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210" windowWidth="20730" windowHeight="11640" tabRatio="931" firstSheet="3"/>
  </bookViews>
  <sheets>
    <sheet name="Summary" sheetId="30" r:id="rId1"/>
    <sheet name="Scenario 1" sheetId="14" r:id="rId2"/>
    <sheet name="Scenario 2" sheetId="21" r:id="rId3"/>
    <sheet name="Scenario 3" sheetId="22" r:id="rId4"/>
    <sheet name="Scenario 4" sheetId="23" r:id="rId5"/>
    <sheet name="Scenario 5" sheetId="24" r:id="rId6"/>
    <sheet name="Scenario 6" sheetId="25" r:id="rId7"/>
    <sheet name="Scenario 7" sheetId="26" r:id="rId8"/>
    <sheet name="Scenario 8" sheetId="27" r:id="rId9"/>
    <sheet name="Scenario 9" sheetId="28" r:id="rId10"/>
    <sheet name="Scenario 10" sheetId="29" r:id="rId11"/>
    <sheet name="Scenario 11" sheetId="31" r:id="rId12"/>
    <sheet name="Sc11 Sub1" sheetId="32" r:id="rId13"/>
    <sheet name="CapX" sheetId="3" r:id="rId14"/>
    <sheet name="Capx - H2O" sheetId="7" r:id="rId15"/>
    <sheet name="Variable" sheetId="6" r:id="rId16"/>
    <sheet name="Fixed - Labor" sheetId="4" r:id="rId17"/>
    <sheet name="HeadCount" sheetId="20" r:id="rId18"/>
    <sheet name="Fixed - Other" sheetId="5" r:id="rId19"/>
    <sheet name="Extras" sheetId="18" r:id="rId20"/>
    <sheet name="Tables" sheetId="2" r:id="rId21"/>
  </sheets>
  <definedNames>
    <definedName name="_xlnm.Print_Area" localSheetId="12">'Sc11 Sub1'!$A$1:$P$208</definedName>
    <definedName name="_xlnm.Print_Area" localSheetId="1">'Scenario 1'!$A$1:$P$208</definedName>
    <definedName name="_xlnm.Print_Area" localSheetId="10">'Scenario 10'!$A$1:$P$208</definedName>
    <definedName name="_xlnm.Print_Area" localSheetId="11">'Scenario 11'!$A$1:$P$208</definedName>
    <definedName name="_xlnm.Print_Area" localSheetId="2">'Scenario 2'!$A$1:$P$208</definedName>
    <definedName name="_xlnm.Print_Area" localSheetId="3">'Scenario 3'!$A$1:$P$208</definedName>
    <definedName name="_xlnm.Print_Area" localSheetId="4">'Scenario 4'!$A$1:$P$208</definedName>
    <definedName name="_xlnm.Print_Area" localSheetId="5">'Scenario 5'!$A$1:$P$208</definedName>
    <definedName name="_xlnm.Print_Area" localSheetId="6">'Scenario 6'!$A$1:$P$208</definedName>
    <definedName name="_xlnm.Print_Area" localSheetId="7">'Scenario 7'!$A$1:$P$208</definedName>
    <definedName name="_xlnm.Print_Area" localSheetId="8">'Scenario 8'!$A$1:$P$208</definedName>
    <definedName name="_xlnm.Print_Area" localSheetId="9">'Scenario 9'!$A$1:$P$208</definedName>
    <definedName name="Scenario">Tables!$A$2:$A$9</definedName>
    <definedName name="Water">Tables!$A$13:$A$55</definedName>
  </definedNames>
  <calcPr calcId="145621"/>
</workbook>
</file>

<file path=xl/calcChain.xml><?xml version="1.0" encoding="utf-8"?>
<calcChain xmlns="http://schemas.openxmlformats.org/spreadsheetml/2006/main">
  <c r="AC45" i="32" l="1"/>
  <c r="B374" i="30" l="1"/>
  <c r="B367" i="30"/>
  <c r="B361" i="30"/>
  <c r="B355" i="30"/>
  <c r="B349" i="30"/>
  <c r="B343" i="30"/>
  <c r="B337" i="30"/>
  <c r="B330" i="30"/>
  <c r="B324" i="30"/>
  <c r="B318" i="30"/>
  <c r="B312" i="30"/>
  <c r="B306" i="30"/>
  <c r="B300" i="30"/>
  <c r="B293" i="30"/>
  <c r="B287" i="30"/>
  <c r="B281" i="30"/>
  <c r="B275" i="30"/>
  <c r="B269" i="30"/>
  <c r="B263" i="30"/>
  <c r="B256" i="30"/>
  <c r="B250" i="30"/>
  <c r="B244" i="30"/>
  <c r="B238" i="30"/>
  <c r="B232" i="30"/>
  <c r="B226" i="30"/>
  <c r="B219" i="30"/>
  <c r="B213" i="30"/>
  <c r="B207" i="30"/>
  <c r="B201" i="30"/>
  <c r="B195" i="30"/>
  <c r="B189" i="30"/>
  <c r="B182" i="30"/>
  <c r="B176" i="30"/>
  <c r="B170" i="30"/>
  <c r="B164" i="30"/>
  <c r="B158" i="30"/>
  <c r="B152" i="30"/>
  <c r="B145" i="30"/>
  <c r="B139" i="30"/>
  <c r="B133" i="30"/>
  <c r="B127" i="30"/>
  <c r="B121" i="30"/>
  <c r="B115" i="30"/>
  <c r="B108" i="30"/>
  <c r="B102" i="30"/>
  <c r="B96" i="30"/>
  <c r="B90" i="30"/>
  <c r="B84" i="30"/>
  <c r="B78" i="30"/>
  <c r="B71" i="30"/>
  <c r="B65" i="30"/>
  <c r="B59" i="30"/>
  <c r="B53" i="30"/>
  <c r="B47" i="30"/>
  <c r="B41" i="30"/>
  <c r="B34" i="30"/>
  <c r="B28" i="30"/>
  <c r="B22" i="30"/>
  <c r="B16" i="30"/>
  <c r="B10" i="30"/>
  <c r="B4" i="30"/>
  <c r="O181" i="24"/>
  <c r="O146" i="24"/>
  <c r="O111" i="24"/>
  <c r="O45" i="24"/>
  <c r="O146" i="23"/>
  <c r="O111" i="23"/>
  <c r="AP207" i="31" l="1"/>
  <c r="AO207" i="31"/>
  <c r="AN207" i="31"/>
  <c r="AM207" i="31"/>
  <c r="AL207" i="31"/>
  <c r="AP206" i="31"/>
  <c r="AO206" i="31"/>
  <c r="AN206" i="31"/>
  <c r="AM206" i="31"/>
  <c r="AL206" i="31"/>
  <c r="AP205" i="31"/>
  <c r="AO205" i="31"/>
  <c r="AN205" i="31"/>
  <c r="AM205" i="31"/>
  <c r="AL205" i="31"/>
  <c r="AP204" i="31"/>
  <c r="AO204" i="31"/>
  <c r="AN204" i="31"/>
  <c r="AM204" i="31"/>
  <c r="AL204" i="31"/>
  <c r="AP203" i="31"/>
  <c r="AO203" i="31"/>
  <c r="AN203" i="31"/>
  <c r="AM203" i="31"/>
  <c r="AL203" i="31"/>
  <c r="AP202" i="31"/>
  <c r="AO202" i="31"/>
  <c r="AN202" i="31"/>
  <c r="AM202" i="31"/>
  <c r="AL202" i="31"/>
  <c r="AP201" i="31"/>
  <c r="AO201" i="31"/>
  <c r="AN201" i="31"/>
  <c r="AM201" i="31"/>
  <c r="AL201" i="31"/>
  <c r="AP200" i="31"/>
  <c r="AO200" i="31"/>
  <c r="AN200" i="31"/>
  <c r="AM200" i="31"/>
  <c r="AL200" i="31"/>
  <c r="AP199" i="31"/>
  <c r="AO199" i="31"/>
  <c r="AN199" i="31"/>
  <c r="AM199" i="31"/>
  <c r="AL199" i="31"/>
  <c r="AP198" i="31"/>
  <c r="AO198" i="31"/>
  <c r="AN198" i="31"/>
  <c r="AM198" i="31"/>
  <c r="AL198" i="31"/>
  <c r="AP197" i="31"/>
  <c r="AO197" i="31"/>
  <c r="AN197" i="31"/>
  <c r="AM197" i="31"/>
  <c r="AL197" i="31"/>
  <c r="AP196" i="31"/>
  <c r="AO196" i="31"/>
  <c r="AN196" i="31"/>
  <c r="AM196" i="31"/>
  <c r="AL196" i="31"/>
  <c r="AP195" i="31"/>
  <c r="AO195" i="31"/>
  <c r="AN195" i="31"/>
  <c r="AM195" i="31"/>
  <c r="AL195" i="31"/>
  <c r="AP194" i="31"/>
  <c r="AO194" i="31"/>
  <c r="AN194" i="31"/>
  <c r="AM194" i="31"/>
  <c r="AL194" i="31"/>
  <c r="AP193" i="31"/>
  <c r="AO193" i="31"/>
  <c r="AN193" i="31"/>
  <c r="AM193" i="31"/>
  <c r="AL193" i="31"/>
  <c r="AP192" i="31"/>
  <c r="AO192" i="31"/>
  <c r="AN192" i="31"/>
  <c r="AM192" i="31"/>
  <c r="AL192" i="31"/>
  <c r="AP191" i="31"/>
  <c r="AO191" i="31"/>
  <c r="AN191" i="31"/>
  <c r="AM191" i="31"/>
  <c r="AL191" i="31"/>
  <c r="AP190" i="31"/>
  <c r="AO190" i="31"/>
  <c r="AN190" i="31"/>
  <c r="AM190" i="31"/>
  <c r="AL190" i="31"/>
  <c r="AP189" i="31"/>
  <c r="AO189" i="31"/>
  <c r="AN189" i="31"/>
  <c r="AM189" i="31"/>
  <c r="AL189" i="31"/>
  <c r="AP188" i="31"/>
  <c r="AO188" i="31"/>
  <c r="AN188" i="31"/>
  <c r="AM188" i="31"/>
  <c r="AL188" i="31"/>
  <c r="AP187" i="31"/>
  <c r="AO187" i="31"/>
  <c r="AN187" i="31"/>
  <c r="AM187" i="31"/>
  <c r="AL187" i="31"/>
  <c r="AP186" i="31"/>
  <c r="AO186" i="31"/>
  <c r="AN186" i="31"/>
  <c r="AM186" i="31"/>
  <c r="AL186" i="31"/>
  <c r="AP185" i="31"/>
  <c r="AO185" i="31"/>
  <c r="AN185" i="31"/>
  <c r="AM185" i="31"/>
  <c r="AL185" i="31"/>
  <c r="AP184" i="31"/>
  <c r="AO184" i="31"/>
  <c r="AN184" i="31"/>
  <c r="AM184" i="31"/>
  <c r="AL184" i="31"/>
  <c r="AP183" i="31"/>
  <c r="AO183" i="31"/>
  <c r="AN183" i="31"/>
  <c r="AM183" i="31"/>
  <c r="AL183" i="31"/>
  <c r="AP182" i="31"/>
  <c r="AO182" i="31"/>
  <c r="AN182" i="31"/>
  <c r="AM182" i="31"/>
  <c r="AL182" i="31"/>
  <c r="AP181" i="31"/>
  <c r="AO181" i="31"/>
  <c r="AN181" i="31"/>
  <c r="AM181" i="31"/>
  <c r="AL181" i="31"/>
  <c r="AP180" i="31"/>
  <c r="AO180" i="31"/>
  <c r="AN180" i="31"/>
  <c r="AM180" i="31"/>
  <c r="AL180" i="31"/>
  <c r="AP179" i="31"/>
  <c r="AO179" i="31"/>
  <c r="AN179" i="31"/>
  <c r="AM179" i="31"/>
  <c r="AL179" i="31"/>
  <c r="AP172" i="31"/>
  <c r="AO172" i="31"/>
  <c r="AN172" i="31"/>
  <c r="AM172" i="31"/>
  <c r="AL172" i="31"/>
  <c r="AP171" i="31"/>
  <c r="AO171" i="31"/>
  <c r="AN171" i="31"/>
  <c r="AM171" i="31"/>
  <c r="AL171" i="31"/>
  <c r="AP170" i="31"/>
  <c r="AO170" i="31"/>
  <c r="AN170" i="31"/>
  <c r="AM170" i="31"/>
  <c r="AL170" i="31"/>
  <c r="AP169" i="31"/>
  <c r="AO169" i="31"/>
  <c r="AN169" i="31"/>
  <c r="AM169" i="31"/>
  <c r="AL169" i="31"/>
  <c r="AP168" i="31"/>
  <c r="AO168" i="31"/>
  <c r="AN168" i="31"/>
  <c r="AM168" i="31"/>
  <c r="AL168" i="31"/>
  <c r="AP167" i="31"/>
  <c r="AO167" i="31"/>
  <c r="AN167" i="31"/>
  <c r="AM167" i="31"/>
  <c r="AL167" i="31"/>
  <c r="AP166" i="31"/>
  <c r="AO166" i="31"/>
  <c r="AN166" i="31"/>
  <c r="AM166" i="31"/>
  <c r="AL166" i="31"/>
  <c r="AP165" i="31"/>
  <c r="AO165" i="31"/>
  <c r="AN165" i="31"/>
  <c r="AM165" i="31"/>
  <c r="AL165" i="31"/>
  <c r="AP164" i="31"/>
  <c r="AO164" i="31"/>
  <c r="AN164" i="31"/>
  <c r="AM164" i="31"/>
  <c r="AL164" i="31"/>
  <c r="AP163" i="31"/>
  <c r="AO163" i="31"/>
  <c r="AN163" i="31"/>
  <c r="AM163" i="31"/>
  <c r="AL163" i="31"/>
  <c r="AP162" i="31"/>
  <c r="AO162" i="31"/>
  <c r="AN162" i="31"/>
  <c r="AM162" i="31"/>
  <c r="AL162" i="31"/>
  <c r="AP161" i="31"/>
  <c r="AO161" i="31"/>
  <c r="AN161" i="31"/>
  <c r="AM161" i="31"/>
  <c r="AL161" i="31"/>
  <c r="AP160" i="31"/>
  <c r="AO160" i="31"/>
  <c r="AN160" i="31"/>
  <c r="AM160" i="31"/>
  <c r="AL160" i="31"/>
  <c r="AP159" i="31"/>
  <c r="AO159" i="31"/>
  <c r="AN159" i="31"/>
  <c r="AM159" i="31"/>
  <c r="AL159" i="31"/>
  <c r="AP158" i="31"/>
  <c r="AO158" i="31"/>
  <c r="AN158" i="31"/>
  <c r="AM158" i="31"/>
  <c r="AL158" i="31"/>
  <c r="AP157" i="31"/>
  <c r="AO157" i="31"/>
  <c r="AN157" i="31"/>
  <c r="AM157" i="31"/>
  <c r="AL157" i="31"/>
  <c r="AP156" i="31"/>
  <c r="AO156" i="31"/>
  <c r="AN156" i="31"/>
  <c r="AM156" i="31"/>
  <c r="AL156" i="31"/>
  <c r="AP155" i="31"/>
  <c r="AO155" i="31"/>
  <c r="AN155" i="31"/>
  <c r="AM155" i="31"/>
  <c r="AL155" i="31"/>
  <c r="AP154" i="31"/>
  <c r="AO154" i="31"/>
  <c r="AN154" i="31"/>
  <c r="AM154" i="31"/>
  <c r="AL154" i="31"/>
  <c r="AP153" i="31"/>
  <c r="AO153" i="31"/>
  <c r="AN153" i="31"/>
  <c r="AM153" i="31"/>
  <c r="AL153" i="31"/>
  <c r="AP152" i="31"/>
  <c r="AO152" i="31"/>
  <c r="AN152" i="31"/>
  <c r="AM152" i="31"/>
  <c r="AL152" i="31"/>
  <c r="AP151" i="31"/>
  <c r="AO151" i="31"/>
  <c r="AN151" i="31"/>
  <c r="AM151" i="31"/>
  <c r="AL151" i="31"/>
  <c r="AP150" i="31"/>
  <c r="AO150" i="31"/>
  <c r="AN150" i="31"/>
  <c r="AM150" i="31"/>
  <c r="AL150" i="31"/>
  <c r="AP149" i="31"/>
  <c r="AO149" i="31"/>
  <c r="AN149" i="31"/>
  <c r="AM149" i="31"/>
  <c r="AL149" i="31"/>
  <c r="AP148" i="31"/>
  <c r="AO148" i="31"/>
  <c r="AN148" i="31"/>
  <c r="AM148" i="31"/>
  <c r="AL148" i="31"/>
  <c r="AP147" i="31"/>
  <c r="AO147" i="31"/>
  <c r="AN147" i="31"/>
  <c r="AM147" i="31"/>
  <c r="AL147" i="31"/>
  <c r="AP146" i="31"/>
  <c r="AO146" i="31"/>
  <c r="AN146" i="31"/>
  <c r="AM146" i="31"/>
  <c r="AL146" i="31"/>
  <c r="AP145" i="31"/>
  <c r="AO145" i="31"/>
  <c r="AN145" i="31"/>
  <c r="AM145" i="31"/>
  <c r="AL145" i="31"/>
  <c r="AP144" i="31"/>
  <c r="AO144" i="31"/>
  <c r="AN144" i="31"/>
  <c r="AM144" i="31"/>
  <c r="AL144" i="31"/>
  <c r="AP137" i="31"/>
  <c r="AO137" i="31"/>
  <c r="AN137" i="31"/>
  <c r="AM137" i="31"/>
  <c r="AL137" i="31"/>
  <c r="AP136" i="31"/>
  <c r="AO136" i="31"/>
  <c r="AN136" i="31"/>
  <c r="AM136" i="31"/>
  <c r="AL136" i="31"/>
  <c r="AP135" i="31"/>
  <c r="AO135" i="31"/>
  <c r="AN135" i="31"/>
  <c r="AM135" i="31"/>
  <c r="AL135" i="31"/>
  <c r="AP134" i="31"/>
  <c r="AO134" i="31"/>
  <c r="AN134" i="31"/>
  <c r="AM134" i="31"/>
  <c r="AL134" i="31"/>
  <c r="AP133" i="31"/>
  <c r="AO133" i="31"/>
  <c r="AN133" i="31"/>
  <c r="AM133" i="31"/>
  <c r="AL133" i="31"/>
  <c r="AP132" i="31"/>
  <c r="AO132" i="31"/>
  <c r="AN132" i="31"/>
  <c r="AM132" i="31"/>
  <c r="AL132" i="31"/>
  <c r="AP131" i="31"/>
  <c r="AO131" i="31"/>
  <c r="AN131" i="31"/>
  <c r="AM131" i="31"/>
  <c r="AL131" i="31"/>
  <c r="AP130" i="31"/>
  <c r="AO130" i="31"/>
  <c r="AN130" i="31"/>
  <c r="AM130" i="31"/>
  <c r="AL130" i="31"/>
  <c r="AP129" i="31"/>
  <c r="AO129" i="31"/>
  <c r="AN129" i="31"/>
  <c r="AM129" i="31"/>
  <c r="AL129" i="31"/>
  <c r="AP128" i="31"/>
  <c r="AO128" i="31"/>
  <c r="AN128" i="31"/>
  <c r="AM128" i="31"/>
  <c r="AL128" i="31"/>
  <c r="AP127" i="31"/>
  <c r="AO127" i="31"/>
  <c r="AN127" i="31"/>
  <c r="AM127" i="31"/>
  <c r="AL127" i="31"/>
  <c r="AP126" i="31"/>
  <c r="AO126" i="31"/>
  <c r="AN126" i="31"/>
  <c r="AM126" i="31"/>
  <c r="AL126" i="31"/>
  <c r="AP125" i="31"/>
  <c r="AO125" i="31"/>
  <c r="AN125" i="31"/>
  <c r="AM125" i="31"/>
  <c r="AL125" i="31"/>
  <c r="AP124" i="31"/>
  <c r="AO124" i="31"/>
  <c r="AN124" i="31"/>
  <c r="AM124" i="31"/>
  <c r="AL124" i="31"/>
  <c r="AP123" i="31"/>
  <c r="AO123" i="31"/>
  <c r="AN123" i="31"/>
  <c r="AM123" i="31"/>
  <c r="AL123" i="31"/>
  <c r="AP122" i="31"/>
  <c r="AO122" i="31"/>
  <c r="AN122" i="31"/>
  <c r="AM122" i="31"/>
  <c r="AL122" i="31"/>
  <c r="AP121" i="31"/>
  <c r="AO121" i="31"/>
  <c r="AN121" i="31"/>
  <c r="AM121" i="31"/>
  <c r="AL121" i="31"/>
  <c r="AP120" i="31"/>
  <c r="AO120" i="31"/>
  <c r="AN120" i="31"/>
  <c r="AM120" i="31"/>
  <c r="AL120" i="31"/>
  <c r="AP119" i="31"/>
  <c r="AO119" i="31"/>
  <c r="AN119" i="31"/>
  <c r="AM119" i="31"/>
  <c r="AL119" i="31"/>
  <c r="AP118" i="31"/>
  <c r="AO118" i="31"/>
  <c r="AN118" i="31"/>
  <c r="AM118" i="31"/>
  <c r="AL118" i="31"/>
  <c r="AP117" i="31"/>
  <c r="AO117" i="31"/>
  <c r="AN117" i="31"/>
  <c r="AM117" i="31"/>
  <c r="AL117" i="31"/>
  <c r="AP116" i="31"/>
  <c r="AO116" i="31"/>
  <c r="AN116" i="31"/>
  <c r="AM116" i="31"/>
  <c r="AL116" i="31"/>
  <c r="AP115" i="31"/>
  <c r="AO115" i="31"/>
  <c r="AN115" i="31"/>
  <c r="AM115" i="31"/>
  <c r="AL115" i="31"/>
  <c r="AP114" i="31"/>
  <c r="AO114" i="31"/>
  <c r="AN114" i="31"/>
  <c r="AM114" i="31"/>
  <c r="AL114" i="31"/>
  <c r="AP113" i="31"/>
  <c r="AO113" i="31"/>
  <c r="AN113" i="31"/>
  <c r="AM113" i="31"/>
  <c r="AL113" i="31"/>
  <c r="AP112" i="31"/>
  <c r="AO112" i="31"/>
  <c r="AN112" i="31"/>
  <c r="AM112" i="31"/>
  <c r="AL112" i="31"/>
  <c r="AP111" i="31"/>
  <c r="AO111" i="31"/>
  <c r="AN111" i="31"/>
  <c r="AM111" i="31"/>
  <c r="AL111" i="31"/>
  <c r="AP110" i="31"/>
  <c r="AO110" i="31"/>
  <c r="AN110" i="31"/>
  <c r="AM110" i="31"/>
  <c r="AL110" i="31"/>
  <c r="AP109" i="31"/>
  <c r="AO109" i="31"/>
  <c r="AN109" i="31"/>
  <c r="AM109" i="31"/>
  <c r="AL109" i="31"/>
  <c r="AP71" i="31"/>
  <c r="AO71" i="31"/>
  <c r="AN71" i="31"/>
  <c r="AM71" i="31"/>
  <c r="AL71" i="31"/>
  <c r="AP70" i="31"/>
  <c r="AO70" i="31"/>
  <c r="AN70" i="31"/>
  <c r="AM70" i="31"/>
  <c r="AL70" i="31"/>
  <c r="AP69" i="31"/>
  <c r="AO69" i="31"/>
  <c r="AN69" i="31"/>
  <c r="AM69" i="31"/>
  <c r="AL69" i="31"/>
  <c r="AP68" i="31"/>
  <c r="AO68" i="31"/>
  <c r="AN68" i="31"/>
  <c r="AM68" i="31"/>
  <c r="AL68" i="31"/>
  <c r="AP67" i="31"/>
  <c r="AO67" i="31"/>
  <c r="AN67" i="31"/>
  <c r="AM67" i="31"/>
  <c r="AL67" i="31"/>
  <c r="AP66" i="31"/>
  <c r="AO66" i="31"/>
  <c r="AN66" i="31"/>
  <c r="AM66" i="31"/>
  <c r="AL66" i="31"/>
  <c r="AP65" i="31"/>
  <c r="AO65" i="31"/>
  <c r="AN65" i="31"/>
  <c r="AM65" i="31"/>
  <c r="AL65" i="31"/>
  <c r="AP64" i="31"/>
  <c r="AO64" i="31"/>
  <c r="AN64" i="31"/>
  <c r="AM64" i="31"/>
  <c r="AL64" i="31"/>
  <c r="AP63" i="31"/>
  <c r="AO63" i="31"/>
  <c r="AN63" i="31"/>
  <c r="AM63" i="31"/>
  <c r="AL63" i="31"/>
  <c r="AP62" i="31"/>
  <c r="AO62" i="31"/>
  <c r="AN62" i="31"/>
  <c r="AM62" i="31"/>
  <c r="AL62" i="31"/>
  <c r="AP61" i="31"/>
  <c r="AO61" i="31"/>
  <c r="AN61" i="31"/>
  <c r="AM61" i="31"/>
  <c r="AL61" i="31"/>
  <c r="AP60" i="31"/>
  <c r="AO60" i="31"/>
  <c r="AN60" i="31"/>
  <c r="AM60" i="31"/>
  <c r="AL60" i="31"/>
  <c r="AP59" i="31"/>
  <c r="AO59" i="31"/>
  <c r="AN59" i="31"/>
  <c r="AM59" i="31"/>
  <c r="AL59" i="31"/>
  <c r="AP58" i="31"/>
  <c r="AO58" i="31"/>
  <c r="AN58" i="31"/>
  <c r="AM58" i="31"/>
  <c r="AL58" i="31"/>
  <c r="AP57" i="31"/>
  <c r="AO57" i="31"/>
  <c r="AN57" i="31"/>
  <c r="AM57" i="31"/>
  <c r="AL57" i="31"/>
  <c r="AP56" i="31"/>
  <c r="AO56" i="31"/>
  <c r="AN56" i="31"/>
  <c r="AM56" i="31"/>
  <c r="AL56" i="31"/>
  <c r="AP55" i="31"/>
  <c r="AO55" i="31"/>
  <c r="AN55" i="31"/>
  <c r="AM55" i="31"/>
  <c r="AL55" i="31"/>
  <c r="AP54" i="31"/>
  <c r="AO54" i="31"/>
  <c r="AN54" i="31"/>
  <c r="AM54" i="31"/>
  <c r="AL54" i="31"/>
  <c r="AP53" i="31"/>
  <c r="AO53" i="31"/>
  <c r="AN53" i="31"/>
  <c r="AM53" i="31"/>
  <c r="AL53" i="31"/>
  <c r="AP52" i="31"/>
  <c r="AO52" i="31"/>
  <c r="AN52" i="31"/>
  <c r="AM52" i="31"/>
  <c r="AL52" i="31"/>
  <c r="AP51" i="31"/>
  <c r="AO51" i="31"/>
  <c r="AN51" i="31"/>
  <c r="AM51" i="31"/>
  <c r="AL51" i="31"/>
  <c r="AP50" i="31"/>
  <c r="AO50" i="31"/>
  <c r="AN50" i="31"/>
  <c r="AM50" i="31"/>
  <c r="AL50" i="31"/>
  <c r="AP49" i="31"/>
  <c r="AO49" i="31"/>
  <c r="AN49" i="31"/>
  <c r="AM49" i="31"/>
  <c r="AL49" i="31"/>
  <c r="AP48" i="31"/>
  <c r="AO48" i="31"/>
  <c r="AN48" i="31"/>
  <c r="AM48" i="31"/>
  <c r="AL48" i="31"/>
  <c r="AP47" i="31"/>
  <c r="AO47" i="31"/>
  <c r="AN47" i="31"/>
  <c r="AM47" i="31"/>
  <c r="AL47" i="31"/>
  <c r="AP46" i="31"/>
  <c r="AO46" i="31"/>
  <c r="AN46" i="31"/>
  <c r="AM46" i="31"/>
  <c r="AL46" i="31"/>
  <c r="AP45" i="31"/>
  <c r="AO45" i="31"/>
  <c r="AN45" i="31"/>
  <c r="AM45" i="31"/>
  <c r="AL45" i="31"/>
  <c r="AP44" i="31"/>
  <c r="AO44" i="31"/>
  <c r="AN44" i="31"/>
  <c r="AM44" i="31"/>
  <c r="AL44" i="31"/>
  <c r="AP43" i="31"/>
  <c r="AO43" i="31"/>
  <c r="AN43" i="31"/>
  <c r="AM43" i="31"/>
  <c r="AL43" i="31"/>
  <c r="A375" i="30" l="1"/>
  <c r="J126" i="31"/>
  <c r="L124" i="31"/>
  <c r="N122" i="31"/>
  <c r="K121" i="31"/>
  <c r="J118" i="31"/>
  <c r="L116" i="31"/>
  <c r="N114" i="31"/>
  <c r="K113" i="31"/>
  <c r="M111" i="31"/>
  <c r="J110" i="31"/>
  <c r="N71" i="31"/>
  <c r="J71" i="31"/>
  <c r="M70" i="31"/>
  <c r="M68" i="31"/>
  <c r="N67" i="31"/>
  <c r="L67" i="31"/>
  <c r="L65" i="31"/>
  <c r="M64" i="31"/>
  <c r="K64" i="31"/>
  <c r="K62" i="31"/>
  <c r="L61" i="31"/>
  <c r="J61" i="31"/>
  <c r="J59" i="31"/>
  <c r="K58" i="31"/>
  <c r="N57" i="31"/>
  <c r="K57" i="31"/>
  <c r="J57" i="31"/>
  <c r="L56" i="31"/>
  <c r="K56" i="31"/>
  <c r="M55" i="31"/>
  <c r="L55" i="31"/>
  <c r="N54" i="31"/>
  <c r="M54" i="31"/>
  <c r="J54" i="31"/>
  <c r="N53" i="31"/>
  <c r="K53" i="31"/>
  <c r="J53" i="31"/>
  <c r="L52" i="31"/>
  <c r="K52" i="31"/>
  <c r="M51" i="31"/>
  <c r="L51" i="31"/>
  <c r="N50" i="31"/>
  <c r="M50" i="31"/>
  <c r="J50" i="31"/>
  <c r="N49" i="31"/>
  <c r="K49" i="31"/>
  <c r="J49" i="31"/>
  <c r="L48" i="31"/>
  <c r="K48" i="31"/>
  <c r="M47" i="31"/>
  <c r="L47" i="31"/>
  <c r="N46" i="31"/>
  <c r="M46" i="31"/>
  <c r="J46" i="31"/>
  <c r="N45" i="31"/>
  <c r="K45" i="31"/>
  <c r="J45" i="31"/>
  <c r="L44" i="31"/>
  <c r="K44" i="31"/>
  <c r="M43" i="31"/>
  <c r="L43" i="31"/>
  <c r="BP207" i="31"/>
  <c r="BO207" i="31"/>
  <c r="BN207" i="31"/>
  <c r="BM207" i="31"/>
  <c r="BL207" i="31"/>
  <c r="BP206" i="31"/>
  <c r="BO206" i="31"/>
  <c r="BN206" i="31"/>
  <c r="BM206" i="31"/>
  <c r="BL206" i="31"/>
  <c r="BP205" i="31"/>
  <c r="BO205" i="31"/>
  <c r="BN205" i="31"/>
  <c r="BM205" i="31"/>
  <c r="BL205" i="31"/>
  <c r="BP204" i="31"/>
  <c r="BO204" i="31"/>
  <c r="BN204" i="31"/>
  <c r="BM204" i="31"/>
  <c r="BL204" i="31"/>
  <c r="BP203" i="31"/>
  <c r="BO203" i="31"/>
  <c r="BN203" i="31"/>
  <c r="BM203" i="31"/>
  <c r="BL203" i="31"/>
  <c r="BP202" i="31"/>
  <c r="BO202" i="31"/>
  <c r="BN202" i="31"/>
  <c r="BM202" i="31"/>
  <c r="BL202" i="31"/>
  <c r="BP201" i="31"/>
  <c r="BO201" i="31"/>
  <c r="BN201" i="31"/>
  <c r="BM201" i="31"/>
  <c r="BL201" i="31"/>
  <c r="BP200" i="31"/>
  <c r="BO200" i="31"/>
  <c r="BN200" i="31"/>
  <c r="BM200" i="31"/>
  <c r="BL200" i="31"/>
  <c r="BP199" i="31"/>
  <c r="BO199" i="31"/>
  <c r="BN199" i="31"/>
  <c r="BM199" i="31"/>
  <c r="BL199" i="31"/>
  <c r="BP198" i="31"/>
  <c r="BO198" i="31"/>
  <c r="BN198" i="31"/>
  <c r="BM198" i="31"/>
  <c r="BL198" i="31"/>
  <c r="BP197" i="31"/>
  <c r="BO197" i="31"/>
  <c r="BN197" i="31"/>
  <c r="BM197" i="31"/>
  <c r="BL197" i="31"/>
  <c r="BP196" i="31"/>
  <c r="BO196" i="31"/>
  <c r="BN196" i="31"/>
  <c r="BM196" i="31"/>
  <c r="BL196" i="31"/>
  <c r="BP195" i="31"/>
  <c r="BO195" i="31"/>
  <c r="BN195" i="31"/>
  <c r="BM195" i="31"/>
  <c r="BL195" i="31"/>
  <c r="BP194" i="31"/>
  <c r="BO194" i="31"/>
  <c r="BN194" i="31"/>
  <c r="BM194" i="31"/>
  <c r="BL194" i="31"/>
  <c r="BP193" i="31"/>
  <c r="BO193" i="31"/>
  <c r="BN193" i="31"/>
  <c r="BM193" i="31"/>
  <c r="BL193" i="31"/>
  <c r="BP192" i="31"/>
  <c r="BO192" i="31"/>
  <c r="BN192" i="31"/>
  <c r="BM192" i="31"/>
  <c r="BL192" i="31"/>
  <c r="BP191" i="31"/>
  <c r="BO191" i="31"/>
  <c r="BN191" i="31"/>
  <c r="BM191" i="31"/>
  <c r="BL191" i="31"/>
  <c r="BP190" i="31"/>
  <c r="BO190" i="31"/>
  <c r="BN190" i="31"/>
  <c r="BM190" i="31"/>
  <c r="BL190" i="31"/>
  <c r="BP189" i="31"/>
  <c r="BO189" i="31"/>
  <c r="BN189" i="31"/>
  <c r="BM189" i="31"/>
  <c r="BL189" i="31"/>
  <c r="BP188" i="31"/>
  <c r="BO188" i="31"/>
  <c r="BN188" i="31"/>
  <c r="BM188" i="31"/>
  <c r="BL188" i="31"/>
  <c r="BP187" i="31"/>
  <c r="BO187" i="31"/>
  <c r="BN187" i="31"/>
  <c r="BM187" i="31"/>
  <c r="BL187" i="31"/>
  <c r="BP186" i="31"/>
  <c r="BO186" i="31"/>
  <c r="BN186" i="31"/>
  <c r="BM186" i="31"/>
  <c r="BL186" i="31"/>
  <c r="BP185" i="31"/>
  <c r="BO185" i="31"/>
  <c r="BN185" i="31"/>
  <c r="BM185" i="31"/>
  <c r="BL185" i="31"/>
  <c r="BP184" i="31"/>
  <c r="BO184" i="31"/>
  <c r="BN184" i="31"/>
  <c r="BM184" i="31"/>
  <c r="BL184" i="31"/>
  <c r="BP183" i="31"/>
  <c r="BO183" i="31"/>
  <c r="BN183" i="31"/>
  <c r="BM183" i="31"/>
  <c r="BL183" i="31"/>
  <c r="BP182" i="31"/>
  <c r="BO182" i="31"/>
  <c r="BN182" i="31"/>
  <c r="BM182" i="31"/>
  <c r="BL182" i="31"/>
  <c r="BP181" i="31"/>
  <c r="BO181" i="31"/>
  <c r="BN181" i="31"/>
  <c r="BM181" i="31"/>
  <c r="BL181" i="31"/>
  <c r="BP180" i="31"/>
  <c r="BO180" i="31"/>
  <c r="BN180" i="31"/>
  <c r="BM180" i="31"/>
  <c r="BL180" i="31"/>
  <c r="BP179" i="31"/>
  <c r="BO179" i="31"/>
  <c r="BN179" i="31"/>
  <c r="BM179" i="31"/>
  <c r="BL179" i="31"/>
  <c r="BP172" i="31"/>
  <c r="BO172" i="31"/>
  <c r="BN172" i="31"/>
  <c r="BM172" i="31"/>
  <c r="BL172" i="31"/>
  <c r="BP171" i="31"/>
  <c r="BO171" i="31"/>
  <c r="BN171" i="31"/>
  <c r="BM171" i="31"/>
  <c r="BL171" i="31"/>
  <c r="BP170" i="31"/>
  <c r="BO170" i="31"/>
  <c r="BN170" i="31"/>
  <c r="BM170" i="31"/>
  <c r="BL170" i="31"/>
  <c r="BP169" i="31"/>
  <c r="BO169" i="31"/>
  <c r="BN169" i="31"/>
  <c r="BM169" i="31"/>
  <c r="BL169" i="31"/>
  <c r="BP168" i="31"/>
  <c r="BO168" i="31"/>
  <c r="BN168" i="31"/>
  <c r="BM168" i="31"/>
  <c r="BL168" i="31"/>
  <c r="BP167" i="31"/>
  <c r="BO167" i="31"/>
  <c r="BN167" i="31"/>
  <c r="BM167" i="31"/>
  <c r="BL167" i="31"/>
  <c r="BP166" i="31"/>
  <c r="BO166" i="31"/>
  <c r="BN166" i="31"/>
  <c r="BM166" i="31"/>
  <c r="BL166" i="31"/>
  <c r="BP165" i="31"/>
  <c r="BO165" i="31"/>
  <c r="BN165" i="31"/>
  <c r="BM165" i="31"/>
  <c r="BL165" i="31"/>
  <c r="BP164" i="31"/>
  <c r="BO164" i="31"/>
  <c r="BN164" i="31"/>
  <c r="BM164" i="31"/>
  <c r="BL164" i="31"/>
  <c r="BP163" i="31"/>
  <c r="BO163" i="31"/>
  <c r="BN163" i="31"/>
  <c r="BM163" i="31"/>
  <c r="BL163" i="31"/>
  <c r="BP162" i="31"/>
  <c r="BO162" i="31"/>
  <c r="BN162" i="31"/>
  <c r="BM162" i="31"/>
  <c r="BL162" i="31"/>
  <c r="BP161" i="31"/>
  <c r="BO161" i="31"/>
  <c r="BN161" i="31"/>
  <c r="BM161" i="31"/>
  <c r="BL161" i="31"/>
  <c r="BP160" i="31"/>
  <c r="BO160" i="31"/>
  <c r="BN160" i="31"/>
  <c r="BM160" i="31"/>
  <c r="BL160" i="31"/>
  <c r="BP159" i="31"/>
  <c r="BO159" i="31"/>
  <c r="BN159" i="31"/>
  <c r="BM159" i="31"/>
  <c r="BL159" i="31"/>
  <c r="BP158" i="31"/>
  <c r="BO158" i="31"/>
  <c r="BN158" i="31"/>
  <c r="BM158" i="31"/>
  <c r="BL158" i="31"/>
  <c r="BP157" i="31"/>
  <c r="BO157" i="31"/>
  <c r="BN157" i="31"/>
  <c r="BM157" i="31"/>
  <c r="BL157" i="31"/>
  <c r="BP156" i="31"/>
  <c r="BO156" i="31"/>
  <c r="BN156" i="31"/>
  <c r="BM156" i="31"/>
  <c r="BL156" i="31"/>
  <c r="BP155" i="31"/>
  <c r="BO155" i="31"/>
  <c r="BN155" i="31"/>
  <c r="BM155" i="31"/>
  <c r="BL155" i="31"/>
  <c r="BP154" i="31"/>
  <c r="BO154" i="31"/>
  <c r="BN154" i="31"/>
  <c r="BM154" i="31"/>
  <c r="BL154" i="31"/>
  <c r="BP153" i="31"/>
  <c r="BO153" i="31"/>
  <c r="BN153" i="31"/>
  <c r="BM153" i="31"/>
  <c r="BL153" i="31"/>
  <c r="BP152" i="31"/>
  <c r="BO152" i="31"/>
  <c r="BN152" i="31"/>
  <c r="BM152" i="31"/>
  <c r="BL152" i="31"/>
  <c r="BP151" i="31"/>
  <c r="BO151" i="31"/>
  <c r="BN151" i="31"/>
  <c r="BM151" i="31"/>
  <c r="BL151" i="31"/>
  <c r="BP150" i="31"/>
  <c r="BO150" i="31"/>
  <c r="BN150" i="31"/>
  <c r="BM150" i="31"/>
  <c r="BL150" i="31"/>
  <c r="BP149" i="31"/>
  <c r="BO149" i="31"/>
  <c r="BN149" i="31"/>
  <c r="BM149" i="31"/>
  <c r="BL149" i="31"/>
  <c r="BP148" i="31"/>
  <c r="BO148" i="31"/>
  <c r="BN148" i="31"/>
  <c r="BM148" i="31"/>
  <c r="BL148" i="31"/>
  <c r="BP147" i="31"/>
  <c r="BO147" i="31"/>
  <c r="BN147" i="31"/>
  <c r="BM147" i="31"/>
  <c r="BL147" i="31"/>
  <c r="BP146" i="31"/>
  <c r="BO146" i="31"/>
  <c r="BN146" i="31"/>
  <c r="BM146" i="31"/>
  <c r="BL146" i="31"/>
  <c r="BP145" i="31"/>
  <c r="BO145" i="31"/>
  <c r="BN145" i="31"/>
  <c r="BM145" i="31"/>
  <c r="BL145" i="31"/>
  <c r="BP144" i="31"/>
  <c r="BO144" i="31"/>
  <c r="BN144" i="31"/>
  <c r="BM144" i="31"/>
  <c r="BL144" i="31"/>
  <c r="BP137" i="31"/>
  <c r="BO137" i="31"/>
  <c r="BN137" i="31"/>
  <c r="BM137" i="31"/>
  <c r="BL137" i="31"/>
  <c r="BP136" i="31"/>
  <c r="BO136" i="31"/>
  <c r="BN136" i="31"/>
  <c r="BM136" i="31"/>
  <c r="BL136" i="31"/>
  <c r="BP135" i="31"/>
  <c r="BO135" i="31"/>
  <c r="BN135" i="31"/>
  <c r="BM135" i="31"/>
  <c r="BL135" i="31"/>
  <c r="BP134" i="31"/>
  <c r="BO134" i="31"/>
  <c r="BN134" i="31"/>
  <c r="BM134" i="31"/>
  <c r="BL134" i="31"/>
  <c r="BP133" i="31"/>
  <c r="BO133" i="31"/>
  <c r="BN133" i="31"/>
  <c r="BM133" i="31"/>
  <c r="BL133" i="31"/>
  <c r="BP132" i="31"/>
  <c r="BO132" i="31"/>
  <c r="BN132" i="31"/>
  <c r="BM132" i="31"/>
  <c r="BL132" i="31"/>
  <c r="BP131" i="31"/>
  <c r="BO131" i="31"/>
  <c r="BN131" i="31"/>
  <c r="BM131" i="31"/>
  <c r="BL131" i="31"/>
  <c r="BP130" i="31"/>
  <c r="BO130" i="31"/>
  <c r="BN130" i="31"/>
  <c r="BM130" i="31"/>
  <c r="BL130" i="31"/>
  <c r="BP129" i="31"/>
  <c r="BO129" i="31"/>
  <c r="BN129" i="31"/>
  <c r="BM129" i="31"/>
  <c r="BL129" i="31"/>
  <c r="BP128" i="31"/>
  <c r="BO128" i="31"/>
  <c r="BN128" i="31"/>
  <c r="BM128" i="31"/>
  <c r="BL128" i="31"/>
  <c r="BP127" i="31"/>
  <c r="BO127" i="31"/>
  <c r="M127" i="31" s="1"/>
  <c r="BN127" i="31"/>
  <c r="BM127" i="31"/>
  <c r="BL127" i="31"/>
  <c r="BP126" i="31"/>
  <c r="BO126" i="31"/>
  <c r="BN126" i="31"/>
  <c r="BM126" i="31"/>
  <c r="BL126" i="31"/>
  <c r="BP125" i="31"/>
  <c r="BO125" i="31"/>
  <c r="BN125" i="31"/>
  <c r="BM125" i="31"/>
  <c r="BL125" i="31"/>
  <c r="BP124" i="31"/>
  <c r="BO124" i="31"/>
  <c r="BN124" i="31"/>
  <c r="BM124" i="31"/>
  <c r="BL124" i="31"/>
  <c r="BP123" i="31"/>
  <c r="BO123" i="31"/>
  <c r="BN123" i="31"/>
  <c r="BM123" i="31"/>
  <c r="BL123" i="31"/>
  <c r="BP122" i="31"/>
  <c r="BO122" i="31"/>
  <c r="BN122" i="31"/>
  <c r="BM122" i="31"/>
  <c r="BL122" i="31"/>
  <c r="BP121" i="31"/>
  <c r="BO121" i="31"/>
  <c r="BN121" i="31"/>
  <c r="BM121" i="31"/>
  <c r="BL121" i="31"/>
  <c r="BP120" i="31"/>
  <c r="BO120" i="31"/>
  <c r="BN120" i="31"/>
  <c r="BM120" i="31"/>
  <c r="BL120" i="31"/>
  <c r="BP119" i="31"/>
  <c r="BO119" i="31"/>
  <c r="M119" i="31" s="1"/>
  <c r="BN119" i="31"/>
  <c r="BM119" i="31"/>
  <c r="BL119" i="31"/>
  <c r="BP118" i="31"/>
  <c r="BO118" i="31"/>
  <c r="BN118" i="31"/>
  <c r="BM118" i="31"/>
  <c r="BL118" i="31"/>
  <c r="BP117" i="31"/>
  <c r="BO117" i="31"/>
  <c r="BN117" i="31"/>
  <c r="BM117" i="31"/>
  <c r="BL117" i="31"/>
  <c r="BP116" i="31"/>
  <c r="BO116" i="31"/>
  <c r="BN116" i="31"/>
  <c r="BM116" i="31"/>
  <c r="BL116" i="31"/>
  <c r="BP115" i="31"/>
  <c r="BO115" i="31"/>
  <c r="BN115" i="31"/>
  <c r="BM115" i="31"/>
  <c r="BL115" i="31"/>
  <c r="BP114" i="31"/>
  <c r="BO114" i="31"/>
  <c r="BN114" i="31"/>
  <c r="BM114" i="31"/>
  <c r="BL114" i="31"/>
  <c r="BP113" i="31"/>
  <c r="BO113" i="31"/>
  <c r="BN113" i="31"/>
  <c r="BM113" i="31"/>
  <c r="BL113" i="31"/>
  <c r="BP112" i="31"/>
  <c r="BO112" i="31"/>
  <c r="BN112" i="31"/>
  <c r="BM112" i="31"/>
  <c r="BL112" i="31"/>
  <c r="BP111" i="31"/>
  <c r="BO111" i="31"/>
  <c r="BN111" i="31"/>
  <c r="BM111" i="31"/>
  <c r="BL111" i="31"/>
  <c r="BP110" i="31"/>
  <c r="BO110" i="31"/>
  <c r="BN110" i="31"/>
  <c r="BM110" i="31"/>
  <c r="BL110" i="31"/>
  <c r="BP109" i="31"/>
  <c r="BO109" i="31"/>
  <c r="BN109" i="31"/>
  <c r="BM109" i="31"/>
  <c r="BL109" i="31"/>
  <c r="BP71" i="31"/>
  <c r="BP70" i="31"/>
  <c r="BP69" i="31"/>
  <c r="BP68" i="31"/>
  <c r="BP67" i="31"/>
  <c r="BP66" i="31"/>
  <c r="BP65" i="31"/>
  <c r="BP64" i="31"/>
  <c r="BP63" i="31"/>
  <c r="BP62" i="31"/>
  <c r="BP61" i="31"/>
  <c r="BP60" i="31"/>
  <c r="BP59" i="31"/>
  <c r="BP58" i="31"/>
  <c r="BP57" i="31"/>
  <c r="BP56" i="31"/>
  <c r="BP55" i="31"/>
  <c r="BP54" i="31"/>
  <c r="BP53" i="31"/>
  <c r="BP52" i="31"/>
  <c r="BP51" i="31"/>
  <c r="BP50" i="31"/>
  <c r="BP49" i="31"/>
  <c r="BP48" i="31"/>
  <c r="BP47" i="31"/>
  <c r="BP46" i="31"/>
  <c r="BP45" i="31"/>
  <c r="BP44" i="31"/>
  <c r="BP43" i="31"/>
  <c r="BO71" i="31"/>
  <c r="BO70" i="31"/>
  <c r="BO69" i="31"/>
  <c r="BO68" i="31"/>
  <c r="BO67" i="31"/>
  <c r="BO66" i="31"/>
  <c r="BO65" i="31"/>
  <c r="BO64" i="31"/>
  <c r="BO63" i="31"/>
  <c r="BO62" i="31"/>
  <c r="BO61" i="31"/>
  <c r="BO60" i="31"/>
  <c r="BO59" i="31"/>
  <c r="BO58" i="31"/>
  <c r="BO57" i="31"/>
  <c r="BO56" i="31"/>
  <c r="BO55" i="31"/>
  <c r="BO54" i="31"/>
  <c r="BO53" i="31"/>
  <c r="BO52" i="31"/>
  <c r="BO51" i="31"/>
  <c r="BO50" i="31"/>
  <c r="BO49" i="31"/>
  <c r="BO48" i="31"/>
  <c r="BO47" i="31"/>
  <c r="BO46" i="31"/>
  <c r="BO45" i="31"/>
  <c r="BO44" i="31"/>
  <c r="BO43" i="31"/>
  <c r="BN71" i="31"/>
  <c r="BN70" i="31"/>
  <c r="BN69" i="31"/>
  <c r="BN68" i="31"/>
  <c r="BN67" i="31"/>
  <c r="BN66" i="31"/>
  <c r="BN65" i="31"/>
  <c r="BN64" i="31"/>
  <c r="BN63" i="31"/>
  <c r="BN62" i="31"/>
  <c r="BN61" i="31"/>
  <c r="BN60" i="31"/>
  <c r="BN59" i="31"/>
  <c r="BN58" i="31"/>
  <c r="BN57" i="31"/>
  <c r="BN56" i="31"/>
  <c r="BN55" i="31"/>
  <c r="BN54" i="31"/>
  <c r="BN53" i="31"/>
  <c r="BN52" i="31"/>
  <c r="BN51" i="31"/>
  <c r="BN50" i="31"/>
  <c r="BN49" i="31"/>
  <c r="BN48" i="31"/>
  <c r="BN47" i="31"/>
  <c r="BN46" i="31"/>
  <c r="BN45" i="31"/>
  <c r="BN44" i="31"/>
  <c r="BN43" i="31"/>
  <c r="BM71" i="31"/>
  <c r="BM70" i="31"/>
  <c r="BM69" i="31"/>
  <c r="BM68" i="31"/>
  <c r="BM67" i="31"/>
  <c r="BM66" i="31"/>
  <c r="BM65" i="31"/>
  <c r="BM64" i="31"/>
  <c r="BM63" i="31"/>
  <c r="BM62" i="31"/>
  <c r="BM61" i="31"/>
  <c r="BM60" i="31"/>
  <c r="BM59" i="31"/>
  <c r="BM58" i="31"/>
  <c r="BM57" i="31"/>
  <c r="BM56" i="31"/>
  <c r="BM55" i="31"/>
  <c r="BM54" i="31"/>
  <c r="BM53" i="31"/>
  <c r="BM52" i="31"/>
  <c r="BM51" i="31"/>
  <c r="BM50" i="31"/>
  <c r="BM49" i="31"/>
  <c r="BM48" i="31"/>
  <c r="BM47" i="31"/>
  <c r="BM46" i="31"/>
  <c r="BM45" i="31"/>
  <c r="BM44" i="31"/>
  <c r="BM43" i="31"/>
  <c r="BL71" i="31"/>
  <c r="BL70" i="31"/>
  <c r="BL69" i="31"/>
  <c r="BL68" i="31"/>
  <c r="BL67" i="31"/>
  <c r="BL66" i="31"/>
  <c r="BL65" i="31"/>
  <c r="BL64" i="31"/>
  <c r="BL63" i="31"/>
  <c r="BL62" i="31"/>
  <c r="BL61" i="31"/>
  <c r="BL60" i="31"/>
  <c r="BL59" i="31"/>
  <c r="BL58" i="31"/>
  <c r="BL57" i="31"/>
  <c r="BL56" i="31"/>
  <c r="BL55" i="31"/>
  <c r="BL54" i="31"/>
  <c r="BL53" i="31"/>
  <c r="BL52" i="31"/>
  <c r="BL51" i="31"/>
  <c r="BL50" i="31"/>
  <c r="BL49" i="31"/>
  <c r="BL48" i="31"/>
  <c r="BL47" i="31"/>
  <c r="BL46" i="31"/>
  <c r="BL45" i="31"/>
  <c r="BL44" i="31"/>
  <c r="BL43" i="31"/>
  <c r="L207" i="31"/>
  <c r="K207" i="31"/>
  <c r="N206" i="31"/>
  <c r="M206" i="31"/>
  <c r="J206" i="31"/>
  <c r="N205" i="31"/>
  <c r="L205" i="31"/>
  <c r="K205" i="31"/>
  <c r="J205" i="31"/>
  <c r="N204" i="31"/>
  <c r="M204" i="31"/>
  <c r="L204" i="31"/>
  <c r="K204" i="31"/>
  <c r="J204" i="31"/>
  <c r="M203" i="31"/>
  <c r="L203" i="31"/>
  <c r="K203" i="31"/>
  <c r="N202" i="31"/>
  <c r="M202" i="31"/>
  <c r="J202" i="31"/>
  <c r="N201" i="31"/>
  <c r="L201" i="31"/>
  <c r="K201" i="31"/>
  <c r="J201" i="31"/>
  <c r="N200" i="31"/>
  <c r="M200" i="31"/>
  <c r="L200" i="31"/>
  <c r="K200" i="31"/>
  <c r="J200" i="31"/>
  <c r="L199" i="31"/>
  <c r="K199" i="31"/>
  <c r="N198" i="31"/>
  <c r="M198" i="31"/>
  <c r="J198" i="31"/>
  <c r="N197" i="31"/>
  <c r="L197" i="31"/>
  <c r="K197" i="31"/>
  <c r="J197" i="31"/>
  <c r="N196" i="31"/>
  <c r="M196" i="31"/>
  <c r="L196" i="31"/>
  <c r="K196" i="31"/>
  <c r="J196" i="31"/>
  <c r="M195" i="31"/>
  <c r="L195" i="31"/>
  <c r="K195" i="31"/>
  <c r="N194" i="31"/>
  <c r="M194" i="31"/>
  <c r="J194" i="31"/>
  <c r="N193" i="31"/>
  <c r="L193" i="31"/>
  <c r="K193" i="31"/>
  <c r="J193" i="31"/>
  <c r="N192" i="31"/>
  <c r="M192" i="31"/>
  <c r="L192" i="31"/>
  <c r="K192" i="31"/>
  <c r="J192" i="31"/>
  <c r="L191" i="31"/>
  <c r="K191" i="31"/>
  <c r="N190" i="31"/>
  <c r="M190" i="31"/>
  <c r="J190" i="31"/>
  <c r="N189" i="31"/>
  <c r="L189" i="31"/>
  <c r="K189" i="31"/>
  <c r="J189" i="31"/>
  <c r="N188" i="31"/>
  <c r="M188" i="31"/>
  <c r="L188" i="31"/>
  <c r="K188" i="31"/>
  <c r="J188" i="31"/>
  <c r="M187" i="31"/>
  <c r="L187" i="31"/>
  <c r="K187" i="31"/>
  <c r="N186" i="31"/>
  <c r="M186" i="31"/>
  <c r="J186" i="31"/>
  <c r="N185" i="31"/>
  <c r="L185" i="31"/>
  <c r="K185" i="31"/>
  <c r="J185" i="31"/>
  <c r="N184" i="31"/>
  <c r="M184" i="31"/>
  <c r="L184" i="31"/>
  <c r="K184" i="31"/>
  <c r="J184" i="31"/>
  <c r="L183" i="31"/>
  <c r="K183" i="31"/>
  <c r="N182" i="31"/>
  <c r="M182" i="31"/>
  <c r="J182" i="31"/>
  <c r="N181" i="31"/>
  <c r="L181" i="31"/>
  <c r="K181" i="31"/>
  <c r="J181" i="31"/>
  <c r="N180" i="31"/>
  <c r="M180" i="31"/>
  <c r="L180" i="31"/>
  <c r="K180" i="31"/>
  <c r="J180" i="31"/>
  <c r="M179" i="31"/>
  <c r="L179" i="31"/>
  <c r="K179" i="31"/>
  <c r="N172" i="31"/>
  <c r="M172" i="31"/>
  <c r="J172" i="31"/>
  <c r="N171" i="31"/>
  <c r="L171" i="31"/>
  <c r="K171" i="31"/>
  <c r="J171" i="31"/>
  <c r="N170" i="31"/>
  <c r="M170" i="31"/>
  <c r="L170" i="31"/>
  <c r="K170" i="31"/>
  <c r="J170" i="31"/>
  <c r="L169" i="31"/>
  <c r="K169" i="31"/>
  <c r="N168" i="31"/>
  <c r="M168" i="31"/>
  <c r="J168" i="31"/>
  <c r="N167" i="31"/>
  <c r="L167" i="31"/>
  <c r="K167" i="31"/>
  <c r="J167" i="31"/>
  <c r="N166" i="31"/>
  <c r="M166" i="31"/>
  <c r="L166" i="31"/>
  <c r="K166" i="31"/>
  <c r="J166" i="31"/>
  <c r="M165" i="31"/>
  <c r="L165" i="31"/>
  <c r="K165" i="31"/>
  <c r="N164" i="31"/>
  <c r="M164" i="31"/>
  <c r="J164" i="31"/>
  <c r="N163" i="31"/>
  <c r="L163" i="31"/>
  <c r="K163" i="31"/>
  <c r="J163" i="31"/>
  <c r="N162" i="31"/>
  <c r="M162" i="31"/>
  <c r="L162" i="31"/>
  <c r="K162" i="31"/>
  <c r="J162" i="31"/>
  <c r="L161" i="31"/>
  <c r="K161" i="31"/>
  <c r="N160" i="31"/>
  <c r="M160" i="31"/>
  <c r="J160" i="31"/>
  <c r="N159" i="31"/>
  <c r="L159" i="31"/>
  <c r="K159" i="31"/>
  <c r="J159" i="31"/>
  <c r="N158" i="31"/>
  <c r="M158" i="31"/>
  <c r="L158" i="31"/>
  <c r="K158" i="31"/>
  <c r="J158" i="31"/>
  <c r="M157" i="31"/>
  <c r="L157" i="31"/>
  <c r="K157" i="31"/>
  <c r="N156" i="31"/>
  <c r="M156" i="31"/>
  <c r="J156" i="31"/>
  <c r="N155" i="31"/>
  <c r="L155" i="31"/>
  <c r="K155" i="31"/>
  <c r="J155" i="31"/>
  <c r="N154" i="31"/>
  <c r="M154" i="31"/>
  <c r="L154" i="31"/>
  <c r="K154" i="31"/>
  <c r="J154" i="31"/>
  <c r="L153" i="31"/>
  <c r="K153" i="31"/>
  <c r="N152" i="31"/>
  <c r="M152" i="31"/>
  <c r="J152" i="31"/>
  <c r="N151" i="31"/>
  <c r="L151" i="31"/>
  <c r="K151" i="31"/>
  <c r="J151" i="31"/>
  <c r="N150" i="31"/>
  <c r="M150" i="31"/>
  <c r="L150" i="31"/>
  <c r="K150" i="31"/>
  <c r="J150" i="31"/>
  <c r="M149" i="31"/>
  <c r="L149" i="31"/>
  <c r="K149" i="31"/>
  <c r="N148" i="31"/>
  <c r="M148" i="31"/>
  <c r="J148" i="31"/>
  <c r="N147" i="31"/>
  <c r="L147" i="31"/>
  <c r="K147" i="31"/>
  <c r="J147" i="31"/>
  <c r="N146" i="31"/>
  <c r="M146" i="31"/>
  <c r="L146" i="31"/>
  <c r="K146" i="31"/>
  <c r="J146" i="31"/>
  <c r="L145" i="31"/>
  <c r="K145" i="31"/>
  <c r="N144" i="31"/>
  <c r="M144" i="31"/>
  <c r="J144" i="31"/>
  <c r="N137" i="31"/>
  <c r="L137" i="31"/>
  <c r="K137" i="31"/>
  <c r="J137" i="31"/>
  <c r="N136" i="31"/>
  <c r="M136" i="31"/>
  <c r="L136" i="31"/>
  <c r="K136" i="31"/>
  <c r="J136" i="31"/>
  <c r="M135" i="31"/>
  <c r="L135" i="31"/>
  <c r="K135" i="31"/>
  <c r="N134" i="31"/>
  <c r="M134" i="31"/>
  <c r="J134" i="31"/>
  <c r="N133" i="31"/>
  <c r="L133" i="31"/>
  <c r="K133" i="31"/>
  <c r="J133" i="31"/>
  <c r="N132" i="31"/>
  <c r="M132" i="31"/>
  <c r="L132" i="31"/>
  <c r="K132" i="31"/>
  <c r="J132" i="31"/>
  <c r="L131" i="31"/>
  <c r="K131" i="31"/>
  <c r="N130" i="31"/>
  <c r="M130" i="31"/>
  <c r="J130" i="31"/>
  <c r="N129" i="31"/>
  <c r="L129" i="31"/>
  <c r="K129" i="31"/>
  <c r="J129" i="31"/>
  <c r="N128" i="31"/>
  <c r="M128" i="31"/>
  <c r="L128" i="31"/>
  <c r="K128" i="31"/>
  <c r="J128" i="31"/>
  <c r="L127" i="31"/>
  <c r="K127" i="31"/>
  <c r="N126" i="31"/>
  <c r="M126" i="31"/>
  <c r="N125" i="31"/>
  <c r="L125" i="31"/>
  <c r="K125" i="31"/>
  <c r="J125" i="31"/>
  <c r="N124" i="31"/>
  <c r="M124" i="31"/>
  <c r="K124" i="31"/>
  <c r="J124" i="31"/>
  <c r="M123" i="31"/>
  <c r="L123" i="31"/>
  <c r="K123" i="31"/>
  <c r="M122" i="31"/>
  <c r="J122" i="31"/>
  <c r="N121" i="31"/>
  <c r="L121" i="31"/>
  <c r="J121" i="31"/>
  <c r="N120" i="31"/>
  <c r="M120" i="31"/>
  <c r="L120" i="31"/>
  <c r="K120" i="31"/>
  <c r="J120" i="31"/>
  <c r="L119" i="31"/>
  <c r="K119" i="31"/>
  <c r="N118" i="31"/>
  <c r="M118" i="31"/>
  <c r="N117" i="31"/>
  <c r="L117" i="31"/>
  <c r="K117" i="31"/>
  <c r="J117" i="31"/>
  <c r="N116" i="31"/>
  <c r="M116" i="31"/>
  <c r="K116" i="31"/>
  <c r="J116" i="31"/>
  <c r="M115" i="31"/>
  <c r="L115" i="31"/>
  <c r="K115" i="31"/>
  <c r="M114" i="31"/>
  <c r="J114" i="31"/>
  <c r="N113" i="31"/>
  <c r="L113" i="31"/>
  <c r="J113" i="31"/>
  <c r="N112" i="31"/>
  <c r="M112" i="31"/>
  <c r="L112" i="31"/>
  <c r="K112" i="31"/>
  <c r="J112" i="31"/>
  <c r="N111" i="31"/>
  <c r="L111" i="31"/>
  <c r="K111" i="31"/>
  <c r="J111" i="31"/>
  <c r="N110" i="31"/>
  <c r="M110" i="31"/>
  <c r="L110" i="31"/>
  <c r="K110" i="31"/>
  <c r="N109" i="31"/>
  <c r="M109" i="31"/>
  <c r="L109" i="31"/>
  <c r="K109" i="31"/>
  <c r="J109" i="31"/>
  <c r="N70" i="31"/>
  <c r="N69" i="31"/>
  <c r="N68" i="31"/>
  <c r="N66" i="31"/>
  <c r="N65" i="31"/>
  <c r="N64" i="31"/>
  <c r="N63" i="31"/>
  <c r="N62" i="31"/>
  <c r="N61" i="31"/>
  <c r="N60" i="31"/>
  <c r="N59" i="31"/>
  <c r="N58" i="31"/>
  <c r="N56" i="31"/>
  <c r="N55" i="31"/>
  <c r="N52" i="31"/>
  <c r="N51" i="31"/>
  <c r="N48" i="31"/>
  <c r="N47" i="31"/>
  <c r="N44" i="31"/>
  <c r="N43" i="31"/>
  <c r="M71" i="31"/>
  <c r="M69" i="31"/>
  <c r="M67" i="31"/>
  <c r="M66" i="31"/>
  <c r="M65" i="31"/>
  <c r="M63" i="31"/>
  <c r="M62" i="31"/>
  <c r="M61" i="31"/>
  <c r="M60" i="31"/>
  <c r="M59" i="31"/>
  <c r="M58" i="31"/>
  <c r="M57" i="31"/>
  <c r="M56" i="31"/>
  <c r="M53" i="31"/>
  <c r="M52" i="31"/>
  <c r="M49" i="31"/>
  <c r="M48" i="31"/>
  <c r="M45" i="31"/>
  <c r="M44" i="31"/>
  <c r="L71" i="31"/>
  <c r="L70" i="31"/>
  <c r="L69" i="31"/>
  <c r="L68" i="31"/>
  <c r="L66" i="31"/>
  <c r="L64" i="31"/>
  <c r="L63" i="31"/>
  <c r="L62" i="31"/>
  <c r="L60" i="31"/>
  <c r="L59" i="31"/>
  <c r="L58" i="31"/>
  <c r="L57" i="31"/>
  <c r="L54" i="31"/>
  <c r="L53" i="31"/>
  <c r="L50" i="31"/>
  <c r="L49" i="31"/>
  <c r="L46" i="31"/>
  <c r="L45" i="31"/>
  <c r="K71" i="31"/>
  <c r="K70" i="31"/>
  <c r="K69" i="31"/>
  <c r="K68" i="31"/>
  <c r="K67" i="31"/>
  <c r="K66" i="31"/>
  <c r="K65" i="31"/>
  <c r="K63" i="31"/>
  <c r="K61" i="31"/>
  <c r="K60" i="31"/>
  <c r="K59" i="31"/>
  <c r="K55" i="31"/>
  <c r="K54" i="31"/>
  <c r="K51" i="31"/>
  <c r="K50" i="31"/>
  <c r="K47" i="31"/>
  <c r="K46" i="31"/>
  <c r="K43" i="31"/>
  <c r="J70" i="31"/>
  <c r="J69" i="31"/>
  <c r="J68" i="31"/>
  <c r="J67" i="31"/>
  <c r="J66" i="31"/>
  <c r="J65" i="31"/>
  <c r="J64" i="31"/>
  <c r="J63" i="31"/>
  <c r="J62" i="31"/>
  <c r="J60" i="31"/>
  <c r="J58" i="31"/>
  <c r="J56" i="31"/>
  <c r="J55" i="31"/>
  <c r="J52" i="31"/>
  <c r="J51" i="31"/>
  <c r="J48" i="31"/>
  <c r="J47" i="31"/>
  <c r="J44" i="31"/>
  <c r="J43" i="31"/>
  <c r="BG207" i="32"/>
  <c r="BF207" i="32"/>
  <c r="BE207" i="32"/>
  <c r="BD207" i="32"/>
  <c r="BC207" i="32"/>
  <c r="BB207" i="32"/>
  <c r="AK207" i="32"/>
  <c r="T207" i="32"/>
  <c r="BG206" i="32"/>
  <c r="BF206" i="32"/>
  <c r="BE206" i="32"/>
  <c r="BD206" i="32"/>
  <c r="BC206" i="32"/>
  <c r="BB206" i="32"/>
  <c r="AK206" i="32"/>
  <c r="T206" i="32"/>
  <c r="BG205" i="32"/>
  <c r="BF205" i="32"/>
  <c r="BE205" i="32"/>
  <c r="BD205" i="32"/>
  <c r="BC205" i="32"/>
  <c r="BB205" i="32"/>
  <c r="AK205" i="32"/>
  <c r="T205" i="32"/>
  <c r="BG204" i="32"/>
  <c r="BF204" i="32"/>
  <c r="BE204" i="32"/>
  <c r="BD204" i="32"/>
  <c r="BC204" i="32"/>
  <c r="BB204" i="32"/>
  <c r="AK204" i="32"/>
  <c r="T204" i="32"/>
  <c r="BG203" i="32"/>
  <c r="BF203" i="32"/>
  <c r="BE203" i="32"/>
  <c r="BD203" i="32"/>
  <c r="BC203" i="32"/>
  <c r="BB203" i="32"/>
  <c r="AK203" i="32"/>
  <c r="T203" i="32"/>
  <c r="BG202" i="32"/>
  <c r="BF202" i="32"/>
  <c r="BE202" i="32"/>
  <c r="BD202" i="32"/>
  <c r="BC202" i="32"/>
  <c r="BB202" i="32"/>
  <c r="AK202" i="32"/>
  <c r="T202" i="32"/>
  <c r="BG201" i="32"/>
  <c r="BF201" i="32"/>
  <c r="BE201" i="32"/>
  <c r="BD201" i="32"/>
  <c r="BC201" i="32"/>
  <c r="BB201" i="32"/>
  <c r="AK201" i="32"/>
  <c r="T201" i="32"/>
  <c r="BG200" i="32"/>
  <c r="BF200" i="32"/>
  <c r="BE200" i="32"/>
  <c r="BD200" i="32"/>
  <c r="BC200" i="32"/>
  <c r="BB200" i="32"/>
  <c r="AK200" i="32"/>
  <c r="T200" i="32"/>
  <c r="BG199" i="32"/>
  <c r="BF199" i="32"/>
  <c r="BE199" i="32"/>
  <c r="BD199" i="32"/>
  <c r="BC199" i="32"/>
  <c r="BB199" i="32"/>
  <c r="AK199" i="32"/>
  <c r="T199" i="32"/>
  <c r="BG198" i="32"/>
  <c r="BF198" i="32"/>
  <c r="BE198" i="32"/>
  <c r="BD198" i="32"/>
  <c r="BC198" i="32"/>
  <c r="BB198" i="32"/>
  <c r="AK198" i="32"/>
  <c r="T198" i="32"/>
  <c r="BG197" i="32"/>
  <c r="BF197" i="32"/>
  <c r="BE197" i="32"/>
  <c r="BD197" i="32"/>
  <c r="BC197" i="32"/>
  <c r="BB197" i="32"/>
  <c r="AK197" i="32"/>
  <c r="T197" i="32"/>
  <c r="BG196" i="32"/>
  <c r="BF196" i="32"/>
  <c r="BE196" i="32"/>
  <c r="BD196" i="32"/>
  <c r="BC196" i="32"/>
  <c r="BB196" i="32"/>
  <c r="AK196" i="32"/>
  <c r="T196" i="32"/>
  <c r="BG195" i="32"/>
  <c r="BF195" i="32"/>
  <c r="BE195" i="32"/>
  <c r="BD195" i="32"/>
  <c r="BC195" i="32"/>
  <c r="BB195" i="32"/>
  <c r="AK195" i="32"/>
  <c r="T195" i="32"/>
  <c r="BG194" i="32"/>
  <c r="BF194" i="32"/>
  <c r="BE194" i="32"/>
  <c r="BD194" i="32"/>
  <c r="BC194" i="32"/>
  <c r="BB194" i="32"/>
  <c r="AK194" i="32"/>
  <c r="T194" i="32"/>
  <c r="BG193" i="32"/>
  <c r="BF193" i="32"/>
  <c r="BE193" i="32"/>
  <c r="BD193" i="32"/>
  <c r="BC193" i="32"/>
  <c r="BB193" i="32"/>
  <c r="AK193" i="32"/>
  <c r="T193" i="32"/>
  <c r="BG192" i="32"/>
  <c r="BF192" i="32"/>
  <c r="BE192" i="32"/>
  <c r="BD192" i="32"/>
  <c r="BC192" i="32"/>
  <c r="BB192" i="32"/>
  <c r="AK192" i="32"/>
  <c r="T192" i="32"/>
  <c r="BG191" i="32"/>
  <c r="BF191" i="32"/>
  <c r="BE191" i="32"/>
  <c r="BD191" i="32"/>
  <c r="BC191" i="32"/>
  <c r="BB191" i="32"/>
  <c r="AK191" i="32"/>
  <c r="T191" i="32"/>
  <c r="BG190" i="32"/>
  <c r="BF190" i="32"/>
  <c r="BE190" i="32"/>
  <c r="BD190" i="32"/>
  <c r="BC190" i="32"/>
  <c r="BB190" i="32"/>
  <c r="AK190" i="32"/>
  <c r="T190" i="32"/>
  <c r="BG189" i="32"/>
  <c r="BF189" i="32"/>
  <c r="BE189" i="32"/>
  <c r="BD189" i="32"/>
  <c r="BC189" i="32"/>
  <c r="BB189" i="32"/>
  <c r="AK189" i="32"/>
  <c r="T189" i="32"/>
  <c r="BG188" i="32"/>
  <c r="BF188" i="32"/>
  <c r="BE188" i="32"/>
  <c r="BD188" i="32"/>
  <c r="BC188" i="32"/>
  <c r="BB188" i="32"/>
  <c r="AK188" i="32"/>
  <c r="T188" i="32"/>
  <c r="BG187" i="32"/>
  <c r="BF187" i="32"/>
  <c r="BE187" i="32"/>
  <c r="BD187" i="32"/>
  <c r="BC187" i="32"/>
  <c r="BB187" i="32"/>
  <c r="AK187" i="32"/>
  <c r="T187" i="32"/>
  <c r="BG186" i="32"/>
  <c r="BF186" i="32"/>
  <c r="BE186" i="32"/>
  <c r="BD186" i="32"/>
  <c r="BC186" i="32"/>
  <c r="BB186" i="32"/>
  <c r="AK186" i="32"/>
  <c r="T186" i="32"/>
  <c r="BG185" i="32"/>
  <c r="BF185" i="32"/>
  <c r="BE185" i="32"/>
  <c r="BD185" i="32"/>
  <c r="BC185" i="32"/>
  <c r="BB185" i="32"/>
  <c r="AK185" i="32"/>
  <c r="T185" i="32"/>
  <c r="BG184" i="32"/>
  <c r="BF184" i="32"/>
  <c r="BE184" i="32"/>
  <c r="BD184" i="32"/>
  <c r="BC184" i="32"/>
  <c r="BB184" i="32"/>
  <c r="AK184" i="32"/>
  <c r="T184" i="32"/>
  <c r="BG183" i="32"/>
  <c r="BF183" i="32"/>
  <c r="BE183" i="32"/>
  <c r="BD183" i="32"/>
  <c r="BC183" i="32"/>
  <c r="BB183" i="32"/>
  <c r="AK183" i="32"/>
  <c r="T183" i="32"/>
  <c r="BG182" i="32"/>
  <c r="BF182" i="32"/>
  <c r="BE182" i="32"/>
  <c r="BD182" i="32"/>
  <c r="BC182" i="32"/>
  <c r="BB182" i="32"/>
  <c r="AK182" i="32"/>
  <c r="T182" i="32"/>
  <c r="BG181" i="32"/>
  <c r="BF181" i="32"/>
  <c r="BE181" i="32"/>
  <c r="BD181" i="32"/>
  <c r="BC181" i="32"/>
  <c r="BB181" i="32"/>
  <c r="AK181" i="32"/>
  <c r="T181" i="32"/>
  <c r="BG180" i="32"/>
  <c r="BF180" i="32"/>
  <c r="BE180" i="32"/>
  <c r="BD180" i="32"/>
  <c r="BC180" i="32"/>
  <c r="BB180" i="32"/>
  <c r="AK180" i="32"/>
  <c r="T180" i="32"/>
  <c r="BG179" i="32"/>
  <c r="BF179" i="32"/>
  <c r="BE179" i="32"/>
  <c r="BD179" i="32"/>
  <c r="BC179" i="32"/>
  <c r="BB179" i="32"/>
  <c r="AK179" i="32"/>
  <c r="T179" i="32"/>
  <c r="AY172" i="32"/>
  <c r="AX172" i="32"/>
  <c r="AW172" i="32"/>
  <c r="L172" i="32" s="1"/>
  <c r="AV172" i="32"/>
  <c r="AU172" i="32"/>
  <c r="AT172" i="32"/>
  <c r="BK172" i="31" s="1"/>
  <c r="AQ172" i="32"/>
  <c r="AM172" i="32"/>
  <c r="AL172" i="32"/>
  <c r="AK172" i="32"/>
  <c r="AN172" i="32" s="1"/>
  <c r="AH172" i="32"/>
  <c r="AG172" i="32"/>
  <c r="M172" i="32" s="1"/>
  <c r="AF172" i="32"/>
  <c r="AE172" i="32"/>
  <c r="AD172" i="32"/>
  <c r="J172" i="32" s="1"/>
  <c r="AC172" i="32"/>
  <c r="Z172" i="32"/>
  <c r="Y172" i="32"/>
  <c r="W172" i="32"/>
  <c r="V172" i="32"/>
  <c r="U172" i="32"/>
  <c r="T172" i="32"/>
  <c r="X172" i="32" s="1"/>
  <c r="N172" i="32"/>
  <c r="K172" i="32"/>
  <c r="AY171" i="32"/>
  <c r="AX171" i="32"/>
  <c r="AW171" i="32"/>
  <c r="L171" i="32" s="1"/>
  <c r="AV171" i="32"/>
  <c r="AU171" i="32"/>
  <c r="AT171" i="32"/>
  <c r="BK171" i="31" s="1"/>
  <c r="AQ171" i="32"/>
  <c r="AM171" i="32"/>
  <c r="AL171" i="32"/>
  <c r="AK171" i="32"/>
  <c r="AN171" i="32" s="1"/>
  <c r="AH171" i="32"/>
  <c r="AG171" i="32"/>
  <c r="AF171" i="32"/>
  <c r="AE171" i="32"/>
  <c r="K171" i="32" s="1"/>
  <c r="AD171" i="32"/>
  <c r="J171" i="32" s="1"/>
  <c r="AC171" i="32"/>
  <c r="AK171" i="31" s="1"/>
  <c r="Z171" i="32"/>
  <c r="Y171" i="32"/>
  <c r="W171" i="32"/>
  <c r="V171" i="32"/>
  <c r="U171" i="32"/>
  <c r="T171" i="32"/>
  <c r="X171" i="32" s="1"/>
  <c r="N171" i="32"/>
  <c r="AY170" i="32"/>
  <c r="AX170" i="32"/>
  <c r="AW170" i="32"/>
  <c r="L170" i="32" s="1"/>
  <c r="AV170" i="32"/>
  <c r="AU170" i="32"/>
  <c r="AT170" i="32"/>
  <c r="BK170" i="31" s="1"/>
  <c r="AQ170" i="32"/>
  <c r="AM170" i="32"/>
  <c r="AL170" i="32"/>
  <c r="AK170" i="32"/>
  <c r="AN170" i="32" s="1"/>
  <c r="AH170" i="32"/>
  <c r="AG170" i="32"/>
  <c r="AF170" i="32"/>
  <c r="AE170" i="32"/>
  <c r="K170" i="32" s="1"/>
  <c r="AD170" i="32"/>
  <c r="J170" i="32" s="1"/>
  <c r="AC170" i="32"/>
  <c r="AK170" i="31" s="1"/>
  <c r="Z170" i="32"/>
  <c r="Y170" i="32"/>
  <c r="W170" i="32"/>
  <c r="V170" i="32"/>
  <c r="U170" i="32"/>
  <c r="T170" i="32"/>
  <c r="X170" i="32" s="1"/>
  <c r="N170" i="32"/>
  <c r="AY169" i="32"/>
  <c r="AX169" i="32"/>
  <c r="AW169" i="32"/>
  <c r="L169" i="32" s="1"/>
  <c r="AV169" i="32"/>
  <c r="AU169" i="32"/>
  <c r="AT169" i="32"/>
  <c r="BK169" i="31" s="1"/>
  <c r="AQ169" i="32"/>
  <c r="AM169" i="32"/>
  <c r="AK169" i="32"/>
  <c r="AN169" i="32" s="1"/>
  <c r="AH169" i="32"/>
  <c r="AG169" i="32"/>
  <c r="AF169" i="32"/>
  <c r="AE169" i="32"/>
  <c r="AD169" i="32"/>
  <c r="J169" i="32" s="1"/>
  <c r="AC169" i="32"/>
  <c r="AK169" i="31" s="1"/>
  <c r="Z169" i="32"/>
  <c r="Y169" i="32"/>
  <c r="W169" i="32"/>
  <c r="V169" i="32"/>
  <c r="U169" i="32"/>
  <c r="T169" i="32"/>
  <c r="X169" i="32" s="1"/>
  <c r="N169" i="32"/>
  <c r="AY168" i="32"/>
  <c r="N168" i="32" s="1"/>
  <c r="AX168" i="32"/>
  <c r="AW168" i="32"/>
  <c r="L168" i="32" s="1"/>
  <c r="AV168" i="32"/>
  <c r="AU168" i="32"/>
  <c r="AT168" i="32"/>
  <c r="BK168" i="31" s="1"/>
  <c r="AQ168" i="32"/>
  <c r="AM168" i="32"/>
  <c r="AK168" i="32"/>
  <c r="AN168" i="32" s="1"/>
  <c r="AH168" i="32"/>
  <c r="AG168" i="32"/>
  <c r="M168" i="32" s="1"/>
  <c r="AF168" i="32"/>
  <c r="AE168" i="32"/>
  <c r="AD168" i="32"/>
  <c r="AC168" i="32"/>
  <c r="Z168" i="32"/>
  <c r="Y168" i="32"/>
  <c r="W168" i="32"/>
  <c r="V168" i="32"/>
  <c r="U168" i="32"/>
  <c r="T168" i="32"/>
  <c r="X168" i="32" s="1"/>
  <c r="J168" i="32"/>
  <c r="AY167" i="32"/>
  <c r="N167" i="32" s="1"/>
  <c r="AX167" i="32"/>
  <c r="AW167" i="32"/>
  <c r="AV167" i="32"/>
  <c r="AU167" i="32"/>
  <c r="AT167" i="32"/>
  <c r="BK167" i="31" s="1"/>
  <c r="AQ167" i="32"/>
  <c r="AM167" i="32"/>
  <c r="AK167" i="32"/>
  <c r="AN167" i="32" s="1"/>
  <c r="AH167" i="32"/>
  <c r="AG167" i="32"/>
  <c r="AF167" i="32"/>
  <c r="AE167" i="32"/>
  <c r="K167" i="32" s="1"/>
  <c r="AD167" i="32"/>
  <c r="AC167" i="32"/>
  <c r="AK167" i="31" s="1"/>
  <c r="Z167" i="32"/>
  <c r="Y167" i="32"/>
  <c r="W167" i="32"/>
  <c r="V167" i="32"/>
  <c r="U167" i="32"/>
  <c r="T167" i="32"/>
  <c r="X167" i="32" s="1"/>
  <c r="AY166" i="32"/>
  <c r="N166" i="32" s="1"/>
  <c r="AX166" i="32"/>
  <c r="AW166" i="32"/>
  <c r="L166" i="32" s="1"/>
  <c r="AV166" i="32"/>
  <c r="AU166" i="32"/>
  <c r="AT166" i="32"/>
  <c r="BK166" i="31" s="1"/>
  <c r="AQ166" i="32"/>
  <c r="AM166" i="32"/>
  <c r="AK166" i="32"/>
  <c r="AN166" i="32" s="1"/>
  <c r="AH166" i="32"/>
  <c r="AG166" i="32"/>
  <c r="AF166" i="32"/>
  <c r="AE166" i="32"/>
  <c r="K166" i="32" s="1"/>
  <c r="AD166" i="32"/>
  <c r="AC166" i="32"/>
  <c r="AK166" i="31" s="1"/>
  <c r="Z166" i="32"/>
  <c r="Y166" i="32"/>
  <c r="W166" i="32"/>
  <c r="V166" i="32"/>
  <c r="U166" i="32"/>
  <c r="T166" i="32"/>
  <c r="X166" i="32" s="1"/>
  <c r="AY165" i="32"/>
  <c r="AX165" i="32"/>
  <c r="AW165" i="32"/>
  <c r="L165" i="32" s="1"/>
  <c r="AV165" i="32"/>
  <c r="AU165" i="32"/>
  <c r="AT165" i="32"/>
  <c r="BK165" i="31" s="1"/>
  <c r="AQ165" i="32"/>
  <c r="AM165" i="32"/>
  <c r="AK165" i="32"/>
  <c r="AN165" i="32" s="1"/>
  <c r="AH165" i="32"/>
  <c r="AG165" i="32"/>
  <c r="AF165" i="32"/>
  <c r="AE165" i="32"/>
  <c r="AD165" i="32"/>
  <c r="J165" i="32" s="1"/>
  <c r="AC165" i="32"/>
  <c r="AK165" i="31" s="1"/>
  <c r="Z165" i="32"/>
  <c r="Y165" i="32"/>
  <c r="W165" i="32"/>
  <c r="V165" i="32"/>
  <c r="U165" i="32"/>
  <c r="T165" i="32"/>
  <c r="X165" i="32" s="1"/>
  <c r="N165" i="32"/>
  <c r="AY164" i="32"/>
  <c r="N164" i="32" s="1"/>
  <c r="AX164" i="32"/>
  <c r="AW164" i="32"/>
  <c r="L164" i="32" s="1"/>
  <c r="AV164" i="32"/>
  <c r="AU164" i="32"/>
  <c r="AT164" i="32"/>
  <c r="BK164" i="31" s="1"/>
  <c r="AQ164" i="32"/>
  <c r="AM164" i="32"/>
  <c r="AK164" i="32"/>
  <c r="AN164" i="32" s="1"/>
  <c r="AH164" i="32"/>
  <c r="AG164" i="32"/>
  <c r="M164" i="32" s="1"/>
  <c r="AF164" i="32"/>
  <c r="AE164" i="32"/>
  <c r="AD164" i="32"/>
  <c r="AC164" i="32"/>
  <c r="Z164" i="32"/>
  <c r="Y164" i="32"/>
  <c r="W164" i="32"/>
  <c r="V164" i="32"/>
  <c r="U164" i="32"/>
  <c r="T164" i="32"/>
  <c r="X164" i="32" s="1"/>
  <c r="J164" i="32"/>
  <c r="AY163" i="32"/>
  <c r="N163" i="32" s="1"/>
  <c r="AX163" i="32"/>
  <c r="AW163" i="32"/>
  <c r="AV163" i="32"/>
  <c r="AU163" i="32"/>
  <c r="AT163" i="32"/>
  <c r="BK163" i="31" s="1"/>
  <c r="AQ163" i="32"/>
  <c r="AM163" i="32"/>
  <c r="AK163" i="32"/>
  <c r="AN163" i="32" s="1"/>
  <c r="AH163" i="32"/>
  <c r="AG163" i="32"/>
  <c r="AF163" i="32"/>
  <c r="AE163" i="32"/>
  <c r="K163" i="32" s="1"/>
  <c r="AD163" i="32"/>
  <c r="AC163" i="32"/>
  <c r="AK163" i="31" s="1"/>
  <c r="Z163" i="32"/>
  <c r="Y163" i="32"/>
  <c r="W163" i="32"/>
  <c r="V163" i="32"/>
  <c r="U163" i="32"/>
  <c r="T163" i="32"/>
  <c r="X163" i="32" s="1"/>
  <c r="AY162" i="32"/>
  <c r="AX162" i="32"/>
  <c r="AW162" i="32"/>
  <c r="AV162" i="32"/>
  <c r="AU162" i="32"/>
  <c r="AT162" i="32"/>
  <c r="BK162" i="31" s="1"/>
  <c r="AQ162" i="32"/>
  <c r="AK162" i="32"/>
  <c r="AM162" i="32" s="1"/>
  <c r="AH162" i="32"/>
  <c r="AG162" i="32"/>
  <c r="M162" i="32" s="1"/>
  <c r="AF162" i="32"/>
  <c r="AE162" i="32"/>
  <c r="K162" i="32" s="1"/>
  <c r="AD162" i="32"/>
  <c r="J162" i="32" s="1"/>
  <c r="AC162" i="32"/>
  <c r="Z162" i="32"/>
  <c r="Y162" i="32"/>
  <c r="W162" i="32"/>
  <c r="V162" i="32"/>
  <c r="U162" i="32"/>
  <c r="T162" i="32"/>
  <c r="X162" i="32" s="1"/>
  <c r="N162" i="32"/>
  <c r="L162" i="32"/>
  <c r="AY161" i="32"/>
  <c r="AX161" i="32"/>
  <c r="AW161" i="32"/>
  <c r="L161" i="32" s="1"/>
  <c r="AV161" i="32"/>
  <c r="AU161" i="32"/>
  <c r="AT161" i="32"/>
  <c r="BK161" i="31" s="1"/>
  <c r="AQ161" i="32"/>
  <c r="AM161" i="32"/>
  <c r="AK161" i="32"/>
  <c r="AO161" i="32" s="1"/>
  <c r="AH161" i="32"/>
  <c r="AG161" i="32"/>
  <c r="AF161" i="32"/>
  <c r="AE161" i="32"/>
  <c r="AD161" i="32"/>
  <c r="J161" i="32" s="1"/>
  <c r="AC161" i="32"/>
  <c r="AK161" i="31" s="1"/>
  <c r="Z161" i="32"/>
  <c r="Y161" i="32"/>
  <c r="W161" i="32"/>
  <c r="V161" i="32"/>
  <c r="U161" i="32"/>
  <c r="T161" i="32"/>
  <c r="X161" i="32" s="1"/>
  <c r="N161" i="32"/>
  <c r="AY160" i="32"/>
  <c r="AX160" i="32"/>
  <c r="M160" i="32" s="1"/>
  <c r="AW160" i="32"/>
  <c r="L160" i="32" s="1"/>
  <c r="AV160" i="32"/>
  <c r="AU160" i="32"/>
  <c r="AT160" i="32"/>
  <c r="BK160" i="31" s="1"/>
  <c r="AQ160" i="32"/>
  <c r="AO160" i="32"/>
  <c r="AL160" i="32"/>
  <c r="AK160" i="32"/>
  <c r="AN160" i="32" s="1"/>
  <c r="AH160" i="32"/>
  <c r="AG160" i="32"/>
  <c r="AF160" i="32"/>
  <c r="AE160" i="32"/>
  <c r="K160" i="32" s="1"/>
  <c r="AD160" i="32"/>
  <c r="AC160" i="32"/>
  <c r="AK160" i="31" s="1"/>
  <c r="Z160" i="32"/>
  <c r="Y160" i="32"/>
  <c r="W160" i="32"/>
  <c r="V160" i="32"/>
  <c r="U160" i="32"/>
  <c r="T160" i="32"/>
  <c r="X160" i="32" s="1"/>
  <c r="N160" i="32"/>
  <c r="AY159" i="32"/>
  <c r="AX159" i="32"/>
  <c r="AW159" i="32"/>
  <c r="AV159" i="32"/>
  <c r="AU159" i="32"/>
  <c r="AQ159" i="32"/>
  <c r="AO159" i="32"/>
  <c r="AL159" i="32"/>
  <c r="AT159" i="32" s="1"/>
  <c r="BK159" i="31" s="1"/>
  <c r="AK159" i="32"/>
  <c r="AN159" i="32" s="1"/>
  <c r="AH159" i="32"/>
  <c r="AG159" i="32"/>
  <c r="AF159" i="32"/>
  <c r="L159" i="32" s="1"/>
  <c r="AE159" i="32"/>
  <c r="AD159" i="32"/>
  <c r="AC159" i="32"/>
  <c r="T159" i="32"/>
  <c r="N159" i="32"/>
  <c r="M159" i="32"/>
  <c r="AY158" i="32"/>
  <c r="AX158" i="32"/>
  <c r="AW158" i="32"/>
  <c r="AV158" i="32"/>
  <c r="AU158" i="32"/>
  <c r="AP158" i="32"/>
  <c r="AN158" i="32"/>
  <c r="AL158" i="32"/>
  <c r="AT158" i="32" s="1"/>
  <c r="AK158" i="32"/>
  <c r="AO158" i="32" s="1"/>
  <c r="AH158" i="32"/>
  <c r="AG158" i="32"/>
  <c r="AF158" i="32"/>
  <c r="L158" i="32" s="1"/>
  <c r="AE158" i="32"/>
  <c r="AD158" i="32"/>
  <c r="AC158" i="32"/>
  <c r="AK158" i="31" s="1"/>
  <c r="X158" i="32"/>
  <c r="T158" i="32"/>
  <c r="AY157" i="32"/>
  <c r="AX157" i="32"/>
  <c r="M157" i="32" s="1"/>
  <c r="AW157" i="32"/>
  <c r="AV157" i="32"/>
  <c r="AU157" i="32"/>
  <c r="AT157" i="32"/>
  <c r="AP157" i="32"/>
  <c r="AN157" i="32"/>
  <c r="AL157" i="32"/>
  <c r="AK157" i="32"/>
  <c r="AO157" i="32" s="1"/>
  <c r="AH157" i="32"/>
  <c r="AG157" i="32"/>
  <c r="AF157" i="32"/>
  <c r="L157" i="32" s="1"/>
  <c r="AE157" i="32"/>
  <c r="K157" i="32" s="1"/>
  <c r="AD157" i="32"/>
  <c r="AC157" i="32"/>
  <c r="AK157" i="31" s="1"/>
  <c r="X157" i="32"/>
  <c r="T157" i="32"/>
  <c r="AY156" i="32"/>
  <c r="AX156" i="32"/>
  <c r="M156" i="32" s="1"/>
  <c r="AW156" i="32"/>
  <c r="AV156" i="32"/>
  <c r="AU156" i="32"/>
  <c r="AT156" i="32"/>
  <c r="BK156" i="31" s="1"/>
  <c r="AP156" i="32"/>
  <c r="AN156" i="32"/>
  <c r="AL156" i="32"/>
  <c r="AK156" i="32"/>
  <c r="AO156" i="32" s="1"/>
  <c r="AH156" i="32"/>
  <c r="N156" i="32" s="1"/>
  <c r="AG156" i="32"/>
  <c r="AF156" i="32"/>
  <c r="AE156" i="32"/>
  <c r="AD156" i="32"/>
  <c r="J156" i="32" s="1"/>
  <c r="AC156" i="32"/>
  <c r="AK156" i="31" s="1"/>
  <c r="T156" i="32"/>
  <c r="K156" i="32"/>
  <c r="AY155" i="32"/>
  <c r="AX155" i="32"/>
  <c r="AW155" i="32"/>
  <c r="AV155" i="32"/>
  <c r="K155" i="32" s="1"/>
  <c r="AU155" i="32"/>
  <c r="AP155" i="32"/>
  <c r="AN155" i="32"/>
  <c r="AL155" i="32"/>
  <c r="AT155" i="32" s="1"/>
  <c r="BK155" i="31" s="1"/>
  <c r="AK155" i="32"/>
  <c r="AO155" i="32" s="1"/>
  <c r="AH155" i="32"/>
  <c r="AG155" i="32"/>
  <c r="AF155" i="32"/>
  <c r="L155" i="32" s="1"/>
  <c r="AE155" i="32"/>
  <c r="AD155" i="32"/>
  <c r="AC155" i="32"/>
  <c r="AK155" i="31" s="1"/>
  <c r="T155" i="32"/>
  <c r="AY154" i="32"/>
  <c r="AX154" i="32"/>
  <c r="M154" i="32" s="1"/>
  <c r="AW154" i="32"/>
  <c r="AV154" i="32"/>
  <c r="AU154" i="32"/>
  <c r="AT154" i="32"/>
  <c r="AP154" i="32"/>
  <c r="AN154" i="32"/>
  <c r="AL154" i="32"/>
  <c r="AK154" i="32"/>
  <c r="AO154" i="32" s="1"/>
  <c r="AH154" i="32"/>
  <c r="N154" i="32" s="1"/>
  <c r="AG154" i="32"/>
  <c r="AF154" i="32"/>
  <c r="AE154" i="32"/>
  <c r="AD154" i="32"/>
  <c r="J154" i="32" s="1"/>
  <c r="AC154" i="32"/>
  <c r="AK154" i="31" s="1"/>
  <c r="X154" i="32"/>
  <c r="T154" i="32"/>
  <c r="K154" i="32"/>
  <c r="AY153" i="32"/>
  <c r="AX153" i="32"/>
  <c r="AW153" i="32"/>
  <c r="L153" i="32" s="1"/>
  <c r="AV153" i="32"/>
  <c r="K153" i="32" s="1"/>
  <c r="AU153" i="32"/>
  <c r="AP153" i="32"/>
  <c r="AN153" i="32"/>
  <c r="AL153" i="32"/>
  <c r="AT153" i="32" s="1"/>
  <c r="AK153" i="32"/>
  <c r="AO153" i="32" s="1"/>
  <c r="AH153" i="32"/>
  <c r="N153" i="32" s="1"/>
  <c r="AG153" i="32"/>
  <c r="AF153" i="32"/>
  <c r="AE153" i="32"/>
  <c r="AD153" i="32"/>
  <c r="J153" i="32" s="1"/>
  <c r="AC153" i="32"/>
  <c r="AK153" i="31" s="1"/>
  <c r="X153" i="32"/>
  <c r="T153" i="32"/>
  <c r="AY152" i="32"/>
  <c r="AX152" i="32"/>
  <c r="AW152" i="32"/>
  <c r="AV152" i="32"/>
  <c r="AU152" i="32"/>
  <c r="AN152" i="32"/>
  <c r="AL152" i="32"/>
  <c r="AT152" i="32" s="1"/>
  <c r="BK152" i="31" s="1"/>
  <c r="AK152" i="32"/>
  <c r="AP152" i="32" s="1"/>
  <c r="AH152" i="32"/>
  <c r="AG152" i="32"/>
  <c r="AF152" i="32"/>
  <c r="L152" i="32" s="1"/>
  <c r="AE152" i="32"/>
  <c r="K152" i="32" s="1"/>
  <c r="AD152" i="32"/>
  <c r="AC152" i="32"/>
  <c r="AK152" i="31" s="1"/>
  <c r="T152" i="32"/>
  <c r="AY151" i="32"/>
  <c r="AX151" i="32"/>
  <c r="M151" i="32" s="1"/>
  <c r="AW151" i="32"/>
  <c r="AV151" i="32"/>
  <c r="AU151" i="32"/>
  <c r="AT151" i="32"/>
  <c r="BK151" i="31" s="1"/>
  <c r="AN151" i="32"/>
  <c r="AL151" i="32"/>
  <c r="AK151" i="32"/>
  <c r="AP151" i="32" s="1"/>
  <c r="AH151" i="32"/>
  <c r="N151" i="32" s="1"/>
  <c r="AG151" i="32"/>
  <c r="AF151" i="32"/>
  <c r="AE151" i="32"/>
  <c r="K151" i="32" s="1"/>
  <c r="AD151" i="32"/>
  <c r="J151" i="32" s="1"/>
  <c r="AC151" i="32"/>
  <c r="AK151" i="31" s="1"/>
  <c r="X151" i="32"/>
  <c r="T151" i="32"/>
  <c r="L151" i="32"/>
  <c r="AY150" i="32"/>
  <c r="AX150" i="32"/>
  <c r="AW150" i="32"/>
  <c r="L150" i="32" s="1"/>
  <c r="AV150" i="32"/>
  <c r="AU150" i="32"/>
  <c r="AT150" i="32"/>
  <c r="BK150" i="31" s="1"/>
  <c r="AN150" i="32"/>
  <c r="AL150" i="32"/>
  <c r="AK150" i="32"/>
  <c r="AP150" i="32" s="1"/>
  <c r="AH150" i="32"/>
  <c r="N150" i="32" s="1"/>
  <c r="AG150" i="32"/>
  <c r="AF150" i="32"/>
  <c r="AE150" i="32"/>
  <c r="AD150" i="32"/>
  <c r="J150" i="32" s="1"/>
  <c r="AC150" i="32"/>
  <c r="AK150" i="31" s="1"/>
  <c r="X150" i="32"/>
  <c r="T150" i="32"/>
  <c r="K150" i="32"/>
  <c r="AY149" i="32"/>
  <c r="AX149" i="32"/>
  <c r="AW149" i="32"/>
  <c r="AV149" i="32"/>
  <c r="AU149" i="32"/>
  <c r="AN149" i="32"/>
  <c r="AL149" i="32"/>
  <c r="AT149" i="32" s="1"/>
  <c r="BK149" i="31" s="1"/>
  <c r="AK149" i="32"/>
  <c r="AP149" i="32" s="1"/>
  <c r="AH149" i="32"/>
  <c r="AG149" i="32"/>
  <c r="AF149" i="32"/>
  <c r="L149" i="32" s="1"/>
  <c r="AE149" i="32"/>
  <c r="AD149" i="32"/>
  <c r="AC149" i="32"/>
  <c r="AK149" i="31" s="1"/>
  <c r="X149" i="32"/>
  <c r="T149" i="32"/>
  <c r="K149" i="32"/>
  <c r="AY148" i="32"/>
  <c r="AX148" i="32"/>
  <c r="M148" i="32" s="1"/>
  <c r="AW148" i="32"/>
  <c r="AV148" i="32"/>
  <c r="AU148" i="32"/>
  <c r="AN148" i="32"/>
  <c r="AL148" i="32"/>
  <c r="AT148" i="32" s="1"/>
  <c r="AK148" i="32"/>
  <c r="AP148" i="32" s="1"/>
  <c r="AH148" i="32"/>
  <c r="AG148" i="32"/>
  <c r="AF148" i="32"/>
  <c r="AE148" i="32"/>
  <c r="K148" i="32" s="1"/>
  <c r="AD148" i="32"/>
  <c r="AC148" i="32"/>
  <c r="AK148" i="31" s="1"/>
  <c r="T148" i="32"/>
  <c r="L148" i="32"/>
  <c r="AY147" i="32"/>
  <c r="AX147" i="32"/>
  <c r="M147" i="32" s="1"/>
  <c r="AW147" i="32"/>
  <c r="AV147" i="32"/>
  <c r="AU147" i="32"/>
  <c r="AN147" i="32"/>
  <c r="AK147" i="32"/>
  <c r="AP147" i="32" s="1"/>
  <c r="AH147" i="32"/>
  <c r="N147" i="32" s="1"/>
  <c r="AG147" i="32"/>
  <c r="AF147" i="32"/>
  <c r="AE147" i="32"/>
  <c r="K147" i="32" s="1"/>
  <c r="AD147" i="32"/>
  <c r="J147" i="32" s="1"/>
  <c r="X147" i="32"/>
  <c r="T147" i="32"/>
  <c r="L147" i="32"/>
  <c r="AY146" i="32"/>
  <c r="AX146" i="32"/>
  <c r="M146" i="32" s="1"/>
  <c r="AW146" i="32"/>
  <c r="AV146" i="32"/>
  <c r="AU146" i="32"/>
  <c r="AN146" i="32"/>
  <c r="AK146" i="32"/>
  <c r="AP146" i="32" s="1"/>
  <c r="AH146" i="32"/>
  <c r="N146" i="32" s="1"/>
  <c r="AG146" i="32"/>
  <c r="AF146" i="32"/>
  <c r="L146" i="32" s="1"/>
  <c r="AE146" i="32"/>
  <c r="K146" i="32" s="1"/>
  <c r="AD146" i="32"/>
  <c r="J146" i="32" s="1"/>
  <c r="X146" i="32"/>
  <c r="T146" i="32"/>
  <c r="AY145" i="32"/>
  <c r="AX145" i="32"/>
  <c r="M145" i="32" s="1"/>
  <c r="AW145" i="32"/>
  <c r="AV145" i="32"/>
  <c r="AU145" i="32"/>
  <c r="AN145" i="32"/>
  <c r="AK145" i="32"/>
  <c r="AP145" i="32" s="1"/>
  <c r="AH145" i="32"/>
  <c r="N145" i="32" s="1"/>
  <c r="AG145" i="32"/>
  <c r="AF145" i="32"/>
  <c r="L145" i="32" s="1"/>
  <c r="AE145" i="32"/>
  <c r="K145" i="32" s="1"/>
  <c r="AD145" i="32"/>
  <c r="J145" i="32" s="1"/>
  <c r="X145" i="32"/>
  <c r="T145" i="32"/>
  <c r="AY144" i="32"/>
  <c r="AX144" i="32"/>
  <c r="M144" i="32" s="1"/>
  <c r="AW144" i="32"/>
  <c r="AV144" i="32"/>
  <c r="AU144" i="32"/>
  <c r="AN144" i="32"/>
  <c r="AK144" i="32"/>
  <c r="AP144" i="32" s="1"/>
  <c r="AH144" i="32"/>
  <c r="N144" i="32" s="1"/>
  <c r="AG144" i="32"/>
  <c r="AF144" i="32"/>
  <c r="L144" i="32" s="1"/>
  <c r="AE144" i="32"/>
  <c r="AD144" i="32"/>
  <c r="J144" i="32" s="1"/>
  <c r="T144" i="32"/>
  <c r="K144" i="32"/>
  <c r="AY137" i="32"/>
  <c r="AX137" i="32"/>
  <c r="AU137" i="32"/>
  <c r="AQ137" i="32"/>
  <c r="AP137" i="32"/>
  <c r="AO137" i="32"/>
  <c r="AW137" i="32" s="1"/>
  <c r="AN137" i="32"/>
  <c r="AV137" i="32" s="1"/>
  <c r="AM137" i="32"/>
  <c r="AL137" i="32"/>
  <c r="AT137" i="32" s="1"/>
  <c r="BK137" i="31" s="1"/>
  <c r="AK137" i="32"/>
  <c r="AH137" i="32"/>
  <c r="N137" i="32" s="1"/>
  <c r="AE137" i="32"/>
  <c r="AD137" i="32"/>
  <c r="Z137" i="32"/>
  <c r="Y137" i="32"/>
  <c r="AG137" i="32" s="1"/>
  <c r="X137" i="32"/>
  <c r="AF137" i="32" s="1"/>
  <c r="W137" i="32"/>
  <c r="V137" i="32"/>
  <c r="U137" i="32"/>
  <c r="AC137" i="32" s="1"/>
  <c r="AK137" i="31" s="1"/>
  <c r="T137" i="32"/>
  <c r="AY136" i="32"/>
  <c r="AX136" i="32"/>
  <c r="AU136" i="32"/>
  <c r="AQ136" i="32"/>
  <c r="AP136" i="32"/>
  <c r="AO136" i="32"/>
  <c r="AW136" i="32" s="1"/>
  <c r="AN136" i="32"/>
  <c r="AV136" i="32" s="1"/>
  <c r="AM136" i="32"/>
  <c r="AL136" i="32"/>
  <c r="AT136" i="32" s="1"/>
  <c r="BK136" i="31" s="1"/>
  <c r="AK136" i="32"/>
  <c r="AH136" i="32"/>
  <c r="AE136" i="32"/>
  <c r="AD136" i="32"/>
  <c r="J136" i="32" s="1"/>
  <c r="Z136" i="32"/>
  <c r="Y136" i="32"/>
  <c r="AG136" i="32" s="1"/>
  <c r="X136" i="32"/>
  <c r="AF136" i="32" s="1"/>
  <c r="W136" i="32"/>
  <c r="V136" i="32"/>
  <c r="U136" i="32"/>
  <c r="AC136" i="32" s="1"/>
  <c r="AK136" i="31" s="1"/>
  <c r="T136" i="32"/>
  <c r="AY135" i="32"/>
  <c r="AX135" i="32"/>
  <c r="AU135" i="32"/>
  <c r="AQ135" i="32"/>
  <c r="AP135" i="32"/>
  <c r="AO135" i="32"/>
  <c r="AW135" i="32" s="1"/>
  <c r="AN135" i="32"/>
  <c r="AV135" i="32" s="1"/>
  <c r="AM135" i="32"/>
  <c r="AL135" i="32"/>
  <c r="AT135" i="32" s="1"/>
  <c r="BK135" i="31" s="1"/>
  <c r="AK135" i="32"/>
  <c r="AH135" i="32"/>
  <c r="AE135" i="32"/>
  <c r="K135" i="32" s="1"/>
  <c r="AD135" i="32"/>
  <c r="J135" i="32" s="1"/>
  <c r="Z135" i="32"/>
  <c r="Y135" i="32"/>
  <c r="AG135" i="32" s="1"/>
  <c r="X135" i="32"/>
  <c r="AF135" i="32" s="1"/>
  <c r="L135" i="32" s="1"/>
  <c r="W135" i="32"/>
  <c r="V135" i="32"/>
  <c r="U135" i="32"/>
  <c r="AC135" i="32" s="1"/>
  <c r="T135" i="32"/>
  <c r="AY134" i="32"/>
  <c r="AX134" i="32"/>
  <c r="AU134" i="32"/>
  <c r="AQ134" i="32"/>
  <c r="AP134" i="32"/>
  <c r="AO134" i="32"/>
  <c r="AW134" i="32" s="1"/>
  <c r="AN134" i="32"/>
  <c r="AV134" i="32" s="1"/>
  <c r="AM134" i="32"/>
  <c r="AL134" i="32"/>
  <c r="AT134" i="32" s="1"/>
  <c r="BK134" i="31" s="1"/>
  <c r="AK134" i="32"/>
  <c r="AH134" i="32"/>
  <c r="N134" i="32" s="1"/>
  <c r="AE134" i="32"/>
  <c r="AD134" i="32"/>
  <c r="J134" i="32" s="1"/>
  <c r="Z134" i="32"/>
  <c r="Y134" i="32"/>
  <c r="AG134" i="32" s="1"/>
  <c r="X134" i="32"/>
  <c r="AF134" i="32" s="1"/>
  <c r="W134" i="32"/>
  <c r="V134" i="32"/>
  <c r="U134" i="32"/>
  <c r="AC134" i="32" s="1"/>
  <c r="AK134" i="31" s="1"/>
  <c r="T134" i="32"/>
  <c r="L134" i="32"/>
  <c r="K134" i="32"/>
  <c r="AY133" i="32"/>
  <c r="AX133" i="32"/>
  <c r="AU133" i="32"/>
  <c r="AQ133" i="32"/>
  <c r="AP133" i="32"/>
  <c r="AO133" i="32"/>
  <c r="AW133" i="32" s="1"/>
  <c r="AN133" i="32"/>
  <c r="AV133" i="32" s="1"/>
  <c r="AM133" i="32"/>
  <c r="AL133" i="32"/>
  <c r="AT133" i="32" s="1"/>
  <c r="BK133" i="31" s="1"/>
  <c r="AK133" i="32"/>
  <c r="AE133" i="32"/>
  <c r="AD133" i="32"/>
  <c r="Z133" i="32"/>
  <c r="AH133" i="32" s="1"/>
  <c r="Y133" i="32"/>
  <c r="AG133" i="32" s="1"/>
  <c r="M133" i="32" s="1"/>
  <c r="X133" i="32"/>
  <c r="AF133" i="32" s="1"/>
  <c r="W133" i="32"/>
  <c r="V133" i="32"/>
  <c r="U133" i="32"/>
  <c r="AC133" i="32" s="1"/>
  <c r="AK133" i="31" s="1"/>
  <c r="T133" i="32"/>
  <c r="AY132" i="32"/>
  <c r="AX132" i="32"/>
  <c r="AU132" i="32"/>
  <c r="AQ132" i="32"/>
  <c r="AP132" i="32"/>
  <c r="AO132" i="32"/>
  <c r="AW132" i="32" s="1"/>
  <c r="AN132" i="32"/>
  <c r="AV132" i="32" s="1"/>
  <c r="AM132" i="32"/>
  <c r="AL132" i="32"/>
  <c r="AT132" i="32" s="1"/>
  <c r="BK132" i="31" s="1"/>
  <c r="AK132" i="32"/>
  <c r="AE132" i="32"/>
  <c r="Z132" i="32"/>
  <c r="AH132" i="32" s="1"/>
  <c r="N132" i="32" s="1"/>
  <c r="Y132" i="32"/>
  <c r="AG132" i="32" s="1"/>
  <c r="M132" i="32" s="1"/>
  <c r="X132" i="32"/>
  <c r="AF132" i="32" s="1"/>
  <c r="W132" i="32"/>
  <c r="V132" i="32"/>
  <c r="AD132" i="32" s="1"/>
  <c r="J132" i="32" s="1"/>
  <c r="U132" i="32"/>
  <c r="AC132" i="32" s="1"/>
  <c r="AK132" i="31" s="1"/>
  <c r="T132" i="32"/>
  <c r="L132" i="32"/>
  <c r="AY131" i="32"/>
  <c r="AX131" i="32"/>
  <c r="AU131" i="32"/>
  <c r="AQ131" i="32"/>
  <c r="AP131" i="32"/>
  <c r="AO131" i="32"/>
  <c r="AW131" i="32" s="1"/>
  <c r="AN131" i="32"/>
  <c r="AV131" i="32" s="1"/>
  <c r="AM131" i="32"/>
  <c r="AL131" i="32"/>
  <c r="AT131" i="32" s="1"/>
  <c r="BK131" i="31" s="1"/>
  <c r="AK131" i="32"/>
  <c r="AF131" i="32"/>
  <c r="AE131" i="32"/>
  <c r="Z131" i="32"/>
  <c r="AH131" i="32" s="1"/>
  <c r="N131" i="32" s="1"/>
  <c r="Y131" i="32"/>
  <c r="AG131" i="32" s="1"/>
  <c r="M131" i="32" s="1"/>
  <c r="X131" i="32"/>
  <c r="W131" i="32"/>
  <c r="V131" i="32"/>
  <c r="AD131" i="32" s="1"/>
  <c r="J131" i="32" s="1"/>
  <c r="U131" i="32"/>
  <c r="AC131" i="32" s="1"/>
  <c r="AK131" i="31" s="1"/>
  <c r="T131" i="32"/>
  <c r="AY130" i="32"/>
  <c r="AV130" i="32"/>
  <c r="AU130" i="32"/>
  <c r="AQ130" i="32"/>
  <c r="AP130" i="32"/>
  <c r="AX130" i="32" s="1"/>
  <c r="AO130" i="32"/>
  <c r="AW130" i="32" s="1"/>
  <c r="AN130" i="32"/>
  <c r="AM130" i="32"/>
  <c r="AL130" i="32"/>
  <c r="AT130" i="32" s="1"/>
  <c r="BK130" i="31" s="1"/>
  <c r="AK130" i="32"/>
  <c r="AE130" i="32"/>
  <c r="AD130" i="32"/>
  <c r="Z130" i="32"/>
  <c r="AH130" i="32" s="1"/>
  <c r="N130" i="32" s="1"/>
  <c r="Y130" i="32"/>
  <c r="AG130" i="32" s="1"/>
  <c r="X130" i="32"/>
  <c r="AF130" i="32" s="1"/>
  <c r="W130" i="32"/>
  <c r="V130" i="32"/>
  <c r="U130" i="32"/>
  <c r="AC130" i="32" s="1"/>
  <c r="AK130" i="31" s="1"/>
  <c r="T130" i="32"/>
  <c r="AY129" i="32"/>
  <c r="AU129" i="32"/>
  <c r="AQ129" i="32"/>
  <c r="AP129" i="32"/>
  <c r="AX129" i="32" s="1"/>
  <c r="AO129" i="32"/>
  <c r="AW129" i="32" s="1"/>
  <c r="AN129" i="32"/>
  <c r="AV129" i="32" s="1"/>
  <c r="AM129" i="32"/>
  <c r="AL129" i="32"/>
  <c r="AT129" i="32" s="1"/>
  <c r="AK129" i="32"/>
  <c r="AE129" i="32"/>
  <c r="AD129" i="32"/>
  <c r="J129" i="32" s="1"/>
  <c r="Z129" i="32"/>
  <c r="AH129" i="32" s="1"/>
  <c r="N129" i="32" s="1"/>
  <c r="Y129" i="32"/>
  <c r="AG129" i="32" s="1"/>
  <c r="X129" i="32"/>
  <c r="AF129" i="32" s="1"/>
  <c r="W129" i="32"/>
  <c r="V129" i="32"/>
  <c r="U129" i="32"/>
  <c r="AC129" i="32" s="1"/>
  <c r="AK129" i="31" s="1"/>
  <c r="T129" i="32"/>
  <c r="M129" i="32"/>
  <c r="AY128" i="32"/>
  <c r="AX128" i="32"/>
  <c r="AU128" i="32"/>
  <c r="AQ128" i="32"/>
  <c r="AP128" i="32"/>
  <c r="AO128" i="32"/>
  <c r="AW128" i="32" s="1"/>
  <c r="AN128" i="32"/>
  <c r="AV128" i="32" s="1"/>
  <c r="K128" i="32" s="1"/>
  <c r="AM128" i="32"/>
  <c r="AL128" i="32"/>
  <c r="AT128" i="32" s="1"/>
  <c r="AK128" i="32"/>
  <c r="AH128" i="32"/>
  <c r="N128" i="32" s="1"/>
  <c r="AE128" i="32"/>
  <c r="Z128" i="32"/>
  <c r="Y128" i="32"/>
  <c r="AG128" i="32" s="1"/>
  <c r="M128" i="32" s="1"/>
  <c r="X128" i="32"/>
  <c r="AF128" i="32" s="1"/>
  <c r="L128" i="32" s="1"/>
  <c r="W128" i="32"/>
  <c r="V128" i="32"/>
  <c r="AD128" i="32" s="1"/>
  <c r="U128" i="32"/>
  <c r="AC128" i="32" s="1"/>
  <c r="AK128" i="31" s="1"/>
  <c r="T128" i="32"/>
  <c r="AY127" i="32"/>
  <c r="AX127" i="32"/>
  <c r="AU127" i="32"/>
  <c r="AQ127" i="32"/>
  <c r="AP127" i="32"/>
  <c r="AO127" i="32"/>
  <c r="AW127" i="32" s="1"/>
  <c r="AN127" i="32"/>
  <c r="AV127" i="32" s="1"/>
  <c r="K127" i="32" s="1"/>
  <c r="AM127" i="32"/>
  <c r="AL127" i="32"/>
  <c r="AT127" i="32" s="1"/>
  <c r="BK127" i="31" s="1"/>
  <c r="AK127" i="32"/>
  <c r="AF127" i="32"/>
  <c r="AE127" i="32"/>
  <c r="Z127" i="32"/>
  <c r="AH127" i="32" s="1"/>
  <c r="N127" i="32" s="1"/>
  <c r="Y127" i="32"/>
  <c r="AG127" i="32" s="1"/>
  <c r="X127" i="32"/>
  <c r="W127" i="32"/>
  <c r="V127" i="32"/>
  <c r="AD127" i="32" s="1"/>
  <c r="J127" i="32" s="1"/>
  <c r="U127" i="32"/>
  <c r="AC127" i="32" s="1"/>
  <c r="AK127" i="31" s="1"/>
  <c r="T127" i="32"/>
  <c r="AY126" i="32"/>
  <c r="AV126" i="32"/>
  <c r="AU126" i="32"/>
  <c r="AQ126" i="32"/>
  <c r="AP126" i="32"/>
  <c r="AX126" i="32" s="1"/>
  <c r="AO126" i="32"/>
  <c r="AW126" i="32" s="1"/>
  <c r="AN126" i="32"/>
  <c r="AM126" i="32"/>
  <c r="AL126" i="32"/>
  <c r="AT126" i="32" s="1"/>
  <c r="BK126" i="31" s="1"/>
  <c r="AK126" i="32"/>
  <c r="AE126" i="32"/>
  <c r="K126" i="32" s="1"/>
  <c r="AD126" i="32"/>
  <c r="Z126" i="32"/>
  <c r="AH126" i="32" s="1"/>
  <c r="N126" i="32" s="1"/>
  <c r="Y126" i="32"/>
  <c r="AG126" i="32" s="1"/>
  <c r="X126" i="32"/>
  <c r="AF126" i="32" s="1"/>
  <c r="L126" i="32" s="1"/>
  <c r="W126" i="32"/>
  <c r="V126" i="32"/>
  <c r="U126" i="32"/>
  <c r="AC126" i="32" s="1"/>
  <c r="AK126" i="31" s="1"/>
  <c r="T126" i="32"/>
  <c r="AY125" i="32"/>
  <c r="AU125" i="32"/>
  <c r="AQ125" i="32"/>
  <c r="AP125" i="32"/>
  <c r="AX125" i="32" s="1"/>
  <c r="M125" i="32" s="1"/>
  <c r="AO125" i="32"/>
  <c r="AW125" i="32" s="1"/>
  <c r="AN125" i="32"/>
  <c r="AV125" i="32" s="1"/>
  <c r="AM125" i="32"/>
  <c r="AL125" i="32"/>
  <c r="AT125" i="32" s="1"/>
  <c r="AK125" i="32"/>
  <c r="AE125" i="32"/>
  <c r="K125" i="32" s="1"/>
  <c r="AD125" i="32"/>
  <c r="J125" i="32" s="1"/>
  <c r="Z125" i="32"/>
  <c r="AH125" i="32" s="1"/>
  <c r="N125" i="32" s="1"/>
  <c r="Y125" i="32"/>
  <c r="AG125" i="32" s="1"/>
  <c r="X125" i="32"/>
  <c r="AF125" i="32" s="1"/>
  <c r="W125" i="32"/>
  <c r="V125" i="32"/>
  <c r="U125" i="32"/>
  <c r="AC125" i="32" s="1"/>
  <c r="AK125" i="31" s="1"/>
  <c r="T125" i="32"/>
  <c r="AW124" i="32"/>
  <c r="AV124" i="32"/>
  <c r="AQ124" i="32"/>
  <c r="AY124" i="32" s="1"/>
  <c r="AP124" i="32"/>
  <c r="AX124" i="32" s="1"/>
  <c r="AO124" i="32"/>
  <c r="AN124" i="32"/>
  <c r="AM124" i="32"/>
  <c r="AU124" i="32" s="1"/>
  <c r="AL124" i="32"/>
  <c r="AK124" i="32"/>
  <c r="AG124" i="32"/>
  <c r="AF124" i="32"/>
  <c r="L124" i="32" s="1"/>
  <c r="Z124" i="32"/>
  <c r="AH124" i="32" s="1"/>
  <c r="Y124" i="32"/>
  <c r="X124" i="32"/>
  <c r="W124" i="32"/>
  <c r="AE124" i="32" s="1"/>
  <c r="K124" i="32" s="1"/>
  <c r="V124" i="32"/>
  <c r="AD124" i="32" s="1"/>
  <c r="U124" i="32"/>
  <c r="AC124" i="32" s="1"/>
  <c r="AK124" i="31" s="1"/>
  <c r="T124" i="32"/>
  <c r="M124" i="32"/>
  <c r="AW123" i="32"/>
  <c r="AV123" i="32"/>
  <c r="AQ123" i="32"/>
  <c r="AY123" i="32" s="1"/>
  <c r="AP123" i="32"/>
  <c r="AX123" i="32" s="1"/>
  <c r="AO123" i="32"/>
  <c r="AN123" i="32"/>
  <c r="AM123" i="32"/>
  <c r="AU123" i="32" s="1"/>
  <c r="AL123" i="32"/>
  <c r="AK123" i="32"/>
  <c r="AG123" i="32"/>
  <c r="AF123" i="32"/>
  <c r="L123" i="32" s="1"/>
  <c r="Z123" i="32"/>
  <c r="AH123" i="32" s="1"/>
  <c r="Y123" i="32"/>
  <c r="X123" i="32"/>
  <c r="W123" i="32"/>
  <c r="AE123" i="32" s="1"/>
  <c r="K123" i="32" s="1"/>
  <c r="V123" i="32"/>
  <c r="AD123" i="32" s="1"/>
  <c r="U123" i="32"/>
  <c r="AC123" i="32" s="1"/>
  <c r="AK123" i="31" s="1"/>
  <c r="T123" i="32"/>
  <c r="M123" i="32"/>
  <c r="AW122" i="32"/>
  <c r="AV122" i="32"/>
  <c r="AQ122" i="32"/>
  <c r="AY122" i="32" s="1"/>
  <c r="AP122" i="32"/>
  <c r="AX122" i="32" s="1"/>
  <c r="AO122" i="32"/>
  <c r="AN122" i="32"/>
  <c r="AM122" i="32"/>
  <c r="AU122" i="32" s="1"/>
  <c r="AL122" i="32"/>
  <c r="AK122" i="32"/>
  <c r="AG122" i="32"/>
  <c r="AF122" i="32"/>
  <c r="L122" i="32" s="1"/>
  <c r="Z122" i="32"/>
  <c r="AH122" i="32" s="1"/>
  <c r="Y122" i="32"/>
  <c r="X122" i="32"/>
  <c r="W122" i="32"/>
  <c r="AE122" i="32" s="1"/>
  <c r="K122" i="32" s="1"/>
  <c r="V122" i="32"/>
  <c r="AD122" i="32" s="1"/>
  <c r="U122" i="32"/>
  <c r="AC122" i="32" s="1"/>
  <c r="AK122" i="31" s="1"/>
  <c r="T122" i="32"/>
  <c r="M122" i="32"/>
  <c r="AW121" i="32"/>
  <c r="AV121" i="32"/>
  <c r="AQ121" i="32"/>
  <c r="AY121" i="32" s="1"/>
  <c r="AP121" i="32"/>
  <c r="AX121" i="32" s="1"/>
  <c r="AO121" i="32"/>
  <c r="AN121" i="32"/>
  <c r="AM121" i="32"/>
  <c r="AU121" i="32" s="1"/>
  <c r="AL121" i="32"/>
  <c r="AK121" i="32"/>
  <c r="AG121" i="32"/>
  <c r="AF121" i="32"/>
  <c r="L121" i="32" s="1"/>
  <c r="Z121" i="32"/>
  <c r="AH121" i="32" s="1"/>
  <c r="Y121" i="32"/>
  <c r="X121" i="32"/>
  <c r="W121" i="32"/>
  <c r="AE121" i="32" s="1"/>
  <c r="V121" i="32"/>
  <c r="AD121" i="32" s="1"/>
  <c r="U121" i="32"/>
  <c r="AC121" i="32" s="1"/>
  <c r="AK121" i="31" s="1"/>
  <c r="T121" i="32"/>
  <c r="M121" i="32"/>
  <c r="AW120" i="32"/>
  <c r="AV120" i="32"/>
  <c r="AQ120" i="32"/>
  <c r="AY120" i="32" s="1"/>
  <c r="AP120" i="32"/>
  <c r="AX120" i="32" s="1"/>
  <c r="AO120" i="32"/>
  <c r="AN120" i="32"/>
  <c r="AM120" i="32"/>
  <c r="AU120" i="32" s="1"/>
  <c r="AL120" i="32"/>
  <c r="AK120" i="32"/>
  <c r="AG120" i="32"/>
  <c r="AF120" i="32"/>
  <c r="L120" i="32" s="1"/>
  <c r="Z120" i="32"/>
  <c r="AH120" i="32" s="1"/>
  <c r="Y120" i="32"/>
  <c r="X120" i="32"/>
  <c r="W120" i="32"/>
  <c r="AE120" i="32" s="1"/>
  <c r="K120" i="32" s="1"/>
  <c r="V120" i="32"/>
  <c r="AD120" i="32" s="1"/>
  <c r="U120" i="32"/>
  <c r="AC120" i="32" s="1"/>
  <c r="AK120" i="31" s="1"/>
  <c r="T120" i="32"/>
  <c r="M120" i="32"/>
  <c r="AW119" i="32"/>
  <c r="AV119" i="32"/>
  <c r="AQ119" i="32"/>
  <c r="AY119" i="32" s="1"/>
  <c r="AP119" i="32"/>
  <c r="AX119" i="32" s="1"/>
  <c r="AO119" i="32"/>
  <c r="AN119" i="32"/>
  <c r="AM119" i="32"/>
  <c r="AU119" i="32" s="1"/>
  <c r="AL119" i="32"/>
  <c r="AK119" i="32"/>
  <c r="AG119" i="32"/>
  <c r="AF119" i="32"/>
  <c r="L119" i="32" s="1"/>
  <c r="Z119" i="32"/>
  <c r="AH119" i="32" s="1"/>
  <c r="Y119" i="32"/>
  <c r="X119" i="32"/>
  <c r="W119" i="32"/>
  <c r="AE119" i="32" s="1"/>
  <c r="K119" i="32" s="1"/>
  <c r="V119" i="32"/>
  <c r="AD119" i="32" s="1"/>
  <c r="U119" i="32"/>
  <c r="AC119" i="32" s="1"/>
  <c r="AK119" i="31" s="1"/>
  <c r="T119" i="32"/>
  <c r="M119" i="32"/>
  <c r="AW118" i="32"/>
  <c r="AV118" i="32"/>
  <c r="AQ118" i="32"/>
  <c r="AY118" i="32" s="1"/>
  <c r="AP118" i="32"/>
  <c r="AX118" i="32" s="1"/>
  <c r="AO118" i="32"/>
  <c r="AN118" i="32"/>
  <c r="AM118" i="32"/>
  <c r="AU118" i="32" s="1"/>
  <c r="AL118" i="32"/>
  <c r="AK118" i="32"/>
  <c r="AG118" i="32"/>
  <c r="AF118" i="32"/>
  <c r="L118" i="32" s="1"/>
  <c r="Z118" i="32"/>
  <c r="AH118" i="32" s="1"/>
  <c r="Y118" i="32"/>
  <c r="X118" i="32"/>
  <c r="W118" i="32"/>
  <c r="AE118" i="32" s="1"/>
  <c r="K118" i="32" s="1"/>
  <c r="V118" i="32"/>
  <c r="AD118" i="32" s="1"/>
  <c r="U118" i="32"/>
  <c r="AC118" i="32" s="1"/>
  <c r="AK118" i="31" s="1"/>
  <c r="T118" i="32"/>
  <c r="M118" i="32"/>
  <c r="AW117" i="32"/>
  <c r="AV117" i="32"/>
  <c r="AQ117" i="32"/>
  <c r="AY117" i="32" s="1"/>
  <c r="AP117" i="32"/>
  <c r="AX117" i="32" s="1"/>
  <c r="AO117" i="32"/>
  <c r="AN117" i="32"/>
  <c r="AM117" i="32"/>
  <c r="AU117" i="32" s="1"/>
  <c r="AL117" i="32"/>
  <c r="AK117" i="32"/>
  <c r="AG117" i="32"/>
  <c r="AF117" i="32"/>
  <c r="L117" i="32" s="1"/>
  <c r="Z117" i="32"/>
  <c r="AH117" i="32" s="1"/>
  <c r="Y117" i="32"/>
  <c r="X117" i="32"/>
  <c r="W117" i="32"/>
  <c r="AE117" i="32" s="1"/>
  <c r="V117" i="32"/>
  <c r="AD117" i="32" s="1"/>
  <c r="U117" i="32"/>
  <c r="AC117" i="32" s="1"/>
  <c r="AK117" i="31" s="1"/>
  <c r="T117" i="32"/>
  <c r="M117" i="32"/>
  <c r="AW116" i="32"/>
  <c r="AV116" i="32"/>
  <c r="AQ116" i="32"/>
  <c r="AY116" i="32" s="1"/>
  <c r="AP116" i="32"/>
  <c r="AX116" i="32" s="1"/>
  <c r="AO116" i="32"/>
  <c r="AN116" i="32"/>
  <c r="AM116" i="32"/>
  <c r="AU116" i="32" s="1"/>
  <c r="AL116" i="32"/>
  <c r="AK116" i="32"/>
  <c r="AG116" i="32"/>
  <c r="AF116" i="32"/>
  <c r="L116" i="32" s="1"/>
  <c r="Z116" i="32"/>
  <c r="AH116" i="32" s="1"/>
  <c r="Y116" i="32"/>
  <c r="X116" i="32"/>
  <c r="W116" i="32"/>
  <c r="AE116" i="32" s="1"/>
  <c r="K116" i="32" s="1"/>
  <c r="V116" i="32"/>
  <c r="AD116" i="32" s="1"/>
  <c r="U116" i="32"/>
  <c r="AC116" i="32" s="1"/>
  <c r="AK116" i="31" s="1"/>
  <c r="T116" i="32"/>
  <c r="M116" i="32"/>
  <c r="AW115" i="32"/>
  <c r="AV115" i="32"/>
  <c r="AQ115" i="32"/>
  <c r="AY115" i="32" s="1"/>
  <c r="AP115" i="32"/>
  <c r="AX115" i="32" s="1"/>
  <c r="AO115" i="32"/>
  <c r="AN115" i="32"/>
  <c r="AM115" i="32"/>
  <c r="AU115" i="32" s="1"/>
  <c r="AL115" i="32"/>
  <c r="AK115" i="32"/>
  <c r="AG115" i="32"/>
  <c r="AF115" i="32"/>
  <c r="L115" i="32" s="1"/>
  <c r="Z115" i="32"/>
  <c r="AH115" i="32" s="1"/>
  <c r="Y115" i="32"/>
  <c r="X115" i="32"/>
  <c r="W115" i="32"/>
  <c r="AE115" i="32" s="1"/>
  <c r="K115" i="32" s="1"/>
  <c r="V115" i="32"/>
  <c r="AD115" i="32" s="1"/>
  <c r="U115" i="32"/>
  <c r="AC115" i="32" s="1"/>
  <c r="AK115" i="31" s="1"/>
  <c r="T115" i="32"/>
  <c r="M115" i="32"/>
  <c r="AW114" i="32"/>
  <c r="AV114" i="32"/>
  <c r="AQ114" i="32"/>
  <c r="AY114" i="32" s="1"/>
  <c r="AP114" i="32"/>
  <c r="AX114" i="32" s="1"/>
  <c r="AO114" i="32"/>
  <c r="AN114" i="32"/>
  <c r="AM114" i="32"/>
  <c r="AU114" i="32" s="1"/>
  <c r="AL114" i="32"/>
  <c r="AK114" i="32"/>
  <c r="AG114" i="32"/>
  <c r="AF114" i="32"/>
  <c r="L114" i="32" s="1"/>
  <c r="Z114" i="32"/>
  <c r="AH114" i="32" s="1"/>
  <c r="Y114" i="32"/>
  <c r="X114" i="32"/>
  <c r="W114" i="32"/>
  <c r="AE114" i="32" s="1"/>
  <c r="K114" i="32" s="1"/>
  <c r="V114" i="32"/>
  <c r="AD114" i="32" s="1"/>
  <c r="U114" i="32"/>
  <c r="AC114" i="32" s="1"/>
  <c r="AK114" i="31" s="1"/>
  <c r="T114" i="32"/>
  <c r="M114" i="32"/>
  <c r="AW113" i="32"/>
  <c r="AV113" i="32"/>
  <c r="AQ113" i="32"/>
  <c r="AY113" i="32" s="1"/>
  <c r="AP113" i="32"/>
  <c r="AX113" i="32" s="1"/>
  <c r="AO113" i="32"/>
  <c r="AN113" i="32"/>
  <c r="AM113" i="32"/>
  <c r="AU113" i="32" s="1"/>
  <c r="AL113" i="32"/>
  <c r="AK113" i="32"/>
  <c r="AG113" i="32"/>
  <c r="AF113" i="32"/>
  <c r="L113" i="32" s="1"/>
  <c r="Z113" i="32"/>
  <c r="AH113" i="32" s="1"/>
  <c r="Y113" i="32"/>
  <c r="X113" i="32"/>
  <c r="W113" i="32"/>
  <c r="AE113" i="32" s="1"/>
  <c r="V113" i="32"/>
  <c r="AD113" i="32" s="1"/>
  <c r="U113" i="32"/>
  <c r="AC113" i="32" s="1"/>
  <c r="AK113" i="31" s="1"/>
  <c r="T113" i="32"/>
  <c r="M113" i="32"/>
  <c r="AW112" i="32"/>
  <c r="AV112" i="32"/>
  <c r="AQ112" i="32"/>
  <c r="AY112" i="32" s="1"/>
  <c r="AP112" i="32"/>
  <c r="AX112" i="32" s="1"/>
  <c r="M112" i="32" s="1"/>
  <c r="AO112" i="32"/>
  <c r="AN112" i="32"/>
  <c r="AM112" i="32"/>
  <c r="AU112" i="32" s="1"/>
  <c r="AL112" i="32"/>
  <c r="AK112" i="32"/>
  <c r="AG112" i="32"/>
  <c r="AF112" i="32"/>
  <c r="L112" i="32" s="1"/>
  <c r="Z112" i="32"/>
  <c r="AH112" i="32" s="1"/>
  <c r="Y112" i="32"/>
  <c r="X112" i="32"/>
  <c r="W112" i="32"/>
  <c r="AE112" i="32" s="1"/>
  <c r="K112" i="32" s="1"/>
  <c r="V112" i="32"/>
  <c r="AD112" i="32" s="1"/>
  <c r="J112" i="32" s="1"/>
  <c r="U112" i="32"/>
  <c r="T112" i="32"/>
  <c r="AW111" i="32"/>
  <c r="AV111" i="32"/>
  <c r="AQ111" i="32"/>
  <c r="AY111" i="32" s="1"/>
  <c r="AP111" i="32"/>
  <c r="AX111" i="32" s="1"/>
  <c r="AO111" i="32"/>
  <c r="AN111" i="32"/>
  <c r="AM111" i="32"/>
  <c r="AU111" i="32" s="1"/>
  <c r="AL111" i="32"/>
  <c r="AK111" i="32"/>
  <c r="AG111" i="32"/>
  <c r="M111" i="32" s="1"/>
  <c r="AF111" i="32"/>
  <c r="Z111" i="32"/>
  <c r="AH111" i="32" s="1"/>
  <c r="N111" i="32" s="1"/>
  <c r="Y111" i="32"/>
  <c r="X111" i="32"/>
  <c r="W111" i="32"/>
  <c r="AE111" i="32" s="1"/>
  <c r="V111" i="32"/>
  <c r="AD111" i="32" s="1"/>
  <c r="J111" i="32" s="1"/>
  <c r="U111" i="32"/>
  <c r="T111" i="32"/>
  <c r="AW110" i="32"/>
  <c r="AV110" i="32"/>
  <c r="AQ110" i="32"/>
  <c r="AY110" i="32" s="1"/>
  <c r="AP110" i="32"/>
  <c r="AX110" i="32" s="1"/>
  <c r="AO110" i="32"/>
  <c r="AN110" i="32"/>
  <c r="AM110" i="32"/>
  <c r="AU110" i="32" s="1"/>
  <c r="AL110" i="32"/>
  <c r="AK110" i="32"/>
  <c r="AG110" i="32"/>
  <c r="AF110" i="32"/>
  <c r="Z110" i="32"/>
  <c r="AH110" i="32" s="1"/>
  <c r="Y110" i="32"/>
  <c r="X110" i="32"/>
  <c r="W110" i="32"/>
  <c r="AE110" i="32" s="1"/>
  <c r="V110" i="32"/>
  <c r="AD110" i="32" s="1"/>
  <c r="U110" i="32"/>
  <c r="T110" i="32"/>
  <c r="AW109" i="32"/>
  <c r="AV109" i="32"/>
  <c r="AQ109" i="32"/>
  <c r="AY109" i="32" s="1"/>
  <c r="AP109" i="32"/>
  <c r="AX109" i="32" s="1"/>
  <c r="M109" i="32" s="1"/>
  <c r="AO109" i="32"/>
  <c r="AN109" i="32"/>
  <c r="AM109" i="32"/>
  <c r="AU109" i="32" s="1"/>
  <c r="AL109" i="32"/>
  <c r="AK109" i="32"/>
  <c r="AG109" i="32"/>
  <c r="AF109" i="32"/>
  <c r="L109" i="32" s="1"/>
  <c r="Z109" i="32"/>
  <c r="AH109" i="32" s="1"/>
  <c r="Y109" i="32"/>
  <c r="X109" i="32"/>
  <c r="W109" i="32"/>
  <c r="AE109" i="32" s="1"/>
  <c r="K109" i="32" s="1"/>
  <c r="V109" i="32"/>
  <c r="AD109" i="32" s="1"/>
  <c r="U109" i="32"/>
  <c r="T109" i="32"/>
  <c r="BO104" i="32"/>
  <c r="BN104" i="32"/>
  <c r="BM104" i="32"/>
  <c r="BL104" i="32"/>
  <c r="BK104" i="32"/>
  <c r="BJ104" i="32"/>
  <c r="BG104" i="32"/>
  <c r="BF104" i="32"/>
  <c r="BE104" i="32"/>
  <c r="BD104" i="32"/>
  <c r="BC104" i="32"/>
  <c r="BB104" i="32"/>
  <c r="N104" i="32"/>
  <c r="M104" i="32"/>
  <c r="L104" i="32"/>
  <c r="K104" i="32"/>
  <c r="J104" i="32"/>
  <c r="BO103" i="32"/>
  <c r="BN103" i="32"/>
  <c r="BM103" i="32"/>
  <c r="BL103" i="32"/>
  <c r="BK103" i="32"/>
  <c r="BJ103" i="32"/>
  <c r="BG103" i="32"/>
  <c r="BF103" i="32"/>
  <c r="BE103" i="32"/>
  <c r="BD103" i="32"/>
  <c r="BC103" i="32"/>
  <c r="BB103" i="32"/>
  <c r="N103" i="32"/>
  <c r="M103" i="32"/>
  <c r="L103" i="32"/>
  <c r="K103" i="32"/>
  <c r="J103" i="32"/>
  <c r="BO102" i="32"/>
  <c r="BN102" i="32"/>
  <c r="BM102" i="32"/>
  <c r="BL102" i="32"/>
  <c r="BK102" i="32"/>
  <c r="BJ102" i="32"/>
  <c r="BG102" i="32"/>
  <c r="BF102" i="32"/>
  <c r="BE102" i="32"/>
  <c r="BD102" i="32"/>
  <c r="BC102" i="32"/>
  <c r="BB102" i="32"/>
  <c r="N102" i="32"/>
  <c r="M102" i="32"/>
  <c r="L102" i="32"/>
  <c r="K102" i="32"/>
  <c r="J102" i="32"/>
  <c r="BO101" i="32"/>
  <c r="BN101" i="32"/>
  <c r="BM101" i="32"/>
  <c r="BL101" i="32"/>
  <c r="BK101" i="32"/>
  <c r="BJ101" i="32"/>
  <c r="BG101" i="32"/>
  <c r="BF101" i="32"/>
  <c r="BE101" i="32"/>
  <c r="BD101" i="32"/>
  <c r="BC101" i="32"/>
  <c r="BB101" i="32"/>
  <c r="N101" i="32"/>
  <c r="M101" i="32"/>
  <c r="L101" i="32"/>
  <c r="K101" i="32"/>
  <c r="J101" i="32"/>
  <c r="BO100" i="32"/>
  <c r="BN100" i="32"/>
  <c r="BM100" i="32"/>
  <c r="BL100" i="32"/>
  <c r="BK100" i="32"/>
  <c r="BJ100" i="32"/>
  <c r="BG100" i="32"/>
  <c r="BF100" i="32"/>
  <c r="BE100" i="32"/>
  <c r="BD100" i="32"/>
  <c r="BC100" i="32"/>
  <c r="BB100" i="32"/>
  <c r="N100" i="32"/>
  <c r="M100" i="32"/>
  <c r="L100" i="32"/>
  <c r="K100" i="32"/>
  <c r="J100" i="32"/>
  <c r="BO99" i="32"/>
  <c r="BN99" i="32"/>
  <c r="BM99" i="32"/>
  <c r="BL99" i="32"/>
  <c r="BK99" i="32"/>
  <c r="BJ99" i="32"/>
  <c r="BG99" i="32"/>
  <c r="BF99" i="32"/>
  <c r="BE99" i="32"/>
  <c r="BD99" i="32"/>
  <c r="BC99" i="32"/>
  <c r="BB99" i="32"/>
  <c r="N99" i="32"/>
  <c r="M99" i="32"/>
  <c r="L99" i="32"/>
  <c r="K99" i="32"/>
  <c r="J99" i="32"/>
  <c r="BO98" i="32"/>
  <c r="BN98" i="32"/>
  <c r="BM98" i="32"/>
  <c r="BL98" i="32"/>
  <c r="BK98" i="32"/>
  <c r="BJ98" i="32"/>
  <c r="BG98" i="32"/>
  <c r="BF98" i="32"/>
  <c r="BE98" i="32"/>
  <c r="BD98" i="32"/>
  <c r="BC98" i="32"/>
  <c r="BB98" i="32"/>
  <c r="N98" i="32"/>
  <c r="M98" i="32"/>
  <c r="L98" i="32"/>
  <c r="K98" i="32"/>
  <c r="J98" i="32"/>
  <c r="BO97" i="32"/>
  <c r="BN97" i="32"/>
  <c r="BM97" i="32"/>
  <c r="BL97" i="32"/>
  <c r="BK97" i="32"/>
  <c r="BJ97" i="32"/>
  <c r="BG97" i="32"/>
  <c r="BF97" i="32"/>
  <c r="BE97" i="32"/>
  <c r="BD97" i="32"/>
  <c r="BC97" i="32"/>
  <c r="BB97" i="32"/>
  <c r="N97" i="32"/>
  <c r="M97" i="32"/>
  <c r="L97" i="32"/>
  <c r="K97" i="32"/>
  <c r="J97" i="32"/>
  <c r="BO96" i="32"/>
  <c r="BN96" i="32"/>
  <c r="BM96" i="32"/>
  <c r="BL96" i="32"/>
  <c r="BK96" i="32"/>
  <c r="BJ96" i="32"/>
  <c r="BG96" i="32"/>
  <c r="BF96" i="32"/>
  <c r="BE96" i="32"/>
  <c r="BD96" i="32"/>
  <c r="BC96" i="32"/>
  <c r="BB96" i="32"/>
  <c r="N96" i="32"/>
  <c r="M96" i="32"/>
  <c r="L96" i="32"/>
  <c r="K96" i="32"/>
  <c r="J96" i="32"/>
  <c r="BO95" i="32"/>
  <c r="BN95" i="32"/>
  <c r="BM95" i="32"/>
  <c r="BL95" i="32"/>
  <c r="BK95" i="32"/>
  <c r="BJ95" i="32"/>
  <c r="BG95" i="32"/>
  <c r="BF95" i="32"/>
  <c r="BE95" i="32"/>
  <c r="BD95" i="32"/>
  <c r="BC95" i="32"/>
  <c r="BB95" i="32"/>
  <c r="N95" i="32"/>
  <c r="M95" i="32"/>
  <c r="L95" i="32"/>
  <c r="K95" i="32"/>
  <c r="J95" i="32"/>
  <c r="BO94" i="32"/>
  <c r="BN94" i="32"/>
  <c r="BM94" i="32"/>
  <c r="BL94" i="32"/>
  <c r="BK94" i="32"/>
  <c r="BJ94" i="32"/>
  <c r="BG94" i="32"/>
  <c r="BF94" i="32"/>
  <c r="BE94" i="32"/>
  <c r="BD94" i="32"/>
  <c r="BC94" i="32"/>
  <c r="BB94" i="32"/>
  <c r="N94" i="32"/>
  <c r="M94" i="32"/>
  <c r="L94" i="32"/>
  <c r="K94" i="32"/>
  <c r="J94" i="32"/>
  <c r="BO93" i="32"/>
  <c r="BN93" i="32"/>
  <c r="BM93" i="32"/>
  <c r="BL93" i="32"/>
  <c r="BK93" i="32"/>
  <c r="BJ93" i="32"/>
  <c r="BG93" i="32"/>
  <c r="BF93" i="32"/>
  <c r="BE93" i="32"/>
  <c r="BD93" i="32"/>
  <c r="BC93" i="32"/>
  <c r="BB93" i="32"/>
  <c r="N93" i="32"/>
  <c r="M93" i="32"/>
  <c r="L93" i="32"/>
  <c r="K93" i="32"/>
  <c r="J93" i="32"/>
  <c r="BO92" i="32"/>
  <c r="BN92" i="32"/>
  <c r="BM92" i="32"/>
  <c r="BL92" i="32"/>
  <c r="BK92" i="32"/>
  <c r="BJ92" i="32"/>
  <c r="BG92" i="32"/>
  <c r="BF92" i="32"/>
  <c r="BE92" i="32"/>
  <c r="BD92" i="32"/>
  <c r="BC92" i="32"/>
  <c r="BB92" i="32"/>
  <c r="N92" i="32"/>
  <c r="M92" i="32"/>
  <c r="L92" i="32"/>
  <c r="K92" i="32"/>
  <c r="J92" i="32"/>
  <c r="BO91" i="32"/>
  <c r="BN91" i="32"/>
  <c r="BM91" i="32"/>
  <c r="BL91" i="32"/>
  <c r="BK91" i="32"/>
  <c r="BJ91" i="32"/>
  <c r="BG91" i="32"/>
  <c r="BF91" i="32"/>
  <c r="BE91" i="32"/>
  <c r="BD91" i="32"/>
  <c r="BC91" i="32"/>
  <c r="BB91" i="32"/>
  <c r="N91" i="32"/>
  <c r="M91" i="32"/>
  <c r="L91" i="32"/>
  <c r="K91" i="32"/>
  <c r="J91" i="32"/>
  <c r="BO90" i="32"/>
  <c r="BN90" i="32"/>
  <c r="BM90" i="32"/>
  <c r="BL90" i="32"/>
  <c r="BK90" i="32"/>
  <c r="BJ90" i="32"/>
  <c r="BG90" i="32"/>
  <c r="BF90" i="32"/>
  <c r="BE90" i="32"/>
  <c r="BD90" i="32"/>
  <c r="BC90" i="32"/>
  <c r="BB90" i="32"/>
  <c r="N90" i="32"/>
  <c r="M90" i="32"/>
  <c r="L90" i="32"/>
  <c r="K90" i="32"/>
  <c r="J90" i="32"/>
  <c r="BO89" i="32"/>
  <c r="BN89" i="32"/>
  <c r="BM89" i="32"/>
  <c r="BL89" i="32"/>
  <c r="BK89" i="32"/>
  <c r="BJ89" i="32"/>
  <c r="BG89" i="32"/>
  <c r="BF89" i="32"/>
  <c r="BE89" i="32"/>
  <c r="BD89" i="32"/>
  <c r="BC89" i="32"/>
  <c r="BB89" i="32"/>
  <c r="N89" i="32"/>
  <c r="M89" i="32"/>
  <c r="L89" i="32"/>
  <c r="K89" i="32"/>
  <c r="J89" i="32"/>
  <c r="BO88" i="32"/>
  <c r="BN88" i="32"/>
  <c r="BM88" i="32"/>
  <c r="BL88" i="32"/>
  <c r="BK88" i="32"/>
  <c r="BJ88" i="32"/>
  <c r="BG88" i="32"/>
  <c r="BF88" i="32"/>
  <c r="BE88" i="32"/>
  <c r="BD88" i="32"/>
  <c r="BC88" i="32"/>
  <c r="BB88" i="32"/>
  <c r="N88" i="32"/>
  <c r="M88" i="32"/>
  <c r="L88" i="32"/>
  <c r="K88" i="32"/>
  <c r="J88" i="32"/>
  <c r="BO87" i="32"/>
  <c r="BN87" i="32"/>
  <c r="BM87" i="32"/>
  <c r="BL87" i="32"/>
  <c r="BK87" i="32"/>
  <c r="BJ87" i="32"/>
  <c r="BG87" i="32"/>
  <c r="BF87" i="32"/>
  <c r="BE87" i="32"/>
  <c r="BD87" i="32"/>
  <c r="BC87" i="32"/>
  <c r="BB87" i="32"/>
  <c r="N87" i="32"/>
  <c r="M87" i="32"/>
  <c r="L87" i="32"/>
  <c r="K87" i="32"/>
  <c r="J87" i="32"/>
  <c r="BO86" i="32"/>
  <c r="BN86" i="32"/>
  <c r="BM86" i="32"/>
  <c r="BL86" i="32"/>
  <c r="BK86" i="32"/>
  <c r="BJ86" i="32"/>
  <c r="BG86" i="32"/>
  <c r="BF86" i="32"/>
  <c r="BE86" i="32"/>
  <c r="BD86" i="32"/>
  <c r="BC86" i="32"/>
  <c r="BB86" i="32"/>
  <c r="N86" i="32"/>
  <c r="M86" i="32"/>
  <c r="L86" i="32"/>
  <c r="K86" i="32"/>
  <c r="J86" i="32"/>
  <c r="BO85" i="32"/>
  <c r="BN85" i="32"/>
  <c r="BM85" i="32"/>
  <c r="BL85" i="32"/>
  <c r="BK85" i="32"/>
  <c r="BJ85" i="32"/>
  <c r="BG85" i="32"/>
  <c r="BF85" i="32"/>
  <c r="BE85" i="32"/>
  <c r="BD85" i="32"/>
  <c r="BC85" i="32"/>
  <c r="BB85" i="32"/>
  <c r="N85" i="32"/>
  <c r="M85" i="32"/>
  <c r="L85" i="32"/>
  <c r="K85" i="32"/>
  <c r="J85" i="32"/>
  <c r="BO84" i="32"/>
  <c r="BN84" i="32"/>
  <c r="BM84" i="32"/>
  <c r="BL84" i="32"/>
  <c r="BK84" i="32"/>
  <c r="BJ84" i="32"/>
  <c r="BG84" i="32"/>
  <c r="BF84" i="32"/>
  <c r="BE84" i="32"/>
  <c r="BD84" i="32"/>
  <c r="BC84" i="32"/>
  <c r="BB84" i="32"/>
  <c r="N84" i="32"/>
  <c r="M84" i="32"/>
  <c r="L84" i="32"/>
  <c r="K84" i="32"/>
  <c r="J84" i="32"/>
  <c r="BO83" i="32"/>
  <c r="BN83" i="32"/>
  <c r="BM83" i="32"/>
  <c r="BL83" i="32"/>
  <c r="BK83" i="32"/>
  <c r="BJ83" i="32"/>
  <c r="BG83" i="32"/>
  <c r="BF83" i="32"/>
  <c r="BE83" i="32"/>
  <c r="BD83" i="32"/>
  <c r="BC83" i="32"/>
  <c r="BB83" i="32"/>
  <c r="N83" i="32"/>
  <c r="M83" i="32"/>
  <c r="L83" i="32"/>
  <c r="K83" i="32"/>
  <c r="J83" i="32"/>
  <c r="BO82" i="32"/>
  <c r="BN82" i="32"/>
  <c r="BM82" i="32"/>
  <c r="BL82" i="32"/>
  <c r="BK82" i="32"/>
  <c r="BJ82" i="32"/>
  <c r="BG82" i="32"/>
  <c r="BF82" i="32"/>
  <c r="BE82" i="32"/>
  <c r="BD82" i="32"/>
  <c r="BC82" i="32"/>
  <c r="BB82" i="32"/>
  <c r="N82" i="32"/>
  <c r="M82" i="32"/>
  <c r="L82" i="32"/>
  <c r="K82" i="32"/>
  <c r="J82" i="32"/>
  <c r="BO81" i="32"/>
  <c r="BN81" i="32"/>
  <c r="BM81" i="32"/>
  <c r="BL81" i="32"/>
  <c r="BK81" i="32"/>
  <c r="BJ81" i="32"/>
  <c r="BG81" i="32"/>
  <c r="BF81" i="32"/>
  <c r="BE81" i="32"/>
  <c r="BD81" i="32"/>
  <c r="BC81" i="32"/>
  <c r="BB81" i="32"/>
  <c r="N81" i="32"/>
  <c r="M81" i="32"/>
  <c r="L81" i="32"/>
  <c r="K81" i="32"/>
  <c r="J81" i="32"/>
  <c r="BO80" i="32"/>
  <c r="BN80" i="32"/>
  <c r="BM80" i="32"/>
  <c r="BL80" i="32"/>
  <c r="BK80" i="32"/>
  <c r="BJ80" i="32"/>
  <c r="BG80" i="32"/>
  <c r="BF80" i="32"/>
  <c r="BE80" i="32"/>
  <c r="BD80" i="32"/>
  <c r="BC80" i="32"/>
  <c r="BB80" i="32"/>
  <c r="N80" i="32"/>
  <c r="M80" i="32"/>
  <c r="L80" i="32"/>
  <c r="K80" i="32"/>
  <c r="J80" i="32"/>
  <c r="BO79" i="32"/>
  <c r="BN79" i="32"/>
  <c r="BM79" i="32"/>
  <c r="BL79" i="32"/>
  <c r="BK79" i="32"/>
  <c r="BJ79" i="32"/>
  <c r="BG79" i="32"/>
  <c r="BF79" i="32"/>
  <c r="BE79" i="32"/>
  <c r="BD79" i="32"/>
  <c r="BC79" i="32"/>
  <c r="BB79" i="32"/>
  <c r="N79" i="32"/>
  <c r="M79" i="32"/>
  <c r="L79" i="32"/>
  <c r="K79" i="32"/>
  <c r="J79" i="32"/>
  <c r="BO78" i="32"/>
  <c r="BN78" i="32"/>
  <c r="BM78" i="32"/>
  <c r="BL78" i="32"/>
  <c r="BK78" i="32"/>
  <c r="BJ78" i="32"/>
  <c r="BG78" i="32"/>
  <c r="BF78" i="32"/>
  <c r="BE78" i="32"/>
  <c r="BD78" i="32"/>
  <c r="BC78" i="32"/>
  <c r="BB78" i="32"/>
  <c r="N78" i="32"/>
  <c r="M78" i="32"/>
  <c r="L78" i="32"/>
  <c r="K78" i="32"/>
  <c r="J78" i="32"/>
  <c r="BO77" i="32"/>
  <c r="BN77" i="32"/>
  <c r="BM77" i="32"/>
  <c r="BL77" i="32"/>
  <c r="BK77" i="32"/>
  <c r="BJ77" i="32"/>
  <c r="BG77" i="32"/>
  <c r="BF77" i="32"/>
  <c r="BE77" i="32"/>
  <c r="BD77" i="32"/>
  <c r="BC77" i="32"/>
  <c r="BB77" i="32"/>
  <c r="N77" i="32"/>
  <c r="M77" i="32"/>
  <c r="M105" i="32" s="1"/>
  <c r="L77" i="32"/>
  <c r="K77" i="32"/>
  <c r="J77" i="32"/>
  <c r="BO76" i="32"/>
  <c r="BN76" i="32"/>
  <c r="BM76" i="32"/>
  <c r="BL76" i="32"/>
  <c r="BK76" i="32"/>
  <c r="BJ76" i="32"/>
  <c r="BG76" i="32"/>
  <c r="BF76" i="32"/>
  <c r="BE76" i="32"/>
  <c r="BD76" i="32"/>
  <c r="BC76" i="32"/>
  <c r="BB76" i="32"/>
  <c r="N76" i="32"/>
  <c r="N105" i="32" s="1"/>
  <c r="M76" i="32"/>
  <c r="L76" i="32"/>
  <c r="L105" i="32" s="1"/>
  <c r="K76" i="32"/>
  <c r="J76" i="32"/>
  <c r="J105" i="32" s="1"/>
  <c r="AY71" i="32"/>
  <c r="AX71" i="32"/>
  <c r="AW71" i="32"/>
  <c r="AV71" i="32"/>
  <c r="AU71" i="32"/>
  <c r="AT71" i="32"/>
  <c r="BK71" i="31" s="1"/>
  <c r="AN71" i="32"/>
  <c r="AK71" i="32"/>
  <c r="AQ71" i="32" s="1"/>
  <c r="AH71" i="32"/>
  <c r="N71" i="32" s="1"/>
  <c r="AG71" i="32"/>
  <c r="AF71" i="32"/>
  <c r="AE71" i="32"/>
  <c r="K71" i="32" s="1"/>
  <c r="AD71" i="32"/>
  <c r="J71" i="32" s="1"/>
  <c r="AC71" i="32"/>
  <c r="AK71" i="31" s="1"/>
  <c r="X71" i="32"/>
  <c r="T71" i="32"/>
  <c r="L71" i="32"/>
  <c r="AY70" i="32"/>
  <c r="AX70" i="32"/>
  <c r="AW70" i="32"/>
  <c r="AV70" i="32"/>
  <c r="AU70" i="32"/>
  <c r="AT70" i="32"/>
  <c r="BK70" i="31" s="1"/>
  <c r="AN70" i="32"/>
  <c r="AK70" i="32"/>
  <c r="AQ70" i="32" s="1"/>
  <c r="AH70" i="32"/>
  <c r="N70" i="32" s="1"/>
  <c r="AG70" i="32"/>
  <c r="AF70" i="32"/>
  <c r="L70" i="32" s="1"/>
  <c r="AE70" i="32"/>
  <c r="K70" i="32" s="1"/>
  <c r="AD70" i="32"/>
  <c r="J70" i="32" s="1"/>
  <c r="AC70" i="32"/>
  <c r="AK70" i="31" s="1"/>
  <c r="T70" i="32"/>
  <c r="AY69" i="32"/>
  <c r="AX69" i="32"/>
  <c r="AW69" i="32"/>
  <c r="AV69" i="32"/>
  <c r="AU69" i="32"/>
  <c r="AT69" i="32"/>
  <c r="BK69" i="31" s="1"/>
  <c r="AN69" i="32"/>
  <c r="AK69" i="32"/>
  <c r="AQ69" i="32" s="1"/>
  <c r="AH69" i="32"/>
  <c r="N69" i="32" s="1"/>
  <c r="AG69" i="32"/>
  <c r="AF69" i="32"/>
  <c r="AE69" i="32"/>
  <c r="AD69" i="32"/>
  <c r="J69" i="32" s="1"/>
  <c r="AC69" i="32"/>
  <c r="AK69" i="31" s="1"/>
  <c r="X69" i="32"/>
  <c r="T69" i="32"/>
  <c r="L69" i="32"/>
  <c r="K69" i="32"/>
  <c r="AY68" i="32"/>
  <c r="AX68" i="32"/>
  <c r="AW68" i="32"/>
  <c r="AV68" i="32"/>
  <c r="AU68" i="32"/>
  <c r="AT68" i="32"/>
  <c r="BK68" i="31" s="1"/>
  <c r="AN68" i="32"/>
  <c r="AK68" i="32"/>
  <c r="AQ68" i="32" s="1"/>
  <c r="AH68" i="32"/>
  <c r="N68" i="32" s="1"/>
  <c r="AG68" i="32"/>
  <c r="AF68" i="32"/>
  <c r="L68" i="32" s="1"/>
  <c r="AE68" i="32"/>
  <c r="AD68" i="32"/>
  <c r="J68" i="32" s="1"/>
  <c r="AC68" i="32"/>
  <c r="AK68" i="31" s="1"/>
  <c r="Y68" i="32"/>
  <c r="X68" i="32"/>
  <c r="T68" i="32"/>
  <c r="K68" i="32"/>
  <c r="AY67" i="32"/>
  <c r="AX67" i="32"/>
  <c r="AW67" i="32"/>
  <c r="AV67" i="32"/>
  <c r="AU67" i="32"/>
  <c r="AT67" i="32"/>
  <c r="BK67" i="31" s="1"/>
  <c r="AK67" i="32"/>
  <c r="AH67" i="32"/>
  <c r="AG67" i="32"/>
  <c r="M67" i="32" s="1"/>
  <c r="AF67" i="32"/>
  <c r="L67" i="32" s="1"/>
  <c r="AE67" i="32"/>
  <c r="AD67" i="32"/>
  <c r="AC67" i="32"/>
  <c r="T67" i="32"/>
  <c r="W67" i="32" s="1"/>
  <c r="AY66" i="32"/>
  <c r="AX66" i="32"/>
  <c r="AW66" i="32"/>
  <c r="AV66" i="32"/>
  <c r="AU66" i="32"/>
  <c r="AT66" i="32"/>
  <c r="BK66" i="31" s="1"/>
  <c r="AO66" i="32"/>
  <c r="AK66" i="32"/>
  <c r="AH66" i="32"/>
  <c r="N66" i="32" s="1"/>
  <c r="AG66" i="32"/>
  <c r="AF66" i="32"/>
  <c r="L66" i="32" s="1"/>
  <c r="AE66" i="32"/>
  <c r="K66" i="32" s="1"/>
  <c r="AD66" i="32"/>
  <c r="J66" i="32" s="1"/>
  <c r="AC66" i="32"/>
  <c r="AK66" i="31" s="1"/>
  <c r="X66" i="32"/>
  <c r="T66" i="32"/>
  <c r="W66" i="32" s="1"/>
  <c r="M66" i="32"/>
  <c r="I66" i="32"/>
  <c r="AY65" i="32"/>
  <c r="AX65" i="32"/>
  <c r="AW65" i="32"/>
  <c r="L65" i="32" s="1"/>
  <c r="AV65" i="32"/>
  <c r="AU65" i="32"/>
  <c r="AT65" i="32"/>
  <c r="BK65" i="31" s="1"/>
  <c r="AO65" i="32"/>
  <c r="AN65" i="32"/>
  <c r="AK65" i="32"/>
  <c r="AH65" i="32"/>
  <c r="AG65" i="32"/>
  <c r="AF65" i="32"/>
  <c r="AE65" i="32"/>
  <c r="AD65" i="32"/>
  <c r="AC65" i="32"/>
  <c r="X65" i="32"/>
  <c r="V65" i="32"/>
  <c r="T65" i="32"/>
  <c r="W65" i="32" s="1"/>
  <c r="M65" i="32"/>
  <c r="AY64" i="32"/>
  <c r="AX64" i="32"/>
  <c r="M64" i="32" s="1"/>
  <c r="AW64" i="32"/>
  <c r="AV64" i="32"/>
  <c r="AU64" i="32"/>
  <c r="AT64" i="32"/>
  <c r="BK64" i="31" s="1"/>
  <c r="AO64" i="32"/>
  <c r="AN64" i="32"/>
  <c r="AK64" i="32"/>
  <c r="AH64" i="32"/>
  <c r="AG64" i="32"/>
  <c r="AF64" i="32"/>
  <c r="AE64" i="32"/>
  <c r="K64" i="32" s="1"/>
  <c r="AD64" i="32"/>
  <c r="AC64" i="32"/>
  <c r="AK64" i="31" s="1"/>
  <c r="Z64" i="32"/>
  <c r="X64" i="32"/>
  <c r="V64" i="32"/>
  <c r="T64" i="32"/>
  <c r="W64" i="32" s="1"/>
  <c r="AY63" i="32"/>
  <c r="AX63" i="32"/>
  <c r="AW63" i="32"/>
  <c r="AV63" i="32"/>
  <c r="AU63" i="32"/>
  <c r="AT63" i="32"/>
  <c r="BK63" i="31" s="1"/>
  <c r="AK63" i="32"/>
  <c r="AP63" i="32" s="1"/>
  <c r="AH63" i="32"/>
  <c r="AG63" i="32"/>
  <c r="AF63" i="32"/>
  <c r="L63" i="32" s="1"/>
  <c r="AE63" i="32"/>
  <c r="K63" i="32" s="1"/>
  <c r="AD63" i="32"/>
  <c r="AC63" i="32"/>
  <c r="T63" i="32"/>
  <c r="W63" i="32" s="1"/>
  <c r="AY62" i="32"/>
  <c r="AX62" i="32"/>
  <c r="AW62" i="32"/>
  <c r="AV62" i="32"/>
  <c r="AU62" i="32"/>
  <c r="AT62" i="32"/>
  <c r="BK62" i="31" s="1"/>
  <c r="AO62" i="32"/>
  <c r="AK62" i="32"/>
  <c r="AH62" i="32"/>
  <c r="N62" i="32" s="1"/>
  <c r="AG62" i="32"/>
  <c r="M62" i="32" s="1"/>
  <c r="AF62" i="32"/>
  <c r="L62" i="32" s="1"/>
  <c r="AE62" i="32"/>
  <c r="K62" i="32" s="1"/>
  <c r="AD62" i="32"/>
  <c r="J62" i="32" s="1"/>
  <c r="AC62" i="32"/>
  <c r="AK62" i="31" s="1"/>
  <c r="X62" i="32"/>
  <c r="T62" i="32"/>
  <c r="W62" i="32" s="1"/>
  <c r="AY61" i="32"/>
  <c r="AX61" i="32"/>
  <c r="M61" i="32" s="1"/>
  <c r="AW61" i="32"/>
  <c r="AV61" i="32"/>
  <c r="AU61" i="32"/>
  <c r="AT61" i="32"/>
  <c r="BK61" i="31" s="1"/>
  <c r="AO61" i="32"/>
  <c r="AN61" i="32"/>
  <c r="AK61" i="32"/>
  <c r="AH61" i="32"/>
  <c r="AG61" i="32"/>
  <c r="AF61" i="32"/>
  <c r="AE61" i="32"/>
  <c r="K61" i="32" s="1"/>
  <c r="AD61" i="32"/>
  <c r="AC61" i="32"/>
  <c r="AK61" i="31" s="1"/>
  <c r="X61" i="32"/>
  <c r="V61" i="32"/>
  <c r="T61" i="32"/>
  <c r="W61" i="32" s="1"/>
  <c r="L61" i="32"/>
  <c r="AY60" i="32"/>
  <c r="AX60" i="32"/>
  <c r="AW60" i="32"/>
  <c r="AV60" i="32"/>
  <c r="AU60" i="32"/>
  <c r="AT60" i="32"/>
  <c r="BK60" i="31" s="1"/>
  <c r="AO60" i="32"/>
  <c r="AN60" i="32"/>
  <c r="AK60" i="32"/>
  <c r="AH60" i="32"/>
  <c r="AG60" i="32"/>
  <c r="AF60" i="32"/>
  <c r="AE60" i="32"/>
  <c r="AD60" i="32"/>
  <c r="AC60" i="32"/>
  <c r="AK60" i="31" s="1"/>
  <c r="Z60" i="32"/>
  <c r="X60" i="32"/>
  <c r="V60" i="32"/>
  <c r="T60" i="32"/>
  <c r="W60" i="32" s="1"/>
  <c r="K60" i="32"/>
  <c r="AY59" i="32"/>
  <c r="AX59" i="32"/>
  <c r="AW59" i="32"/>
  <c r="AV59" i="32"/>
  <c r="AU59" i="32"/>
  <c r="AT59" i="32"/>
  <c r="BK59" i="31" s="1"/>
  <c r="AK59" i="32"/>
  <c r="AH59" i="32"/>
  <c r="AG59" i="32"/>
  <c r="AF59" i="32"/>
  <c r="AE59" i="32"/>
  <c r="K59" i="32" s="1"/>
  <c r="AD59" i="32"/>
  <c r="AC59" i="32"/>
  <c r="T59" i="32"/>
  <c r="W59" i="32" s="1"/>
  <c r="AY58" i="32"/>
  <c r="N58" i="32" s="1"/>
  <c r="AX58" i="32"/>
  <c r="AW58" i="32"/>
  <c r="AV58" i="32"/>
  <c r="AU58" i="32"/>
  <c r="AK58" i="32"/>
  <c r="AQ58" i="32" s="1"/>
  <c r="AH58" i="32"/>
  <c r="AG58" i="32"/>
  <c r="M58" i="32" s="1"/>
  <c r="AF58" i="32"/>
  <c r="AE58" i="32"/>
  <c r="AD58" i="32"/>
  <c r="AC58" i="32"/>
  <c r="AK58" i="31" s="1"/>
  <c r="Z58" i="32"/>
  <c r="Y58" i="32"/>
  <c r="W58" i="32"/>
  <c r="V58" i="32"/>
  <c r="T58" i="32"/>
  <c r="X58" i="32" s="1"/>
  <c r="L58" i="32"/>
  <c r="J58" i="32"/>
  <c r="AY57" i="32"/>
  <c r="AX57" i="32"/>
  <c r="AW57" i="32"/>
  <c r="L57" i="32" s="1"/>
  <c r="AV57" i="32"/>
  <c r="AU57" i="32"/>
  <c r="AK57" i="32"/>
  <c r="AN57" i="32" s="1"/>
  <c r="AH57" i="32"/>
  <c r="AG57" i="32"/>
  <c r="M57" i="32" s="1"/>
  <c r="AF57" i="32"/>
  <c r="AE57" i="32"/>
  <c r="AD57" i="32"/>
  <c r="AC57" i="32"/>
  <c r="AK57" i="31" s="1"/>
  <c r="Z57" i="32"/>
  <c r="Y57" i="32"/>
  <c r="W57" i="32"/>
  <c r="V57" i="32"/>
  <c r="T57" i="32"/>
  <c r="X57" i="32" s="1"/>
  <c r="AY56" i="32"/>
  <c r="N56" i="32" s="1"/>
  <c r="AX56" i="32"/>
  <c r="AW56" i="32"/>
  <c r="AV56" i="32"/>
  <c r="AU56" i="32"/>
  <c r="J56" i="32" s="1"/>
  <c r="AK56" i="32"/>
  <c r="AN56" i="32" s="1"/>
  <c r="AH56" i="32"/>
  <c r="AG56" i="32"/>
  <c r="M56" i="32" s="1"/>
  <c r="AF56" i="32"/>
  <c r="L56" i="32" s="1"/>
  <c r="AE56" i="32"/>
  <c r="AD56" i="32"/>
  <c r="AC56" i="32"/>
  <c r="AK56" i="31" s="1"/>
  <c r="Z56" i="32"/>
  <c r="Y56" i="32"/>
  <c r="W56" i="32"/>
  <c r="V56" i="32"/>
  <c r="T56" i="32"/>
  <c r="X56" i="32" s="1"/>
  <c r="AY55" i="32"/>
  <c r="N55" i="32" s="1"/>
  <c r="AX55" i="32"/>
  <c r="AW55" i="32"/>
  <c r="AV55" i="32"/>
  <c r="AU55" i="32"/>
  <c r="J55" i="32" s="1"/>
  <c r="AK55" i="32"/>
  <c r="AN55" i="32" s="1"/>
  <c r="AH55" i="32"/>
  <c r="AG55" i="32"/>
  <c r="AF55" i="32"/>
  <c r="L55" i="32" s="1"/>
  <c r="AE55" i="32"/>
  <c r="K55" i="32" s="1"/>
  <c r="AD55" i="32"/>
  <c r="AC55" i="32"/>
  <c r="AK55" i="31" s="1"/>
  <c r="Z55" i="32"/>
  <c r="Y55" i="32"/>
  <c r="W55" i="32"/>
  <c r="V55" i="32"/>
  <c r="T55" i="32"/>
  <c r="X55" i="32" s="1"/>
  <c r="M55" i="32"/>
  <c r="AY54" i="32"/>
  <c r="AX54" i="32"/>
  <c r="AW54" i="32"/>
  <c r="AV54" i="32"/>
  <c r="AU54" i="32"/>
  <c r="AK54" i="32"/>
  <c r="AN54" i="32" s="1"/>
  <c r="AH54" i="32"/>
  <c r="AG54" i="32"/>
  <c r="AF54" i="32"/>
  <c r="AE54" i="32"/>
  <c r="K54" i="32" s="1"/>
  <c r="AD54" i="32"/>
  <c r="AC54" i="32"/>
  <c r="AK54" i="31" s="1"/>
  <c r="Z54" i="32"/>
  <c r="Y54" i="32"/>
  <c r="W54" i="32"/>
  <c r="V54" i="32"/>
  <c r="T54" i="32"/>
  <c r="X54" i="32" s="1"/>
  <c r="M54" i="32"/>
  <c r="L54" i="32"/>
  <c r="AY53" i="32"/>
  <c r="AX53" i="32"/>
  <c r="AW53" i="32"/>
  <c r="L53" i="32" s="1"/>
  <c r="AV53" i="32"/>
  <c r="AU53" i="32"/>
  <c r="AK53" i="32"/>
  <c r="AN53" i="32" s="1"/>
  <c r="AH53" i="32"/>
  <c r="AG53" i="32"/>
  <c r="M53" i="32" s="1"/>
  <c r="AF53" i="32"/>
  <c r="AE53" i="32"/>
  <c r="AD53" i="32"/>
  <c r="AC53" i="32"/>
  <c r="AK53" i="31" s="1"/>
  <c r="Z53" i="32"/>
  <c r="Y53" i="32"/>
  <c r="W53" i="32"/>
  <c r="V53" i="32"/>
  <c r="T53" i="32"/>
  <c r="X53" i="32" s="1"/>
  <c r="AY52" i="32"/>
  <c r="N52" i="32" s="1"/>
  <c r="AX52" i="32"/>
  <c r="AW52" i="32"/>
  <c r="AV52" i="32"/>
  <c r="AU52" i="32"/>
  <c r="J52" i="32" s="1"/>
  <c r="AK52" i="32"/>
  <c r="AN52" i="32" s="1"/>
  <c r="AH52" i="32"/>
  <c r="AG52" i="32"/>
  <c r="M52" i="32" s="1"/>
  <c r="AF52" i="32"/>
  <c r="L52" i="32" s="1"/>
  <c r="AE52" i="32"/>
  <c r="AD52" i="32"/>
  <c r="AC52" i="32"/>
  <c r="AK52" i="31" s="1"/>
  <c r="Z52" i="32"/>
  <c r="Y52" i="32"/>
  <c r="W52" i="32"/>
  <c r="V52" i="32"/>
  <c r="T52" i="32"/>
  <c r="X52" i="32" s="1"/>
  <c r="AY51" i="32"/>
  <c r="N51" i="32" s="1"/>
  <c r="AX51" i="32"/>
  <c r="AW51" i="32"/>
  <c r="AV51" i="32"/>
  <c r="AU51" i="32"/>
  <c r="J51" i="32" s="1"/>
  <c r="AK51" i="32"/>
  <c r="AN51" i="32" s="1"/>
  <c r="AH51" i="32"/>
  <c r="AG51" i="32"/>
  <c r="AF51" i="32"/>
  <c r="L51" i="32" s="1"/>
  <c r="AE51" i="32"/>
  <c r="K51" i="32" s="1"/>
  <c r="AD51" i="32"/>
  <c r="AC51" i="32"/>
  <c r="AK51" i="31" s="1"/>
  <c r="Z51" i="32"/>
  <c r="Y51" i="32"/>
  <c r="W51" i="32"/>
  <c r="V51" i="32"/>
  <c r="T51" i="32"/>
  <c r="X51" i="32" s="1"/>
  <c r="M51" i="32"/>
  <c r="AY50" i="32"/>
  <c r="AX50" i="32"/>
  <c r="AW50" i="32"/>
  <c r="AV50" i="32"/>
  <c r="AU50" i="32"/>
  <c r="AK50" i="32"/>
  <c r="AN50" i="32" s="1"/>
  <c r="AH50" i="32"/>
  <c r="AG50" i="32"/>
  <c r="AF50" i="32"/>
  <c r="AE50" i="32"/>
  <c r="K50" i="32" s="1"/>
  <c r="AD50" i="32"/>
  <c r="AC50" i="32"/>
  <c r="AK50" i="31" s="1"/>
  <c r="Z50" i="32"/>
  <c r="Y50" i="32"/>
  <c r="V50" i="32"/>
  <c r="T50" i="32"/>
  <c r="X50" i="32" s="1"/>
  <c r="L50" i="32"/>
  <c r="AY49" i="32"/>
  <c r="N49" i="32" s="1"/>
  <c r="AX49" i="32"/>
  <c r="AW49" i="32"/>
  <c r="AV49" i="32"/>
  <c r="AU49" i="32"/>
  <c r="J49" i="32" s="1"/>
  <c r="AK49" i="32"/>
  <c r="AN49" i="32" s="1"/>
  <c r="AH49" i="32"/>
  <c r="AG49" i="32"/>
  <c r="AF49" i="32"/>
  <c r="L49" i="32" s="1"/>
  <c r="AE49" i="32"/>
  <c r="AD49" i="32"/>
  <c r="AC49" i="32"/>
  <c r="AK49" i="31" s="1"/>
  <c r="Z49" i="32"/>
  <c r="Y49" i="32"/>
  <c r="V49" i="32"/>
  <c r="T49" i="32"/>
  <c r="X49" i="32" s="1"/>
  <c r="M49" i="32"/>
  <c r="AY48" i="32"/>
  <c r="AX48" i="32"/>
  <c r="AW48" i="32"/>
  <c r="L48" i="32" s="1"/>
  <c r="AV48" i="32"/>
  <c r="AU48" i="32"/>
  <c r="AK48" i="32"/>
  <c r="AN48" i="32" s="1"/>
  <c r="AH48" i="32"/>
  <c r="N48" i="32" s="1"/>
  <c r="AG48" i="32"/>
  <c r="M48" i="32" s="1"/>
  <c r="AF48" i="32"/>
  <c r="AE48" i="32"/>
  <c r="K48" i="32" s="1"/>
  <c r="AD48" i="32"/>
  <c r="J48" i="32" s="1"/>
  <c r="AC48" i="32"/>
  <c r="AK48" i="31" s="1"/>
  <c r="Z48" i="32"/>
  <c r="Y48" i="32"/>
  <c r="V48" i="32"/>
  <c r="T48" i="32"/>
  <c r="X48" i="32" s="1"/>
  <c r="AY47" i="32"/>
  <c r="AX47" i="32"/>
  <c r="AW47" i="32"/>
  <c r="AV47" i="32"/>
  <c r="AU47" i="32"/>
  <c r="AK47" i="32"/>
  <c r="AN47" i="32" s="1"/>
  <c r="AH47" i="32"/>
  <c r="AG47" i="32"/>
  <c r="AF47" i="32"/>
  <c r="L47" i="32" s="1"/>
  <c r="AE47" i="32"/>
  <c r="AD47" i="32"/>
  <c r="AC47" i="32"/>
  <c r="AK47" i="31" s="1"/>
  <c r="Z47" i="32"/>
  <c r="Y47" i="32"/>
  <c r="V47" i="32"/>
  <c r="T47" i="32"/>
  <c r="X47" i="32" s="1"/>
  <c r="M47" i="32"/>
  <c r="AY46" i="32"/>
  <c r="AX46" i="32"/>
  <c r="M46" i="32" s="1"/>
  <c r="AW46" i="32"/>
  <c r="L46" i="32" s="1"/>
  <c r="AV46" i="32"/>
  <c r="AU46" i="32"/>
  <c r="AK46" i="32"/>
  <c r="AN46" i="32" s="1"/>
  <c r="AH46" i="32"/>
  <c r="N46" i="32" s="1"/>
  <c r="AG46" i="32"/>
  <c r="AF46" i="32"/>
  <c r="AE46" i="32"/>
  <c r="K46" i="32" s="1"/>
  <c r="AD46" i="32"/>
  <c r="J46" i="32" s="1"/>
  <c r="Z46" i="32"/>
  <c r="Y46" i="32"/>
  <c r="V46" i="32"/>
  <c r="T46" i="32"/>
  <c r="X46" i="32" s="1"/>
  <c r="AY45" i="32"/>
  <c r="AX45" i="32"/>
  <c r="M45" i="32" s="1"/>
  <c r="AW45" i="32"/>
  <c r="AV45" i="32"/>
  <c r="AU45" i="32"/>
  <c r="AK45" i="32"/>
  <c r="AN45" i="32" s="1"/>
  <c r="AH45" i="32"/>
  <c r="AG45" i="32"/>
  <c r="AF45" i="32"/>
  <c r="AE45" i="32"/>
  <c r="K45" i="32" s="1"/>
  <c r="AD45" i="32"/>
  <c r="Z45" i="32"/>
  <c r="Y45" i="32"/>
  <c r="V45" i="32"/>
  <c r="T45" i="32"/>
  <c r="X45" i="32" s="1"/>
  <c r="L45" i="32"/>
  <c r="AY44" i="32"/>
  <c r="AX44" i="32"/>
  <c r="AW44" i="32"/>
  <c r="AV44" i="32"/>
  <c r="AU44" i="32"/>
  <c r="AK44" i="32"/>
  <c r="AN44" i="32" s="1"/>
  <c r="AH44" i="32"/>
  <c r="AG44" i="32"/>
  <c r="AF44" i="32"/>
  <c r="AE44" i="32"/>
  <c r="AD44" i="32"/>
  <c r="Z44" i="32"/>
  <c r="Y44" i="32"/>
  <c r="V44" i="32"/>
  <c r="T44" i="32"/>
  <c r="X44" i="32" s="1"/>
  <c r="M44" i="32"/>
  <c r="L44" i="32"/>
  <c r="AY43" i="32"/>
  <c r="AX43" i="32"/>
  <c r="AW43" i="32"/>
  <c r="AV43" i="32"/>
  <c r="AU43" i="32"/>
  <c r="AK43" i="32"/>
  <c r="AN43" i="32" s="1"/>
  <c r="AH43" i="32"/>
  <c r="N43" i="32" s="1"/>
  <c r="AG43" i="32"/>
  <c r="M43" i="32" s="1"/>
  <c r="AF43" i="32"/>
  <c r="L43" i="32" s="1"/>
  <c r="AE43" i="32"/>
  <c r="AD43" i="32"/>
  <c r="J43" i="32" s="1"/>
  <c r="Z43" i="32"/>
  <c r="Y43" i="32"/>
  <c r="V43" i="32"/>
  <c r="U43" i="32"/>
  <c r="AC43" i="32" s="1"/>
  <c r="T43" i="32"/>
  <c r="X43" i="32" s="1"/>
  <c r="U42" i="32" a="1"/>
  <c r="W42" i="32" s="1"/>
  <c r="C24" i="32"/>
  <c r="H24" i="32" s="1"/>
  <c r="N19" i="32"/>
  <c r="M19" i="32"/>
  <c r="B19" i="32"/>
  <c r="N18" i="32"/>
  <c r="M18" i="32"/>
  <c r="B18" i="32"/>
  <c r="N17" i="32"/>
  <c r="M17" i="32"/>
  <c r="B17" i="32"/>
  <c r="N16" i="32"/>
  <c r="M16" i="32"/>
  <c r="B16" i="32"/>
  <c r="N15" i="32"/>
  <c r="M15" i="32"/>
  <c r="B15" i="32"/>
  <c r="N14" i="32"/>
  <c r="M14" i="32"/>
  <c r="B14" i="32"/>
  <c r="K6" i="32"/>
  <c r="O6" i="32" s="1"/>
  <c r="J6" i="32"/>
  <c r="N6" i="32" s="1"/>
  <c r="I6" i="32"/>
  <c r="M6" i="32" s="1"/>
  <c r="H6" i="32"/>
  <c r="L6" i="32" s="1"/>
  <c r="I148" i="32" l="1"/>
  <c r="BK148" i="31"/>
  <c r="I154" i="32"/>
  <c r="BK154" i="31"/>
  <c r="I157" i="32"/>
  <c r="BK157" i="31"/>
  <c r="I153" i="32"/>
  <c r="BK153" i="31"/>
  <c r="I158" i="32"/>
  <c r="BK158" i="31"/>
  <c r="I59" i="32"/>
  <c r="AK59" i="31"/>
  <c r="I164" i="32"/>
  <c r="AK164" i="31"/>
  <c r="I67" i="32"/>
  <c r="AK67" i="31"/>
  <c r="I125" i="32"/>
  <c r="BK125" i="31"/>
  <c r="I128" i="32"/>
  <c r="BK128" i="31"/>
  <c r="I129" i="32"/>
  <c r="BK129" i="31"/>
  <c r="I159" i="32"/>
  <c r="AK159" i="31"/>
  <c r="I160" i="32"/>
  <c r="I162" i="32"/>
  <c r="AK162" i="31"/>
  <c r="I168" i="32"/>
  <c r="AK168" i="31"/>
  <c r="I63" i="32"/>
  <c r="AK63" i="31"/>
  <c r="I65" i="32"/>
  <c r="AK65" i="31"/>
  <c r="I135" i="32"/>
  <c r="AK135" i="31"/>
  <c r="I172" i="32"/>
  <c r="AK172" i="31"/>
  <c r="I61" i="32"/>
  <c r="I151" i="32"/>
  <c r="I64" i="32"/>
  <c r="I156" i="32"/>
  <c r="M145" i="31"/>
  <c r="M161" i="31"/>
  <c r="M169" i="31"/>
  <c r="M191" i="31"/>
  <c r="M199" i="31"/>
  <c r="M207" i="31"/>
  <c r="K114" i="31"/>
  <c r="J115" i="31"/>
  <c r="N115" i="31"/>
  <c r="K118" i="31"/>
  <c r="J119" i="31"/>
  <c r="N119" i="31"/>
  <c r="K122" i="31"/>
  <c r="J123" i="31"/>
  <c r="N123" i="31"/>
  <c r="K126" i="31"/>
  <c r="J127" i="31"/>
  <c r="N127" i="31"/>
  <c r="K130" i="31"/>
  <c r="J131" i="31"/>
  <c r="N131" i="31"/>
  <c r="K134" i="31"/>
  <c r="J135" i="31"/>
  <c r="N135" i="31"/>
  <c r="K144" i="31"/>
  <c r="J145" i="31"/>
  <c r="N145" i="31"/>
  <c r="K148" i="31"/>
  <c r="J149" i="31"/>
  <c r="N149" i="31"/>
  <c r="K152" i="31"/>
  <c r="J153" i="31"/>
  <c r="N153" i="31"/>
  <c r="K156" i="31"/>
  <c r="J157" i="31"/>
  <c r="N157" i="31"/>
  <c r="K160" i="31"/>
  <c r="J161" i="31"/>
  <c r="N161" i="31"/>
  <c r="K164" i="31"/>
  <c r="J165" i="31"/>
  <c r="N165" i="31"/>
  <c r="K168" i="31"/>
  <c r="J169" i="31"/>
  <c r="N169" i="31"/>
  <c r="K172" i="31"/>
  <c r="J179" i="31"/>
  <c r="N179" i="31"/>
  <c r="K182" i="31"/>
  <c r="J183" i="31"/>
  <c r="N183" i="31"/>
  <c r="K186" i="31"/>
  <c r="J187" i="31"/>
  <c r="N187" i="31"/>
  <c r="K190" i="31"/>
  <c r="J191" i="31"/>
  <c r="N191" i="31"/>
  <c r="K194" i="31"/>
  <c r="J195" i="31"/>
  <c r="N195" i="31"/>
  <c r="K198" i="31"/>
  <c r="J199" i="31"/>
  <c r="N199" i="31"/>
  <c r="K202" i="31"/>
  <c r="J203" i="31"/>
  <c r="N203" i="31"/>
  <c r="K206" i="31"/>
  <c r="J207" i="31"/>
  <c r="N207" i="31"/>
  <c r="M131" i="31"/>
  <c r="M153" i="31"/>
  <c r="M183" i="31"/>
  <c r="M113" i="31"/>
  <c r="L114" i="31"/>
  <c r="M117" i="31"/>
  <c r="L118" i="31"/>
  <c r="M121" i="31"/>
  <c r="L122" i="31"/>
  <c r="M125" i="31"/>
  <c r="L126" i="31"/>
  <c r="M129" i="31"/>
  <c r="L130" i="31"/>
  <c r="M133" i="31"/>
  <c r="L134" i="31"/>
  <c r="M137" i="31"/>
  <c r="L144" i="31"/>
  <c r="M147" i="31"/>
  <c r="L148" i="31"/>
  <c r="M151" i="31"/>
  <c r="L152" i="31"/>
  <c r="M155" i="31"/>
  <c r="L156" i="31"/>
  <c r="M159" i="31"/>
  <c r="L160" i="31"/>
  <c r="M163" i="31"/>
  <c r="L164" i="31"/>
  <c r="M167" i="31"/>
  <c r="L168" i="31"/>
  <c r="M171" i="31"/>
  <c r="L172" i="31"/>
  <c r="M181" i="31"/>
  <c r="L182" i="31"/>
  <c r="M185" i="31"/>
  <c r="L186" i="31"/>
  <c r="M189" i="31"/>
  <c r="L190" i="31"/>
  <c r="M193" i="31"/>
  <c r="L194" i="31"/>
  <c r="M197" i="31"/>
  <c r="L198" i="31"/>
  <c r="M201" i="31"/>
  <c r="L202" i="31"/>
  <c r="M205" i="31"/>
  <c r="L206" i="31"/>
  <c r="A376" i="30"/>
  <c r="I127" i="32"/>
  <c r="I62" i="32"/>
  <c r="I134" i="32"/>
  <c r="I133" i="32"/>
  <c r="I136" i="32"/>
  <c r="I137" i="32"/>
  <c r="I83" i="32"/>
  <c r="I70" i="32"/>
  <c r="K43" i="32"/>
  <c r="J44" i="32"/>
  <c r="N44" i="32"/>
  <c r="J47" i="32"/>
  <c r="N47" i="32"/>
  <c r="M50" i="32"/>
  <c r="M72" i="32" s="1"/>
  <c r="L60" i="32"/>
  <c r="I69" i="32"/>
  <c r="M69" i="32"/>
  <c r="K129" i="32"/>
  <c r="I130" i="32"/>
  <c r="M130" i="32"/>
  <c r="K133" i="32"/>
  <c r="N135" i="32"/>
  <c r="I149" i="32"/>
  <c r="I150" i="32"/>
  <c r="M150" i="32"/>
  <c r="I152" i="32"/>
  <c r="K159" i="32"/>
  <c r="K173" i="32" s="1"/>
  <c r="J166" i="32"/>
  <c r="M70" i="32"/>
  <c r="K44" i="32"/>
  <c r="J45" i="32"/>
  <c r="N45" i="32"/>
  <c r="K47" i="32"/>
  <c r="K49" i="32"/>
  <c r="M63" i="32"/>
  <c r="J109" i="32"/>
  <c r="N109" i="32"/>
  <c r="K137" i="32"/>
  <c r="I155" i="32"/>
  <c r="K158" i="32"/>
  <c r="I161" i="32"/>
  <c r="M161" i="32"/>
  <c r="J163" i="32"/>
  <c r="I165" i="32"/>
  <c r="M165" i="32"/>
  <c r="J167" i="32"/>
  <c r="I169" i="32"/>
  <c r="M169" i="32"/>
  <c r="J50" i="32"/>
  <c r="N50" i="32"/>
  <c r="K53" i="32"/>
  <c r="J54" i="32"/>
  <c r="N54" i="32"/>
  <c r="K57" i="32"/>
  <c r="L59" i="32"/>
  <c r="L72" i="32" s="1"/>
  <c r="M59" i="32"/>
  <c r="I60" i="32"/>
  <c r="M60" i="32"/>
  <c r="L64" i="32"/>
  <c r="K65" i="32"/>
  <c r="K67" i="32"/>
  <c r="I68" i="32"/>
  <c r="M68" i="32"/>
  <c r="J110" i="32"/>
  <c r="N110" i="32"/>
  <c r="M110" i="32"/>
  <c r="K111" i="32"/>
  <c r="L111" i="32"/>
  <c r="I126" i="32"/>
  <c r="M126" i="32"/>
  <c r="J128" i="32"/>
  <c r="J130" i="32"/>
  <c r="L131" i="32"/>
  <c r="K131" i="32"/>
  <c r="K132" i="32"/>
  <c r="I132" i="32"/>
  <c r="N133" i="32"/>
  <c r="M136" i="32"/>
  <c r="N136" i="32"/>
  <c r="K136" i="32"/>
  <c r="J137" i="32"/>
  <c r="J149" i="32"/>
  <c r="N149" i="32"/>
  <c r="M149" i="32"/>
  <c r="J152" i="32"/>
  <c r="N152" i="32"/>
  <c r="M152" i="32"/>
  <c r="M173" i="32" s="1"/>
  <c r="M153" i="32"/>
  <c r="L154" i="32"/>
  <c r="J155" i="32"/>
  <c r="N155" i="32"/>
  <c r="L156" i="32"/>
  <c r="J158" i="32"/>
  <c r="N158" i="32"/>
  <c r="J160" i="32"/>
  <c r="K161" i="32"/>
  <c r="I163" i="32"/>
  <c r="M163" i="32"/>
  <c r="L163" i="32"/>
  <c r="L173" i="32" s="1"/>
  <c r="K165" i="32"/>
  <c r="I167" i="32"/>
  <c r="M167" i="32"/>
  <c r="L167" i="32"/>
  <c r="K169" i="32"/>
  <c r="K52" i="32"/>
  <c r="J53" i="32"/>
  <c r="N53" i="32"/>
  <c r="K56" i="32"/>
  <c r="J57" i="32"/>
  <c r="N57" i="32"/>
  <c r="K58" i="32"/>
  <c r="I71" i="32"/>
  <c r="M71" i="32"/>
  <c r="K110" i="32"/>
  <c r="L110" i="32"/>
  <c r="J113" i="32"/>
  <c r="J116" i="32"/>
  <c r="N116" i="32"/>
  <c r="J117" i="32"/>
  <c r="J120" i="32"/>
  <c r="N120" i="32"/>
  <c r="J121" i="32"/>
  <c r="J124" i="32"/>
  <c r="N124" i="32"/>
  <c r="J126" i="32"/>
  <c r="L127" i="32"/>
  <c r="L130" i="32"/>
  <c r="K130" i="32"/>
  <c r="L137" i="32"/>
  <c r="J148" i="32"/>
  <c r="J173" i="32" s="1"/>
  <c r="N148" i="32"/>
  <c r="N173" i="32" s="1"/>
  <c r="M155" i="32"/>
  <c r="J157" i="32"/>
  <c r="N157" i="32"/>
  <c r="M158" i="32"/>
  <c r="J159" i="32"/>
  <c r="K164" i="32"/>
  <c r="I166" i="32"/>
  <c r="M166" i="32"/>
  <c r="K168" i="32"/>
  <c r="I170" i="32"/>
  <c r="M170" i="32"/>
  <c r="I171" i="32"/>
  <c r="M171" i="32"/>
  <c r="I82" i="32"/>
  <c r="I85" i="32"/>
  <c r="I93" i="32"/>
  <c r="I97" i="32"/>
  <c r="I101" i="32"/>
  <c r="I100" i="32"/>
  <c r="I103" i="32"/>
  <c r="I99" i="32"/>
  <c r="I98" i="32"/>
  <c r="I77" i="32"/>
  <c r="I81" i="32"/>
  <c r="I84" i="32"/>
  <c r="I87" i="32"/>
  <c r="I91" i="32"/>
  <c r="I90" i="32"/>
  <c r="I76" i="32"/>
  <c r="I79" i="32"/>
  <c r="I89" i="32"/>
  <c r="I92" i="32"/>
  <c r="I95" i="32"/>
  <c r="I80" i="32"/>
  <c r="I88" i="32"/>
  <c r="I96" i="32"/>
  <c r="I104" i="32"/>
  <c r="I78" i="32"/>
  <c r="I86" i="32"/>
  <c r="I94" i="32"/>
  <c r="I102" i="32"/>
  <c r="AL71" i="32"/>
  <c r="AL70" i="32"/>
  <c r="AL69" i="32"/>
  <c r="AL68" i="32"/>
  <c r="AL67" i="32"/>
  <c r="AC112" i="32"/>
  <c r="AK112" i="31" s="1"/>
  <c r="AC111" i="32"/>
  <c r="AC110" i="32"/>
  <c r="AC109" i="32"/>
  <c r="U71" i="32"/>
  <c r="U70" i="32"/>
  <c r="U69" i="32"/>
  <c r="AL65" i="32"/>
  <c r="U65" i="32"/>
  <c r="AL61" i="32"/>
  <c r="U61" i="32"/>
  <c r="U68" i="32"/>
  <c r="U64" i="32"/>
  <c r="U53" i="32"/>
  <c r="U51" i="32"/>
  <c r="U50" i="32"/>
  <c r="U49" i="32"/>
  <c r="AL66" i="32"/>
  <c r="U66" i="32"/>
  <c r="AL62" i="32"/>
  <c r="U62" i="32"/>
  <c r="AL60" i="32"/>
  <c r="U58" i="32"/>
  <c r="U56" i="32"/>
  <c r="U52" i="32"/>
  <c r="U48" i="32"/>
  <c r="U44" i="32"/>
  <c r="AC44" i="32" s="1"/>
  <c r="U67" i="32"/>
  <c r="AL63" i="32"/>
  <c r="U63" i="32"/>
  <c r="AL59" i="32"/>
  <c r="U59" i="32"/>
  <c r="AL58" i="32"/>
  <c r="AT58" i="32" s="1"/>
  <c r="BK58" i="31" s="1"/>
  <c r="AL57" i="32"/>
  <c r="AT57" i="32" s="1"/>
  <c r="BK57" i="31" s="1"/>
  <c r="AL56" i="32"/>
  <c r="AT56" i="32" s="1"/>
  <c r="BK56" i="31" s="1"/>
  <c r="AL55" i="32"/>
  <c r="AT55" i="32" s="1"/>
  <c r="BK55" i="31" s="1"/>
  <c r="AL54" i="32"/>
  <c r="AT54" i="32" s="1"/>
  <c r="BK54" i="31" s="1"/>
  <c r="AL53" i="32"/>
  <c r="AT53" i="32" s="1"/>
  <c r="BK53" i="31" s="1"/>
  <c r="AL52" i="32"/>
  <c r="AT52" i="32" s="1"/>
  <c r="BK52" i="31" s="1"/>
  <c r="AL51" i="32"/>
  <c r="AT51" i="32" s="1"/>
  <c r="BK51" i="31" s="1"/>
  <c r="AL50" i="32"/>
  <c r="AT50" i="32" s="1"/>
  <c r="BK50" i="31" s="1"/>
  <c r="AL49" i="32"/>
  <c r="AT49" i="32" s="1"/>
  <c r="BK49" i="31" s="1"/>
  <c r="AL48" i="32"/>
  <c r="AT48" i="32" s="1"/>
  <c r="BK48" i="31" s="1"/>
  <c r="AL47" i="32"/>
  <c r="AT47" i="32" s="1"/>
  <c r="BK47" i="31" s="1"/>
  <c r="AL46" i="32"/>
  <c r="AT46" i="32" s="1"/>
  <c r="BK46" i="31" s="1"/>
  <c r="U60" i="32"/>
  <c r="U54" i="32"/>
  <c r="U45" i="32"/>
  <c r="AL64" i="32"/>
  <c r="U57" i="32"/>
  <c r="U55" i="32"/>
  <c r="U47" i="32"/>
  <c r="U46" i="32"/>
  <c r="AC46" i="32" s="1"/>
  <c r="W108" i="32"/>
  <c r="BD75" i="32"/>
  <c r="BL75" i="32" s="1"/>
  <c r="AE42" i="32"/>
  <c r="AN42" i="32" s="1"/>
  <c r="K42" i="32"/>
  <c r="AO43" i="32"/>
  <c r="AO44" i="32"/>
  <c r="AO48" i="32"/>
  <c r="AO49" i="32"/>
  <c r="AO50" i="32"/>
  <c r="AO53" i="32"/>
  <c r="AO57" i="32"/>
  <c r="AO58" i="32"/>
  <c r="AQ59" i="32"/>
  <c r="AM59" i="32"/>
  <c r="Y63" i="32"/>
  <c r="AQ67" i="32"/>
  <c r="AM67" i="32"/>
  <c r="AP67" i="32"/>
  <c r="AT119" i="32"/>
  <c r="BK119" i="31" s="1"/>
  <c r="AT123" i="32"/>
  <c r="BK123" i="31" s="1"/>
  <c r="Z156" i="32"/>
  <c r="V156" i="32"/>
  <c r="Y156" i="32"/>
  <c r="U156" i="32"/>
  <c r="W156" i="32"/>
  <c r="X156" i="32"/>
  <c r="AL206" i="32"/>
  <c r="AT206" i="32" s="1"/>
  <c r="BK206" i="31" s="1"/>
  <c r="AL204" i="32"/>
  <c r="AT204" i="32" s="1"/>
  <c r="BK204" i="31" s="1"/>
  <c r="AL202" i="32"/>
  <c r="AL200" i="32"/>
  <c r="AT200" i="32" s="1"/>
  <c r="BK200" i="31" s="1"/>
  <c r="AL198" i="32"/>
  <c r="AT198" i="32" s="1"/>
  <c r="BK198" i="31" s="1"/>
  <c r="AL196" i="32"/>
  <c r="AT196" i="32" s="1"/>
  <c r="BK196" i="31" s="1"/>
  <c r="AL194" i="32"/>
  <c r="AT194" i="32" s="1"/>
  <c r="BK194" i="31" s="1"/>
  <c r="AL192" i="32"/>
  <c r="AT192" i="32" s="1"/>
  <c r="BK192" i="31" s="1"/>
  <c r="AL207" i="32"/>
  <c r="AT207" i="32" s="1"/>
  <c r="BK207" i="31" s="1"/>
  <c r="AL203" i="32"/>
  <c r="AT203" i="32" s="1"/>
  <c r="BK203" i="31" s="1"/>
  <c r="AL199" i="32"/>
  <c r="AL195" i="32"/>
  <c r="AT195" i="32" s="1"/>
  <c r="BK195" i="31" s="1"/>
  <c r="AL205" i="32"/>
  <c r="AT205" i="32" s="1"/>
  <c r="BK205" i="31" s="1"/>
  <c r="AL201" i="32"/>
  <c r="AT201" i="32" s="1"/>
  <c r="BK201" i="31" s="1"/>
  <c r="AL197" i="32"/>
  <c r="AL193" i="32"/>
  <c r="AT193" i="32" s="1"/>
  <c r="BK193" i="31" s="1"/>
  <c r="AL191" i="32"/>
  <c r="AT191" i="32" s="1"/>
  <c r="BK191" i="31" s="1"/>
  <c r="AL189" i="32"/>
  <c r="AT189" i="32" s="1"/>
  <c r="BK189" i="31" s="1"/>
  <c r="AL187" i="32"/>
  <c r="AL185" i="32"/>
  <c r="AT185" i="32" s="1"/>
  <c r="BK185" i="31" s="1"/>
  <c r="AL183" i="32"/>
  <c r="AT183" i="32" s="1"/>
  <c r="BK183" i="31" s="1"/>
  <c r="AL181" i="32"/>
  <c r="AT181" i="32" s="1"/>
  <c r="AL190" i="32"/>
  <c r="AL188" i="32"/>
  <c r="AT188" i="32" s="1"/>
  <c r="BK188" i="31" s="1"/>
  <c r="AL186" i="32"/>
  <c r="AT186" i="32" s="1"/>
  <c r="BK186" i="31" s="1"/>
  <c r="AL184" i="32"/>
  <c r="AL182" i="32"/>
  <c r="AL179" i="32"/>
  <c r="AT179" i="32" s="1"/>
  <c r="AL180" i="32"/>
  <c r="X207" i="32"/>
  <c r="AF207" i="32" s="1"/>
  <c r="X205" i="32"/>
  <c r="AF205" i="32" s="1"/>
  <c r="X203" i="32"/>
  <c r="AF203" i="32" s="1"/>
  <c r="L203" i="32" s="1"/>
  <c r="X201" i="32"/>
  <c r="AF201" i="32" s="1"/>
  <c r="X199" i="32"/>
  <c r="AF199" i="32" s="1"/>
  <c r="X197" i="32"/>
  <c r="AF197" i="32" s="1"/>
  <c r="X195" i="32"/>
  <c r="AF195" i="32" s="1"/>
  <c r="X193" i="32"/>
  <c r="AF193" i="32" s="1"/>
  <c r="X204" i="32"/>
  <c r="AF204" i="32" s="1"/>
  <c r="X200" i="32"/>
  <c r="X196" i="32"/>
  <c r="X194" i="32"/>
  <c r="X206" i="32"/>
  <c r="X202" i="32"/>
  <c r="X198" i="32"/>
  <c r="AF198" i="32" s="1"/>
  <c r="X192" i="32"/>
  <c r="AF192" i="32" s="1"/>
  <c r="X190" i="32"/>
  <c r="AF190" i="32" s="1"/>
  <c r="X188" i="32"/>
  <c r="AF188" i="32" s="1"/>
  <c r="X186" i="32"/>
  <c r="AF186" i="32" s="1"/>
  <c r="L186" i="32" s="1"/>
  <c r="X184" i="32"/>
  <c r="AF184" i="32" s="1"/>
  <c r="X182" i="32"/>
  <c r="AF182" i="32" s="1"/>
  <c r="X191" i="32"/>
  <c r="X189" i="32"/>
  <c r="AF189" i="32" s="1"/>
  <c r="X187" i="32"/>
  <c r="X185" i="32"/>
  <c r="AF185" i="32" s="1"/>
  <c r="L185" i="32" s="1"/>
  <c r="X183" i="32"/>
  <c r="X180" i="32"/>
  <c r="X181" i="32"/>
  <c r="AF181" i="32" s="1"/>
  <c r="L181" i="32" s="1"/>
  <c r="X179" i="32"/>
  <c r="AO46" i="32"/>
  <c r="AO47" i="32"/>
  <c r="AO54" i="32"/>
  <c r="AT115" i="32"/>
  <c r="BK115" i="31" s="1"/>
  <c r="W206" i="32"/>
  <c r="AE206" i="32" s="1"/>
  <c r="W204" i="32"/>
  <c r="AE204" i="32" s="1"/>
  <c r="W202" i="32"/>
  <c r="AE202" i="32" s="1"/>
  <c r="W200" i="32"/>
  <c r="AE200" i="32" s="1"/>
  <c r="W198" i="32"/>
  <c r="AE198" i="32" s="1"/>
  <c r="W205" i="32"/>
  <c r="AE205" i="32" s="1"/>
  <c r="W201" i="32"/>
  <c r="AE201" i="32" s="1"/>
  <c r="K201" i="32" s="1"/>
  <c r="W197" i="32"/>
  <c r="W195" i="32"/>
  <c r="AE195" i="32" s="1"/>
  <c r="W193" i="32"/>
  <c r="W207" i="32"/>
  <c r="AE207" i="32" s="1"/>
  <c r="W203" i="32"/>
  <c r="W199" i="32"/>
  <c r="W196" i="32"/>
  <c r="AE196" i="32" s="1"/>
  <c r="K196" i="32" s="1"/>
  <c r="W194" i="32"/>
  <c r="AE194" i="32" s="1"/>
  <c r="K194" i="32" s="1"/>
  <c r="W192" i="32"/>
  <c r="W191" i="32"/>
  <c r="AE191" i="32" s="1"/>
  <c r="W189" i="32"/>
  <c r="AE189" i="32" s="1"/>
  <c r="W187" i="32"/>
  <c r="AE187" i="32" s="1"/>
  <c r="W185" i="32"/>
  <c r="AE185" i="32" s="1"/>
  <c r="W183" i="32"/>
  <c r="AE183" i="32" s="1"/>
  <c r="W181" i="32"/>
  <c r="AE181" i="32" s="1"/>
  <c r="W190" i="32"/>
  <c r="AE190" i="32" s="1"/>
  <c r="W188" i="32"/>
  <c r="W186" i="32"/>
  <c r="AE186" i="32" s="1"/>
  <c r="W184" i="32"/>
  <c r="W179" i="32"/>
  <c r="AE179" i="32" s="1"/>
  <c r="W180" i="32"/>
  <c r="AE180" i="32" s="1"/>
  <c r="W182" i="32"/>
  <c r="AE182" i="32" s="1"/>
  <c r="AO207" i="32"/>
  <c r="AW207" i="32" s="1"/>
  <c r="AO205" i="32"/>
  <c r="AW205" i="32" s="1"/>
  <c r="AO203" i="32"/>
  <c r="AW203" i="32" s="1"/>
  <c r="AO201" i="32"/>
  <c r="AW201" i="32" s="1"/>
  <c r="AO199" i="32"/>
  <c r="AW199" i="32" s="1"/>
  <c r="AO197" i="32"/>
  <c r="AW197" i="32" s="1"/>
  <c r="AO206" i="32"/>
  <c r="AO202" i="32"/>
  <c r="AW202" i="32" s="1"/>
  <c r="AO198" i="32"/>
  <c r="AW198" i="32" s="1"/>
  <c r="AO196" i="32"/>
  <c r="AW196" i="32" s="1"/>
  <c r="AO194" i="32"/>
  <c r="AO192" i="32"/>
  <c r="AO204" i="32"/>
  <c r="AO200" i="32"/>
  <c r="AW200" i="32" s="1"/>
  <c r="AO195" i="32"/>
  <c r="AO193" i="32"/>
  <c r="AW193" i="32" s="1"/>
  <c r="AO190" i="32"/>
  <c r="AW190" i="32" s="1"/>
  <c r="AO188" i="32"/>
  <c r="AW188" i="32" s="1"/>
  <c r="AO186" i="32"/>
  <c r="AW186" i="32" s="1"/>
  <c r="AO184" i="32"/>
  <c r="AW184" i="32" s="1"/>
  <c r="AO182" i="32"/>
  <c r="AW182" i="32" s="1"/>
  <c r="AO191" i="32"/>
  <c r="AW191" i="32" s="1"/>
  <c r="AO189" i="32"/>
  <c r="AO187" i="32"/>
  <c r="AO185" i="32"/>
  <c r="AO183" i="32"/>
  <c r="AW183" i="32" s="1"/>
  <c r="AO181" i="32"/>
  <c r="AO180" i="32"/>
  <c r="AW180" i="32" s="1"/>
  <c r="AO179" i="32"/>
  <c r="AW179" i="32" s="1"/>
  <c r="U42" i="32"/>
  <c r="Y42" i="32"/>
  <c r="AL43" i="32"/>
  <c r="AT43" i="32" s="1"/>
  <c r="I43" i="32" s="1"/>
  <c r="AP43" i="32"/>
  <c r="AL44" i="32"/>
  <c r="AT44" i="32" s="1"/>
  <c r="AP44" i="32"/>
  <c r="AL45" i="32"/>
  <c r="AT45" i="32" s="1"/>
  <c r="AP45" i="32"/>
  <c r="AP46" i="32"/>
  <c r="AP47" i="32"/>
  <c r="AP48" i="32"/>
  <c r="AP49" i="32"/>
  <c r="AP50" i="32"/>
  <c r="AP51" i="32"/>
  <c r="AP52" i="32"/>
  <c r="AP53" i="32"/>
  <c r="AP54" i="32"/>
  <c r="AP55" i="32"/>
  <c r="AP56" i="32"/>
  <c r="AP57" i="32"/>
  <c r="AP58" i="32"/>
  <c r="Z59" i="32"/>
  <c r="J61" i="32"/>
  <c r="N61" i="32"/>
  <c r="Y62" i="32"/>
  <c r="AQ62" i="32"/>
  <c r="AM62" i="32"/>
  <c r="AP62" i="32"/>
  <c r="Z63" i="32"/>
  <c r="J65" i="32"/>
  <c r="N65" i="32"/>
  <c r="Y66" i="32"/>
  <c r="AQ66" i="32"/>
  <c r="AM66" i="32"/>
  <c r="AP66" i="32"/>
  <c r="Z67" i="32"/>
  <c r="AN67" i="32"/>
  <c r="W70" i="32"/>
  <c r="Z70" i="32"/>
  <c r="V70" i="32"/>
  <c r="Y70" i="32"/>
  <c r="AT109" i="32"/>
  <c r="AT110" i="32"/>
  <c r="AT111" i="32"/>
  <c r="N112" i="32"/>
  <c r="AT112" i="32"/>
  <c r="BK112" i="31" s="1"/>
  <c r="N113" i="32"/>
  <c r="AT116" i="32"/>
  <c r="BK116" i="31" s="1"/>
  <c r="N117" i="32"/>
  <c r="AT120" i="32"/>
  <c r="BK120" i="31" s="1"/>
  <c r="N121" i="32"/>
  <c r="AT124" i="32"/>
  <c r="BK124" i="31" s="1"/>
  <c r="L129" i="32"/>
  <c r="I131" i="32"/>
  <c r="AP206" i="32"/>
  <c r="AX206" i="32" s="1"/>
  <c r="AP204" i="32"/>
  <c r="AX204" i="32" s="1"/>
  <c r="AP202" i="32"/>
  <c r="AP200" i="32"/>
  <c r="AP198" i="32"/>
  <c r="AP196" i="32"/>
  <c r="AX196" i="32" s="1"/>
  <c r="AP194" i="32"/>
  <c r="AX194" i="32" s="1"/>
  <c r="AP192" i="32"/>
  <c r="AX192" i="32" s="1"/>
  <c r="AP205" i="32"/>
  <c r="AP201" i="32"/>
  <c r="AP197" i="32"/>
  <c r="AP195" i="32"/>
  <c r="AX195" i="32" s="1"/>
  <c r="AP207" i="32"/>
  <c r="AX207" i="32" s="1"/>
  <c r="AP203" i="32"/>
  <c r="AP199" i="32"/>
  <c r="AP193" i="32"/>
  <c r="AX193" i="32" s="1"/>
  <c r="AP191" i="32"/>
  <c r="AX191" i="32" s="1"/>
  <c r="AP189" i="32"/>
  <c r="AX189" i="32" s="1"/>
  <c r="AP187" i="32"/>
  <c r="AP185" i="32"/>
  <c r="AP183" i="32"/>
  <c r="AX183" i="32" s="1"/>
  <c r="AP181" i="32"/>
  <c r="AX181" i="32" s="1"/>
  <c r="AP190" i="32"/>
  <c r="AP188" i="32"/>
  <c r="AP186" i="32"/>
  <c r="AX186" i="32" s="1"/>
  <c r="AP184" i="32"/>
  <c r="AX184" i="32" s="1"/>
  <c r="AP182" i="32"/>
  <c r="AP179" i="32"/>
  <c r="AX179" i="32" s="1"/>
  <c r="AP180" i="32"/>
  <c r="X42" i="32"/>
  <c r="AO45" i="32"/>
  <c r="AO52" i="32"/>
  <c r="Y59" i="32"/>
  <c r="AQ63" i="32"/>
  <c r="AM63" i="32"/>
  <c r="Y67" i="32"/>
  <c r="V206" i="32"/>
  <c r="AD206" i="32" s="1"/>
  <c r="J206" i="32" s="1"/>
  <c r="V204" i="32"/>
  <c r="AD204" i="32" s="1"/>
  <c r="V202" i="32"/>
  <c r="V200" i="32"/>
  <c r="V198" i="32"/>
  <c r="AD198" i="32" s="1"/>
  <c r="V207" i="32"/>
  <c r="V203" i="32"/>
  <c r="V199" i="32"/>
  <c r="V196" i="32"/>
  <c r="V194" i="32"/>
  <c r="AD194" i="32" s="1"/>
  <c r="V192" i="32"/>
  <c r="V205" i="32"/>
  <c r="V201" i="32"/>
  <c r="AD201" i="32" s="1"/>
  <c r="V197" i="32"/>
  <c r="AD197" i="32" s="1"/>
  <c r="J197" i="32" s="1"/>
  <c r="V195" i="32"/>
  <c r="V193" i="32"/>
  <c r="V191" i="32"/>
  <c r="V189" i="32"/>
  <c r="AD189" i="32" s="1"/>
  <c r="V187" i="32"/>
  <c r="V185" i="32"/>
  <c r="V183" i="32"/>
  <c r="V181" i="32"/>
  <c r="AD181" i="32" s="1"/>
  <c r="J181" i="32" s="1"/>
  <c r="V190" i="32"/>
  <c r="V188" i="32"/>
  <c r="V186" i="32"/>
  <c r="V184" i="32"/>
  <c r="AD184" i="32" s="1"/>
  <c r="V182" i="32"/>
  <c r="V179" i="32"/>
  <c r="V180" i="32"/>
  <c r="AD180" i="32" s="1"/>
  <c r="J180" i="32" s="1"/>
  <c r="AN207" i="32"/>
  <c r="AV207" i="32" s="1"/>
  <c r="AN205" i="32"/>
  <c r="AV205" i="32" s="1"/>
  <c r="AN203" i="32"/>
  <c r="AV203" i="32" s="1"/>
  <c r="AN201" i="32"/>
  <c r="AV201" i="32" s="1"/>
  <c r="AN199" i="32"/>
  <c r="AV199" i="32" s="1"/>
  <c r="AN197" i="32"/>
  <c r="AV197" i="32" s="1"/>
  <c r="AN195" i="32"/>
  <c r="AV195" i="32" s="1"/>
  <c r="AN193" i="32"/>
  <c r="AV193" i="32" s="1"/>
  <c r="AN206" i="32"/>
  <c r="AV206" i="32" s="1"/>
  <c r="AN202" i="32"/>
  <c r="AN198" i="32"/>
  <c r="AN196" i="32"/>
  <c r="AV196" i="32" s="1"/>
  <c r="AN194" i="32"/>
  <c r="AV194" i="32" s="1"/>
  <c r="AN204" i="32"/>
  <c r="AN200" i="32"/>
  <c r="AN192" i="32"/>
  <c r="AV192" i="32" s="1"/>
  <c r="AN190" i="32"/>
  <c r="AV190" i="32" s="1"/>
  <c r="AN188" i="32"/>
  <c r="AV188" i="32" s="1"/>
  <c r="AN186" i="32"/>
  <c r="AV186" i="32" s="1"/>
  <c r="AN184" i="32"/>
  <c r="AV184" i="32" s="1"/>
  <c r="AN182" i="32"/>
  <c r="AV182" i="32" s="1"/>
  <c r="AN191" i="32"/>
  <c r="AN189" i="32"/>
  <c r="AN187" i="32"/>
  <c r="AN185" i="32"/>
  <c r="AV185" i="32" s="1"/>
  <c r="AN183" i="32"/>
  <c r="AN181" i="32"/>
  <c r="AN180" i="32"/>
  <c r="AN179" i="32"/>
  <c r="AV179" i="32" s="1"/>
  <c r="Z206" i="32"/>
  <c r="Z204" i="32"/>
  <c r="Z202" i="32"/>
  <c r="Z200" i="32"/>
  <c r="AH200" i="32" s="1"/>
  <c r="N200" i="32" s="1"/>
  <c r="Z198" i="32"/>
  <c r="Z205" i="32"/>
  <c r="Z201" i="32"/>
  <c r="AH201" i="32" s="1"/>
  <c r="N201" i="32" s="1"/>
  <c r="Z197" i="32"/>
  <c r="AH197" i="32" s="1"/>
  <c r="Z196" i="32"/>
  <c r="Z194" i="32"/>
  <c r="Z192" i="32"/>
  <c r="AH192" i="32" s="1"/>
  <c r="Z207" i="32"/>
  <c r="AH207" i="32" s="1"/>
  <c r="N207" i="32" s="1"/>
  <c r="Z203" i="32"/>
  <c r="Z199" i="32"/>
  <c r="Z195" i="32"/>
  <c r="Z193" i="32"/>
  <c r="AH193" i="32" s="1"/>
  <c r="Z191" i="32"/>
  <c r="Z189" i="32"/>
  <c r="Z187" i="32"/>
  <c r="Z185" i="32"/>
  <c r="Z183" i="32"/>
  <c r="Z181" i="32"/>
  <c r="AH181" i="32" s="1"/>
  <c r="Z190" i="32"/>
  <c r="Z188" i="32"/>
  <c r="AH188" i="32" s="1"/>
  <c r="Z186" i="32"/>
  <c r="Z184" i="32"/>
  <c r="Z182" i="32"/>
  <c r="AH182" i="32" s="1"/>
  <c r="N182" i="32" s="1"/>
  <c r="Z179" i="32"/>
  <c r="AH179" i="32" s="1"/>
  <c r="N179" i="32" s="1"/>
  <c r="Z180" i="32"/>
  <c r="V42" i="32"/>
  <c r="Z42" i="32"/>
  <c r="W43" i="32"/>
  <c r="AM43" i="32"/>
  <c r="AQ43" i="32"/>
  <c r="W44" i="32"/>
  <c r="AM44" i="32"/>
  <c r="AQ44" i="32"/>
  <c r="W45" i="32"/>
  <c r="AM45" i="32"/>
  <c r="AQ45" i="32"/>
  <c r="W46" i="32"/>
  <c r="AM46" i="32"/>
  <c r="AQ46" i="32"/>
  <c r="W47" i="32"/>
  <c r="AM47" i="32"/>
  <c r="AQ47" i="32"/>
  <c r="W48" i="32"/>
  <c r="AM48" i="32"/>
  <c r="AQ48" i="32"/>
  <c r="W49" i="32"/>
  <c r="AM49" i="32"/>
  <c r="AQ49" i="32"/>
  <c r="W50" i="32"/>
  <c r="AM50" i="32"/>
  <c r="AQ50" i="32"/>
  <c r="AM51" i="32"/>
  <c r="AQ51" i="32"/>
  <c r="AM52" i="32"/>
  <c r="AQ52" i="32"/>
  <c r="AM53" i="32"/>
  <c r="AQ53" i="32"/>
  <c r="AM54" i="32"/>
  <c r="AQ54" i="32"/>
  <c r="AM55" i="32"/>
  <c r="AQ55" i="32"/>
  <c r="AM56" i="32"/>
  <c r="AQ56" i="32"/>
  <c r="AM57" i="32"/>
  <c r="AQ57" i="32"/>
  <c r="AM58" i="32"/>
  <c r="V59" i="32"/>
  <c r="AN59" i="32"/>
  <c r="J60" i="32"/>
  <c r="N60" i="32"/>
  <c r="Y61" i="32"/>
  <c r="AQ61" i="32"/>
  <c r="AM61" i="32"/>
  <c r="AP61" i="32"/>
  <c r="Z62" i="32"/>
  <c r="V63" i="32"/>
  <c r="AN63" i="32"/>
  <c r="J64" i="32"/>
  <c r="N64" i="32"/>
  <c r="Y65" i="32"/>
  <c r="AQ65" i="32"/>
  <c r="AM65" i="32"/>
  <c r="AP65" i="32"/>
  <c r="Z66" i="32"/>
  <c r="V67" i="32"/>
  <c r="AO67" i="32"/>
  <c r="X70" i="32"/>
  <c r="K105" i="32"/>
  <c r="K113" i="32"/>
  <c r="AT113" i="32"/>
  <c r="BK113" i="31" s="1"/>
  <c r="J114" i="32"/>
  <c r="N114" i="32"/>
  <c r="K117" i="32"/>
  <c r="AT117" i="32"/>
  <c r="BK117" i="31" s="1"/>
  <c r="J118" i="32"/>
  <c r="N118" i="32"/>
  <c r="K121" i="32"/>
  <c r="AT121" i="32"/>
  <c r="BK121" i="31" s="1"/>
  <c r="J122" i="32"/>
  <c r="N122" i="32"/>
  <c r="J133" i="32"/>
  <c r="Z152" i="32"/>
  <c r="V152" i="32"/>
  <c r="Y152" i="32"/>
  <c r="U152" i="32"/>
  <c r="W152" i="32"/>
  <c r="X152" i="32"/>
  <c r="AO51" i="32"/>
  <c r="AO55" i="32"/>
  <c r="AO56" i="32"/>
  <c r="AP59" i="32"/>
  <c r="U207" i="32"/>
  <c r="AC207" i="32" s="1"/>
  <c r="AK207" i="31" s="1"/>
  <c r="U205" i="32"/>
  <c r="AC205" i="32" s="1"/>
  <c r="AK205" i="31" s="1"/>
  <c r="U203" i="32"/>
  <c r="AC203" i="32" s="1"/>
  <c r="AK203" i="31" s="1"/>
  <c r="U201" i="32"/>
  <c r="AC201" i="32" s="1"/>
  <c r="AK201" i="31" s="1"/>
  <c r="U199" i="32"/>
  <c r="AC199" i="32" s="1"/>
  <c r="AK199" i="31" s="1"/>
  <c r="U197" i="32"/>
  <c r="AC197" i="32" s="1"/>
  <c r="AK197" i="31" s="1"/>
  <c r="U206" i="32"/>
  <c r="AC206" i="32" s="1"/>
  <c r="AK206" i="31" s="1"/>
  <c r="U202" i="32"/>
  <c r="AC202" i="32" s="1"/>
  <c r="AK202" i="31" s="1"/>
  <c r="U198" i="32"/>
  <c r="AC198" i="32" s="1"/>
  <c r="AK198" i="31" s="1"/>
  <c r="U196" i="32"/>
  <c r="AC196" i="32" s="1"/>
  <c r="AK196" i="31" s="1"/>
  <c r="U194" i="32"/>
  <c r="U192" i="32"/>
  <c r="AC192" i="32" s="1"/>
  <c r="AK192" i="31" s="1"/>
  <c r="U204" i="32"/>
  <c r="AC204" i="32" s="1"/>
  <c r="AK204" i="31" s="1"/>
  <c r="U200" i="32"/>
  <c r="AC200" i="32" s="1"/>
  <c r="AK200" i="31" s="1"/>
  <c r="U195" i="32"/>
  <c r="AC195" i="32" s="1"/>
  <c r="AK195" i="31" s="1"/>
  <c r="U193" i="32"/>
  <c r="AC193" i="32" s="1"/>
  <c r="AK193" i="31" s="1"/>
  <c r="U190" i="32"/>
  <c r="AC190" i="32" s="1"/>
  <c r="AK190" i="31" s="1"/>
  <c r="U188" i="32"/>
  <c r="AC188" i="32" s="1"/>
  <c r="AK188" i="31" s="1"/>
  <c r="U186" i="32"/>
  <c r="AC186" i="32" s="1"/>
  <c r="AK186" i="31" s="1"/>
  <c r="U184" i="32"/>
  <c r="AC184" i="32" s="1"/>
  <c r="AK184" i="31" s="1"/>
  <c r="U182" i="32"/>
  <c r="AC182" i="32" s="1"/>
  <c r="AK182" i="31" s="1"/>
  <c r="U191" i="32"/>
  <c r="AC191" i="32" s="1"/>
  <c r="AK191" i="31" s="1"/>
  <c r="U189" i="32"/>
  <c r="AC189" i="32" s="1"/>
  <c r="AK189" i="31" s="1"/>
  <c r="U187" i="32"/>
  <c r="AC187" i="32" s="1"/>
  <c r="AK187" i="31" s="1"/>
  <c r="U185" i="32"/>
  <c r="AC185" i="32" s="1"/>
  <c r="AK185" i="31" s="1"/>
  <c r="U183" i="32"/>
  <c r="AC183" i="32" s="1"/>
  <c r="AK183" i="31" s="1"/>
  <c r="U181" i="32"/>
  <c r="AC181" i="32" s="1"/>
  <c r="I181" i="32" s="1"/>
  <c r="U180" i="32"/>
  <c r="AC180" i="32" s="1"/>
  <c r="U179" i="32"/>
  <c r="AC179" i="32" s="1"/>
  <c r="AM206" i="32"/>
  <c r="AM204" i="32"/>
  <c r="AU204" i="32" s="1"/>
  <c r="AM202" i="32"/>
  <c r="AM200" i="32"/>
  <c r="AM198" i="32"/>
  <c r="AM207" i="32"/>
  <c r="AM203" i="32"/>
  <c r="AU203" i="32" s="1"/>
  <c r="AM199" i="32"/>
  <c r="AM195" i="32"/>
  <c r="AM193" i="32"/>
  <c r="AU193" i="32" s="1"/>
  <c r="AM205" i="32"/>
  <c r="AM201" i="32"/>
  <c r="AU201" i="32" s="1"/>
  <c r="AM197" i="32"/>
  <c r="AM196" i="32"/>
  <c r="AU196" i="32" s="1"/>
  <c r="AM194" i="32"/>
  <c r="AM192" i="32"/>
  <c r="AM191" i="32"/>
  <c r="AM189" i="32"/>
  <c r="AU189" i="32" s="1"/>
  <c r="AM187" i="32"/>
  <c r="AM185" i="32"/>
  <c r="AU185" i="32" s="1"/>
  <c r="AM183" i="32"/>
  <c r="AM181" i="32"/>
  <c r="AM190" i="32"/>
  <c r="AM188" i="32"/>
  <c r="AU188" i="32" s="1"/>
  <c r="AM186" i="32"/>
  <c r="AM184" i="32"/>
  <c r="AU184" i="32" s="1"/>
  <c r="AM182" i="32"/>
  <c r="AU182" i="32" s="1"/>
  <c r="AM179" i="32"/>
  <c r="AU179" i="32" s="1"/>
  <c r="AM180" i="32"/>
  <c r="Y207" i="32"/>
  <c r="AG207" i="32" s="1"/>
  <c r="Y205" i="32"/>
  <c r="AG205" i="32" s="1"/>
  <c r="Y203" i="32"/>
  <c r="AG203" i="32" s="1"/>
  <c r="Y201" i="32"/>
  <c r="AG201" i="32" s="1"/>
  <c r="Y199" i="32"/>
  <c r="AG199" i="32" s="1"/>
  <c r="Y197" i="32"/>
  <c r="AG197" i="32" s="1"/>
  <c r="Y204" i="32"/>
  <c r="AG204" i="32" s="1"/>
  <c r="Y200" i="32"/>
  <c r="Y196" i="32"/>
  <c r="AG196" i="32" s="1"/>
  <c r="Y194" i="32"/>
  <c r="Y192" i="32"/>
  <c r="Y206" i="32"/>
  <c r="Y202" i="32"/>
  <c r="AG202" i="32" s="1"/>
  <c r="Y198" i="32"/>
  <c r="Y195" i="32"/>
  <c r="AG195" i="32" s="1"/>
  <c r="M195" i="32" s="1"/>
  <c r="Y193" i="32"/>
  <c r="Y190" i="32"/>
  <c r="AG190" i="32" s="1"/>
  <c r="Y188" i="32"/>
  <c r="AG188" i="32" s="1"/>
  <c r="Y186" i="32"/>
  <c r="AG186" i="32" s="1"/>
  <c r="Y184" i="32"/>
  <c r="AG184" i="32" s="1"/>
  <c r="Y182" i="32"/>
  <c r="AG182" i="32" s="1"/>
  <c r="Y191" i="32"/>
  <c r="Y189" i="32"/>
  <c r="AG189" i="32" s="1"/>
  <c r="Y187" i="32"/>
  <c r="Y185" i="32"/>
  <c r="AG185" i="32" s="1"/>
  <c r="M185" i="32" s="1"/>
  <c r="Y183" i="32"/>
  <c r="AG183" i="32" s="1"/>
  <c r="M183" i="32" s="1"/>
  <c r="Y180" i="32"/>
  <c r="AG180" i="32" s="1"/>
  <c r="Y181" i="32"/>
  <c r="Y179" i="32"/>
  <c r="AG179" i="32" s="1"/>
  <c r="AQ206" i="32"/>
  <c r="AY206" i="32" s="1"/>
  <c r="AQ204" i="32"/>
  <c r="AY204" i="32" s="1"/>
  <c r="AQ202" i="32"/>
  <c r="AQ200" i="32"/>
  <c r="AY200" i="32" s="1"/>
  <c r="AQ198" i="32"/>
  <c r="AY198" i="32" s="1"/>
  <c r="AQ205" i="32"/>
  <c r="AY205" i="32" s="1"/>
  <c r="AQ201" i="32"/>
  <c r="AQ197" i="32"/>
  <c r="AY197" i="32" s="1"/>
  <c r="AQ195" i="32"/>
  <c r="AY195" i="32" s="1"/>
  <c r="AQ193" i="32"/>
  <c r="AY193" i="32" s="1"/>
  <c r="AQ207" i="32"/>
  <c r="AQ203" i="32"/>
  <c r="AQ199" i="32"/>
  <c r="AY199" i="32" s="1"/>
  <c r="AQ196" i="32"/>
  <c r="AY196" i="32" s="1"/>
  <c r="AQ194" i="32"/>
  <c r="AQ192" i="32"/>
  <c r="AQ191" i="32"/>
  <c r="AQ189" i="32"/>
  <c r="AY189" i="32" s="1"/>
  <c r="AQ187" i="32"/>
  <c r="AQ185" i="32"/>
  <c r="AY185" i="32" s="1"/>
  <c r="AQ183" i="32"/>
  <c r="AY183" i="32" s="1"/>
  <c r="AQ181" i="32"/>
  <c r="AQ190" i="32"/>
  <c r="AQ188" i="32"/>
  <c r="AY188" i="32" s="1"/>
  <c r="AQ186" i="32"/>
  <c r="AY186" i="32" s="1"/>
  <c r="AQ184" i="32"/>
  <c r="AY184" i="32" s="1"/>
  <c r="AQ182" i="32"/>
  <c r="AQ179" i="32"/>
  <c r="AY179" i="32" s="1"/>
  <c r="AQ180" i="32"/>
  <c r="AY180" i="32" s="1"/>
  <c r="AN58" i="32"/>
  <c r="X59" i="32"/>
  <c r="J59" i="32"/>
  <c r="N59" i="32"/>
  <c r="AO59" i="32"/>
  <c r="Y60" i="32"/>
  <c r="AQ60" i="32"/>
  <c r="AM60" i="32"/>
  <c r="AP60" i="32"/>
  <c r="Z61" i="32"/>
  <c r="V62" i="32"/>
  <c r="AN62" i="32"/>
  <c r="X63" i="32"/>
  <c r="J63" i="32"/>
  <c r="N63" i="32"/>
  <c r="AO63" i="32"/>
  <c r="Y64" i="32"/>
  <c r="AQ64" i="32"/>
  <c r="AM64" i="32"/>
  <c r="AP64" i="32"/>
  <c r="Z65" i="32"/>
  <c r="V66" i="32"/>
  <c r="AN66" i="32"/>
  <c r="X67" i="32"/>
  <c r="J67" i="32"/>
  <c r="N67" i="32"/>
  <c r="W68" i="32"/>
  <c r="Z68" i="32"/>
  <c r="V68" i="32"/>
  <c r="W69" i="32"/>
  <c r="Z69" i="32"/>
  <c r="V69" i="32"/>
  <c r="Y69" i="32"/>
  <c r="W71" i="32"/>
  <c r="Z71" i="32"/>
  <c r="V71" i="32"/>
  <c r="Y71" i="32"/>
  <c r="AT114" i="32"/>
  <c r="BK114" i="31" s="1"/>
  <c r="J115" i="32"/>
  <c r="N115" i="32"/>
  <c r="AT118" i="32"/>
  <c r="BK118" i="31" s="1"/>
  <c r="J119" i="32"/>
  <c r="N119" i="32"/>
  <c r="AT122" i="32"/>
  <c r="BK122" i="31" s="1"/>
  <c r="J123" i="32"/>
  <c r="N123" i="32"/>
  <c r="L125" i="32"/>
  <c r="M127" i="32"/>
  <c r="L133" i="32"/>
  <c r="Z144" i="32"/>
  <c r="V144" i="32"/>
  <c r="Y144" i="32"/>
  <c r="U144" i="32"/>
  <c r="AC144" i="32" s="1"/>
  <c r="W144" i="32"/>
  <c r="X144" i="32"/>
  <c r="Z148" i="32"/>
  <c r="V148" i="32"/>
  <c r="Y148" i="32"/>
  <c r="U148" i="32"/>
  <c r="W148" i="32"/>
  <c r="X148" i="32"/>
  <c r="Z159" i="32"/>
  <c r="V159" i="32"/>
  <c r="Y159" i="32"/>
  <c r="U159" i="32"/>
  <c r="W159" i="32"/>
  <c r="X159" i="32"/>
  <c r="AO68" i="32"/>
  <c r="AO69" i="32"/>
  <c r="AO70" i="32"/>
  <c r="AO71" i="32"/>
  <c r="M135" i="32"/>
  <c r="M137" i="32"/>
  <c r="Z145" i="32"/>
  <c r="V145" i="32"/>
  <c r="Y145" i="32"/>
  <c r="U145" i="32"/>
  <c r="AC145" i="32" s="1"/>
  <c r="W145" i="32"/>
  <c r="Z151" i="32"/>
  <c r="V151" i="32"/>
  <c r="Y151" i="32"/>
  <c r="U151" i="32"/>
  <c r="W151" i="32"/>
  <c r="Z155" i="32"/>
  <c r="V155" i="32"/>
  <c r="Y155" i="32"/>
  <c r="U155" i="32"/>
  <c r="W155" i="32"/>
  <c r="AU181" i="32"/>
  <c r="AP68" i="32"/>
  <c r="AP69" i="32"/>
  <c r="AP70" i="32"/>
  <c r="AP71" i="32"/>
  <c r="M134" i="32"/>
  <c r="L136" i="32"/>
  <c r="Z146" i="32"/>
  <c r="V146" i="32"/>
  <c r="Y146" i="32"/>
  <c r="U146" i="32"/>
  <c r="AC146" i="32" s="1"/>
  <c r="W146" i="32"/>
  <c r="Z150" i="32"/>
  <c r="V150" i="32"/>
  <c r="Y150" i="32"/>
  <c r="U150" i="32"/>
  <c r="W150" i="32"/>
  <c r="Z154" i="32"/>
  <c r="V154" i="32"/>
  <c r="Y154" i="32"/>
  <c r="U154" i="32"/>
  <c r="W154" i="32"/>
  <c r="X155" i="32"/>
  <c r="Z158" i="32"/>
  <c r="V158" i="32"/>
  <c r="Y158" i="32"/>
  <c r="U158" i="32"/>
  <c r="W158" i="32"/>
  <c r="AM68" i="32"/>
  <c r="AM69" i="32"/>
  <c r="AM70" i="32"/>
  <c r="AM71" i="32"/>
  <c r="Z147" i="32"/>
  <c r="V147" i="32"/>
  <c r="Y147" i="32"/>
  <c r="U147" i="32"/>
  <c r="AC147" i="32" s="1"/>
  <c r="AK147" i="31" s="1"/>
  <c r="W147" i="32"/>
  <c r="Z149" i="32"/>
  <c r="V149" i="32"/>
  <c r="Y149" i="32"/>
  <c r="U149" i="32"/>
  <c r="W149" i="32"/>
  <c r="Z153" i="32"/>
  <c r="V153" i="32"/>
  <c r="Y153" i="32"/>
  <c r="U153" i="32"/>
  <c r="W153" i="32"/>
  <c r="Z157" i="32"/>
  <c r="V157" i="32"/>
  <c r="Y157" i="32"/>
  <c r="U157" i="32"/>
  <c r="W157" i="32"/>
  <c r="AM144" i="32"/>
  <c r="AQ144" i="32"/>
  <c r="AM145" i="32"/>
  <c r="AQ145" i="32"/>
  <c r="AM146" i="32"/>
  <c r="AQ146" i="32"/>
  <c r="AM147" i="32"/>
  <c r="AQ147" i="32"/>
  <c r="AM148" i="32"/>
  <c r="AQ148" i="32"/>
  <c r="AM149" i="32"/>
  <c r="AQ149" i="32"/>
  <c r="AM150" i="32"/>
  <c r="AQ150" i="32"/>
  <c r="AM151" i="32"/>
  <c r="AQ151" i="32"/>
  <c r="AM152" i="32"/>
  <c r="AQ152" i="32"/>
  <c r="AM153" i="32"/>
  <c r="AQ153" i="32"/>
  <c r="AM154" i="32"/>
  <c r="AQ154" i="32"/>
  <c r="AM155" i="32"/>
  <c r="AQ155" i="32"/>
  <c r="AM156" i="32"/>
  <c r="AQ156" i="32"/>
  <c r="AM157" i="32"/>
  <c r="AQ157" i="32"/>
  <c r="AM158" i="32"/>
  <c r="AQ158" i="32"/>
  <c r="AM159" i="32"/>
  <c r="AM160" i="32"/>
  <c r="AO144" i="32"/>
  <c r="AO145" i="32"/>
  <c r="AO146" i="32"/>
  <c r="AO147" i="32"/>
  <c r="AO148" i="32"/>
  <c r="AO149" i="32"/>
  <c r="AO150" i="32"/>
  <c r="AO151" i="32"/>
  <c r="AO152" i="32"/>
  <c r="AP159" i="32"/>
  <c r="AP160" i="32"/>
  <c r="AN161" i="32"/>
  <c r="AP161" i="32"/>
  <c r="AL161" i="32"/>
  <c r="AF179" i="32"/>
  <c r="AH180" i="32"/>
  <c r="AX180" i="32"/>
  <c r="AL144" i="32"/>
  <c r="AT144" i="32" s="1"/>
  <c r="AL145" i="32"/>
  <c r="AT145" i="32" s="1"/>
  <c r="AL146" i="32"/>
  <c r="AT146" i="32" s="1"/>
  <c r="AL147" i="32"/>
  <c r="AT147" i="32" s="1"/>
  <c r="BK147" i="31" s="1"/>
  <c r="AN162" i="32"/>
  <c r="AP162" i="32"/>
  <c r="AL162" i="32"/>
  <c r="AO162" i="32"/>
  <c r="AW181" i="32"/>
  <c r="AV181" i="32"/>
  <c r="AY181" i="32"/>
  <c r="AO163" i="32"/>
  <c r="AO164" i="32"/>
  <c r="AO165" i="32"/>
  <c r="AO166" i="32"/>
  <c r="AO167" i="32"/>
  <c r="AO168" i="32"/>
  <c r="AO169" i="32"/>
  <c r="AO170" i="32"/>
  <c r="AO171" i="32"/>
  <c r="AO172" i="32"/>
  <c r="AU180" i="32"/>
  <c r="AE184" i="32"/>
  <c r="K184" i="32" s="1"/>
  <c r="AG187" i="32"/>
  <c r="M187" i="32" s="1"/>
  <c r="AE188" i="32"/>
  <c r="K188" i="32" s="1"/>
  <c r="AH190" i="32"/>
  <c r="AG191" i="32"/>
  <c r="AL163" i="32"/>
  <c r="AP163" i="32"/>
  <c r="AL164" i="32"/>
  <c r="AP164" i="32"/>
  <c r="AL165" i="32"/>
  <c r="AP165" i="32"/>
  <c r="AL166" i="32"/>
  <c r="AP166" i="32"/>
  <c r="AL167" i="32"/>
  <c r="AP167" i="32"/>
  <c r="AL168" i="32"/>
  <c r="AP168" i="32"/>
  <c r="AL169" i="32"/>
  <c r="AP169" i="32"/>
  <c r="AP170" i="32"/>
  <c r="AP171" i="32"/>
  <c r="AP172" i="32"/>
  <c r="AD179" i="32"/>
  <c r="AF180" i="32"/>
  <c r="L180" i="32" s="1"/>
  <c r="AV180" i="32"/>
  <c r="AY182" i="32"/>
  <c r="AW185" i="32"/>
  <c r="AW187" i="32"/>
  <c r="AW189" i="32"/>
  <c r="AY190" i="32"/>
  <c r="AT180" i="32"/>
  <c r="AG181" i="32"/>
  <c r="AD183" i="32"/>
  <c r="AH183" i="32"/>
  <c r="AD185" i="32"/>
  <c r="AH185" i="32"/>
  <c r="AX185" i="32"/>
  <c r="AD187" i="32"/>
  <c r="AH187" i="32"/>
  <c r="N187" i="32" s="1"/>
  <c r="AT187" i="32"/>
  <c r="BK187" i="31" s="1"/>
  <c r="AX187" i="32"/>
  <c r="AH189" i="32"/>
  <c r="AD191" i="32"/>
  <c r="AH191" i="32"/>
  <c r="AF194" i="32"/>
  <c r="AH195" i="32"/>
  <c r="AF196" i="32"/>
  <c r="AH198" i="32"/>
  <c r="AH202" i="32"/>
  <c r="AH206" i="32"/>
  <c r="AU183" i="32"/>
  <c r="AU187" i="32"/>
  <c r="AY187" i="32"/>
  <c r="AY191" i="32"/>
  <c r="AU191" i="32"/>
  <c r="AE192" i="32"/>
  <c r="K192" i="32" s="1"/>
  <c r="AG192" i="32"/>
  <c r="M192" i="32" s="1"/>
  <c r="AY192" i="32"/>
  <c r="AY194" i="32"/>
  <c r="AW195" i="32"/>
  <c r="AT202" i="32"/>
  <c r="BK202" i="31" s="1"/>
  <c r="AD182" i="32"/>
  <c r="AT182" i="32"/>
  <c r="BK182" i="31" s="1"/>
  <c r="AX182" i="32"/>
  <c r="AF183" i="32"/>
  <c r="AV183" i="32"/>
  <c r="AH184" i="32"/>
  <c r="AT184" i="32"/>
  <c r="BK184" i="31" s="1"/>
  <c r="AD186" i="32"/>
  <c r="AH186" i="32"/>
  <c r="AF187" i="32"/>
  <c r="AV187" i="32"/>
  <c r="AD188" i="32"/>
  <c r="AX188" i="32"/>
  <c r="AV189" i="32"/>
  <c r="AD190" i="32"/>
  <c r="AT190" i="32"/>
  <c r="BK190" i="31" s="1"/>
  <c r="AX190" i="32"/>
  <c r="AF191" i="32"/>
  <c r="AV191" i="32"/>
  <c r="AU186" i="32"/>
  <c r="AU190" i="32"/>
  <c r="AD192" i="32"/>
  <c r="AW192" i="32"/>
  <c r="AE193" i="32"/>
  <c r="K193" i="32" s="1"/>
  <c r="AC194" i="32"/>
  <c r="AG194" i="32"/>
  <c r="M194" i="32" s="1"/>
  <c r="AW194" i="32"/>
  <c r="AU195" i="32"/>
  <c r="AE197" i="32"/>
  <c r="K197" i="32" s="1"/>
  <c r="AG200" i="32"/>
  <c r="AF200" i="32"/>
  <c r="AD200" i="32"/>
  <c r="AX200" i="32"/>
  <c r="AH205" i="32"/>
  <c r="AH194" i="32"/>
  <c r="AD196" i="32"/>
  <c r="AH196" i="32"/>
  <c r="AV198" i="32"/>
  <c r="AU198" i="32"/>
  <c r="AV202" i="32"/>
  <c r="AU202" i="32"/>
  <c r="AY203" i="32"/>
  <c r="AW206" i="32"/>
  <c r="AU206" i="32"/>
  <c r="AY207" i="32"/>
  <c r="AU192" i="32"/>
  <c r="AG193" i="32"/>
  <c r="M193" i="32" s="1"/>
  <c r="AU194" i="32"/>
  <c r="AG198" i="32"/>
  <c r="AX198" i="32"/>
  <c r="AE199" i="32"/>
  <c r="K199" i="32" s="1"/>
  <c r="AF202" i="32"/>
  <c r="AD202" i="32"/>
  <c r="AX202" i="32"/>
  <c r="AE203" i="32"/>
  <c r="K203" i="32" s="1"/>
  <c r="AH204" i="32"/>
  <c r="AG206" i="32"/>
  <c r="AF206" i="32"/>
  <c r="L206" i="32" s="1"/>
  <c r="AD193" i="32"/>
  <c r="AD195" i="32"/>
  <c r="J195" i="32" s="1"/>
  <c r="AV200" i="32"/>
  <c r="AU200" i="32"/>
  <c r="AY201" i="32"/>
  <c r="AY202" i="32"/>
  <c r="AW204" i="32"/>
  <c r="AV204" i="32"/>
  <c r="AT197" i="32"/>
  <c r="BK197" i="31" s="1"/>
  <c r="AX197" i="32"/>
  <c r="AD199" i="32"/>
  <c r="AH199" i="32"/>
  <c r="AT199" i="32"/>
  <c r="BK199" i="31" s="1"/>
  <c r="AX199" i="32"/>
  <c r="AX201" i="32"/>
  <c r="AD203" i="32"/>
  <c r="AH203" i="32"/>
  <c r="AX203" i="32"/>
  <c r="AD205" i="32"/>
  <c r="AX205" i="32"/>
  <c r="AD207" i="32"/>
  <c r="AU197" i="32"/>
  <c r="AU199" i="32"/>
  <c r="AU205" i="32"/>
  <c r="AU207" i="32"/>
  <c r="BX207" i="31"/>
  <c r="BW207" i="31"/>
  <c r="BV207" i="31"/>
  <c r="BU207" i="31"/>
  <c r="BT207" i="31"/>
  <c r="BS207" i="31"/>
  <c r="AT207" i="31"/>
  <c r="T207" i="31"/>
  <c r="BX206" i="31"/>
  <c r="BW206" i="31"/>
  <c r="BV206" i="31"/>
  <c r="BU206" i="31"/>
  <c r="BT206" i="31"/>
  <c r="BS206" i="31"/>
  <c r="AT206" i="31"/>
  <c r="T206" i="31"/>
  <c r="BX205" i="31"/>
  <c r="BW205" i="31"/>
  <c r="BV205" i="31"/>
  <c r="BU205" i="31"/>
  <c r="BT205" i="31"/>
  <c r="BS205" i="31"/>
  <c r="AT205" i="31"/>
  <c r="T205" i="31"/>
  <c r="BX204" i="31"/>
  <c r="BW204" i="31"/>
  <c r="BV204" i="31"/>
  <c r="BU204" i="31"/>
  <c r="BT204" i="31"/>
  <c r="BS204" i="31"/>
  <c r="AT204" i="31"/>
  <c r="T204" i="31"/>
  <c r="BX203" i="31"/>
  <c r="BW203" i="31"/>
  <c r="BV203" i="31"/>
  <c r="BU203" i="31"/>
  <c r="BT203" i="31"/>
  <c r="BS203" i="31"/>
  <c r="AT203" i="31"/>
  <c r="T203" i="31"/>
  <c r="BX202" i="31"/>
  <c r="BW202" i="31"/>
  <c r="BV202" i="31"/>
  <c r="BU202" i="31"/>
  <c r="BT202" i="31"/>
  <c r="BS202" i="31"/>
  <c r="AT202" i="31"/>
  <c r="T202" i="31"/>
  <c r="BX201" i="31"/>
  <c r="BW201" i="31"/>
  <c r="BV201" i="31"/>
  <c r="BU201" i="31"/>
  <c r="BT201" i="31"/>
  <c r="BS201" i="31"/>
  <c r="AT201" i="31"/>
  <c r="T201" i="31"/>
  <c r="BX200" i="31"/>
  <c r="BW200" i="31"/>
  <c r="BV200" i="31"/>
  <c r="BU200" i="31"/>
  <c r="BT200" i="31"/>
  <c r="BS200" i="31"/>
  <c r="AT200" i="31"/>
  <c r="T200" i="31"/>
  <c r="BX199" i="31"/>
  <c r="BW199" i="31"/>
  <c r="BV199" i="31"/>
  <c r="BU199" i="31"/>
  <c r="BT199" i="31"/>
  <c r="BS199" i="31"/>
  <c r="AT199" i="31"/>
  <c r="T199" i="31"/>
  <c r="BX198" i="31"/>
  <c r="BW198" i="31"/>
  <c r="BV198" i="31"/>
  <c r="BU198" i="31"/>
  <c r="BT198" i="31"/>
  <c r="BS198" i="31"/>
  <c r="AT198" i="31"/>
  <c r="T198" i="31"/>
  <c r="BX197" i="31"/>
  <c r="BW197" i="31"/>
  <c r="BV197" i="31"/>
  <c r="BU197" i="31"/>
  <c r="BT197" i="31"/>
  <c r="BS197" i="31"/>
  <c r="AT197" i="31"/>
  <c r="T197" i="31"/>
  <c r="BX196" i="31"/>
  <c r="BW196" i="31"/>
  <c r="BV196" i="31"/>
  <c r="BU196" i="31"/>
  <c r="BT196" i="31"/>
  <c r="BS196" i="31"/>
  <c r="AT196" i="31"/>
  <c r="T196" i="31"/>
  <c r="BX195" i="31"/>
  <c r="BW195" i="31"/>
  <c r="BV195" i="31"/>
  <c r="BU195" i="31"/>
  <c r="BT195" i="31"/>
  <c r="BS195" i="31"/>
  <c r="AT195" i="31"/>
  <c r="T195" i="31"/>
  <c r="BX194" i="31"/>
  <c r="BW194" i="31"/>
  <c r="BV194" i="31"/>
  <c r="BU194" i="31"/>
  <c r="BT194" i="31"/>
  <c r="BS194" i="31"/>
  <c r="AT194" i="31"/>
  <c r="T194" i="31"/>
  <c r="BX193" i="31"/>
  <c r="BW193" i="31"/>
  <c r="BV193" i="31"/>
  <c r="BU193" i="31"/>
  <c r="BT193" i="31"/>
  <c r="BS193" i="31"/>
  <c r="AT193" i="31"/>
  <c r="T193" i="31"/>
  <c r="BX192" i="31"/>
  <c r="BW192" i="31"/>
  <c r="BV192" i="31"/>
  <c r="BU192" i="31"/>
  <c r="BT192" i="31"/>
  <c r="BS192" i="31"/>
  <c r="AT192" i="31"/>
  <c r="T192" i="31"/>
  <c r="BX191" i="31"/>
  <c r="BW191" i="31"/>
  <c r="BV191" i="31"/>
  <c r="BU191" i="31"/>
  <c r="BT191" i="31"/>
  <c r="BS191" i="31"/>
  <c r="AT191" i="31"/>
  <c r="T191" i="31"/>
  <c r="BX190" i="31"/>
  <c r="BW190" i="31"/>
  <c r="BV190" i="31"/>
  <c r="BU190" i="31"/>
  <c r="BT190" i="31"/>
  <c r="BS190" i="31"/>
  <c r="AT190" i="31"/>
  <c r="T190" i="31"/>
  <c r="BX189" i="31"/>
  <c r="BW189" i="31"/>
  <c r="BV189" i="31"/>
  <c r="BU189" i="31"/>
  <c r="BT189" i="31"/>
  <c r="BS189" i="31"/>
  <c r="AT189" i="31"/>
  <c r="T189" i="31"/>
  <c r="BX188" i="31"/>
  <c r="BW188" i="31"/>
  <c r="BV188" i="31"/>
  <c r="BU188" i="31"/>
  <c r="BT188" i="31"/>
  <c r="BS188" i="31"/>
  <c r="AT188" i="31"/>
  <c r="T188" i="31"/>
  <c r="BX187" i="31"/>
  <c r="BW187" i="31"/>
  <c r="BV187" i="31"/>
  <c r="BU187" i="31"/>
  <c r="BT187" i="31"/>
  <c r="BS187" i="31"/>
  <c r="AT187" i="31"/>
  <c r="T187" i="31"/>
  <c r="BX186" i="31"/>
  <c r="BW186" i="31"/>
  <c r="BV186" i="31"/>
  <c r="BU186" i="31"/>
  <c r="BT186" i="31"/>
  <c r="BS186" i="31"/>
  <c r="AT186" i="31"/>
  <c r="T186" i="31"/>
  <c r="BX185" i="31"/>
  <c r="BW185" i="31"/>
  <c r="BV185" i="31"/>
  <c r="BU185" i="31"/>
  <c r="BT185" i="31"/>
  <c r="BS185" i="31"/>
  <c r="AT185" i="31"/>
  <c r="T185" i="31"/>
  <c r="BX184" i="31"/>
  <c r="BW184" i="31"/>
  <c r="BV184" i="31"/>
  <c r="BU184" i="31"/>
  <c r="BT184" i="31"/>
  <c r="BS184" i="31"/>
  <c r="AT184" i="31"/>
  <c r="T184" i="31"/>
  <c r="BX183" i="31"/>
  <c r="BW183" i="31"/>
  <c r="BV183" i="31"/>
  <c r="BU183" i="31"/>
  <c r="BT183" i="31"/>
  <c r="BS183" i="31"/>
  <c r="AT183" i="31"/>
  <c r="T183" i="31"/>
  <c r="BX182" i="31"/>
  <c r="BW182" i="31"/>
  <c r="BV182" i="31"/>
  <c r="BU182" i="31"/>
  <c r="BT182" i="31"/>
  <c r="BS182" i="31"/>
  <c r="AT182" i="31"/>
  <c r="T182" i="31"/>
  <c r="BX181" i="31"/>
  <c r="BW181" i="31"/>
  <c r="BV181" i="31"/>
  <c r="BU181" i="31"/>
  <c r="BT181" i="31"/>
  <c r="BS181" i="31"/>
  <c r="AT181" i="31"/>
  <c r="T181" i="31"/>
  <c r="BX180" i="31"/>
  <c r="BW180" i="31"/>
  <c r="BV180" i="31"/>
  <c r="BU180" i="31"/>
  <c r="BT180" i="31"/>
  <c r="BS180" i="31"/>
  <c r="AT180" i="31"/>
  <c r="T180" i="31"/>
  <c r="BX179" i="31"/>
  <c r="BW179" i="31"/>
  <c r="BV179" i="31"/>
  <c r="BU179" i="31"/>
  <c r="BT179" i="31"/>
  <c r="BS179" i="31"/>
  <c r="AT179" i="31"/>
  <c r="T179" i="31"/>
  <c r="BH172" i="31"/>
  <c r="BG172" i="31"/>
  <c r="BF172" i="31"/>
  <c r="BE172" i="31"/>
  <c r="BD172" i="31"/>
  <c r="BC172" i="31"/>
  <c r="AT172" i="31"/>
  <c r="AH172" i="31"/>
  <c r="AG172" i="31"/>
  <c r="AF172" i="31"/>
  <c r="AE172" i="31"/>
  <c r="AD172" i="31"/>
  <c r="AC172" i="31"/>
  <c r="I172" i="31" s="1"/>
  <c r="T172" i="31"/>
  <c r="Z172" i="31" s="1"/>
  <c r="BH171" i="31"/>
  <c r="BG171" i="31"/>
  <c r="BF171" i="31"/>
  <c r="BE171" i="31"/>
  <c r="BD171" i="31"/>
  <c r="BC171" i="31"/>
  <c r="AT171" i="31"/>
  <c r="AH171" i="31"/>
  <c r="AG171" i="31"/>
  <c r="AF171" i="31"/>
  <c r="AE171" i="31"/>
  <c r="AD171" i="31"/>
  <c r="AC171" i="31"/>
  <c r="I171" i="31" s="1"/>
  <c r="T171" i="31"/>
  <c r="U171" i="31" s="1"/>
  <c r="BH170" i="31"/>
  <c r="BG170" i="31"/>
  <c r="BF170" i="31"/>
  <c r="BE170" i="31"/>
  <c r="BD170" i="31"/>
  <c r="BC170" i="31"/>
  <c r="AT170" i="31"/>
  <c r="AH170" i="31"/>
  <c r="AG170" i="31"/>
  <c r="AF170" i="31"/>
  <c r="AE170" i="31"/>
  <c r="AD170" i="31"/>
  <c r="AC170" i="31"/>
  <c r="I170" i="31" s="1"/>
  <c r="T170" i="31"/>
  <c r="Y170" i="31" s="1"/>
  <c r="BH169" i="31"/>
  <c r="BG169" i="31"/>
  <c r="BF169" i="31"/>
  <c r="BE169" i="31"/>
  <c r="BD169" i="31"/>
  <c r="BC169" i="31"/>
  <c r="AT169" i="31"/>
  <c r="AX169" i="31" s="1"/>
  <c r="AH169" i="31"/>
  <c r="AG169" i="31"/>
  <c r="AF169" i="31"/>
  <c r="AE169" i="31"/>
  <c r="AD169" i="31"/>
  <c r="AC169" i="31"/>
  <c r="I169" i="31" s="1"/>
  <c r="T169" i="31"/>
  <c r="BH168" i="31"/>
  <c r="BG168" i="31"/>
  <c r="BF168" i="31"/>
  <c r="BE168" i="31"/>
  <c r="BD168" i="31"/>
  <c r="BC168" i="31"/>
  <c r="AT168" i="31"/>
  <c r="AH168" i="31"/>
  <c r="AG168" i="31"/>
  <c r="AF168" i="31"/>
  <c r="AE168" i="31"/>
  <c r="AD168" i="31"/>
  <c r="AC168" i="31"/>
  <c r="I168" i="31" s="1"/>
  <c r="T168" i="31"/>
  <c r="BH167" i="31"/>
  <c r="BG167" i="31"/>
  <c r="BF167" i="31"/>
  <c r="BE167" i="31"/>
  <c r="BD167" i="31"/>
  <c r="BC167" i="31"/>
  <c r="AT167" i="31"/>
  <c r="AH167" i="31"/>
  <c r="AG167" i="31"/>
  <c r="AF167" i="31"/>
  <c r="AE167" i="31"/>
  <c r="AD167" i="31"/>
  <c r="AC167" i="31"/>
  <c r="I167" i="31" s="1"/>
  <c r="T167" i="31"/>
  <c r="BH166" i="31"/>
  <c r="BG166" i="31"/>
  <c r="BF166" i="31"/>
  <c r="BE166" i="31"/>
  <c r="BD166" i="31"/>
  <c r="BC166" i="31"/>
  <c r="AT166" i="31"/>
  <c r="AX166" i="31" s="1"/>
  <c r="AH166" i="31"/>
  <c r="AG166" i="31"/>
  <c r="AF166" i="31"/>
  <c r="AE166" i="31"/>
  <c r="AD166" i="31"/>
  <c r="AC166" i="31"/>
  <c r="I166" i="31" s="1"/>
  <c r="T166" i="31"/>
  <c r="Y166" i="31" s="1"/>
  <c r="BH165" i="31"/>
  <c r="BG165" i="31"/>
  <c r="BF165" i="31"/>
  <c r="BE165" i="31"/>
  <c r="BD165" i="31"/>
  <c r="BC165" i="31"/>
  <c r="AT165" i="31"/>
  <c r="AW165" i="31" s="1"/>
  <c r="AH165" i="31"/>
  <c r="AG165" i="31"/>
  <c r="AF165" i="31"/>
  <c r="AE165" i="31"/>
  <c r="AD165" i="31"/>
  <c r="AC165" i="31"/>
  <c r="I165" i="31" s="1"/>
  <c r="T165" i="31"/>
  <c r="BH164" i="31"/>
  <c r="BG164" i="31"/>
  <c r="BF164" i="31"/>
  <c r="BE164" i="31"/>
  <c r="BD164" i="31"/>
  <c r="BC164" i="31"/>
  <c r="AT164" i="31"/>
  <c r="AH164" i="31"/>
  <c r="AG164" i="31"/>
  <c r="AF164" i="31"/>
  <c r="AE164" i="31"/>
  <c r="AD164" i="31"/>
  <c r="AC164" i="31"/>
  <c r="I164" i="31" s="1"/>
  <c r="T164" i="31"/>
  <c r="Y164" i="31" s="1"/>
  <c r="BH163" i="31"/>
  <c r="BG163" i="31"/>
  <c r="BF163" i="31"/>
  <c r="BE163" i="31"/>
  <c r="BD163" i="31"/>
  <c r="BC163" i="31"/>
  <c r="AT163" i="31"/>
  <c r="AH163" i="31"/>
  <c r="AG163" i="31"/>
  <c r="AF163" i="31"/>
  <c r="AE163" i="31"/>
  <c r="AD163" i="31"/>
  <c r="AC163" i="31"/>
  <c r="I163" i="31" s="1"/>
  <c r="T163" i="31"/>
  <c r="BH162" i="31"/>
  <c r="BG162" i="31"/>
  <c r="BF162" i="31"/>
  <c r="BE162" i="31"/>
  <c r="BD162" i="31"/>
  <c r="BC162" i="31"/>
  <c r="AT162" i="31"/>
  <c r="AV162" i="31" s="1"/>
  <c r="AH162" i="31"/>
  <c r="AG162" i="31"/>
  <c r="AF162" i="31"/>
  <c r="AE162" i="31"/>
  <c r="AD162" i="31"/>
  <c r="AC162" i="31"/>
  <c r="I162" i="31" s="1"/>
  <c r="T162" i="31"/>
  <c r="BH161" i="31"/>
  <c r="BG161" i="31"/>
  <c r="BF161" i="31"/>
  <c r="BE161" i="31"/>
  <c r="BD161" i="31"/>
  <c r="BC161" i="31"/>
  <c r="AT161" i="31"/>
  <c r="AV161" i="31" s="1"/>
  <c r="AH161" i="31"/>
  <c r="AG161" i="31"/>
  <c r="AF161" i="31"/>
  <c r="AE161" i="31"/>
  <c r="AD161" i="31"/>
  <c r="AC161" i="31"/>
  <c r="I161" i="31" s="1"/>
  <c r="T161" i="31"/>
  <c r="BH160" i="31"/>
  <c r="BG160" i="31"/>
  <c r="BF160" i="31"/>
  <c r="BE160" i="31"/>
  <c r="BD160" i="31"/>
  <c r="BC160" i="31"/>
  <c r="AT160" i="31"/>
  <c r="AV160" i="31" s="1"/>
  <c r="AH160" i="31"/>
  <c r="AG160" i="31"/>
  <c r="AF160" i="31"/>
  <c r="AE160" i="31"/>
  <c r="AD160" i="31"/>
  <c r="AC160" i="31"/>
  <c r="I160" i="31" s="1"/>
  <c r="T160" i="31"/>
  <c r="BH159" i="31"/>
  <c r="BG159" i="31"/>
  <c r="BF159" i="31"/>
  <c r="BE159" i="31"/>
  <c r="BD159" i="31"/>
  <c r="AT159" i="31"/>
  <c r="AW159" i="31" s="1"/>
  <c r="AH159" i="31"/>
  <c r="AG159" i="31"/>
  <c r="AF159" i="31"/>
  <c r="AE159" i="31"/>
  <c r="AD159" i="31"/>
  <c r="AC159" i="31"/>
  <c r="T159" i="31"/>
  <c r="BH158" i="31"/>
  <c r="BG158" i="31"/>
  <c r="BF158" i="31"/>
  <c r="BE158" i="31"/>
  <c r="BD158" i="31"/>
  <c r="AT158" i="31"/>
  <c r="AH158" i="31"/>
  <c r="AG158" i="31"/>
  <c r="AF158" i="31"/>
  <c r="AE158" i="31"/>
  <c r="AD158" i="31"/>
  <c r="AC158" i="31"/>
  <c r="T158" i="31"/>
  <c r="Y158" i="31" s="1"/>
  <c r="BH157" i="31"/>
  <c r="BF157" i="31"/>
  <c r="BE157" i="31"/>
  <c r="BD157" i="31"/>
  <c r="AT157" i="31"/>
  <c r="AW157" i="31" s="1"/>
  <c r="AH157" i="31"/>
  <c r="AG157" i="31"/>
  <c r="AF157" i="31"/>
  <c r="AE157" i="31"/>
  <c r="AD157" i="31"/>
  <c r="AC157" i="31"/>
  <c r="T157" i="31"/>
  <c r="U157" i="31" s="1"/>
  <c r="BH156" i="31"/>
  <c r="BF156" i="31"/>
  <c r="BE156" i="31"/>
  <c r="BD156" i="31"/>
  <c r="AT156" i="31"/>
  <c r="AX156" i="31" s="1"/>
  <c r="AH156" i="31"/>
  <c r="AG156" i="31"/>
  <c r="AF156" i="31"/>
  <c r="AE156" i="31"/>
  <c r="AD156" i="31"/>
  <c r="AC156" i="31"/>
  <c r="I156" i="31" s="1"/>
  <c r="T156" i="31"/>
  <c r="Y156" i="31" s="1"/>
  <c r="BH155" i="31"/>
  <c r="BF155" i="31"/>
  <c r="BE155" i="31"/>
  <c r="BD155" i="31"/>
  <c r="AT155" i="31"/>
  <c r="AX155" i="31" s="1"/>
  <c r="AH155" i="31"/>
  <c r="AG155" i="31"/>
  <c r="AF155" i="31"/>
  <c r="AE155" i="31"/>
  <c r="AD155" i="31"/>
  <c r="AC155" i="31"/>
  <c r="I155" i="31" s="1"/>
  <c r="T155" i="31"/>
  <c r="BH154" i="31"/>
  <c r="BF154" i="31"/>
  <c r="BE154" i="31"/>
  <c r="BD154" i="31"/>
  <c r="AT154" i="31"/>
  <c r="AH154" i="31"/>
  <c r="AG154" i="31"/>
  <c r="AF154" i="31"/>
  <c r="AE154" i="31"/>
  <c r="AD154" i="31"/>
  <c r="AC154" i="31"/>
  <c r="T154" i="31"/>
  <c r="X154" i="31" s="1"/>
  <c r="BH153" i="31"/>
  <c r="BF153" i="31"/>
  <c r="BE153" i="31"/>
  <c r="BD153" i="31"/>
  <c r="AT153" i="31"/>
  <c r="AH153" i="31"/>
  <c r="AG153" i="31"/>
  <c r="AF153" i="31"/>
  <c r="AE153" i="31"/>
  <c r="AD153" i="31"/>
  <c r="T153" i="31"/>
  <c r="BH152" i="31"/>
  <c r="BF152" i="31"/>
  <c r="BE152" i="31"/>
  <c r="AT152" i="31"/>
  <c r="AH152" i="31"/>
  <c r="AG152" i="31"/>
  <c r="AF152" i="31"/>
  <c r="AE152" i="31"/>
  <c r="T152" i="31"/>
  <c r="X152" i="31" s="1"/>
  <c r="BH151" i="31"/>
  <c r="AT151" i="31"/>
  <c r="AX151" i="31" s="1"/>
  <c r="BF151" i="31" s="1"/>
  <c r="AH151" i="31"/>
  <c r="AG151" i="31"/>
  <c r="AF151" i="31"/>
  <c r="T151" i="31"/>
  <c r="BH150" i="31"/>
  <c r="AT150" i="31"/>
  <c r="AH150" i="31"/>
  <c r="AG150" i="31"/>
  <c r="AF150" i="31"/>
  <c r="T150" i="31"/>
  <c r="U150" i="31" s="1"/>
  <c r="AC150" i="31" s="1"/>
  <c r="I150" i="31" s="1"/>
  <c r="BH149" i="31"/>
  <c r="AT149" i="31"/>
  <c r="AX149" i="31" s="1"/>
  <c r="BF149" i="31" s="1"/>
  <c r="AH149" i="31"/>
  <c r="AG149" i="31"/>
  <c r="AF149" i="31"/>
  <c r="T149" i="31"/>
  <c r="Y149" i="31" s="1"/>
  <c r="BH148" i="31"/>
  <c r="AT148" i="31"/>
  <c r="AW148" i="31" s="1"/>
  <c r="BE148" i="31" s="1"/>
  <c r="AH148" i="31"/>
  <c r="T148" i="31"/>
  <c r="Y148" i="31" s="1"/>
  <c r="AG148" i="31" s="1"/>
  <c r="BH147" i="31"/>
  <c r="AT147" i="31"/>
  <c r="AH147" i="31"/>
  <c r="T147" i="31"/>
  <c r="Y147" i="31" s="1"/>
  <c r="AG147" i="31" s="1"/>
  <c r="BH146" i="31"/>
  <c r="AT146" i="31"/>
  <c r="AW146" i="31" s="1"/>
  <c r="BE146" i="31" s="1"/>
  <c r="AH146" i="31"/>
  <c r="T146" i="31"/>
  <c r="Y146" i="31" s="1"/>
  <c r="AG146" i="31" s="1"/>
  <c r="BH145" i="31"/>
  <c r="AT145" i="31"/>
  <c r="AX145" i="31" s="1"/>
  <c r="BF145" i="31" s="1"/>
  <c r="AH145" i="31"/>
  <c r="T145" i="31"/>
  <c r="Z145" i="31" s="1"/>
  <c r="BH144" i="31"/>
  <c r="AT144" i="31"/>
  <c r="AW144" i="31" s="1"/>
  <c r="BE144" i="31" s="1"/>
  <c r="AH144" i="31"/>
  <c r="T144" i="31"/>
  <c r="Y144" i="31" s="1"/>
  <c r="AG144" i="31" s="1"/>
  <c r="BH137" i="31"/>
  <c r="AZ137" i="31"/>
  <c r="AY137" i="31"/>
  <c r="BG137" i="31" s="1"/>
  <c r="AX137" i="31"/>
  <c r="BF137" i="31" s="1"/>
  <c r="AW137" i="31"/>
  <c r="BE137" i="31" s="1"/>
  <c r="AV137" i="31"/>
  <c r="BD137" i="31" s="1"/>
  <c r="AU137" i="31"/>
  <c r="BC137" i="31" s="1"/>
  <c r="AT137" i="31"/>
  <c r="AH137" i="31"/>
  <c r="AD137" i="31"/>
  <c r="Z137" i="31"/>
  <c r="Y137" i="31"/>
  <c r="AG137" i="31" s="1"/>
  <c r="X137" i="31"/>
  <c r="AF137" i="31" s="1"/>
  <c r="W137" i="31"/>
  <c r="AE137" i="31" s="1"/>
  <c r="V137" i="31"/>
  <c r="U137" i="31"/>
  <c r="AC137" i="31" s="1"/>
  <c r="I137" i="31" s="1"/>
  <c r="T137" i="31"/>
  <c r="BH136" i="31"/>
  <c r="AZ136" i="31"/>
  <c r="AY136" i="31"/>
  <c r="BG136" i="31" s="1"/>
  <c r="AX136" i="31"/>
  <c r="BF136" i="31" s="1"/>
  <c r="AW136" i="31"/>
  <c r="BE136" i="31" s="1"/>
  <c r="AV136" i="31"/>
  <c r="BD136" i="31" s="1"/>
  <c r="AU136" i="31"/>
  <c r="BC136" i="31" s="1"/>
  <c r="AT136" i="31"/>
  <c r="AH136" i="31"/>
  <c r="Z136" i="31"/>
  <c r="Y136" i="31"/>
  <c r="AG136" i="31" s="1"/>
  <c r="X136" i="31"/>
  <c r="AF136" i="31" s="1"/>
  <c r="W136" i="31"/>
  <c r="AE136" i="31" s="1"/>
  <c r="V136" i="31"/>
  <c r="AD136" i="31" s="1"/>
  <c r="U136" i="31"/>
  <c r="AC136" i="31" s="1"/>
  <c r="I136" i="31" s="1"/>
  <c r="T136" i="31"/>
  <c r="BH135" i="31"/>
  <c r="AZ135" i="31"/>
  <c r="AY135" i="31"/>
  <c r="BG135" i="31" s="1"/>
  <c r="AX135" i="31"/>
  <c r="BF135" i="31" s="1"/>
  <c r="AW135" i="31"/>
  <c r="BE135" i="31" s="1"/>
  <c r="AV135" i="31"/>
  <c r="BD135" i="31" s="1"/>
  <c r="AU135" i="31"/>
  <c r="BC135" i="31" s="1"/>
  <c r="AT135" i="31"/>
  <c r="AH135" i="31"/>
  <c r="AE135" i="31"/>
  <c r="AD135" i="31"/>
  <c r="Z135" i="31"/>
  <c r="Y135" i="31"/>
  <c r="AG135" i="31" s="1"/>
  <c r="X135" i="31"/>
  <c r="AF135" i="31" s="1"/>
  <c r="W135" i="31"/>
  <c r="V135" i="31"/>
  <c r="U135" i="31"/>
  <c r="AC135" i="31" s="1"/>
  <c r="T135" i="31"/>
  <c r="BH134" i="31"/>
  <c r="AZ134" i="31"/>
  <c r="AY134" i="31"/>
  <c r="BG134" i="31" s="1"/>
  <c r="AX134" i="31"/>
  <c r="BF134" i="31" s="1"/>
  <c r="AW134" i="31"/>
  <c r="BE134" i="31" s="1"/>
  <c r="AV134" i="31"/>
  <c r="BD134" i="31" s="1"/>
  <c r="AU134" i="31"/>
  <c r="BC134" i="31" s="1"/>
  <c r="AT134" i="31"/>
  <c r="AH134" i="31"/>
  <c r="Z134" i="31"/>
  <c r="Y134" i="31"/>
  <c r="AG134" i="31" s="1"/>
  <c r="X134" i="31"/>
  <c r="AF134" i="31" s="1"/>
  <c r="W134" i="31"/>
  <c r="AE134" i="31" s="1"/>
  <c r="V134" i="31"/>
  <c r="AD134" i="31" s="1"/>
  <c r="U134" i="31"/>
  <c r="AC134" i="31" s="1"/>
  <c r="I134" i="31" s="1"/>
  <c r="T134" i="31"/>
  <c r="BH133" i="31"/>
  <c r="AZ133" i="31"/>
  <c r="AY133" i="31"/>
  <c r="BG133" i="31" s="1"/>
  <c r="AX133" i="31"/>
  <c r="BF133" i="31" s="1"/>
  <c r="AW133" i="31"/>
  <c r="BE133" i="31" s="1"/>
  <c r="AV133" i="31"/>
  <c r="BD133" i="31" s="1"/>
  <c r="AU133" i="31"/>
  <c r="BC133" i="31" s="1"/>
  <c r="AT133" i="31"/>
  <c r="AH133" i="31"/>
  <c r="AE133" i="31"/>
  <c r="Z133" i="31"/>
  <c r="Y133" i="31"/>
  <c r="AG133" i="31" s="1"/>
  <c r="X133" i="31"/>
  <c r="AF133" i="31" s="1"/>
  <c r="W133" i="31"/>
  <c r="V133" i="31"/>
  <c r="AD133" i="31" s="1"/>
  <c r="U133" i="31"/>
  <c r="AC133" i="31" s="1"/>
  <c r="I133" i="31" s="1"/>
  <c r="T133" i="31"/>
  <c r="BH132" i="31"/>
  <c r="AZ132" i="31"/>
  <c r="AY132" i="31"/>
  <c r="BG132" i="31" s="1"/>
  <c r="AX132" i="31"/>
  <c r="BF132" i="31" s="1"/>
  <c r="AW132" i="31"/>
  <c r="BE132" i="31" s="1"/>
  <c r="AV132" i="31"/>
  <c r="BD132" i="31" s="1"/>
  <c r="AU132" i="31"/>
  <c r="BC132" i="31" s="1"/>
  <c r="AT132" i="31"/>
  <c r="AH132" i="31"/>
  <c r="AD132" i="31"/>
  <c r="Z132" i="31"/>
  <c r="Y132" i="31"/>
  <c r="AG132" i="31" s="1"/>
  <c r="X132" i="31"/>
  <c r="AF132" i="31" s="1"/>
  <c r="W132" i="31"/>
  <c r="AE132" i="31" s="1"/>
  <c r="V132" i="31"/>
  <c r="U132" i="31"/>
  <c r="AC132" i="31" s="1"/>
  <c r="I132" i="31" s="1"/>
  <c r="T132" i="31"/>
  <c r="BH131" i="31"/>
  <c r="AZ131" i="31"/>
  <c r="AY131" i="31"/>
  <c r="BG131" i="31" s="1"/>
  <c r="AX131" i="31"/>
  <c r="BF131" i="31" s="1"/>
  <c r="AW131" i="31"/>
  <c r="BE131" i="31" s="1"/>
  <c r="AV131" i="31"/>
  <c r="BD131" i="31" s="1"/>
  <c r="AU131" i="31"/>
  <c r="BC131" i="31" s="1"/>
  <c r="AT131" i="31"/>
  <c r="AH131" i="31"/>
  <c r="Z131" i="31"/>
  <c r="Y131" i="31"/>
  <c r="AG131" i="31" s="1"/>
  <c r="X131" i="31"/>
  <c r="AF131" i="31" s="1"/>
  <c r="W131" i="31"/>
  <c r="AE131" i="31" s="1"/>
  <c r="V131" i="31"/>
  <c r="AD131" i="31" s="1"/>
  <c r="U131" i="31"/>
  <c r="AC131" i="31" s="1"/>
  <c r="I131" i="31" s="1"/>
  <c r="T131" i="31"/>
  <c r="BH130" i="31"/>
  <c r="AZ130" i="31"/>
  <c r="AY130" i="31"/>
  <c r="BG130" i="31" s="1"/>
  <c r="AX130" i="31"/>
  <c r="BF130" i="31" s="1"/>
  <c r="AW130" i="31"/>
  <c r="BE130" i="31" s="1"/>
  <c r="AV130" i="31"/>
  <c r="BD130" i="31" s="1"/>
  <c r="AU130" i="31"/>
  <c r="BC130" i="31" s="1"/>
  <c r="AT130" i="31"/>
  <c r="AH130" i="31"/>
  <c r="Z130" i="31"/>
  <c r="Y130" i="31"/>
  <c r="AG130" i="31" s="1"/>
  <c r="X130" i="31"/>
  <c r="AF130" i="31" s="1"/>
  <c r="W130" i="31"/>
  <c r="AE130" i="31" s="1"/>
  <c r="V130" i="31"/>
  <c r="AD130" i="31" s="1"/>
  <c r="U130" i="31"/>
  <c r="AC130" i="31" s="1"/>
  <c r="I130" i="31" s="1"/>
  <c r="T130" i="31"/>
  <c r="BH129" i="31"/>
  <c r="BD129" i="31"/>
  <c r="AZ129" i="31"/>
  <c r="AY129" i="31"/>
  <c r="BG129" i="31" s="1"/>
  <c r="AX129" i="31"/>
  <c r="BF129" i="31" s="1"/>
  <c r="AW129" i="31"/>
  <c r="BE129" i="31" s="1"/>
  <c r="AV129" i="31"/>
  <c r="AU129" i="31"/>
  <c r="BC129" i="31" s="1"/>
  <c r="AT129" i="31"/>
  <c r="AH129" i="31"/>
  <c r="AD129" i="31"/>
  <c r="Z129" i="31"/>
  <c r="Y129" i="31"/>
  <c r="AG129" i="31" s="1"/>
  <c r="X129" i="31"/>
  <c r="AF129" i="31" s="1"/>
  <c r="W129" i="31"/>
  <c r="AE129" i="31" s="1"/>
  <c r="V129" i="31"/>
  <c r="U129" i="31"/>
  <c r="AC129" i="31" s="1"/>
  <c r="I129" i="31" s="1"/>
  <c r="T129" i="31"/>
  <c r="BH128" i="31"/>
  <c r="AZ128" i="31"/>
  <c r="AY128" i="31"/>
  <c r="BG128" i="31" s="1"/>
  <c r="AX128" i="31"/>
  <c r="BF128" i="31" s="1"/>
  <c r="AW128" i="31"/>
  <c r="BE128" i="31" s="1"/>
  <c r="AV128" i="31"/>
  <c r="BD128" i="31" s="1"/>
  <c r="AU128" i="31"/>
  <c r="BC128" i="31" s="1"/>
  <c r="AT128" i="31"/>
  <c r="AH128" i="31"/>
  <c r="Z128" i="31"/>
  <c r="Y128" i="31"/>
  <c r="AG128" i="31" s="1"/>
  <c r="X128" i="31"/>
  <c r="AF128" i="31" s="1"/>
  <c r="W128" i="31"/>
  <c r="AE128" i="31" s="1"/>
  <c r="V128" i="31"/>
  <c r="AD128" i="31" s="1"/>
  <c r="U128" i="31"/>
  <c r="AC128" i="31" s="1"/>
  <c r="T128" i="31"/>
  <c r="BH127" i="31"/>
  <c r="AZ127" i="31"/>
  <c r="AY127" i="31"/>
  <c r="BG127" i="31" s="1"/>
  <c r="AX127" i="31"/>
  <c r="BF127" i="31" s="1"/>
  <c r="AW127" i="31"/>
  <c r="BE127" i="31" s="1"/>
  <c r="AV127" i="31"/>
  <c r="BD127" i="31" s="1"/>
  <c r="AU127" i="31"/>
  <c r="BC127" i="31" s="1"/>
  <c r="AT127" i="31"/>
  <c r="AH127" i="31"/>
  <c r="AD127" i="31"/>
  <c r="Z127" i="31"/>
  <c r="Y127" i="31"/>
  <c r="AG127" i="31" s="1"/>
  <c r="X127" i="31"/>
  <c r="AF127" i="31" s="1"/>
  <c r="W127" i="31"/>
  <c r="AE127" i="31" s="1"/>
  <c r="V127" i="31"/>
  <c r="U127" i="31"/>
  <c r="AC127" i="31" s="1"/>
  <c r="I127" i="31" s="1"/>
  <c r="T127" i="31"/>
  <c r="BH126" i="31"/>
  <c r="AZ126" i="31"/>
  <c r="AY126" i="31"/>
  <c r="BG126" i="31" s="1"/>
  <c r="AX126" i="31"/>
  <c r="BF126" i="31" s="1"/>
  <c r="AW126" i="31"/>
  <c r="BE126" i="31" s="1"/>
  <c r="AV126" i="31"/>
  <c r="BD126" i="31" s="1"/>
  <c r="AU126" i="31"/>
  <c r="BC126" i="31" s="1"/>
  <c r="AT126" i="31"/>
  <c r="AH126" i="31"/>
  <c r="AE126" i="31"/>
  <c r="AD126" i="31"/>
  <c r="Z126" i="31"/>
  <c r="Y126" i="31"/>
  <c r="AG126" i="31" s="1"/>
  <c r="X126" i="31"/>
  <c r="AF126" i="31" s="1"/>
  <c r="W126" i="31"/>
  <c r="V126" i="31"/>
  <c r="U126" i="31"/>
  <c r="AC126" i="31" s="1"/>
  <c r="I126" i="31" s="1"/>
  <c r="T126" i="31"/>
  <c r="BH125" i="31"/>
  <c r="AZ125" i="31"/>
  <c r="AY125" i="31"/>
  <c r="BG125" i="31" s="1"/>
  <c r="AX125" i="31"/>
  <c r="BF125" i="31" s="1"/>
  <c r="AW125" i="31"/>
  <c r="BE125" i="31" s="1"/>
  <c r="AV125" i="31"/>
  <c r="BD125" i="31" s="1"/>
  <c r="AU125" i="31"/>
  <c r="BC125" i="31" s="1"/>
  <c r="AT125" i="31"/>
  <c r="AH125" i="31"/>
  <c r="Z125" i="31"/>
  <c r="Y125" i="31"/>
  <c r="AG125" i="31" s="1"/>
  <c r="X125" i="31"/>
  <c r="AF125" i="31" s="1"/>
  <c r="W125" i="31"/>
  <c r="AE125" i="31" s="1"/>
  <c r="V125" i="31"/>
  <c r="AD125" i="31" s="1"/>
  <c r="U125" i="31"/>
  <c r="AC125" i="31" s="1"/>
  <c r="T125" i="31"/>
  <c r="BH124" i="31"/>
  <c r="AZ124" i="31"/>
  <c r="AY124" i="31"/>
  <c r="BG124" i="31" s="1"/>
  <c r="AX124" i="31"/>
  <c r="BF124" i="31" s="1"/>
  <c r="AW124" i="31"/>
  <c r="BE124" i="31" s="1"/>
  <c r="AV124" i="31"/>
  <c r="BD124" i="31" s="1"/>
  <c r="AU124" i="31"/>
  <c r="AT124" i="31"/>
  <c r="AH124" i="31"/>
  <c r="AE124" i="31"/>
  <c r="AD124" i="31"/>
  <c r="Z124" i="31"/>
  <c r="Y124" i="31"/>
  <c r="AG124" i="31" s="1"/>
  <c r="X124" i="31"/>
  <c r="AF124" i="31" s="1"/>
  <c r="W124" i="31"/>
  <c r="V124" i="31"/>
  <c r="U124" i="31"/>
  <c r="AC124" i="31" s="1"/>
  <c r="T124" i="31"/>
  <c r="BH123" i="31"/>
  <c r="AZ123" i="31"/>
  <c r="AY123" i="31"/>
  <c r="BG123" i="31" s="1"/>
  <c r="AX123" i="31"/>
  <c r="BF123" i="31" s="1"/>
  <c r="AW123" i="31"/>
  <c r="BE123" i="31" s="1"/>
  <c r="AV123" i="31"/>
  <c r="BD123" i="31" s="1"/>
  <c r="AU123" i="31"/>
  <c r="AT123" i="31"/>
  <c r="AH123" i="31"/>
  <c r="Z123" i="31"/>
  <c r="Y123" i="31"/>
  <c r="AG123" i="31" s="1"/>
  <c r="X123" i="31"/>
  <c r="AF123" i="31" s="1"/>
  <c r="W123" i="31"/>
  <c r="AE123" i="31" s="1"/>
  <c r="V123" i="31"/>
  <c r="AD123" i="31" s="1"/>
  <c r="U123" i="31"/>
  <c r="AC123" i="31" s="1"/>
  <c r="T123" i="31"/>
  <c r="BH122" i="31"/>
  <c r="AZ122" i="31"/>
  <c r="AY122" i="31"/>
  <c r="AX122" i="31"/>
  <c r="BF122" i="31" s="1"/>
  <c r="AW122" i="31"/>
  <c r="BE122" i="31" s="1"/>
  <c r="AV122" i="31"/>
  <c r="BD122" i="31" s="1"/>
  <c r="AU122" i="31"/>
  <c r="AT122" i="31"/>
  <c r="AH122" i="31"/>
  <c r="Z122" i="31"/>
  <c r="Y122" i="31"/>
  <c r="AG122" i="31" s="1"/>
  <c r="X122" i="31"/>
  <c r="AF122" i="31" s="1"/>
  <c r="W122" i="31"/>
  <c r="AE122" i="31" s="1"/>
  <c r="V122" i="31"/>
  <c r="AD122" i="31" s="1"/>
  <c r="U122" i="31"/>
  <c r="AC122" i="31" s="1"/>
  <c r="T122" i="31"/>
  <c r="BH121" i="31"/>
  <c r="BD121" i="31"/>
  <c r="AZ121" i="31"/>
  <c r="AY121" i="31"/>
  <c r="AX121" i="31"/>
  <c r="BF121" i="31" s="1"/>
  <c r="AW121" i="31"/>
  <c r="BE121" i="31" s="1"/>
  <c r="AV121" i="31"/>
  <c r="AU121" i="31"/>
  <c r="AT121" i="31"/>
  <c r="AH121" i="31"/>
  <c r="Z121" i="31"/>
  <c r="Y121" i="31"/>
  <c r="AG121" i="31" s="1"/>
  <c r="X121" i="31"/>
  <c r="AF121" i="31" s="1"/>
  <c r="W121" i="31"/>
  <c r="AE121" i="31" s="1"/>
  <c r="V121" i="31"/>
  <c r="AD121" i="31" s="1"/>
  <c r="U121" i="31"/>
  <c r="AC121" i="31" s="1"/>
  <c r="T121" i="31"/>
  <c r="BH120" i="31"/>
  <c r="AZ120" i="31"/>
  <c r="AY120" i="31"/>
  <c r="AX120" i="31"/>
  <c r="BF120" i="31" s="1"/>
  <c r="AW120" i="31"/>
  <c r="BE120" i="31" s="1"/>
  <c r="AV120" i="31"/>
  <c r="BD120" i="31" s="1"/>
  <c r="AU120" i="31"/>
  <c r="AT120" i="31"/>
  <c r="AH120" i="31"/>
  <c r="AD120" i="31"/>
  <c r="Z120" i="31"/>
  <c r="Y120" i="31"/>
  <c r="AG120" i="31" s="1"/>
  <c r="X120" i="31"/>
  <c r="AF120" i="31" s="1"/>
  <c r="W120" i="31"/>
  <c r="AE120" i="31" s="1"/>
  <c r="V120" i="31"/>
  <c r="U120" i="31"/>
  <c r="AC120" i="31" s="1"/>
  <c r="T120" i="31"/>
  <c r="BH119" i="31"/>
  <c r="AZ119" i="31"/>
  <c r="AY119" i="31"/>
  <c r="AX119" i="31"/>
  <c r="BF119" i="31" s="1"/>
  <c r="AW119" i="31"/>
  <c r="BE119" i="31" s="1"/>
  <c r="AV119" i="31"/>
  <c r="BD119" i="31" s="1"/>
  <c r="AU119" i="31"/>
  <c r="AT119" i="31"/>
  <c r="AH119" i="31"/>
  <c r="AE119" i="31"/>
  <c r="Z119" i="31"/>
  <c r="Y119" i="31"/>
  <c r="AG119" i="31" s="1"/>
  <c r="X119" i="31"/>
  <c r="AF119" i="31" s="1"/>
  <c r="W119" i="31"/>
  <c r="V119" i="31"/>
  <c r="AD119" i="31" s="1"/>
  <c r="U119" i="31"/>
  <c r="AC119" i="31" s="1"/>
  <c r="T119" i="31"/>
  <c r="BH118" i="31"/>
  <c r="AZ118" i="31"/>
  <c r="AY118" i="31"/>
  <c r="AX118" i="31"/>
  <c r="BF118" i="31" s="1"/>
  <c r="AW118" i="31"/>
  <c r="BE118" i="31" s="1"/>
  <c r="AV118" i="31"/>
  <c r="BD118" i="31" s="1"/>
  <c r="AU118" i="31"/>
  <c r="AT118" i="31"/>
  <c r="AH118" i="31"/>
  <c r="Z118" i="31"/>
  <c r="Y118" i="31"/>
  <c r="AG118" i="31" s="1"/>
  <c r="X118" i="31"/>
  <c r="AF118" i="31" s="1"/>
  <c r="W118" i="31"/>
  <c r="AE118" i="31" s="1"/>
  <c r="V118" i="31"/>
  <c r="AD118" i="31" s="1"/>
  <c r="U118" i="31"/>
  <c r="T118" i="31"/>
  <c r="BH117" i="31"/>
  <c r="AZ117" i="31"/>
  <c r="AY117" i="31"/>
  <c r="BG117" i="31" s="1"/>
  <c r="AX117" i="31"/>
  <c r="BF117" i="31" s="1"/>
  <c r="AW117" i="31"/>
  <c r="BE117" i="31" s="1"/>
  <c r="AV117" i="31"/>
  <c r="AU117" i="31"/>
  <c r="AT117" i="31"/>
  <c r="AH117" i="31"/>
  <c r="Z117" i="31"/>
  <c r="Y117" i="31"/>
  <c r="AG117" i="31" s="1"/>
  <c r="X117" i="31"/>
  <c r="AF117" i="31" s="1"/>
  <c r="W117" i="31"/>
  <c r="AE117" i="31" s="1"/>
  <c r="V117" i="31"/>
  <c r="U117" i="31"/>
  <c r="T117" i="31"/>
  <c r="BH116" i="31"/>
  <c r="AZ116" i="31"/>
  <c r="AY116" i="31"/>
  <c r="AX116" i="31"/>
  <c r="AW116" i="31"/>
  <c r="AV116" i="31"/>
  <c r="BD116" i="31" s="1"/>
  <c r="AU116" i="31"/>
  <c r="AT116" i="31"/>
  <c r="AH116" i="31"/>
  <c r="Z116" i="31"/>
  <c r="Y116" i="31"/>
  <c r="AG116" i="31" s="1"/>
  <c r="X116" i="31"/>
  <c r="AF116" i="31" s="1"/>
  <c r="W116" i="31"/>
  <c r="V116" i="31"/>
  <c r="U116" i="31"/>
  <c r="T116" i="31"/>
  <c r="BH115" i="31"/>
  <c r="AZ115" i="31"/>
  <c r="AY115" i="31"/>
  <c r="AX115" i="31"/>
  <c r="AW115" i="31"/>
  <c r="AV115" i="31"/>
  <c r="AU115" i="31"/>
  <c r="AT115" i="31"/>
  <c r="AH115" i="31"/>
  <c r="Z115" i="31"/>
  <c r="Y115" i="31"/>
  <c r="AG115" i="31" s="1"/>
  <c r="X115" i="31"/>
  <c r="AF115" i="31" s="1"/>
  <c r="W115" i="31"/>
  <c r="V115" i="31"/>
  <c r="U115" i="31"/>
  <c r="AC115" i="31" s="1"/>
  <c r="T115" i="31"/>
  <c r="BH114" i="31"/>
  <c r="AZ114" i="31"/>
  <c r="AY114" i="31"/>
  <c r="AX114" i="31"/>
  <c r="AW114" i="31"/>
  <c r="AV114" i="31"/>
  <c r="AU114" i="31"/>
  <c r="AT114" i="31"/>
  <c r="AH114" i="31"/>
  <c r="Z114" i="31"/>
  <c r="Y114" i="31"/>
  <c r="AG114" i="31" s="1"/>
  <c r="X114" i="31"/>
  <c r="AF114" i="31" s="1"/>
  <c r="W114" i="31"/>
  <c r="V114" i="31"/>
  <c r="U114" i="31"/>
  <c r="T114" i="31"/>
  <c r="BH113" i="31"/>
  <c r="AZ113" i="31"/>
  <c r="AY113" i="31"/>
  <c r="BG113" i="31" s="1"/>
  <c r="AX113" i="31"/>
  <c r="AW113" i="31"/>
  <c r="AV113" i="31"/>
  <c r="AU113" i="31"/>
  <c r="AT113" i="31"/>
  <c r="AH113" i="31"/>
  <c r="Z113" i="31"/>
  <c r="Y113" i="31"/>
  <c r="X113" i="31"/>
  <c r="W113" i="31"/>
  <c r="V113" i="31"/>
  <c r="U113" i="31"/>
  <c r="T113" i="31"/>
  <c r="BH112" i="31"/>
  <c r="AZ112" i="31"/>
  <c r="AY112" i="31"/>
  <c r="AX112" i="31"/>
  <c r="AW112" i="31"/>
  <c r="AV112" i="31"/>
  <c r="AU112" i="31"/>
  <c r="AT112" i="31"/>
  <c r="AH112" i="31"/>
  <c r="Z112" i="31"/>
  <c r="Y112" i="31"/>
  <c r="X112" i="31"/>
  <c r="W112" i="31"/>
  <c r="V112" i="31"/>
  <c r="U112" i="31"/>
  <c r="T112" i="31"/>
  <c r="BH111" i="31"/>
  <c r="AZ111" i="31"/>
  <c r="AY111" i="31"/>
  <c r="AX111" i="31"/>
  <c r="AW111" i="31"/>
  <c r="AV111" i="31"/>
  <c r="AU111" i="31"/>
  <c r="AT111" i="31"/>
  <c r="AH111" i="31"/>
  <c r="Z111" i="31"/>
  <c r="Y111" i="31"/>
  <c r="X111" i="31"/>
  <c r="W111" i="31"/>
  <c r="V111" i="31"/>
  <c r="U111" i="31"/>
  <c r="T111" i="31"/>
  <c r="BH110" i="31"/>
  <c r="AZ110" i="31"/>
  <c r="AY110" i="31"/>
  <c r="AX110" i="31"/>
  <c r="AW110" i="31"/>
  <c r="AV110" i="31"/>
  <c r="AU110" i="31"/>
  <c r="AT110" i="31"/>
  <c r="AH110" i="31"/>
  <c r="Z110" i="31"/>
  <c r="Y110" i="31"/>
  <c r="X110" i="31"/>
  <c r="W110" i="31"/>
  <c r="V110" i="31"/>
  <c r="U110" i="31"/>
  <c r="T110" i="31"/>
  <c r="BH109" i="31"/>
  <c r="AZ109" i="31"/>
  <c r="AY109" i="31"/>
  <c r="AX109" i="31"/>
  <c r="AW109" i="31"/>
  <c r="AV109" i="31"/>
  <c r="AU109" i="31"/>
  <c r="AT109" i="31"/>
  <c r="AH109" i="31"/>
  <c r="AD109" i="31"/>
  <c r="Z109" i="31"/>
  <c r="Y109" i="31"/>
  <c r="X109" i="31"/>
  <c r="W109" i="31"/>
  <c r="V109" i="31"/>
  <c r="U109" i="31"/>
  <c r="T109" i="31"/>
  <c r="CF104" i="31"/>
  <c r="CE104" i="31"/>
  <c r="CD104" i="31"/>
  <c r="CC104" i="31"/>
  <c r="CB104" i="31"/>
  <c r="CA104" i="31"/>
  <c r="BX104" i="31"/>
  <c r="BW104" i="31"/>
  <c r="BV104" i="31"/>
  <c r="BU104" i="31"/>
  <c r="BT104" i="31"/>
  <c r="BS104" i="31"/>
  <c r="N104" i="31"/>
  <c r="CF103" i="31"/>
  <c r="CE103" i="31"/>
  <c r="CD103" i="31"/>
  <c r="CC103" i="31"/>
  <c r="CB103" i="31"/>
  <c r="CA103" i="31"/>
  <c r="BX103" i="31"/>
  <c r="BW103" i="31"/>
  <c r="BV103" i="31"/>
  <c r="BU103" i="31"/>
  <c r="BT103" i="31"/>
  <c r="BS103" i="31"/>
  <c r="N103" i="31"/>
  <c r="CF102" i="31"/>
  <c r="CE102" i="31"/>
  <c r="CD102" i="31"/>
  <c r="CC102" i="31"/>
  <c r="CB102" i="31"/>
  <c r="CA102" i="31"/>
  <c r="BX102" i="31"/>
  <c r="BW102" i="31"/>
  <c r="BV102" i="31"/>
  <c r="BU102" i="31"/>
  <c r="BT102" i="31"/>
  <c r="BS102" i="31"/>
  <c r="N102" i="31"/>
  <c r="CF101" i="31"/>
  <c r="CE101" i="31"/>
  <c r="CD101" i="31"/>
  <c r="CC101" i="31"/>
  <c r="CB101" i="31"/>
  <c r="CA101" i="31"/>
  <c r="BX101" i="31"/>
  <c r="BW101" i="31"/>
  <c r="BV101" i="31"/>
  <c r="BU101" i="31"/>
  <c r="BT101" i="31"/>
  <c r="BS101" i="31"/>
  <c r="N101" i="31"/>
  <c r="CF100" i="31"/>
  <c r="CE100" i="31"/>
  <c r="CD100" i="31"/>
  <c r="CC100" i="31"/>
  <c r="CB100" i="31"/>
  <c r="CA100" i="31"/>
  <c r="BX100" i="31"/>
  <c r="BW100" i="31"/>
  <c r="BV100" i="31"/>
  <c r="BU100" i="31"/>
  <c r="BT100" i="31"/>
  <c r="BS100" i="31"/>
  <c r="N100" i="31"/>
  <c r="CF99" i="31"/>
  <c r="CE99" i="31"/>
  <c r="CD99" i="31"/>
  <c r="CC99" i="31"/>
  <c r="CB99" i="31"/>
  <c r="CA99" i="31"/>
  <c r="BX99" i="31"/>
  <c r="BW99" i="31"/>
  <c r="BV99" i="31"/>
  <c r="BU99" i="31"/>
  <c r="BT99" i="31"/>
  <c r="BS99" i="31"/>
  <c r="N99" i="31"/>
  <c r="CF98" i="31"/>
  <c r="CE98" i="31"/>
  <c r="CD98" i="31"/>
  <c r="CC98" i="31"/>
  <c r="CB98" i="31"/>
  <c r="CA98" i="31"/>
  <c r="BX98" i="31"/>
  <c r="BW98" i="31"/>
  <c r="BV98" i="31"/>
  <c r="BU98" i="31"/>
  <c r="BT98" i="31"/>
  <c r="BS98" i="31"/>
  <c r="N98" i="31"/>
  <c r="CF97" i="31"/>
  <c r="CE97" i="31"/>
  <c r="CD97" i="31"/>
  <c r="CC97" i="31"/>
  <c r="CB97" i="31"/>
  <c r="CA97" i="31"/>
  <c r="BX97" i="31"/>
  <c r="BW97" i="31"/>
  <c r="BV97" i="31"/>
  <c r="BU97" i="31"/>
  <c r="BT97" i="31"/>
  <c r="BS97" i="31"/>
  <c r="N97" i="31"/>
  <c r="CF96" i="31"/>
  <c r="CE96" i="31"/>
  <c r="CD96" i="31"/>
  <c r="CC96" i="31"/>
  <c r="CB96" i="31"/>
  <c r="CA96" i="31"/>
  <c r="BX96" i="31"/>
  <c r="BW96" i="31"/>
  <c r="BV96" i="31"/>
  <c r="BU96" i="31"/>
  <c r="BT96" i="31"/>
  <c r="BS96" i="31"/>
  <c r="N96" i="31"/>
  <c r="CF95" i="31"/>
  <c r="CE95" i="31"/>
  <c r="CD95" i="31"/>
  <c r="CC95" i="31"/>
  <c r="CB95" i="31"/>
  <c r="CA95" i="31"/>
  <c r="BX95" i="31"/>
  <c r="BW95" i="31"/>
  <c r="BV95" i="31"/>
  <c r="BU95" i="31"/>
  <c r="BT95" i="31"/>
  <c r="BS95" i="31"/>
  <c r="N95" i="31"/>
  <c r="CF94" i="31"/>
  <c r="CE94" i="31"/>
  <c r="CD94" i="31"/>
  <c r="CC94" i="31"/>
  <c r="CB94" i="31"/>
  <c r="CA94" i="31"/>
  <c r="BX94" i="31"/>
  <c r="BW94" i="31"/>
  <c r="BV94" i="31"/>
  <c r="BU94" i="31"/>
  <c r="BT94" i="31"/>
  <c r="BS94" i="31"/>
  <c r="N94" i="31"/>
  <c r="CF93" i="31"/>
  <c r="CE93" i="31"/>
  <c r="CD93" i="31"/>
  <c r="CC93" i="31"/>
  <c r="CB93" i="31"/>
  <c r="CA93" i="31"/>
  <c r="BX93" i="31"/>
  <c r="BW93" i="31"/>
  <c r="BV93" i="31"/>
  <c r="BU93" i="31"/>
  <c r="BT93" i="31"/>
  <c r="BS93" i="31"/>
  <c r="N93" i="31"/>
  <c r="CF92" i="31"/>
  <c r="CE92" i="31"/>
  <c r="CD92" i="31"/>
  <c r="CC92" i="31"/>
  <c r="CB92" i="31"/>
  <c r="CA92" i="31"/>
  <c r="BX92" i="31"/>
  <c r="BW92" i="31"/>
  <c r="BV92" i="31"/>
  <c r="BU92" i="31"/>
  <c r="BT92" i="31"/>
  <c r="BS92" i="31"/>
  <c r="N92" i="31"/>
  <c r="CF91" i="31"/>
  <c r="CE91" i="31"/>
  <c r="CD91" i="31"/>
  <c r="CC91" i="31"/>
  <c r="CB91" i="31"/>
  <c r="CA91" i="31"/>
  <c r="BX91" i="31"/>
  <c r="BW91" i="31"/>
  <c r="BV91" i="31"/>
  <c r="BU91" i="31"/>
  <c r="BT91" i="31"/>
  <c r="BS91" i="31"/>
  <c r="N91" i="31"/>
  <c r="CF90" i="31"/>
  <c r="CE90" i="31"/>
  <c r="CD90" i="31"/>
  <c r="CC90" i="31"/>
  <c r="CB90" i="31"/>
  <c r="CA90" i="31"/>
  <c r="BX90" i="31"/>
  <c r="BW90" i="31"/>
  <c r="BV90" i="31"/>
  <c r="BU90" i="31"/>
  <c r="BT90" i="31"/>
  <c r="BS90" i="31"/>
  <c r="N90" i="31"/>
  <c r="CF89" i="31"/>
  <c r="CE89" i="31"/>
  <c r="CD89" i="31"/>
  <c r="CC89" i="31"/>
  <c r="CB89" i="31"/>
  <c r="CA89" i="31"/>
  <c r="BX89" i="31"/>
  <c r="BW89" i="31"/>
  <c r="BV89" i="31"/>
  <c r="BU89" i="31"/>
  <c r="BT89" i="31"/>
  <c r="BS89" i="31"/>
  <c r="N89" i="31"/>
  <c r="CF88" i="31"/>
  <c r="CE88" i="31"/>
  <c r="CD88" i="31"/>
  <c r="CC88" i="31"/>
  <c r="CB88" i="31"/>
  <c r="CA88" i="31"/>
  <c r="BX88" i="31"/>
  <c r="BW88" i="31"/>
  <c r="BV88" i="31"/>
  <c r="BU88" i="31"/>
  <c r="BT88" i="31"/>
  <c r="BS88" i="31"/>
  <c r="N88" i="31"/>
  <c r="CF87" i="31"/>
  <c r="CE87" i="31"/>
  <c r="CD87" i="31"/>
  <c r="CC87" i="31"/>
  <c r="CB87" i="31"/>
  <c r="CA87" i="31"/>
  <c r="BX87" i="31"/>
  <c r="BW87" i="31"/>
  <c r="BV87" i="31"/>
  <c r="BU87" i="31"/>
  <c r="BT87" i="31"/>
  <c r="BS87" i="31"/>
  <c r="N87" i="31"/>
  <c r="CF86" i="31"/>
  <c r="CE86" i="31"/>
  <c r="CD86" i="31"/>
  <c r="CC86" i="31"/>
  <c r="CB86" i="31"/>
  <c r="CA86" i="31"/>
  <c r="BX86" i="31"/>
  <c r="BW86" i="31"/>
  <c r="BV86" i="31"/>
  <c r="BU86" i="31"/>
  <c r="BT86" i="31"/>
  <c r="BS86" i="31"/>
  <c r="N86" i="31"/>
  <c r="CF85" i="31"/>
  <c r="CE85" i="31"/>
  <c r="CD85" i="31"/>
  <c r="CC85" i="31"/>
  <c r="CB85" i="31"/>
  <c r="CA85" i="31"/>
  <c r="BX85" i="31"/>
  <c r="BW85" i="31"/>
  <c r="BV85" i="31"/>
  <c r="BU85" i="31"/>
  <c r="BT85" i="31"/>
  <c r="BS85" i="31"/>
  <c r="N85" i="31"/>
  <c r="CF84" i="31"/>
  <c r="CE84" i="31"/>
  <c r="CD84" i="31"/>
  <c r="CC84" i="31"/>
  <c r="CB84" i="31"/>
  <c r="CA84" i="31"/>
  <c r="BX84" i="31"/>
  <c r="BW84" i="31"/>
  <c r="BV84" i="31"/>
  <c r="BU84" i="31"/>
  <c r="BT84" i="31"/>
  <c r="BS84" i="31"/>
  <c r="N84" i="31"/>
  <c r="CF83" i="31"/>
  <c r="CE83" i="31"/>
  <c r="CD83" i="31"/>
  <c r="CC83" i="31"/>
  <c r="CB83" i="31"/>
  <c r="CA83" i="31"/>
  <c r="BX83" i="31"/>
  <c r="BW83" i="31"/>
  <c r="BV83" i="31"/>
  <c r="BU83" i="31"/>
  <c r="BT83" i="31"/>
  <c r="BS83" i="31"/>
  <c r="N83" i="31"/>
  <c r="CF82" i="31"/>
  <c r="CE82" i="31"/>
  <c r="CD82" i="31"/>
  <c r="CC82" i="31"/>
  <c r="CB82" i="31"/>
  <c r="CA82" i="31"/>
  <c r="BX82" i="31"/>
  <c r="BW82" i="31"/>
  <c r="BV82" i="31"/>
  <c r="BU82" i="31"/>
  <c r="BT82" i="31"/>
  <c r="BS82" i="31"/>
  <c r="N82" i="31"/>
  <c r="CF81" i="31"/>
  <c r="CE81" i="31"/>
  <c r="CD81" i="31"/>
  <c r="CC81" i="31"/>
  <c r="CB81" i="31"/>
  <c r="CA81" i="31"/>
  <c r="BX81" i="31"/>
  <c r="BW81" i="31"/>
  <c r="BV81" i="31"/>
  <c r="BU81" i="31"/>
  <c r="BT81" i="31"/>
  <c r="BS81" i="31"/>
  <c r="N81" i="31"/>
  <c r="CF80" i="31"/>
  <c r="CE80" i="31"/>
  <c r="CD80" i="31"/>
  <c r="CC80" i="31"/>
  <c r="CB80" i="31"/>
  <c r="CA80" i="31"/>
  <c r="BX80" i="31"/>
  <c r="BW80" i="31"/>
  <c r="BV80" i="31"/>
  <c r="BU80" i="31"/>
  <c r="BT80" i="31"/>
  <c r="BS80" i="31"/>
  <c r="N80" i="31"/>
  <c r="CF79" i="31"/>
  <c r="CE79" i="31"/>
  <c r="CD79" i="31"/>
  <c r="CC79" i="31"/>
  <c r="CB79" i="31"/>
  <c r="CA79" i="31"/>
  <c r="BX79" i="31"/>
  <c r="BW79" i="31"/>
  <c r="BV79" i="31"/>
  <c r="BU79" i="31"/>
  <c r="BT79" i="31"/>
  <c r="BS79" i="31"/>
  <c r="N79" i="31"/>
  <c r="CF78" i="31"/>
  <c r="CE78" i="31"/>
  <c r="CD78" i="31"/>
  <c r="CC78" i="31"/>
  <c r="CB78" i="31"/>
  <c r="CA78" i="31"/>
  <c r="BX78" i="31"/>
  <c r="BW78" i="31"/>
  <c r="BV78" i="31"/>
  <c r="BU78" i="31"/>
  <c r="BT78" i="31"/>
  <c r="BS78" i="31"/>
  <c r="N78" i="31"/>
  <c r="CF77" i="31"/>
  <c r="CE77" i="31"/>
  <c r="CD77" i="31"/>
  <c r="CC77" i="31"/>
  <c r="CB77" i="31"/>
  <c r="CA77" i="31"/>
  <c r="BX77" i="31"/>
  <c r="BW77" i="31"/>
  <c r="BV77" i="31"/>
  <c r="BU77" i="31"/>
  <c r="BT77" i="31"/>
  <c r="BS77" i="31"/>
  <c r="N77" i="31"/>
  <c r="CF76" i="31"/>
  <c r="CE76" i="31"/>
  <c r="CD76" i="31"/>
  <c r="CC76" i="31"/>
  <c r="CB76" i="31"/>
  <c r="CA76" i="31"/>
  <c r="BX76" i="31"/>
  <c r="BW76" i="31"/>
  <c r="BV76" i="31"/>
  <c r="BU76" i="31"/>
  <c r="BT76" i="31"/>
  <c r="BS76" i="31"/>
  <c r="N76" i="31"/>
  <c r="BH71" i="31"/>
  <c r="BG71" i="31"/>
  <c r="BF71" i="31"/>
  <c r="BE71" i="31"/>
  <c r="BD71" i="31"/>
  <c r="BC71" i="31"/>
  <c r="AT71" i="31"/>
  <c r="AZ71" i="31" s="1"/>
  <c r="AH71" i="31"/>
  <c r="AG71" i="31"/>
  <c r="AF71" i="31"/>
  <c r="AE71" i="31"/>
  <c r="AD71" i="31"/>
  <c r="AC71" i="31"/>
  <c r="I71" i="31" s="1"/>
  <c r="T71" i="31"/>
  <c r="Z71" i="31" s="1"/>
  <c r="BH70" i="31"/>
  <c r="BG70" i="31"/>
  <c r="BF70" i="31"/>
  <c r="BE70" i="31"/>
  <c r="BD70" i="31"/>
  <c r="BC70" i="31"/>
  <c r="AT70" i="31"/>
  <c r="AZ70" i="31" s="1"/>
  <c r="AH70" i="31"/>
  <c r="AG70" i="31"/>
  <c r="AF70" i="31"/>
  <c r="AE70" i="31"/>
  <c r="AD70" i="31"/>
  <c r="AC70" i="31"/>
  <c r="I70" i="31" s="1"/>
  <c r="T70" i="31"/>
  <c r="Z70" i="31" s="1"/>
  <c r="BH69" i="31"/>
  <c r="BG69" i="31"/>
  <c r="BF69" i="31"/>
  <c r="BE69" i="31"/>
  <c r="BD69" i="31"/>
  <c r="BC69" i="31"/>
  <c r="AT69" i="31"/>
  <c r="AZ69" i="31" s="1"/>
  <c r="AH69" i="31"/>
  <c r="AG69" i="31"/>
  <c r="AF69" i="31"/>
  <c r="AE69" i="31"/>
  <c r="AD69" i="31"/>
  <c r="AC69" i="31"/>
  <c r="I69" i="31" s="1"/>
  <c r="T69" i="31"/>
  <c r="Z69" i="31" s="1"/>
  <c r="BH68" i="31"/>
  <c r="BG68" i="31"/>
  <c r="BF68" i="31"/>
  <c r="BE68" i="31"/>
  <c r="BD68" i="31"/>
  <c r="BC68" i="31"/>
  <c r="AT68" i="31"/>
  <c r="AZ68" i="31" s="1"/>
  <c r="AH68" i="31"/>
  <c r="AG68" i="31"/>
  <c r="AF68" i="31"/>
  <c r="AE68" i="31"/>
  <c r="AD68" i="31"/>
  <c r="AC68" i="31"/>
  <c r="I68" i="31" s="1"/>
  <c r="T68" i="31"/>
  <c r="Z68" i="31" s="1"/>
  <c r="BH67" i="31"/>
  <c r="BG67" i="31"/>
  <c r="BF67" i="31"/>
  <c r="BE67" i="31"/>
  <c r="BD67" i="31"/>
  <c r="BC67" i="31"/>
  <c r="AT67" i="31"/>
  <c r="AZ67" i="31" s="1"/>
  <c r="AH67" i="31"/>
  <c r="AG67" i="31"/>
  <c r="AF67" i="31"/>
  <c r="AE67" i="31"/>
  <c r="AD67" i="31"/>
  <c r="AC67" i="31"/>
  <c r="T67" i="31"/>
  <c r="Z67" i="31" s="1"/>
  <c r="BH66" i="31"/>
  <c r="BG66" i="31"/>
  <c r="BF66" i="31"/>
  <c r="BE66" i="31"/>
  <c r="BD66" i="31"/>
  <c r="BC66" i="31"/>
  <c r="AT66" i="31"/>
  <c r="AZ66" i="31" s="1"/>
  <c r="AH66" i="31"/>
  <c r="AG66" i="31"/>
  <c r="AF66" i="31"/>
  <c r="AE66" i="31"/>
  <c r="AD66" i="31"/>
  <c r="AC66" i="31"/>
  <c r="I66" i="31" s="1"/>
  <c r="T66" i="31"/>
  <c r="Z66" i="31" s="1"/>
  <c r="BH65" i="31"/>
  <c r="BG65" i="31"/>
  <c r="BF65" i="31"/>
  <c r="BE65" i="31"/>
  <c r="BD65" i="31"/>
  <c r="BC65" i="31"/>
  <c r="AT65" i="31"/>
  <c r="AZ65" i="31" s="1"/>
  <c r="AH65" i="31"/>
  <c r="AG65" i="31"/>
  <c r="AF65" i="31"/>
  <c r="AE65" i="31"/>
  <c r="AD65" i="31"/>
  <c r="AC65" i="31"/>
  <c r="T65" i="31"/>
  <c r="Z65" i="31" s="1"/>
  <c r="BH64" i="31"/>
  <c r="BG64" i="31"/>
  <c r="BF64" i="31"/>
  <c r="BE64" i="31"/>
  <c r="BD64" i="31"/>
  <c r="BC64" i="31"/>
  <c r="AT64" i="31"/>
  <c r="AZ64" i="31" s="1"/>
  <c r="AH64" i="31"/>
  <c r="AG64" i="31"/>
  <c r="AF64" i="31"/>
  <c r="AE64" i="31"/>
  <c r="AD64" i="31"/>
  <c r="AC64" i="31"/>
  <c r="T64" i="31"/>
  <c r="Z64" i="31" s="1"/>
  <c r="BH63" i="31"/>
  <c r="BG63" i="31"/>
  <c r="BF63" i="31"/>
  <c r="BE63" i="31"/>
  <c r="BD63" i="31"/>
  <c r="BC63" i="31"/>
  <c r="AT63" i="31"/>
  <c r="AZ63" i="31" s="1"/>
  <c r="AH63" i="31"/>
  <c r="AG63" i="31"/>
  <c r="AF63" i="31"/>
  <c r="AE63" i="31"/>
  <c r="AD63" i="31"/>
  <c r="AC63" i="31"/>
  <c r="I63" i="31" s="1"/>
  <c r="T63" i="31"/>
  <c r="Z63" i="31" s="1"/>
  <c r="BH62" i="31"/>
  <c r="BG62" i="31"/>
  <c r="BF62" i="31"/>
  <c r="BE62" i="31"/>
  <c r="BD62" i="31"/>
  <c r="BC62" i="31"/>
  <c r="AT62" i="31"/>
  <c r="AZ62" i="31" s="1"/>
  <c r="AH62" i="31"/>
  <c r="AG62" i="31"/>
  <c r="AF62" i="31"/>
  <c r="AE62" i="31"/>
  <c r="AD62" i="31"/>
  <c r="AC62" i="31"/>
  <c r="I62" i="31" s="1"/>
  <c r="T62" i="31"/>
  <c r="Z62" i="31" s="1"/>
  <c r="BH61" i="31"/>
  <c r="BG61" i="31"/>
  <c r="BF61" i="31"/>
  <c r="BE61" i="31"/>
  <c r="BD61" i="31"/>
  <c r="BC61" i="31"/>
  <c r="AT61" i="31"/>
  <c r="AZ61" i="31" s="1"/>
  <c r="AH61" i="31"/>
  <c r="AG61" i="31"/>
  <c r="AF61" i="31"/>
  <c r="AE61" i="31"/>
  <c r="AD61" i="31"/>
  <c r="AC61" i="31"/>
  <c r="I61" i="31" s="1"/>
  <c r="T61" i="31"/>
  <c r="Z61" i="31" s="1"/>
  <c r="BH60" i="31"/>
  <c r="BG60" i="31"/>
  <c r="BF60" i="31"/>
  <c r="BE60" i="31"/>
  <c r="BD60" i="31"/>
  <c r="BC60" i="31"/>
  <c r="AT60" i="31"/>
  <c r="AZ60" i="31" s="1"/>
  <c r="AH60" i="31"/>
  <c r="AG60" i="31"/>
  <c r="AF60" i="31"/>
  <c r="AE60" i="31"/>
  <c r="AD60" i="31"/>
  <c r="AC60" i="31"/>
  <c r="I60" i="31" s="1"/>
  <c r="T60" i="31"/>
  <c r="Z60" i="31" s="1"/>
  <c r="BH59" i="31"/>
  <c r="BG59" i="31"/>
  <c r="BF59" i="31"/>
  <c r="BE59" i="31"/>
  <c r="BD59" i="31"/>
  <c r="BC59" i="31"/>
  <c r="AT59" i="31"/>
  <c r="AZ59" i="31" s="1"/>
  <c r="AH59" i="31"/>
  <c r="AG59" i="31"/>
  <c r="AF59" i="31"/>
  <c r="AE59" i="31"/>
  <c r="AD59" i="31"/>
  <c r="AC59" i="31"/>
  <c r="T59" i="31"/>
  <c r="Z59" i="31" s="1"/>
  <c r="BH58" i="31"/>
  <c r="BG58" i="31"/>
  <c r="BF58" i="31"/>
  <c r="BE58" i="31"/>
  <c r="BD58" i="31"/>
  <c r="AT58" i="31"/>
  <c r="AZ58" i="31" s="1"/>
  <c r="AH58" i="31"/>
  <c r="AG58" i="31"/>
  <c r="AF58" i="31"/>
  <c r="AE58" i="31"/>
  <c r="AD58" i="31"/>
  <c r="AC58" i="31"/>
  <c r="T58" i="31"/>
  <c r="Z58" i="31" s="1"/>
  <c r="BH57" i="31"/>
  <c r="BG57" i="31"/>
  <c r="BF57" i="31"/>
  <c r="BE57" i="31"/>
  <c r="BD57" i="31"/>
  <c r="AT57" i="31"/>
  <c r="AZ57" i="31" s="1"/>
  <c r="AH57" i="31"/>
  <c r="AG57" i="31"/>
  <c r="AF57" i="31"/>
  <c r="AE57" i="31"/>
  <c r="AD57" i="31"/>
  <c r="AC57" i="31"/>
  <c r="T57" i="31"/>
  <c r="Z57" i="31" s="1"/>
  <c r="BH56" i="31"/>
  <c r="BF56" i="31"/>
  <c r="BE56" i="31"/>
  <c r="BD56" i="31"/>
  <c r="AT56" i="31"/>
  <c r="AZ56" i="31" s="1"/>
  <c r="AH56" i="31"/>
  <c r="AG56" i="31"/>
  <c r="AF56" i="31"/>
  <c r="AE56" i="31"/>
  <c r="AD56" i="31"/>
  <c r="AC56" i="31"/>
  <c r="T56" i="31"/>
  <c r="Z56" i="31" s="1"/>
  <c r="BH55" i="31"/>
  <c r="BF55" i="31"/>
  <c r="BE55" i="31"/>
  <c r="BD55" i="31"/>
  <c r="AT55" i="31"/>
  <c r="AZ55" i="31" s="1"/>
  <c r="AH55" i="31"/>
  <c r="AG55" i="31"/>
  <c r="AF55" i="31"/>
  <c r="AE55" i="31"/>
  <c r="AD55" i="31"/>
  <c r="AC55" i="31"/>
  <c r="T55" i="31"/>
  <c r="Z55" i="31" s="1"/>
  <c r="BH54" i="31"/>
  <c r="BF54" i="31"/>
  <c r="BE54" i="31"/>
  <c r="BD54" i="31"/>
  <c r="AT54" i="31"/>
  <c r="AZ54" i="31" s="1"/>
  <c r="AH54" i="31"/>
  <c r="AG54" i="31"/>
  <c r="AF54" i="31"/>
  <c r="AE54" i="31"/>
  <c r="AD54" i="31"/>
  <c r="AC54" i="31"/>
  <c r="T54" i="31"/>
  <c r="Z54" i="31" s="1"/>
  <c r="BH53" i="31"/>
  <c r="BF53" i="31"/>
  <c r="BE53" i="31"/>
  <c r="BD53" i="31"/>
  <c r="AT53" i="31"/>
  <c r="AZ53" i="31" s="1"/>
  <c r="AH53" i="31"/>
  <c r="AG53" i="31"/>
  <c r="AF53" i="31"/>
  <c r="AE53" i="31"/>
  <c r="AD53" i="31"/>
  <c r="AC53" i="31"/>
  <c r="T53" i="31"/>
  <c r="Z53" i="31" s="1"/>
  <c r="BH52" i="31"/>
  <c r="BF52" i="31"/>
  <c r="BE52" i="31"/>
  <c r="BD52" i="31"/>
  <c r="AT52" i="31"/>
  <c r="AZ52" i="31" s="1"/>
  <c r="AH52" i="31"/>
  <c r="AG52" i="31"/>
  <c r="AF52" i="31"/>
  <c r="AE52" i="31"/>
  <c r="AD52" i="31"/>
  <c r="T52" i="31"/>
  <c r="Z52" i="31" s="1"/>
  <c r="BH51" i="31"/>
  <c r="BF51" i="31"/>
  <c r="BE51" i="31"/>
  <c r="AT51" i="31"/>
  <c r="AZ51" i="31" s="1"/>
  <c r="AH51" i="31"/>
  <c r="AG51" i="31"/>
  <c r="AF51" i="31"/>
  <c r="AE51" i="31"/>
  <c r="T51" i="31"/>
  <c r="Z51" i="31" s="1"/>
  <c r="BH50" i="31"/>
  <c r="AT50" i="31"/>
  <c r="AZ50" i="31" s="1"/>
  <c r="AH50" i="31"/>
  <c r="AG50" i="31"/>
  <c r="AF50" i="31"/>
  <c r="T50" i="31"/>
  <c r="Z50" i="31" s="1"/>
  <c r="BH49" i="31"/>
  <c r="AT49" i="31"/>
  <c r="AZ49" i="31" s="1"/>
  <c r="AH49" i="31"/>
  <c r="AG49" i="31"/>
  <c r="AF49" i="31"/>
  <c r="T49" i="31"/>
  <c r="Z49" i="31" s="1"/>
  <c r="BH48" i="31"/>
  <c r="AT48" i="31"/>
  <c r="AZ48" i="31" s="1"/>
  <c r="AH48" i="31"/>
  <c r="AG48" i="31"/>
  <c r="AF48" i="31"/>
  <c r="T48" i="31"/>
  <c r="V48" i="31" s="1"/>
  <c r="BH47" i="31"/>
  <c r="BE47" i="31"/>
  <c r="AT47" i="31"/>
  <c r="AZ47" i="31" s="1"/>
  <c r="AH47" i="31"/>
  <c r="T47" i="31"/>
  <c r="Z47" i="31" s="1"/>
  <c r="BH46" i="31"/>
  <c r="BE46" i="31"/>
  <c r="AT46" i="31"/>
  <c r="AZ46" i="31" s="1"/>
  <c r="AH46" i="31"/>
  <c r="T46" i="31"/>
  <c r="W46" i="31" s="1"/>
  <c r="AE46" i="31" s="1"/>
  <c r="BH45" i="31"/>
  <c r="BE45" i="31"/>
  <c r="AT45" i="31"/>
  <c r="AZ45" i="31" s="1"/>
  <c r="AH45" i="31"/>
  <c r="T45" i="31"/>
  <c r="W45" i="31" s="1"/>
  <c r="AE45" i="31" s="1"/>
  <c r="BH44" i="31"/>
  <c r="BE44" i="31"/>
  <c r="AT44" i="31"/>
  <c r="AV44" i="31" s="1"/>
  <c r="BD44" i="31" s="1"/>
  <c r="AH44" i="31"/>
  <c r="T44" i="31"/>
  <c r="V44" i="31" s="1"/>
  <c r="AD44" i="31" s="1"/>
  <c r="BH43" i="31"/>
  <c r="BE43" i="31"/>
  <c r="AT43" i="31"/>
  <c r="AX43" i="31" s="1"/>
  <c r="BF43" i="31" s="1"/>
  <c r="AH43" i="31"/>
  <c r="T43" i="31"/>
  <c r="Z43" i="31" s="1"/>
  <c r="H24" i="31"/>
  <c r="C24" i="31"/>
  <c r="N19" i="31"/>
  <c r="M19" i="31"/>
  <c r="Z180" i="31" s="1"/>
  <c r="B19" i="31"/>
  <c r="N18" i="31"/>
  <c r="AY198" i="31" s="1"/>
  <c r="M18" i="31"/>
  <c r="B18" i="31"/>
  <c r="N17" i="31"/>
  <c r="M17" i="31"/>
  <c r="B17" i="31"/>
  <c r="N16" i="31"/>
  <c r="M16" i="31"/>
  <c r="B16" i="31"/>
  <c r="N15" i="31"/>
  <c r="M15" i="31"/>
  <c r="B15" i="31"/>
  <c r="N14" i="31"/>
  <c r="M14" i="31"/>
  <c r="B14" i="31"/>
  <c r="K6" i="31"/>
  <c r="O6" i="31" s="1"/>
  <c r="J6" i="31"/>
  <c r="N6" i="31" s="1"/>
  <c r="I6" i="31"/>
  <c r="M6" i="31" s="1"/>
  <c r="H6" i="31"/>
  <c r="L6" i="31" s="1"/>
  <c r="I154" i="31" l="1"/>
  <c r="I135" i="31"/>
  <c r="I59" i="31"/>
  <c r="I67" i="31"/>
  <c r="I125" i="31"/>
  <c r="I158" i="31"/>
  <c r="I157" i="31"/>
  <c r="I65" i="31"/>
  <c r="I194" i="32"/>
  <c r="AK194" i="31"/>
  <c r="I159" i="31"/>
  <c r="I46" i="32"/>
  <c r="AK46" i="31"/>
  <c r="I114" i="32"/>
  <c r="I124" i="31"/>
  <c r="I116" i="32"/>
  <c r="I115" i="31"/>
  <c r="I119" i="31"/>
  <c r="I128" i="31"/>
  <c r="I122" i="32"/>
  <c r="I121" i="31"/>
  <c r="I119" i="32"/>
  <c r="I122" i="31"/>
  <c r="I118" i="32"/>
  <c r="I124" i="32"/>
  <c r="I121" i="32"/>
  <c r="I117" i="32"/>
  <c r="I113" i="32"/>
  <c r="I120" i="32"/>
  <c r="I120" i="31"/>
  <c r="I115" i="32"/>
  <c r="I123" i="32"/>
  <c r="I123" i="31"/>
  <c r="I54" i="31"/>
  <c r="I64" i="31"/>
  <c r="A377" i="30"/>
  <c r="I50" i="32"/>
  <c r="I58" i="32"/>
  <c r="I58" i="31"/>
  <c r="I47" i="32"/>
  <c r="I55" i="32"/>
  <c r="I55" i="31"/>
  <c r="I195" i="32"/>
  <c r="I49" i="32"/>
  <c r="I53" i="32"/>
  <c r="I53" i="31"/>
  <c r="I57" i="32"/>
  <c r="I57" i="31"/>
  <c r="I54" i="32"/>
  <c r="I51" i="32"/>
  <c r="I187" i="32"/>
  <c r="I48" i="32"/>
  <c r="I52" i="32"/>
  <c r="I56" i="32"/>
  <c r="I56" i="31"/>
  <c r="V47" i="31"/>
  <c r="AD47" i="31" s="1"/>
  <c r="AY45" i="31"/>
  <c r="BG45" i="31" s="1"/>
  <c r="W47" i="31"/>
  <c r="AW45" i="31"/>
  <c r="AY46" i="31"/>
  <c r="BG46" i="31" s="1"/>
  <c r="Y171" i="31"/>
  <c r="Z48" i="31"/>
  <c r="Z45" i="31"/>
  <c r="Y172" i="31"/>
  <c r="AU44" i="31"/>
  <c r="BC44" i="31" s="1"/>
  <c r="BK44" i="31" s="1"/>
  <c r="W44" i="31"/>
  <c r="AE44" i="31" s="1"/>
  <c r="AW44" i="31"/>
  <c r="Z46" i="31"/>
  <c r="AY44" i="31"/>
  <c r="BG44" i="31" s="1"/>
  <c r="AZ43" i="31"/>
  <c r="W43" i="31"/>
  <c r="AE43" i="31" s="1"/>
  <c r="AU53" i="31"/>
  <c r="BC53" i="31" s="1"/>
  <c r="X144" i="31"/>
  <c r="AF144" i="31" s="1"/>
  <c r="V46" i="31"/>
  <c r="AD46" i="31" s="1"/>
  <c r="AW145" i="31"/>
  <c r="BE145" i="31" s="1"/>
  <c r="U158" i="31"/>
  <c r="AZ160" i="31"/>
  <c r="AW161" i="31"/>
  <c r="AZ162" i="31"/>
  <c r="AX165" i="31"/>
  <c r="AW166" i="31"/>
  <c r="AU43" i="31"/>
  <c r="BC43" i="31" s="1"/>
  <c r="BK43" i="31" s="1"/>
  <c r="AV43" i="31"/>
  <c r="BD43" i="31" s="1"/>
  <c r="AV57" i="31"/>
  <c r="V68" i="31"/>
  <c r="AW43" i="31"/>
  <c r="AV45" i="31"/>
  <c r="BD45" i="31" s="1"/>
  <c r="AW46" i="31"/>
  <c r="BC122" i="31"/>
  <c r="BC123" i="31"/>
  <c r="Y145" i="31"/>
  <c r="AG145" i="31" s="1"/>
  <c r="AW151" i="31"/>
  <c r="BE151" i="31" s="1"/>
  <c r="X158" i="31"/>
  <c r="AX161" i="31"/>
  <c r="X171" i="31"/>
  <c r="U172" i="31"/>
  <c r="Y153" i="31"/>
  <c r="X153" i="31"/>
  <c r="Y168" i="31"/>
  <c r="X168" i="31"/>
  <c r="U168" i="31"/>
  <c r="AX170" i="31"/>
  <c r="AW170" i="31"/>
  <c r="U56" i="31"/>
  <c r="AU51" i="31"/>
  <c r="BC51" i="31" s="1"/>
  <c r="U55" i="31"/>
  <c r="AW156" i="31"/>
  <c r="AX159" i="31"/>
  <c r="X161" i="31"/>
  <c r="W161" i="31"/>
  <c r="U161" i="31"/>
  <c r="X163" i="31"/>
  <c r="W163" i="31"/>
  <c r="AW163" i="31"/>
  <c r="AV163" i="31"/>
  <c r="X165" i="31"/>
  <c r="W165" i="31"/>
  <c r="U165" i="31"/>
  <c r="Y167" i="31"/>
  <c r="X167" i="31"/>
  <c r="AZ172" i="31"/>
  <c r="AY172" i="31"/>
  <c r="Y44" i="31"/>
  <c r="Z44" i="31"/>
  <c r="AZ44" i="31"/>
  <c r="Y45" i="31"/>
  <c r="V45" i="31"/>
  <c r="AD45" i="31" s="1"/>
  <c r="AW47" i="31"/>
  <c r="AU50" i="31"/>
  <c r="BC50" i="31" s="1"/>
  <c r="AU58" i="31"/>
  <c r="BC58" i="31" s="1"/>
  <c r="W63" i="31"/>
  <c r="BC119" i="31"/>
  <c r="BC124" i="31"/>
  <c r="Y152" i="31"/>
  <c r="U152" i="31"/>
  <c r="AC152" i="31" s="1"/>
  <c r="I152" i="31" s="1"/>
  <c r="AW155" i="31"/>
  <c r="X157" i="31"/>
  <c r="Y162" i="31"/>
  <c r="X162" i="31"/>
  <c r="U163" i="31"/>
  <c r="AX163" i="31"/>
  <c r="X164" i="31"/>
  <c r="U167" i="31"/>
  <c r="AW169" i="31"/>
  <c r="AU172" i="31"/>
  <c r="Y154" i="31"/>
  <c r="U154" i="31"/>
  <c r="AY52" i="31"/>
  <c r="BG52" i="31" s="1"/>
  <c r="AW149" i="31"/>
  <c r="BE149" i="31" s="1"/>
  <c r="U153" i="31"/>
  <c r="AC153" i="31" s="1"/>
  <c r="I153" i="31" s="1"/>
  <c r="Y43" i="31"/>
  <c r="AG43" i="31" s="1"/>
  <c r="V43" i="31"/>
  <c r="AD43" i="31" s="1"/>
  <c r="AY47" i="31"/>
  <c r="BG47" i="31" s="1"/>
  <c r="BC120" i="31"/>
  <c r="BC121" i="31"/>
  <c r="Y150" i="31"/>
  <c r="X150" i="31"/>
  <c r="Y157" i="31"/>
  <c r="X172" i="31"/>
  <c r="W172" i="31"/>
  <c r="V172" i="31"/>
  <c r="AY43" i="31"/>
  <c r="BG43" i="31" s="1"/>
  <c r="I198" i="32"/>
  <c r="J200" i="32"/>
  <c r="I191" i="32"/>
  <c r="N195" i="32"/>
  <c r="N183" i="32"/>
  <c r="N193" i="32"/>
  <c r="J194" i="32"/>
  <c r="N204" i="32"/>
  <c r="N205" i="32"/>
  <c r="J192" i="32"/>
  <c r="I183" i="32"/>
  <c r="J179" i="32"/>
  <c r="L138" i="32"/>
  <c r="J138" i="32"/>
  <c r="J72" i="32"/>
  <c r="M179" i="32"/>
  <c r="M182" i="32"/>
  <c r="M190" i="32"/>
  <c r="M202" i="32"/>
  <c r="M196" i="32"/>
  <c r="M207" i="32"/>
  <c r="I189" i="32"/>
  <c r="I186" i="32"/>
  <c r="I206" i="32"/>
  <c r="I203" i="32"/>
  <c r="K182" i="32"/>
  <c r="K186" i="32"/>
  <c r="K191" i="32"/>
  <c r="K195" i="32"/>
  <c r="K198" i="32"/>
  <c r="L189" i="32"/>
  <c r="L198" i="32"/>
  <c r="K72" i="32"/>
  <c r="I204" i="32"/>
  <c r="N186" i="32"/>
  <c r="I196" i="32"/>
  <c r="N184" i="32"/>
  <c r="J185" i="32"/>
  <c r="M138" i="32"/>
  <c r="N72" i="32"/>
  <c r="J203" i="32"/>
  <c r="N196" i="32"/>
  <c r="J188" i="32"/>
  <c r="L196" i="32"/>
  <c r="N191" i="32"/>
  <c r="K138" i="32"/>
  <c r="N138" i="32"/>
  <c r="I105" i="32"/>
  <c r="N188" i="32"/>
  <c r="N197" i="32"/>
  <c r="J184" i="32"/>
  <c r="J189" i="32"/>
  <c r="J204" i="32"/>
  <c r="L192" i="32"/>
  <c r="N185" i="32"/>
  <c r="W143" i="32"/>
  <c r="AE108" i="32"/>
  <c r="J193" i="32"/>
  <c r="I202" i="32"/>
  <c r="M198" i="32"/>
  <c r="J196" i="32"/>
  <c r="M204" i="32"/>
  <c r="L200" i="32"/>
  <c r="I185" i="32"/>
  <c r="J190" i="32"/>
  <c r="L187" i="32"/>
  <c r="J186" i="32"/>
  <c r="L183" i="32"/>
  <c r="J182" i="32"/>
  <c r="I192" i="32"/>
  <c r="N206" i="32"/>
  <c r="J191" i="32"/>
  <c r="J187" i="32"/>
  <c r="J183" i="32"/>
  <c r="M181" i="32"/>
  <c r="N190" i="32"/>
  <c r="N180" i="32"/>
  <c r="I145" i="32"/>
  <c r="M184" i="32"/>
  <c r="M201" i="32"/>
  <c r="I188" i="32"/>
  <c r="I197" i="32"/>
  <c r="I205" i="32"/>
  <c r="BG75" i="32"/>
  <c r="BO75" i="32" s="1"/>
  <c r="Z108" i="32"/>
  <c r="N42" i="32"/>
  <c r="AH42" i="32"/>
  <c r="AQ42" i="32" s="1"/>
  <c r="N192" i="32"/>
  <c r="BF75" i="32"/>
  <c r="BN75" i="32" s="1"/>
  <c r="AG42" i="32"/>
  <c r="AP42" i="32" s="1"/>
  <c r="M42" i="32"/>
  <c r="Y108" i="32"/>
  <c r="K180" i="32"/>
  <c r="K185" i="32"/>
  <c r="K200" i="32"/>
  <c r="L188" i="32"/>
  <c r="L197" i="32"/>
  <c r="L205" i="32"/>
  <c r="K75" i="32"/>
  <c r="K108" i="32"/>
  <c r="K143" i="32" s="1"/>
  <c r="K178" i="32" s="1"/>
  <c r="I112" i="32"/>
  <c r="J207" i="32"/>
  <c r="L202" i="32"/>
  <c r="N189" i="32"/>
  <c r="I179" i="32"/>
  <c r="X108" i="32"/>
  <c r="BE75" i="32"/>
  <c r="BM75" i="32" s="1"/>
  <c r="AF42" i="32"/>
  <c r="AO42" i="32" s="1"/>
  <c r="L42" i="32"/>
  <c r="K206" i="32"/>
  <c r="I111" i="32"/>
  <c r="N203" i="32"/>
  <c r="N199" i="32"/>
  <c r="J198" i="32"/>
  <c r="I193" i="32"/>
  <c r="N194" i="32"/>
  <c r="I200" i="32"/>
  <c r="L191" i="32"/>
  <c r="K189" i="32"/>
  <c r="N202" i="32"/>
  <c r="L194" i="32"/>
  <c r="M189" i="32"/>
  <c r="L179" i="32"/>
  <c r="I147" i="32"/>
  <c r="I144" i="32"/>
  <c r="M180" i="32"/>
  <c r="M186" i="32"/>
  <c r="M203" i="32"/>
  <c r="I182" i="32"/>
  <c r="I190" i="32"/>
  <c r="I199" i="32"/>
  <c r="I207" i="32"/>
  <c r="BC75" i="32"/>
  <c r="BK75" i="32" s="1"/>
  <c r="V108" i="32"/>
  <c r="J42" i="32"/>
  <c r="AD42" i="32"/>
  <c r="AM42" i="32" s="1"/>
  <c r="N181" i="32"/>
  <c r="BB75" i="32"/>
  <c r="BJ75" i="32" s="1"/>
  <c r="U108" i="32"/>
  <c r="AC42" i="32"/>
  <c r="AL42" i="32" s="1"/>
  <c r="I42" i="32"/>
  <c r="K179" i="32"/>
  <c r="K190" i="32"/>
  <c r="K187" i="32"/>
  <c r="K207" i="32"/>
  <c r="K202" i="32"/>
  <c r="L182" i="32"/>
  <c r="L190" i="32"/>
  <c r="L199" i="32"/>
  <c r="L207" i="32"/>
  <c r="AN108" i="32"/>
  <c r="AV42" i="32"/>
  <c r="I45" i="32"/>
  <c r="I109" i="32"/>
  <c r="M191" i="32"/>
  <c r="M199" i="32"/>
  <c r="K183" i="32"/>
  <c r="L195" i="32"/>
  <c r="J205" i="32"/>
  <c r="J201" i="32"/>
  <c r="J199" i="32"/>
  <c r="M206" i="32"/>
  <c r="J202" i="32"/>
  <c r="L204" i="32"/>
  <c r="M200" i="32"/>
  <c r="N198" i="32"/>
  <c r="I146" i="32"/>
  <c r="M188" i="32"/>
  <c r="M197" i="32"/>
  <c r="M205" i="32"/>
  <c r="I180" i="32"/>
  <c r="I184" i="32"/>
  <c r="I201" i="32"/>
  <c r="K181" i="32"/>
  <c r="K205" i="32"/>
  <c r="K204" i="32"/>
  <c r="L184" i="32"/>
  <c r="L193" i="32"/>
  <c r="L201" i="32"/>
  <c r="I44" i="32"/>
  <c r="I110" i="32"/>
  <c r="AU184" i="31"/>
  <c r="BC184" i="31" s="1"/>
  <c r="BG121" i="31"/>
  <c r="M82" i="31"/>
  <c r="M86" i="31"/>
  <c r="J84" i="31"/>
  <c r="I85" i="31"/>
  <c r="M85" i="31"/>
  <c r="K85" i="31"/>
  <c r="K86" i="31"/>
  <c r="I86" i="31"/>
  <c r="J87" i="31"/>
  <c r="L87" i="31"/>
  <c r="M88" i="31"/>
  <c r="M100" i="31"/>
  <c r="L101" i="31"/>
  <c r="I104" i="31"/>
  <c r="M104" i="31"/>
  <c r="J76" i="31"/>
  <c r="I83" i="31"/>
  <c r="M83" i="31"/>
  <c r="K83" i="31"/>
  <c r="M102" i="31"/>
  <c r="I103" i="31"/>
  <c r="M103" i="31"/>
  <c r="K103" i="31"/>
  <c r="M76" i="31"/>
  <c r="L77" i="31"/>
  <c r="L79" i="31"/>
  <c r="I80" i="31"/>
  <c r="M80" i="31"/>
  <c r="J90" i="31"/>
  <c r="J100" i="31"/>
  <c r="I101" i="31"/>
  <c r="M101" i="31"/>
  <c r="K101" i="31"/>
  <c r="K102" i="31"/>
  <c r="I102" i="31"/>
  <c r="J103" i="31"/>
  <c r="L103" i="31"/>
  <c r="K104" i="31"/>
  <c r="X183" i="31"/>
  <c r="AF183" i="31" s="1"/>
  <c r="M84" i="31"/>
  <c r="K88" i="31"/>
  <c r="J89" i="31"/>
  <c r="L89" i="31"/>
  <c r="I90" i="31"/>
  <c r="M98" i="31"/>
  <c r="K82" i="31"/>
  <c r="I82" i="31"/>
  <c r="J83" i="31"/>
  <c r="L83" i="31"/>
  <c r="K84" i="31"/>
  <c r="I84" i="31"/>
  <c r="I88" i="31"/>
  <c r="K91" i="31"/>
  <c r="L92" i="31"/>
  <c r="J92" i="31"/>
  <c r="L96" i="31"/>
  <c r="J96" i="31"/>
  <c r="I99" i="31"/>
  <c r="M99" i="31"/>
  <c r="K99" i="31"/>
  <c r="K76" i="31"/>
  <c r="I76" i="31"/>
  <c r="M78" i="31"/>
  <c r="M92" i="31"/>
  <c r="I96" i="31"/>
  <c r="M96" i="31"/>
  <c r="K77" i="31"/>
  <c r="L82" i="31"/>
  <c r="J82" i="31"/>
  <c r="M90" i="31"/>
  <c r="L94" i="31"/>
  <c r="J94" i="31"/>
  <c r="K98" i="31"/>
  <c r="I98" i="31"/>
  <c r="J99" i="31"/>
  <c r="L99" i="31"/>
  <c r="K100" i="31"/>
  <c r="I100" i="31"/>
  <c r="L80" i="31"/>
  <c r="J80" i="31"/>
  <c r="L85" i="31"/>
  <c r="I87" i="31"/>
  <c r="M87" i="31"/>
  <c r="K87" i="31"/>
  <c r="I89" i="31"/>
  <c r="M89" i="31"/>
  <c r="K89" i="31"/>
  <c r="J93" i="31"/>
  <c r="L93" i="31"/>
  <c r="M94" i="31"/>
  <c r="L98" i="31"/>
  <c r="J98" i="31"/>
  <c r="L76" i="31"/>
  <c r="M77" i="31"/>
  <c r="K78" i="31"/>
  <c r="I78" i="31"/>
  <c r="I79" i="31"/>
  <c r="M79" i="31"/>
  <c r="K79" i="31"/>
  <c r="I81" i="31"/>
  <c r="M81" i="31"/>
  <c r="K81" i="31"/>
  <c r="L84" i="31"/>
  <c r="J85" i="31"/>
  <c r="L86" i="31"/>
  <c r="J86" i="31"/>
  <c r="L88" i="31"/>
  <c r="J88" i="31"/>
  <c r="K90" i="31"/>
  <c r="I91" i="31"/>
  <c r="M91" i="31"/>
  <c r="I95" i="31"/>
  <c r="M95" i="31"/>
  <c r="K95" i="31"/>
  <c r="I97" i="31"/>
  <c r="M97" i="31"/>
  <c r="K97" i="31"/>
  <c r="L100" i="31"/>
  <c r="J101" i="31"/>
  <c r="L102" i="31"/>
  <c r="J102" i="31"/>
  <c r="L104" i="31"/>
  <c r="J104" i="31"/>
  <c r="I77" i="31"/>
  <c r="J77" i="31"/>
  <c r="L78" i="31"/>
  <c r="J78" i="31"/>
  <c r="J79" i="31"/>
  <c r="K80" i="31"/>
  <c r="J81" i="31"/>
  <c r="L81" i="31"/>
  <c r="L90" i="31"/>
  <c r="J91" i="31"/>
  <c r="L91" i="31"/>
  <c r="K92" i="31"/>
  <c r="I92" i="31"/>
  <c r="I93" i="31"/>
  <c r="M93" i="31"/>
  <c r="K93" i="31"/>
  <c r="K94" i="31"/>
  <c r="I94" i="31"/>
  <c r="J95" i="31"/>
  <c r="L95" i="31"/>
  <c r="K96" i="31"/>
  <c r="J97" i="31"/>
  <c r="L97" i="31"/>
  <c r="AX206" i="31"/>
  <c r="BF206" i="31" s="1"/>
  <c r="AX204" i="31"/>
  <c r="BF204" i="31" s="1"/>
  <c r="AX202" i="31"/>
  <c r="BF202" i="31" s="1"/>
  <c r="AX200" i="31"/>
  <c r="BF200" i="31" s="1"/>
  <c r="AX198" i="31"/>
  <c r="BF198" i="31" s="1"/>
  <c r="AX207" i="31"/>
  <c r="BF207" i="31" s="1"/>
  <c r="AX203" i="31"/>
  <c r="BF203" i="31" s="1"/>
  <c r="AX199" i="31"/>
  <c r="BF199" i="31" s="1"/>
  <c r="AX195" i="31"/>
  <c r="BF195" i="31" s="1"/>
  <c r="AX193" i="31"/>
  <c r="BF193" i="31" s="1"/>
  <c r="AX205" i="31"/>
  <c r="BF205" i="31" s="1"/>
  <c r="AX197" i="31"/>
  <c r="BF197" i="31" s="1"/>
  <c r="AX190" i="31"/>
  <c r="BF190" i="31" s="1"/>
  <c r="AX188" i="31"/>
  <c r="BF188" i="31" s="1"/>
  <c r="AX186" i="31"/>
  <c r="BF186" i="31" s="1"/>
  <c r="AX196" i="31"/>
  <c r="BF196" i="31" s="1"/>
  <c r="AX192" i="31"/>
  <c r="BF192" i="31" s="1"/>
  <c r="AX191" i="31"/>
  <c r="BF191" i="31" s="1"/>
  <c r="AX187" i="31"/>
  <c r="BF187" i="31" s="1"/>
  <c r="AX183" i="31"/>
  <c r="BF183" i="31" s="1"/>
  <c r="AX194" i="31"/>
  <c r="BF194" i="31" s="1"/>
  <c r="AX184" i="31"/>
  <c r="BF184" i="31" s="1"/>
  <c r="AX181" i="31"/>
  <c r="BF181" i="31" s="1"/>
  <c r="AX179" i="31"/>
  <c r="BF179" i="31" s="1"/>
  <c r="AX189" i="31"/>
  <c r="BF189" i="31" s="1"/>
  <c r="AX201" i="31"/>
  <c r="BF201" i="31" s="1"/>
  <c r="AX180" i="31"/>
  <c r="BF180" i="31" s="1"/>
  <c r="AX185" i="31"/>
  <c r="BF185" i="31" s="1"/>
  <c r="AX182" i="31"/>
  <c r="BF182" i="31" s="1"/>
  <c r="AY50" i="31"/>
  <c r="BG50" i="31" s="1"/>
  <c r="AY53" i="31"/>
  <c r="BG53" i="31" s="1"/>
  <c r="AU55" i="31"/>
  <c r="BC55" i="31" s="1"/>
  <c r="AV56" i="31"/>
  <c r="AY68" i="31"/>
  <c r="AU70" i="31"/>
  <c r="BG109" i="31"/>
  <c r="AG111" i="31"/>
  <c r="BF116" i="31"/>
  <c r="U42" i="31" a="1"/>
  <c r="AW181" i="31"/>
  <c r="BE181" i="31" s="1"/>
  <c r="AU46" i="31"/>
  <c r="BC46" i="31" s="1"/>
  <c r="AU47" i="31"/>
  <c r="BC47" i="31" s="1"/>
  <c r="AU48" i="31"/>
  <c r="BC48" i="31" s="1"/>
  <c r="AY49" i="31"/>
  <c r="BG49" i="31" s="1"/>
  <c r="V50" i="31"/>
  <c r="V54" i="31"/>
  <c r="V60" i="31"/>
  <c r="AY64" i="31"/>
  <c r="AV65" i="31"/>
  <c r="AU66" i="31"/>
  <c r="W71" i="31"/>
  <c r="AE110" i="31"/>
  <c r="BF112" i="31"/>
  <c r="BE115" i="31"/>
  <c r="BC115" i="31"/>
  <c r="AD117" i="31"/>
  <c r="AY188" i="31"/>
  <c r="BG188" i="31" s="1"/>
  <c r="U179" i="31"/>
  <c r="AC179" i="31" s="1"/>
  <c r="V180" i="31"/>
  <c r="AD180" i="31" s="1"/>
  <c r="W207" i="31"/>
  <c r="AE207" i="31" s="1"/>
  <c r="W205" i="31"/>
  <c r="AE205" i="31" s="1"/>
  <c r="W203" i="31"/>
  <c r="AE203" i="31" s="1"/>
  <c r="W201" i="31"/>
  <c r="AE201" i="31" s="1"/>
  <c r="W199" i="31"/>
  <c r="AE199" i="31" s="1"/>
  <c r="W197" i="31"/>
  <c r="AE197" i="31" s="1"/>
  <c r="W204" i="31"/>
  <c r="AE204" i="31" s="1"/>
  <c r="W200" i="31"/>
  <c r="AE200" i="31" s="1"/>
  <c r="W196" i="31"/>
  <c r="AE196" i="31" s="1"/>
  <c r="W194" i="31"/>
  <c r="AE194" i="31" s="1"/>
  <c r="W192" i="31"/>
  <c r="AE192" i="31" s="1"/>
  <c r="W195" i="31"/>
  <c r="AE195" i="31" s="1"/>
  <c r="W191" i="31"/>
  <c r="AE191" i="31" s="1"/>
  <c r="W189" i="31"/>
  <c r="AE189" i="31" s="1"/>
  <c r="W187" i="31"/>
  <c r="AE187" i="31" s="1"/>
  <c r="W202" i="31"/>
  <c r="AE202" i="31" s="1"/>
  <c r="W182" i="31"/>
  <c r="AE182" i="31" s="1"/>
  <c r="W181" i="31"/>
  <c r="AE181" i="31" s="1"/>
  <c r="W206" i="31"/>
  <c r="AE206" i="31" s="1"/>
  <c r="W190" i="31"/>
  <c r="AE190" i="31" s="1"/>
  <c r="W180" i="31"/>
  <c r="AE180" i="31" s="1"/>
  <c r="W179" i="31"/>
  <c r="AE179" i="31" s="1"/>
  <c r="W198" i="31"/>
  <c r="AE198" i="31" s="1"/>
  <c r="W193" i="31"/>
  <c r="AE193" i="31" s="1"/>
  <c r="W186" i="31"/>
  <c r="AE186" i="31" s="1"/>
  <c r="W183" i="31"/>
  <c r="AE183" i="31" s="1"/>
  <c r="W188" i="31"/>
  <c r="AE188" i="31" s="1"/>
  <c r="W184" i="31"/>
  <c r="AE184" i="31" s="1"/>
  <c r="W185" i="31"/>
  <c r="AE185" i="31" s="1"/>
  <c r="AX71" i="31"/>
  <c r="Y71" i="31"/>
  <c r="U71" i="31"/>
  <c r="AX70" i="31"/>
  <c r="Y70" i="31"/>
  <c r="U70" i="31"/>
  <c r="AX69" i="31"/>
  <c r="Y69" i="31"/>
  <c r="U69" i="31"/>
  <c r="AX68" i="31"/>
  <c r="Y68" i="31"/>
  <c r="U68" i="31"/>
  <c r="AX67" i="31"/>
  <c r="Y67" i="31"/>
  <c r="U67" i="31"/>
  <c r="AX66" i="31"/>
  <c r="Y66" i="31"/>
  <c r="U66" i="31"/>
  <c r="AX65" i="31"/>
  <c r="Y65" i="31"/>
  <c r="U65" i="31"/>
  <c r="AX64" i="31"/>
  <c r="Y64" i="31"/>
  <c r="U64" i="31"/>
  <c r="AX63" i="31"/>
  <c r="Y63" i="31"/>
  <c r="U63" i="31"/>
  <c r="AX62" i="31"/>
  <c r="Y62" i="31"/>
  <c r="U62" i="31"/>
  <c r="AX61" i="31"/>
  <c r="Y61" i="31"/>
  <c r="U61" i="31"/>
  <c r="AX60" i="31"/>
  <c r="Y60" i="31"/>
  <c r="U60" i="31"/>
  <c r="AX59" i="31"/>
  <c r="Y59" i="31"/>
  <c r="U59" i="31"/>
  <c r="AX58" i="31"/>
  <c r="Y58" i="31"/>
  <c r="U58" i="31"/>
  <c r="AX57" i="31"/>
  <c r="Y57" i="31"/>
  <c r="U57" i="31"/>
  <c r="AX56" i="31"/>
  <c r="Y56" i="31"/>
  <c r="AW71" i="31"/>
  <c r="X71" i="31"/>
  <c r="AW70" i="31"/>
  <c r="X70" i="31"/>
  <c r="AW69" i="31"/>
  <c r="X69" i="31"/>
  <c r="AW68" i="31"/>
  <c r="X68" i="31"/>
  <c r="AW67" i="31"/>
  <c r="X67" i="31"/>
  <c r="AW66" i="31"/>
  <c r="X66" i="31"/>
  <c r="AW65" i="31"/>
  <c r="X65" i="31"/>
  <c r="AW64" i="31"/>
  <c r="X64" i="31"/>
  <c r="AW63" i="31"/>
  <c r="X63" i="31"/>
  <c r="AW62" i="31"/>
  <c r="X62" i="31"/>
  <c r="AW61" i="31"/>
  <c r="X61" i="31"/>
  <c r="AW60" i="31"/>
  <c r="X60" i="31"/>
  <c r="AW59" i="31"/>
  <c r="X59" i="31"/>
  <c r="AW58" i="31"/>
  <c r="X58" i="31"/>
  <c r="AW57" i="31"/>
  <c r="X57" i="31"/>
  <c r="AW56" i="31"/>
  <c r="X56" i="31"/>
  <c r="AW55" i="31"/>
  <c r="X55" i="31"/>
  <c r="AW54" i="31"/>
  <c r="BG122" i="31"/>
  <c r="BG118" i="31"/>
  <c r="BD117" i="31"/>
  <c r="BC116" i="31"/>
  <c r="AE115" i="31"/>
  <c r="BG114" i="31"/>
  <c r="AD114" i="31"/>
  <c r="BD113" i="31"/>
  <c r="BC112" i="31"/>
  <c r="AE111" i="31"/>
  <c r="BG110" i="31"/>
  <c r="AD110" i="31"/>
  <c r="BD109" i="31"/>
  <c r="AY71" i="31"/>
  <c r="V71" i="31"/>
  <c r="W70" i="31"/>
  <c r="AU69" i="31"/>
  <c r="AV68" i="31"/>
  <c r="AY67" i="31"/>
  <c r="V67" i="31"/>
  <c r="W66" i="31"/>
  <c r="AU65" i="31"/>
  <c r="AV64" i="31"/>
  <c r="AY63" i="31"/>
  <c r="V63" i="31"/>
  <c r="W62" i="31"/>
  <c r="AU61" i="31"/>
  <c r="AV60" i="31"/>
  <c r="AY59" i="31"/>
  <c r="V59" i="31"/>
  <c r="W58" i="31"/>
  <c r="AU57" i="31"/>
  <c r="BC57" i="31" s="1"/>
  <c r="AU56" i="31"/>
  <c r="BC56" i="31" s="1"/>
  <c r="AY55" i="31"/>
  <c r="BG55" i="31" s="1"/>
  <c r="Y55" i="31"/>
  <c r="AY54" i="31"/>
  <c r="BG54" i="31" s="1"/>
  <c r="Y54" i="31"/>
  <c r="U54" i="31"/>
  <c r="AX53" i="31"/>
  <c r="Y53" i="31"/>
  <c r="U53" i="31"/>
  <c r="AX52" i="31"/>
  <c r="Y52" i="31"/>
  <c r="U52" i="31"/>
  <c r="AC52" i="31" s="1"/>
  <c r="I52" i="31" s="1"/>
  <c r="AX51" i="31"/>
  <c r="Y51" i="31"/>
  <c r="U51" i="31"/>
  <c r="AX50" i="31"/>
  <c r="BF50" i="31" s="1"/>
  <c r="Y50" i="31"/>
  <c r="U50" i="31"/>
  <c r="AX49" i="31"/>
  <c r="BF49" i="31" s="1"/>
  <c r="Y49" i="31"/>
  <c r="U49" i="31"/>
  <c r="AX48" i="31"/>
  <c r="BF48" i="31" s="1"/>
  <c r="Y48" i="31"/>
  <c r="U48" i="31"/>
  <c r="AX47" i="31"/>
  <c r="BF47" i="31" s="1"/>
  <c r="Y47" i="31"/>
  <c r="U47" i="31"/>
  <c r="AX46" i="31"/>
  <c r="BF46" i="31" s="1"/>
  <c r="Y46" i="31"/>
  <c r="U46" i="31"/>
  <c r="AX45" i="31"/>
  <c r="BF45" i="31" s="1"/>
  <c r="U45" i="31"/>
  <c r="AX44" i="31"/>
  <c r="BF44" i="31" s="1"/>
  <c r="U44" i="31"/>
  <c r="BG120" i="31"/>
  <c r="BG116" i="31"/>
  <c r="BD115" i="31"/>
  <c r="BC114" i="31"/>
  <c r="AE113" i="31"/>
  <c r="AD112" i="31"/>
  <c r="AE109" i="31"/>
  <c r="AY69" i="31"/>
  <c r="AU67" i="31"/>
  <c r="AY65" i="31"/>
  <c r="AU63" i="31"/>
  <c r="AY61" i="31"/>
  <c r="W60" i="31"/>
  <c r="AV58" i="31"/>
  <c r="V57" i="31"/>
  <c r="AY56" i="31"/>
  <c r="BG56" i="31" s="1"/>
  <c r="AV55" i="31"/>
  <c r="V55" i="31"/>
  <c r="W54" i="31"/>
  <c r="W53" i="31"/>
  <c r="AV51" i="31"/>
  <c r="BD51" i="31" s="1"/>
  <c r="W51" i="31"/>
  <c r="AV48" i="31"/>
  <c r="BD48" i="31" s="1"/>
  <c r="W48" i="31"/>
  <c r="BG119" i="31"/>
  <c r="BC117" i="31"/>
  <c r="AE116" i="31"/>
  <c r="BG115" i="31"/>
  <c r="AD115" i="31"/>
  <c r="BD114" i="31"/>
  <c r="BC113" i="31"/>
  <c r="AE112" i="31"/>
  <c r="BG111" i="31"/>
  <c r="AD111" i="31"/>
  <c r="BD110" i="31"/>
  <c r="BC109" i="31"/>
  <c r="BK109" i="31" s="1"/>
  <c r="AV71" i="31"/>
  <c r="AY70" i="31"/>
  <c r="V70" i="31"/>
  <c r="W69" i="31"/>
  <c r="AU68" i="31"/>
  <c r="AV67" i="31"/>
  <c r="AY66" i="31"/>
  <c r="V66" i="31"/>
  <c r="W65" i="31"/>
  <c r="AU64" i="31"/>
  <c r="AV63" i="31"/>
  <c r="AY62" i="31"/>
  <c r="V62" i="31"/>
  <c r="W61" i="31"/>
  <c r="AU60" i="31"/>
  <c r="AV59" i="31"/>
  <c r="AY58" i="31"/>
  <c r="V58" i="31"/>
  <c r="W57" i="31"/>
  <c r="W56" i="31"/>
  <c r="AX55" i="31"/>
  <c r="W55" i="31"/>
  <c r="AX54" i="31"/>
  <c r="X54" i="31"/>
  <c r="AW53" i="31"/>
  <c r="X53" i="31"/>
  <c r="AW52" i="31"/>
  <c r="X52" i="31"/>
  <c r="AW51" i="31"/>
  <c r="X51" i="31"/>
  <c r="AW50" i="31"/>
  <c r="BE50" i="31" s="1"/>
  <c r="X50" i="31"/>
  <c r="AW49" i="31"/>
  <c r="BE49" i="31" s="1"/>
  <c r="X49" i="31"/>
  <c r="AW48" i="31"/>
  <c r="BE48" i="31" s="1"/>
  <c r="X48" i="31"/>
  <c r="X47" i="31"/>
  <c r="X46" i="31"/>
  <c r="X45" i="31"/>
  <c r="X44" i="31"/>
  <c r="BC118" i="31"/>
  <c r="AD116" i="31"/>
  <c r="BG112" i="31"/>
  <c r="BD111" i="31"/>
  <c r="BC110" i="31"/>
  <c r="BK110" i="31" s="1"/>
  <c r="AU71" i="31"/>
  <c r="AV70" i="31"/>
  <c r="V69" i="31"/>
  <c r="W68" i="31"/>
  <c r="AV66" i="31"/>
  <c r="V65" i="31"/>
  <c r="W64" i="31"/>
  <c r="AV62" i="31"/>
  <c r="V61" i="31"/>
  <c r="AU59" i="31"/>
  <c r="AY57" i="31"/>
  <c r="V56" i="31"/>
  <c r="AV54" i="31"/>
  <c r="AV53" i="31"/>
  <c r="AV52" i="31"/>
  <c r="W52" i="31"/>
  <c r="AV50" i="31"/>
  <c r="BD50" i="31" s="1"/>
  <c r="W50" i="31"/>
  <c r="AV49" i="31"/>
  <c r="BD49" i="31" s="1"/>
  <c r="W49" i="31"/>
  <c r="AV47" i="31"/>
  <c r="BD47" i="31" s="1"/>
  <c r="AV46" i="31"/>
  <c r="BD46" i="31" s="1"/>
  <c r="AU45" i="31"/>
  <c r="BC45" i="31" s="1"/>
  <c r="BK45" i="31" s="1"/>
  <c r="AU49" i="31"/>
  <c r="BC49" i="31" s="1"/>
  <c r="V51" i="31"/>
  <c r="AY51" i="31"/>
  <c r="BG51" i="31" s="1"/>
  <c r="W59" i="31"/>
  <c r="V64" i="31"/>
  <c r="AV69" i="31"/>
  <c r="AC111" i="31"/>
  <c r="AK111" i="31" s="1"/>
  <c r="BD112" i="31"/>
  <c r="AE114" i="31"/>
  <c r="AY48" i="31"/>
  <c r="BG48" i="31" s="1"/>
  <c r="V49" i="31"/>
  <c r="V52" i="31"/>
  <c r="AU52" i="31"/>
  <c r="BC52" i="31" s="1"/>
  <c r="V53" i="31"/>
  <c r="AU54" i="31"/>
  <c r="BC54" i="31" s="1"/>
  <c r="AY60" i="31"/>
  <c r="AV61" i="31"/>
  <c r="AU62" i="31"/>
  <c r="W67" i="31"/>
  <c r="AF110" i="31"/>
  <c r="BE111" i="31"/>
  <c r="BC111" i="31"/>
  <c r="BK111" i="31" s="1"/>
  <c r="AD113" i="31"/>
  <c r="AZ150" i="31"/>
  <c r="AV150" i="31"/>
  <c r="BD150" i="31" s="1"/>
  <c r="AY150" i="31"/>
  <c r="BG150" i="31" s="1"/>
  <c r="AU150" i="31"/>
  <c r="BC150" i="31" s="1"/>
  <c r="AX150" i="31"/>
  <c r="BF150" i="31" s="1"/>
  <c r="W155" i="31"/>
  <c r="Z155" i="31"/>
  <c r="V155" i="31"/>
  <c r="Y155" i="31"/>
  <c r="X155" i="31"/>
  <c r="AF109" i="31"/>
  <c r="AC110" i="31"/>
  <c r="AK110" i="31" s="1"/>
  <c r="BE110" i="31"/>
  <c r="AC114" i="31"/>
  <c r="I114" i="31" s="1"/>
  <c r="BE114" i="31"/>
  <c r="BF115" i="31"/>
  <c r="AC118" i="31"/>
  <c r="I118" i="31" s="1"/>
  <c r="AZ147" i="31"/>
  <c r="AV147" i="31"/>
  <c r="BD147" i="31" s="1"/>
  <c r="AY147" i="31"/>
  <c r="BG147" i="31" s="1"/>
  <c r="AU147" i="31"/>
  <c r="BC147" i="31" s="1"/>
  <c r="AX147" i="31"/>
  <c r="BF147" i="31" s="1"/>
  <c r="AW150" i="31"/>
  <c r="BE150" i="31" s="1"/>
  <c r="U155" i="31"/>
  <c r="Z160" i="31"/>
  <c r="V160" i="31"/>
  <c r="W160" i="31"/>
  <c r="U160" i="31"/>
  <c r="Y160" i="31"/>
  <c r="X160" i="31"/>
  <c r="AZ167" i="31"/>
  <c r="AV167" i="31"/>
  <c r="AY167" i="31"/>
  <c r="AU167" i="31"/>
  <c r="AX167" i="31"/>
  <c r="W169" i="31"/>
  <c r="Z169" i="31"/>
  <c r="V169" i="31"/>
  <c r="Y169" i="31"/>
  <c r="X169" i="31"/>
  <c r="AZ171" i="31"/>
  <c r="AV171" i="31"/>
  <c r="AY171" i="31"/>
  <c r="AU171" i="31"/>
  <c r="AX171" i="31"/>
  <c r="U206" i="31"/>
  <c r="AC206" i="31" s="1"/>
  <c r="I206" i="31" s="1"/>
  <c r="U204" i="31"/>
  <c r="AC204" i="31" s="1"/>
  <c r="I204" i="31" s="1"/>
  <c r="U202" i="31"/>
  <c r="AC202" i="31" s="1"/>
  <c r="I202" i="31" s="1"/>
  <c r="U200" i="31"/>
  <c r="AC200" i="31" s="1"/>
  <c r="I200" i="31" s="1"/>
  <c r="U198" i="31"/>
  <c r="AC198" i="31" s="1"/>
  <c r="I198" i="31" s="1"/>
  <c r="U207" i="31"/>
  <c r="AC207" i="31" s="1"/>
  <c r="I207" i="31" s="1"/>
  <c r="U203" i="31"/>
  <c r="AC203" i="31" s="1"/>
  <c r="I203" i="31" s="1"/>
  <c r="U199" i="31"/>
  <c r="AC199" i="31" s="1"/>
  <c r="I199" i="31" s="1"/>
  <c r="U195" i="31"/>
  <c r="AC195" i="31" s="1"/>
  <c r="I195" i="31" s="1"/>
  <c r="U193" i="31"/>
  <c r="AC193" i="31" s="1"/>
  <c r="I193" i="31" s="1"/>
  <c r="U190" i="31"/>
  <c r="AC190" i="31" s="1"/>
  <c r="I190" i="31" s="1"/>
  <c r="U188" i="31"/>
  <c r="AC188" i="31" s="1"/>
  <c r="I188" i="31" s="1"/>
  <c r="U205" i="31"/>
  <c r="AC205" i="31" s="1"/>
  <c r="I205" i="31" s="1"/>
  <c r="U197" i="31"/>
  <c r="AC197" i="31" s="1"/>
  <c r="I197" i="31" s="1"/>
  <c r="U196" i="31"/>
  <c r="AC196" i="31" s="1"/>
  <c r="I196" i="31" s="1"/>
  <c r="U192" i="31"/>
  <c r="AC192" i="31" s="1"/>
  <c r="I192" i="31" s="1"/>
  <c r="U191" i="31"/>
  <c r="AC191" i="31" s="1"/>
  <c r="I191" i="31" s="1"/>
  <c r="U187" i="31"/>
  <c r="AC187" i="31" s="1"/>
  <c r="I187" i="31" s="1"/>
  <c r="U186" i="31"/>
  <c r="AC186" i="31" s="1"/>
  <c r="I186" i="31" s="1"/>
  <c r="U183" i="31"/>
  <c r="AC183" i="31" s="1"/>
  <c r="I183" i="31" s="1"/>
  <c r="U184" i="31"/>
  <c r="AC184" i="31" s="1"/>
  <c r="I184" i="31" s="1"/>
  <c r="U181" i="31"/>
  <c r="AC181" i="31" s="1"/>
  <c r="U201" i="31"/>
  <c r="AC201" i="31" s="1"/>
  <c r="I201" i="31" s="1"/>
  <c r="U185" i="31"/>
  <c r="AC185" i="31" s="1"/>
  <c r="I185" i="31" s="1"/>
  <c r="U180" i="31"/>
  <c r="AC180" i="31" s="1"/>
  <c r="U194" i="31"/>
  <c r="AC194" i="31" s="1"/>
  <c r="U189" i="31"/>
  <c r="AC189" i="31" s="1"/>
  <c r="I189" i="31" s="1"/>
  <c r="AV207" i="31"/>
  <c r="BD207" i="31" s="1"/>
  <c r="AV205" i="31"/>
  <c r="BD205" i="31" s="1"/>
  <c r="AV203" i="31"/>
  <c r="BD203" i="31" s="1"/>
  <c r="AV201" i="31"/>
  <c r="BD201" i="31" s="1"/>
  <c r="AV199" i="31"/>
  <c r="BD199" i="31" s="1"/>
  <c r="AV197" i="31"/>
  <c r="BD197" i="31" s="1"/>
  <c r="AV204" i="31"/>
  <c r="BD204" i="31" s="1"/>
  <c r="AV200" i="31"/>
  <c r="BD200" i="31" s="1"/>
  <c r="AV196" i="31"/>
  <c r="BD196" i="31" s="1"/>
  <c r="AV194" i="31"/>
  <c r="BD194" i="31" s="1"/>
  <c r="AV192" i="31"/>
  <c r="BD192" i="31" s="1"/>
  <c r="AV191" i="31"/>
  <c r="BD191" i="31" s="1"/>
  <c r="AV189" i="31"/>
  <c r="BD189" i="31" s="1"/>
  <c r="AV187" i="31"/>
  <c r="BD187" i="31" s="1"/>
  <c r="AV202" i="31"/>
  <c r="BD202" i="31" s="1"/>
  <c r="AV195" i="31"/>
  <c r="BD195" i="31" s="1"/>
  <c r="AV198" i="31"/>
  <c r="BD198" i="31" s="1"/>
  <c r="AV188" i="31"/>
  <c r="BD188" i="31" s="1"/>
  <c r="AV180" i="31"/>
  <c r="BD180" i="31" s="1"/>
  <c r="AV179" i="31"/>
  <c r="BD179" i="31" s="1"/>
  <c r="AV185" i="31"/>
  <c r="BD185" i="31" s="1"/>
  <c r="AV206" i="31"/>
  <c r="BD206" i="31" s="1"/>
  <c r="AV190" i="31"/>
  <c r="BD190" i="31" s="1"/>
  <c r="AV182" i="31"/>
  <c r="BD182" i="31" s="1"/>
  <c r="AV181" i="31"/>
  <c r="BD181" i="31" s="1"/>
  <c r="AV184" i="31"/>
  <c r="BD184" i="31" s="1"/>
  <c r="AV193" i="31"/>
  <c r="BD193" i="31" s="1"/>
  <c r="AV186" i="31"/>
  <c r="BD186" i="31" s="1"/>
  <c r="AV183" i="31"/>
  <c r="BD183" i="31" s="1"/>
  <c r="Y206" i="31"/>
  <c r="AG206" i="31" s="1"/>
  <c r="Y204" i="31"/>
  <c r="AG204" i="31" s="1"/>
  <c r="Y202" i="31"/>
  <c r="AG202" i="31" s="1"/>
  <c r="Y200" i="31"/>
  <c r="AG200" i="31" s="1"/>
  <c r="Y198" i="31"/>
  <c r="AG198" i="31" s="1"/>
  <c r="Y205" i="31"/>
  <c r="AG205" i="31" s="1"/>
  <c r="Y201" i="31"/>
  <c r="AG201" i="31" s="1"/>
  <c r="Y197" i="31"/>
  <c r="AG197" i="31" s="1"/>
  <c r="Y195" i="31"/>
  <c r="AG195" i="31" s="1"/>
  <c r="Y193" i="31"/>
  <c r="AG193" i="31" s="1"/>
  <c r="Y207" i="31"/>
  <c r="AG207" i="31" s="1"/>
  <c r="Y199" i="31"/>
  <c r="AG199" i="31" s="1"/>
  <c r="Y190" i="31"/>
  <c r="AG190" i="31" s="1"/>
  <c r="Y188" i="31"/>
  <c r="AG188" i="31" s="1"/>
  <c r="Y194" i="31"/>
  <c r="AG194" i="31" s="1"/>
  <c r="Y203" i="31"/>
  <c r="AG203" i="31" s="1"/>
  <c r="Y189" i="31"/>
  <c r="AG189" i="31" s="1"/>
  <c r="Y185" i="31"/>
  <c r="AG185" i="31" s="1"/>
  <c r="Y180" i="31"/>
  <c r="AG180" i="31" s="1"/>
  <c r="Y192" i="31"/>
  <c r="AG192" i="31" s="1"/>
  <c r="Y186" i="31"/>
  <c r="AG186" i="31" s="1"/>
  <c r="Y183" i="31"/>
  <c r="AG183" i="31" s="1"/>
  <c r="Y196" i="31"/>
  <c r="AG196" i="31" s="1"/>
  <c r="Y181" i="31"/>
  <c r="AG181" i="31" s="1"/>
  <c r="Y187" i="31"/>
  <c r="AG187" i="31" s="1"/>
  <c r="Y182" i="31"/>
  <c r="AG182" i="31" s="1"/>
  <c r="Y191" i="31"/>
  <c r="AG191" i="31" s="1"/>
  <c r="Y184" i="31"/>
  <c r="AG184" i="31" s="1"/>
  <c r="Y179" i="31"/>
  <c r="AG179" i="31" s="1"/>
  <c r="AZ207" i="31"/>
  <c r="BH207" i="31" s="1"/>
  <c r="AZ205" i="31"/>
  <c r="BH205" i="31" s="1"/>
  <c r="AZ203" i="31"/>
  <c r="BH203" i="31" s="1"/>
  <c r="AZ201" i="31"/>
  <c r="BH201" i="31" s="1"/>
  <c r="AZ199" i="31"/>
  <c r="BH199" i="31" s="1"/>
  <c r="AZ197" i="31"/>
  <c r="BH197" i="31" s="1"/>
  <c r="AZ206" i="31"/>
  <c r="AZ202" i="31"/>
  <c r="BH202" i="31" s="1"/>
  <c r="AZ198" i="31"/>
  <c r="BH198" i="31" s="1"/>
  <c r="AZ196" i="31"/>
  <c r="BH196" i="31" s="1"/>
  <c r="AZ194" i="31"/>
  <c r="BH194" i="31" s="1"/>
  <c r="AZ192" i="31"/>
  <c r="BH192" i="31" s="1"/>
  <c r="AZ191" i="31"/>
  <c r="BH191" i="31" s="1"/>
  <c r="AZ189" i="31"/>
  <c r="BH189" i="31" s="1"/>
  <c r="AZ187" i="31"/>
  <c r="BH187" i="31" s="1"/>
  <c r="AZ200" i="31"/>
  <c r="BH200" i="31" s="1"/>
  <c r="AZ193" i="31"/>
  <c r="BH193" i="31" s="1"/>
  <c r="AZ190" i="31"/>
  <c r="BH190" i="31" s="1"/>
  <c r="AZ186" i="31"/>
  <c r="AZ182" i="31"/>
  <c r="BH182" i="31" s="1"/>
  <c r="AZ181" i="31"/>
  <c r="BH181" i="31" s="1"/>
  <c r="AZ204" i="31"/>
  <c r="BH204" i="31" s="1"/>
  <c r="AZ195" i="31"/>
  <c r="AZ180" i="31"/>
  <c r="BH180" i="31" s="1"/>
  <c r="AZ179" i="31"/>
  <c r="BH179" i="31" s="1"/>
  <c r="AZ184" i="31"/>
  <c r="BH184" i="31" s="1"/>
  <c r="AZ185" i="31"/>
  <c r="AZ183" i="31"/>
  <c r="BH183" i="31" s="1"/>
  <c r="AZ188" i="31"/>
  <c r="BH188" i="31" s="1"/>
  <c r="X43" i="31"/>
  <c r="AF43" i="31" s="1"/>
  <c r="N105" i="31"/>
  <c r="AC109" i="31"/>
  <c r="AG109" i="31"/>
  <c r="BE109" i="31"/>
  <c r="BF110" i="31"/>
  <c r="AF112" i="31"/>
  <c r="AC113" i="31"/>
  <c r="I113" i="31" s="1"/>
  <c r="AG113" i="31"/>
  <c r="BE113" i="31"/>
  <c r="BF114" i="31"/>
  <c r="AC117" i="31"/>
  <c r="W144" i="31"/>
  <c r="AE144" i="31" s="1"/>
  <c r="Z144" i="31"/>
  <c r="V144" i="31"/>
  <c r="AD144" i="31" s="1"/>
  <c r="W145" i="31"/>
  <c r="AE145" i="31" s="1"/>
  <c r="X145" i="31"/>
  <c r="AF145" i="31" s="1"/>
  <c r="V145" i="31"/>
  <c r="AD145" i="31" s="1"/>
  <c r="AW147" i="31"/>
  <c r="BE147" i="31" s="1"/>
  <c r="W151" i="31"/>
  <c r="AE151" i="31" s="1"/>
  <c r="Z151" i="31"/>
  <c r="V151" i="31"/>
  <c r="AD151" i="31" s="1"/>
  <c r="X151" i="31"/>
  <c r="U151" i="31"/>
  <c r="AC151" i="31" s="1"/>
  <c r="I151" i="31" s="1"/>
  <c r="AZ152" i="31"/>
  <c r="AV152" i="31"/>
  <c r="BD152" i="31" s="1"/>
  <c r="AY152" i="31"/>
  <c r="BG152" i="31" s="1"/>
  <c r="AU152" i="31"/>
  <c r="BC152" i="31" s="1"/>
  <c r="AX152" i="31"/>
  <c r="AZ153" i="31"/>
  <c r="AV153" i="31"/>
  <c r="AY153" i="31"/>
  <c r="BG153" i="31" s="1"/>
  <c r="AU153" i="31"/>
  <c r="BC153" i="31" s="1"/>
  <c r="AX153" i="31"/>
  <c r="W159" i="31"/>
  <c r="Z159" i="31"/>
  <c r="V159" i="31"/>
  <c r="Y159" i="31"/>
  <c r="X159" i="31"/>
  <c r="AY164" i="31"/>
  <c r="AU164" i="31"/>
  <c r="AX164" i="31"/>
  <c r="AW164" i="31"/>
  <c r="AZ164" i="31"/>
  <c r="AW167" i="31"/>
  <c r="U169" i="31"/>
  <c r="AW171" i="31"/>
  <c r="U182" i="31"/>
  <c r="AC182" i="31" s="1"/>
  <c r="I182" i="31" s="1"/>
  <c r="V207" i="31"/>
  <c r="AD207" i="31" s="1"/>
  <c r="V205" i="31"/>
  <c r="AD205" i="31" s="1"/>
  <c r="V203" i="31"/>
  <c r="AD203" i="31" s="1"/>
  <c r="V201" i="31"/>
  <c r="AD201" i="31" s="1"/>
  <c r="V199" i="31"/>
  <c r="AD199" i="31" s="1"/>
  <c r="V197" i="31"/>
  <c r="AD197" i="31" s="1"/>
  <c r="V195" i="31"/>
  <c r="AD195" i="31" s="1"/>
  <c r="V193" i="31"/>
  <c r="AD193" i="31" s="1"/>
  <c r="V204" i="31"/>
  <c r="AD204" i="31" s="1"/>
  <c r="V200" i="31"/>
  <c r="AD200" i="31" s="1"/>
  <c r="V206" i="31"/>
  <c r="AD206" i="31" s="1"/>
  <c r="V198" i="31"/>
  <c r="AD198" i="31" s="1"/>
  <c r="V196" i="31"/>
  <c r="AD196" i="31" s="1"/>
  <c r="V192" i="31"/>
  <c r="AD192" i="31" s="1"/>
  <c r="V191" i="31"/>
  <c r="AD191" i="31" s="1"/>
  <c r="V189" i="31"/>
  <c r="AD189" i="31" s="1"/>
  <c r="V187" i="31"/>
  <c r="AD187" i="31" s="1"/>
  <c r="V185" i="31"/>
  <c r="AD185" i="31" s="1"/>
  <c r="V183" i="31"/>
  <c r="AD183" i="31" s="1"/>
  <c r="V181" i="31"/>
  <c r="AD181" i="31" s="1"/>
  <c r="V179" i="31"/>
  <c r="AD179" i="31" s="1"/>
  <c r="V188" i="31"/>
  <c r="AD188" i="31" s="1"/>
  <c r="V184" i="31"/>
  <c r="AD184" i="31" s="1"/>
  <c r="V194" i="31"/>
  <c r="V182" i="31"/>
  <c r="AD182" i="31" s="1"/>
  <c r="V186" i="31"/>
  <c r="AD186" i="31" s="1"/>
  <c r="V190" i="31"/>
  <c r="AD190" i="31" s="1"/>
  <c r="V202" i="31"/>
  <c r="AD202" i="31" s="1"/>
  <c r="AW206" i="31"/>
  <c r="BE206" i="31" s="1"/>
  <c r="AW204" i="31"/>
  <c r="BE204" i="31" s="1"/>
  <c r="AW202" i="31"/>
  <c r="BE202" i="31" s="1"/>
  <c r="AW200" i="31"/>
  <c r="BE200" i="31" s="1"/>
  <c r="AW198" i="31"/>
  <c r="BE198" i="31" s="1"/>
  <c r="AW205" i="31"/>
  <c r="BE205" i="31" s="1"/>
  <c r="AW201" i="31"/>
  <c r="BE201" i="31" s="1"/>
  <c r="AW197" i="31"/>
  <c r="BE197" i="31" s="1"/>
  <c r="AW196" i="31"/>
  <c r="BE196" i="31" s="1"/>
  <c r="AW194" i="31"/>
  <c r="BE194" i="31" s="1"/>
  <c r="AW192" i="31"/>
  <c r="BE192" i="31" s="1"/>
  <c r="AW195" i="31"/>
  <c r="BE195" i="31" s="1"/>
  <c r="AW207" i="31"/>
  <c r="BE207" i="31" s="1"/>
  <c r="AW199" i="31"/>
  <c r="BE199" i="31" s="1"/>
  <c r="AW190" i="31"/>
  <c r="BE190" i="31" s="1"/>
  <c r="AW188" i="31"/>
  <c r="BE188" i="31" s="1"/>
  <c r="AW186" i="31"/>
  <c r="BE186" i="31" s="1"/>
  <c r="AW184" i="31"/>
  <c r="BE184" i="31" s="1"/>
  <c r="AW182" i="31"/>
  <c r="BE182" i="31" s="1"/>
  <c r="AW180" i="31"/>
  <c r="BE180" i="31" s="1"/>
  <c r="AW185" i="31"/>
  <c r="BE185" i="31" s="1"/>
  <c r="AW191" i="31"/>
  <c r="BE191" i="31" s="1"/>
  <c r="AW187" i="31"/>
  <c r="BE187" i="31" s="1"/>
  <c r="AW183" i="31"/>
  <c r="BE183" i="31" s="1"/>
  <c r="AW193" i="31"/>
  <c r="BE193" i="31" s="1"/>
  <c r="AW179" i="31"/>
  <c r="BE179" i="31" s="1"/>
  <c r="Z207" i="31"/>
  <c r="AH207" i="31" s="1"/>
  <c r="Z205" i="31"/>
  <c r="AH205" i="31" s="1"/>
  <c r="Z203" i="31"/>
  <c r="AH203" i="31" s="1"/>
  <c r="Z201" i="31"/>
  <c r="AH201" i="31" s="1"/>
  <c r="Z199" i="31"/>
  <c r="AH199" i="31" s="1"/>
  <c r="Z197" i="31"/>
  <c r="AH197" i="31" s="1"/>
  <c r="Z195" i="31"/>
  <c r="AH195" i="31" s="1"/>
  <c r="Z193" i="31"/>
  <c r="Z206" i="31"/>
  <c r="AH206" i="31" s="1"/>
  <c r="Z202" i="31"/>
  <c r="AH202" i="31" s="1"/>
  <c r="Z198" i="31"/>
  <c r="AH198" i="31" s="1"/>
  <c r="Z194" i="31"/>
  <c r="AH194" i="31" s="1"/>
  <c r="Z200" i="31"/>
  <c r="AH200" i="31" s="1"/>
  <c r="Z191" i="31"/>
  <c r="AH191" i="31" s="1"/>
  <c r="Z189" i="31"/>
  <c r="AH189" i="31" s="1"/>
  <c r="Z187" i="31"/>
  <c r="AH187" i="31" s="1"/>
  <c r="Z185" i="31"/>
  <c r="AH185" i="31" s="1"/>
  <c r="Z183" i="31"/>
  <c r="AH183" i="31" s="1"/>
  <c r="Z181" i="31"/>
  <c r="AH181" i="31" s="1"/>
  <c r="Z179" i="31"/>
  <c r="AH179" i="31" s="1"/>
  <c r="Z204" i="31"/>
  <c r="AH204" i="31" s="1"/>
  <c r="Z192" i="31"/>
  <c r="AH192" i="31" s="1"/>
  <c r="Z190" i="31"/>
  <c r="AH190" i="31" s="1"/>
  <c r="Z186" i="31"/>
  <c r="AH186" i="31" s="1"/>
  <c r="Z184" i="31"/>
  <c r="AH184" i="31" s="1"/>
  <c r="Z182" i="31"/>
  <c r="AH182" i="31" s="1"/>
  <c r="Z188" i="31"/>
  <c r="AH188" i="31" s="1"/>
  <c r="AG110" i="31"/>
  <c r="BF111" i="31"/>
  <c r="AF113" i="31"/>
  <c r="AZ144" i="31"/>
  <c r="AV144" i="31"/>
  <c r="BD144" i="31" s="1"/>
  <c r="AY144" i="31"/>
  <c r="BG144" i="31" s="1"/>
  <c r="AU144" i="31"/>
  <c r="BC144" i="31" s="1"/>
  <c r="BK144" i="31" s="1"/>
  <c r="W147" i="31"/>
  <c r="AE147" i="31" s="1"/>
  <c r="Z147" i="31"/>
  <c r="V147" i="31"/>
  <c r="AD147" i="31" s="1"/>
  <c r="X147" i="31"/>
  <c r="AF147" i="31" s="1"/>
  <c r="U147" i="31"/>
  <c r="AC147" i="31" s="1"/>
  <c r="I147" i="31" s="1"/>
  <c r="W149" i="31"/>
  <c r="AE149" i="31" s="1"/>
  <c r="Z149" i="31"/>
  <c r="V149" i="31"/>
  <c r="AD149" i="31" s="1"/>
  <c r="X149" i="31"/>
  <c r="U149" i="31"/>
  <c r="AC149" i="31" s="1"/>
  <c r="I149" i="31" s="1"/>
  <c r="AZ158" i="31"/>
  <c r="AV158" i="31"/>
  <c r="AY158" i="31"/>
  <c r="AU158" i="31"/>
  <c r="BC158" i="31" s="1"/>
  <c r="AX158" i="31"/>
  <c r="AW158" i="31"/>
  <c r="AU207" i="31"/>
  <c r="BC207" i="31" s="1"/>
  <c r="AU205" i="31"/>
  <c r="BC205" i="31" s="1"/>
  <c r="AU203" i="31"/>
  <c r="BC203" i="31" s="1"/>
  <c r="AU201" i="31"/>
  <c r="BC201" i="31" s="1"/>
  <c r="AU199" i="31"/>
  <c r="BC199" i="31" s="1"/>
  <c r="AU197" i="31"/>
  <c r="BC197" i="31" s="1"/>
  <c r="AU206" i="31"/>
  <c r="BC206" i="31" s="1"/>
  <c r="AU202" i="31"/>
  <c r="BC202" i="31" s="1"/>
  <c r="AU198" i="31"/>
  <c r="BC198" i="31" s="1"/>
  <c r="AU195" i="31"/>
  <c r="BC195" i="31" s="1"/>
  <c r="AU193" i="31"/>
  <c r="BC193" i="31" s="1"/>
  <c r="AU204" i="31"/>
  <c r="BC204" i="31" s="1"/>
  <c r="AU194" i="31"/>
  <c r="BC194" i="31" s="1"/>
  <c r="AU191" i="31"/>
  <c r="BC191" i="31" s="1"/>
  <c r="AU189" i="31"/>
  <c r="BC189" i="31" s="1"/>
  <c r="AU187" i="31"/>
  <c r="BC187" i="31" s="1"/>
  <c r="AU185" i="31"/>
  <c r="BC185" i="31" s="1"/>
  <c r="AU183" i="31"/>
  <c r="BC183" i="31" s="1"/>
  <c r="AU181" i="31"/>
  <c r="BC181" i="31" s="1"/>
  <c r="BK181" i="31" s="1"/>
  <c r="AU179" i="31"/>
  <c r="BC179" i="31" s="1"/>
  <c r="BK179" i="31" s="1"/>
  <c r="AU196" i="31"/>
  <c r="BC196" i="31" s="1"/>
  <c r="AU182" i="31"/>
  <c r="BC182" i="31" s="1"/>
  <c r="AU188" i="31"/>
  <c r="BC188" i="31" s="1"/>
  <c r="AU180" i="31"/>
  <c r="BC180" i="31" s="1"/>
  <c r="BK180" i="31" s="1"/>
  <c r="AU200" i="31"/>
  <c r="BC200" i="31" s="1"/>
  <c r="AU192" i="31"/>
  <c r="BC192" i="31" s="1"/>
  <c r="AU190" i="31"/>
  <c r="BC190" i="31" s="1"/>
  <c r="AU186" i="31"/>
  <c r="BC186" i="31" s="1"/>
  <c r="X206" i="31"/>
  <c r="AF206" i="31" s="1"/>
  <c r="X204" i="31"/>
  <c r="AF204" i="31" s="1"/>
  <c r="X202" i="31"/>
  <c r="AF202" i="31" s="1"/>
  <c r="X200" i="31"/>
  <c r="AF200" i="31" s="1"/>
  <c r="X198" i="31"/>
  <c r="AF198" i="31" s="1"/>
  <c r="X207" i="31"/>
  <c r="AF207" i="31" s="1"/>
  <c r="X203" i="31"/>
  <c r="AF203" i="31" s="1"/>
  <c r="X199" i="31"/>
  <c r="AF199" i="31" s="1"/>
  <c r="X196" i="31"/>
  <c r="AF196" i="31" s="1"/>
  <c r="X194" i="31"/>
  <c r="AF194" i="31" s="1"/>
  <c r="X192" i="31"/>
  <c r="AF192" i="31" s="1"/>
  <c r="X205" i="31"/>
  <c r="AF205" i="31" s="1"/>
  <c r="X197" i="31"/>
  <c r="AF197" i="31" s="1"/>
  <c r="X193" i="31"/>
  <c r="AF193" i="31" s="1"/>
  <c r="X190" i="31"/>
  <c r="AF190" i="31" s="1"/>
  <c r="X188" i="31"/>
  <c r="AF188" i="31" s="1"/>
  <c r="X186" i="31"/>
  <c r="AF186" i="31" s="1"/>
  <c r="X184" i="31"/>
  <c r="AF184" i="31" s="1"/>
  <c r="X182" i="31"/>
  <c r="AF182" i="31" s="1"/>
  <c r="X180" i="31"/>
  <c r="AF180" i="31" s="1"/>
  <c r="X179" i="31"/>
  <c r="AF179" i="31" s="1"/>
  <c r="X201" i="31"/>
  <c r="AF201" i="31" s="1"/>
  <c r="X195" i="31"/>
  <c r="AF195" i="31" s="1"/>
  <c r="X189" i="31"/>
  <c r="AF189" i="31" s="1"/>
  <c r="X185" i="31"/>
  <c r="AF185" i="31" s="1"/>
  <c r="X191" i="31"/>
  <c r="AF191" i="31" s="1"/>
  <c r="X181" i="31"/>
  <c r="AF181" i="31" s="1"/>
  <c r="X187" i="31"/>
  <c r="AF187" i="31" s="1"/>
  <c r="AY207" i="31"/>
  <c r="BG207" i="31" s="1"/>
  <c r="AY205" i="31"/>
  <c r="BG205" i="31" s="1"/>
  <c r="AY203" i="31"/>
  <c r="BG203" i="31" s="1"/>
  <c r="AY201" i="31"/>
  <c r="BG201" i="31" s="1"/>
  <c r="AY199" i="31"/>
  <c r="BG199" i="31" s="1"/>
  <c r="AY197" i="31"/>
  <c r="BG197" i="31" s="1"/>
  <c r="AY204" i="31"/>
  <c r="BG204" i="31" s="1"/>
  <c r="AY200" i="31"/>
  <c r="BG200" i="31" s="1"/>
  <c r="AY195" i="31"/>
  <c r="BG195" i="31" s="1"/>
  <c r="AY193" i="31"/>
  <c r="BG193" i="31" s="1"/>
  <c r="AY202" i="31"/>
  <c r="BG202" i="31" s="1"/>
  <c r="AY196" i="31"/>
  <c r="BG196" i="31" s="1"/>
  <c r="AY192" i="31"/>
  <c r="BG192" i="31" s="1"/>
  <c r="AY191" i="31"/>
  <c r="BG191" i="31" s="1"/>
  <c r="AY189" i="31"/>
  <c r="BG189" i="31" s="1"/>
  <c r="AY187" i="31"/>
  <c r="BG187" i="31" s="1"/>
  <c r="AY185" i="31"/>
  <c r="BG185" i="31" s="1"/>
  <c r="AY183" i="31"/>
  <c r="BG183" i="31" s="1"/>
  <c r="AY181" i="31"/>
  <c r="BG181" i="31" s="1"/>
  <c r="AY179" i="31"/>
  <c r="BG179" i="31" s="1"/>
  <c r="AY194" i="31"/>
  <c r="BG194" i="31" s="1"/>
  <c r="AY184" i="31"/>
  <c r="BG184" i="31" s="1"/>
  <c r="AY206" i="31"/>
  <c r="BG206" i="31" s="1"/>
  <c r="AY190" i="31"/>
  <c r="BG190" i="31" s="1"/>
  <c r="AY186" i="31"/>
  <c r="BG186" i="31" s="1"/>
  <c r="AY182" i="31"/>
  <c r="BG182" i="31" s="1"/>
  <c r="AY180" i="31"/>
  <c r="BG180" i="31" s="1"/>
  <c r="U43" i="31"/>
  <c r="AC43" i="31" s="1"/>
  <c r="BF109" i="31"/>
  <c r="AF111" i="31"/>
  <c r="AC112" i="31"/>
  <c r="AG112" i="31"/>
  <c r="BE112" i="31"/>
  <c r="BF113" i="31"/>
  <c r="AC116" i="31"/>
  <c r="I116" i="31" s="1"/>
  <c r="BE116" i="31"/>
  <c r="U144" i="31"/>
  <c r="AC144" i="31" s="1"/>
  <c r="AX144" i="31"/>
  <c r="BF144" i="31" s="1"/>
  <c r="U145" i="31"/>
  <c r="AC145" i="31" s="1"/>
  <c r="W146" i="31"/>
  <c r="AE146" i="31" s="1"/>
  <c r="Z146" i="31"/>
  <c r="V146" i="31"/>
  <c r="AD146" i="31" s="1"/>
  <c r="X146" i="31"/>
  <c r="AF146" i="31" s="1"/>
  <c r="U146" i="31"/>
  <c r="AC146" i="31" s="1"/>
  <c r="AZ146" i="31"/>
  <c r="AV146" i="31"/>
  <c r="BD146" i="31" s="1"/>
  <c r="AY146" i="31"/>
  <c r="BG146" i="31" s="1"/>
  <c r="AU146" i="31"/>
  <c r="BC146" i="31" s="1"/>
  <c r="BK146" i="31" s="1"/>
  <c r="AX146" i="31"/>
  <c r="BF146" i="31" s="1"/>
  <c r="W148" i="31"/>
  <c r="AE148" i="31" s="1"/>
  <c r="Z148" i="31"/>
  <c r="V148" i="31"/>
  <c r="AD148" i="31" s="1"/>
  <c r="X148" i="31"/>
  <c r="AF148" i="31" s="1"/>
  <c r="U148" i="31"/>
  <c r="AC148" i="31" s="1"/>
  <c r="I148" i="31" s="1"/>
  <c r="AZ148" i="31"/>
  <c r="AV148" i="31"/>
  <c r="BD148" i="31" s="1"/>
  <c r="AY148" i="31"/>
  <c r="BG148" i="31" s="1"/>
  <c r="AU148" i="31"/>
  <c r="BC148" i="31" s="1"/>
  <c r="AX148" i="31"/>
  <c r="BF148" i="31" s="1"/>
  <c r="Y151" i="31"/>
  <c r="AW152" i="31"/>
  <c r="AW153" i="31"/>
  <c r="AZ154" i="31"/>
  <c r="AV154" i="31"/>
  <c r="AY154" i="31"/>
  <c r="BG154" i="31" s="1"/>
  <c r="AU154" i="31"/>
  <c r="BC154" i="31" s="1"/>
  <c r="AX154" i="31"/>
  <c r="AW154" i="31"/>
  <c r="W156" i="31"/>
  <c r="Z156" i="31"/>
  <c r="V156" i="31"/>
  <c r="X156" i="31"/>
  <c r="U156" i="31"/>
  <c r="AZ157" i="31"/>
  <c r="AV157" i="31"/>
  <c r="AY157" i="31"/>
  <c r="BG157" i="31" s="1"/>
  <c r="AU157" i="31"/>
  <c r="BC157" i="31" s="1"/>
  <c r="AX157" i="31"/>
  <c r="U159" i="31"/>
  <c r="AV164" i="31"/>
  <c r="AW189" i="31"/>
  <c r="BE189" i="31" s="1"/>
  <c r="Z196" i="31"/>
  <c r="AH196" i="31" s="1"/>
  <c r="AW203" i="31"/>
  <c r="BE203" i="31" s="1"/>
  <c r="AZ145" i="31"/>
  <c r="AV145" i="31"/>
  <c r="BD145" i="31" s="1"/>
  <c r="AY145" i="31"/>
  <c r="BG145" i="31" s="1"/>
  <c r="AZ149" i="31"/>
  <c r="AV149" i="31"/>
  <c r="BD149" i="31" s="1"/>
  <c r="AY149" i="31"/>
  <c r="BG149" i="31" s="1"/>
  <c r="AU149" i="31"/>
  <c r="BC149" i="31" s="1"/>
  <c r="AZ151" i="31"/>
  <c r="AV151" i="31"/>
  <c r="BD151" i="31" s="1"/>
  <c r="AY151" i="31"/>
  <c r="BG151" i="31" s="1"/>
  <c r="AU151" i="31"/>
  <c r="BC151" i="31" s="1"/>
  <c r="AZ155" i="31"/>
  <c r="AV155" i="31"/>
  <c r="AY155" i="31"/>
  <c r="BG155" i="31" s="1"/>
  <c r="AU155" i="31"/>
  <c r="BC155" i="31" s="1"/>
  <c r="W157" i="31"/>
  <c r="Z157" i="31"/>
  <c r="V157" i="31"/>
  <c r="AY159" i="31"/>
  <c r="AV159" i="31"/>
  <c r="AZ159" i="31"/>
  <c r="AU159" i="31"/>
  <c r="BC159" i="31" s="1"/>
  <c r="AY160" i="31"/>
  <c r="AU160" i="31"/>
  <c r="AX160" i="31"/>
  <c r="AW160" i="31"/>
  <c r="Z162" i="31"/>
  <c r="V162" i="31"/>
  <c r="W162" i="31"/>
  <c r="U162" i="31"/>
  <c r="AU145" i="31"/>
  <c r="BC145" i="31" s="1"/>
  <c r="BK145" i="31" s="1"/>
  <c r="W150" i="31"/>
  <c r="AE150" i="31" s="1"/>
  <c r="Z150" i="31"/>
  <c r="V150" i="31"/>
  <c r="AD150" i="31" s="1"/>
  <c r="W152" i="31"/>
  <c r="Z152" i="31"/>
  <c r="V152" i="31"/>
  <c r="AD152" i="31" s="1"/>
  <c r="W153" i="31"/>
  <c r="Z153" i="31"/>
  <c r="V153" i="31"/>
  <c r="W154" i="31"/>
  <c r="Z154" i="31"/>
  <c r="V154" i="31"/>
  <c r="AZ156" i="31"/>
  <c r="AV156" i="31"/>
  <c r="AY156" i="31"/>
  <c r="BG156" i="31" s="1"/>
  <c r="AU156" i="31"/>
  <c r="BC156" i="31" s="1"/>
  <c r="W158" i="31"/>
  <c r="Z158" i="31"/>
  <c r="V158" i="31"/>
  <c r="AY162" i="31"/>
  <c r="AU162" i="31"/>
  <c r="AX162" i="31"/>
  <c r="AW162" i="31"/>
  <c r="Z164" i="31"/>
  <c r="V164" i="31"/>
  <c r="W164" i="31"/>
  <c r="U164" i="31"/>
  <c r="W166" i="31"/>
  <c r="Z166" i="31"/>
  <c r="V166" i="31"/>
  <c r="X166" i="31"/>
  <c r="U166" i="31"/>
  <c r="AZ168" i="31"/>
  <c r="AV168" i="31"/>
  <c r="AY168" i="31"/>
  <c r="AU168" i="31"/>
  <c r="AX168" i="31"/>
  <c r="AW168" i="31"/>
  <c r="W170" i="31"/>
  <c r="Z170" i="31"/>
  <c r="V170" i="31"/>
  <c r="X170" i="31"/>
  <c r="U170" i="31"/>
  <c r="BH185" i="31"/>
  <c r="AY161" i="31"/>
  <c r="AU161" i="31"/>
  <c r="AZ161" i="31"/>
  <c r="AY163" i="31"/>
  <c r="AU163" i="31"/>
  <c r="AZ163" i="31"/>
  <c r="AZ165" i="31"/>
  <c r="AV165" i="31"/>
  <c r="AY165" i="31"/>
  <c r="AU165" i="31"/>
  <c r="W167" i="31"/>
  <c r="Z167" i="31"/>
  <c r="V167" i="31"/>
  <c r="AZ169" i="31"/>
  <c r="AV169" i="31"/>
  <c r="AY169" i="31"/>
  <c r="AU169" i="31"/>
  <c r="W171" i="31"/>
  <c r="Z171" i="31"/>
  <c r="V171" i="31"/>
  <c r="Z161" i="31"/>
  <c r="V161" i="31"/>
  <c r="Y161" i="31"/>
  <c r="Z163" i="31"/>
  <c r="V163" i="31"/>
  <c r="Y163" i="31"/>
  <c r="Z165" i="31"/>
  <c r="V165" i="31"/>
  <c r="Y165" i="31"/>
  <c r="AZ166" i="31"/>
  <c r="AV166" i="31"/>
  <c r="AY166" i="31"/>
  <c r="AU166" i="31"/>
  <c r="W168" i="31"/>
  <c r="Z168" i="31"/>
  <c r="V168" i="31"/>
  <c r="AZ170" i="31"/>
  <c r="AV170" i="31"/>
  <c r="AY170" i="31"/>
  <c r="AU170" i="31"/>
  <c r="AW172" i="31"/>
  <c r="AX172" i="31"/>
  <c r="AV172" i="31"/>
  <c r="AH180" i="31"/>
  <c r="BH186" i="31"/>
  <c r="AH193" i="31"/>
  <c r="BH195" i="31"/>
  <c r="BH206" i="31"/>
  <c r="AD194" i="31"/>
  <c r="BG198" i="31"/>
  <c r="T43" i="20"/>
  <c r="T40" i="20"/>
  <c r="T32" i="20"/>
  <c r="T19" i="20"/>
  <c r="T10" i="20"/>
  <c r="AA43" i="20"/>
  <c r="Z43" i="20"/>
  <c r="AA40" i="20"/>
  <c r="Z40" i="20"/>
  <c r="AA32" i="20"/>
  <c r="Z32" i="20"/>
  <c r="AA19" i="20"/>
  <c r="Z19" i="20"/>
  <c r="Z45" i="20" s="1"/>
  <c r="Z46" i="20" s="1"/>
  <c r="AA10" i="20"/>
  <c r="Z10" i="20"/>
  <c r="X43" i="20"/>
  <c r="X40" i="20"/>
  <c r="X32" i="20"/>
  <c r="X19" i="20"/>
  <c r="X10" i="20"/>
  <c r="W43" i="20"/>
  <c r="W40" i="20"/>
  <c r="W32" i="20"/>
  <c r="W19" i="20"/>
  <c r="W10" i="20"/>
  <c r="O45" i="20"/>
  <c r="O43" i="20"/>
  <c r="N43" i="20"/>
  <c r="O40" i="20"/>
  <c r="N40" i="20"/>
  <c r="O32" i="20"/>
  <c r="N32" i="20"/>
  <c r="O19" i="20"/>
  <c r="N19" i="20"/>
  <c r="O10" i="20"/>
  <c r="N10" i="20"/>
  <c r="N45" i="20" s="1"/>
  <c r="L43" i="20"/>
  <c r="K43" i="20"/>
  <c r="L40" i="20"/>
  <c r="K40" i="20"/>
  <c r="L32" i="20"/>
  <c r="K32" i="20"/>
  <c r="L19" i="20"/>
  <c r="L45" i="20" s="1"/>
  <c r="K19" i="20"/>
  <c r="K45" i="20" s="1"/>
  <c r="L10" i="20"/>
  <c r="K10" i="20"/>
  <c r="E30" i="4"/>
  <c r="D30" i="4"/>
  <c r="F43" i="20"/>
  <c r="E43" i="20"/>
  <c r="F40" i="20"/>
  <c r="E40" i="20"/>
  <c r="F32" i="20"/>
  <c r="E32" i="20"/>
  <c r="F19" i="20"/>
  <c r="E19" i="20"/>
  <c r="F10" i="20"/>
  <c r="E10" i="20"/>
  <c r="I194" i="31" l="1"/>
  <c r="AK43" i="31"/>
  <c r="I43" i="31" s="1"/>
  <c r="AK179" i="31"/>
  <c r="I179" i="31" s="1"/>
  <c r="AK145" i="31"/>
  <c r="I145" i="31" s="1"/>
  <c r="AK180" i="31"/>
  <c r="I180" i="31" s="1"/>
  <c r="AK146" i="31"/>
  <c r="AK181" i="31"/>
  <c r="AK109" i="31"/>
  <c r="I109" i="31" s="1"/>
  <c r="AK144" i="31"/>
  <c r="I144" i="31" s="1"/>
  <c r="I72" i="32"/>
  <c r="I112" i="31"/>
  <c r="I117" i="31"/>
  <c r="I110" i="31"/>
  <c r="I111" i="31"/>
  <c r="A378" i="30"/>
  <c r="M173" i="31"/>
  <c r="N72" i="31"/>
  <c r="N173" i="31"/>
  <c r="M208" i="32"/>
  <c r="J208" i="32"/>
  <c r="N208" i="32"/>
  <c r="I108" i="32"/>
  <c r="I143" i="32" s="1"/>
  <c r="I178" i="32" s="1"/>
  <c r="I75" i="32"/>
  <c r="I173" i="32"/>
  <c r="X143" i="32"/>
  <c r="AF108" i="32"/>
  <c r="AP108" i="32"/>
  <c r="AX42" i="32"/>
  <c r="N108" i="32"/>
  <c r="N143" i="32" s="1"/>
  <c r="N178" i="32" s="1"/>
  <c r="N75" i="32"/>
  <c r="AT42" i="32"/>
  <c r="AL108" i="32"/>
  <c r="AM108" i="32"/>
  <c r="AU42" i="32"/>
  <c r="L75" i="32"/>
  <c r="L108" i="32"/>
  <c r="L143" i="32" s="1"/>
  <c r="L178" i="32" s="1"/>
  <c r="I208" i="32"/>
  <c r="Z143" i="32"/>
  <c r="AH108" i="32"/>
  <c r="AN143" i="32"/>
  <c r="AV108" i="32"/>
  <c r="U143" i="32"/>
  <c r="AC108" i="32"/>
  <c r="J108" i="32"/>
  <c r="J143" i="32" s="1"/>
  <c r="J178" i="32" s="1"/>
  <c r="J75" i="32"/>
  <c r="L208" i="32"/>
  <c r="AO108" i="32"/>
  <c r="AW42" i="32"/>
  <c r="Y143" i="32"/>
  <c r="AG108" i="32"/>
  <c r="W178" i="32"/>
  <c r="AE178" i="32" s="1"/>
  <c r="AE143" i="32"/>
  <c r="I138" i="32"/>
  <c r="K208" i="32"/>
  <c r="V143" i="32"/>
  <c r="AD108" i="32"/>
  <c r="M108" i="32"/>
  <c r="M143" i="32" s="1"/>
  <c r="M178" i="32" s="1"/>
  <c r="M75" i="32"/>
  <c r="AQ108" i="32"/>
  <c r="AY42" i="32"/>
  <c r="L105" i="31"/>
  <c r="K105" i="31"/>
  <c r="J105" i="31"/>
  <c r="M105" i="31"/>
  <c r="I105" i="31"/>
  <c r="AC45" i="31"/>
  <c r="AG45" i="31"/>
  <c r="AF45" i="31"/>
  <c r="AE48" i="31"/>
  <c r="AD48" i="31"/>
  <c r="AC48" i="31"/>
  <c r="I48" i="31" s="1"/>
  <c r="AE47" i="31"/>
  <c r="AG47" i="31"/>
  <c r="AC47" i="31"/>
  <c r="I47" i="31" s="1"/>
  <c r="AF47" i="31"/>
  <c r="AD51" i="31"/>
  <c r="AC51" i="31"/>
  <c r="I51" i="31" s="1"/>
  <c r="N138" i="31"/>
  <c r="AE49" i="31"/>
  <c r="AC49" i="31"/>
  <c r="I49" i="31" s="1"/>
  <c r="AD49" i="31"/>
  <c r="X42" i="31"/>
  <c r="Z42" i="31"/>
  <c r="W42" i="31"/>
  <c r="V42" i="31"/>
  <c r="U42" i="31"/>
  <c r="Y42" i="31"/>
  <c r="AC44" i="31"/>
  <c r="AG44" i="31"/>
  <c r="AF44" i="31"/>
  <c r="AC46" i="31"/>
  <c r="I46" i="31" s="1"/>
  <c r="AG46" i="31"/>
  <c r="AF46" i="31"/>
  <c r="AE50" i="31"/>
  <c r="AC50" i="31"/>
  <c r="I50" i="31" s="1"/>
  <c r="AD50" i="31"/>
  <c r="T45" i="20"/>
  <c r="AA45" i="20"/>
  <c r="AA46" i="20" s="1"/>
  <c r="E45" i="20"/>
  <c r="E46" i="20" s="1"/>
  <c r="F45" i="20"/>
  <c r="F46" i="20" s="1"/>
  <c r="B5" i="5"/>
  <c r="I181" i="31" l="1"/>
  <c r="I146" i="31"/>
  <c r="AK44" i="31"/>
  <c r="I44" i="31" s="1"/>
  <c r="AK45" i="31"/>
  <c r="A379" i="30"/>
  <c r="K173" i="31"/>
  <c r="M138" i="31"/>
  <c r="N208" i="31"/>
  <c r="L173" i="31"/>
  <c r="AQ143" i="32"/>
  <c r="AY108" i="32"/>
  <c r="AD143" i="32"/>
  <c r="V178" i="32"/>
  <c r="AD178" i="32" s="1"/>
  <c r="Y178" i="32"/>
  <c r="AG178" i="32" s="1"/>
  <c r="AG143" i="32"/>
  <c r="AM143" i="32"/>
  <c r="AU108" i="32"/>
  <c r="X178" i="32"/>
  <c r="AF178" i="32" s="1"/>
  <c r="AF143" i="32"/>
  <c r="AN178" i="32"/>
  <c r="AV178" i="32" s="1"/>
  <c r="BD178" i="32" s="1"/>
  <c r="AV143" i="32"/>
  <c r="AL143" i="32"/>
  <c r="AT108" i="32"/>
  <c r="AO143" i="32"/>
  <c r="AW108" i="32"/>
  <c r="AP143" i="32"/>
  <c r="AX108" i="32"/>
  <c r="U178" i="32"/>
  <c r="AC178" i="32" s="1"/>
  <c r="AC143" i="32"/>
  <c r="Z178" i="32"/>
  <c r="AH178" i="32" s="1"/>
  <c r="AH143" i="32"/>
  <c r="I173" i="31"/>
  <c r="I138" i="31"/>
  <c r="L72" i="31"/>
  <c r="J72" i="31"/>
  <c r="J138" i="31"/>
  <c r="K72" i="31"/>
  <c r="K138" i="31"/>
  <c r="L138" i="31"/>
  <c r="J208" i="31"/>
  <c r="L208" i="31"/>
  <c r="BU75" i="31"/>
  <c r="CC75" i="31" s="1"/>
  <c r="W108" i="31"/>
  <c r="K42" i="31"/>
  <c r="AE42" i="31"/>
  <c r="Y108" i="31"/>
  <c r="BW75" i="31"/>
  <c r="CE75" i="31" s="1"/>
  <c r="M42" i="31"/>
  <c r="AG42" i="31"/>
  <c r="Z108" i="31"/>
  <c r="AH42" i="31"/>
  <c r="N42" i="31"/>
  <c r="BX75" i="31"/>
  <c r="CF75" i="31" s="1"/>
  <c r="K208" i="31"/>
  <c r="I208" i="31"/>
  <c r="M72" i="31"/>
  <c r="J173" i="31"/>
  <c r="U108" i="31"/>
  <c r="AC42" i="31"/>
  <c r="BS75" i="31"/>
  <c r="CA75" i="31" s="1"/>
  <c r="I42" i="31"/>
  <c r="BV75" i="31"/>
  <c r="CD75" i="31" s="1"/>
  <c r="AF42" i="31"/>
  <c r="L42" i="31"/>
  <c r="X108" i="31"/>
  <c r="M208" i="31"/>
  <c r="V108" i="31"/>
  <c r="AD42" i="31"/>
  <c r="BT75" i="31"/>
  <c r="CB75" i="31" s="1"/>
  <c r="J42" i="31"/>
  <c r="U43" i="20"/>
  <c r="U40" i="20"/>
  <c r="U32" i="20"/>
  <c r="U19" i="20"/>
  <c r="U10" i="20"/>
  <c r="R43" i="20"/>
  <c r="Q43" i="20"/>
  <c r="R40" i="20"/>
  <c r="Q40" i="20"/>
  <c r="R32" i="20"/>
  <c r="Q32" i="20"/>
  <c r="R19" i="20"/>
  <c r="Q19" i="20"/>
  <c r="R10" i="20"/>
  <c r="Q10" i="20"/>
  <c r="I45" i="31" l="1"/>
  <c r="I72" i="31"/>
  <c r="AY42" i="31"/>
  <c r="AO42" i="31"/>
  <c r="AV42" i="31"/>
  <c r="AL42" i="31"/>
  <c r="AJ375" i="30"/>
  <c r="AF375" i="30"/>
  <c r="AB375" i="30"/>
  <c r="X375" i="30"/>
  <c r="T375" i="30"/>
  <c r="P375" i="30"/>
  <c r="L375" i="30"/>
  <c r="H375" i="30"/>
  <c r="AD375" i="30"/>
  <c r="V375" i="30"/>
  <c r="N375" i="30"/>
  <c r="AC375" i="30"/>
  <c r="U375" i="30"/>
  <c r="M375" i="30"/>
  <c r="AI375" i="30"/>
  <c r="AE375" i="30"/>
  <c r="AA375" i="30"/>
  <c r="W375" i="30"/>
  <c r="S375" i="30"/>
  <c r="O375" i="30"/>
  <c r="K375" i="30"/>
  <c r="AH375" i="30"/>
  <c r="Z375" i="30"/>
  <c r="R375" i="30"/>
  <c r="J375" i="30"/>
  <c r="AG375" i="30"/>
  <c r="Y375" i="30"/>
  <c r="Q375" i="30"/>
  <c r="I375" i="30"/>
  <c r="AW42" i="31"/>
  <c r="AM42" i="31"/>
  <c r="AX42" i="31"/>
  <c r="BF42" i="31" s="1"/>
  <c r="BN42" i="31" s="1"/>
  <c r="AN42" i="31"/>
  <c r="AU42" i="31"/>
  <c r="AK42" i="31"/>
  <c r="AZ42" i="31"/>
  <c r="AZ108" i="31" s="1"/>
  <c r="AP42" i="31"/>
  <c r="AO178" i="32"/>
  <c r="AW178" i="32" s="1"/>
  <c r="BE178" i="32" s="1"/>
  <c r="AW143" i="32"/>
  <c r="AU143" i="32"/>
  <c r="AM178" i="32"/>
  <c r="AU178" i="32" s="1"/>
  <c r="BC178" i="32" s="1"/>
  <c r="AP178" i="32"/>
  <c r="AX178" i="32" s="1"/>
  <c r="BF178" i="32" s="1"/>
  <c r="AX143" i="32"/>
  <c r="AL178" i="32"/>
  <c r="AT178" i="32" s="1"/>
  <c r="BB178" i="32" s="1"/>
  <c r="AT143" i="32"/>
  <c r="AY143" i="32"/>
  <c r="AQ178" i="32"/>
  <c r="AY178" i="32" s="1"/>
  <c r="BG178" i="32" s="1"/>
  <c r="V143" i="31"/>
  <c r="AD108" i="31"/>
  <c r="AL108" i="31" s="1"/>
  <c r="J75" i="31"/>
  <c r="J108" i="31"/>
  <c r="J143" i="31" s="1"/>
  <c r="J178" i="31" s="1"/>
  <c r="U143" i="31"/>
  <c r="AC108" i="31"/>
  <c r="AK108" i="31" s="1"/>
  <c r="Z143" i="31"/>
  <c r="AH108" i="31"/>
  <c r="AP108" i="31" s="1"/>
  <c r="Y143" i="31"/>
  <c r="AG108" i="31"/>
  <c r="AO108" i="31" s="1"/>
  <c r="AF108" i="31"/>
  <c r="AN108" i="31" s="1"/>
  <c r="X143" i="31"/>
  <c r="I75" i="31"/>
  <c r="I108" i="31"/>
  <c r="AY108" i="31"/>
  <c r="BG42" i="31"/>
  <c r="BO42" i="31" s="1"/>
  <c r="AW108" i="31"/>
  <c r="BE42" i="31"/>
  <c r="BM42" i="31" s="1"/>
  <c r="AV108" i="31"/>
  <c r="BD42" i="31"/>
  <c r="BL42" i="31" s="1"/>
  <c r="L108" i="31"/>
  <c r="L143" i="31" s="1"/>
  <c r="L178" i="31" s="1"/>
  <c r="L75" i="31"/>
  <c r="N75" i="31"/>
  <c r="N108" i="31"/>
  <c r="N143" i="31" s="1"/>
  <c r="N178" i="31" s="1"/>
  <c r="M75" i="31"/>
  <c r="M108" i="31"/>
  <c r="M143" i="31" s="1"/>
  <c r="M178" i="31" s="1"/>
  <c r="K108" i="31"/>
  <c r="K143" i="31" s="1"/>
  <c r="K178" i="31" s="1"/>
  <c r="K75" i="31"/>
  <c r="AU108" i="31"/>
  <c r="BC42" i="31"/>
  <c r="BK42" i="31" s="1"/>
  <c r="AE108" i="31"/>
  <c r="AM108" i="31" s="1"/>
  <c r="W143" i="31"/>
  <c r="I10" i="20"/>
  <c r="H10" i="20"/>
  <c r="C10" i="20"/>
  <c r="B10" i="20"/>
  <c r="AK375" i="30" l="1"/>
  <c r="I143" i="31"/>
  <c r="AH377" i="30"/>
  <c r="AD377" i="30"/>
  <c r="Z377" i="30"/>
  <c r="V377" i="30"/>
  <c r="R377" i="30"/>
  <c r="N377" i="30"/>
  <c r="J377" i="30"/>
  <c r="AJ377" i="30"/>
  <c r="AB377" i="30"/>
  <c r="T377" i="30"/>
  <c r="L377" i="30"/>
  <c r="AI377" i="30"/>
  <c r="AA377" i="30"/>
  <c r="S377" i="30"/>
  <c r="K377" i="30"/>
  <c r="AG377" i="30"/>
  <c r="AC377" i="30"/>
  <c r="Y377" i="30"/>
  <c r="U377" i="30"/>
  <c r="Q377" i="30"/>
  <c r="M377" i="30"/>
  <c r="I377" i="30"/>
  <c r="AF377" i="30"/>
  <c r="X377" i="30"/>
  <c r="P377" i="30"/>
  <c r="H377" i="30"/>
  <c r="AE377" i="30"/>
  <c r="W377" i="30"/>
  <c r="O377" i="30"/>
  <c r="BH42" i="31"/>
  <c r="BP42" i="31" s="1"/>
  <c r="AX108" i="31"/>
  <c r="BF108" i="31" s="1"/>
  <c r="BN108" i="31" s="1"/>
  <c r="AI376" i="30"/>
  <c r="AE376" i="30"/>
  <c r="AA376" i="30"/>
  <c r="W376" i="30"/>
  <c r="S376" i="30"/>
  <c r="O376" i="30"/>
  <c r="K376" i="30"/>
  <c r="AG376" i="30"/>
  <c r="Y376" i="30"/>
  <c r="Q376" i="30"/>
  <c r="I376" i="30"/>
  <c r="AF376" i="30"/>
  <c r="X376" i="30"/>
  <c r="P376" i="30"/>
  <c r="H376" i="30"/>
  <c r="AH376" i="30"/>
  <c r="AD376" i="30"/>
  <c r="Z376" i="30"/>
  <c r="V376" i="30"/>
  <c r="R376" i="30"/>
  <c r="N376" i="30"/>
  <c r="J376" i="30"/>
  <c r="AC376" i="30"/>
  <c r="U376" i="30"/>
  <c r="M376" i="30"/>
  <c r="AJ376" i="30"/>
  <c r="AB376" i="30"/>
  <c r="T376" i="30"/>
  <c r="L376" i="30"/>
  <c r="AX143" i="31"/>
  <c r="AZ143" i="31"/>
  <c r="BH108" i="31"/>
  <c r="BP108" i="31" s="1"/>
  <c r="BE108" i="31"/>
  <c r="BM108" i="31" s="1"/>
  <c r="AW143" i="31"/>
  <c r="Y178" i="31"/>
  <c r="AG178" i="31" s="1"/>
  <c r="AO178" i="31" s="1"/>
  <c r="AG143" i="31"/>
  <c r="AO143" i="31" s="1"/>
  <c r="U178" i="31"/>
  <c r="AC178" i="31" s="1"/>
  <c r="AK178" i="31" s="1"/>
  <c r="AC143" i="31"/>
  <c r="AK143" i="31" s="1"/>
  <c r="V178" i="31"/>
  <c r="AD178" i="31" s="1"/>
  <c r="AL178" i="31" s="1"/>
  <c r="AD143" i="31"/>
  <c r="AL143" i="31" s="1"/>
  <c r="W178" i="31"/>
  <c r="AE178" i="31" s="1"/>
  <c r="AM178" i="31" s="1"/>
  <c r="AE143" i="31"/>
  <c r="AM143" i="31" s="1"/>
  <c r="X178" i="31"/>
  <c r="AF178" i="31" s="1"/>
  <c r="AN178" i="31" s="1"/>
  <c r="AF143" i="31"/>
  <c r="AN143" i="31" s="1"/>
  <c r="AU143" i="31"/>
  <c r="BC108" i="31"/>
  <c r="BK108" i="31" s="1"/>
  <c r="AV143" i="31"/>
  <c r="BD108" i="31"/>
  <c r="BL108" i="31" s="1"/>
  <c r="AY143" i="31"/>
  <c r="BG108" i="31"/>
  <c r="BO108" i="31" s="1"/>
  <c r="Z178" i="31"/>
  <c r="AH178" i="31" s="1"/>
  <c r="AP178" i="31" s="1"/>
  <c r="AH143" i="31"/>
  <c r="AP143" i="31" s="1"/>
  <c r="A368" i="30"/>
  <c r="H368" i="30" s="1"/>
  <c r="A362" i="30"/>
  <c r="Z362" i="30" s="1"/>
  <c r="A356" i="30"/>
  <c r="AH356" i="30" s="1"/>
  <c r="A350" i="30"/>
  <c r="AE350" i="30" s="1"/>
  <c r="A344" i="30"/>
  <c r="R344" i="30" s="1"/>
  <c r="A338" i="30"/>
  <c r="AA338" i="30" s="1"/>
  <c r="A331" i="30"/>
  <c r="A325" i="30"/>
  <c r="AI325" i="30" s="1"/>
  <c r="A319" i="30"/>
  <c r="A313" i="30"/>
  <c r="AA313" i="30" s="1"/>
  <c r="A307" i="30"/>
  <c r="A301" i="30"/>
  <c r="X301" i="30" s="1"/>
  <c r="A294" i="30"/>
  <c r="A288" i="30"/>
  <c r="S288" i="30" s="1"/>
  <c r="A282" i="30"/>
  <c r="A276" i="30"/>
  <c r="T276" i="30" s="1"/>
  <c r="A270" i="30"/>
  <c r="A264" i="30"/>
  <c r="AJ264" i="30" s="1"/>
  <c r="A257" i="30"/>
  <c r="A251" i="30"/>
  <c r="AA251" i="30" s="1"/>
  <c r="A245" i="30"/>
  <c r="A239" i="30"/>
  <c r="AC239" i="30" s="1"/>
  <c r="A233" i="30"/>
  <c r="A227" i="30"/>
  <c r="AG227" i="30" s="1"/>
  <c r="A220" i="30"/>
  <c r="I220" i="30" s="1"/>
  <c r="A214" i="30"/>
  <c r="W214" i="30" s="1"/>
  <c r="A208" i="30"/>
  <c r="A202" i="30"/>
  <c r="A196" i="30"/>
  <c r="N196" i="30" s="1"/>
  <c r="A190" i="30"/>
  <c r="R190" i="30" s="1"/>
  <c r="A183" i="30"/>
  <c r="A184" i="30" s="1"/>
  <c r="A185" i="30" s="1"/>
  <c r="A177" i="30"/>
  <c r="A171" i="30"/>
  <c r="A165" i="30"/>
  <c r="A166" i="30" s="1"/>
  <c r="A167" i="30" s="1"/>
  <c r="A159" i="30"/>
  <c r="A153" i="30"/>
  <c r="A146" i="30"/>
  <c r="A140" i="30"/>
  <c r="O140" i="30" s="1"/>
  <c r="A134" i="30"/>
  <c r="A128" i="30"/>
  <c r="AE128" i="30" s="1"/>
  <c r="A122" i="30"/>
  <c r="W122" i="30" s="1"/>
  <c r="A116" i="30"/>
  <c r="A109" i="30"/>
  <c r="Y109" i="30" s="1"/>
  <c r="A103" i="30"/>
  <c r="AC103" i="30" s="1"/>
  <c r="A97" i="30"/>
  <c r="AI97" i="30" s="1"/>
  <c r="A91" i="30"/>
  <c r="A85" i="30"/>
  <c r="A79" i="30"/>
  <c r="A72" i="30"/>
  <c r="AG72" i="30" s="1"/>
  <c r="A66" i="30"/>
  <c r="Z66" i="30" s="1"/>
  <c r="A60" i="30"/>
  <c r="V60" i="30" s="1"/>
  <c r="A54" i="30"/>
  <c r="A48" i="30"/>
  <c r="A49" i="30" s="1"/>
  <c r="A50" i="30" s="1"/>
  <c r="A42" i="30"/>
  <c r="A43" i="30" s="1"/>
  <c r="A44" i="30" s="1"/>
  <c r="A35" i="30"/>
  <c r="AC35" i="30" s="1"/>
  <c r="A29" i="30"/>
  <c r="T29" i="30" s="1"/>
  <c r="A23" i="30"/>
  <c r="AJ23" i="30" s="1"/>
  <c r="A17" i="30"/>
  <c r="J17" i="30" s="1"/>
  <c r="A11" i="30"/>
  <c r="AF11" i="30" s="1"/>
  <c r="A5" i="30"/>
  <c r="AI5" i="30" s="1"/>
  <c r="E4" i="30"/>
  <c r="U45" i="20"/>
  <c r="U46" i="20" s="1"/>
  <c r="E35" i="4" s="1"/>
  <c r="I43" i="20"/>
  <c r="H43" i="20"/>
  <c r="C43" i="20"/>
  <c r="B43" i="20"/>
  <c r="I40" i="20"/>
  <c r="H40" i="20"/>
  <c r="C40" i="20"/>
  <c r="B40" i="20"/>
  <c r="I32" i="20"/>
  <c r="H32" i="20"/>
  <c r="C32" i="20"/>
  <c r="B32" i="20"/>
  <c r="X45" i="20"/>
  <c r="I19" i="20"/>
  <c r="H19" i="20"/>
  <c r="C19" i="20"/>
  <c r="C45" i="20" s="1"/>
  <c r="B19" i="20"/>
  <c r="B45" i="20" s="1"/>
  <c r="AK377" i="30" l="1"/>
  <c r="I178" i="31"/>
  <c r="AG378" i="30"/>
  <c r="AC378" i="30"/>
  <c r="Y378" i="30"/>
  <c r="U378" i="30"/>
  <c r="Q378" i="30"/>
  <c r="M378" i="30"/>
  <c r="I378" i="30"/>
  <c r="AE378" i="30"/>
  <c r="W378" i="30"/>
  <c r="O378" i="30"/>
  <c r="AD378" i="30"/>
  <c r="V378" i="30"/>
  <c r="N378" i="30"/>
  <c r="AJ378" i="30"/>
  <c r="AF378" i="30"/>
  <c r="AB378" i="30"/>
  <c r="X378" i="30"/>
  <c r="T378" i="30"/>
  <c r="P378" i="30"/>
  <c r="L378" i="30"/>
  <c r="H378" i="30"/>
  <c r="AI378" i="30"/>
  <c r="AA378" i="30"/>
  <c r="S378" i="30"/>
  <c r="K378" i="30"/>
  <c r="AH378" i="30"/>
  <c r="Z378" i="30"/>
  <c r="R378" i="30"/>
  <c r="J378" i="30"/>
  <c r="AY178" i="31"/>
  <c r="BG178" i="31" s="1"/>
  <c r="BG143" i="31"/>
  <c r="BO143" i="31" s="1"/>
  <c r="AV178" i="31"/>
  <c r="BD178" i="31" s="1"/>
  <c r="BD143" i="31"/>
  <c r="BL143" i="31" s="1"/>
  <c r="AZ178" i="31"/>
  <c r="BH178" i="31" s="1"/>
  <c r="BH143" i="31"/>
  <c r="BP143" i="31" s="1"/>
  <c r="AU178" i="31"/>
  <c r="BC178" i="31" s="1"/>
  <c r="BC143" i="31"/>
  <c r="BK143" i="31" s="1"/>
  <c r="AW178" i="31"/>
  <c r="BE178" i="31" s="1"/>
  <c r="BE143" i="31"/>
  <c r="BM143" i="31" s="1"/>
  <c r="AX178" i="31"/>
  <c r="BF178" i="31" s="1"/>
  <c r="BF143" i="31"/>
  <c r="BN143" i="31" s="1"/>
  <c r="I45" i="20"/>
  <c r="I46" i="20" s="1"/>
  <c r="E31" i="4" s="1"/>
  <c r="R45" i="20"/>
  <c r="R46" i="20" s="1"/>
  <c r="E34" i="4" s="1"/>
  <c r="Q45" i="20"/>
  <c r="Q46" i="20" s="1"/>
  <c r="D34" i="4" s="1"/>
  <c r="O46" i="20"/>
  <c r="E33" i="4" s="1"/>
  <c r="N46" i="20"/>
  <c r="D33" i="4" s="1"/>
  <c r="L46" i="20"/>
  <c r="E32" i="4" s="1"/>
  <c r="T46" i="20"/>
  <c r="D35" i="4" s="1"/>
  <c r="C46" i="20"/>
  <c r="B46" i="20" s="1"/>
  <c r="L5" i="30"/>
  <c r="AB5" i="30"/>
  <c r="N350" i="30"/>
  <c r="W350" i="30"/>
  <c r="A351" i="30"/>
  <c r="A352" i="30" s="1"/>
  <c r="A353" i="30" s="1"/>
  <c r="AI350" i="30"/>
  <c r="AE301" i="30"/>
  <c r="A252" i="30"/>
  <c r="A253" i="30" s="1"/>
  <c r="A254" i="30" s="1"/>
  <c r="P23" i="30"/>
  <c r="A24" i="30"/>
  <c r="A25" i="30" s="1"/>
  <c r="A302" i="30"/>
  <c r="AB23" i="30"/>
  <c r="O301" i="30"/>
  <c r="O11" i="30"/>
  <c r="AJ11" i="30"/>
  <c r="AG35" i="30"/>
  <c r="AD338" i="30"/>
  <c r="R362" i="30"/>
  <c r="X264" i="30"/>
  <c r="A12" i="30"/>
  <c r="A13" i="30" s="1"/>
  <c r="A14" i="30" s="1"/>
  <c r="A15" i="30" s="1"/>
  <c r="AH15" i="30" s="1"/>
  <c r="A289" i="30"/>
  <c r="AF5" i="30"/>
  <c r="P11" i="30"/>
  <c r="H23" i="30"/>
  <c r="AE23" i="30"/>
  <c r="K338" i="30"/>
  <c r="AE338" i="30"/>
  <c r="AA350" i="30"/>
  <c r="AD362" i="30"/>
  <c r="AF301" i="30"/>
  <c r="AH288" i="30"/>
  <c r="J11" i="30"/>
  <c r="X11" i="30"/>
  <c r="S338" i="30"/>
  <c r="R313" i="30"/>
  <c r="AI288" i="30"/>
  <c r="A240" i="30"/>
  <c r="A241" i="30" s="1"/>
  <c r="A339" i="30"/>
  <c r="A340" i="30" s="1"/>
  <c r="P5" i="30"/>
  <c r="K11" i="30"/>
  <c r="AB11" i="30"/>
  <c r="T23" i="30"/>
  <c r="V338" i="30"/>
  <c r="O350" i="30"/>
  <c r="I362" i="30"/>
  <c r="P301" i="30"/>
  <c r="AH313" i="30"/>
  <c r="H276" i="30"/>
  <c r="AC276" i="30"/>
  <c r="A277" i="30"/>
  <c r="A326" i="30"/>
  <c r="A327" i="30" s="1"/>
  <c r="J356" i="30"/>
  <c r="J362" i="30"/>
  <c r="V362" i="30"/>
  <c r="AG362" i="30"/>
  <c r="S313" i="30"/>
  <c r="AI313" i="30"/>
  <c r="K325" i="30"/>
  <c r="AA325" i="30"/>
  <c r="Y264" i="30"/>
  <c r="I276" i="30"/>
  <c r="AE276" i="30"/>
  <c r="Q227" i="30"/>
  <c r="A215" i="30"/>
  <c r="A265" i="30"/>
  <c r="A266" i="30" s="1"/>
  <c r="A314" i="30"/>
  <c r="A315" i="30" s="1"/>
  <c r="A363" i="30"/>
  <c r="T5" i="30"/>
  <c r="AJ5" i="30"/>
  <c r="L11" i="30"/>
  <c r="T11" i="30"/>
  <c r="AE11" i="30"/>
  <c r="L23" i="30"/>
  <c r="W23" i="30"/>
  <c r="AF23" i="30"/>
  <c r="L29" i="30"/>
  <c r="Q35" i="30"/>
  <c r="N338" i="30"/>
  <c r="W338" i="30"/>
  <c r="AI338" i="30"/>
  <c r="S350" i="30"/>
  <c r="AD350" i="30"/>
  <c r="Z356" i="30"/>
  <c r="N362" i="30"/>
  <c r="Y362" i="30"/>
  <c r="AH362" i="30"/>
  <c r="W301" i="30"/>
  <c r="J313" i="30"/>
  <c r="Z313" i="30"/>
  <c r="R325" i="30"/>
  <c r="AH325" i="30"/>
  <c r="M264" i="30"/>
  <c r="AH264" i="30"/>
  <c r="S276" i="30"/>
  <c r="R288" i="30"/>
  <c r="AF227" i="30"/>
  <c r="AA239" i="30"/>
  <c r="Z251" i="30"/>
  <c r="AD196" i="30"/>
  <c r="AJ29" i="30"/>
  <c r="J325" i="30"/>
  <c r="Z325" i="30"/>
  <c r="P227" i="30"/>
  <c r="A228" i="30"/>
  <c r="A229" i="30" s="1"/>
  <c r="I35" i="30"/>
  <c r="X5" i="30"/>
  <c r="H11" i="30"/>
  <c r="N11" i="30"/>
  <c r="W11" i="30"/>
  <c r="O23" i="30"/>
  <c r="X23" i="30"/>
  <c r="Y35" i="30"/>
  <c r="O338" i="30"/>
  <c r="K350" i="30"/>
  <c r="V350" i="30"/>
  <c r="Q362" i="30"/>
  <c r="H301" i="30"/>
  <c r="K313" i="30"/>
  <c r="S325" i="30"/>
  <c r="N264" i="30"/>
  <c r="V214" i="30"/>
  <c r="AH202" i="30"/>
  <c r="AD202" i="30"/>
  <c r="Z202" i="30"/>
  <c r="V202" i="30"/>
  <c r="R202" i="30"/>
  <c r="N202" i="30"/>
  <c r="AG202" i="30"/>
  <c r="AB202" i="30"/>
  <c r="W202" i="30"/>
  <c r="Q202" i="30"/>
  <c r="L202" i="30"/>
  <c r="H202" i="30"/>
  <c r="AF202" i="30"/>
  <c r="AA202" i="30"/>
  <c r="U202" i="30"/>
  <c r="P202" i="30"/>
  <c r="K202" i="30"/>
  <c r="AE202" i="30"/>
  <c r="T202" i="30"/>
  <c r="J202" i="30"/>
  <c r="AC202" i="30"/>
  <c r="S202" i="30"/>
  <c r="I202" i="30"/>
  <c r="Y202" i="30"/>
  <c r="X202" i="30"/>
  <c r="AJ202" i="30"/>
  <c r="M202" i="30"/>
  <c r="AI202" i="30"/>
  <c r="O202" i="30"/>
  <c r="A203" i="30"/>
  <c r="AI270" i="30"/>
  <c r="AE270" i="30"/>
  <c r="AA270" i="30"/>
  <c r="W270" i="30"/>
  <c r="S270" i="30"/>
  <c r="O270" i="30"/>
  <c r="K270" i="30"/>
  <c r="AH270" i="30"/>
  <c r="AC270" i="30"/>
  <c r="X270" i="30"/>
  <c r="R270" i="30"/>
  <c r="M270" i="30"/>
  <c r="H270" i="30"/>
  <c r="AG270" i="30"/>
  <c r="AB270" i="30"/>
  <c r="V270" i="30"/>
  <c r="Q270" i="30"/>
  <c r="L270" i="30"/>
  <c r="AF270" i="30"/>
  <c r="U270" i="30"/>
  <c r="J270" i="30"/>
  <c r="A271" i="30"/>
  <c r="Y270" i="30"/>
  <c r="N270" i="30"/>
  <c r="AD270" i="30"/>
  <c r="T270" i="30"/>
  <c r="I270" i="30"/>
  <c r="Z270" i="30"/>
  <c r="P270" i="30"/>
  <c r="AJ270" i="30"/>
  <c r="AG319" i="30"/>
  <c r="AC319" i="30"/>
  <c r="Y319" i="30"/>
  <c r="U319" i="30"/>
  <c r="Q319" i="30"/>
  <c r="M319" i="30"/>
  <c r="I319" i="30"/>
  <c r="AJ319" i="30"/>
  <c r="AF319" i="30"/>
  <c r="AB319" i="30"/>
  <c r="X319" i="30"/>
  <c r="T319" i="30"/>
  <c r="P319" i="30"/>
  <c r="L319" i="30"/>
  <c r="H319" i="30"/>
  <c r="AI319" i="30"/>
  <c r="AA319" i="30"/>
  <c r="S319" i="30"/>
  <c r="K319" i="30"/>
  <c r="W319" i="30"/>
  <c r="A320" i="30"/>
  <c r="A321" i="30" s="1"/>
  <c r="V319" i="30"/>
  <c r="N319" i="30"/>
  <c r="AH319" i="30"/>
  <c r="Z319" i="30"/>
  <c r="R319" i="30"/>
  <c r="J319" i="30"/>
  <c r="AE319" i="30"/>
  <c r="O319" i="30"/>
  <c r="AD319" i="30"/>
  <c r="A369" i="30"/>
  <c r="AI368" i="30"/>
  <c r="AE368" i="30"/>
  <c r="AA368" i="30"/>
  <c r="W368" i="30"/>
  <c r="S368" i="30"/>
  <c r="O368" i="30"/>
  <c r="K368" i="30"/>
  <c r="AH368" i="30"/>
  <c r="AD368" i="30"/>
  <c r="Z368" i="30"/>
  <c r="V368" i="30"/>
  <c r="R368" i="30"/>
  <c r="N368" i="30"/>
  <c r="J368" i="30"/>
  <c r="AC368" i="30"/>
  <c r="U368" i="30"/>
  <c r="M368" i="30"/>
  <c r="Y368" i="30"/>
  <c r="I368" i="30"/>
  <c r="AJ368" i="30"/>
  <c r="AB368" i="30"/>
  <c r="T368" i="30"/>
  <c r="L368" i="30"/>
  <c r="AG368" i="30"/>
  <c r="Q368" i="30"/>
  <c r="AH17" i="30"/>
  <c r="J344" i="30"/>
  <c r="X368" i="30"/>
  <c r="A30" i="30"/>
  <c r="A31" i="30" s="1"/>
  <c r="AI29" i="30"/>
  <c r="AE29" i="30"/>
  <c r="AA29" i="30"/>
  <c r="W29" i="30"/>
  <c r="S29" i="30"/>
  <c r="O29" i="30"/>
  <c r="K29" i="30"/>
  <c r="AH29" i="30"/>
  <c r="AD29" i="30"/>
  <c r="Z29" i="30"/>
  <c r="V29" i="30"/>
  <c r="R29" i="30"/>
  <c r="N29" i="30"/>
  <c r="J29" i="30"/>
  <c r="AG29" i="30"/>
  <c r="Y29" i="30"/>
  <c r="Q29" i="30"/>
  <c r="I29" i="30"/>
  <c r="AC29" i="30"/>
  <c r="AF29" i="30"/>
  <c r="X29" i="30"/>
  <c r="P29" i="30"/>
  <c r="H29" i="30"/>
  <c r="U29" i="30"/>
  <c r="M29" i="30"/>
  <c r="A186" i="30"/>
  <c r="AG257" i="30"/>
  <c r="AC257" i="30"/>
  <c r="Y257" i="30"/>
  <c r="U257" i="30"/>
  <c r="Q257" i="30"/>
  <c r="M257" i="30"/>
  <c r="I257" i="30"/>
  <c r="AJ257" i="30"/>
  <c r="AF257" i="30"/>
  <c r="AB257" i="30"/>
  <c r="X257" i="30"/>
  <c r="T257" i="30"/>
  <c r="P257" i="30"/>
  <c r="L257" i="30"/>
  <c r="H257" i="30"/>
  <c r="AI257" i="30"/>
  <c r="AA257" i="30"/>
  <c r="S257" i="30"/>
  <c r="K257" i="30"/>
  <c r="AH257" i="30"/>
  <c r="Z257" i="30"/>
  <c r="R257" i="30"/>
  <c r="J257" i="30"/>
  <c r="AE257" i="30"/>
  <c r="O257" i="30"/>
  <c r="AD257" i="30"/>
  <c r="N257" i="30"/>
  <c r="W257" i="30"/>
  <c r="V257" i="30"/>
  <c r="A258" i="30"/>
  <c r="A259" i="30" s="1"/>
  <c r="AG307" i="30"/>
  <c r="AC307" i="30"/>
  <c r="Y307" i="30"/>
  <c r="U307" i="30"/>
  <c r="Q307" i="30"/>
  <c r="M307" i="30"/>
  <c r="I307" i="30"/>
  <c r="AJ307" i="30"/>
  <c r="AF307" i="30"/>
  <c r="AB307" i="30"/>
  <c r="X307" i="30"/>
  <c r="T307" i="30"/>
  <c r="P307" i="30"/>
  <c r="L307" i="30"/>
  <c r="H307" i="30"/>
  <c r="AI307" i="30"/>
  <c r="AA307" i="30"/>
  <c r="S307" i="30"/>
  <c r="K307" i="30"/>
  <c r="AE307" i="30"/>
  <c r="O307" i="30"/>
  <c r="V307" i="30"/>
  <c r="AH307" i="30"/>
  <c r="Z307" i="30"/>
  <c r="R307" i="30"/>
  <c r="J307" i="30"/>
  <c r="W307" i="30"/>
  <c r="A308" i="30"/>
  <c r="A309" i="30" s="1"/>
  <c r="AD307" i="30"/>
  <c r="N307" i="30"/>
  <c r="AG356" i="30"/>
  <c r="AC356" i="30"/>
  <c r="Y356" i="30"/>
  <c r="U356" i="30"/>
  <c r="Q356" i="30"/>
  <c r="M356" i="30"/>
  <c r="I356" i="30"/>
  <c r="AJ356" i="30"/>
  <c r="AF356" i="30"/>
  <c r="AB356" i="30"/>
  <c r="X356" i="30"/>
  <c r="T356" i="30"/>
  <c r="P356" i="30"/>
  <c r="L356" i="30"/>
  <c r="H356" i="30"/>
  <c r="AE356" i="30"/>
  <c r="W356" i="30"/>
  <c r="O356" i="30"/>
  <c r="AA356" i="30"/>
  <c r="K356" i="30"/>
  <c r="AD356" i="30"/>
  <c r="V356" i="30"/>
  <c r="N356" i="30"/>
  <c r="AI356" i="30"/>
  <c r="S356" i="30"/>
  <c r="A357" i="30"/>
  <c r="AB29" i="30"/>
  <c r="R356" i="30"/>
  <c r="AF368" i="30"/>
  <c r="AG17" i="30"/>
  <c r="AC17" i="30"/>
  <c r="Y17" i="30"/>
  <c r="U17" i="30"/>
  <c r="Q17" i="30"/>
  <c r="M17" i="30"/>
  <c r="I17" i="30"/>
  <c r="AJ17" i="30"/>
  <c r="AF17" i="30"/>
  <c r="AB17" i="30"/>
  <c r="X17" i="30"/>
  <c r="T17" i="30"/>
  <c r="P17" i="30"/>
  <c r="L17" i="30"/>
  <c r="H17" i="30"/>
  <c r="AE17" i="30"/>
  <c r="W17" i="30"/>
  <c r="O17" i="30"/>
  <c r="AA17" i="30"/>
  <c r="A18" i="30"/>
  <c r="A19" i="30" s="1"/>
  <c r="AD17" i="30"/>
  <c r="V17" i="30"/>
  <c r="N17" i="30"/>
  <c r="AI17" i="30"/>
  <c r="S17" i="30"/>
  <c r="K17" i="30"/>
  <c r="AG171" i="30"/>
  <c r="AC171" i="30"/>
  <c r="Y171" i="30"/>
  <c r="U171" i="30"/>
  <c r="AF171" i="30"/>
  <c r="AA171" i="30"/>
  <c r="V171" i="30"/>
  <c r="Q171" i="30"/>
  <c r="M171" i="30"/>
  <c r="I171" i="30"/>
  <c r="AI171" i="30"/>
  <c r="AD171" i="30"/>
  <c r="X171" i="30"/>
  <c r="S171" i="30"/>
  <c r="O171" i="30"/>
  <c r="K171" i="30"/>
  <c r="AJ171" i="30"/>
  <c r="Z171" i="30"/>
  <c r="P171" i="30"/>
  <c r="H171" i="30"/>
  <c r="AH171" i="30"/>
  <c r="W171" i="30"/>
  <c r="N171" i="30"/>
  <c r="AE171" i="30"/>
  <c r="L171" i="30"/>
  <c r="AB171" i="30"/>
  <c r="J171" i="30"/>
  <c r="A172" i="30"/>
  <c r="A173" i="30" s="1"/>
  <c r="T171" i="30"/>
  <c r="R171" i="30"/>
  <c r="AJ245" i="30"/>
  <c r="AF245" i="30"/>
  <c r="AB245" i="30"/>
  <c r="X245" i="30"/>
  <c r="T245" i="30"/>
  <c r="P245" i="30"/>
  <c r="L245" i="30"/>
  <c r="H245" i="30"/>
  <c r="AG245" i="30"/>
  <c r="AA245" i="30"/>
  <c r="V245" i="30"/>
  <c r="Q245" i="30"/>
  <c r="K245" i="30"/>
  <c r="AE245" i="30"/>
  <c r="Z245" i="30"/>
  <c r="U245" i="30"/>
  <c r="O245" i="30"/>
  <c r="J245" i="30"/>
  <c r="AI245" i="30"/>
  <c r="Y245" i="30"/>
  <c r="N245" i="30"/>
  <c r="AH245" i="30"/>
  <c r="W245" i="30"/>
  <c r="M245" i="30"/>
  <c r="AD245" i="30"/>
  <c r="I245" i="30"/>
  <c r="A246" i="30"/>
  <c r="A247" i="30" s="1"/>
  <c r="AC245" i="30"/>
  <c r="S245" i="30"/>
  <c r="R245" i="30"/>
  <c r="AJ294" i="30"/>
  <c r="AF294" i="30"/>
  <c r="AB294" i="30"/>
  <c r="X294" i="30"/>
  <c r="T294" i="30"/>
  <c r="P294" i="30"/>
  <c r="L294" i="30"/>
  <c r="H294" i="30"/>
  <c r="AI294" i="30"/>
  <c r="AE294" i="30"/>
  <c r="AA294" i="30"/>
  <c r="W294" i="30"/>
  <c r="S294" i="30"/>
  <c r="O294" i="30"/>
  <c r="K294" i="30"/>
  <c r="AD294" i="30"/>
  <c r="V294" i="30"/>
  <c r="N294" i="30"/>
  <c r="AC294" i="30"/>
  <c r="U294" i="30"/>
  <c r="M294" i="30"/>
  <c r="Z294" i="30"/>
  <c r="J294" i="30"/>
  <c r="A295" i="30"/>
  <c r="Q294" i="30"/>
  <c r="Y294" i="30"/>
  <c r="I294" i="30"/>
  <c r="AH294" i="30"/>
  <c r="R294" i="30"/>
  <c r="AG294" i="30"/>
  <c r="AG344" i="30"/>
  <c r="AC344" i="30"/>
  <c r="Y344" i="30"/>
  <c r="U344" i="30"/>
  <c r="Q344" i="30"/>
  <c r="M344" i="30"/>
  <c r="I344" i="30"/>
  <c r="AJ344" i="30"/>
  <c r="AF344" i="30"/>
  <c r="AB344" i="30"/>
  <c r="X344" i="30"/>
  <c r="T344" i="30"/>
  <c r="P344" i="30"/>
  <c r="L344" i="30"/>
  <c r="H344" i="30"/>
  <c r="AE344" i="30"/>
  <c r="W344" i="30"/>
  <c r="O344" i="30"/>
  <c r="AA344" i="30"/>
  <c r="K344" i="30"/>
  <c r="A345" i="30"/>
  <c r="A346" i="30" s="1"/>
  <c r="AD344" i="30"/>
  <c r="V344" i="30"/>
  <c r="N344" i="30"/>
  <c r="AI344" i="30"/>
  <c r="S344" i="30"/>
  <c r="R17" i="30"/>
  <c r="Z344" i="30"/>
  <c r="AJ85" i="30"/>
  <c r="R85" i="30"/>
  <c r="AH85" i="30"/>
  <c r="AI134" i="30"/>
  <c r="W134" i="30"/>
  <c r="AH159" i="30"/>
  <c r="AD159" i="30"/>
  <c r="Z159" i="30"/>
  <c r="V159" i="30"/>
  <c r="R159" i="30"/>
  <c r="N159" i="30"/>
  <c r="J159" i="30"/>
  <c r="AG159" i="30"/>
  <c r="AC159" i="30"/>
  <c r="Y159" i="30"/>
  <c r="U159" i="30"/>
  <c r="Q159" i="30"/>
  <c r="M159" i="30"/>
  <c r="I159" i="30"/>
  <c r="AJ159" i="30"/>
  <c r="AB159" i="30"/>
  <c r="T159" i="30"/>
  <c r="L159" i="30"/>
  <c r="AI159" i="30"/>
  <c r="AA159" i="30"/>
  <c r="S159" i="30"/>
  <c r="K159" i="30"/>
  <c r="X159" i="30"/>
  <c r="H159" i="30"/>
  <c r="W159" i="30"/>
  <c r="AF159" i="30"/>
  <c r="AE159" i="30"/>
  <c r="P159" i="30"/>
  <c r="O159" i="30"/>
  <c r="A160" i="30"/>
  <c r="A161" i="30" s="1"/>
  <c r="AJ233" i="30"/>
  <c r="AF233" i="30"/>
  <c r="AB233" i="30"/>
  <c r="X233" i="30"/>
  <c r="T233" i="30"/>
  <c r="P233" i="30"/>
  <c r="L233" i="30"/>
  <c r="H233" i="30"/>
  <c r="AI233" i="30"/>
  <c r="AD233" i="30"/>
  <c r="Y233" i="30"/>
  <c r="S233" i="30"/>
  <c r="N233" i="30"/>
  <c r="I233" i="30"/>
  <c r="AH233" i="30"/>
  <c r="AC233" i="30"/>
  <c r="W233" i="30"/>
  <c r="R233" i="30"/>
  <c r="M233" i="30"/>
  <c r="AG233" i="30"/>
  <c r="V233" i="30"/>
  <c r="K233" i="30"/>
  <c r="AE233" i="30"/>
  <c r="U233" i="30"/>
  <c r="J233" i="30"/>
  <c r="AA233" i="30"/>
  <c r="Z233" i="30"/>
  <c r="Q233" i="30"/>
  <c r="A234" i="30"/>
  <c r="A235" i="30" s="1"/>
  <c r="O233" i="30"/>
  <c r="AH282" i="30"/>
  <c r="AD282" i="30"/>
  <c r="Z282" i="30"/>
  <c r="V282" i="30"/>
  <c r="R282" i="30"/>
  <c r="N282" i="30"/>
  <c r="J282" i="30"/>
  <c r="AG282" i="30"/>
  <c r="AC282" i="30"/>
  <c r="Y282" i="30"/>
  <c r="U282" i="30"/>
  <c r="Q282" i="30"/>
  <c r="M282" i="30"/>
  <c r="I282" i="30"/>
  <c r="AF282" i="30"/>
  <c r="X282" i="30"/>
  <c r="P282" i="30"/>
  <c r="H282" i="30"/>
  <c r="AE282" i="30"/>
  <c r="W282" i="30"/>
  <c r="O282" i="30"/>
  <c r="AB282" i="30"/>
  <c r="L282" i="30"/>
  <c r="AI282" i="30"/>
  <c r="S282" i="30"/>
  <c r="AA282" i="30"/>
  <c r="K282" i="30"/>
  <c r="AJ282" i="30"/>
  <c r="T282" i="30"/>
  <c r="A283" i="30"/>
  <c r="AI331" i="30"/>
  <c r="AE331" i="30"/>
  <c r="AA331" i="30"/>
  <c r="W331" i="30"/>
  <c r="S331" i="30"/>
  <c r="O331" i="30"/>
  <c r="K331" i="30"/>
  <c r="AF331" i="30"/>
  <c r="Z331" i="30"/>
  <c r="U331" i="30"/>
  <c r="P331" i="30"/>
  <c r="J331" i="30"/>
  <c r="AJ331" i="30"/>
  <c r="AD331" i="30"/>
  <c r="Y331" i="30"/>
  <c r="T331" i="30"/>
  <c r="N331" i="30"/>
  <c r="I331" i="30"/>
  <c r="AC331" i="30"/>
  <c r="R331" i="30"/>
  <c r="H331" i="30"/>
  <c r="AG331" i="30"/>
  <c r="L331" i="30"/>
  <c r="AB331" i="30"/>
  <c r="Q331" i="30"/>
  <c r="AH331" i="30"/>
  <c r="X331" i="30"/>
  <c r="M331" i="30"/>
  <c r="A332" i="30"/>
  <c r="A333" i="30" s="1"/>
  <c r="V331" i="30"/>
  <c r="Z17" i="30"/>
  <c r="AH344" i="30"/>
  <c r="P368" i="30"/>
  <c r="AH91" i="30"/>
  <c r="N91" i="30"/>
  <c r="V91" i="30"/>
  <c r="A117" i="30"/>
  <c r="A118" i="30" s="1"/>
  <c r="AH116" i="30"/>
  <c r="AD116" i="30"/>
  <c r="Z116" i="30"/>
  <c r="V116" i="30"/>
  <c r="R116" i="30"/>
  <c r="N116" i="30"/>
  <c r="J116" i="30"/>
  <c r="AJ116" i="30"/>
  <c r="AE116" i="30"/>
  <c r="Y116" i="30"/>
  <c r="T116" i="30"/>
  <c r="O116" i="30"/>
  <c r="I116" i="30"/>
  <c r="AG116" i="30"/>
  <c r="AA116" i="30"/>
  <c r="S116" i="30"/>
  <c r="L116" i="30"/>
  <c r="AC116" i="30"/>
  <c r="W116" i="30"/>
  <c r="P116" i="30"/>
  <c r="H116" i="30"/>
  <c r="AF116" i="30"/>
  <c r="Q116" i="30"/>
  <c r="AB116" i="30"/>
  <c r="M116" i="30"/>
  <c r="X116" i="30"/>
  <c r="U116" i="30"/>
  <c r="K116" i="30"/>
  <c r="AI116" i="30"/>
  <c r="AG190" i="30"/>
  <c r="AC190" i="30"/>
  <c r="Y190" i="30"/>
  <c r="U190" i="30"/>
  <c r="Q190" i="30"/>
  <c r="M190" i="30"/>
  <c r="I190" i="30"/>
  <c r="AJ190" i="30"/>
  <c r="AF190" i="30"/>
  <c r="AB190" i="30"/>
  <c r="X190" i="30"/>
  <c r="T190" i="30"/>
  <c r="P190" i="30"/>
  <c r="L190" i="30"/>
  <c r="H190" i="30"/>
  <c r="AE190" i="30"/>
  <c r="W190" i="30"/>
  <c r="O190" i="30"/>
  <c r="AD190" i="30"/>
  <c r="V190" i="30"/>
  <c r="N190" i="30"/>
  <c r="AA190" i="30"/>
  <c r="K190" i="30"/>
  <c r="Z190" i="30"/>
  <c r="J190" i="30"/>
  <c r="I5" i="30"/>
  <c r="Q5" i="30"/>
  <c r="Y5" i="30"/>
  <c r="AG5" i="30"/>
  <c r="R35" i="30"/>
  <c r="AH35" i="30"/>
  <c r="S190" i="30"/>
  <c r="AE196" i="30"/>
  <c r="A6" i="30"/>
  <c r="A7" i="30" s="1"/>
  <c r="AH11" i="30"/>
  <c r="AD11" i="30"/>
  <c r="Z11" i="30"/>
  <c r="V11" i="30"/>
  <c r="R11" i="30"/>
  <c r="AG11" i="30"/>
  <c r="AC11" i="30"/>
  <c r="Y11" i="30"/>
  <c r="U11" i="30"/>
  <c r="Q11" i="30"/>
  <c r="AH23" i="30"/>
  <c r="AD23" i="30"/>
  <c r="Z23" i="30"/>
  <c r="V23" i="30"/>
  <c r="R23" i="30"/>
  <c r="N23" i="30"/>
  <c r="J23" i="30"/>
  <c r="AG23" i="30"/>
  <c r="AC23" i="30"/>
  <c r="Y23" i="30"/>
  <c r="U23" i="30"/>
  <c r="Q23" i="30"/>
  <c r="M23" i="30"/>
  <c r="I23" i="30"/>
  <c r="A36" i="30"/>
  <c r="A37" i="30" s="1"/>
  <c r="I146" i="30"/>
  <c r="Y146" i="30"/>
  <c r="AH165" i="30"/>
  <c r="AD165" i="30"/>
  <c r="Z165" i="30"/>
  <c r="V165" i="30"/>
  <c r="R165" i="30"/>
  <c r="N165" i="30"/>
  <c r="J165" i="30"/>
  <c r="AG165" i="30"/>
  <c r="AC165" i="30"/>
  <c r="Y165" i="30"/>
  <c r="U165" i="30"/>
  <c r="Q165" i="30"/>
  <c r="M165" i="30"/>
  <c r="I165" i="30"/>
  <c r="AF165" i="30"/>
  <c r="X165" i="30"/>
  <c r="P165" i="30"/>
  <c r="H165" i="30"/>
  <c r="AE165" i="30"/>
  <c r="W165" i="30"/>
  <c r="O165" i="30"/>
  <c r="AJ165" i="30"/>
  <c r="T165" i="30"/>
  <c r="AI165" i="30"/>
  <c r="S165" i="30"/>
  <c r="L165" i="30"/>
  <c r="K165" i="30"/>
  <c r="A178" i="30"/>
  <c r="A179" i="30" s="1"/>
  <c r="AH177" i="30"/>
  <c r="AD177" i="30"/>
  <c r="Z177" i="30"/>
  <c r="V177" i="30"/>
  <c r="R177" i="30"/>
  <c r="N177" i="30"/>
  <c r="J177" i="30"/>
  <c r="AG177" i="30"/>
  <c r="AB177" i="30"/>
  <c r="W177" i="30"/>
  <c r="Q177" i="30"/>
  <c r="L177" i="30"/>
  <c r="AE177" i="30"/>
  <c r="X177" i="30"/>
  <c r="P177" i="30"/>
  <c r="I177" i="30"/>
  <c r="AI177" i="30"/>
  <c r="AA177" i="30"/>
  <c r="T177" i="30"/>
  <c r="M177" i="30"/>
  <c r="AJ177" i="30"/>
  <c r="U177" i="30"/>
  <c r="H177" i="30"/>
  <c r="AF177" i="30"/>
  <c r="S177" i="30"/>
  <c r="AC177" i="30"/>
  <c r="Y177" i="30"/>
  <c r="O177" i="30"/>
  <c r="K177" i="30"/>
  <c r="A191" i="30"/>
  <c r="A192" i="30" s="1"/>
  <c r="A209" i="30"/>
  <c r="AG208" i="30"/>
  <c r="AC208" i="30"/>
  <c r="Y208" i="30"/>
  <c r="U208" i="30"/>
  <c r="Q208" i="30"/>
  <c r="M208" i="30"/>
  <c r="I208" i="30"/>
  <c r="AF208" i="30"/>
  <c r="AA208" i="30"/>
  <c r="V208" i="30"/>
  <c r="P208" i="30"/>
  <c r="K208" i="30"/>
  <c r="AJ208" i="30"/>
  <c r="AE208" i="30"/>
  <c r="Z208" i="30"/>
  <c r="T208" i="30"/>
  <c r="O208" i="30"/>
  <c r="J208" i="30"/>
  <c r="AI208" i="30"/>
  <c r="X208" i="30"/>
  <c r="N208" i="30"/>
  <c r="AH208" i="30"/>
  <c r="W208" i="30"/>
  <c r="L208" i="30"/>
  <c r="AD208" i="30"/>
  <c r="H208" i="30"/>
  <c r="AB208" i="30"/>
  <c r="AI227" i="30"/>
  <c r="AE227" i="30"/>
  <c r="AA227" i="30"/>
  <c r="W227" i="30"/>
  <c r="S227" i="30"/>
  <c r="O227" i="30"/>
  <c r="K227" i="30"/>
  <c r="AH227" i="30"/>
  <c r="AD227" i="30"/>
  <c r="Z227" i="30"/>
  <c r="V227" i="30"/>
  <c r="R227" i="30"/>
  <c r="N227" i="30"/>
  <c r="J227" i="30"/>
  <c r="AC227" i="30"/>
  <c r="U227" i="30"/>
  <c r="M227" i="30"/>
  <c r="AJ227" i="30"/>
  <c r="AB227" i="30"/>
  <c r="T227" i="30"/>
  <c r="L227" i="30"/>
  <c r="AJ239" i="30"/>
  <c r="AF239" i="30"/>
  <c r="AB239" i="30"/>
  <c r="X239" i="30"/>
  <c r="T239" i="30"/>
  <c r="P239" i="30"/>
  <c r="L239" i="30"/>
  <c r="H239" i="30"/>
  <c r="AE239" i="30"/>
  <c r="Z239" i="30"/>
  <c r="U239" i="30"/>
  <c r="O239" i="30"/>
  <c r="J239" i="30"/>
  <c r="AI239" i="30"/>
  <c r="AD239" i="30"/>
  <c r="Y239" i="30"/>
  <c r="S239" i="30"/>
  <c r="N239" i="30"/>
  <c r="I239" i="30"/>
  <c r="AH239" i="30"/>
  <c r="W239" i="30"/>
  <c r="M239" i="30"/>
  <c r="AG239" i="30"/>
  <c r="V239" i="30"/>
  <c r="K239" i="30"/>
  <c r="AG251" i="30"/>
  <c r="AC251" i="30"/>
  <c r="Y251" i="30"/>
  <c r="U251" i="30"/>
  <c r="Q251" i="30"/>
  <c r="M251" i="30"/>
  <c r="I251" i="30"/>
  <c r="AJ251" i="30"/>
  <c r="AF251" i="30"/>
  <c r="AB251" i="30"/>
  <c r="X251" i="30"/>
  <c r="T251" i="30"/>
  <c r="P251" i="30"/>
  <c r="L251" i="30"/>
  <c r="H251" i="30"/>
  <c r="AE251" i="30"/>
  <c r="W251" i="30"/>
  <c r="O251" i="30"/>
  <c r="AD251" i="30"/>
  <c r="V251" i="30"/>
  <c r="N251" i="30"/>
  <c r="AI251" i="30"/>
  <c r="S251" i="30"/>
  <c r="AH251" i="30"/>
  <c r="R251" i="30"/>
  <c r="AI264" i="30"/>
  <c r="AE264" i="30"/>
  <c r="AA264" i="30"/>
  <c r="W264" i="30"/>
  <c r="S264" i="30"/>
  <c r="O264" i="30"/>
  <c r="K264" i="30"/>
  <c r="AG264" i="30"/>
  <c r="AB264" i="30"/>
  <c r="V264" i="30"/>
  <c r="Q264" i="30"/>
  <c r="L264" i="30"/>
  <c r="AF264" i="30"/>
  <c r="Z264" i="30"/>
  <c r="U264" i="30"/>
  <c r="P264" i="30"/>
  <c r="J264" i="30"/>
  <c r="AH276" i="30"/>
  <c r="AD276" i="30"/>
  <c r="Z276" i="30"/>
  <c r="V276" i="30"/>
  <c r="R276" i="30"/>
  <c r="N276" i="30"/>
  <c r="J276" i="30"/>
  <c r="AG276" i="30"/>
  <c r="AB276" i="30"/>
  <c r="W276" i="30"/>
  <c r="Q276" i="30"/>
  <c r="L276" i="30"/>
  <c r="AF276" i="30"/>
  <c r="AA276" i="30"/>
  <c r="U276" i="30"/>
  <c r="P276" i="30"/>
  <c r="K276" i="30"/>
  <c r="AG288" i="30"/>
  <c r="AC288" i="30"/>
  <c r="Y288" i="30"/>
  <c r="U288" i="30"/>
  <c r="Q288" i="30"/>
  <c r="M288" i="30"/>
  <c r="I288" i="30"/>
  <c r="AJ288" i="30"/>
  <c r="AF288" i="30"/>
  <c r="AB288" i="30"/>
  <c r="X288" i="30"/>
  <c r="T288" i="30"/>
  <c r="P288" i="30"/>
  <c r="L288" i="30"/>
  <c r="H288" i="30"/>
  <c r="AE288" i="30"/>
  <c r="W288" i="30"/>
  <c r="O288" i="30"/>
  <c r="AD288" i="30"/>
  <c r="V288" i="30"/>
  <c r="N288" i="30"/>
  <c r="AH301" i="30"/>
  <c r="AD301" i="30"/>
  <c r="Z301" i="30"/>
  <c r="V301" i="30"/>
  <c r="R301" i="30"/>
  <c r="N301" i="30"/>
  <c r="J301" i="30"/>
  <c r="AG301" i="30"/>
  <c r="AC301" i="30"/>
  <c r="Y301" i="30"/>
  <c r="U301" i="30"/>
  <c r="Q301" i="30"/>
  <c r="M301" i="30"/>
  <c r="I301" i="30"/>
  <c r="AG313" i="30"/>
  <c r="AC313" i="30"/>
  <c r="Y313" i="30"/>
  <c r="U313" i="30"/>
  <c r="Q313" i="30"/>
  <c r="M313" i="30"/>
  <c r="I313" i="30"/>
  <c r="AJ313" i="30"/>
  <c r="AF313" i="30"/>
  <c r="AB313" i="30"/>
  <c r="X313" i="30"/>
  <c r="T313" i="30"/>
  <c r="P313" i="30"/>
  <c r="L313" i="30"/>
  <c r="H313" i="30"/>
  <c r="AG325" i="30"/>
  <c r="AC325" i="30"/>
  <c r="Y325" i="30"/>
  <c r="U325" i="30"/>
  <c r="Q325" i="30"/>
  <c r="M325" i="30"/>
  <c r="I325" i="30"/>
  <c r="AJ325" i="30"/>
  <c r="AF325" i="30"/>
  <c r="AB325" i="30"/>
  <c r="X325" i="30"/>
  <c r="T325" i="30"/>
  <c r="P325" i="30"/>
  <c r="L325" i="30"/>
  <c r="H325" i="30"/>
  <c r="AG338" i="30"/>
  <c r="AC338" i="30"/>
  <c r="Y338" i="30"/>
  <c r="U338" i="30"/>
  <c r="Q338" i="30"/>
  <c r="M338" i="30"/>
  <c r="I338" i="30"/>
  <c r="AJ338" i="30"/>
  <c r="AF338" i="30"/>
  <c r="AB338" i="30"/>
  <c r="X338" i="30"/>
  <c r="T338" i="30"/>
  <c r="P338" i="30"/>
  <c r="L338" i="30"/>
  <c r="H338" i="30"/>
  <c r="AG350" i="30"/>
  <c r="AC350" i="30"/>
  <c r="Y350" i="30"/>
  <c r="U350" i="30"/>
  <c r="Q350" i="30"/>
  <c r="M350" i="30"/>
  <c r="I350" i="30"/>
  <c r="AJ350" i="30"/>
  <c r="AF350" i="30"/>
  <c r="AB350" i="30"/>
  <c r="X350" i="30"/>
  <c r="T350" i="30"/>
  <c r="P350" i="30"/>
  <c r="L350" i="30"/>
  <c r="H350" i="30"/>
  <c r="AJ362" i="30"/>
  <c r="AF362" i="30"/>
  <c r="AB362" i="30"/>
  <c r="X362" i="30"/>
  <c r="T362" i="30"/>
  <c r="P362" i="30"/>
  <c r="L362" i="30"/>
  <c r="H362" i="30"/>
  <c r="AI362" i="30"/>
  <c r="AE362" i="30"/>
  <c r="AA362" i="30"/>
  <c r="W362" i="30"/>
  <c r="S362" i="30"/>
  <c r="O362" i="30"/>
  <c r="K362" i="30"/>
  <c r="J5" i="30"/>
  <c r="N5" i="30"/>
  <c r="R5" i="30"/>
  <c r="V5" i="30"/>
  <c r="Z5" i="30"/>
  <c r="AD5" i="30"/>
  <c r="AH5" i="30"/>
  <c r="I11" i="30"/>
  <c r="M11" i="30"/>
  <c r="S11" i="30"/>
  <c r="AA11" i="30"/>
  <c r="AI11" i="30"/>
  <c r="K23" i="30"/>
  <c r="S23" i="30"/>
  <c r="AA23" i="30"/>
  <c r="AI23" i="30"/>
  <c r="M35" i="30"/>
  <c r="U35" i="30"/>
  <c r="J338" i="30"/>
  <c r="R338" i="30"/>
  <c r="Z338" i="30"/>
  <c r="AH338" i="30"/>
  <c r="J350" i="30"/>
  <c r="R350" i="30"/>
  <c r="Z350" i="30"/>
  <c r="AH350" i="30"/>
  <c r="M362" i="30"/>
  <c r="U362" i="30"/>
  <c r="AC362" i="30"/>
  <c r="K301" i="30"/>
  <c r="S301" i="30"/>
  <c r="AA301" i="30"/>
  <c r="AI301" i="30"/>
  <c r="N313" i="30"/>
  <c r="V313" i="30"/>
  <c r="AD313" i="30"/>
  <c r="N325" i="30"/>
  <c r="V325" i="30"/>
  <c r="AD325" i="30"/>
  <c r="H264" i="30"/>
  <c r="R264" i="30"/>
  <c r="AC264" i="30"/>
  <c r="M276" i="30"/>
  <c r="X276" i="30"/>
  <c r="AI276" i="30"/>
  <c r="J288" i="30"/>
  <c r="Z288" i="30"/>
  <c r="H227" i="30"/>
  <c r="X227" i="30"/>
  <c r="Q239" i="30"/>
  <c r="J251" i="30"/>
  <c r="AH190" i="30"/>
  <c r="R208" i="30"/>
  <c r="AA165" i="30"/>
  <c r="AJ35" i="30"/>
  <c r="AF35" i="30"/>
  <c r="AB35" i="30"/>
  <c r="X35" i="30"/>
  <c r="T35" i="30"/>
  <c r="P35" i="30"/>
  <c r="L35" i="30"/>
  <c r="H35" i="30"/>
  <c r="AI35" i="30"/>
  <c r="AE35" i="30"/>
  <c r="AA35" i="30"/>
  <c r="W35" i="30"/>
  <c r="S35" i="30"/>
  <c r="O35" i="30"/>
  <c r="K35" i="30"/>
  <c r="AA48" i="30"/>
  <c r="Y48" i="30"/>
  <c r="A221" i="30"/>
  <c r="AI220" i="30"/>
  <c r="AE220" i="30"/>
  <c r="AA220" i="30"/>
  <c r="W220" i="30"/>
  <c r="S220" i="30"/>
  <c r="O220" i="30"/>
  <c r="K220" i="30"/>
  <c r="AH220" i="30"/>
  <c r="AD220" i="30"/>
  <c r="Z220" i="30"/>
  <c r="V220" i="30"/>
  <c r="R220" i="30"/>
  <c r="N220" i="30"/>
  <c r="J220" i="30"/>
  <c r="AF220" i="30"/>
  <c r="X220" i="30"/>
  <c r="P220" i="30"/>
  <c r="H220" i="30"/>
  <c r="AJ220" i="30"/>
  <c r="Y220" i="30"/>
  <c r="M220" i="30"/>
  <c r="AG220" i="30"/>
  <c r="U220" i="30"/>
  <c r="L220" i="30"/>
  <c r="T220" i="30"/>
  <c r="Q220" i="30"/>
  <c r="AC220" i="30"/>
  <c r="AB220" i="30"/>
  <c r="H5" i="30"/>
  <c r="M5" i="30"/>
  <c r="U5" i="30"/>
  <c r="AC5" i="30"/>
  <c r="J35" i="30"/>
  <c r="Z35" i="30"/>
  <c r="A26" i="30"/>
  <c r="AH42" i="30"/>
  <c r="AD42" i="30"/>
  <c r="Z42" i="30"/>
  <c r="V42" i="30"/>
  <c r="R42" i="30"/>
  <c r="N42" i="30"/>
  <c r="J42" i="30"/>
  <c r="AJ42" i="30"/>
  <c r="AF42" i="30"/>
  <c r="AB42" i="30"/>
  <c r="X42" i="30"/>
  <c r="T42" i="30"/>
  <c r="P42" i="30"/>
  <c r="L42" i="30"/>
  <c r="H42" i="30"/>
  <c r="AI42" i="30"/>
  <c r="AA42" i="30"/>
  <c r="S42" i="30"/>
  <c r="K42" i="30"/>
  <c r="Y42" i="30"/>
  <c r="O42" i="30"/>
  <c r="AE42" i="30"/>
  <c r="U42" i="30"/>
  <c r="I42" i="30"/>
  <c r="AG42" i="30"/>
  <c r="M42" i="30"/>
  <c r="AC42" i="30"/>
  <c r="W42" i="30"/>
  <c r="Q42" i="30"/>
  <c r="AE54" i="30"/>
  <c r="O54" i="30"/>
  <c r="A80" i="30"/>
  <c r="A81" i="30" s="1"/>
  <c r="A82" i="30" s="1"/>
  <c r="AI79" i="30"/>
  <c r="AE79" i="30"/>
  <c r="AA79" i="30"/>
  <c r="W79" i="30"/>
  <c r="AG79" i="30"/>
  <c r="AC79" i="30"/>
  <c r="Y79" i="30"/>
  <c r="U79" i="30"/>
  <c r="Q79" i="30"/>
  <c r="M79" i="30"/>
  <c r="I79" i="30"/>
  <c r="AJ79" i="30"/>
  <c r="AB79" i="30"/>
  <c r="T79" i="30"/>
  <c r="O79" i="30"/>
  <c r="J79" i="30"/>
  <c r="Z79" i="30"/>
  <c r="R79" i="30"/>
  <c r="K79" i="30"/>
  <c r="AF79" i="30"/>
  <c r="V79" i="30"/>
  <c r="N79" i="30"/>
  <c r="X79" i="30"/>
  <c r="H79" i="30"/>
  <c r="S79" i="30"/>
  <c r="P79" i="30"/>
  <c r="L79" i="30"/>
  <c r="AH79" i="30"/>
  <c r="AD79" i="30"/>
  <c r="A154" i="30"/>
  <c r="A155" i="30" s="1"/>
  <c r="AH153" i="30"/>
  <c r="AD153" i="30"/>
  <c r="Z153" i="30"/>
  <c r="V153" i="30"/>
  <c r="R153" i="30"/>
  <c r="N153" i="30"/>
  <c r="J153" i="30"/>
  <c r="AG153" i="30"/>
  <c r="AC153" i="30"/>
  <c r="Y153" i="30"/>
  <c r="U153" i="30"/>
  <c r="Q153" i="30"/>
  <c r="M153" i="30"/>
  <c r="I153" i="30"/>
  <c r="AF153" i="30"/>
  <c r="X153" i="30"/>
  <c r="P153" i="30"/>
  <c r="H153" i="30"/>
  <c r="AE153" i="30"/>
  <c r="W153" i="30"/>
  <c r="O153" i="30"/>
  <c r="AB153" i="30"/>
  <c r="L153" i="30"/>
  <c r="AA153" i="30"/>
  <c r="K153" i="30"/>
  <c r="T153" i="30"/>
  <c r="S153" i="30"/>
  <c r="AJ153" i="30"/>
  <c r="AI153" i="30"/>
  <c r="A168" i="30"/>
  <c r="A197" i="30"/>
  <c r="AG196" i="30"/>
  <c r="AC196" i="30"/>
  <c r="Y196" i="30"/>
  <c r="U196" i="30"/>
  <c r="Q196" i="30"/>
  <c r="M196" i="30"/>
  <c r="I196" i="30"/>
  <c r="AJ196" i="30"/>
  <c r="AF196" i="30"/>
  <c r="AB196" i="30"/>
  <c r="X196" i="30"/>
  <c r="T196" i="30"/>
  <c r="P196" i="30"/>
  <c r="L196" i="30"/>
  <c r="H196" i="30"/>
  <c r="AI196" i="30"/>
  <c r="AA196" i="30"/>
  <c r="S196" i="30"/>
  <c r="K196" i="30"/>
  <c r="AH196" i="30"/>
  <c r="Z196" i="30"/>
  <c r="R196" i="30"/>
  <c r="J196" i="30"/>
  <c r="W196" i="30"/>
  <c r="V196" i="30"/>
  <c r="AJ214" i="30"/>
  <c r="AF214" i="30"/>
  <c r="AB214" i="30"/>
  <c r="X214" i="30"/>
  <c r="T214" i="30"/>
  <c r="P214" i="30"/>
  <c r="L214" i="30"/>
  <c r="H214" i="30"/>
  <c r="AE214" i="30"/>
  <c r="Z214" i="30"/>
  <c r="U214" i="30"/>
  <c r="O214" i="30"/>
  <c r="J214" i="30"/>
  <c r="AI214" i="30"/>
  <c r="AD214" i="30"/>
  <c r="Y214" i="30"/>
  <c r="S214" i="30"/>
  <c r="N214" i="30"/>
  <c r="I214" i="30"/>
  <c r="AC214" i="30"/>
  <c r="R214" i="30"/>
  <c r="AA214" i="30"/>
  <c r="Q214" i="30"/>
  <c r="AH214" i="30"/>
  <c r="M214" i="30"/>
  <c r="AG214" i="30"/>
  <c r="K214" i="30"/>
  <c r="A278" i="30"/>
  <c r="A290" i="30"/>
  <c r="A316" i="30"/>
  <c r="K5" i="30"/>
  <c r="O5" i="30"/>
  <c r="S5" i="30"/>
  <c r="W5" i="30"/>
  <c r="AA5" i="30"/>
  <c r="AE5" i="30"/>
  <c r="N35" i="30"/>
  <c r="V35" i="30"/>
  <c r="AD35" i="30"/>
  <c r="L301" i="30"/>
  <c r="T301" i="30"/>
  <c r="AB301" i="30"/>
  <c r="AJ301" i="30"/>
  <c r="O313" i="30"/>
  <c r="W313" i="30"/>
  <c r="AE313" i="30"/>
  <c r="O325" i="30"/>
  <c r="W325" i="30"/>
  <c r="AE325" i="30"/>
  <c r="I264" i="30"/>
  <c r="T264" i="30"/>
  <c r="AD264" i="30"/>
  <c r="O276" i="30"/>
  <c r="Y276" i="30"/>
  <c r="AJ276" i="30"/>
  <c r="K288" i="30"/>
  <c r="AA288" i="30"/>
  <c r="I227" i="30"/>
  <c r="Y227" i="30"/>
  <c r="R239" i="30"/>
  <c r="K251" i="30"/>
  <c r="AI190" i="30"/>
  <c r="O196" i="30"/>
  <c r="S208" i="30"/>
  <c r="AB165" i="30"/>
  <c r="I48" i="30"/>
  <c r="AD48" i="30"/>
  <c r="U54" i="30"/>
  <c r="N48" i="30"/>
  <c r="AI48" i="30"/>
  <c r="Z54" i="30"/>
  <c r="S48" i="30"/>
  <c r="J54" i="30"/>
  <c r="V85" i="30"/>
  <c r="A86" i="30"/>
  <c r="A87" i="30" s="1"/>
  <c r="J85" i="30"/>
  <c r="Z85" i="30"/>
  <c r="AD91" i="30"/>
  <c r="N85" i="30"/>
  <c r="AD85" i="30"/>
  <c r="M103" i="30"/>
  <c r="AH128" i="30"/>
  <c r="AD134" i="30"/>
  <c r="S128" i="30"/>
  <c r="O134" i="30"/>
  <c r="AE134" i="30"/>
  <c r="H128" i="30"/>
  <c r="N128" i="30"/>
  <c r="N134" i="30"/>
  <c r="Z128" i="30"/>
  <c r="V134" i="30"/>
  <c r="A123" i="30"/>
  <c r="A124" i="30" s="1"/>
  <c r="AG122" i="30"/>
  <c r="AC122" i="30"/>
  <c r="Y122" i="30"/>
  <c r="U122" i="30"/>
  <c r="Q122" i="30"/>
  <c r="M122" i="30"/>
  <c r="I122" i="30"/>
  <c r="AJ122" i="30"/>
  <c r="AE122" i="30"/>
  <c r="Z122" i="30"/>
  <c r="T122" i="30"/>
  <c r="O122" i="30"/>
  <c r="J122" i="30"/>
  <c r="AF122" i="30"/>
  <c r="AA122" i="30"/>
  <c r="V122" i="30"/>
  <c r="P122" i="30"/>
  <c r="K122" i="30"/>
  <c r="AI122" i="30"/>
  <c r="AD122" i="30"/>
  <c r="X122" i="30"/>
  <c r="S122" i="30"/>
  <c r="N122" i="30"/>
  <c r="H122" i="30"/>
  <c r="AB122" i="30"/>
  <c r="L122" i="30"/>
  <c r="AH122" i="30"/>
  <c r="A141" i="30"/>
  <c r="A142" i="30" s="1"/>
  <c r="AJ140" i="30"/>
  <c r="AF140" i="30"/>
  <c r="AB140" i="30"/>
  <c r="X140" i="30"/>
  <c r="T140" i="30"/>
  <c r="P140" i="30"/>
  <c r="L140" i="30"/>
  <c r="H140" i="30"/>
  <c r="AH140" i="30"/>
  <c r="AC140" i="30"/>
  <c r="W140" i="30"/>
  <c r="R140" i="30"/>
  <c r="M140" i="30"/>
  <c r="AI140" i="30"/>
  <c r="AD140" i="30"/>
  <c r="Y140" i="30"/>
  <c r="S140" i="30"/>
  <c r="N140" i="30"/>
  <c r="I140" i="30"/>
  <c r="AE140" i="30"/>
  <c r="U140" i="30"/>
  <c r="J140" i="30"/>
  <c r="AG140" i="30"/>
  <c r="V140" i="30"/>
  <c r="K140" i="30"/>
  <c r="AA140" i="30"/>
  <c r="Q140" i="30"/>
  <c r="R122" i="30"/>
  <c r="Z140" i="30"/>
  <c r="AI146" i="30"/>
  <c r="AE146" i="30"/>
  <c r="AA146" i="30"/>
  <c r="W146" i="30"/>
  <c r="S146" i="30"/>
  <c r="O146" i="30"/>
  <c r="K146" i="30"/>
  <c r="AJ146" i="30"/>
  <c r="AF146" i="30"/>
  <c r="AB146" i="30"/>
  <c r="X146" i="30"/>
  <c r="T146" i="30"/>
  <c r="P146" i="30"/>
  <c r="L146" i="30"/>
  <c r="H146" i="30"/>
  <c r="AC146" i="30"/>
  <c r="U146" i="30"/>
  <c r="M146" i="30"/>
  <c r="AD146" i="30"/>
  <c r="V146" i="30"/>
  <c r="N146" i="30"/>
  <c r="J128" i="30"/>
  <c r="O128" i="30"/>
  <c r="T128" i="30"/>
  <c r="AA128" i="30"/>
  <c r="AI128" i="30"/>
  <c r="J146" i="30"/>
  <c r="Z146" i="30"/>
  <c r="A135" i="30"/>
  <c r="A136" i="30" s="1"/>
  <c r="L128" i="30"/>
  <c r="R128" i="30"/>
  <c r="W128" i="30"/>
  <c r="K134" i="30"/>
  <c r="S134" i="30"/>
  <c r="AA134" i="30"/>
  <c r="R146" i="30"/>
  <c r="AH146" i="30"/>
  <c r="A129" i="30"/>
  <c r="A130" i="30" s="1"/>
  <c r="AJ128" i="30"/>
  <c r="AF128" i="30"/>
  <c r="AB128" i="30"/>
  <c r="X128" i="30"/>
  <c r="AG128" i="30"/>
  <c r="AC128" i="30"/>
  <c r="Y128" i="30"/>
  <c r="U128" i="30"/>
  <c r="Q128" i="30"/>
  <c r="M128" i="30"/>
  <c r="I128" i="30"/>
  <c r="AJ134" i="30"/>
  <c r="AF134" i="30"/>
  <c r="AB134" i="30"/>
  <c r="X134" i="30"/>
  <c r="T134" i="30"/>
  <c r="P134" i="30"/>
  <c r="L134" i="30"/>
  <c r="H134" i="30"/>
  <c r="AG134" i="30"/>
  <c r="AC134" i="30"/>
  <c r="Y134" i="30"/>
  <c r="U134" i="30"/>
  <c r="Q134" i="30"/>
  <c r="M134" i="30"/>
  <c r="I134" i="30"/>
  <c r="A147" i="30"/>
  <c r="K128" i="30"/>
  <c r="P128" i="30"/>
  <c r="V128" i="30"/>
  <c r="AD128" i="30"/>
  <c r="J134" i="30"/>
  <c r="R134" i="30"/>
  <c r="Z134" i="30"/>
  <c r="AH134" i="30"/>
  <c r="Q146" i="30"/>
  <c r="AG146" i="30"/>
  <c r="A98" i="30"/>
  <c r="A99" i="30" s="1"/>
  <c r="A110" i="30"/>
  <c r="K85" i="30"/>
  <c r="O85" i="30"/>
  <c r="S85" i="30"/>
  <c r="W85" i="30"/>
  <c r="AA85" i="30"/>
  <c r="AE85" i="30"/>
  <c r="AI85" i="30"/>
  <c r="O91" i="30"/>
  <c r="W91" i="30"/>
  <c r="AE91" i="30"/>
  <c r="S97" i="30"/>
  <c r="AH97" i="30"/>
  <c r="AD97" i="30"/>
  <c r="Z97" i="30"/>
  <c r="V97" i="30"/>
  <c r="R97" i="30"/>
  <c r="N97" i="30"/>
  <c r="J97" i="30"/>
  <c r="AG97" i="30"/>
  <c r="AC97" i="30"/>
  <c r="Y97" i="30"/>
  <c r="U97" i="30"/>
  <c r="Q97" i="30"/>
  <c r="M97" i="30"/>
  <c r="I97" i="30"/>
  <c r="AJ97" i="30"/>
  <c r="AF97" i="30"/>
  <c r="AB97" i="30"/>
  <c r="X97" i="30"/>
  <c r="T97" i="30"/>
  <c r="P97" i="30"/>
  <c r="L97" i="30"/>
  <c r="H97" i="30"/>
  <c r="AJ103" i="30"/>
  <c r="AF103" i="30"/>
  <c r="AB103" i="30"/>
  <c r="X103" i="30"/>
  <c r="T103" i="30"/>
  <c r="P103" i="30"/>
  <c r="L103" i="30"/>
  <c r="H103" i="30"/>
  <c r="AI103" i="30"/>
  <c r="AE103" i="30"/>
  <c r="AA103" i="30"/>
  <c r="W103" i="30"/>
  <c r="S103" i="30"/>
  <c r="O103" i="30"/>
  <c r="K103" i="30"/>
  <c r="AH103" i="30"/>
  <c r="AD103" i="30"/>
  <c r="Z103" i="30"/>
  <c r="V103" i="30"/>
  <c r="R103" i="30"/>
  <c r="N103" i="30"/>
  <c r="J103" i="30"/>
  <c r="Y103" i="30"/>
  <c r="I103" i="30"/>
  <c r="U103" i="30"/>
  <c r="AG103" i="30"/>
  <c r="Q103" i="30"/>
  <c r="H85" i="30"/>
  <c r="L85" i="30"/>
  <c r="P85" i="30"/>
  <c r="T85" i="30"/>
  <c r="X85" i="30"/>
  <c r="AB85" i="30"/>
  <c r="AF85" i="30"/>
  <c r="J91" i="30"/>
  <c r="R91" i="30"/>
  <c r="Z91" i="30"/>
  <c r="W97" i="30"/>
  <c r="AJ109" i="30"/>
  <c r="AF109" i="30"/>
  <c r="AB109" i="30"/>
  <c r="X109" i="30"/>
  <c r="T109" i="30"/>
  <c r="P109" i="30"/>
  <c r="L109" i="30"/>
  <c r="H109" i="30"/>
  <c r="AI109" i="30"/>
  <c r="AE109" i="30"/>
  <c r="AA109" i="30"/>
  <c r="W109" i="30"/>
  <c r="S109" i="30"/>
  <c r="O109" i="30"/>
  <c r="K109" i="30"/>
  <c r="AH109" i="30"/>
  <c r="AD109" i="30"/>
  <c r="Z109" i="30"/>
  <c r="V109" i="30"/>
  <c r="R109" i="30"/>
  <c r="N109" i="30"/>
  <c r="J109" i="30"/>
  <c r="U109" i="30"/>
  <c r="AG109" i="30"/>
  <c r="Q109" i="30"/>
  <c r="AC109" i="30"/>
  <c r="M109" i="30"/>
  <c r="O97" i="30"/>
  <c r="AE97" i="30"/>
  <c r="A92" i="30"/>
  <c r="A93" i="30" s="1"/>
  <c r="AG91" i="30"/>
  <c r="AC91" i="30"/>
  <c r="Y91" i="30"/>
  <c r="U91" i="30"/>
  <c r="Q91" i="30"/>
  <c r="M91" i="30"/>
  <c r="I91" i="30"/>
  <c r="AJ91" i="30"/>
  <c r="AF91" i="30"/>
  <c r="AB91" i="30"/>
  <c r="X91" i="30"/>
  <c r="T91" i="30"/>
  <c r="P91" i="30"/>
  <c r="L91" i="30"/>
  <c r="H91" i="30"/>
  <c r="A104" i="30"/>
  <c r="A105" i="30" s="1"/>
  <c r="I85" i="30"/>
  <c r="M85" i="30"/>
  <c r="Q85" i="30"/>
  <c r="U85" i="30"/>
  <c r="Y85" i="30"/>
  <c r="AC85" i="30"/>
  <c r="AG85" i="30"/>
  <c r="K91" i="30"/>
  <c r="S91" i="30"/>
  <c r="AA91" i="30"/>
  <c r="AI91" i="30"/>
  <c r="K97" i="30"/>
  <c r="AA97" i="30"/>
  <c r="I109" i="30"/>
  <c r="A51" i="30"/>
  <c r="R60" i="30"/>
  <c r="AH60" i="30"/>
  <c r="U66" i="30"/>
  <c r="Y72" i="30"/>
  <c r="A55" i="30"/>
  <c r="A56" i="30" s="1"/>
  <c r="AJ54" i="30"/>
  <c r="AF54" i="30"/>
  <c r="AB54" i="30"/>
  <c r="X54" i="30"/>
  <c r="T54" i="30"/>
  <c r="P54" i="30"/>
  <c r="L54" i="30"/>
  <c r="H54" i="30"/>
  <c r="AI54" i="30"/>
  <c r="AD54" i="30"/>
  <c r="Y54" i="30"/>
  <c r="S54" i="30"/>
  <c r="N54" i="30"/>
  <c r="I54" i="30"/>
  <c r="AG54" i="30"/>
  <c r="AA54" i="30"/>
  <c r="V54" i="30"/>
  <c r="Q54" i="30"/>
  <c r="K54" i="30"/>
  <c r="A67" i="30"/>
  <c r="A68" i="30" s="1"/>
  <c r="Q48" i="30"/>
  <c r="R54" i="30"/>
  <c r="AC54" i="30"/>
  <c r="AI66" i="30"/>
  <c r="AE66" i="30"/>
  <c r="AA66" i="30"/>
  <c r="W66" i="30"/>
  <c r="S66" i="30"/>
  <c r="O66" i="30"/>
  <c r="K66" i="30"/>
  <c r="AJ66" i="30"/>
  <c r="AD66" i="30"/>
  <c r="Y66" i="30"/>
  <c r="T66" i="30"/>
  <c r="N66" i="30"/>
  <c r="I66" i="30"/>
  <c r="AH66" i="30"/>
  <c r="AC66" i="30"/>
  <c r="X66" i="30"/>
  <c r="R66" i="30"/>
  <c r="M66" i="30"/>
  <c r="H66" i="30"/>
  <c r="AB66" i="30"/>
  <c r="Q66" i="30"/>
  <c r="AG66" i="30"/>
  <c r="V66" i="30"/>
  <c r="L66" i="30"/>
  <c r="A45" i="30"/>
  <c r="AG60" i="30"/>
  <c r="AC60" i="30"/>
  <c r="Y60" i="30"/>
  <c r="U60" i="30"/>
  <c r="Q60" i="30"/>
  <c r="M60" i="30"/>
  <c r="I60" i="30"/>
  <c r="AJ60" i="30"/>
  <c r="AF60" i="30"/>
  <c r="AB60" i="30"/>
  <c r="X60" i="30"/>
  <c r="T60" i="30"/>
  <c r="P60" i="30"/>
  <c r="L60" i="30"/>
  <c r="H60" i="30"/>
  <c r="AE60" i="30"/>
  <c r="W60" i="30"/>
  <c r="O60" i="30"/>
  <c r="AI60" i="30"/>
  <c r="AA60" i="30"/>
  <c r="S60" i="30"/>
  <c r="K60" i="30"/>
  <c r="A73" i="30"/>
  <c r="AJ72" i="30"/>
  <c r="AF72" i="30"/>
  <c r="AB72" i="30"/>
  <c r="X72" i="30"/>
  <c r="T72" i="30"/>
  <c r="P72" i="30"/>
  <c r="L72" i="30"/>
  <c r="H72" i="30"/>
  <c r="AI72" i="30"/>
  <c r="AE72" i="30"/>
  <c r="AA72" i="30"/>
  <c r="W72" i="30"/>
  <c r="S72" i="30"/>
  <c r="O72" i="30"/>
  <c r="K72" i="30"/>
  <c r="AD72" i="30"/>
  <c r="V72" i="30"/>
  <c r="N72" i="30"/>
  <c r="AC72" i="30"/>
  <c r="U72" i="30"/>
  <c r="M72" i="30"/>
  <c r="AH72" i="30"/>
  <c r="R72" i="30"/>
  <c r="Z72" i="30"/>
  <c r="J72" i="30"/>
  <c r="J60" i="30"/>
  <c r="Z60" i="30"/>
  <c r="J66" i="30"/>
  <c r="AF66" i="30"/>
  <c r="I72" i="30"/>
  <c r="AJ48" i="30"/>
  <c r="AF48" i="30"/>
  <c r="AB48" i="30"/>
  <c r="X48" i="30"/>
  <c r="T48" i="30"/>
  <c r="P48" i="30"/>
  <c r="L48" i="30"/>
  <c r="H48" i="30"/>
  <c r="AH48" i="30"/>
  <c r="AC48" i="30"/>
  <c r="W48" i="30"/>
  <c r="R48" i="30"/>
  <c r="M48" i="30"/>
  <c r="AE48" i="30"/>
  <c r="Z48" i="30"/>
  <c r="U48" i="30"/>
  <c r="O48" i="30"/>
  <c r="J48" i="30"/>
  <c r="A61" i="30"/>
  <c r="A62" i="30" s="1"/>
  <c r="K48" i="30"/>
  <c r="V48" i="30"/>
  <c r="AG48" i="30"/>
  <c r="M54" i="30"/>
  <c r="W54" i="30"/>
  <c r="AH54" i="30"/>
  <c r="N60" i="30"/>
  <c r="AD60" i="30"/>
  <c r="P66" i="30"/>
  <c r="Q72" i="30"/>
  <c r="W45" i="20"/>
  <c r="W46" i="20" s="1"/>
  <c r="D36" i="4" s="1"/>
  <c r="K46" i="20"/>
  <c r="D32" i="4" s="1"/>
  <c r="H45" i="20"/>
  <c r="H46" i="20" s="1"/>
  <c r="D31" i="4" s="1"/>
  <c r="X46" i="20"/>
  <c r="E36" i="4" s="1"/>
  <c r="AD15" i="30" l="1"/>
  <c r="H15" i="30"/>
  <c r="AJ15" i="30"/>
  <c r="AA15" i="30"/>
  <c r="T15" i="30"/>
  <c r="X15" i="30"/>
  <c r="AI15" i="30"/>
  <c r="V15" i="30"/>
  <c r="S15" i="30"/>
  <c r="AC15" i="30"/>
  <c r="Y15" i="30"/>
  <c r="N15" i="30"/>
  <c r="K15" i="30"/>
  <c r="M15" i="30"/>
  <c r="AK378" i="30"/>
  <c r="BS178" i="31"/>
  <c r="BK178" i="31"/>
  <c r="AJ379" i="30"/>
  <c r="AF379" i="30"/>
  <c r="AB379" i="30"/>
  <c r="X379" i="30"/>
  <c r="T379" i="30"/>
  <c r="P379" i="30"/>
  <c r="L379" i="30"/>
  <c r="H379" i="30"/>
  <c r="AD379" i="30"/>
  <c r="R379" i="30"/>
  <c r="J379" i="30"/>
  <c r="AG379" i="30"/>
  <c r="Y379" i="30"/>
  <c r="U379" i="30"/>
  <c r="Q379" i="30"/>
  <c r="I379" i="30"/>
  <c r="AI379" i="30"/>
  <c r="AE379" i="30"/>
  <c r="AA379" i="30"/>
  <c r="W379" i="30"/>
  <c r="S379" i="30"/>
  <c r="O379" i="30"/>
  <c r="K379" i="30"/>
  <c r="AH379" i="30"/>
  <c r="Z379" i="30"/>
  <c r="V379" i="30"/>
  <c r="N379" i="30"/>
  <c r="AC379" i="30"/>
  <c r="M379" i="30"/>
  <c r="BT178" i="31"/>
  <c r="BL178" i="31"/>
  <c r="BV178" i="31"/>
  <c r="BN178" i="31"/>
  <c r="BU178" i="31"/>
  <c r="BM178" i="31"/>
  <c r="BX178" i="31"/>
  <c r="BP178" i="31"/>
  <c r="BW178" i="31"/>
  <c r="BO178" i="31"/>
  <c r="Z15" i="30"/>
  <c r="J15" i="30"/>
  <c r="W15" i="30"/>
  <c r="AF15" i="30"/>
  <c r="AG15" i="30"/>
  <c r="Q15" i="30"/>
  <c r="L15" i="30"/>
  <c r="R15" i="30"/>
  <c r="AE15" i="30"/>
  <c r="O15" i="30"/>
  <c r="P15" i="30"/>
  <c r="U15" i="30"/>
  <c r="AB15" i="30"/>
  <c r="I15" i="30"/>
  <c r="A364" i="30"/>
  <c r="A328" i="30"/>
  <c r="A303" i="30"/>
  <c r="A304" i="30" s="1"/>
  <c r="A216" i="30"/>
  <c r="A217" i="30" s="1"/>
  <c r="A341" i="30"/>
  <c r="A342" i="30" s="1"/>
  <c r="A242" i="30"/>
  <c r="A230" i="30"/>
  <c r="A231" i="30" s="1"/>
  <c r="AK251" i="30"/>
  <c r="A88" i="30"/>
  <c r="A89" i="30" s="1"/>
  <c r="AK11" i="30"/>
  <c r="AK301" i="30"/>
  <c r="AK233" i="30"/>
  <c r="AK245" i="30"/>
  <c r="AK54" i="30"/>
  <c r="AK23" i="30"/>
  <c r="AK35" i="30"/>
  <c r="AK227" i="30"/>
  <c r="AK282" i="30"/>
  <c r="AK319" i="30"/>
  <c r="A267" i="30"/>
  <c r="AK79" i="30"/>
  <c r="AK42" i="30"/>
  <c r="AK190" i="30"/>
  <c r="AK288" i="30"/>
  <c r="AK313" i="30"/>
  <c r="AK276" i="30"/>
  <c r="A119" i="30"/>
  <c r="AK116" i="30"/>
  <c r="AK368" i="30"/>
  <c r="AK17" i="30"/>
  <c r="AK29" i="30"/>
  <c r="AK202" i="30"/>
  <c r="A279" i="30"/>
  <c r="A334" i="30"/>
  <c r="A236" i="30"/>
  <c r="AK307" i="30"/>
  <c r="A322" i="30"/>
  <c r="AK91" i="30"/>
  <c r="AK5" i="30"/>
  <c r="A180" i="30"/>
  <c r="A174" i="30"/>
  <c r="AK171" i="30"/>
  <c r="AK270" i="30"/>
  <c r="A204" i="30"/>
  <c r="A365" i="30"/>
  <c r="A354" i="30"/>
  <c r="A317" i="30"/>
  <c r="A291" i="30"/>
  <c r="A255" i="30"/>
  <c r="A169" i="30"/>
  <c r="AK153" i="30"/>
  <c r="A27" i="30"/>
  <c r="A222" i="30"/>
  <c r="AK338" i="30"/>
  <c r="AK239" i="30"/>
  <c r="AK208" i="30"/>
  <c r="A210" i="30"/>
  <c r="AK177" i="30"/>
  <c r="AK331" i="30"/>
  <c r="A347" i="30"/>
  <c r="AK294" i="30"/>
  <c r="AK356" i="30"/>
  <c r="AK257" i="30"/>
  <c r="A187" i="30"/>
  <c r="A370" i="30"/>
  <c r="A272" i="30"/>
  <c r="AK140" i="30"/>
  <c r="A268" i="30"/>
  <c r="AK196" i="30"/>
  <c r="AK183" i="30"/>
  <c r="A156" i="30"/>
  <c r="A8" i="30"/>
  <c r="A248" i="30"/>
  <c r="A32" i="30"/>
  <c r="AK220" i="30"/>
  <c r="AK264" i="30"/>
  <c r="AK325" i="30"/>
  <c r="A284" i="30"/>
  <c r="AK159" i="30"/>
  <c r="A296" i="30"/>
  <c r="AK214" i="30"/>
  <c r="A198" i="30"/>
  <c r="AK362" i="30"/>
  <c r="AK350" i="30"/>
  <c r="A193" i="30"/>
  <c r="AK165" i="30"/>
  <c r="A38" i="30"/>
  <c r="A162" i="30"/>
  <c r="A20" i="30"/>
  <c r="A358" i="30"/>
  <c r="A310" i="30"/>
  <c r="A260" i="30"/>
  <c r="AK344" i="30"/>
  <c r="AK72" i="30"/>
  <c r="AK66" i="30"/>
  <c r="AK103" i="30"/>
  <c r="AK146" i="30"/>
  <c r="AK122" i="30"/>
  <c r="AK128" i="30"/>
  <c r="A137" i="30"/>
  <c r="A148" i="30"/>
  <c r="AK134" i="30"/>
  <c r="A131" i="30"/>
  <c r="A143" i="30"/>
  <c r="A125" i="30"/>
  <c r="A94" i="30"/>
  <c r="AK109" i="30"/>
  <c r="A106" i="30"/>
  <c r="AK85" i="30"/>
  <c r="AK97" i="30"/>
  <c r="A100" i="30"/>
  <c r="A111" i="30"/>
  <c r="A83" i="30"/>
  <c r="A63" i="30"/>
  <c r="A74" i="30"/>
  <c r="AK60" i="30"/>
  <c r="A46" i="30"/>
  <c r="AK48" i="30"/>
  <c r="A69" i="30"/>
  <c r="A57" i="30"/>
  <c r="A52" i="30"/>
  <c r="BG207" i="29"/>
  <c r="BF207" i="29"/>
  <c r="BE207" i="29"/>
  <c r="BD207" i="29"/>
  <c r="BC207" i="29"/>
  <c r="BB207" i="29"/>
  <c r="AK207" i="29"/>
  <c r="T207" i="29"/>
  <c r="BG206" i="29"/>
  <c r="BF206" i="29"/>
  <c r="BE206" i="29"/>
  <c r="BD206" i="29"/>
  <c r="BC206" i="29"/>
  <c r="BB206" i="29"/>
  <c r="AK206" i="29"/>
  <c r="T206" i="29"/>
  <c r="BG205" i="29"/>
  <c r="BF205" i="29"/>
  <c r="BE205" i="29"/>
  <c r="BD205" i="29"/>
  <c r="BC205" i="29"/>
  <c r="BB205" i="29"/>
  <c r="AK205" i="29"/>
  <c r="T205" i="29"/>
  <c r="BG204" i="29"/>
  <c r="BF204" i="29"/>
  <c r="BE204" i="29"/>
  <c r="BD204" i="29"/>
  <c r="BC204" i="29"/>
  <c r="BB204" i="29"/>
  <c r="AK204" i="29"/>
  <c r="T204" i="29"/>
  <c r="BG203" i="29"/>
  <c r="BF203" i="29"/>
  <c r="BE203" i="29"/>
  <c r="BD203" i="29"/>
  <c r="BC203" i="29"/>
  <c r="BB203" i="29"/>
  <c r="AK203" i="29"/>
  <c r="T203" i="29"/>
  <c r="BG202" i="29"/>
  <c r="BF202" i="29"/>
  <c r="BE202" i="29"/>
  <c r="BD202" i="29"/>
  <c r="BC202" i="29"/>
  <c r="BB202" i="29"/>
  <c r="AK202" i="29"/>
  <c r="T202" i="29"/>
  <c r="BG201" i="29"/>
  <c r="BF201" i="29"/>
  <c r="BE201" i="29"/>
  <c r="BD201" i="29"/>
  <c r="BC201" i="29"/>
  <c r="BB201" i="29"/>
  <c r="AK201" i="29"/>
  <c r="T201" i="29"/>
  <c r="BG200" i="29"/>
  <c r="BF200" i="29"/>
  <c r="BE200" i="29"/>
  <c r="BD200" i="29"/>
  <c r="BC200" i="29"/>
  <c r="BB200" i="29"/>
  <c r="AK200" i="29"/>
  <c r="T200" i="29"/>
  <c r="BG199" i="29"/>
  <c r="BF199" i="29"/>
  <c r="BE199" i="29"/>
  <c r="BD199" i="29"/>
  <c r="BC199" i="29"/>
  <c r="BB199" i="29"/>
  <c r="AK199" i="29"/>
  <c r="T199" i="29"/>
  <c r="BG198" i="29"/>
  <c r="BF198" i="29"/>
  <c r="BE198" i="29"/>
  <c r="BD198" i="29"/>
  <c r="BC198" i="29"/>
  <c r="BB198" i="29"/>
  <c r="AK198" i="29"/>
  <c r="T198" i="29"/>
  <c r="BG197" i="29"/>
  <c r="BF197" i="29"/>
  <c r="BE197" i="29"/>
  <c r="BD197" i="29"/>
  <c r="BC197" i="29"/>
  <c r="BB197" i="29"/>
  <c r="AK197" i="29"/>
  <c r="T197" i="29"/>
  <c r="BG196" i="29"/>
  <c r="BF196" i="29"/>
  <c r="BE196" i="29"/>
  <c r="BD196" i="29"/>
  <c r="BC196" i="29"/>
  <c r="BB196" i="29"/>
  <c r="AK196" i="29"/>
  <c r="T196" i="29"/>
  <c r="BG195" i="29"/>
  <c r="BF195" i="29"/>
  <c r="BE195" i="29"/>
  <c r="BD195" i="29"/>
  <c r="BC195" i="29"/>
  <c r="BB195" i="29"/>
  <c r="AK195" i="29"/>
  <c r="T195" i="29"/>
  <c r="BG194" i="29"/>
  <c r="BF194" i="29"/>
  <c r="BE194" i="29"/>
  <c r="BD194" i="29"/>
  <c r="BC194" i="29"/>
  <c r="BB194" i="29"/>
  <c r="AK194" i="29"/>
  <c r="T194" i="29"/>
  <c r="BG193" i="29"/>
  <c r="BF193" i="29"/>
  <c r="BE193" i="29"/>
  <c r="BD193" i="29"/>
  <c r="BC193" i="29"/>
  <c r="BB193" i="29"/>
  <c r="AK193" i="29"/>
  <c r="T193" i="29"/>
  <c r="BG192" i="29"/>
  <c r="BF192" i="29"/>
  <c r="BE192" i="29"/>
  <c r="BD192" i="29"/>
  <c r="BC192" i="29"/>
  <c r="BB192" i="29"/>
  <c r="AK192" i="29"/>
  <c r="T192" i="29"/>
  <c r="BG191" i="29"/>
  <c r="BF191" i="29"/>
  <c r="BE191" i="29"/>
  <c r="BD191" i="29"/>
  <c r="BC191" i="29"/>
  <c r="BB191" i="29"/>
  <c r="AK191" i="29"/>
  <c r="T191" i="29"/>
  <c r="BG190" i="29"/>
  <c r="BF190" i="29"/>
  <c r="BE190" i="29"/>
  <c r="BD190" i="29"/>
  <c r="BC190" i="29"/>
  <c r="BB190" i="29"/>
  <c r="AK190" i="29"/>
  <c r="T190" i="29"/>
  <c r="BG189" i="29"/>
  <c r="BF189" i="29"/>
  <c r="BE189" i="29"/>
  <c r="BD189" i="29"/>
  <c r="BC189" i="29"/>
  <c r="BB189" i="29"/>
  <c r="AK189" i="29"/>
  <c r="T189" i="29"/>
  <c r="BG188" i="29"/>
  <c r="BF188" i="29"/>
  <c r="BE188" i="29"/>
  <c r="BD188" i="29"/>
  <c r="BC188" i="29"/>
  <c r="BB188" i="29"/>
  <c r="AK188" i="29"/>
  <c r="T188" i="29"/>
  <c r="BG187" i="29"/>
  <c r="BF187" i="29"/>
  <c r="BE187" i="29"/>
  <c r="BD187" i="29"/>
  <c r="BC187" i="29"/>
  <c r="BB187" i="29"/>
  <c r="AK187" i="29"/>
  <c r="T187" i="29"/>
  <c r="BG186" i="29"/>
  <c r="BF186" i="29"/>
  <c r="BE186" i="29"/>
  <c r="BD186" i="29"/>
  <c r="BC186" i="29"/>
  <c r="BB186" i="29"/>
  <c r="AK186" i="29"/>
  <c r="T186" i="29"/>
  <c r="BG185" i="29"/>
  <c r="BF185" i="29"/>
  <c r="BE185" i="29"/>
  <c r="BD185" i="29"/>
  <c r="BC185" i="29"/>
  <c r="BB185" i="29"/>
  <c r="AK185" i="29"/>
  <c r="T185" i="29"/>
  <c r="BG184" i="29"/>
  <c r="BF184" i="29"/>
  <c r="BE184" i="29"/>
  <c r="BD184" i="29"/>
  <c r="BC184" i="29"/>
  <c r="BB184" i="29"/>
  <c r="AK184" i="29"/>
  <c r="T184" i="29"/>
  <c r="BG183" i="29"/>
  <c r="BF183" i="29"/>
  <c r="BE183" i="29"/>
  <c r="BD183" i="29"/>
  <c r="BC183" i="29"/>
  <c r="BB183" i="29"/>
  <c r="AK183" i="29"/>
  <c r="T183" i="29"/>
  <c r="BG182" i="29"/>
  <c r="BF182" i="29"/>
  <c r="BE182" i="29"/>
  <c r="BD182" i="29"/>
  <c r="BC182" i="29"/>
  <c r="BB182" i="29"/>
  <c r="AK182" i="29"/>
  <c r="T182" i="29"/>
  <c r="BG181" i="29"/>
  <c r="BF181" i="29"/>
  <c r="BE181" i="29"/>
  <c r="BD181" i="29"/>
  <c r="BC181" i="29"/>
  <c r="BB181" i="29"/>
  <c r="AK181" i="29"/>
  <c r="T181" i="29"/>
  <c r="BG180" i="29"/>
  <c r="BF180" i="29"/>
  <c r="BE180" i="29"/>
  <c r="BD180" i="29"/>
  <c r="BC180" i="29"/>
  <c r="BB180" i="29"/>
  <c r="AK180" i="29"/>
  <c r="T180" i="29"/>
  <c r="BG179" i="29"/>
  <c r="BF179" i="29"/>
  <c r="BE179" i="29"/>
  <c r="BD179" i="29"/>
  <c r="BC179" i="29"/>
  <c r="BB179" i="29"/>
  <c r="AK179" i="29"/>
  <c r="T179" i="29"/>
  <c r="AY172" i="29"/>
  <c r="AX172" i="29"/>
  <c r="AW172" i="29"/>
  <c r="AV172" i="29"/>
  <c r="AU172" i="29"/>
  <c r="AT172" i="29"/>
  <c r="AH172" i="29"/>
  <c r="AG172" i="29"/>
  <c r="AF172" i="29"/>
  <c r="AE172" i="29"/>
  <c r="AD172" i="29"/>
  <c r="AC172" i="29"/>
  <c r="AY171" i="29"/>
  <c r="AX171" i="29"/>
  <c r="AW171" i="29"/>
  <c r="AV171" i="29"/>
  <c r="AU171" i="29"/>
  <c r="AT171" i="29"/>
  <c r="AH171" i="29"/>
  <c r="AG171" i="29"/>
  <c r="AF171" i="29"/>
  <c r="AE171" i="29"/>
  <c r="AD171" i="29"/>
  <c r="AC171" i="29"/>
  <c r="AY170" i="29"/>
  <c r="AX170" i="29"/>
  <c r="AW170" i="29"/>
  <c r="AV170" i="29"/>
  <c r="AU170" i="29"/>
  <c r="AT170" i="29"/>
  <c r="AH170" i="29"/>
  <c r="AG170" i="29"/>
  <c r="AF170" i="29"/>
  <c r="AE170" i="29"/>
  <c r="AD170" i="29"/>
  <c r="AC170" i="29"/>
  <c r="AY169" i="29"/>
  <c r="AX169" i="29"/>
  <c r="AW169" i="29"/>
  <c r="AV169" i="29"/>
  <c r="AU169" i="29"/>
  <c r="AT169" i="29"/>
  <c r="AH169" i="29"/>
  <c r="AG169" i="29"/>
  <c r="AF169" i="29"/>
  <c r="AE169" i="29"/>
  <c r="AD169" i="29"/>
  <c r="AC169" i="29"/>
  <c r="AY168" i="29"/>
  <c r="AX168" i="29"/>
  <c r="AW168" i="29"/>
  <c r="AV168" i="29"/>
  <c r="AU168" i="29"/>
  <c r="AT168" i="29"/>
  <c r="AH168" i="29"/>
  <c r="AG168" i="29"/>
  <c r="AF168" i="29"/>
  <c r="AE168" i="29"/>
  <c r="AD168" i="29"/>
  <c r="AC168" i="29"/>
  <c r="AY167" i="29"/>
  <c r="AX167" i="29"/>
  <c r="AW167" i="29"/>
  <c r="AV167" i="29"/>
  <c r="AU167" i="29"/>
  <c r="AT167" i="29"/>
  <c r="AH167" i="29"/>
  <c r="AG167" i="29"/>
  <c r="M167" i="29" s="1"/>
  <c r="AF167" i="29"/>
  <c r="AE167" i="29"/>
  <c r="AD167" i="29"/>
  <c r="AC167" i="29"/>
  <c r="AY166" i="29"/>
  <c r="AX166" i="29"/>
  <c r="AW166" i="29"/>
  <c r="AV166" i="29"/>
  <c r="AU166" i="29"/>
  <c r="AT166" i="29"/>
  <c r="AH166" i="29"/>
  <c r="AG166" i="29"/>
  <c r="AF166" i="29"/>
  <c r="AE166" i="29"/>
  <c r="AD166" i="29"/>
  <c r="AC166" i="29"/>
  <c r="AY165" i="29"/>
  <c r="AX165" i="29"/>
  <c r="AW165" i="29"/>
  <c r="AV165" i="29"/>
  <c r="AU165" i="29"/>
  <c r="AT165" i="29"/>
  <c r="AH165" i="29"/>
  <c r="AG165" i="29"/>
  <c r="M165" i="29" s="1"/>
  <c r="AF165" i="29"/>
  <c r="AE165" i="29"/>
  <c r="AD165" i="29"/>
  <c r="AC165" i="29"/>
  <c r="AY164" i="29"/>
  <c r="AX164" i="29"/>
  <c r="AW164" i="29"/>
  <c r="AV164" i="29"/>
  <c r="AU164" i="29"/>
  <c r="AT164" i="29"/>
  <c r="AH164" i="29"/>
  <c r="AG164" i="29"/>
  <c r="AF164" i="29"/>
  <c r="AE164" i="29"/>
  <c r="AD164" i="29"/>
  <c r="AC164" i="29"/>
  <c r="AY163" i="29"/>
  <c r="AX163" i="29"/>
  <c r="AW163" i="29"/>
  <c r="AV163" i="29"/>
  <c r="AU163" i="29"/>
  <c r="AT163" i="29"/>
  <c r="AH163" i="29"/>
  <c r="AG163" i="29"/>
  <c r="AF163" i="29"/>
  <c r="AE163" i="29"/>
  <c r="AD163" i="29"/>
  <c r="AC163" i="29"/>
  <c r="AY162" i="29"/>
  <c r="AX162" i="29"/>
  <c r="AW162" i="29"/>
  <c r="AV162" i="29"/>
  <c r="AU162" i="29"/>
  <c r="AT162" i="29"/>
  <c r="AH162" i="29"/>
  <c r="AG162" i="29"/>
  <c r="AF162" i="29"/>
  <c r="AE162" i="29"/>
  <c r="AD162" i="29"/>
  <c r="AC162" i="29"/>
  <c r="AY161" i="29"/>
  <c r="AX161" i="29"/>
  <c r="AW161" i="29"/>
  <c r="AV161" i="29"/>
  <c r="AU161" i="29"/>
  <c r="AT161" i="29"/>
  <c r="AH161" i="29"/>
  <c r="N161" i="29" s="1"/>
  <c r="AG161" i="29"/>
  <c r="AF161" i="29"/>
  <c r="AE161" i="29"/>
  <c r="AD161" i="29"/>
  <c r="J161" i="29" s="1"/>
  <c r="AC161" i="29"/>
  <c r="AY160" i="29"/>
  <c r="AX160" i="29"/>
  <c r="AW160" i="29"/>
  <c r="AV160" i="29"/>
  <c r="AU160" i="29"/>
  <c r="AT160" i="29"/>
  <c r="AH160" i="29"/>
  <c r="AG160" i="29"/>
  <c r="AF160" i="29"/>
  <c r="AE160" i="29"/>
  <c r="K160" i="29" s="1"/>
  <c r="X353" i="30" s="1"/>
  <c r="AD160" i="29"/>
  <c r="AC160" i="29"/>
  <c r="AY159" i="29"/>
  <c r="AX159" i="29"/>
  <c r="AV159" i="29"/>
  <c r="AU159" i="29"/>
  <c r="AT159" i="29"/>
  <c r="AH159" i="29"/>
  <c r="AG159" i="29"/>
  <c r="AE159" i="29"/>
  <c r="AD159" i="29"/>
  <c r="AC159" i="29"/>
  <c r="AX158" i="29"/>
  <c r="AV158" i="29"/>
  <c r="AU158" i="29"/>
  <c r="AT158" i="29"/>
  <c r="AG158" i="29"/>
  <c r="AE158" i="29"/>
  <c r="AD158" i="29"/>
  <c r="AC158" i="29"/>
  <c r="AX157" i="29"/>
  <c r="AV157" i="29"/>
  <c r="AU157" i="29"/>
  <c r="AT157" i="29"/>
  <c r="AG157" i="29"/>
  <c r="AE157" i="29"/>
  <c r="AD157" i="29"/>
  <c r="AC157" i="29"/>
  <c r="AV156" i="29"/>
  <c r="AU156" i="29"/>
  <c r="AE156" i="29"/>
  <c r="AD156" i="29"/>
  <c r="AV155" i="29"/>
  <c r="AE155" i="29"/>
  <c r="AH153" i="29"/>
  <c r="AH152" i="29"/>
  <c r="AG149" i="29"/>
  <c r="AG148" i="29"/>
  <c r="AG146" i="29"/>
  <c r="AQ137" i="29"/>
  <c r="AY137" i="29" s="1"/>
  <c r="AP137" i="29"/>
  <c r="AX137" i="29" s="1"/>
  <c r="AO137" i="29"/>
  <c r="AW137" i="29" s="1"/>
  <c r="AN137" i="29"/>
  <c r="AV137" i="29" s="1"/>
  <c r="AM137" i="29"/>
  <c r="AU137" i="29" s="1"/>
  <c r="AL137" i="29"/>
  <c r="AT137" i="29" s="1"/>
  <c r="Z137" i="29"/>
  <c r="AH137" i="29" s="1"/>
  <c r="Y137" i="29"/>
  <c r="AG137" i="29" s="1"/>
  <c r="X137" i="29"/>
  <c r="AF137" i="29" s="1"/>
  <c r="W137" i="29"/>
  <c r="AE137" i="29" s="1"/>
  <c r="V137" i="29"/>
  <c r="AD137" i="29" s="1"/>
  <c r="U137" i="29"/>
  <c r="AC137" i="29" s="1"/>
  <c r="AQ136" i="29"/>
  <c r="AY136" i="29" s="1"/>
  <c r="AP136" i="29"/>
  <c r="AX136" i="29" s="1"/>
  <c r="AO136" i="29"/>
  <c r="AW136" i="29" s="1"/>
  <c r="AN136" i="29"/>
  <c r="AV136" i="29" s="1"/>
  <c r="AM136" i="29"/>
  <c r="AU136" i="29" s="1"/>
  <c r="AL136" i="29"/>
  <c r="AT136" i="29" s="1"/>
  <c r="AC136" i="29"/>
  <c r="Z136" i="29"/>
  <c r="AH136" i="29" s="1"/>
  <c r="Y136" i="29"/>
  <c r="AG136" i="29" s="1"/>
  <c r="X136" i="29"/>
  <c r="AF136" i="29" s="1"/>
  <c r="W136" i="29"/>
  <c r="AE136" i="29" s="1"/>
  <c r="V136" i="29"/>
  <c r="AD136" i="29" s="1"/>
  <c r="U136" i="29"/>
  <c r="AQ135" i="29"/>
  <c r="AY135" i="29" s="1"/>
  <c r="AP135" i="29"/>
  <c r="AX135" i="29" s="1"/>
  <c r="AO135" i="29"/>
  <c r="AW135" i="29" s="1"/>
  <c r="AN135" i="29"/>
  <c r="AV135" i="29" s="1"/>
  <c r="AM135" i="29"/>
  <c r="AU135" i="29" s="1"/>
  <c r="AL135" i="29"/>
  <c r="AT135" i="29" s="1"/>
  <c r="Z135" i="29"/>
  <c r="AH135" i="29" s="1"/>
  <c r="Y135" i="29"/>
  <c r="AG135" i="29" s="1"/>
  <c r="X135" i="29"/>
  <c r="AF135" i="29" s="1"/>
  <c r="W135" i="29"/>
  <c r="AE135" i="29" s="1"/>
  <c r="V135" i="29"/>
  <c r="AD135" i="29" s="1"/>
  <c r="U135" i="29"/>
  <c r="AC135" i="29" s="1"/>
  <c r="AQ134" i="29"/>
  <c r="AY134" i="29" s="1"/>
  <c r="AP134" i="29"/>
  <c r="AX134" i="29" s="1"/>
  <c r="AO134" i="29"/>
  <c r="AW134" i="29" s="1"/>
  <c r="AN134" i="29"/>
  <c r="AV134" i="29" s="1"/>
  <c r="AM134" i="29"/>
  <c r="AU134" i="29" s="1"/>
  <c r="AL134" i="29"/>
  <c r="AT134" i="29" s="1"/>
  <c r="Z134" i="29"/>
  <c r="AH134" i="29" s="1"/>
  <c r="Y134" i="29"/>
  <c r="AG134" i="29" s="1"/>
  <c r="X134" i="29"/>
  <c r="AF134" i="29" s="1"/>
  <c r="W134" i="29"/>
  <c r="AE134" i="29" s="1"/>
  <c r="V134" i="29"/>
  <c r="AD134" i="29" s="1"/>
  <c r="U134" i="29"/>
  <c r="AC134" i="29" s="1"/>
  <c r="AQ133" i="29"/>
  <c r="AY133" i="29" s="1"/>
  <c r="AP133" i="29"/>
  <c r="AX133" i="29" s="1"/>
  <c r="AO133" i="29"/>
  <c r="AW133" i="29" s="1"/>
  <c r="AN133" i="29"/>
  <c r="AV133" i="29" s="1"/>
  <c r="AM133" i="29"/>
  <c r="AU133" i="29" s="1"/>
  <c r="AL133" i="29"/>
  <c r="AT133" i="29" s="1"/>
  <c r="Z133" i="29"/>
  <c r="AH133" i="29" s="1"/>
  <c r="Y133" i="29"/>
  <c r="AG133" i="29" s="1"/>
  <c r="X133" i="29"/>
  <c r="AF133" i="29" s="1"/>
  <c r="W133" i="29"/>
  <c r="AE133" i="29" s="1"/>
  <c r="V133" i="29"/>
  <c r="AD133" i="29" s="1"/>
  <c r="U133" i="29"/>
  <c r="AC133" i="29" s="1"/>
  <c r="AQ132" i="29"/>
  <c r="AY132" i="29" s="1"/>
  <c r="AP132" i="29"/>
  <c r="AX132" i="29" s="1"/>
  <c r="AO132" i="29"/>
  <c r="AW132" i="29" s="1"/>
  <c r="AN132" i="29"/>
  <c r="AV132" i="29" s="1"/>
  <c r="AM132" i="29"/>
  <c r="AU132" i="29" s="1"/>
  <c r="AL132" i="29"/>
  <c r="AT132" i="29" s="1"/>
  <c r="Z132" i="29"/>
  <c r="AH132" i="29" s="1"/>
  <c r="Y132" i="29"/>
  <c r="AG132" i="29" s="1"/>
  <c r="X132" i="29"/>
  <c r="AF132" i="29" s="1"/>
  <c r="W132" i="29"/>
  <c r="AE132" i="29" s="1"/>
  <c r="V132" i="29"/>
  <c r="AD132" i="29" s="1"/>
  <c r="U132" i="29"/>
  <c r="AC132" i="29" s="1"/>
  <c r="AQ131" i="29"/>
  <c r="AY131" i="29" s="1"/>
  <c r="AP131" i="29"/>
  <c r="AX131" i="29" s="1"/>
  <c r="AO131" i="29"/>
  <c r="AW131" i="29" s="1"/>
  <c r="AN131" i="29"/>
  <c r="AV131" i="29" s="1"/>
  <c r="AM131" i="29"/>
  <c r="AU131" i="29" s="1"/>
  <c r="AL131" i="29"/>
  <c r="AT131" i="29" s="1"/>
  <c r="AC131" i="29"/>
  <c r="Z131" i="29"/>
  <c r="AH131" i="29" s="1"/>
  <c r="Y131" i="29"/>
  <c r="AG131" i="29" s="1"/>
  <c r="X131" i="29"/>
  <c r="AF131" i="29" s="1"/>
  <c r="W131" i="29"/>
  <c r="AE131" i="29" s="1"/>
  <c r="V131" i="29"/>
  <c r="AD131" i="29" s="1"/>
  <c r="U131" i="29"/>
  <c r="AQ130" i="29"/>
  <c r="AY130" i="29" s="1"/>
  <c r="AP130" i="29"/>
  <c r="AX130" i="29" s="1"/>
  <c r="AO130" i="29"/>
  <c r="AW130" i="29" s="1"/>
  <c r="AN130" i="29"/>
  <c r="AV130" i="29" s="1"/>
  <c r="AM130" i="29"/>
  <c r="AU130" i="29" s="1"/>
  <c r="AL130" i="29"/>
  <c r="AT130" i="29" s="1"/>
  <c r="Z130" i="29"/>
  <c r="AH130" i="29" s="1"/>
  <c r="Y130" i="29"/>
  <c r="AG130" i="29" s="1"/>
  <c r="X130" i="29"/>
  <c r="AF130" i="29" s="1"/>
  <c r="W130" i="29"/>
  <c r="AE130" i="29" s="1"/>
  <c r="V130" i="29"/>
  <c r="AD130" i="29" s="1"/>
  <c r="U130" i="29"/>
  <c r="AC130" i="29" s="1"/>
  <c r="AQ129" i="29"/>
  <c r="AY129" i="29" s="1"/>
  <c r="AP129" i="29"/>
  <c r="AX129" i="29" s="1"/>
  <c r="AO129" i="29"/>
  <c r="AW129" i="29" s="1"/>
  <c r="AN129" i="29"/>
  <c r="AV129" i="29" s="1"/>
  <c r="AM129" i="29"/>
  <c r="AU129" i="29" s="1"/>
  <c r="AL129" i="29"/>
  <c r="AT129" i="29" s="1"/>
  <c r="Z129" i="29"/>
  <c r="AH129" i="29" s="1"/>
  <c r="Y129" i="29"/>
  <c r="AG129" i="29" s="1"/>
  <c r="X129" i="29"/>
  <c r="AF129" i="29" s="1"/>
  <c r="W129" i="29"/>
  <c r="AE129" i="29" s="1"/>
  <c r="V129" i="29"/>
  <c r="AD129" i="29" s="1"/>
  <c r="U129" i="29"/>
  <c r="AC129" i="29" s="1"/>
  <c r="AQ128" i="29"/>
  <c r="AY128" i="29" s="1"/>
  <c r="AP128" i="29"/>
  <c r="AX128" i="29" s="1"/>
  <c r="AO128" i="29"/>
  <c r="AW128" i="29" s="1"/>
  <c r="AN128" i="29"/>
  <c r="AV128" i="29" s="1"/>
  <c r="AM128" i="29"/>
  <c r="AU128" i="29" s="1"/>
  <c r="AL128" i="29"/>
  <c r="AT128" i="29" s="1"/>
  <c r="Z128" i="29"/>
  <c r="AH128" i="29" s="1"/>
  <c r="Y128" i="29"/>
  <c r="AG128" i="29" s="1"/>
  <c r="X128" i="29"/>
  <c r="AF128" i="29" s="1"/>
  <c r="W128" i="29"/>
  <c r="AE128" i="29" s="1"/>
  <c r="V128" i="29"/>
  <c r="AD128" i="29" s="1"/>
  <c r="U128" i="29"/>
  <c r="AC128" i="29" s="1"/>
  <c r="AQ127" i="29"/>
  <c r="AY127" i="29" s="1"/>
  <c r="AP127" i="29"/>
  <c r="AX127" i="29" s="1"/>
  <c r="AO127" i="29"/>
  <c r="AW127" i="29" s="1"/>
  <c r="AN127" i="29"/>
  <c r="AV127" i="29" s="1"/>
  <c r="AM127" i="29"/>
  <c r="AU127" i="29" s="1"/>
  <c r="AL127" i="29"/>
  <c r="AT127" i="29" s="1"/>
  <c r="Z127" i="29"/>
  <c r="AH127" i="29" s="1"/>
  <c r="Y127" i="29"/>
  <c r="AG127" i="29" s="1"/>
  <c r="X127" i="29"/>
  <c r="AF127" i="29" s="1"/>
  <c r="W127" i="29"/>
  <c r="AE127" i="29" s="1"/>
  <c r="V127" i="29"/>
  <c r="AD127" i="29" s="1"/>
  <c r="U127" i="29"/>
  <c r="AC127" i="29" s="1"/>
  <c r="AQ126" i="29"/>
  <c r="AY126" i="29" s="1"/>
  <c r="AP126" i="29"/>
  <c r="AX126" i="29" s="1"/>
  <c r="AO126" i="29"/>
  <c r="AW126" i="29" s="1"/>
  <c r="AN126" i="29"/>
  <c r="AV126" i="29" s="1"/>
  <c r="AM126" i="29"/>
  <c r="AU126" i="29" s="1"/>
  <c r="AL126" i="29"/>
  <c r="AT126" i="29" s="1"/>
  <c r="Z126" i="29"/>
  <c r="AH126" i="29" s="1"/>
  <c r="Y126" i="29"/>
  <c r="AG126" i="29" s="1"/>
  <c r="X126" i="29"/>
  <c r="AF126" i="29" s="1"/>
  <c r="W126" i="29"/>
  <c r="AE126" i="29" s="1"/>
  <c r="V126" i="29"/>
  <c r="AD126" i="29" s="1"/>
  <c r="U126" i="29"/>
  <c r="AC126" i="29" s="1"/>
  <c r="AQ125" i="29"/>
  <c r="AY125" i="29" s="1"/>
  <c r="AP125" i="29"/>
  <c r="AX125" i="29" s="1"/>
  <c r="AO125" i="29"/>
  <c r="AW125" i="29" s="1"/>
  <c r="AN125" i="29"/>
  <c r="AV125" i="29" s="1"/>
  <c r="AM125" i="29"/>
  <c r="AU125" i="29" s="1"/>
  <c r="AL125" i="29"/>
  <c r="AT125" i="29" s="1"/>
  <c r="Z125" i="29"/>
  <c r="AH125" i="29" s="1"/>
  <c r="Y125" i="29"/>
  <c r="AG125" i="29" s="1"/>
  <c r="X125" i="29"/>
  <c r="AF125" i="29" s="1"/>
  <c r="W125" i="29"/>
  <c r="AE125" i="29" s="1"/>
  <c r="V125" i="29"/>
  <c r="AD125" i="29" s="1"/>
  <c r="U125" i="29"/>
  <c r="AC125" i="29" s="1"/>
  <c r="AQ124" i="29"/>
  <c r="AY124" i="29" s="1"/>
  <c r="AP124" i="29"/>
  <c r="AX124" i="29" s="1"/>
  <c r="AO124" i="29"/>
  <c r="AN124" i="29"/>
  <c r="AV124" i="29" s="1"/>
  <c r="AM124" i="29"/>
  <c r="AU124" i="29" s="1"/>
  <c r="AL124" i="29"/>
  <c r="AT124" i="29" s="1"/>
  <c r="AG124" i="29"/>
  <c r="Z124" i="29"/>
  <c r="AH124" i="29" s="1"/>
  <c r="Y124" i="29"/>
  <c r="X124" i="29"/>
  <c r="W124" i="29"/>
  <c r="AE124" i="29" s="1"/>
  <c r="V124" i="29"/>
  <c r="AD124" i="29" s="1"/>
  <c r="U124" i="29"/>
  <c r="AC124" i="29" s="1"/>
  <c r="AQ123" i="29"/>
  <c r="AP123" i="29"/>
  <c r="AX123" i="29" s="1"/>
  <c r="AO123" i="29"/>
  <c r="AN123" i="29"/>
  <c r="AV123" i="29" s="1"/>
  <c r="AM123" i="29"/>
  <c r="AU123" i="29" s="1"/>
  <c r="AL123" i="29"/>
  <c r="AT123" i="29" s="1"/>
  <c r="Z123" i="29"/>
  <c r="Y123" i="29"/>
  <c r="AG123" i="29" s="1"/>
  <c r="X123" i="29"/>
  <c r="W123" i="29"/>
  <c r="AE123" i="29" s="1"/>
  <c r="V123" i="29"/>
  <c r="AD123" i="29" s="1"/>
  <c r="U123" i="29"/>
  <c r="AC123" i="29" s="1"/>
  <c r="AQ122" i="29"/>
  <c r="AP122" i="29"/>
  <c r="AX122" i="29" s="1"/>
  <c r="AO122" i="29"/>
  <c r="AN122" i="29"/>
  <c r="AV122" i="29" s="1"/>
  <c r="AM122" i="29"/>
  <c r="AU122" i="29" s="1"/>
  <c r="AL122" i="29"/>
  <c r="AT122" i="29" s="1"/>
  <c r="AG122" i="29"/>
  <c r="Z122" i="29"/>
  <c r="Y122" i="29"/>
  <c r="X122" i="29"/>
  <c r="W122" i="29"/>
  <c r="AE122" i="29" s="1"/>
  <c r="V122" i="29"/>
  <c r="AD122" i="29" s="1"/>
  <c r="U122" i="29"/>
  <c r="AC122" i="29" s="1"/>
  <c r="AQ121" i="29"/>
  <c r="AP121" i="29"/>
  <c r="AO121" i="29"/>
  <c r="AN121" i="29"/>
  <c r="AV121" i="29" s="1"/>
  <c r="AM121" i="29"/>
  <c r="AU121" i="29" s="1"/>
  <c r="AL121" i="29"/>
  <c r="Z121" i="29"/>
  <c r="Y121" i="29"/>
  <c r="X121" i="29"/>
  <c r="W121" i="29"/>
  <c r="AE121" i="29" s="1"/>
  <c r="V121" i="29"/>
  <c r="AD121" i="29" s="1"/>
  <c r="U121" i="29"/>
  <c r="AQ120" i="29"/>
  <c r="AP120" i="29"/>
  <c r="AO120" i="29"/>
  <c r="AN120" i="29"/>
  <c r="AV120" i="29" s="1"/>
  <c r="AM120" i="29"/>
  <c r="AL120" i="29"/>
  <c r="Z120" i="29"/>
  <c r="Y120" i="29"/>
  <c r="X120" i="29"/>
  <c r="W120" i="29"/>
  <c r="AE120" i="29" s="1"/>
  <c r="V120" i="29"/>
  <c r="U120" i="29"/>
  <c r="AQ119" i="29"/>
  <c r="AP119" i="29"/>
  <c r="AO119" i="29"/>
  <c r="AN119" i="29"/>
  <c r="AM119" i="29"/>
  <c r="AL119" i="29"/>
  <c r="Z119" i="29"/>
  <c r="Y119" i="29"/>
  <c r="X119" i="29"/>
  <c r="W119" i="29"/>
  <c r="V119" i="29"/>
  <c r="U119" i="29"/>
  <c r="AQ118" i="29"/>
  <c r="AP118" i="29"/>
  <c r="AO118" i="29"/>
  <c r="AN118" i="29"/>
  <c r="AM118" i="29"/>
  <c r="AL118" i="29"/>
  <c r="Z118" i="29"/>
  <c r="Y118" i="29"/>
  <c r="X118" i="29"/>
  <c r="W118" i="29"/>
  <c r="V118" i="29"/>
  <c r="U118" i="29"/>
  <c r="AQ117" i="29"/>
  <c r="AP117" i="29"/>
  <c r="AO117" i="29"/>
  <c r="AN117" i="29"/>
  <c r="AM117" i="29"/>
  <c r="AL117" i="29"/>
  <c r="Z117" i="29"/>
  <c r="Y117" i="29"/>
  <c r="X117" i="29"/>
  <c r="W117" i="29"/>
  <c r="V117" i="29"/>
  <c r="U117" i="29"/>
  <c r="AQ116" i="29"/>
  <c r="AP116" i="29"/>
  <c r="AO116" i="29"/>
  <c r="AN116" i="29"/>
  <c r="AM116" i="29"/>
  <c r="AL116" i="29"/>
  <c r="Z116" i="29"/>
  <c r="Y116" i="29"/>
  <c r="X116" i="29"/>
  <c r="W116" i="29"/>
  <c r="V116" i="29"/>
  <c r="U116" i="29"/>
  <c r="AQ115" i="29"/>
  <c r="AP115" i="29"/>
  <c r="AO115" i="29"/>
  <c r="AN115" i="29"/>
  <c r="AM115" i="29"/>
  <c r="AL115" i="29"/>
  <c r="Z115" i="29"/>
  <c r="Y115" i="29"/>
  <c r="X115" i="29"/>
  <c r="W115" i="29"/>
  <c r="V115" i="29"/>
  <c r="U115" i="29"/>
  <c r="AQ114" i="29"/>
  <c r="AP114" i="29"/>
  <c r="AO114" i="29"/>
  <c r="AN114" i="29"/>
  <c r="AM114" i="29"/>
  <c r="AL114" i="29"/>
  <c r="Z114" i="29"/>
  <c r="Y114" i="29"/>
  <c r="X114" i="29"/>
  <c r="W114" i="29"/>
  <c r="V114" i="29"/>
  <c r="U114" i="29"/>
  <c r="AQ113" i="29"/>
  <c r="AP113" i="29"/>
  <c r="AO113" i="29"/>
  <c r="AN113" i="29"/>
  <c r="AM113" i="29"/>
  <c r="AL113" i="29"/>
  <c r="Z113" i="29"/>
  <c r="Y113" i="29"/>
  <c r="X113" i="29"/>
  <c r="W113" i="29"/>
  <c r="V113" i="29"/>
  <c r="U113" i="29"/>
  <c r="AQ112" i="29"/>
  <c r="AP112" i="29"/>
  <c r="AO112" i="29"/>
  <c r="AN112" i="29"/>
  <c r="AM112" i="29"/>
  <c r="AL112" i="29"/>
  <c r="Z112" i="29"/>
  <c r="Y112" i="29"/>
  <c r="X112" i="29"/>
  <c r="W112" i="29"/>
  <c r="V112" i="29"/>
  <c r="U112" i="29"/>
  <c r="AQ111" i="29"/>
  <c r="AP111" i="29"/>
  <c r="AO111" i="29"/>
  <c r="AN111" i="29"/>
  <c r="AM111" i="29"/>
  <c r="AL111" i="29"/>
  <c r="Z111" i="29"/>
  <c r="Y111" i="29"/>
  <c r="X111" i="29"/>
  <c r="W111" i="29"/>
  <c r="V111" i="29"/>
  <c r="U111" i="29"/>
  <c r="AQ110" i="29"/>
  <c r="AP110" i="29"/>
  <c r="AO110" i="29"/>
  <c r="AN110" i="29"/>
  <c r="AM110" i="29"/>
  <c r="AL110" i="29"/>
  <c r="Z110" i="29"/>
  <c r="Y110" i="29"/>
  <c r="X110" i="29"/>
  <c r="W110" i="29"/>
  <c r="V110" i="29"/>
  <c r="U110" i="29"/>
  <c r="AQ109" i="29"/>
  <c r="AP109" i="29"/>
  <c r="AO109" i="29"/>
  <c r="AN109" i="29"/>
  <c r="AM109" i="29"/>
  <c r="AL109" i="29"/>
  <c r="Z109" i="29"/>
  <c r="Y109" i="29"/>
  <c r="X109" i="29"/>
  <c r="W109" i="29"/>
  <c r="V109" i="29"/>
  <c r="U109" i="29"/>
  <c r="BO104" i="29"/>
  <c r="BN104" i="29"/>
  <c r="BM104" i="29"/>
  <c r="L104" i="29" s="1"/>
  <c r="AJ357" i="30" s="1"/>
  <c r="BL104" i="29"/>
  <c r="BK104" i="29"/>
  <c r="BJ104" i="29"/>
  <c r="BG104" i="29"/>
  <c r="N104" i="29" s="1"/>
  <c r="AJ369" i="30" s="1"/>
  <c r="BF104" i="29"/>
  <c r="M104" i="29" s="1"/>
  <c r="AJ363" i="30" s="1"/>
  <c r="BE104" i="29"/>
  <c r="BD104" i="29"/>
  <c r="BC104" i="29"/>
  <c r="BB104" i="29"/>
  <c r="BO103" i="29"/>
  <c r="BN103" i="29"/>
  <c r="BM103" i="29"/>
  <c r="BL103" i="29"/>
  <c r="BK103" i="29"/>
  <c r="BJ103" i="29"/>
  <c r="BG103" i="29"/>
  <c r="N103" i="29" s="1"/>
  <c r="AI369" i="30" s="1"/>
  <c r="BF103" i="29"/>
  <c r="BE103" i="29"/>
  <c r="BD103" i="29"/>
  <c r="BC103" i="29"/>
  <c r="BB103" i="29"/>
  <c r="BO102" i="29"/>
  <c r="BN102" i="29"/>
  <c r="BM102" i="29"/>
  <c r="BL102" i="29"/>
  <c r="BK102" i="29"/>
  <c r="BJ102" i="29"/>
  <c r="BG102" i="29"/>
  <c r="BF102" i="29"/>
  <c r="BE102" i="29"/>
  <c r="BD102" i="29"/>
  <c r="BC102" i="29"/>
  <c r="BB102" i="29"/>
  <c r="BO101" i="29"/>
  <c r="BN101" i="29"/>
  <c r="BM101" i="29"/>
  <c r="BL101" i="29"/>
  <c r="BK101" i="29"/>
  <c r="BJ101" i="29"/>
  <c r="BG101" i="29"/>
  <c r="BF101" i="29"/>
  <c r="M101" i="29" s="1"/>
  <c r="AG363" i="30" s="1"/>
  <c r="BE101" i="29"/>
  <c r="L101" i="29" s="1"/>
  <c r="AG357" i="30" s="1"/>
  <c r="BD101" i="29"/>
  <c r="BC101" i="29"/>
  <c r="BB101" i="29"/>
  <c r="N101" i="29"/>
  <c r="AG369" i="30" s="1"/>
  <c r="BO100" i="29"/>
  <c r="BN100" i="29"/>
  <c r="M100" i="29" s="1"/>
  <c r="AF363" i="30" s="1"/>
  <c r="BM100" i="29"/>
  <c r="L100" i="29" s="1"/>
  <c r="AF357" i="30" s="1"/>
  <c r="BL100" i="29"/>
  <c r="BK100" i="29"/>
  <c r="BJ100" i="29"/>
  <c r="BG100" i="29"/>
  <c r="BF100" i="29"/>
  <c r="BE100" i="29"/>
  <c r="BD100" i="29"/>
  <c r="BC100" i="29"/>
  <c r="BB100" i="29"/>
  <c r="BO99" i="29"/>
  <c r="BN99" i="29"/>
  <c r="BM99" i="29"/>
  <c r="BL99" i="29"/>
  <c r="BK99" i="29"/>
  <c r="BJ99" i="29"/>
  <c r="BG99" i="29"/>
  <c r="BF99" i="29"/>
  <c r="BE99" i="29"/>
  <c r="BD99" i="29"/>
  <c r="BC99" i="29"/>
  <c r="BB99" i="29"/>
  <c r="BO98" i="29"/>
  <c r="BN98" i="29"/>
  <c r="BM98" i="29"/>
  <c r="BL98" i="29"/>
  <c r="BK98" i="29"/>
  <c r="BJ98" i="29"/>
  <c r="BG98" i="29"/>
  <c r="BF98" i="29"/>
  <c r="BE98" i="29"/>
  <c r="BD98" i="29"/>
  <c r="BC98" i="29"/>
  <c r="BB98" i="29"/>
  <c r="BO97" i="29"/>
  <c r="BN97" i="29"/>
  <c r="BM97" i="29"/>
  <c r="BL97" i="29"/>
  <c r="BK97" i="29"/>
  <c r="BJ97" i="29"/>
  <c r="BG97" i="29"/>
  <c r="BF97" i="29"/>
  <c r="BE97" i="29"/>
  <c r="BD97" i="29"/>
  <c r="BC97" i="29"/>
  <c r="BB97" i="29"/>
  <c r="BO96" i="29"/>
  <c r="BN96" i="29"/>
  <c r="BM96" i="29"/>
  <c r="BL96" i="29"/>
  <c r="BK96" i="29"/>
  <c r="BJ96" i="29"/>
  <c r="BG96" i="29"/>
  <c r="BF96" i="29"/>
  <c r="BE96" i="29"/>
  <c r="BD96" i="29"/>
  <c r="BC96" i="29"/>
  <c r="BB96" i="29"/>
  <c r="BO95" i="29"/>
  <c r="BN95" i="29"/>
  <c r="BM95" i="29"/>
  <c r="BL95" i="29"/>
  <c r="BK95" i="29"/>
  <c r="BJ95" i="29"/>
  <c r="BG95" i="29"/>
  <c r="BF95" i="29"/>
  <c r="BE95" i="29"/>
  <c r="BD95" i="29"/>
  <c r="BC95" i="29"/>
  <c r="BB95" i="29"/>
  <c r="BO94" i="29"/>
  <c r="BN94" i="29"/>
  <c r="BM94" i="29"/>
  <c r="BL94" i="29"/>
  <c r="BK94" i="29"/>
  <c r="BJ94" i="29"/>
  <c r="BG94" i="29"/>
  <c r="BF94" i="29"/>
  <c r="BE94" i="29"/>
  <c r="BD94" i="29"/>
  <c r="BC94" i="29"/>
  <c r="BB94" i="29"/>
  <c r="BO93" i="29"/>
  <c r="BN93" i="29"/>
  <c r="BM93" i="29"/>
  <c r="BL93" i="29"/>
  <c r="BK93" i="29"/>
  <c r="BJ93" i="29"/>
  <c r="BG93" i="29"/>
  <c r="N93" i="29" s="1"/>
  <c r="Y369" i="30" s="1"/>
  <c r="BF93" i="29"/>
  <c r="M93" i="29" s="1"/>
  <c r="Y363" i="30" s="1"/>
  <c r="BE93" i="29"/>
  <c r="BD93" i="29"/>
  <c r="BC93" i="29"/>
  <c r="BB93" i="29"/>
  <c r="BO92" i="29"/>
  <c r="BN92" i="29"/>
  <c r="M92" i="29" s="1"/>
  <c r="X363" i="30" s="1"/>
  <c r="BM92" i="29"/>
  <c r="BL92" i="29"/>
  <c r="BK92" i="29"/>
  <c r="BJ92" i="29"/>
  <c r="BG92" i="29"/>
  <c r="BF92" i="29"/>
  <c r="BE92" i="29"/>
  <c r="BD92" i="29"/>
  <c r="BC92" i="29"/>
  <c r="BB92" i="29"/>
  <c r="BO91" i="29"/>
  <c r="BN91" i="29"/>
  <c r="BM91" i="29"/>
  <c r="BL91" i="29"/>
  <c r="BK91" i="29"/>
  <c r="BJ91" i="29"/>
  <c r="BG91" i="29"/>
  <c r="BF91" i="29"/>
  <c r="BE91" i="29"/>
  <c r="L91" i="29" s="1"/>
  <c r="W357" i="30" s="1"/>
  <c r="BD91" i="29"/>
  <c r="BC91" i="29"/>
  <c r="BB91" i="29"/>
  <c r="N91" i="29"/>
  <c r="W369" i="30" s="1"/>
  <c r="BO90" i="29"/>
  <c r="BN90" i="29"/>
  <c r="BM90" i="29"/>
  <c r="L90" i="29" s="1"/>
  <c r="V357" i="30" s="1"/>
  <c r="BL90" i="29"/>
  <c r="BK90" i="29"/>
  <c r="BJ90" i="29"/>
  <c r="BG90" i="29"/>
  <c r="BF90" i="29"/>
  <c r="BE90" i="29"/>
  <c r="BD90" i="29"/>
  <c r="BC90" i="29"/>
  <c r="BB90" i="29"/>
  <c r="BO89" i="29"/>
  <c r="BN89" i="29"/>
  <c r="BM89" i="29"/>
  <c r="BL89" i="29"/>
  <c r="BK89" i="29"/>
  <c r="BJ89" i="29"/>
  <c r="BG89" i="29"/>
  <c r="BF89" i="29"/>
  <c r="BE89" i="29"/>
  <c r="BD89" i="29"/>
  <c r="BC89" i="29"/>
  <c r="BB89" i="29"/>
  <c r="BO88" i="29"/>
  <c r="BN88" i="29"/>
  <c r="BM88" i="29"/>
  <c r="BL88" i="29"/>
  <c r="BK88" i="29"/>
  <c r="BJ88" i="29"/>
  <c r="BG88" i="29"/>
  <c r="BF88" i="29"/>
  <c r="BE88" i="29"/>
  <c r="BD88" i="29"/>
  <c r="BC88" i="29"/>
  <c r="BB88" i="29"/>
  <c r="BO87" i="29"/>
  <c r="BN87" i="29"/>
  <c r="BM87" i="29"/>
  <c r="BL87" i="29"/>
  <c r="BK87" i="29"/>
  <c r="BJ87" i="29"/>
  <c r="BG87" i="29"/>
  <c r="BF87" i="29"/>
  <c r="BE87" i="29"/>
  <c r="BD87" i="29"/>
  <c r="BC87" i="29"/>
  <c r="BB87" i="29"/>
  <c r="BO86" i="29"/>
  <c r="BN86" i="29"/>
  <c r="BM86" i="29"/>
  <c r="BL86" i="29"/>
  <c r="BK86" i="29"/>
  <c r="BJ86" i="29"/>
  <c r="BG86" i="29"/>
  <c r="BF86" i="29"/>
  <c r="BE86" i="29"/>
  <c r="BD86" i="29"/>
  <c r="BC86" i="29"/>
  <c r="BB86" i="29"/>
  <c r="BO85" i="29"/>
  <c r="BN85" i="29"/>
  <c r="BM85" i="29"/>
  <c r="BL85" i="29"/>
  <c r="BK85" i="29"/>
  <c r="BJ85" i="29"/>
  <c r="BG85" i="29"/>
  <c r="BF85" i="29"/>
  <c r="BE85" i="29"/>
  <c r="BD85" i="29"/>
  <c r="BC85" i="29"/>
  <c r="BB85" i="29"/>
  <c r="BO84" i="29"/>
  <c r="BN84" i="29"/>
  <c r="BM84" i="29"/>
  <c r="BL84" i="29"/>
  <c r="BK84" i="29"/>
  <c r="BJ84" i="29"/>
  <c r="BG84" i="29"/>
  <c r="BF84" i="29"/>
  <c r="BE84" i="29"/>
  <c r="BD84" i="29"/>
  <c r="BC84" i="29"/>
  <c r="BB84" i="29"/>
  <c r="BO83" i="29"/>
  <c r="BN83" i="29"/>
  <c r="BM83" i="29"/>
  <c r="BL83" i="29"/>
  <c r="BK83" i="29"/>
  <c r="BJ83" i="29"/>
  <c r="BG83" i="29"/>
  <c r="BF83" i="29"/>
  <c r="M83" i="29" s="1"/>
  <c r="O363" i="30" s="1"/>
  <c r="BE83" i="29"/>
  <c r="BD83" i="29"/>
  <c r="BC83" i="29"/>
  <c r="BB83" i="29"/>
  <c r="BO82" i="29"/>
  <c r="BN82" i="29"/>
  <c r="BM82" i="29"/>
  <c r="BL82" i="29"/>
  <c r="BK82" i="29"/>
  <c r="BJ82" i="29"/>
  <c r="BG82" i="29"/>
  <c r="BF82" i="29"/>
  <c r="BE82" i="29"/>
  <c r="BD82" i="29"/>
  <c r="BC82" i="29"/>
  <c r="BB82" i="29"/>
  <c r="BO81" i="29"/>
  <c r="BN81" i="29"/>
  <c r="M81" i="29" s="1"/>
  <c r="M363" i="30" s="1"/>
  <c r="BM81" i="29"/>
  <c r="BL81" i="29"/>
  <c r="BK81" i="29"/>
  <c r="BJ81" i="29"/>
  <c r="BG81" i="29"/>
  <c r="BF81" i="29"/>
  <c r="BE81" i="29"/>
  <c r="BD81" i="29"/>
  <c r="BC81" i="29"/>
  <c r="BB81" i="29"/>
  <c r="BO80" i="29"/>
  <c r="BN80" i="29"/>
  <c r="BM80" i="29"/>
  <c r="BL80" i="29"/>
  <c r="BK80" i="29"/>
  <c r="BJ80" i="29"/>
  <c r="BG80" i="29"/>
  <c r="BF80" i="29"/>
  <c r="BE80" i="29"/>
  <c r="BD80" i="29"/>
  <c r="BC80" i="29"/>
  <c r="BB80" i="29"/>
  <c r="BO79" i="29"/>
  <c r="BN79" i="29"/>
  <c r="BM79" i="29"/>
  <c r="BL79" i="29"/>
  <c r="BK79" i="29"/>
  <c r="BJ79" i="29"/>
  <c r="BG79" i="29"/>
  <c r="BF79" i="29"/>
  <c r="BE79" i="29"/>
  <c r="BD79" i="29"/>
  <c r="BC79" i="29"/>
  <c r="BB79" i="29"/>
  <c r="BO78" i="29"/>
  <c r="BN78" i="29"/>
  <c r="BM78" i="29"/>
  <c r="BL78" i="29"/>
  <c r="BK78" i="29"/>
  <c r="BJ78" i="29"/>
  <c r="BG78" i="29"/>
  <c r="BF78" i="29"/>
  <c r="BE78" i="29"/>
  <c r="BD78" i="29"/>
  <c r="BC78" i="29"/>
  <c r="BB78" i="29"/>
  <c r="BO77" i="29"/>
  <c r="BN77" i="29"/>
  <c r="BM77" i="29"/>
  <c r="BL77" i="29"/>
  <c r="BK77" i="29"/>
  <c r="BJ77" i="29"/>
  <c r="BG77" i="29"/>
  <c r="BF77" i="29"/>
  <c r="BE77" i="29"/>
  <c r="BD77" i="29"/>
  <c r="BC77" i="29"/>
  <c r="BB77" i="29"/>
  <c r="BO76" i="29"/>
  <c r="BN76" i="29"/>
  <c r="BM76" i="29"/>
  <c r="BL76" i="29"/>
  <c r="BK76" i="29"/>
  <c r="BJ76" i="29"/>
  <c r="BG76" i="29"/>
  <c r="BF76" i="29"/>
  <c r="BE76" i="29"/>
  <c r="BD76" i="29"/>
  <c r="BC76" i="29"/>
  <c r="BB76" i="29"/>
  <c r="AY71" i="29"/>
  <c r="AX71" i="29"/>
  <c r="AW71" i="29"/>
  <c r="AV71" i="29"/>
  <c r="AU71" i="29"/>
  <c r="AT71" i="29"/>
  <c r="I71" i="29" s="1"/>
  <c r="AP71" i="29"/>
  <c r="AN71" i="29"/>
  <c r="AK71" i="29"/>
  <c r="AH71" i="29"/>
  <c r="AG71" i="29"/>
  <c r="AF71" i="29"/>
  <c r="L71" i="29" s="1"/>
  <c r="AE71" i="29"/>
  <c r="AD71" i="29"/>
  <c r="AC71" i="29"/>
  <c r="Y71" i="29"/>
  <c r="V71" i="29"/>
  <c r="T71" i="29"/>
  <c r="AY70" i="29"/>
  <c r="AX70" i="29"/>
  <c r="AW70" i="29"/>
  <c r="AV70" i="29"/>
  <c r="AU70" i="29"/>
  <c r="AT70" i="29"/>
  <c r="AO70" i="29"/>
  <c r="AL70" i="29"/>
  <c r="AK70" i="29"/>
  <c r="AH70" i="29"/>
  <c r="N70" i="29" s="1"/>
  <c r="AG70" i="29"/>
  <c r="M70" i="29" s="1"/>
  <c r="AF70" i="29"/>
  <c r="AE70" i="29"/>
  <c r="AD70" i="29"/>
  <c r="AC70" i="29"/>
  <c r="Z70" i="29"/>
  <c r="X70" i="29"/>
  <c r="U70" i="29"/>
  <c r="T70" i="29"/>
  <c r="W70" i="29" s="1"/>
  <c r="AY69" i="29"/>
  <c r="AX69" i="29"/>
  <c r="AW69" i="29"/>
  <c r="AV69" i="29"/>
  <c r="AU69" i="29"/>
  <c r="AT69" i="29"/>
  <c r="AP69" i="29"/>
  <c r="AN69" i="29"/>
  <c r="AK69" i="29"/>
  <c r="AH69" i="29"/>
  <c r="AG69" i="29"/>
  <c r="M69" i="29" s="1"/>
  <c r="AF69" i="29"/>
  <c r="AE69" i="29"/>
  <c r="AD69" i="29"/>
  <c r="AC69" i="29"/>
  <c r="T69" i="29"/>
  <c r="AY68" i="29"/>
  <c r="AX68" i="29"/>
  <c r="AW68" i="29"/>
  <c r="AV68" i="29"/>
  <c r="AU68" i="29"/>
  <c r="AT68" i="29"/>
  <c r="AO68" i="29"/>
  <c r="AN68" i="29"/>
  <c r="AL68" i="29"/>
  <c r="AK68" i="29"/>
  <c r="AH68" i="29"/>
  <c r="AG68" i="29"/>
  <c r="AF68" i="29"/>
  <c r="L68" i="29" s="1"/>
  <c r="AE68" i="29"/>
  <c r="AD68" i="29"/>
  <c r="AC68" i="29"/>
  <c r="Z68" i="29"/>
  <c r="X68" i="29"/>
  <c r="V68" i="29"/>
  <c r="U68" i="29"/>
  <c r="T68" i="29"/>
  <c r="W68" i="29" s="1"/>
  <c r="AY67" i="29"/>
  <c r="AX67" i="29"/>
  <c r="AW67" i="29"/>
  <c r="AV67" i="29"/>
  <c r="AU67" i="29"/>
  <c r="AT67" i="29"/>
  <c r="AP67" i="29"/>
  <c r="AN67" i="29"/>
  <c r="AK67" i="29"/>
  <c r="AH67" i="29"/>
  <c r="AG67" i="29"/>
  <c r="AF67" i="29"/>
  <c r="AE67" i="29"/>
  <c r="AD67" i="29"/>
  <c r="AC67" i="29"/>
  <c r="T67" i="29"/>
  <c r="L67" i="29"/>
  <c r="AY66" i="29"/>
  <c r="AX66" i="29"/>
  <c r="AW66" i="29"/>
  <c r="AV66" i="29"/>
  <c r="AU66" i="29"/>
  <c r="AT66" i="29"/>
  <c r="AO66" i="29"/>
  <c r="AL66" i="29"/>
  <c r="AK66" i="29"/>
  <c r="AH66" i="29"/>
  <c r="N66" i="29" s="1"/>
  <c r="AG66" i="29"/>
  <c r="AF66" i="29"/>
  <c r="AE66" i="29"/>
  <c r="AD66" i="29"/>
  <c r="AC66" i="29"/>
  <c r="Z66" i="29"/>
  <c r="X66" i="29"/>
  <c r="U66" i="29"/>
  <c r="T66" i="29"/>
  <c r="W66" i="29" s="1"/>
  <c r="AY65" i="29"/>
  <c r="AX65" i="29"/>
  <c r="AW65" i="29"/>
  <c r="AV65" i="29"/>
  <c r="AU65" i="29"/>
  <c r="AT65" i="29"/>
  <c r="AK65" i="29"/>
  <c r="AH65" i="29"/>
  <c r="AG65" i="29"/>
  <c r="M65" i="29" s="1"/>
  <c r="AF65" i="29"/>
  <c r="L65" i="29" s="1"/>
  <c r="AE65" i="29"/>
  <c r="AD65" i="29"/>
  <c r="AC65" i="29"/>
  <c r="T65" i="29"/>
  <c r="AY64" i="29"/>
  <c r="AX64" i="29"/>
  <c r="AW64" i="29"/>
  <c r="AV64" i="29"/>
  <c r="AU64" i="29"/>
  <c r="AT64" i="29"/>
  <c r="AO64" i="29"/>
  <c r="AN64" i="29"/>
  <c r="AL64" i="29"/>
  <c r="AK64" i="29"/>
  <c r="AH64" i="29"/>
  <c r="AG64" i="29"/>
  <c r="M64" i="29" s="1"/>
  <c r="AF64" i="29"/>
  <c r="AE64" i="29"/>
  <c r="AD64" i="29"/>
  <c r="AC64" i="29"/>
  <c r="Z64" i="29"/>
  <c r="X64" i="29"/>
  <c r="V64" i="29"/>
  <c r="U64" i="29"/>
  <c r="T64" i="29"/>
  <c r="W64" i="29" s="1"/>
  <c r="AY63" i="29"/>
  <c r="AX63" i="29"/>
  <c r="AW63" i="29"/>
  <c r="AV63" i="29"/>
  <c r="AU63" i="29"/>
  <c r="AT63" i="29"/>
  <c r="AK63" i="29"/>
  <c r="AH63" i="29"/>
  <c r="AG63" i="29"/>
  <c r="AF63" i="29"/>
  <c r="AE63" i="29"/>
  <c r="AD63" i="29"/>
  <c r="AC63" i="29"/>
  <c r="T63" i="29"/>
  <c r="Y63" i="29" s="1"/>
  <c r="AY62" i="29"/>
  <c r="AX62" i="29"/>
  <c r="AW62" i="29"/>
  <c r="AV62" i="29"/>
  <c r="AU62" i="29"/>
  <c r="AT62" i="29"/>
  <c r="AO62" i="29"/>
  <c r="AL62" i="29"/>
  <c r="AK62" i="29"/>
  <c r="AH62" i="29"/>
  <c r="N62" i="29" s="1"/>
  <c r="AG62" i="29"/>
  <c r="AF62" i="29"/>
  <c r="AE62" i="29"/>
  <c r="AD62" i="29"/>
  <c r="AC62" i="29"/>
  <c r="Z62" i="29"/>
  <c r="X62" i="29"/>
  <c r="U62" i="29"/>
  <c r="T62" i="29"/>
  <c r="W62" i="29" s="1"/>
  <c r="AY61" i="29"/>
  <c r="AX61" i="29"/>
  <c r="AW61" i="29"/>
  <c r="AV61" i="29"/>
  <c r="AU61" i="29"/>
  <c r="AT61" i="29"/>
  <c r="AK61" i="29"/>
  <c r="AH61" i="29"/>
  <c r="AG61" i="29"/>
  <c r="AF61" i="29"/>
  <c r="L61" i="29" s="1"/>
  <c r="AE61" i="29"/>
  <c r="AD61" i="29"/>
  <c r="AC61" i="29"/>
  <c r="Y61" i="29"/>
  <c r="V61" i="29"/>
  <c r="T61" i="29"/>
  <c r="AY60" i="29"/>
  <c r="AX60" i="29"/>
  <c r="AW60" i="29"/>
  <c r="AV60" i="29"/>
  <c r="AU60" i="29"/>
  <c r="AT60" i="29"/>
  <c r="AO60" i="29"/>
  <c r="AN60" i="29"/>
  <c r="AL60" i="29"/>
  <c r="AK60" i="29"/>
  <c r="AH60" i="29"/>
  <c r="AG60" i="29"/>
  <c r="M60" i="29" s="1"/>
  <c r="AF60" i="29"/>
  <c r="AE60" i="29"/>
  <c r="AD60" i="29"/>
  <c r="AC60" i="29"/>
  <c r="Z60" i="29"/>
  <c r="X60" i="29"/>
  <c r="V60" i="29"/>
  <c r="U60" i="29"/>
  <c r="T60" i="29"/>
  <c r="W60" i="29" s="1"/>
  <c r="AY59" i="29"/>
  <c r="AX59" i="29"/>
  <c r="AW59" i="29"/>
  <c r="AV59" i="29"/>
  <c r="AU59" i="29"/>
  <c r="AT59" i="29"/>
  <c r="AK59" i="29"/>
  <c r="AP59" i="29" s="1"/>
  <c r="AH59" i="29"/>
  <c r="AG59" i="29"/>
  <c r="AF59" i="29"/>
  <c r="AE59" i="29"/>
  <c r="AD59" i="29"/>
  <c r="AC59" i="29"/>
  <c r="Y59" i="29"/>
  <c r="V59" i="29"/>
  <c r="T59" i="29"/>
  <c r="AY58" i="29"/>
  <c r="AX58" i="29"/>
  <c r="AV58" i="29"/>
  <c r="AU58" i="29"/>
  <c r="AT58" i="29"/>
  <c r="AK58" i="29"/>
  <c r="AH58" i="29"/>
  <c r="N58" i="29" s="1"/>
  <c r="AG58" i="29"/>
  <c r="AE58" i="29"/>
  <c r="AD58" i="29"/>
  <c r="AC58" i="29"/>
  <c r="T58" i="29"/>
  <c r="AX57" i="29"/>
  <c r="AV57" i="29"/>
  <c r="AU57" i="29"/>
  <c r="AT57" i="29"/>
  <c r="AK57" i="29"/>
  <c r="AG57" i="29"/>
  <c r="AE57" i="29"/>
  <c r="AD57" i="29"/>
  <c r="AC57" i="29"/>
  <c r="T57" i="29"/>
  <c r="AX56" i="29"/>
  <c r="AV56" i="29"/>
  <c r="AU56" i="29"/>
  <c r="AT56" i="29"/>
  <c r="AK56" i="29"/>
  <c r="AP56" i="29" s="1"/>
  <c r="AG56" i="29"/>
  <c r="AE56" i="29"/>
  <c r="AD56" i="29"/>
  <c r="AC56" i="29"/>
  <c r="T56" i="29"/>
  <c r="AV55" i="29"/>
  <c r="AU55" i="29"/>
  <c r="AK55" i="29"/>
  <c r="AE55" i="29"/>
  <c r="K55" i="29" s="1"/>
  <c r="AD55" i="29"/>
  <c r="Z55" i="29"/>
  <c r="X55" i="29"/>
  <c r="U55" i="29"/>
  <c r="AC55" i="29" s="1"/>
  <c r="T55" i="29"/>
  <c r="W55" i="29" s="1"/>
  <c r="AV54" i="29"/>
  <c r="AT54" i="29"/>
  <c r="AO54" i="29"/>
  <c r="AW54" i="29" s="1"/>
  <c r="AN54" i="29"/>
  <c r="AL54" i="29"/>
  <c r="AK54" i="29"/>
  <c r="AE54" i="29"/>
  <c r="Y54" i="29"/>
  <c r="V54" i="29"/>
  <c r="T54" i="29"/>
  <c r="AP53" i="29"/>
  <c r="AX53" i="29" s="1"/>
  <c r="AN53" i="29"/>
  <c r="AV53" i="29" s="1"/>
  <c r="AK53" i="29"/>
  <c r="Z53" i="29"/>
  <c r="AH53" i="29" s="1"/>
  <c r="X53" i="29"/>
  <c r="AF53" i="29" s="1"/>
  <c r="V53" i="29"/>
  <c r="U53" i="29"/>
  <c r="AC53" i="29" s="1"/>
  <c r="T53" i="29"/>
  <c r="W53" i="29" s="1"/>
  <c r="AO52" i="29"/>
  <c r="AW52" i="29" s="1"/>
  <c r="AL52" i="29"/>
  <c r="AT52" i="29" s="1"/>
  <c r="AK52" i="29"/>
  <c r="Y52" i="29"/>
  <c r="V52" i="29"/>
  <c r="T52" i="29"/>
  <c r="AP51" i="29"/>
  <c r="AX51" i="29" s="1"/>
  <c r="AN51" i="29"/>
  <c r="AV51" i="29" s="1"/>
  <c r="AK51" i="29"/>
  <c r="AC51" i="29"/>
  <c r="Z51" i="29"/>
  <c r="AH51" i="29" s="1"/>
  <c r="X51" i="29"/>
  <c r="AF51" i="29" s="1"/>
  <c r="U51" i="29"/>
  <c r="AE51" i="29" s="1"/>
  <c r="T51" i="29"/>
  <c r="W51" i="29" s="1"/>
  <c r="AT50" i="29"/>
  <c r="AO50" i="29"/>
  <c r="AW50" i="29" s="1"/>
  <c r="AN50" i="29"/>
  <c r="AV50" i="29" s="1"/>
  <c r="AL50" i="29"/>
  <c r="AK50" i="29"/>
  <c r="T50" i="29"/>
  <c r="AK49" i="29"/>
  <c r="AP49" i="29" s="1"/>
  <c r="AX49" i="29" s="1"/>
  <c r="Z49" i="29"/>
  <c r="AH49" i="29" s="1"/>
  <c r="X49" i="29"/>
  <c r="AF49" i="29" s="1"/>
  <c r="V49" i="29"/>
  <c r="U49" i="29"/>
  <c r="AD49" i="29" s="1"/>
  <c r="T49" i="29"/>
  <c r="W49" i="29" s="1"/>
  <c r="AE49" i="29" s="1"/>
  <c r="AT48" i="29"/>
  <c r="AO48" i="29"/>
  <c r="AW48" i="29" s="1"/>
  <c r="AL48" i="29"/>
  <c r="AK48" i="29"/>
  <c r="T48" i="29"/>
  <c r="AK47" i="29"/>
  <c r="Z47" i="29"/>
  <c r="AH47" i="29" s="1"/>
  <c r="X47" i="29"/>
  <c r="AF47" i="29" s="1"/>
  <c r="U47" i="29"/>
  <c r="AC47" i="29" s="1"/>
  <c r="T47" i="29"/>
  <c r="W47" i="29" s="1"/>
  <c r="AE47" i="29" s="1"/>
  <c r="AT46" i="29"/>
  <c r="AO46" i="29"/>
  <c r="AW46" i="29" s="1"/>
  <c r="AN46" i="29"/>
  <c r="AV46" i="29" s="1"/>
  <c r="AL46" i="29"/>
  <c r="AK46" i="29"/>
  <c r="Y46" i="29"/>
  <c r="AG46" i="29" s="1"/>
  <c r="V46" i="29"/>
  <c r="AD46" i="29" s="1"/>
  <c r="T46" i="29"/>
  <c r="AP45" i="29"/>
  <c r="AX45" i="29" s="1"/>
  <c r="AN45" i="29"/>
  <c r="AV45" i="29" s="1"/>
  <c r="AK45" i="29"/>
  <c r="Z45" i="29"/>
  <c r="AH45" i="29" s="1"/>
  <c r="X45" i="29"/>
  <c r="AF45" i="29" s="1"/>
  <c r="V45" i="29"/>
  <c r="AD45" i="29" s="1"/>
  <c r="U45" i="29"/>
  <c r="AC45" i="29" s="1"/>
  <c r="T45" i="29"/>
  <c r="W45" i="29" s="1"/>
  <c r="AE45" i="29" s="1"/>
  <c r="K45" i="29" s="1"/>
  <c r="AT44" i="29"/>
  <c r="AO44" i="29"/>
  <c r="AW44" i="29" s="1"/>
  <c r="AL44" i="29"/>
  <c r="AK44" i="29"/>
  <c r="Y44" i="29"/>
  <c r="AG44" i="29" s="1"/>
  <c r="X44" i="29"/>
  <c r="AF44" i="29" s="1"/>
  <c r="L44" i="29" s="1"/>
  <c r="V44" i="29"/>
  <c r="AD44" i="29" s="1"/>
  <c r="T44" i="29"/>
  <c r="AT43" i="29"/>
  <c r="AN43" i="29"/>
  <c r="AV43" i="29" s="1"/>
  <c r="AL43" i="29"/>
  <c r="AK43" i="29"/>
  <c r="AP43" i="29" s="1"/>
  <c r="AX43" i="29" s="1"/>
  <c r="Y43" i="29"/>
  <c r="AG43" i="29" s="1"/>
  <c r="X43" i="29"/>
  <c r="AF43" i="29" s="1"/>
  <c r="U43" i="29"/>
  <c r="AC43" i="29" s="1"/>
  <c r="T43" i="29"/>
  <c r="C24" i="29"/>
  <c r="H24" i="29" s="1"/>
  <c r="N19" i="29"/>
  <c r="M19" i="29"/>
  <c r="B19" i="29"/>
  <c r="N18" i="29"/>
  <c r="M18" i="29"/>
  <c r="B18" i="29"/>
  <c r="N17" i="29"/>
  <c r="M17" i="29"/>
  <c r="B17" i="29"/>
  <c r="N16" i="29"/>
  <c r="M16" i="29"/>
  <c r="B16" i="29"/>
  <c r="N15" i="29"/>
  <c r="M15" i="29"/>
  <c r="B15" i="29"/>
  <c r="N14" i="29"/>
  <c r="M14" i="29"/>
  <c r="B14" i="29"/>
  <c r="O6" i="29"/>
  <c r="N6" i="29"/>
  <c r="K6" i="29"/>
  <c r="J6" i="29"/>
  <c r="I6" i="29"/>
  <c r="M6" i="29" s="1"/>
  <c r="H6" i="29"/>
  <c r="L6" i="29" s="1"/>
  <c r="Z184" i="29" s="1"/>
  <c r="B14" i="28"/>
  <c r="BG207" i="28"/>
  <c r="BF207" i="28"/>
  <c r="BE207" i="28"/>
  <c r="BD207" i="28"/>
  <c r="BC207" i="28"/>
  <c r="BB207" i="28"/>
  <c r="AK207" i="28"/>
  <c r="T207" i="28"/>
  <c r="BG206" i="28"/>
  <c r="BF206" i="28"/>
  <c r="BE206" i="28"/>
  <c r="BD206" i="28"/>
  <c r="BC206" i="28"/>
  <c r="BB206" i="28"/>
  <c r="AK206" i="28"/>
  <c r="T206" i="28"/>
  <c r="BG205" i="28"/>
  <c r="BF205" i="28"/>
  <c r="BE205" i="28"/>
  <c r="BD205" i="28"/>
  <c r="BC205" i="28"/>
  <c r="BB205" i="28"/>
  <c r="AK205" i="28"/>
  <c r="T205" i="28"/>
  <c r="BG204" i="28"/>
  <c r="BF204" i="28"/>
  <c r="BE204" i="28"/>
  <c r="BD204" i="28"/>
  <c r="BC204" i="28"/>
  <c r="BB204" i="28"/>
  <c r="AK204" i="28"/>
  <c r="T204" i="28"/>
  <c r="BG203" i="28"/>
  <c r="BF203" i="28"/>
  <c r="BE203" i="28"/>
  <c r="BD203" i="28"/>
  <c r="BC203" i="28"/>
  <c r="BB203" i="28"/>
  <c r="AK203" i="28"/>
  <c r="T203" i="28"/>
  <c r="BG202" i="28"/>
  <c r="BF202" i="28"/>
  <c r="BE202" i="28"/>
  <c r="BD202" i="28"/>
  <c r="BC202" i="28"/>
  <c r="BB202" i="28"/>
  <c r="AK202" i="28"/>
  <c r="T202" i="28"/>
  <c r="BG201" i="28"/>
  <c r="BF201" i="28"/>
  <c r="BE201" i="28"/>
  <c r="BD201" i="28"/>
  <c r="BC201" i="28"/>
  <c r="BB201" i="28"/>
  <c r="AK201" i="28"/>
  <c r="T201" i="28"/>
  <c r="BG200" i="28"/>
  <c r="BF200" i="28"/>
  <c r="BE200" i="28"/>
  <c r="BD200" i="28"/>
  <c r="BC200" i="28"/>
  <c r="BB200" i="28"/>
  <c r="AK200" i="28"/>
  <c r="T200" i="28"/>
  <c r="BG199" i="28"/>
  <c r="BF199" i="28"/>
  <c r="BE199" i="28"/>
  <c r="BD199" i="28"/>
  <c r="BC199" i="28"/>
  <c r="BB199" i="28"/>
  <c r="AK199" i="28"/>
  <c r="T199" i="28"/>
  <c r="BG198" i="28"/>
  <c r="BF198" i="28"/>
  <c r="BE198" i="28"/>
  <c r="BD198" i="28"/>
  <c r="BC198" i="28"/>
  <c r="BB198" i="28"/>
  <c r="AK198" i="28"/>
  <c r="T198" i="28"/>
  <c r="BG197" i="28"/>
  <c r="BF197" i="28"/>
  <c r="BE197" i="28"/>
  <c r="BD197" i="28"/>
  <c r="BC197" i="28"/>
  <c r="BB197" i="28"/>
  <c r="AK197" i="28"/>
  <c r="T197" i="28"/>
  <c r="BG196" i="28"/>
  <c r="BF196" i="28"/>
  <c r="BE196" i="28"/>
  <c r="BD196" i="28"/>
  <c r="BC196" i="28"/>
  <c r="BB196" i="28"/>
  <c r="AK196" i="28"/>
  <c r="T196" i="28"/>
  <c r="BG195" i="28"/>
  <c r="BF195" i="28"/>
  <c r="BE195" i="28"/>
  <c r="BD195" i="28"/>
  <c r="BC195" i="28"/>
  <c r="BB195" i="28"/>
  <c r="AK195" i="28"/>
  <c r="T195" i="28"/>
  <c r="BG194" i="28"/>
  <c r="BF194" i="28"/>
  <c r="BE194" i="28"/>
  <c r="BD194" i="28"/>
  <c r="BC194" i="28"/>
  <c r="BB194" i="28"/>
  <c r="AK194" i="28"/>
  <c r="T194" i="28"/>
  <c r="BG193" i="28"/>
  <c r="BF193" i="28"/>
  <c r="BE193" i="28"/>
  <c r="BD193" i="28"/>
  <c r="BC193" i="28"/>
  <c r="BB193" i="28"/>
  <c r="AK193" i="28"/>
  <c r="T193" i="28"/>
  <c r="BG192" i="28"/>
  <c r="BF192" i="28"/>
  <c r="BE192" i="28"/>
  <c r="BD192" i="28"/>
  <c r="BC192" i="28"/>
  <c r="BB192" i="28"/>
  <c r="AK192" i="28"/>
  <c r="T192" i="28"/>
  <c r="BG191" i="28"/>
  <c r="BF191" i="28"/>
  <c r="BE191" i="28"/>
  <c r="BD191" i="28"/>
  <c r="BC191" i="28"/>
  <c r="BB191" i="28"/>
  <c r="AK191" i="28"/>
  <c r="T191" i="28"/>
  <c r="BG190" i="28"/>
  <c r="BF190" i="28"/>
  <c r="BE190" i="28"/>
  <c r="BD190" i="28"/>
  <c r="BC190" i="28"/>
  <c r="BB190" i="28"/>
  <c r="AK190" i="28"/>
  <c r="T190" i="28"/>
  <c r="BG189" i="28"/>
  <c r="BF189" i="28"/>
  <c r="BE189" i="28"/>
  <c r="BD189" i="28"/>
  <c r="BC189" i="28"/>
  <c r="BB189" i="28"/>
  <c r="AK189" i="28"/>
  <c r="T189" i="28"/>
  <c r="BG188" i="28"/>
  <c r="BF188" i="28"/>
  <c r="BE188" i="28"/>
  <c r="BD188" i="28"/>
  <c r="BC188" i="28"/>
  <c r="BB188" i="28"/>
  <c r="AK188" i="28"/>
  <c r="T188" i="28"/>
  <c r="BG187" i="28"/>
  <c r="BF187" i="28"/>
  <c r="BE187" i="28"/>
  <c r="BD187" i="28"/>
  <c r="BC187" i="28"/>
  <c r="BB187" i="28"/>
  <c r="AK187" i="28"/>
  <c r="T187" i="28"/>
  <c r="BG186" i="28"/>
  <c r="BF186" i="28"/>
  <c r="BE186" i="28"/>
  <c r="BD186" i="28"/>
  <c r="BC186" i="28"/>
  <c r="BB186" i="28"/>
  <c r="AK186" i="28"/>
  <c r="T186" i="28"/>
  <c r="BG185" i="28"/>
  <c r="BF185" i="28"/>
  <c r="BE185" i="28"/>
  <c r="BD185" i="28"/>
  <c r="BC185" i="28"/>
  <c r="BB185" i="28"/>
  <c r="AK185" i="28"/>
  <c r="T185" i="28"/>
  <c r="BG184" i="28"/>
  <c r="BF184" i="28"/>
  <c r="BE184" i="28"/>
  <c r="BD184" i="28"/>
  <c r="BC184" i="28"/>
  <c r="BB184" i="28"/>
  <c r="AK184" i="28"/>
  <c r="T184" i="28"/>
  <c r="BG183" i="28"/>
  <c r="BF183" i="28"/>
  <c r="BE183" i="28"/>
  <c r="BD183" i="28"/>
  <c r="BC183" i="28"/>
  <c r="BB183" i="28"/>
  <c r="AK183" i="28"/>
  <c r="T183" i="28"/>
  <c r="BG182" i="28"/>
  <c r="BF182" i="28"/>
  <c r="BE182" i="28"/>
  <c r="BD182" i="28"/>
  <c r="BC182" i="28"/>
  <c r="BB182" i="28"/>
  <c r="AK182" i="28"/>
  <c r="T182" i="28"/>
  <c r="BG181" i="28"/>
  <c r="BF181" i="28"/>
  <c r="BE181" i="28"/>
  <c r="BD181" i="28"/>
  <c r="BC181" i="28"/>
  <c r="BB181" i="28"/>
  <c r="AK181" i="28"/>
  <c r="T181" i="28"/>
  <c r="BG180" i="28"/>
  <c r="BF180" i="28"/>
  <c r="BE180" i="28"/>
  <c r="BD180" i="28"/>
  <c r="BC180" i="28"/>
  <c r="BB180" i="28"/>
  <c r="AK180" i="28"/>
  <c r="T180" i="28"/>
  <c r="BG179" i="28"/>
  <c r="BF179" i="28"/>
  <c r="BE179" i="28"/>
  <c r="BD179" i="28"/>
  <c r="BC179" i="28"/>
  <c r="BB179" i="28"/>
  <c r="AK179" i="28"/>
  <c r="T179" i="28"/>
  <c r="AY172" i="28"/>
  <c r="AX172" i="28"/>
  <c r="AW172" i="28"/>
  <c r="AV172" i="28"/>
  <c r="AU172" i="28"/>
  <c r="AH172" i="28"/>
  <c r="AG172" i="28"/>
  <c r="AF172" i="28"/>
  <c r="AE172" i="28"/>
  <c r="AD172" i="28"/>
  <c r="J172" i="28" s="1"/>
  <c r="AC172" i="28"/>
  <c r="AY171" i="28"/>
  <c r="N171" i="28" s="1"/>
  <c r="AX171" i="28"/>
  <c r="AW171" i="28"/>
  <c r="AV171" i="28"/>
  <c r="AU171" i="28"/>
  <c r="AH171" i="28"/>
  <c r="AG171" i="28"/>
  <c r="AF171" i="28"/>
  <c r="AE171" i="28"/>
  <c r="AD171" i="28"/>
  <c r="AC171" i="28"/>
  <c r="AY170" i="28"/>
  <c r="AX170" i="28"/>
  <c r="AW170" i="28"/>
  <c r="AV170" i="28"/>
  <c r="AU170" i="28"/>
  <c r="AH170" i="28"/>
  <c r="N170" i="28" s="1"/>
  <c r="AG170" i="28"/>
  <c r="AF170" i="28"/>
  <c r="AE170" i="28"/>
  <c r="AD170" i="28"/>
  <c r="AC170" i="28"/>
  <c r="AY169" i="28"/>
  <c r="AX169" i="28"/>
  <c r="AW169" i="28"/>
  <c r="AV169" i="28"/>
  <c r="AU169" i="28"/>
  <c r="AH169" i="28"/>
  <c r="AG169" i="28"/>
  <c r="AF169" i="28"/>
  <c r="AE169" i="28"/>
  <c r="AD169" i="28"/>
  <c r="AY168" i="28"/>
  <c r="AX168" i="28"/>
  <c r="AW168" i="28"/>
  <c r="AV168" i="28"/>
  <c r="AU168" i="28"/>
  <c r="AH168" i="28"/>
  <c r="AG168" i="28"/>
  <c r="AF168" i="28"/>
  <c r="AE168" i="28"/>
  <c r="AD168" i="28"/>
  <c r="AY167" i="28"/>
  <c r="AX167" i="28"/>
  <c r="AW167" i="28"/>
  <c r="AV167" i="28"/>
  <c r="AU167" i="28"/>
  <c r="AH167" i="28"/>
  <c r="AG167" i="28"/>
  <c r="AF167" i="28"/>
  <c r="AE167" i="28"/>
  <c r="AD167" i="28"/>
  <c r="AY166" i="28"/>
  <c r="AX166" i="28"/>
  <c r="AW166" i="28"/>
  <c r="AV166" i="28"/>
  <c r="AU166" i="28"/>
  <c r="AH166" i="28"/>
  <c r="AG166" i="28"/>
  <c r="AF166" i="28"/>
  <c r="AE166" i="28"/>
  <c r="AD166" i="28"/>
  <c r="AY165" i="28"/>
  <c r="AX165" i="28"/>
  <c r="AW165" i="28"/>
  <c r="AV165" i="28"/>
  <c r="AU165" i="28"/>
  <c r="AH165" i="28"/>
  <c r="AG165" i="28"/>
  <c r="AF165" i="28"/>
  <c r="AE165" i="28"/>
  <c r="AD165" i="28"/>
  <c r="AY164" i="28"/>
  <c r="AX164" i="28"/>
  <c r="AW164" i="28"/>
  <c r="AV164" i="28"/>
  <c r="AU164" i="28"/>
  <c r="AH164" i="28"/>
  <c r="N164" i="28" s="1"/>
  <c r="AG164" i="28"/>
  <c r="AF164" i="28"/>
  <c r="AE164" i="28"/>
  <c r="AD164" i="28"/>
  <c r="J164" i="28" s="1"/>
  <c r="AY163" i="28"/>
  <c r="AX163" i="28"/>
  <c r="AW163" i="28"/>
  <c r="AV163" i="28"/>
  <c r="AU163" i="28"/>
  <c r="AH163" i="28"/>
  <c r="AG163" i="28"/>
  <c r="AF163" i="28"/>
  <c r="AE163" i="28"/>
  <c r="AD163" i="28"/>
  <c r="AY162" i="28"/>
  <c r="AX162" i="28"/>
  <c r="AW162" i="28"/>
  <c r="AV162" i="28"/>
  <c r="AU162" i="28"/>
  <c r="AH162" i="28"/>
  <c r="AG162" i="28"/>
  <c r="AF162" i="28"/>
  <c r="AE162" i="28"/>
  <c r="AD162" i="28"/>
  <c r="AY161" i="28"/>
  <c r="AX161" i="28"/>
  <c r="AW161" i="28"/>
  <c r="AV161" i="28"/>
  <c r="AU161" i="28"/>
  <c r="AH161" i="28"/>
  <c r="AG161" i="28"/>
  <c r="AF161" i="28"/>
  <c r="L161" i="28" s="1"/>
  <c r="AE161" i="28"/>
  <c r="AD161" i="28"/>
  <c r="AY160" i="28"/>
  <c r="AX160" i="28"/>
  <c r="AW160" i="28"/>
  <c r="AV160" i="28"/>
  <c r="AU160" i="28"/>
  <c r="AH160" i="28"/>
  <c r="AG160" i="28"/>
  <c r="AF160" i="28"/>
  <c r="L160" i="28" s="1"/>
  <c r="AE160" i="28"/>
  <c r="AD160" i="28"/>
  <c r="AY159" i="28"/>
  <c r="AX159" i="28"/>
  <c r="AV159" i="28"/>
  <c r="AU159" i="28"/>
  <c r="AH159" i="28"/>
  <c r="AG159" i="28"/>
  <c r="AE159" i="28"/>
  <c r="AD159" i="28"/>
  <c r="AX158" i="28"/>
  <c r="AV158" i="28"/>
  <c r="AU158" i="28"/>
  <c r="AG158" i="28"/>
  <c r="AE158" i="28"/>
  <c r="AD158" i="28"/>
  <c r="J158" i="28" s="1"/>
  <c r="AX157" i="28"/>
  <c r="AV157" i="28"/>
  <c r="AU157" i="28"/>
  <c r="AG157" i="28"/>
  <c r="M157" i="28" s="1"/>
  <c r="AE157" i="28"/>
  <c r="AD157" i="28"/>
  <c r="AV156" i="28"/>
  <c r="AU156" i="28"/>
  <c r="AE156" i="28"/>
  <c r="AD156" i="28"/>
  <c r="AV155" i="28"/>
  <c r="AU155" i="28"/>
  <c r="AE155" i="28"/>
  <c r="AD155" i="28"/>
  <c r="AU154" i="28"/>
  <c r="AD154" i="28"/>
  <c r="J154" i="28" s="1"/>
  <c r="AQ137" i="28"/>
  <c r="AY137" i="28" s="1"/>
  <c r="AP137" i="28"/>
  <c r="AX137" i="28" s="1"/>
  <c r="AO137" i="28"/>
  <c r="AW137" i="28" s="1"/>
  <c r="AN137" i="28"/>
  <c r="AV137" i="28" s="1"/>
  <c r="AM137" i="28"/>
  <c r="AU137" i="28" s="1"/>
  <c r="AL137" i="28"/>
  <c r="AC137" i="28"/>
  <c r="Z137" i="28"/>
  <c r="AH137" i="28" s="1"/>
  <c r="Y137" i="28"/>
  <c r="AG137" i="28" s="1"/>
  <c r="X137" i="28"/>
  <c r="AF137" i="28" s="1"/>
  <c r="W137" i="28"/>
  <c r="AE137" i="28" s="1"/>
  <c r="V137" i="28"/>
  <c r="AD137" i="28" s="1"/>
  <c r="U137" i="28"/>
  <c r="AQ136" i="28"/>
  <c r="AY136" i="28" s="1"/>
  <c r="AP136" i="28"/>
  <c r="AX136" i="28" s="1"/>
  <c r="AO136" i="28"/>
  <c r="AW136" i="28" s="1"/>
  <c r="AN136" i="28"/>
  <c r="AV136" i="28" s="1"/>
  <c r="AM136" i="28"/>
  <c r="AU136" i="28" s="1"/>
  <c r="AL136" i="28"/>
  <c r="Z136" i="28"/>
  <c r="AH136" i="28" s="1"/>
  <c r="Y136" i="28"/>
  <c r="AG136" i="28" s="1"/>
  <c r="X136" i="28"/>
  <c r="AF136" i="28" s="1"/>
  <c r="W136" i="28"/>
  <c r="AE136" i="28" s="1"/>
  <c r="V136" i="28"/>
  <c r="AD136" i="28" s="1"/>
  <c r="U136" i="28"/>
  <c r="AC136" i="28" s="1"/>
  <c r="AQ135" i="28"/>
  <c r="AY135" i="28" s="1"/>
  <c r="AP135" i="28"/>
  <c r="AX135" i="28" s="1"/>
  <c r="AO135" i="28"/>
  <c r="AW135" i="28" s="1"/>
  <c r="AN135" i="28"/>
  <c r="AV135" i="28" s="1"/>
  <c r="AM135" i="28"/>
  <c r="AU135" i="28" s="1"/>
  <c r="AL135" i="28"/>
  <c r="Z135" i="28"/>
  <c r="AH135" i="28" s="1"/>
  <c r="Y135" i="28"/>
  <c r="AG135" i="28" s="1"/>
  <c r="X135" i="28"/>
  <c r="AF135" i="28" s="1"/>
  <c r="W135" i="28"/>
  <c r="AE135" i="28" s="1"/>
  <c r="V135" i="28"/>
  <c r="AD135" i="28" s="1"/>
  <c r="U135" i="28"/>
  <c r="AC135" i="28" s="1"/>
  <c r="AQ134" i="28"/>
  <c r="AY134" i="28" s="1"/>
  <c r="AP134" i="28"/>
  <c r="AX134" i="28" s="1"/>
  <c r="AO134" i="28"/>
  <c r="AW134" i="28" s="1"/>
  <c r="AN134" i="28"/>
  <c r="AV134" i="28" s="1"/>
  <c r="AM134" i="28"/>
  <c r="AU134" i="28" s="1"/>
  <c r="AL134" i="28"/>
  <c r="AG134" i="28"/>
  <c r="AC134" i="28"/>
  <c r="Z134" i="28"/>
  <c r="AH134" i="28" s="1"/>
  <c r="Y134" i="28"/>
  <c r="X134" i="28"/>
  <c r="AF134" i="28" s="1"/>
  <c r="W134" i="28"/>
  <c r="AE134" i="28" s="1"/>
  <c r="V134" i="28"/>
  <c r="AD134" i="28" s="1"/>
  <c r="U134" i="28"/>
  <c r="AQ133" i="28"/>
  <c r="AY133" i="28" s="1"/>
  <c r="AP133" i="28"/>
  <c r="AX133" i="28" s="1"/>
  <c r="AO133" i="28"/>
  <c r="AW133" i="28" s="1"/>
  <c r="AN133" i="28"/>
  <c r="AV133" i="28" s="1"/>
  <c r="AM133" i="28"/>
  <c r="AU133" i="28" s="1"/>
  <c r="AL133" i="28"/>
  <c r="AF133" i="28"/>
  <c r="Z133" i="28"/>
  <c r="AH133" i="28" s="1"/>
  <c r="Y133" i="28"/>
  <c r="AG133" i="28" s="1"/>
  <c r="X133" i="28"/>
  <c r="W133" i="28"/>
  <c r="AE133" i="28" s="1"/>
  <c r="V133" i="28"/>
  <c r="AD133" i="28" s="1"/>
  <c r="U133" i="28"/>
  <c r="AC133" i="28" s="1"/>
  <c r="AW132" i="28"/>
  <c r="AQ132" i="28"/>
  <c r="AY132" i="28" s="1"/>
  <c r="AP132" i="28"/>
  <c r="AX132" i="28" s="1"/>
  <c r="AO132" i="28"/>
  <c r="AN132" i="28"/>
  <c r="AV132" i="28" s="1"/>
  <c r="AM132" i="28"/>
  <c r="AU132" i="28" s="1"/>
  <c r="AL132" i="28"/>
  <c r="AF132" i="28"/>
  <c r="Z132" i="28"/>
  <c r="AH132" i="28" s="1"/>
  <c r="Y132" i="28"/>
  <c r="AG132" i="28" s="1"/>
  <c r="X132" i="28"/>
  <c r="W132" i="28"/>
  <c r="AE132" i="28" s="1"/>
  <c r="V132" i="28"/>
  <c r="AD132" i="28" s="1"/>
  <c r="U132" i="28"/>
  <c r="AQ131" i="28"/>
  <c r="AY131" i="28" s="1"/>
  <c r="AP131" i="28"/>
  <c r="AX131" i="28" s="1"/>
  <c r="AO131" i="28"/>
  <c r="AW131" i="28" s="1"/>
  <c r="AN131" i="28"/>
  <c r="AV131" i="28" s="1"/>
  <c r="AM131" i="28"/>
  <c r="AU131" i="28" s="1"/>
  <c r="AL131" i="28"/>
  <c r="AT131" i="28" s="1"/>
  <c r="AF131" i="28"/>
  <c r="Z131" i="28"/>
  <c r="AH131" i="28" s="1"/>
  <c r="Y131" i="28"/>
  <c r="AG131" i="28" s="1"/>
  <c r="X131" i="28"/>
  <c r="W131" i="28"/>
  <c r="AE131" i="28" s="1"/>
  <c r="V131" i="28"/>
  <c r="AD131" i="28" s="1"/>
  <c r="U131" i="28"/>
  <c r="AC131" i="28" s="1"/>
  <c r="AQ130" i="28"/>
  <c r="AY130" i="28" s="1"/>
  <c r="AP130" i="28"/>
  <c r="AX130" i="28" s="1"/>
  <c r="AO130" i="28"/>
  <c r="AW130" i="28" s="1"/>
  <c r="AN130" i="28"/>
  <c r="AV130" i="28" s="1"/>
  <c r="AM130" i="28"/>
  <c r="AU130" i="28" s="1"/>
  <c r="AL130" i="28"/>
  <c r="AG130" i="28"/>
  <c r="Z130" i="28"/>
  <c r="AH130" i="28" s="1"/>
  <c r="Y130" i="28"/>
  <c r="X130" i="28"/>
  <c r="AF130" i="28" s="1"/>
  <c r="W130" i="28"/>
  <c r="AE130" i="28" s="1"/>
  <c r="V130" i="28"/>
  <c r="AD130" i="28" s="1"/>
  <c r="U130" i="28"/>
  <c r="AQ129" i="28"/>
  <c r="AY129" i="28" s="1"/>
  <c r="AP129" i="28"/>
  <c r="AX129" i="28" s="1"/>
  <c r="AO129" i="28"/>
  <c r="AW129" i="28" s="1"/>
  <c r="AN129" i="28"/>
  <c r="AV129" i="28" s="1"/>
  <c r="AM129" i="28"/>
  <c r="AU129" i="28" s="1"/>
  <c r="AL129" i="28"/>
  <c r="AG129" i="28"/>
  <c r="Z129" i="28"/>
  <c r="AH129" i="28" s="1"/>
  <c r="Y129" i="28"/>
  <c r="X129" i="28"/>
  <c r="AF129" i="28" s="1"/>
  <c r="W129" i="28"/>
  <c r="AE129" i="28" s="1"/>
  <c r="V129" i="28"/>
  <c r="AD129" i="28" s="1"/>
  <c r="U129" i="28"/>
  <c r="AC129" i="28" s="1"/>
  <c r="AQ128" i="28"/>
  <c r="AY128" i="28" s="1"/>
  <c r="AP128" i="28"/>
  <c r="AX128" i="28" s="1"/>
  <c r="AO128" i="28"/>
  <c r="AW128" i="28" s="1"/>
  <c r="AN128" i="28"/>
  <c r="AV128" i="28" s="1"/>
  <c r="AM128" i="28"/>
  <c r="AU128" i="28" s="1"/>
  <c r="AL128" i="28"/>
  <c r="Z128" i="28"/>
  <c r="AH128" i="28" s="1"/>
  <c r="Y128" i="28"/>
  <c r="AG128" i="28" s="1"/>
  <c r="X128" i="28"/>
  <c r="AF128" i="28" s="1"/>
  <c r="W128" i="28"/>
  <c r="AE128" i="28" s="1"/>
  <c r="V128" i="28"/>
  <c r="AD128" i="28" s="1"/>
  <c r="U128" i="28"/>
  <c r="AQ127" i="28"/>
  <c r="AY127" i="28" s="1"/>
  <c r="AP127" i="28"/>
  <c r="AX127" i="28" s="1"/>
  <c r="AO127" i="28"/>
  <c r="AW127" i="28" s="1"/>
  <c r="AN127" i="28"/>
  <c r="AV127" i="28" s="1"/>
  <c r="AM127" i="28"/>
  <c r="AU127" i="28" s="1"/>
  <c r="AL127" i="28"/>
  <c r="AD127" i="28"/>
  <c r="Z127" i="28"/>
  <c r="AH127" i="28" s="1"/>
  <c r="Y127" i="28"/>
  <c r="AG127" i="28" s="1"/>
  <c r="X127" i="28"/>
  <c r="AF127" i="28" s="1"/>
  <c r="W127" i="28"/>
  <c r="AE127" i="28" s="1"/>
  <c r="V127" i="28"/>
  <c r="U127" i="28"/>
  <c r="AQ126" i="28"/>
  <c r="AY126" i="28" s="1"/>
  <c r="AP126" i="28"/>
  <c r="AX126" i="28" s="1"/>
  <c r="AO126" i="28"/>
  <c r="AW126" i="28" s="1"/>
  <c r="AN126" i="28"/>
  <c r="AV126" i="28" s="1"/>
  <c r="AM126" i="28"/>
  <c r="AU126" i="28" s="1"/>
  <c r="AL126" i="28"/>
  <c r="AF126" i="28"/>
  <c r="Z126" i="28"/>
  <c r="AH126" i="28" s="1"/>
  <c r="Y126" i="28"/>
  <c r="AG126" i="28" s="1"/>
  <c r="X126" i="28"/>
  <c r="W126" i="28"/>
  <c r="AE126" i="28" s="1"/>
  <c r="V126" i="28"/>
  <c r="AD126" i="28" s="1"/>
  <c r="U126" i="28"/>
  <c r="AQ125" i="28"/>
  <c r="AY125" i="28" s="1"/>
  <c r="AP125" i="28"/>
  <c r="AX125" i="28" s="1"/>
  <c r="AO125" i="28"/>
  <c r="AW125" i="28" s="1"/>
  <c r="AN125" i="28"/>
  <c r="AV125" i="28" s="1"/>
  <c r="AM125" i="28"/>
  <c r="AU125" i="28" s="1"/>
  <c r="AL125" i="28"/>
  <c r="Z125" i="28"/>
  <c r="AH125" i="28" s="1"/>
  <c r="Y125" i="28"/>
  <c r="AG125" i="28" s="1"/>
  <c r="X125" i="28"/>
  <c r="AF125" i="28" s="1"/>
  <c r="W125" i="28"/>
  <c r="AE125" i="28" s="1"/>
  <c r="V125" i="28"/>
  <c r="AD125" i="28" s="1"/>
  <c r="U125" i="28"/>
  <c r="AQ124" i="28"/>
  <c r="AY124" i="28" s="1"/>
  <c r="AP124" i="28"/>
  <c r="AX124" i="28" s="1"/>
  <c r="AO124" i="28"/>
  <c r="AN124" i="28"/>
  <c r="AV124" i="28" s="1"/>
  <c r="AM124" i="28"/>
  <c r="AU124" i="28" s="1"/>
  <c r="AL124" i="28"/>
  <c r="Z124" i="28"/>
  <c r="AH124" i="28" s="1"/>
  <c r="Y124" i="28"/>
  <c r="AG124" i="28" s="1"/>
  <c r="X124" i="28"/>
  <c r="W124" i="28"/>
  <c r="AE124" i="28" s="1"/>
  <c r="V124" i="28"/>
  <c r="AD124" i="28" s="1"/>
  <c r="U124" i="28"/>
  <c r="AQ123" i="28"/>
  <c r="AP123" i="28"/>
  <c r="AX123" i="28" s="1"/>
  <c r="AO123" i="28"/>
  <c r="AN123" i="28"/>
  <c r="AV123" i="28" s="1"/>
  <c r="AM123" i="28"/>
  <c r="AU123" i="28" s="1"/>
  <c r="AL123" i="28"/>
  <c r="Z123" i="28"/>
  <c r="Y123" i="28"/>
  <c r="AG123" i="28" s="1"/>
  <c r="X123" i="28"/>
  <c r="W123" i="28"/>
  <c r="AE123" i="28" s="1"/>
  <c r="V123" i="28"/>
  <c r="AD123" i="28" s="1"/>
  <c r="U123" i="28"/>
  <c r="AQ122" i="28"/>
  <c r="AP122" i="28"/>
  <c r="AX122" i="28" s="1"/>
  <c r="AO122" i="28"/>
  <c r="AN122" i="28"/>
  <c r="AV122" i="28" s="1"/>
  <c r="AM122" i="28"/>
  <c r="AU122" i="28" s="1"/>
  <c r="AL122" i="28"/>
  <c r="Z122" i="28"/>
  <c r="Y122" i="28"/>
  <c r="AG122" i="28" s="1"/>
  <c r="X122" i="28"/>
  <c r="W122" i="28"/>
  <c r="AE122" i="28" s="1"/>
  <c r="V122" i="28"/>
  <c r="AD122" i="28" s="1"/>
  <c r="U122" i="28"/>
  <c r="AQ121" i="28"/>
  <c r="AP121" i="28"/>
  <c r="AO121" i="28"/>
  <c r="AN121" i="28"/>
  <c r="AV121" i="28" s="1"/>
  <c r="AM121" i="28"/>
  <c r="AU121" i="28" s="1"/>
  <c r="AL121" i="28"/>
  <c r="Z121" i="28"/>
  <c r="Y121" i="28"/>
  <c r="X121" i="28"/>
  <c r="W121" i="28"/>
  <c r="AE121" i="28" s="1"/>
  <c r="V121" i="28"/>
  <c r="AD121" i="28" s="1"/>
  <c r="U121" i="28"/>
  <c r="AQ120" i="28"/>
  <c r="AP120" i="28"/>
  <c r="AO120" i="28"/>
  <c r="AN120" i="28"/>
  <c r="AV120" i="28" s="1"/>
  <c r="AM120" i="28"/>
  <c r="AU120" i="28" s="1"/>
  <c r="AL120" i="28"/>
  <c r="AD120" i="28"/>
  <c r="Z120" i="28"/>
  <c r="Y120" i="28"/>
  <c r="X120" i="28"/>
  <c r="W120" i="28"/>
  <c r="AE120" i="28" s="1"/>
  <c r="V120" i="28"/>
  <c r="U120" i="28"/>
  <c r="AQ119" i="28"/>
  <c r="AP119" i="28"/>
  <c r="AO119" i="28"/>
  <c r="AN119" i="28"/>
  <c r="AM119" i="28"/>
  <c r="AU119" i="28" s="1"/>
  <c r="AL119" i="28"/>
  <c r="Z119" i="28"/>
  <c r="Y119" i="28"/>
  <c r="X119" i="28"/>
  <c r="W119" i="28"/>
  <c r="V119" i="28"/>
  <c r="AD119" i="28" s="1"/>
  <c r="U119" i="28"/>
  <c r="AQ118" i="28"/>
  <c r="AP118" i="28"/>
  <c r="AO118" i="28"/>
  <c r="AN118" i="28"/>
  <c r="AM118" i="28"/>
  <c r="AL118" i="28"/>
  <c r="Z118" i="28"/>
  <c r="Y118" i="28"/>
  <c r="X118" i="28"/>
  <c r="W118" i="28"/>
  <c r="V118" i="28"/>
  <c r="U118" i="28"/>
  <c r="AQ117" i="28"/>
  <c r="AP117" i="28"/>
  <c r="AO117" i="28"/>
  <c r="AN117" i="28"/>
  <c r="AM117" i="28"/>
  <c r="AL117" i="28"/>
  <c r="Z117" i="28"/>
  <c r="Y117" i="28"/>
  <c r="X117" i="28"/>
  <c r="W117" i="28"/>
  <c r="V117" i="28"/>
  <c r="U117" i="28"/>
  <c r="AQ116" i="28"/>
  <c r="AP116" i="28"/>
  <c r="AO116" i="28"/>
  <c r="AN116" i="28"/>
  <c r="AM116" i="28"/>
  <c r="AL116" i="28"/>
  <c r="Z116" i="28"/>
  <c r="Y116" i="28"/>
  <c r="X116" i="28"/>
  <c r="W116" i="28"/>
  <c r="V116" i="28"/>
  <c r="U116" i="28"/>
  <c r="AQ115" i="28"/>
  <c r="AP115" i="28"/>
  <c r="AO115" i="28"/>
  <c r="AN115" i="28"/>
  <c r="AM115" i="28"/>
  <c r="AL115" i="28"/>
  <c r="Z115" i="28"/>
  <c r="Y115" i="28"/>
  <c r="X115" i="28"/>
  <c r="W115" i="28"/>
  <c r="V115" i="28"/>
  <c r="U115" i="28"/>
  <c r="AQ114" i="28"/>
  <c r="AP114" i="28"/>
  <c r="AO114" i="28"/>
  <c r="AN114" i="28"/>
  <c r="AM114" i="28"/>
  <c r="AL114" i="28"/>
  <c r="Z114" i="28"/>
  <c r="Y114" i="28"/>
  <c r="X114" i="28"/>
  <c r="W114" i="28"/>
  <c r="V114" i="28"/>
  <c r="U114" i="28"/>
  <c r="AQ113" i="28"/>
  <c r="AP113" i="28"/>
  <c r="AO113" i="28"/>
  <c r="AN113" i="28"/>
  <c r="AM113" i="28"/>
  <c r="AL113" i="28"/>
  <c r="Z113" i="28"/>
  <c r="Y113" i="28"/>
  <c r="X113" i="28"/>
  <c r="W113" i="28"/>
  <c r="V113" i="28"/>
  <c r="U113" i="28"/>
  <c r="AQ112" i="28"/>
  <c r="AP112" i="28"/>
  <c r="AO112" i="28"/>
  <c r="AN112" i="28"/>
  <c r="AM112" i="28"/>
  <c r="AL112" i="28"/>
  <c r="Z112" i="28"/>
  <c r="Y112" i="28"/>
  <c r="X112" i="28"/>
  <c r="W112" i="28"/>
  <c r="V112" i="28"/>
  <c r="U112" i="28"/>
  <c r="AQ111" i="28"/>
  <c r="AP111" i="28"/>
  <c r="AO111" i="28"/>
  <c r="AN111" i="28"/>
  <c r="AM111" i="28"/>
  <c r="AL111" i="28"/>
  <c r="Z111" i="28"/>
  <c r="Y111" i="28"/>
  <c r="X111" i="28"/>
  <c r="W111" i="28"/>
  <c r="V111" i="28"/>
  <c r="U111" i="28"/>
  <c r="AQ110" i="28"/>
  <c r="AP110" i="28"/>
  <c r="AO110" i="28"/>
  <c r="AN110" i="28"/>
  <c r="AM110" i="28"/>
  <c r="AL110" i="28"/>
  <c r="Z110" i="28"/>
  <c r="Y110" i="28"/>
  <c r="X110" i="28"/>
  <c r="W110" i="28"/>
  <c r="V110" i="28"/>
  <c r="U110" i="28"/>
  <c r="AQ109" i="28"/>
  <c r="AP109" i="28"/>
  <c r="AO109" i="28"/>
  <c r="AN109" i="28"/>
  <c r="AM109" i="28"/>
  <c r="AL109" i="28"/>
  <c r="Z109" i="28"/>
  <c r="Y109" i="28"/>
  <c r="X109" i="28"/>
  <c r="W109" i="28"/>
  <c r="V109" i="28"/>
  <c r="U109" i="28"/>
  <c r="BO104" i="28"/>
  <c r="BN104" i="28"/>
  <c r="BM104" i="28"/>
  <c r="BL104" i="28"/>
  <c r="BK104" i="28"/>
  <c r="BJ104" i="28"/>
  <c r="BG104" i="28"/>
  <c r="BF104" i="28"/>
  <c r="BE104" i="28"/>
  <c r="BD104" i="28"/>
  <c r="BC104" i="28"/>
  <c r="BB104" i="28"/>
  <c r="BO103" i="28"/>
  <c r="BN103" i="28"/>
  <c r="BM103" i="28"/>
  <c r="BL103" i="28"/>
  <c r="BK103" i="28"/>
  <c r="BJ103" i="28"/>
  <c r="BG103" i="28"/>
  <c r="BF103" i="28"/>
  <c r="BE103" i="28"/>
  <c r="BD103" i="28"/>
  <c r="BC103" i="28"/>
  <c r="BB103" i="28"/>
  <c r="BO102" i="28"/>
  <c r="BN102" i="28"/>
  <c r="BM102" i="28"/>
  <c r="BL102" i="28"/>
  <c r="BK102" i="28"/>
  <c r="BJ102" i="28"/>
  <c r="BG102" i="28"/>
  <c r="BF102" i="28"/>
  <c r="BE102" i="28"/>
  <c r="BD102" i="28"/>
  <c r="BC102" i="28"/>
  <c r="BB102" i="28"/>
  <c r="BO101" i="28"/>
  <c r="BN101" i="28"/>
  <c r="BM101" i="28"/>
  <c r="BL101" i="28"/>
  <c r="BK101" i="28"/>
  <c r="BJ101" i="28"/>
  <c r="BG101" i="28"/>
  <c r="BF101" i="28"/>
  <c r="BE101" i="28"/>
  <c r="BD101" i="28"/>
  <c r="BC101" i="28"/>
  <c r="BB101" i="28"/>
  <c r="BO100" i="28"/>
  <c r="BN100" i="28"/>
  <c r="BM100" i="28"/>
  <c r="BL100" i="28"/>
  <c r="BK100" i="28"/>
  <c r="BJ100" i="28"/>
  <c r="BG100" i="28"/>
  <c r="BF100" i="28"/>
  <c r="BE100" i="28"/>
  <c r="BD100" i="28"/>
  <c r="BC100" i="28"/>
  <c r="BB100" i="28"/>
  <c r="BO99" i="28"/>
  <c r="BN99" i="28"/>
  <c r="BM99" i="28"/>
  <c r="BL99" i="28"/>
  <c r="BK99" i="28"/>
  <c r="BJ99" i="28"/>
  <c r="BG99" i="28"/>
  <c r="BF99" i="28"/>
  <c r="BE99" i="28"/>
  <c r="BD99" i="28"/>
  <c r="BC99" i="28"/>
  <c r="BB99" i="28"/>
  <c r="BO98" i="28"/>
  <c r="BN98" i="28"/>
  <c r="BM98" i="28"/>
  <c r="BL98" i="28"/>
  <c r="BK98" i="28"/>
  <c r="BJ98" i="28"/>
  <c r="BG98" i="28"/>
  <c r="BF98" i="28"/>
  <c r="BE98" i="28"/>
  <c r="BD98" i="28"/>
  <c r="BC98" i="28"/>
  <c r="BB98" i="28"/>
  <c r="BO97" i="28"/>
  <c r="BN97" i="28"/>
  <c r="BM97" i="28"/>
  <c r="BL97" i="28"/>
  <c r="BK97" i="28"/>
  <c r="BJ97" i="28"/>
  <c r="BG97" i="28"/>
  <c r="BF97" i="28"/>
  <c r="BE97" i="28"/>
  <c r="BD97" i="28"/>
  <c r="BC97" i="28"/>
  <c r="BB97" i="28"/>
  <c r="BO96" i="28"/>
  <c r="BN96" i="28"/>
  <c r="BM96" i="28"/>
  <c r="BL96" i="28"/>
  <c r="BK96" i="28"/>
  <c r="BJ96" i="28"/>
  <c r="BG96" i="28"/>
  <c r="BF96" i="28"/>
  <c r="BE96" i="28"/>
  <c r="BD96" i="28"/>
  <c r="BC96" i="28"/>
  <c r="BB96" i="28"/>
  <c r="BO95" i="28"/>
  <c r="BN95" i="28"/>
  <c r="BM95" i="28"/>
  <c r="BL95" i="28"/>
  <c r="BK95" i="28"/>
  <c r="BJ95" i="28"/>
  <c r="BG95" i="28"/>
  <c r="BF95" i="28"/>
  <c r="BE95" i="28"/>
  <c r="BD95" i="28"/>
  <c r="BC95" i="28"/>
  <c r="BB95" i="28"/>
  <c r="BO94" i="28"/>
  <c r="BN94" i="28"/>
  <c r="BM94" i="28"/>
  <c r="BL94" i="28"/>
  <c r="BK94" i="28"/>
  <c r="BJ94" i="28"/>
  <c r="BG94" i="28"/>
  <c r="BF94" i="28"/>
  <c r="BE94" i="28"/>
  <c r="BD94" i="28"/>
  <c r="BC94" i="28"/>
  <c r="BB94" i="28"/>
  <c r="BO93" i="28"/>
  <c r="BN93" i="28"/>
  <c r="BM93" i="28"/>
  <c r="BL93" i="28"/>
  <c r="BK93" i="28"/>
  <c r="BJ93" i="28"/>
  <c r="BG93" i="28"/>
  <c r="BF93" i="28"/>
  <c r="BE93" i="28"/>
  <c r="BD93" i="28"/>
  <c r="BC93" i="28"/>
  <c r="BB93" i="28"/>
  <c r="BO92" i="28"/>
  <c r="BN92" i="28"/>
  <c r="BM92" i="28"/>
  <c r="BL92" i="28"/>
  <c r="BK92" i="28"/>
  <c r="BJ92" i="28"/>
  <c r="BG92" i="28"/>
  <c r="BF92" i="28"/>
  <c r="BE92" i="28"/>
  <c r="BD92" i="28"/>
  <c r="BC92" i="28"/>
  <c r="BB92" i="28"/>
  <c r="BO91" i="28"/>
  <c r="BN91" i="28"/>
  <c r="BM91" i="28"/>
  <c r="BL91" i="28"/>
  <c r="BK91" i="28"/>
  <c r="BJ91" i="28"/>
  <c r="BG91" i="28"/>
  <c r="BF91" i="28"/>
  <c r="BE91" i="28"/>
  <c r="BD91" i="28"/>
  <c r="BC91" i="28"/>
  <c r="BB91" i="28"/>
  <c r="BO90" i="28"/>
  <c r="BN90" i="28"/>
  <c r="BM90" i="28"/>
  <c r="BL90" i="28"/>
  <c r="BK90" i="28"/>
  <c r="BJ90" i="28"/>
  <c r="BG90" i="28"/>
  <c r="BF90" i="28"/>
  <c r="BE90" i="28"/>
  <c r="BD90" i="28"/>
  <c r="BC90" i="28"/>
  <c r="BB90" i="28"/>
  <c r="BO89" i="28"/>
  <c r="BN89" i="28"/>
  <c r="BM89" i="28"/>
  <c r="BL89" i="28"/>
  <c r="BK89" i="28"/>
  <c r="BJ89" i="28"/>
  <c r="BG89" i="28"/>
  <c r="BF89" i="28"/>
  <c r="BE89" i="28"/>
  <c r="BD89" i="28"/>
  <c r="BC89" i="28"/>
  <c r="BB89" i="28"/>
  <c r="BO88" i="28"/>
  <c r="BN88" i="28"/>
  <c r="BM88" i="28"/>
  <c r="BL88" i="28"/>
  <c r="BK88" i="28"/>
  <c r="BJ88" i="28"/>
  <c r="BG88" i="28"/>
  <c r="BF88" i="28"/>
  <c r="BE88" i="28"/>
  <c r="BD88" i="28"/>
  <c r="BC88" i="28"/>
  <c r="BB88" i="28"/>
  <c r="BO87" i="28"/>
  <c r="BN87" i="28"/>
  <c r="BM87" i="28"/>
  <c r="BL87" i="28"/>
  <c r="BK87" i="28"/>
  <c r="BJ87" i="28"/>
  <c r="BG87" i="28"/>
  <c r="BF87" i="28"/>
  <c r="BE87" i="28"/>
  <c r="BD87" i="28"/>
  <c r="BC87" i="28"/>
  <c r="BB87" i="28"/>
  <c r="BO86" i="28"/>
  <c r="BN86" i="28"/>
  <c r="BM86" i="28"/>
  <c r="BL86" i="28"/>
  <c r="BK86" i="28"/>
  <c r="BJ86" i="28"/>
  <c r="BG86" i="28"/>
  <c r="BF86" i="28"/>
  <c r="BE86" i="28"/>
  <c r="BD86" i="28"/>
  <c r="BC86" i="28"/>
  <c r="BB86" i="28"/>
  <c r="BO85" i="28"/>
  <c r="BN85" i="28"/>
  <c r="BM85" i="28"/>
  <c r="BL85" i="28"/>
  <c r="BK85" i="28"/>
  <c r="BJ85" i="28"/>
  <c r="BG85" i="28"/>
  <c r="BF85" i="28"/>
  <c r="BE85" i="28"/>
  <c r="BD85" i="28"/>
  <c r="BC85" i="28"/>
  <c r="BB85" i="28"/>
  <c r="BO84" i="28"/>
  <c r="BN84" i="28"/>
  <c r="BM84" i="28"/>
  <c r="BL84" i="28"/>
  <c r="BK84" i="28"/>
  <c r="BJ84" i="28"/>
  <c r="BG84" i="28"/>
  <c r="BF84" i="28"/>
  <c r="BE84" i="28"/>
  <c r="BD84" i="28"/>
  <c r="BC84" i="28"/>
  <c r="BB84" i="28"/>
  <c r="BO83" i="28"/>
  <c r="BN83" i="28"/>
  <c r="BM83" i="28"/>
  <c r="BL83" i="28"/>
  <c r="BK83" i="28"/>
  <c r="BJ83" i="28"/>
  <c r="BG83" i="28"/>
  <c r="BF83" i="28"/>
  <c r="BE83" i="28"/>
  <c r="BD83" i="28"/>
  <c r="BC83" i="28"/>
  <c r="BB83" i="28"/>
  <c r="BO82" i="28"/>
  <c r="BN82" i="28"/>
  <c r="BM82" i="28"/>
  <c r="BL82" i="28"/>
  <c r="BK82" i="28"/>
  <c r="BJ82" i="28"/>
  <c r="BG82" i="28"/>
  <c r="BF82" i="28"/>
  <c r="BE82" i="28"/>
  <c r="BD82" i="28"/>
  <c r="BC82" i="28"/>
  <c r="BB82" i="28"/>
  <c r="BO81" i="28"/>
  <c r="BN81" i="28"/>
  <c r="BM81" i="28"/>
  <c r="BL81" i="28"/>
  <c r="BK81" i="28"/>
  <c r="BJ81" i="28"/>
  <c r="BG81" i="28"/>
  <c r="BF81" i="28"/>
  <c r="BE81" i="28"/>
  <c r="BD81" i="28"/>
  <c r="BC81" i="28"/>
  <c r="BB81" i="28"/>
  <c r="BO80" i="28"/>
  <c r="BN80" i="28"/>
  <c r="BM80" i="28"/>
  <c r="BL80" i="28"/>
  <c r="BK80" i="28"/>
  <c r="BJ80" i="28"/>
  <c r="BG80" i="28"/>
  <c r="BF80" i="28"/>
  <c r="BE80" i="28"/>
  <c r="BD80" i="28"/>
  <c r="BC80" i="28"/>
  <c r="BB80" i="28"/>
  <c r="BO79" i="28"/>
  <c r="BN79" i="28"/>
  <c r="BM79" i="28"/>
  <c r="BL79" i="28"/>
  <c r="BK79" i="28"/>
  <c r="BJ79" i="28"/>
  <c r="BG79" i="28"/>
  <c r="BF79" i="28"/>
  <c r="BE79" i="28"/>
  <c r="BD79" i="28"/>
  <c r="BC79" i="28"/>
  <c r="BB79" i="28"/>
  <c r="BO78" i="28"/>
  <c r="BN78" i="28"/>
  <c r="BM78" i="28"/>
  <c r="BL78" i="28"/>
  <c r="BK78" i="28"/>
  <c r="BJ78" i="28"/>
  <c r="BG78" i="28"/>
  <c r="BF78" i="28"/>
  <c r="BE78" i="28"/>
  <c r="BD78" i="28"/>
  <c r="BC78" i="28"/>
  <c r="BB78" i="28"/>
  <c r="BO77" i="28"/>
  <c r="BN77" i="28"/>
  <c r="BM77" i="28"/>
  <c r="BL77" i="28"/>
  <c r="BK77" i="28"/>
  <c r="BJ77" i="28"/>
  <c r="BG77" i="28"/>
  <c r="BF77" i="28"/>
  <c r="BE77" i="28"/>
  <c r="BD77" i="28"/>
  <c r="BC77" i="28"/>
  <c r="BB77" i="28"/>
  <c r="BO76" i="28"/>
  <c r="BN76" i="28"/>
  <c r="BM76" i="28"/>
  <c r="BL76" i="28"/>
  <c r="BK76" i="28"/>
  <c r="BJ76" i="28"/>
  <c r="BG76" i="28"/>
  <c r="BF76" i="28"/>
  <c r="BE76" i="28"/>
  <c r="BD76" i="28"/>
  <c r="BC76" i="28"/>
  <c r="BB76" i="28"/>
  <c r="AY71" i="28"/>
  <c r="AX71" i="28"/>
  <c r="AW71" i="28"/>
  <c r="AV71" i="28"/>
  <c r="AU71" i="28"/>
  <c r="AT71" i="28"/>
  <c r="AQ71" i="28"/>
  <c r="AP71" i="28"/>
  <c r="AN71" i="28"/>
  <c r="AM71" i="28"/>
  <c r="AL71" i="28"/>
  <c r="AK71" i="28"/>
  <c r="AO71" i="28" s="1"/>
  <c r="AH71" i="28"/>
  <c r="N71" i="28" s="1"/>
  <c r="AG71" i="28"/>
  <c r="AF71" i="28"/>
  <c r="L71" i="28" s="1"/>
  <c r="AE71" i="28"/>
  <c r="K71" i="28" s="1"/>
  <c r="AD71" i="28"/>
  <c r="J71" i="28" s="1"/>
  <c r="AC71" i="28"/>
  <c r="I71" i="28" s="1"/>
  <c r="X71" i="28"/>
  <c r="W71" i="28"/>
  <c r="V71" i="28"/>
  <c r="T71" i="28"/>
  <c r="M71" i="28"/>
  <c r="AY70" i="28"/>
  <c r="N70" i="28" s="1"/>
  <c r="AX70" i="28"/>
  <c r="AW70" i="28"/>
  <c r="AV70" i="28"/>
  <c r="AU70" i="28"/>
  <c r="AT70" i="28"/>
  <c r="AQ70" i="28"/>
  <c r="AP70" i="28"/>
  <c r="AN70" i="28"/>
  <c r="AM70" i="28"/>
  <c r="AL70" i="28"/>
  <c r="AK70" i="28"/>
  <c r="AO70" i="28" s="1"/>
  <c r="AH70" i="28"/>
  <c r="AG70" i="28"/>
  <c r="M70" i="28" s="1"/>
  <c r="AF70" i="28"/>
  <c r="L70" i="28" s="1"/>
  <c r="AE70" i="28"/>
  <c r="AD70" i="28"/>
  <c r="J70" i="28" s="1"/>
  <c r="AC70" i="28"/>
  <c r="I70" i="28" s="1"/>
  <c r="X70" i="28"/>
  <c r="W70" i="28"/>
  <c r="V70" i="28"/>
  <c r="T70" i="28"/>
  <c r="AY69" i="28"/>
  <c r="AX69" i="28"/>
  <c r="M69" i="28" s="1"/>
  <c r="AW69" i="28"/>
  <c r="AV69" i="28"/>
  <c r="AU69" i="28"/>
  <c r="AT69" i="28"/>
  <c r="AQ69" i="28"/>
  <c r="AP69" i="28"/>
  <c r="AN69" i="28"/>
  <c r="AM69" i="28"/>
  <c r="AL69" i="28"/>
  <c r="AK69" i="28"/>
  <c r="AO69" i="28" s="1"/>
  <c r="AH69" i="28"/>
  <c r="N69" i="28" s="1"/>
  <c r="AG69" i="28"/>
  <c r="AF69" i="28"/>
  <c r="L69" i="28" s="1"/>
  <c r="AE69" i="28"/>
  <c r="AD69" i="28"/>
  <c r="J69" i="28" s="1"/>
  <c r="AC69" i="28"/>
  <c r="X69" i="28"/>
  <c r="W69" i="28"/>
  <c r="V69" i="28"/>
  <c r="T69" i="28"/>
  <c r="K69" i="28"/>
  <c r="AY68" i="28"/>
  <c r="AX68" i="28"/>
  <c r="AW68" i="28"/>
  <c r="AV68" i="28"/>
  <c r="AU68" i="28"/>
  <c r="AT68" i="28"/>
  <c r="AQ68" i="28"/>
  <c r="AP68" i="28"/>
  <c r="AN68" i="28"/>
  <c r="AM68" i="28"/>
  <c r="AL68" i="28"/>
  <c r="AK68" i="28"/>
  <c r="AO68" i="28" s="1"/>
  <c r="AH68" i="28"/>
  <c r="N68" i="28" s="1"/>
  <c r="AG68" i="28"/>
  <c r="M68" i="28" s="1"/>
  <c r="AF68" i="28"/>
  <c r="L68" i="28" s="1"/>
  <c r="AE68" i="28"/>
  <c r="AD68" i="28"/>
  <c r="J68" i="28" s="1"/>
  <c r="X68" i="28"/>
  <c r="W68" i="28"/>
  <c r="V68" i="28"/>
  <c r="T68" i="28"/>
  <c r="AY67" i="28"/>
  <c r="AX67" i="28"/>
  <c r="AW67" i="28"/>
  <c r="AV67" i="28"/>
  <c r="K67" i="28" s="1"/>
  <c r="AU67" i="28"/>
  <c r="AT67" i="28"/>
  <c r="AQ67" i="28"/>
  <c r="AP67" i="28"/>
  <c r="AN67" i="28"/>
  <c r="AM67" i="28"/>
  <c r="AL67" i="28"/>
  <c r="AK67" i="28"/>
  <c r="AO67" i="28" s="1"/>
  <c r="AH67" i="28"/>
  <c r="N67" i="28" s="1"/>
  <c r="AG67" i="28"/>
  <c r="AF67" i="28"/>
  <c r="L67" i="28" s="1"/>
  <c r="AE67" i="28"/>
  <c r="AD67" i="28"/>
  <c r="X67" i="28"/>
  <c r="W67" i="28"/>
  <c r="V67" i="28"/>
  <c r="T67" i="28"/>
  <c r="M67" i="28"/>
  <c r="AY66" i="28"/>
  <c r="AX66" i="28"/>
  <c r="AW66" i="28"/>
  <c r="AV66" i="28"/>
  <c r="AU66" i="28"/>
  <c r="AT66" i="28"/>
  <c r="AQ66" i="28"/>
  <c r="AP66" i="28"/>
  <c r="AN66" i="28"/>
  <c r="AM66" i="28"/>
  <c r="AL66" i="28"/>
  <c r="AK66" i="28"/>
  <c r="AO66" i="28" s="1"/>
  <c r="AH66" i="28"/>
  <c r="AG66" i="28"/>
  <c r="AF66" i="28"/>
  <c r="L66" i="28" s="1"/>
  <c r="AE66" i="28"/>
  <c r="AD66" i="28"/>
  <c r="J66" i="28" s="1"/>
  <c r="X66" i="28"/>
  <c r="W66" i="28"/>
  <c r="V66" i="28"/>
  <c r="T66" i="28"/>
  <c r="N66" i="28"/>
  <c r="AY65" i="28"/>
  <c r="AX65" i="28"/>
  <c r="AW65" i="28"/>
  <c r="AV65" i="28"/>
  <c r="K65" i="28" s="1"/>
  <c r="AU65" i="28"/>
  <c r="AT65" i="28"/>
  <c r="AQ65" i="28"/>
  <c r="AP65" i="28"/>
  <c r="AN65" i="28"/>
  <c r="AM65" i="28"/>
  <c r="AL65" i="28"/>
  <c r="AK65" i="28"/>
  <c r="AO65" i="28" s="1"/>
  <c r="AH65" i="28"/>
  <c r="N65" i="28" s="1"/>
  <c r="AG65" i="28"/>
  <c r="AF65" i="28"/>
  <c r="L65" i="28" s="1"/>
  <c r="AE65" i="28"/>
  <c r="AD65" i="28"/>
  <c r="J65" i="28" s="1"/>
  <c r="X65" i="28"/>
  <c r="W65" i="28"/>
  <c r="V65" i="28"/>
  <c r="T65" i="28"/>
  <c r="M65" i="28"/>
  <c r="AY64" i="28"/>
  <c r="N64" i="28" s="1"/>
  <c r="AX64" i="28"/>
  <c r="AW64" i="28"/>
  <c r="AV64" i="28"/>
  <c r="AU64" i="28"/>
  <c r="AT64" i="28"/>
  <c r="AQ64" i="28"/>
  <c r="AP64" i="28"/>
  <c r="AN64" i="28"/>
  <c r="AM64" i="28"/>
  <c r="AL64" i="28"/>
  <c r="AK64" i="28"/>
  <c r="AO64" i="28" s="1"/>
  <c r="AH64" i="28"/>
  <c r="AG64" i="28"/>
  <c r="M64" i="28" s="1"/>
  <c r="AF64" i="28"/>
  <c r="L64" i="28" s="1"/>
  <c r="AE64" i="28"/>
  <c r="AD64" i="28"/>
  <c r="X64" i="28"/>
  <c r="W64" i="28"/>
  <c r="V64" i="28"/>
  <c r="T64" i="28"/>
  <c r="AY63" i="28"/>
  <c r="AX63" i="28"/>
  <c r="AW63" i="28"/>
  <c r="AV63" i="28"/>
  <c r="AU63" i="28"/>
  <c r="AT63" i="28"/>
  <c r="AQ63" i="28"/>
  <c r="AP63" i="28"/>
  <c r="AN63" i="28"/>
  <c r="AM63" i="28"/>
  <c r="AL63" i="28"/>
  <c r="AK63" i="28"/>
  <c r="AO63" i="28" s="1"/>
  <c r="AH63" i="28"/>
  <c r="N63" i="28" s="1"/>
  <c r="AG63" i="28"/>
  <c r="M63" i="28" s="1"/>
  <c r="AF63" i="28"/>
  <c r="L63" i="28" s="1"/>
  <c r="AE63" i="28"/>
  <c r="K63" i="28" s="1"/>
  <c r="AD63" i="28"/>
  <c r="J63" i="28" s="1"/>
  <c r="X63" i="28"/>
  <c r="W63" i="28"/>
  <c r="V63" i="28"/>
  <c r="T63" i="28"/>
  <c r="AY62" i="28"/>
  <c r="N62" i="28" s="1"/>
  <c r="AX62" i="28"/>
  <c r="AW62" i="28"/>
  <c r="AV62" i="28"/>
  <c r="AU62" i="28"/>
  <c r="AT62" i="28"/>
  <c r="AQ62" i="28"/>
  <c r="AP62" i="28"/>
  <c r="AN62" i="28"/>
  <c r="AM62" i="28"/>
  <c r="AL62" i="28"/>
  <c r="AK62" i="28"/>
  <c r="AO62" i="28" s="1"/>
  <c r="AH62" i="28"/>
  <c r="AG62" i="28"/>
  <c r="AF62" i="28"/>
  <c r="L62" i="28" s="1"/>
  <c r="AE62" i="28"/>
  <c r="AD62" i="28"/>
  <c r="T62" i="28"/>
  <c r="K62" i="28"/>
  <c r="J62" i="28"/>
  <c r="AY61" i="28"/>
  <c r="N61" i="28" s="1"/>
  <c r="AX61" i="28"/>
  <c r="AW61" i="28"/>
  <c r="AV61" i="28"/>
  <c r="K61" i="28" s="1"/>
  <c r="AU61" i="28"/>
  <c r="J61" i="28" s="1"/>
  <c r="AQ61" i="28"/>
  <c r="AP61" i="28"/>
  <c r="AN61" i="28"/>
  <c r="AM61" i="28"/>
  <c r="AL61" i="28"/>
  <c r="AT61" i="28" s="1"/>
  <c r="AK61" i="28"/>
  <c r="AO61" i="28" s="1"/>
  <c r="AH61" i="28"/>
  <c r="AG61" i="28"/>
  <c r="M61" i="28" s="1"/>
  <c r="AF61" i="28"/>
  <c r="L61" i="28" s="1"/>
  <c r="AE61" i="28"/>
  <c r="AD61" i="28"/>
  <c r="T61" i="28"/>
  <c r="X61" i="28" s="1"/>
  <c r="AY60" i="28"/>
  <c r="AX60" i="28"/>
  <c r="AW60" i="28"/>
  <c r="AV60" i="28"/>
  <c r="AU60" i="28"/>
  <c r="J60" i="28" s="1"/>
  <c r="AQ60" i="28"/>
  <c r="AP60" i="28"/>
  <c r="AN60" i="28"/>
  <c r="AM60" i="28"/>
  <c r="AL60" i="28"/>
  <c r="AT60" i="28" s="1"/>
  <c r="AK60" i="28"/>
  <c r="AO60" i="28" s="1"/>
  <c r="AH60" i="28"/>
  <c r="AG60" i="28"/>
  <c r="AF60" i="28"/>
  <c r="L60" i="28" s="1"/>
  <c r="AE60" i="28"/>
  <c r="AD60" i="28"/>
  <c r="T60" i="28"/>
  <c r="K60" i="28"/>
  <c r="AY59" i="28"/>
  <c r="AX59" i="28"/>
  <c r="AW59" i="28"/>
  <c r="AV59" i="28"/>
  <c r="AU59" i="28"/>
  <c r="J59" i="28" s="1"/>
  <c r="AQ59" i="28"/>
  <c r="AP59" i="28"/>
  <c r="AN59" i="28"/>
  <c r="AM59" i="28"/>
  <c r="AL59" i="28"/>
  <c r="AT59" i="28" s="1"/>
  <c r="AK59" i="28"/>
  <c r="AO59" i="28" s="1"/>
  <c r="AH59" i="28"/>
  <c r="N59" i="28" s="1"/>
  <c r="AG59" i="28"/>
  <c r="M59" i="28" s="1"/>
  <c r="AF59" i="28"/>
  <c r="AE59" i="28"/>
  <c r="AD59" i="28"/>
  <c r="T59" i="28"/>
  <c r="X59" i="28" s="1"/>
  <c r="AY58" i="28"/>
  <c r="AX58" i="28"/>
  <c r="AW58" i="28"/>
  <c r="AV58" i="28"/>
  <c r="AU58" i="28"/>
  <c r="J58" i="28" s="1"/>
  <c r="AQ58" i="28"/>
  <c r="AP58" i="28"/>
  <c r="AN58" i="28"/>
  <c r="AM58" i="28"/>
  <c r="AL58" i="28"/>
  <c r="AT58" i="28" s="1"/>
  <c r="AK58" i="28"/>
  <c r="AO58" i="28" s="1"/>
  <c r="AH58" i="28"/>
  <c r="AG58" i="28"/>
  <c r="AF58" i="28"/>
  <c r="AE58" i="28"/>
  <c r="AD58" i="28"/>
  <c r="T58" i="28"/>
  <c r="X58" i="28" s="1"/>
  <c r="N58" i="28"/>
  <c r="K58" i="28"/>
  <c r="AY57" i="28"/>
  <c r="AX57" i="28"/>
  <c r="AW57" i="28"/>
  <c r="AV57" i="28"/>
  <c r="K57" i="28" s="1"/>
  <c r="AU57" i="28"/>
  <c r="J57" i="28" s="1"/>
  <c r="AQ57" i="28"/>
  <c r="AP57" i="28"/>
  <c r="AN57" i="28"/>
  <c r="AM57" i="28"/>
  <c r="AL57" i="28"/>
  <c r="AT57" i="28" s="1"/>
  <c r="AK57" i="28"/>
  <c r="AO57" i="28" s="1"/>
  <c r="AH57" i="28"/>
  <c r="N57" i="28" s="1"/>
  <c r="AG57" i="28"/>
  <c r="M57" i="28" s="1"/>
  <c r="AF57" i="28"/>
  <c r="AE57" i="28"/>
  <c r="AD57" i="28"/>
  <c r="T57" i="28"/>
  <c r="AY56" i="28"/>
  <c r="AX56" i="28"/>
  <c r="AW56" i="28"/>
  <c r="AV56" i="28"/>
  <c r="AU56" i="28"/>
  <c r="J56" i="28" s="1"/>
  <c r="AQ56" i="28"/>
  <c r="AP56" i="28"/>
  <c r="AN56" i="28"/>
  <c r="AM56" i="28"/>
  <c r="AL56" i="28"/>
  <c r="AT56" i="28" s="1"/>
  <c r="AK56" i="28"/>
  <c r="AO56" i="28" s="1"/>
  <c r="AH56" i="28"/>
  <c r="AG56" i="28"/>
  <c r="AF56" i="28"/>
  <c r="L56" i="28" s="1"/>
  <c r="AE56" i="28"/>
  <c r="AD56" i="28"/>
  <c r="T56" i="28"/>
  <c r="X56" i="28" s="1"/>
  <c r="K56" i="28"/>
  <c r="AY55" i="28"/>
  <c r="N55" i="28" s="1"/>
  <c r="AX55" i="28"/>
  <c r="AW55" i="28"/>
  <c r="AV55" i="28"/>
  <c r="AU55" i="28"/>
  <c r="J55" i="28" s="1"/>
  <c r="AQ55" i="28"/>
  <c r="AP55" i="28"/>
  <c r="AN55" i="28"/>
  <c r="AM55" i="28"/>
  <c r="AL55" i="28"/>
  <c r="AT55" i="28" s="1"/>
  <c r="AK55" i="28"/>
  <c r="AO55" i="28" s="1"/>
  <c r="AH55" i="28"/>
  <c r="AG55" i="28"/>
  <c r="M55" i="28" s="1"/>
  <c r="AF55" i="28"/>
  <c r="AE55" i="28"/>
  <c r="AD55" i="28"/>
  <c r="T55" i="28"/>
  <c r="AY54" i="28"/>
  <c r="AX54" i="28"/>
  <c r="AW54" i="28"/>
  <c r="AV54" i="28"/>
  <c r="AU54" i="28"/>
  <c r="J54" i="28" s="1"/>
  <c r="AQ54" i="28"/>
  <c r="AP54" i="28"/>
  <c r="AN54" i="28"/>
  <c r="AM54" i="28"/>
  <c r="AL54" i="28"/>
  <c r="AT54" i="28" s="1"/>
  <c r="AK54" i="28"/>
  <c r="AO54" i="28" s="1"/>
  <c r="AH54" i="28"/>
  <c r="AG54" i="28"/>
  <c r="AF54" i="28"/>
  <c r="L54" i="28" s="1"/>
  <c r="AE54" i="28"/>
  <c r="AD54" i="28"/>
  <c r="T54" i="28"/>
  <c r="K54" i="28"/>
  <c r="AY53" i="28"/>
  <c r="AX53" i="28"/>
  <c r="AW53" i="28"/>
  <c r="AV53" i="28"/>
  <c r="K53" i="28" s="1"/>
  <c r="AU53" i="28"/>
  <c r="J53" i="28" s="1"/>
  <c r="AQ53" i="28"/>
  <c r="AP53" i="28"/>
  <c r="AN53" i="28"/>
  <c r="AM53" i="28"/>
  <c r="AL53" i="28"/>
  <c r="AT53" i="28" s="1"/>
  <c r="AK53" i="28"/>
  <c r="AO53" i="28" s="1"/>
  <c r="AH53" i="28"/>
  <c r="N53" i="28" s="1"/>
  <c r="AG53" i="28"/>
  <c r="M53" i="28" s="1"/>
  <c r="AF53" i="28"/>
  <c r="AE53" i="28"/>
  <c r="AD53" i="28"/>
  <c r="T53" i="28"/>
  <c r="AY52" i="28"/>
  <c r="AX52" i="28"/>
  <c r="AW52" i="28"/>
  <c r="AV52" i="28"/>
  <c r="AU52" i="28"/>
  <c r="J52" i="28" s="1"/>
  <c r="AQ52" i="28"/>
  <c r="AP52" i="28"/>
  <c r="AN52" i="28"/>
  <c r="AM52" i="28"/>
  <c r="AL52" i="28"/>
  <c r="AT52" i="28" s="1"/>
  <c r="AK52" i="28"/>
  <c r="AO52" i="28" s="1"/>
  <c r="AH52" i="28"/>
  <c r="AG52" i="28"/>
  <c r="AF52" i="28"/>
  <c r="L52" i="28" s="1"/>
  <c r="AE52" i="28"/>
  <c r="AD52" i="28"/>
  <c r="T52" i="28"/>
  <c r="X52" i="28" s="1"/>
  <c r="N52" i="28"/>
  <c r="K52" i="28"/>
  <c r="AY51" i="28"/>
  <c r="AX51" i="28"/>
  <c r="AW51" i="28"/>
  <c r="AV51" i="28"/>
  <c r="AU51" i="28"/>
  <c r="J51" i="28" s="1"/>
  <c r="AQ51" i="28"/>
  <c r="AP51" i="28"/>
  <c r="AN51" i="28"/>
  <c r="AM51" i="28"/>
  <c r="AL51" i="28"/>
  <c r="AT51" i="28" s="1"/>
  <c r="AK51" i="28"/>
  <c r="AO51" i="28" s="1"/>
  <c r="AH51" i="28"/>
  <c r="AG51" i="28"/>
  <c r="AF51" i="28"/>
  <c r="AE51" i="28"/>
  <c r="K51" i="28" s="1"/>
  <c r="AD51" i="28"/>
  <c r="T51" i="28"/>
  <c r="N51" i="28"/>
  <c r="AY50" i="28"/>
  <c r="AX50" i="28"/>
  <c r="AW50" i="28"/>
  <c r="AV50" i="28"/>
  <c r="K50" i="28" s="1"/>
  <c r="AU50" i="28"/>
  <c r="J50" i="28" s="1"/>
  <c r="AQ50" i="28"/>
  <c r="AP50" i="28"/>
  <c r="AN50" i="28"/>
  <c r="AM50" i="28"/>
  <c r="AL50" i="28"/>
  <c r="AT50" i="28" s="1"/>
  <c r="AK50" i="28"/>
  <c r="AO50" i="28" s="1"/>
  <c r="AH50" i="28"/>
  <c r="AG50" i="28"/>
  <c r="M50" i="28" s="1"/>
  <c r="AF50" i="28"/>
  <c r="L50" i="28" s="1"/>
  <c r="AE50" i="28"/>
  <c r="AD50" i="28"/>
  <c r="T50" i="28"/>
  <c r="X50" i="28" s="1"/>
  <c r="AY49" i="28"/>
  <c r="AX49" i="28"/>
  <c r="AW49" i="28"/>
  <c r="AV49" i="28"/>
  <c r="AU49" i="28"/>
  <c r="J49" i="28" s="1"/>
  <c r="AQ49" i="28"/>
  <c r="AP49" i="28"/>
  <c r="AN49" i="28"/>
  <c r="AM49" i="28"/>
  <c r="AL49" i="28"/>
  <c r="AT49" i="28" s="1"/>
  <c r="AK49" i="28"/>
  <c r="AO49" i="28" s="1"/>
  <c r="AH49" i="28"/>
  <c r="AG49" i="28"/>
  <c r="AF49" i="28"/>
  <c r="AE49" i="28"/>
  <c r="AD49" i="28"/>
  <c r="T49" i="28"/>
  <c r="X49" i="28" s="1"/>
  <c r="N49" i="28"/>
  <c r="K49" i="28"/>
  <c r="AY48" i="28"/>
  <c r="N48" i="28" s="1"/>
  <c r="AX48" i="28"/>
  <c r="AW48" i="28"/>
  <c r="AV48" i="28"/>
  <c r="K48" i="28" s="1"/>
  <c r="AU48" i="28"/>
  <c r="J48" i="28" s="1"/>
  <c r="AQ48" i="28"/>
  <c r="AP48" i="28"/>
  <c r="AN48" i="28"/>
  <c r="AM48" i="28"/>
  <c r="AL48" i="28"/>
  <c r="AT48" i="28" s="1"/>
  <c r="AK48" i="28"/>
  <c r="AO48" i="28" s="1"/>
  <c r="AH48" i="28"/>
  <c r="AG48" i="28"/>
  <c r="M48" i="28" s="1"/>
  <c r="AF48" i="28"/>
  <c r="AE48" i="28"/>
  <c r="AD48" i="28"/>
  <c r="T48" i="28"/>
  <c r="AY47" i="28"/>
  <c r="AX47" i="28"/>
  <c r="AW47" i="28"/>
  <c r="AV47" i="28"/>
  <c r="AU47" i="28"/>
  <c r="J47" i="28" s="1"/>
  <c r="AQ47" i="28"/>
  <c r="AP47" i="28"/>
  <c r="AN47" i="28"/>
  <c r="AM47" i="28"/>
  <c r="AL47" i="28"/>
  <c r="AT47" i="28" s="1"/>
  <c r="AK47" i="28"/>
  <c r="AO47" i="28" s="1"/>
  <c r="AH47" i="28"/>
  <c r="AG47" i="28"/>
  <c r="M47" i="28" s="1"/>
  <c r="AF47" i="28"/>
  <c r="L47" i="28" s="1"/>
  <c r="AE47" i="28"/>
  <c r="AD47" i="28"/>
  <c r="T47" i="28"/>
  <c r="AY46" i="28"/>
  <c r="N46" i="28" s="1"/>
  <c r="AX46" i="28"/>
  <c r="AW46" i="28"/>
  <c r="AV46" i="28"/>
  <c r="K46" i="28" s="1"/>
  <c r="AU46" i="28"/>
  <c r="J46" i="28" s="1"/>
  <c r="AQ46" i="28"/>
  <c r="AP46" i="28"/>
  <c r="AN46" i="28"/>
  <c r="AM46" i="28"/>
  <c r="AL46" i="28"/>
  <c r="AT46" i="28" s="1"/>
  <c r="AK46" i="28"/>
  <c r="AO46" i="28" s="1"/>
  <c r="AH46" i="28"/>
  <c r="AG46" i="28"/>
  <c r="M46" i="28" s="1"/>
  <c r="AF46" i="28"/>
  <c r="AE46" i="28"/>
  <c r="AD46" i="28"/>
  <c r="T46" i="28"/>
  <c r="AY45" i="28"/>
  <c r="N45" i="28" s="1"/>
  <c r="AX45" i="28"/>
  <c r="AW45" i="28"/>
  <c r="AV45" i="28"/>
  <c r="K45" i="28" s="1"/>
  <c r="AU45" i="28"/>
  <c r="J45" i="28" s="1"/>
  <c r="AQ45" i="28"/>
  <c r="AP45" i="28"/>
  <c r="AN45" i="28"/>
  <c r="AM45" i="28"/>
  <c r="AL45" i="28"/>
  <c r="AT45" i="28" s="1"/>
  <c r="AK45" i="28"/>
  <c r="AO45" i="28" s="1"/>
  <c r="AH45" i="28"/>
  <c r="AG45" i="28"/>
  <c r="M45" i="28" s="1"/>
  <c r="AF45" i="28"/>
  <c r="L45" i="28" s="1"/>
  <c r="AE45" i="28"/>
  <c r="AD45" i="28"/>
  <c r="T45" i="28"/>
  <c r="AY44" i="28"/>
  <c r="AX44" i="28"/>
  <c r="AW44" i="28"/>
  <c r="AV44" i="28"/>
  <c r="AU44" i="28"/>
  <c r="J44" i="28" s="1"/>
  <c r="AQ44" i="28"/>
  <c r="AP44" i="28"/>
  <c r="AN44" i="28"/>
  <c r="AM44" i="28"/>
  <c r="AL44" i="28"/>
  <c r="AT44" i="28" s="1"/>
  <c r="AK44" i="28"/>
  <c r="AO44" i="28" s="1"/>
  <c r="AH44" i="28"/>
  <c r="AG44" i="28"/>
  <c r="AF44" i="28"/>
  <c r="L44" i="28" s="1"/>
  <c r="AE44" i="28"/>
  <c r="AD44" i="28"/>
  <c r="T44" i="28"/>
  <c r="K44" i="28"/>
  <c r="AY43" i="28"/>
  <c r="AX43" i="28"/>
  <c r="AW43" i="28"/>
  <c r="AV43" i="28"/>
  <c r="AU43" i="28"/>
  <c r="J43" i="28" s="1"/>
  <c r="AQ43" i="28"/>
  <c r="AP43" i="28"/>
  <c r="AN43" i="28"/>
  <c r="AM43" i="28"/>
  <c r="AL43" i="28"/>
  <c r="AT43" i="28" s="1"/>
  <c r="AK43" i="28"/>
  <c r="AO43" i="28" s="1"/>
  <c r="AH43" i="28"/>
  <c r="N43" i="28" s="1"/>
  <c r="AG43" i="28"/>
  <c r="M43" i="28" s="1"/>
  <c r="AF43" i="28"/>
  <c r="AE43" i="28"/>
  <c r="AD43" i="28"/>
  <c r="T43" i="28"/>
  <c r="H24" i="28"/>
  <c r="AC130" i="28" s="1"/>
  <c r="C24" i="28"/>
  <c r="N19" i="28"/>
  <c r="M19" i="28"/>
  <c r="B19" i="28"/>
  <c r="N18" i="28"/>
  <c r="AP204" i="28" s="1"/>
  <c r="AX204" i="28" s="1"/>
  <c r="M18" i="28"/>
  <c r="Y191" i="28" s="1"/>
  <c r="AG191" i="28" s="1"/>
  <c r="B18" i="28"/>
  <c r="N17" i="28"/>
  <c r="AO181" i="28" s="1"/>
  <c r="AW181" i="28" s="1"/>
  <c r="M17" i="28"/>
  <c r="X206" i="28" s="1"/>
  <c r="B17" i="28"/>
  <c r="N16" i="28"/>
  <c r="M16" i="28"/>
  <c r="B16" i="28"/>
  <c r="N15" i="28"/>
  <c r="AM181" i="28" s="1"/>
  <c r="AU181" i="28" s="1"/>
  <c r="M15" i="28"/>
  <c r="B15" i="28"/>
  <c r="U42" i="28" s="1" a="1"/>
  <c r="X42" i="28" s="1"/>
  <c r="BE75" i="28" s="1"/>
  <c r="BM75" i="28" s="1"/>
  <c r="N14" i="28"/>
  <c r="M14" i="28"/>
  <c r="K6" i="28"/>
  <c r="O6" i="28" s="1"/>
  <c r="J6" i="28"/>
  <c r="N6" i="28" s="1"/>
  <c r="I6" i="28"/>
  <c r="M6" i="28" s="1"/>
  <c r="H6" i="28"/>
  <c r="L6" i="28" s="1"/>
  <c r="U179" i="28" s="1"/>
  <c r="BG207" i="27"/>
  <c r="BF207" i="27"/>
  <c r="BE207" i="27"/>
  <c r="BD207" i="27"/>
  <c r="BC207" i="27"/>
  <c r="BB207" i="27"/>
  <c r="AK207" i="27"/>
  <c r="T207" i="27"/>
  <c r="BG206" i="27"/>
  <c r="BF206" i="27"/>
  <c r="BE206" i="27"/>
  <c r="BD206" i="27"/>
  <c r="BC206" i="27"/>
  <c r="BB206" i="27"/>
  <c r="AK206" i="27"/>
  <c r="T206" i="27"/>
  <c r="BG205" i="27"/>
  <c r="BF205" i="27"/>
  <c r="BE205" i="27"/>
  <c r="BD205" i="27"/>
  <c r="BC205" i="27"/>
  <c r="BB205" i="27"/>
  <c r="AK205" i="27"/>
  <c r="T205" i="27"/>
  <c r="BG204" i="27"/>
  <c r="BF204" i="27"/>
  <c r="BE204" i="27"/>
  <c r="BD204" i="27"/>
  <c r="BC204" i="27"/>
  <c r="BB204" i="27"/>
  <c r="AK204" i="27"/>
  <c r="T204" i="27"/>
  <c r="BG203" i="27"/>
  <c r="BF203" i="27"/>
  <c r="BE203" i="27"/>
  <c r="BD203" i="27"/>
  <c r="BC203" i="27"/>
  <c r="BB203" i="27"/>
  <c r="AK203" i="27"/>
  <c r="T203" i="27"/>
  <c r="BG202" i="27"/>
  <c r="BF202" i="27"/>
  <c r="BE202" i="27"/>
  <c r="BD202" i="27"/>
  <c r="BC202" i="27"/>
  <c r="BB202" i="27"/>
  <c r="AK202" i="27"/>
  <c r="T202" i="27"/>
  <c r="BG201" i="27"/>
  <c r="BF201" i="27"/>
  <c r="BE201" i="27"/>
  <c r="BD201" i="27"/>
  <c r="BC201" i="27"/>
  <c r="BB201" i="27"/>
  <c r="AK201" i="27"/>
  <c r="T201" i="27"/>
  <c r="BG200" i="27"/>
  <c r="BF200" i="27"/>
  <c r="BE200" i="27"/>
  <c r="BD200" i="27"/>
  <c r="BC200" i="27"/>
  <c r="BB200" i="27"/>
  <c r="AK200" i="27"/>
  <c r="T200" i="27"/>
  <c r="BG199" i="27"/>
  <c r="BF199" i="27"/>
  <c r="BE199" i="27"/>
  <c r="BD199" i="27"/>
  <c r="BC199" i="27"/>
  <c r="BB199" i="27"/>
  <c r="AK199" i="27"/>
  <c r="T199" i="27"/>
  <c r="BG198" i="27"/>
  <c r="BF198" i="27"/>
  <c r="BE198" i="27"/>
  <c r="BD198" i="27"/>
  <c r="BC198" i="27"/>
  <c r="BB198" i="27"/>
  <c r="AK198" i="27"/>
  <c r="T198" i="27"/>
  <c r="BG197" i="27"/>
  <c r="BF197" i="27"/>
  <c r="BE197" i="27"/>
  <c r="BD197" i="27"/>
  <c r="BC197" i="27"/>
  <c r="BB197" i="27"/>
  <c r="AK197" i="27"/>
  <c r="T197" i="27"/>
  <c r="BG196" i="27"/>
  <c r="BF196" i="27"/>
  <c r="BE196" i="27"/>
  <c r="BD196" i="27"/>
  <c r="BC196" i="27"/>
  <c r="BB196" i="27"/>
  <c r="AK196" i="27"/>
  <c r="T196" i="27"/>
  <c r="BG195" i="27"/>
  <c r="BF195" i="27"/>
  <c r="BE195" i="27"/>
  <c r="BD195" i="27"/>
  <c r="BC195" i="27"/>
  <c r="BB195" i="27"/>
  <c r="AK195" i="27"/>
  <c r="T195" i="27"/>
  <c r="BG194" i="27"/>
  <c r="BF194" i="27"/>
  <c r="BE194" i="27"/>
  <c r="BD194" i="27"/>
  <c r="BC194" i="27"/>
  <c r="BB194" i="27"/>
  <c r="AK194" i="27"/>
  <c r="T194" i="27"/>
  <c r="BG193" i="27"/>
  <c r="BF193" i="27"/>
  <c r="BE193" i="27"/>
  <c r="BD193" i="27"/>
  <c r="BC193" i="27"/>
  <c r="BB193" i="27"/>
  <c r="AK193" i="27"/>
  <c r="T193" i="27"/>
  <c r="BG192" i="27"/>
  <c r="BF192" i="27"/>
  <c r="BE192" i="27"/>
  <c r="BD192" i="27"/>
  <c r="BC192" i="27"/>
  <c r="BB192" i="27"/>
  <c r="AK192" i="27"/>
  <c r="T192" i="27"/>
  <c r="BG191" i="27"/>
  <c r="BF191" i="27"/>
  <c r="BE191" i="27"/>
  <c r="BD191" i="27"/>
  <c r="BC191" i="27"/>
  <c r="BB191" i="27"/>
  <c r="AK191" i="27"/>
  <c r="T191" i="27"/>
  <c r="BG190" i="27"/>
  <c r="BF190" i="27"/>
  <c r="BE190" i="27"/>
  <c r="BD190" i="27"/>
  <c r="BC190" i="27"/>
  <c r="BB190" i="27"/>
  <c r="AK190" i="27"/>
  <c r="T190" i="27"/>
  <c r="BG189" i="27"/>
  <c r="BF189" i="27"/>
  <c r="BE189" i="27"/>
  <c r="BD189" i="27"/>
  <c r="BC189" i="27"/>
  <c r="BB189" i="27"/>
  <c r="AK189" i="27"/>
  <c r="T189" i="27"/>
  <c r="BG188" i="27"/>
  <c r="BF188" i="27"/>
  <c r="BE188" i="27"/>
  <c r="BD188" i="27"/>
  <c r="BC188" i="27"/>
  <c r="BB188" i="27"/>
  <c r="AK188" i="27"/>
  <c r="T188" i="27"/>
  <c r="BG187" i="27"/>
  <c r="BF187" i="27"/>
  <c r="BE187" i="27"/>
  <c r="BD187" i="27"/>
  <c r="BC187" i="27"/>
  <c r="BB187" i="27"/>
  <c r="AK187" i="27"/>
  <c r="T187" i="27"/>
  <c r="BG186" i="27"/>
  <c r="BF186" i="27"/>
  <c r="BE186" i="27"/>
  <c r="BD186" i="27"/>
  <c r="BC186" i="27"/>
  <c r="BB186" i="27"/>
  <c r="AK186" i="27"/>
  <c r="T186" i="27"/>
  <c r="BG185" i="27"/>
  <c r="BF185" i="27"/>
  <c r="BE185" i="27"/>
  <c r="BD185" i="27"/>
  <c r="BC185" i="27"/>
  <c r="BB185" i="27"/>
  <c r="AK185" i="27"/>
  <c r="T185" i="27"/>
  <c r="BG184" i="27"/>
  <c r="BF184" i="27"/>
  <c r="BE184" i="27"/>
  <c r="BD184" i="27"/>
  <c r="BC184" i="27"/>
  <c r="BB184" i="27"/>
  <c r="AK184" i="27"/>
  <c r="T184" i="27"/>
  <c r="BG183" i="27"/>
  <c r="BF183" i="27"/>
  <c r="BE183" i="27"/>
  <c r="BD183" i="27"/>
  <c r="BC183" i="27"/>
  <c r="BB183" i="27"/>
  <c r="AK183" i="27"/>
  <c r="T183" i="27"/>
  <c r="BG182" i="27"/>
  <c r="BF182" i="27"/>
  <c r="BE182" i="27"/>
  <c r="BD182" i="27"/>
  <c r="BC182" i="27"/>
  <c r="BB182" i="27"/>
  <c r="AK182" i="27"/>
  <c r="T182" i="27"/>
  <c r="BG181" i="27"/>
  <c r="BF181" i="27"/>
  <c r="BE181" i="27"/>
  <c r="BD181" i="27"/>
  <c r="BC181" i="27"/>
  <c r="BB181" i="27"/>
  <c r="AK181" i="27"/>
  <c r="T181" i="27"/>
  <c r="BG180" i="27"/>
  <c r="BF180" i="27"/>
  <c r="BE180" i="27"/>
  <c r="BD180" i="27"/>
  <c r="BC180" i="27"/>
  <c r="BB180" i="27"/>
  <c r="AK180" i="27"/>
  <c r="T180" i="27"/>
  <c r="BG179" i="27"/>
  <c r="BF179" i="27"/>
  <c r="BE179" i="27"/>
  <c r="BD179" i="27"/>
  <c r="BC179" i="27"/>
  <c r="BB179" i="27"/>
  <c r="AK179" i="27"/>
  <c r="T179" i="27"/>
  <c r="AY172" i="27"/>
  <c r="AX172" i="27"/>
  <c r="AW172" i="27"/>
  <c r="AV172" i="27"/>
  <c r="AU172" i="27"/>
  <c r="AH172" i="27"/>
  <c r="AG172" i="27"/>
  <c r="AF172" i="27"/>
  <c r="AE172" i="27"/>
  <c r="AD172" i="27"/>
  <c r="AC172" i="27"/>
  <c r="AY171" i="27"/>
  <c r="AX171" i="27"/>
  <c r="AW171" i="27"/>
  <c r="AV171" i="27"/>
  <c r="AU171" i="27"/>
  <c r="AH171" i="27"/>
  <c r="AG171" i="27"/>
  <c r="M171" i="27" s="1"/>
  <c r="AF171" i="27"/>
  <c r="AE171" i="27"/>
  <c r="AD171" i="27"/>
  <c r="AC171" i="27"/>
  <c r="AY170" i="27"/>
  <c r="AX170" i="27"/>
  <c r="AW170" i="27"/>
  <c r="AV170" i="27"/>
  <c r="AU170" i="27"/>
  <c r="AH170" i="27"/>
  <c r="AG170" i="27"/>
  <c r="AF170" i="27"/>
  <c r="AE170" i="27"/>
  <c r="AD170" i="27"/>
  <c r="AC170" i="27"/>
  <c r="AY169" i="27"/>
  <c r="AX169" i="27"/>
  <c r="M169" i="27" s="1"/>
  <c r="AW169" i="27"/>
  <c r="AV169" i="27"/>
  <c r="AU169" i="27"/>
  <c r="AH169" i="27"/>
  <c r="AG169" i="27"/>
  <c r="AF169" i="27"/>
  <c r="AE169" i="27"/>
  <c r="AD169" i="27"/>
  <c r="AY168" i="27"/>
  <c r="AX168" i="27"/>
  <c r="AW168" i="27"/>
  <c r="AV168" i="27"/>
  <c r="K168" i="27" s="1"/>
  <c r="AU168" i="27"/>
  <c r="AH168" i="27"/>
  <c r="AG168" i="27"/>
  <c r="AF168" i="27"/>
  <c r="AE168" i="27"/>
  <c r="AD168" i="27"/>
  <c r="AY167" i="27"/>
  <c r="AX167" i="27"/>
  <c r="M167" i="27" s="1"/>
  <c r="AW167" i="27"/>
  <c r="AV167" i="27"/>
  <c r="AU167" i="27"/>
  <c r="AH167" i="27"/>
  <c r="AG167" i="27"/>
  <c r="AF167" i="27"/>
  <c r="AE167" i="27"/>
  <c r="AD167" i="27"/>
  <c r="AY166" i="27"/>
  <c r="AX166" i="27"/>
  <c r="AW166" i="27"/>
  <c r="AV166" i="27"/>
  <c r="AU166" i="27"/>
  <c r="AH166" i="27"/>
  <c r="AG166" i="27"/>
  <c r="AF166" i="27"/>
  <c r="L166" i="27" s="1"/>
  <c r="AE166" i="27"/>
  <c r="AD166" i="27"/>
  <c r="AY165" i="27"/>
  <c r="AX165" i="27"/>
  <c r="AW165" i="27"/>
  <c r="AV165" i="27"/>
  <c r="AU165" i="27"/>
  <c r="AH165" i="27"/>
  <c r="AG165" i="27"/>
  <c r="AF165" i="27"/>
  <c r="AE165" i="27"/>
  <c r="AD165" i="27"/>
  <c r="AY164" i="27"/>
  <c r="AX164" i="27"/>
  <c r="AW164" i="27"/>
  <c r="AV164" i="27"/>
  <c r="AU164" i="27"/>
  <c r="AH164" i="27"/>
  <c r="AG164" i="27"/>
  <c r="AF164" i="27"/>
  <c r="AE164" i="27"/>
  <c r="AD164" i="27"/>
  <c r="AY163" i="27"/>
  <c r="AX163" i="27"/>
  <c r="AW163" i="27"/>
  <c r="AV163" i="27"/>
  <c r="AU163" i="27"/>
  <c r="AH163" i="27"/>
  <c r="AG163" i="27"/>
  <c r="AF163" i="27"/>
  <c r="AE163" i="27"/>
  <c r="AD163" i="27"/>
  <c r="AY162" i="27"/>
  <c r="AX162" i="27"/>
  <c r="AW162" i="27"/>
  <c r="AV162" i="27"/>
  <c r="AU162" i="27"/>
  <c r="AH162" i="27"/>
  <c r="N162" i="27" s="1"/>
  <c r="AG162" i="27"/>
  <c r="AF162" i="27"/>
  <c r="AE162" i="27"/>
  <c r="AD162" i="27"/>
  <c r="J162" i="27" s="1"/>
  <c r="AY161" i="27"/>
  <c r="AX161" i="27"/>
  <c r="AW161" i="27"/>
  <c r="AV161" i="27"/>
  <c r="AU161" i="27"/>
  <c r="AH161" i="27"/>
  <c r="AG161" i="27"/>
  <c r="AF161" i="27"/>
  <c r="L161" i="27" s="1"/>
  <c r="AE161" i="27"/>
  <c r="AD161" i="27"/>
  <c r="AY160" i="27"/>
  <c r="AX160" i="27"/>
  <c r="AW160" i="27"/>
  <c r="AV160" i="27"/>
  <c r="K160" i="27" s="1"/>
  <c r="AU160" i="27"/>
  <c r="AH160" i="27"/>
  <c r="N160" i="27" s="1"/>
  <c r="AG160" i="27"/>
  <c r="AF160" i="27"/>
  <c r="L160" i="27" s="1"/>
  <c r="AE160" i="27"/>
  <c r="AD160" i="27"/>
  <c r="J160" i="27" s="1"/>
  <c r="AY159" i="27"/>
  <c r="AX159" i="27"/>
  <c r="AW159" i="27"/>
  <c r="AV159" i="27"/>
  <c r="AU159" i="27"/>
  <c r="AH159" i="27"/>
  <c r="AG159" i="27"/>
  <c r="AF159" i="27"/>
  <c r="L159" i="27" s="1"/>
  <c r="AE159" i="27"/>
  <c r="AD159" i="27"/>
  <c r="AY158" i="27"/>
  <c r="AX158" i="27"/>
  <c r="AW158" i="27"/>
  <c r="AV158" i="27"/>
  <c r="AU158" i="27"/>
  <c r="AH158" i="27"/>
  <c r="AG158" i="27"/>
  <c r="AF158" i="27"/>
  <c r="AE158" i="27"/>
  <c r="AD158" i="27"/>
  <c r="M158" i="27"/>
  <c r="AY157" i="27"/>
  <c r="AX157" i="27"/>
  <c r="AW157" i="27"/>
  <c r="AV157" i="27"/>
  <c r="AU157" i="27"/>
  <c r="AH157" i="27"/>
  <c r="AG157" i="27"/>
  <c r="AF157" i="27"/>
  <c r="AE157" i="27"/>
  <c r="AD157" i="27"/>
  <c r="AY156" i="27"/>
  <c r="AX156" i="27"/>
  <c r="AW156" i="27"/>
  <c r="AV156" i="27"/>
  <c r="AU156" i="27"/>
  <c r="AH156" i="27"/>
  <c r="N156" i="27" s="1"/>
  <c r="AG156" i="27"/>
  <c r="AF156" i="27"/>
  <c r="AE156" i="27"/>
  <c r="AD156" i="27"/>
  <c r="J156" i="27" s="1"/>
  <c r="AY155" i="27"/>
  <c r="AX155" i="27"/>
  <c r="AW155" i="27"/>
  <c r="AV155" i="27"/>
  <c r="AH155" i="27"/>
  <c r="AG155" i="27"/>
  <c r="AF155" i="27"/>
  <c r="AE155" i="27"/>
  <c r="AD155" i="27"/>
  <c r="L155" i="27"/>
  <c r="AY154" i="27"/>
  <c r="AX154" i="27"/>
  <c r="AW154" i="27"/>
  <c r="AV154" i="27"/>
  <c r="AH154" i="27"/>
  <c r="N154" i="27" s="1"/>
  <c r="AG154" i="27"/>
  <c r="AF154" i="27"/>
  <c r="AE154" i="27"/>
  <c r="AD154" i="27"/>
  <c r="AY153" i="27"/>
  <c r="AX153" i="27"/>
  <c r="AV153" i="27"/>
  <c r="AH153" i="27"/>
  <c r="AG153" i="27"/>
  <c r="AF153" i="27"/>
  <c r="AE153" i="27"/>
  <c r="K153" i="27" s="1"/>
  <c r="AD153" i="27"/>
  <c r="AY152" i="27"/>
  <c r="AH152" i="27"/>
  <c r="AG152" i="27"/>
  <c r="AF152" i="27"/>
  <c r="AE152" i="27"/>
  <c r="AD152" i="27"/>
  <c r="AH151" i="27"/>
  <c r="AG151" i="27"/>
  <c r="AF151" i="27"/>
  <c r="AE151" i="27"/>
  <c r="AD151" i="27"/>
  <c r="AH150" i="27"/>
  <c r="AG150" i="27"/>
  <c r="AF150" i="27"/>
  <c r="AE150" i="27"/>
  <c r="AD150" i="27"/>
  <c r="AH149" i="27"/>
  <c r="AG149" i="27"/>
  <c r="AF149" i="27"/>
  <c r="AE149" i="27"/>
  <c r="AD149" i="27"/>
  <c r="AG148" i="27"/>
  <c r="AF148" i="27"/>
  <c r="AE148" i="27"/>
  <c r="AD148" i="27"/>
  <c r="AF147" i="27"/>
  <c r="AE147" i="27"/>
  <c r="AD147" i="27"/>
  <c r="AD146" i="27"/>
  <c r="AU144" i="27"/>
  <c r="AE144" i="27"/>
  <c r="AX137" i="27"/>
  <c r="AQ137" i="27"/>
  <c r="AY137" i="27" s="1"/>
  <c r="AP137" i="27"/>
  <c r="AO137" i="27"/>
  <c r="AW137" i="27" s="1"/>
  <c r="AN137" i="27"/>
  <c r="AV137" i="27" s="1"/>
  <c r="AM137" i="27"/>
  <c r="AU137" i="27" s="1"/>
  <c r="AL137" i="27"/>
  <c r="AD137" i="27"/>
  <c r="Z137" i="27"/>
  <c r="AH137" i="27" s="1"/>
  <c r="Y137" i="27"/>
  <c r="AG137" i="27" s="1"/>
  <c r="X137" i="27"/>
  <c r="AF137" i="27" s="1"/>
  <c r="W137" i="27"/>
  <c r="AE137" i="27" s="1"/>
  <c r="V137" i="27"/>
  <c r="U137" i="27"/>
  <c r="AC137" i="27" s="1"/>
  <c r="AX136" i="27"/>
  <c r="AQ136" i="27"/>
  <c r="AY136" i="27" s="1"/>
  <c r="AP136" i="27"/>
  <c r="AO136" i="27"/>
  <c r="AW136" i="27" s="1"/>
  <c r="AN136" i="27"/>
  <c r="AV136" i="27" s="1"/>
  <c r="AM136" i="27"/>
  <c r="AU136" i="27" s="1"/>
  <c r="AL136" i="27"/>
  <c r="Z136" i="27"/>
  <c r="AH136" i="27" s="1"/>
  <c r="Y136" i="27"/>
  <c r="AG136" i="27" s="1"/>
  <c r="X136" i="27"/>
  <c r="AF136" i="27" s="1"/>
  <c r="W136" i="27"/>
  <c r="AE136" i="27" s="1"/>
  <c r="V136" i="27"/>
  <c r="AD136" i="27" s="1"/>
  <c r="U136" i="27"/>
  <c r="AC136" i="27" s="1"/>
  <c r="AX135" i="27"/>
  <c r="AQ135" i="27"/>
  <c r="AY135" i="27" s="1"/>
  <c r="AP135" i="27"/>
  <c r="AO135" i="27"/>
  <c r="AW135" i="27" s="1"/>
  <c r="AN135" i="27"/>
  <c r="AV135" i="27" s="1"/>
  <c r="AM135" i="27"/>
  <c r="AU135" i="27" s="1"/>
  <c r="AL135" i="27"/>
  <c r="AD135" i="27"/>
  <c r="Z135" i="27"/>
  <c r="AH135" i="27" s="1"/>
  <c r="Y135" i="27"/>
  <c r="AG135" i="27" s="1"/>
  <c r="X135" i="27"/>
  <c r="AF135" i="27" s="1"/>
  <c r="W135" i="27"/>
  <c r="AE135" i="27" s="1"/>
  <c r="V135" i="27"/>
  <c r="U135" i="27"/>
  <c r="AC135" i="27" s="1"/>
  <c r="AX134" i="27"/>
  <c r="AQ134" i="27"/>
  <c r="AY134" i="27" s="1"/>
  <c r="AP134" i="27"/>
  <c r="AO134" i="27"/>
  <c r="AW134" i="27" s="1"/>
  <c r="AN134" i="27"/>
  <c r="AV134" i="27" s="1"/>
  <c r="AM134" i="27"/>
  <c r="AU134" i="27" s="1"/>
  <c r="AL134" i="27"/>
  <c r="Z134" i="27"/>
  <c r="AH134" i="27" s="1"/>
  <c r="Y134" i="27"/>
  <c r="AG134" i="27" s="1"/>
  <c r="X134" i="27"/>
  <c r="AF134" i="27" s="1"/>
  <c r="W134" i="27"/>
  <c r="AE134" i="27" s="1"/>
  <c r="V134" i="27"/>
  <c r="AD134" i="27" s="1"/>
  <c r="U134" i="27"/>
  <c r="AX133" i="27"/>
  <c r="AQ133" i="27"/>
  <c r="AY133" i="27" s="1"/>
  <c r="AP133" i="27"/>
  <c r="AO133" i="27"/>
  <c r="AW133" i="27" s="1"/>
  <c r="AN133" i="27"/>
  <c r="AV133" i="27" s="1"/>
  <c r="AM133" i="27"/>
  <c r="AU133" i="27" s="1"/>
  <c r="AL133" i="27"/>
  <c r="AD133" i="27"/>
  <c r="Z133" i="27"/>
  <c r="AH133" i="27" s="1"/>
  <c r="Y133" i="27"/>
  <c r="AG133" i="27" s="1"/>
  <c r="X133" i="27"/>
  <c r="AF133" i="27" s="1"/>
  <c r="W133" i="27"/>
  <c r="AE133" i="27" s="1"/>
  <c r="V133" i="27"/>
  <c r="U133" i="27"/>
  <c r="AX132" i="27"/>
  <c r="AQ132" i="27"/>
  <c r="AY132" i="27" s="1"/>
  <c r="AP132" i="27"/>
  <c r="AO132" i="27"/>
  <c r="AW132" i="27" s="1"/>
  <c r="AN132" i="27"/>
  <c r="AV132" i="27" s="1"/>
  <c r="AM132" i="27"/>
  <c r="AU132" i="27" s="1"/>
  <c r="AL132" i="27"/>
  <c r="Z132" i="27"/>
  <c r="AH132" i="27" s="1"/>
  <c r="Y132" i="27"/>
  <c r="AG132" i="27" s="1"/>
  <c r="X132" i="27"/>
  <c r="AF132" i="27" s="1"/>
  <c r="W132" i="27"/>
  <c r="AE132" i="27" s="1"/>
  <c r="V132" i="27"/>
  <c r="AD132" i="27" s="1"/>
  <c r="U132" i="27"/>
  <c r="AX131" i="27"/>
  <c r="AQ131" i="27"/>
  <c r="AY131" i="27" s="1"/>
  <c r="AP131" i="27"/>
  <c r="AO131" i="27"/>
  <c r="AW131" i="27" s="1"/>
  <c r="AN131" i="27"/>
  <c r="AV131" i="27" s="1"/>
  <c r="AM131" i="27"/>
  <c r="AU131" i="27" s="1"/>
  <c r="AL131" i="27"/>
  <c r="AD131" i="27"/>
  <c r="Z131" i="27"/>
  <c r="AH131" i="27" s="1"/>
  <c r="Y131" i="27"/>
  <c r="AG131" i="27" s="1"/>
  <c r="X131" i="27"/>
  <c r="AF131" i="27" s="1"/>
  <c r="W131" i="27"/>
  <c r="AE131" i="27" s="1"/>
  <c r="V131" i="27"/>
  <c r="U131" i="27"/>
  <c r="AX130" i="27"/>
  <c r="AQ130" i="27"/>
  <c r="AY130" i="27" s="1"/>
  <c r="AP130" i="27"/>
  <c r="AO130" i="27"/>
  <c r="AW130" i="27" s="1"/>
  <c r="AN130" i="27"/>
  <c r="AV130" i="27" s="1"/>
  <c r="AM130" i="27"/>
  <c r="AU130" i="27" s="1"/>
  <c r="AL130" i="27"/>
  <c r="Z130" i="27"/>
  <c r="AH130" i="27" s="1"/>
  <c r="Y130" i="27"/>
  <c r="AG130" i="27" s="1"/>
  <c r="X130" i="27"/>
  <c r="AF130" i="27" s="1"/>
  <c r="W130" i="27"/>
  <c r="AE130" i="27" s="1"/>
  <c r="V130" i="27"/>
  <c r="AD130" i="27" s="1"/>
  <c r="U130" i="27"/>
  <c r="AX129" i="27"/>
  <c r="AQ129" i="27"/>
  <c r="AY129" i="27" s="1"/>
  <c r="AP129" i="27"/>
  <c r="AO129" i="27"/>
  <c r="AW129" i="27" s="1"/>
  <c r="AN129" i="27"/>
  <c r="AV129" i="27" s="1"/>
  <c r="AM129" i="27"/>
  <c r="AU129" i="27" s="1"/>
  <c r="AL129" i="27"/>
  <c r="AD129" i="27"/>
  <c r="Z129" i="27"/>
  <c r="AH129" i="27" s="1"/>
  <c r="Y129" i="27"/>
  <c r="AG129" i="27" s="1"/>
  <c r="X129" i="27"/>
  <c r="AF129" i="27" s="1"/>
  <c r="W129" i="27"/>
  <c r="AE129" i="27" s="1"/>
  <c r="V129" i="27"/>
  <c r="U129" i="27"/>
  <c r="AX128" i="27"/>
  <c r="AQ128" i="27"/>
  <c r="AY128" i="27" s="1"/>
  <c r="AP128" i="27"/>
  <c r="AO128" i="27"/>
  <c r="AW128" i="27" s="1"/>
  <c r="AN128" i="27"/>
  <c r="AV128" i="27" s="1"/>
  <c r="AM128" i="27"/>
  <c r="AU128" i="27" s="1"/>
  <c r="AL128" i="27"/>
  <c r="Z128" i="27"/>
  <c r="AH128" i="27" s="1"/>
  <c r="Y128" i="27"/>
  <c r="AG128" i="27" s="1"/>
  <c r="X128" i="27"/>
  <c r="AF128" i="27" s="1"/>
  <c r="W128" i="27"/>
  <c r="AE128" i="27" s="1"/>
  <c r="V128" i="27"/>
  <c r="AD128" i="27" s="1"/>
  <c r="U128" i="27"/>
  <c r="AX127" i="27"/>
  <c r="AQ127" i="27"/>
  <c r="AY127" i="27" s="1"/>
  <c r="AP127" i="27"/>
  <c r="AO127" i="27"/>
  <c r="AW127" i="27" s="1"/>
  <c r="AN127" i="27"/>
  <c r="AV127" i="27" s="1"/>
  <c r="AM127" i="27"/>
  <c r="AU127" i="27" s="1"/>
  <c r="AL127" i="27"/>
  <c r="AD127" i="27"/>
  <c r="Z127" i="27"/>
  <c r="AH127" i="27" s="1"/>
  <c r="Y127" i="27"/>
  <c r="AG127" i="27" s="1"/>
  <c r="X127" i="27"/>
  <c r="AF127" i="27" s="1"/>
  <c r="W127" i="27"/>
  <c r="AE127" i="27" s="1"/>
  <c r="V127" i="27"/>
  <c r="U127" i="27"/>
  <c r="AQ126" i="27"/>
  <c r="AY126" i="27" s="1"/>
  <c r="AP126" i="27"/>
  <c r="AX126" i="27" s="1"/>
  <c r="AO126" i="27"/>
  <c r="AW126" i="27" s="1"/>
  <c r="AN126" i="27"/>
  <c r="AV126" i="27" s="1"/>
  <c r="AM126" i="27"/>
  <c r="AU126" i="27" s="1"/>
  <c r="AL126" i="27"/>
  <c r="AG126" i="27"/>
  <c r="Z126" i="27"/>
  <c r="AH126" i="27" s="1"/>
  <c r="Y126" i="27"/>
  <c r="X126" i="27"/>
  <c r="AF126" i="27" s="1"/>
  <c r="W126" i="27"/>
  <c r="AE126" i="27" s="1"/>
  <c r="V126" i="27"/>
  <c r="AD126" i="27" s="1"/>
  <c r="U126" i="27"/>
  <c r="AQ125" i="27"/>
  <c r="AY125" i="27" s="1"/>
  <c r="AP125" i="27"/>
  <c r="AX125" i="27" s="1"/>
  <c r="AO125" i="27"/>
  <c r="AW125" i="27" s="1"/>
  <c r="AN125" i="27"/>
  <c r="AV125" i="27" s="1"/>
  <c r="AM125" i="27"/>
  <c r="AU125" i="27" s="1"/>
  <c r="AL125" i="27"/>
  <c r="Z125" i="27"/>
  <c r="AH125" i="27" s="1"/>
  <c r="Y125" i="27"/>
  <c r="AG125" i="27" s="1"/>
  <c r="X125" i="27"/>
  <c r="AF125" i="27" s="1"/>
  <c r="W125" i="27"/>
  <c r="AE125" i="27" s="1"/>
  <c r="V125" i="27"/>
  <c r="AD125" i="27" s="1"/>
  <c r="U125" i="27"/>
  <c r="AQ124" i="27"/>
  <c r="AY124" i="27" s="1"/>
  <c r="AP124" i="27"/>
  <c r="AX124" i="27" s="1"/>
  <c r="AO124" i="27"/>
  <c r="AW124" i="27" s="1"/>
  <c r="AN124" i="27"/>
  <c r="AV124" i="27" s="1"/>
  <c r="AM124" i="27"/>
  <c r="AU124" i="27" s="1"/>
  <c r="AL124" i="27"/>
  <c r="AD124" i="27"/>
  <c r="Z124" i="27"/>
  <c r="AH124" i="27" s="1"/>
  <c r="Y124" i="27"/>
  <c r="AG124" i="27" s="1"/>
  <c r="X124" i="27"/>
  <c r="AF124" i="27" s="1"/>
  <c r="W124" i="27"/>
  <c r="AE124" i="27" s="1"/>
  <c r="V124" i="27"/>
  <c r="U124" i="27"/>
  <c r="AX123" i="27"/>
  <c r="AQ123" i="27"/>
  <c r="AY123" i="27" s="1"/>
  <c r="AP123" i="27"/>
  <c r="AO123" i="27"/>
  <c r="AW123" i="27" s="1"/>
  <c r="AN123" i="27"/>
  <c r="AV123" i="27" s="1"/>
  <c r="AM123" i="27"/>
  <c r="AU123" i="27" s="1"/>
  <c r="AL123" i="27"/>
  <c r="AD123" i="27"/>
  <c r="Z123" i="27"/>
  <c r="AH123" i="27" s="1"/>
  <c r="Y123" i="27"/>
  <c r="AG123" i="27" s="1"/>
  <c r="X123" i="27"/>
  <c r="AF123" i="27" s="1"/>
  <c r="W123" i="27"/>
  <c r="AE123" i="27" s="1"/>
  <c r="V123" i="27"/>
  <c r="U123" i="27"/>
  <c r="AQ122" i="27"/>
  <c r="AY122" i="27" s="1"/>
  <c r="AP122" i="27"/>
  <c r="AX122" i="27" s="1"/>
  <c r="AO122" i="27"/>
  <c r="AW122" i="27" s="1"/>
  <c r="AN122" i="27"/>
  <c r="AV122" i="27" s="1"/>
  <c r="AM122" i="27"/>
  <c r="AU122" i="27" s="1"/>
  <c r="AL122" i="27"/>
  <c r="AG122" i="27"/>
  <c r="Z122" i="27"/>
  <c r="AH122" i="27" s="1"/>
  <c r="Y122" i="27"/>
  <c r="X122" i="27"/>
  <c r="AF122" i="27" s="1"/>
  <c r="W122" i="27"/>
  <c r="AE122" i="27" s="1"/>
  <c r="V122" i="27"/>
  <c r="AD122" i="27" s="1"/>
  <c r="U122" i="27"/>
  <c r="AQ121" i="27"/>
  <c r="AY121" i="27" s="1"/>
  <c r="AP121" i="27"/>
  <c r="AX121" i="27" s="1"/>
  <c r="AO121" i="27"/>
  <c r="AW121" i="27" s="1"/>
  <c r="AN121" i="27"/>
  <c r="AV121" i="27" s="1"/>
  <c r="AM121" i="27"/>
  <c r="AU121" i="27" s="1"/>
  <c r="AL121" i="27"/>
  <c r="AH121" i="27"/>
  <c r="Z121" i="27"/>
  <c r="Y121" i="27"/>
  <c r="AG121" i="27" s="1"/>
  <c r="X121" i="27"/>
  <c r="AF121" i="27" s="1"/>
  <c r="W121" i="27"/>
  <c r="AE121" i="27" s="1"/>
  <c r="V121" i="27"/>
  <c r="AD121" i="27" s="1"/>
  <c r="U121" i="27"/>
  <c r="AQ120" i="27"/>
  <c r="AY120" i="27" s="1"/>
  <c r="AP120" i="27"/>
  <c r="AX120" i="27" s="1"/>
  <c r="AO120" i="27"/>
  <c r="AW120" i="27" s="1"/>
  <c r="AN120" i="27"/>
  <c r="AV120" i="27" s="1"/>
  <c r="AM120" i="27"/>
  <c r="AL120" i="27"/>
  <c r="AD120" i="27"/>
  <c r="Z120" i="27"/>
  <c r="AH120" i="27" s="1"/>
  <c r="Y120" i="27"/>
  <c r="AG120" i="27" s="1"/>
  <c r="X120" i="27"/>
  <c r="AF120" i="27" s="1"/>
  <c r="W120" i="27"/>
  <c r="AE120" i="27" s="1"/>
  <c r="V120" i="27"/>
  <c r="U120" i="27"/>
  <c r="AX119" i="27"/>
  <c r="AQ119" i="27"/>
  <c r="AY119" i="27" s="1"/>
  <c r="AP119" i="27"/>
  <c r="AO119" i="27"/>
  <c r="AW119" i="27" s="1"/>
  <c r="AN119" i="27"/>
  <c r="AV119" i="27" s="1"/>
  <c r="AM119" i="27"/>
  <c r="AL119" i="27"/>
  <c r="AD119" i="27"/>
  <c r="Z119" i="27"/>
  <c r="AH119" i="27" s="1"/>
  <c r="Y119" i="27"/>
  <c r="AG119" i="27" s="1"/>
  <c r="X119" i="27"/>
  <c r="AF119" i="27" s="1"/>
  <c r="W119" i="27"/>
  <c r="AE119" i="27" s="1"/>
  <c r="V119" i="27"/>
  <c r="U119" i="27"/>
  <c r="AQ118" i="27"/>
  <c r="AY118" i="27" s="1"/>
  <c r="AP118" i="27"/>
  <c r="AX118" i="27" s="1"/>
  <c r="AO118" i="27"/>
  <c r="AN118" i="27"/>
  <c r="AV118" i="27" s="1"/>
  <c r="AM118" i="27"/>
  <c r="AU118" i="27" s="1"/>
  <c r="AL118" i="27"/>
  <c r="AD118" i="27"/>
  <c r="Z118" i="27"/>
  <c r="AH118" i="27" s="1"/>
  <c r="Y118" i="27"/>
  <c r="AG118" i="27" s="1"/>
  <c r="X118" i="27"/>
  <c r="AF118" i="27" s="1"/>
  <c r="W118" i="27"/>
  <c r="AE118" i="27" s="1"/>
  <c r="V118" i="27"/>
  <c r="U118" i="27"/>
  <c r="AQ117" i="27"/>
  <c r="AY117" i="27" s="1"/>
  <c r="AP117" i="27"/>
  <c r="AO117" i="27"/>
  <c r="AN117" i="27"/>
  <c r="AM117" i="27"/>
  <c r="AL117" i="27"/>
  <c r="AD117" i="27"/>
  <c r="Z117" i="27"/>
  <c r="AH117" i="27" s="1"/>
  <c r="Y117" i="27"/>
  <c r="AG117" i="27" s="1"/>
  <c r="X117" i="27"/>
  <c r="AF117" i="27" s="1"/>
  <c r="W117" i="27"/>
  <c r="AE117" i="27" s="1"/>
  <c r="V117" i="27"/>
  <c r="U117" i="27"/>
  <c r="AQ116" i="27"/>
  <c r="AP116" i="27"/>
  <c r="AO116" i="27"/>
  <c r="AN116" i="27"/>
  <c r="AM116" i="27"/>
  <c r="AL116" i="27"/>
  <c r="AD116" i="27"/>
  <c r="Z116" i="27"/>
  <c r="AH116" i="27" s="1"/>
  <c r="Y116" i="27"/>
  <c r="AG116" i="27" s="1"/>
  <c r="X116" i="27"/>
  <c r="AF116" i="27" s="1"/>
  <c r="W116" i="27"/>
  <c r="AE116" i="27" s="1"/>
  <c r="V116" i="27"/>
  <c r="U116" i="27"/>
  <c r="AQ115" i="27"/>
  <c r="AP115" i="27"/>
  <c r="AO115" i="27"/>
  <c r="AN115" i="27"/>
  <c r="AM115" i="27"/>
  <c r="AL115" i="27"/>
  <c r="AH115" i="27"/>
  <c r="Z115" i="27"/>
  <c r="Y115" i="27"/>
  <c r="AG115" i="27" s="1"/>
  <c r="X115" i="27"/>
  <c r="AF115" i="27" s="1"/>
  <c r="W115" i="27"/>
  <c r="AE115" i="27" s="1"/>
  <c r="V115" i="27"/>
  <c r="AD115" i="27" s="1"/>
  <c r="U115" i="27"/>
  <c r="AQ114" i="27"/>
  <c r="AP114" i="27"/>
  <c r="AO114" i="27"/>
  <c r="AN114" i="27"/>
  <c r="AM114" i="27"/>
  <c r="AL114" i="27"/>
  <c r="AG114" i="27"/>
  <c r="Z114" i="27"/>
  <c r="AH114" i="27" s="1"/>
  <c r="Y114" i="27"/>
  <c r="X114" i="27"/>
  <c r="AF114" i="27" s="1"/>
  <c r="W114" i="27"/>
  <c r="AE114" i="27" s="1"/>
  <c r="V114" i="27"/>
  <c r="AD114" i="27" s="1"/>
  <c r="U114" i="27"/>
  <c r="AQ113" i="27"/>
  <c r="AP113" i="27"/>
  <c r="AO113" i="27"/>
  <c r="AN113" i="27"/>
  <c r="AM113" i="27"/>
  <c r="AL113" i="27"/>
  <c r="Z113" i="27"/>
  <c r="Y113" i="27"/>
  <c r="AG113" i="27" s="1"/>
  <c r="X113" i="27"/>
  <c r="AF113" i="27" s="1"/>
  <c r="W113" i="27"/>
  <c r="AE113" i="27" s="1"/>
  <c r="V113" i="27"/>
  <c r="AD113" i="27" s="1"/>
  <c r="U113" i="27"/>
  <c r="AX112" i="27"/>
  <c r="AQ112" i="27"/>
  <c r="AP112" i="27"/>
  <c r="AO112" i="27"/>
  <c r="AN112" i="27"/>
  <c r="AM112" i="27"/>
  <c r="AL112" i="27"/>
  <c r="AD112" i="27"/>
  <c r="Z112" i="27"/>
  <c r="Y112" i="27"/>
  <c r="X112" i="27"/>
  <c r="AF112" i="27" s="1"/>
  <c r="W112" i="27"/>
  <c r="AE112" i="27" s="1"/>
  <c r="V112" i="27"/>
  <c r="U112" i="27"/>
  <c r="AQ111" i="27"/>
  <c r="AP111" i="27"/>
  <c r="AO111" i="27"/>
  <c r="AN111" i="27"/>
  <c r="AM111" i="27"/>
  <c r="AL111" i="27"/>
  <c r="AD111" i="27"/>
  <c r="Z111" i="27"/>
  <c r="Y111" i="27"/>
  <c r="X111" i="27"/>
  <c r="W111" i="27"/>
  <c r="V111" i="27"/>
  <c r="U111" i="27"/>
  <c r="AQ110" i="27"/>
  <c r="AP110" i="27"/>
  <c r="AO110" i="27"/>
  <c r="AN110" i="27"/>
  <c r="AM110" i="27"/>
  <c r="AL110" i="27"/>
  <c r="Z110" i="27"/>
  <c r="Y110" i="27"/>
  <c r="X110" i="27"/>
  <c r="W110" i="27"/>
  <c r="V110" i="27"/>
  <c r="U110" i="27"/>
  <c r="AQ109" i="27"/>
  <c r="AP109" i="27"/>
  <c r="AO109" i="27"/>
  <c r="AN109" i="27"/>
  <c r="AM109" i="27"/>
  <c r="AL109" i="27"/>
  <c r="Z109" i="27"/>
  <c r="Y109" i="27"/>
  <c r="X109" i="27"/>
  <c r="W109" i="27"/>
  <c r="V109" i="27"/>
  <c r="U109" i="27"/>
  <c r="BO104" i="27"/>
  <c r="BN104" i="27"/>
  <c r="M104" i="27" s="1"/>
  <c r="AJ289" i="30" s="1"/>
  <c r="BM104" i="27"/>
  <c r="BL104" i="27"/>
  <c r="BK104" i="27"/>
  <c r="BJ104" i="27"/>
  <c r="BG104" i="27"/>
  <c r="BF104" i="27"/>
  <c r="BE104" i="27"/>
  <c r="BD104" i="27"/>
  <c r="K104" i="27" s="1"/>
  <c r="AJ277" i="30" s="1"/>
  <c r="BC104" i="27"/>
  <c r="BB104" i="27"/>
  <c r="L104" i="27"/>
  <c r="AJ283" i="30" s="1"/>
  <c r="BO103" i="27"/>
  <c r="BN103" i="27"/>
  <c r="BM103" i="27"/>
  <c r="BL103" i="27"/>
  <c r="K103" i="27" s="1"/>
  <c r="AI277" i="30" s="1"/>
  <c r="BK103" i="27"/>
  <c r="BJ103" i="27"/>
  <c r="BG103" i="27"/>
  <c r="BF103" i="27"/>
  <c r="M103" i="27" s="1"/>
  <c r="AI289" i="30" s="1"/>
  <c r="BE103" i="27"/>
  <c r="L103" i="27" s="1"/>
  <c r="AI283" i="30" s="1"/>
  <c r="BD103" i="27"/>
  <c r="BC103" i="27"/>
  <c r="BB103" i="27"/>
  <c r="N103" i="27"/>
  <c r="AI295" i="30" s="1"/>
  <c r="BO102" i="27"/>
  <c r="BN102" i="27"/>
  <c r="BM102" i="27"/>
  <c r="L102" i="27" s="1"/>
  <c r="AH283" i="30" s="1"/>
  <c r="BL102" i="27"/>
  <c r="BK102" i="27"/>
  <c r="BJ102" i="27"/>
  <c r="BG102" i="27"/>
  <c r="N102" i="27" s="1"/>
  <c r="AH295" i="30" s="1"/>
  <c r="BF102" i="27"/>
  <c r="BE102" i="27"/>
  <c r="BD102" i="27"/>
  <c r="BC102" i="27"/>
  <c r="J102" i="27" s="1"/>
  <c r="AH271" i="30" s="1"/>
  <c r="BB102" i="27"/>
  <c r="BO101" i="27"/>
  <c r="BN101" i="27"/>
  <c r="BM101" i="27"/>
  <c r="BL101" i="27"/>
  <c r="K101" i="27" s="1"/>
  <c r="AG277" i="30" s="1"/>
  <c r="BK101" i="27"/>
  <c r="BJ101" i="27"/>
  <c r="BG101" i="27"/>
  <c r="N101" i="27" s="1"/>
  <c r="AG295" i="30" s="1"/>
  <c r="BF101" i="27"/>
  <c r="M101" i="27" s="1"/>
  <c r="AG289" i="30" s="1"/>
  <c r="BE101" i="27"/>
  <c r="BD101" i="27"/>
  <c r="BC101" i="27"/>
  <c r="BB101" i="27"/>
  <c r="BO100" i="27"/>
  <c r="BN100" i="27"/>
  <c r="BM100" i="27"/>
  <c r="L100" i="27" s="1"/>
  <c r="AF283" i="30" s="1"/>
  <c r="BL100" i="27"/>
  <c r="BK100" i="27"/>
  <c r="BJ100" i="27"/>
  <c r="BG100" i="27"/>
  <c r="BF100" i="27"/>
  <c r="BE100" i="27"/>
  <c r="BD100" i="27"/>
  <c r="BC100" i="27"/>
  <c r="BB100" i="27"/>
  <c r="BO99" i="27"/>
  <c r="BN99" i="27"/>
  <c r="BM99" i="27"/>
  <c r="BL99" i="27"/>
  <c r="BK99" i="27"/>
  <c r="BJ99" i="27"/>
  <c r="BG99" i="27"/>
  <c r="N99" i="27" s="1"/>
  <c r="AE295" i="30" s="1"/>
  <c r="BF99" i="27"/>
  <c r="BE99" i="27"/>
  <c r="BD99" i="27"/>
  <c r="BC99" i="27"/>
  <c r="BB99" i="27"/>
  <c r="BO98" i="27"/>
  <c r="BN98" i="27"/>
  <c r="BM98" i="27"/>
  <c r="BL98" i="27"/>
  <c r="BK98" i="27"/>
  <c r="BJ98" i="27"/>
  <c r="BG98" i="27"/>
  <c r="BF98" i="27"/>
  <c r="BE98" i="27"/>
  <c r="BD98" i="27"/>
  <c r="BC98" i="27"/>
  <c r="BB98" i="27"/>
  <c r="BO97" i="27"/>
  <c r="BN97" i="27"/>
  <c r="BM97" i="27"/>
  <c r="BL97" i="27"/>
  <c r="BK97" i="27"/>
  <c r="BJ97" i="27"/>
  <c r="BG97" i="27"/>
  <c r="BF97" i="27"/>
  <c r="BE97" i="27"/>
  <c r="BD97" i="27"/>
  <c r="BC97" i="27"/>
  <c r="BB97" i="27"/>
  <c r="BO96" i="27"/>
  <c r="BN96" i="27"/>
  <c r="BM96" i="27"/>
  <c r="BL96" i="27"/>
  <c r="BK96" i="27"/>
  <c r="BJ96" i="27"/>
  <c r="BG96" i="27"/>
  <c r="BF96" i="27"/>
  <c r="BE96" i="27"/>
  <c r="BD96" i="27"/>
  <c r="BC96" i="27"/>
  <c r="BB96" i="27"/>
  <c r="BO95" i="27"/>
  <c r="BN95" i="27"/>
  <c r="BM95" i="27"/>
  <c r="BL95" i="27"/>
  <c r="BK95" i="27"/>
  <c r="BJ95" i="27"/>
  <c r="BG95" i="27"/>
  <c r="BF95" i="27"/>
  <c r="BE95" i="27"/>
  <c r="BD95" i="27"/>
  <c r="BC95" i="27"/>
  <c r="BB95" i="27"/>
  <c r="BO94" i="27"/>
  <c r="BN94" i="27"/>
  <c r="BM94" i="27"/>
  <c r="L94" i="27" s="1"/>
  <c r="Z283" i="30" s="1"/>
  <c r="BL94" i="27"/>
  <c r="BK94" i="27"/>
  <c r="BJ94" i="27"/>
  <c r="BG94" i="27"/>
  <c r="BF94" i="27"/>
  <c r="BE94" i="27"/>
  <c r="BD94" i="27"/>
  <c r="BC94" i="27"/>
  <c r="BB94" i="27"/>
  <c r="BO93" i="27"/>
  <c r="BN93" i="27"/>
  <c r="BM93" i="27"/>
  <c r="BL93" i="27"/>
  <c r="BK93" i="27"/>
  <c r="BJ93" i="27"/>
  <c r="BG93" i="27"/>
  <c r="BF93" i="27"/>
  <c r="BE93" i="27"/>
  <c r="BD93" i="27"/>
  <c r="BC93" i="27"/>
  <c r="BB93" i="27"/>
  <c r="BO92" i="27"/>
  <c r="BN92" i="27"/>
  <c r="BM92" i="27"/>
  <c r="BL92" i="27"/>
  <c r="BK92" i="27"/>
  <c r="BJ92" i="27"/>
  <c r="BG92" i="27"/>
  <c r="BF92" i="27"/>
  <c r="BE92" i="27"/>
  <c r="BD92" i="27"/>
  <c r="BC92" i="27"/>
  <c r="BB92" i="27"/>
  <c r="BO91" i="27"/>
  <c r="BN91" i="27"/>
  <c r="BM91" i="27"/>
  <c r="BL91" i="27"/>
  <c r="BK91" i="27"/>
  <c r="BJ91" i="27"/>
  <c r="BG91" i="27"/>
  <c r="BF91" i="27"/>
  <c r="BE91" i="27"/>
  <c r="BD91" i="27"/>
  <c r="BC91" i="27"/>
  <c r="BB91" i="27"/>
  <c r="BO90" i="27"/>
  <c r="BN90" i="27"/>
  <c r="BM90" i="27"/>
  <c r="BL90" i="27"/>
  <c r="BK90" i="27"/>
  <c r="BJ90" i="27"/>
  <c r="BG90" i="27"/>
  <c r="BF90" i="27"/>
  <c r="BE90" i="27"/>
  <c r="BD90" i="27"/>
  <c r="BC90" i="27"/>
  <c r="BB90" i="27"/>
  <c r="BO89" i="27"/>
  <c r="BN89" i="27"/>
  <c r="BM89" i="27"/>
  <c r="BL89" i="27"/>
  <c r="BK89" i="27"/>
  <c r="BJ89" i="27"/>
  <c r="BG89" i="27"/>
  <c r="BF89" i="27"/>
  <c r="BE89" i="27"/>
  <c r="BD89" i="27"/>
  <c r="BC89" i="27"/>
  <c r="BB89" i="27"/>
  <c r="BO88" i="27"/>
  <c r="BN88" i="27"/>
  <c r="BM88" i="27"/>
  <c r="BL88" i="27"/>
  <c r="BK88" i="27"/>
  <c r="BJ88" i="27"/>
  <c r="BG88" i="27"/>
  <c r="BF88" i="27"/>
  <c r="BE88" i="27"/>
  <c r="BD88" i="27"/>
  <c r="BC88" i="27"/>
  <c r="BB88" i="27"/>
  <c r="BO87" i="27"/>
  <c r="BN87" i="27"/>
  <c r="BM87" i="27"/>
  <c r="BL87" i="27"/>
  <c r="BK87" i="27"/>
  <c r="BJ87" i="27"/>
  <c r="BG87" i="27"/>
  <c r="BF87" i="27"/>
  <c r="BE87" i="27"/>
  <c r="BD87" i="27"/>
  <c r="BC87" i="27"/>
  <c r="BB87" i="27"/>
  <c r="BO86" i="27"/>
  <c r="BN86" i="27"/>
  <c r="BM86" i="27"/>
  <c r="BL86" i="27"/>
  <c r="BK86" i="27"/>
  <c r="BJ86" i="27"/>
  <c r="BG86" i="27"/>
  <c r="BF86" i="27"/>
  <c r="BE86" i="27"/>
  <c r="BD86" i="27"/>
  <c r="BC86" i="27"/>
  <c r="BB86" i="27"/>
  <c r="BO85" i="27"/>
  <c r="BN85" i="27"/>
  <c r="BM85" i="27"/>
  <c r="BL85" i="27"/>
  <c r="BK85" i="27"/>
  <c r="BJ85" i="27"/>
  <c r="BG85" i="27"/>
  <c r="N85" i="27" s="1"/>
  <c r="Q295" i="30" s="1"/>
  <c r="BF85" i="27"/>
  <c r="BE85" i="27"/>
  <c r="BD85" i="27"/>
  <c r="BC85" i="27"/>
  <c r="BB85" i="27"/>
  <c r="BO84" i="27"/>
  <c r="BN84" i="27"/>
  <c r="BM84" i="27"/>
  <c r="L84" i="27" s="1"/>
  <c r="P283" i="30" s="1"/>
  <c r="BL84" i="27"/>
  <c r="BK84" i="27"/>
  <c r="BJ84" i="27"/>
  <c r="BG84" i="27"/>
  <c r="BF84" i="27"/>
  <c r="BE84" i="27"/>
  <c r="BD84" i="27"/>
  <c r="BC84" i="27"/>
  <c r="BB84" i="27"/>
  <c r="BO83" i="27"/>
  <c r="BN83" i="27"/>
  <c r="BM83" i="27"/>
  <c r="BL83" i="27"/>
  <c r="BK83" i="27"/>
  <c r="BJ83" i="27"/>
  <c r="BG83" i="27"/>
  <c r="BF83" i="27"/>
  <c r="BE83" i="27"/>
  <c r="BD83" i="27"/>
  <c r="BC83" i="27"/>
  <c r="BB83" i="27"/>
  <c r="BO82" i="27"/>
  <c r="BN82" i="27"/>
  <c r="BM82" i="27"/>
  <c r="BL82" i="27"/>
  <c r="BK82" i="27"/>
  <c r="BJ82" i="27"/>
  <c r="BG82" i="27"/>
  <c r="BF82" i="27"/>
  <c r="BE82" i="27"/>
  <c r="BD82" i="27"/>
  <c r="BC82" i="27"/>
  <c r="BB82" i="27"/>
  <c r="BO81" i="27"/>
  <c r="BN81" i="27"/>
  <c r="BM81" i="27"/>
  <c r="BL81" i="27"/>
  <c r="BK81" i="27"/>
  <c r="BJ81" i="27"/>
  <c r="BG81" i="27"/>
  <c r="BF81" i="27"/>
  <c r="BE81" i="27"/>
  <c r="BD81" i="27"/>
  <c r="BC81" i="27"/>
  <c r="BB81" i="27"/>
  <c r="BO80" i="27"/>
  <c r="BN80" i="27"/>
  <c r="BM80" i="27"/>
  <c r="BL80" i="27"/>
  <c r="BK80" i="27"/>
  <c r="BJ80" i="27"/>
  <c r="BG80" i="27"/>
  <c r="BF80" i="27"/>
  <c r="BE80" i="27"/>
  <c r="BD80" i="27"/>
  <c r="BC80" i="27"/>
  <c r="BB80" i="27"/>
  <c r="BO79" i="27"/>
  <c r="BN79" i="27"/>
  <c r="BM79" i="27"/>
  <c r="BL79" i="27"/>
  <c r="BK79" i="27"/>
  <c r="BJ79" i="27"/>
  <c r="BG79" i="27"/>
  <c r="BF79" i="27"/>
  <c r="BE79" i="27"/>
  <c r="BD79" i="27"/>
  <c r="BC79" i="27"/>
  <c r="BB79" i="27"/>
  <c r="BO78" i="27"/>
  <c r="BN78" i="27"/>
  <c r="BM78" i="27"/>
  <c r="BL78" i="27"/>
  <c r="BK78" i="27"/>
  <c r="BJ78" i="27"/>
  <c r="BG78" i="27"/>
  <c r="BF78" i="27"/>
  <c r="BE78" i="27"/>
  <c r="BD78" i="27"/>
  <c r="BC78" i="27"/>
  <c r="BB78" i="27"/>
  <c r="BO77" i="27"/>
  <c r="BN77" i="27"/>
  <c r="BM77" i="27"/>
  <c r="BL77" i="27"/>
  <c r="BK77" i="27"/>
  <c r="BJ77" i="27"/>
  <c r="BG77" i="27"/>
  <c r="BF77" i="27"/>
  <c r="BE77" i="27"/>
  <c r="BD77" i="27"/>
  <c r="BC77" i="27"/>
  <c r="BB77" i="27"/>
  <c r="BO76" i="27"/>
  <c r="BN76" i="27"/>
  <c r="BM76" i="27"/>
  <c r="BL76" i="27"/>
  <c r="BK76" i="27"/>
  <c r="BJ76" i="27"/>
  <c r="BG76" i="27"/>
  <c r="BF76" i="27"/>
  <c r="BE76" i="27"/>
  <c r="BD76" i="27"/>
  <c r="BC76" i="27"/>
  <c r="BB76" i="27"/>
  <c r="AY71" i="27"/>
  <c r="AX71" i="27"/>
  <c r="AW71" i="27"/>
  <c r="AV71" i="27"/>
  <c r="AU71" i="27"/>
  <c r="AT71" i="27"/>
  <c r="I71" i="27" s="1"/>
  <c r="AO71" i="27"/>
  <c r="AN71" i="27"/>
  <c r="AL71" i="27"/>
  <c r="AK71" i="27"/>
  <c r="AH71" i="27"/>
  <c r="AG71" i="27"/>
  <c r="AF71" i="27"/>
  <c r="L71" i="27" s="1"/>
  <c r="AE71" i="27"/>
  <c r="K71" i="27" s="1"/>
  <c r="AD71" i="27"/>
  <c r="AC71" i="27"/>
  <c r="Z71" i="27"/>
  <c r="X71" i="27"/>
  <c r="V71" i="27"/>
  <c r="U71" i="27"/>
  <c r="T71" i="27"/>
  <c r="W71" i="27" s="1"/>
  <c r="M71" i="27"/>
  <c r="AY70" i="27"/>
  <c r="AX70" i="27"/>
  <c r="AW70" i="27"/>
  <c r="L70" i="27" s="1"/>
  <c r="AV70" i="27"/>
  <c r="AU70" i="27"/>
  <c r="AT70" i="27"/>
  <c r="AP70" i="27"/>
  <c r="AN70" i="27"/>
  <c r="AK70" i="27"/>
  <c r="AH70" i="27"/>
  <c r="AG70" i="27"/>
  <c r="AF70" i="27"/>
  <c r="AE70" i="27"/>
  <c r="AD70" i="27"/>
  <c r="AC70" i="27"/>
  <c r="I70" i="27" s="1"/>
  <c r="Y70" i="27"/>
  <c r="V70" i="27"/>
  <c r="U70" i="27"/>
  <c r="T70" i="27"/>
  <c r="K70" i="27"/>
  <c r="AY69" i="27"/>
  <c r="AX69" i="27"/>
  <c r="AW69" i="27"/>
  <c r="AV69" i="27"/>
  <c r="AU69" i="27"/>
  <c r="AT69" i="27"/>
  <c r="AP69" i="27"/>
  <c r="AO69" i="27"/>
  <c r="AK69" i="27"/>
  <c r="AH69" i="27"/>
  <c r="AG69" i="27"/>
  <c r="M69" i="27" s="1"/>
  <c r="AF69" i="27"/>
  <c r="AE69" i="27"/>
  <c r="AD69" i="27"/>
  <c r="AC69" i="27"/>
  <c r="I69" i="27" s="1"/>
  <c r="Y69" i="27"/>
  <c r="X69" i="27"/>
  <c r="U69" i="27"/>
  <c r="T69" i="27"/>
  <c r="K69" i="27"/>
  <c r="AY68" i="27"/>
  <c r="AX68" i="27"/>
  <c r="AW68" i="27"/>
  <c r="AV68" i="27"/>
  <c r="AU68" i="27"/>
  <c r="AT68" i="27"/>
  <c r="AP68" i="27"/>
  <c r="AO68" i="27"/>
  <c r="AK68" i="27"/>
  <c r="AH68" i="27"/>
  <c r="AG68" i="27"/>
  <c r="M68" i="27" s="1"/>
  <c r="AF68" i="27"/>
  <c r="AE68" i="27"/>
  <c r="AD68" i="27"/>
  <c r="AC68" i="27"/>
  <c r="V68" i="27"/>
  <c r="T68" i="27"/>
  <c r="Y68" i="27" s="1"/>
  <c r="AY67" i="27"/>
  <c r="AX67" i="27"/>
  <c r="AW67" i="27"/>
  <c r="AV67" i="27"/>
  <c r="K67" i="27" s="1"/>
  <c r="AU67" i="27"/>
  <c r="AT67" i="27"/>
  <c r="AO67" i="27"/>
  <c r="AN67" i="27"/>
  <c r="AL67" i="27"/>
  <c r="AK67" i="27"/>
  <c r="AH67" i="27"/>
  <c r="AG67" i="27"/>
  <c r="M67" i="27" s="1"/>
  <c r="AF67" i="27"/>
  <c r="AE67" i="27"/>
  <c r="AD67" i="27"/>
  <c r="AC67" i="27"/>
  <c r="Z67" i="27"/>
  <c r="X67" i="27"/>
  <c r="V67" i="27"/>
  <c r="U67" i="27"/>
  <c r="T67" i="27"/>
  <c r="W67" i="27" s="1"/>
  <c r="AY66" i="27"/>
  <c r="AX66" i="27"/>
  <c r="AW66" i="27"/>
  <c r="AV66" i="27"/>
  <c r="K66" i="27" s="1"/>
  <c r="AU66" i="27"/>
  <c r="AT66" i="27"/>
  <c r="AP66" i="27"/>
  <c r="AN66" i="27"/>
  <c r="AL66" i="27"/>
  <c r="AK66" i="27"/>
  <c r="AH66" i="27"/>
  <c r="AG66" i="27"/>
  <c r="AF66" i="27"/>
  <c r="AE66" i="27"/>
  <c r="AD66" i="27"/>
  <c r="AC66" i="27"/>
  <c r="U66" i="27"/>
  <c r="T66" i="27"/>
  <c r="Y66" i="27" s="1"/>
  <c r="AY65" i="27"/>
  <c r="AX65" i="27"/>
  <c r="AW65" i="27"/>
  <c r="AV65" i="27"/>
  <c r="AU65" i="27"/>
  <c r="AT65" i="27"/>
  <c r="AP65" i="27"/>
  <c r="AO65" i="27"/>
  <c r="AL65" i="27"/>
  <c r="AK65" i="27"/>
  <c r="AH65" i="27"/>
  <c r="N65" i="27" s="1"/>
  <c r="AG65" i="27"/>
  <c r="AF65" i="27"/>
  <c r="AE65" i="27"/>
  <c r="AD65" i="27"/>
  <c r="J65" i="27" s="1"/>
  <c r="AC65" i="27"/>
  <c r="U65" i="27"/>
  <c r="T65" i="27"/>
  <c r="Y65" i="27" s="1"/>
  <c r="AY64" i="27"/>
  <c r="AX64" i="27"/>
  <c r="AW64" i="27"/>
  <c r="AV64" i="27"/>
  <c r="AU64" i="27"/>
  <c r="AT64" i="27"/>
  <c r="AP64" i="27"/>
  <c r="AO64" i="27"/>
  <c r="AN64" i="27"/>
  <c r="AK64" i="27"/>
  <c r="AH64" i="27"/>
  <c r="AG64" i="27"/>
  <c r="M64" i="27" s="1"/>
  <c r="AF64" i="27"/>
  <c r="AE64" i="27"/>
  <c r="AD64" i="27"/>
  <c r="AC64" i="27"/>
  <c r="I64" i="27" s="1"/>
  <c r="T64" i="27"/>
  <c r="AY63" i="27"/>
  <c r="AX63" i="27"/>
  <c r="AW63" i="27"/>
  <c r="AV63" i="27"/>
  <c r="K63" i="27" s="1"/>
  <c r="AU63" i="27"/>
  <c r="AT63" i="27"/>
  <c r="AO63" i="27"/>
  <c r="AN63" i="27"/>
  <c r="AL63" i="27"/>
  <c r="AK63" i="27"/>
  <c r="AH63" i="27"/>
  <c r="AG63" i="27"/>
  <c r="M63" i="27" s="1"/>
  <c r="AF63" i="27"/>
  <c r="AE63" i="27"/>
  <c r="AD63" i="27"/>
  <c r="AC63" i="27"/>
  <c r="Z63" i="27"/>
  <c r="X63" i="27"/>
  <c r="V63" i="27"/>
  <c r="U63" i="27"/>
  <c r="T63" i="27"/>
  <c r="W63" i="27" s="1"/>
  <c r="AY62" i="27"/>
  <c r="AX62" i="27"/>
  <c r="AW62" i="27"/>
  <c r="AV62" i="27"/>
  <c r="AU62" i="27"/>
  <c r="AT62" i="27"/>
  <c r="AL62" i="27"/>
  <c r="AK62" i="27"/>
  <c r="AP62" i="27" s="1"/>
  <c r="AH62" i="27"/>
  <c r="AG62" i="27"/>
  <c r="AF62" i="27"/>
  <c r="L62" i="27" s="1"/>
  <c r="AE62" i="27"/>
  <c r="K62" i="27" s="1"/>
  <c r="AD62" i="27"/>
  <c r="AC62" i="27"/>
  <c r="T62" i="27"/>
  <c r="U62" i="27" s="1"/>
  <c r="AY61" i="27"/>
  <c r="AX61" i="27"/>
  <c r="AW61" i="27"/>
  <c r="AV61" i="27"/>
  <c r="AU61" i="27"/>
  <c r="AT61" i="27"/>
  <c r="AL61" i="27"/>
  <c r="AK61" i="27"/>
  <c r="AP61" i="27" s="1"/>
  <c r="AH61" i="27"/>
  <c r="N61" i="27" s="1"/>
  <c r="AG61" i="27"/>
  <c r="M61" i="27" s="1"/>
  <c r="AF61" i="27"/>
  <c r="L61" i="27" s="1"/>
  <c r="AE61" i="27"/>
  <c r="K61" i="27" s="1"/>
  <c r="AD61" i="27"/>
  <c r="J61" i="27" s="1"/>
  <c r="AC61" i="27"/>
  <c r="T61" i="27"/>
  <c r="U61" i="27" s="1"/>
  <c r="AY60" i="27"/>
  <c r="AX60" i="27"/>
  <c r="AW60" i="27"/>
  <c r="AV60" i="27"/>
  <c r="AU60" i="27"/>
  <c r="AT60" i="27"/>
  <c r="AN60" i="27"/>
  <c r="AK60" i="27"/>
  <c r="AP60" i="27" s="1"/>
  <c r="AH60" i="27"/>
  <c r="AG60" i="27"/>
  <c r="AF60" i="27"/>
  <c r="AE60" i="27"/>
  <c r="K60" i="27" s="1"/>
  <c r="AD60" i="27"/>
  <c r="AC60" i="27"/>
  <c r="Y60" i="27"/>
  <c r="X60" i="27"/>
  <c r="T60" i="27"/>
  <c r="M60" i="27"/>
  <c r="L60" i="27"/>
  <c r="I60" i="27"/>
  <c r="AY59" i="27"/>
  <c r="AX59" i="27"/>
  <c r="AW59" i="27"/>
  <c r="AV59" i="27"/>
  <c r="AU59" i="27"/>
  <c r="AT59" i="27"/>
  <c r="AO59" i="27"/>
  <c r="AN59" i="27"/>
  <c r="AL59" i="27"/>
  <c r="AK59" i="27"/>
  <c r="AH59" i="27"/>
  <c r="AG59" i="27"/>
  <c r="M59" i="27" s="1"/>
  <c r="AF59" i="27"/>
  <c r="L59" i="27" s="1"/>
  <c r="AE59" i="27"/>
  <c r="AD59" i="27"/>
  <c r="AC59" i="27"/>
  <c r="Z59" i="27"/>
  <c r="X59" i="27"/>
  <c r="V59" i="27"/>
  <c r="U59" i="27"/>
  <c r="T59" i="27"/>
  <c r="W59" i="27" s="1"/>
  <c r="AY58" i="27"/>
  <c r="AX58" i="27"/>
  <c r="M58" i="27" s="1"/>
  <c r="AW58" i="27"/>
  <c r="AV58" i="27"/>
  <c r="AU58" i="27"/>
  <c r="AT58" i="27"/>
  <c r="I58" i="27" s="1"/>
  <c r="AK58" i="27"/>
  <c r="AN58" i="27" s="1"/>
  <c r="AH58" i="27"/>
  <c r="AG58" i="27"/>
  <c r="AF58" i="27"/>
  <c r="AE58" i="27"/>
  <c r="K58" i="27" s="1"/>
  <c r="AD58" i="27"/>
  <c r="AC58" i="27"/>
  <c r="Y58" i="27"/>
  <c r="V58" i="27"/>
  <c r="T58" i="27"/>
  <c r="AY57" i="27"/>
  <c r="AX57" i="27"/>
  <c r="M57" i="27" s="1"/>
  <c r="AW57" i="27"/>
  <c r="AV57" i="27"/>
  <c r="AU57" i="27"/>
  <c r="AT57" i="27"/>
  <c r="I57" i="27" s="1"/>
  <c r="AK57" i="27"/>
  <c r="AL57" i="27" s="1"/>
  <c r="AH57" i="27"/>
  <c r="AG57" i="27"/>
  <c r="AF57" i="27"/>
  <c r="AE57" i="27"/>
  <c r="AD57" i="27"/>
  <c r="AC57" i="27"/>
  <c r="Y57" i="27"/>
  <c r="X57" i="27"/>
  <c r="T57" i="27"/>
  <c r="AY56" i="27"/>
  <c r="AX56" i="27"/>
  <c r="AW56" i="27"/>
  <c r="AV56" i="27"/>
  <c r="AU56" i="27"/>
  <c r="AT56" i="27"/>
  <c r="AK56" i="27"/>
  <c r="AN56" i="27" s="1"/>
  <c r="AH56" i="27"/>
  <c r="AG56" i="27"/>
  <c r="AF56" i="27"/>
  <c r="AE56" i="27"/>
  <c r="AD56" i="27"/>
  <c r="AC56" i="27"/>
  <c r="Y56" i="27"/>
  <c r="X56" i="27"/>
  <c r="V56" i="27"/>
  <c r="T56" i="27"/>
  <c r="L56" i="27"/>
  <c r="AY55" i="27"/>
  <c r="AX55" i="27"/>
  <c r="AW55" i="27"/>
  <c r="L55" i="27" s="1"/>
  <c r="AV55" i="27"/>
  <c r="K55" i="27" s="1"/>
  <c r="AU55" i="27"/>
  <c r="AT55" i="27"/>
  <c r="AO55" i="27"/>
  <c r="AN55" i="27"/>
  <c r="AL55" i="27"/>
  <c r="AK55" i="27"/>
  <c r="AH55" i="27"/>
  <c r="N55" i="27" s="1"/>
  <c r="AG55" i="27"/>
  <c r="M55" i="27" s="1"/>
  <c r="AF55" i="27"/>
  <c r="AE55" i="27"/>
  <c r="AD55" i="27"/>
  <c r="J55" i="27" s="1"/>
  <c r="AC55" i="27"/>
  <c r="Z55" i="27"/>
  <c r="X55" i="27"/>
  <c r="V55" i="27"/>
  <c r="U55" i="27"/>
  <c r="T55" i="27"/>
  <c r="W55" i="27" s="1"/>
  <c r="AY54" i="27"/>
  <c r="AX54" i="27"/>
  <c r="AW54" i="27"/>
  <c r="AV54" i="27"/>
  <c r="AT54" i="27"/>
  <c r="AP54" i="27"/>
  <c r="AN54" i="27"/>
  <c r="AK54" i="27"/>
  <c r="AH54" i="27"/>
  <c r="AG54" i="27"/>
  <c r="AF54" i="27"/>
  <c r="AE54" i="27"/>
  <c r="AD54" i="27"/>
  <c r="AC54" i="27"/>
  <c r="Y54" i="27"/>
  <c r="V54" i="27"/>
  <c r="U54" i="27"/>
  <c r="T54" i="27"/>
  <c r="L54" i="27"/>
  <c r="K54" i="27"/>
  <c r="AY53" i="27"/>
  <c r="AX53" i="27"/>
  <c r="AW53" i="27"/>
  <c r="AV53" i="27"/>
  <c r="AT53" i="27"/>
  <c r="I53" i="27" s="1"/>
  <c r="AP53" i="27"/>
  <c r="AO53" i="27"/>
  <c r="AL53" i="27"/>
  <c r="AK53" i="27"/>
  <c r="AH53" i="27"/>
  <c r="AG53" i="27"/>
  <c r="AF53" i="27"/>
  <c r="AE53" i="27"/>
  <c r="AD53" i="27"/>
  <c r="AC53" i="27"/>
  <c r="U53" i="27"/>
  <c r="T53" i="27"/>
  <c r="Y53" i="27" s="1"/>
  <c r="AY52" i="27"/>
  <c r="AX52" i="27"/>
  <c r="AV52" i="27"/>
  <c r="AT52" i="27"/>
  <c r="I52" i="27" s="1"/>
  <c r="AO52" i="27"/>
  <c r="AW52" i="27" s="1"/>
  <c r="AN52" i="27"/>
  <c r="AL52" i="27"/>
  <c r="AK52" i="27"/>
  <c r="AH52" i="27"/>
  <c r="AG52" i="27"/>
  <c r="AF52" i="27"/>
  <c r="AE52" i="27"/>
  <c r="K52" i="27" s="1"/>
  <c r="AD52" i="27"/>
  <c r="AC52" i="27"/>
  <c r="Z52" i="27"/>
  <c r="X52" i="27"/>
  <c r="V52" i="27"/>
  <c r="U52" i="27"/>
  <c r="T52" i="27"/>
  <c r="W52" i="27" s="1"/>
  <c r="M52" i="27"/>
  <c r="AY51" i="27"/>
  <c r="AT51" i="27"/>
  <c r="AP51" i="27"/>
  <c r="AX51" i="27" s="1"/>
  <c r="AO51" i="27"/>
  <c r="AW51" i="27" s="1"/>
  <c r="AK51" i="27"/>
  <c r="AH51" i="27"/>
  <c r="AG51" i="27"/>
  <c r="AF51" i="27"/>
  <c r="AE51" i="27"/>
  <c r="AD51" i="27"/>
  <c r="AC51" i="27"/>
  <c r="Y51" i="27"/>
  <c r="X51" i="27"/>
  <c r="U51" i="27"/>
  <c r="T51" i="27"/>
  <c r="AT50" i="27"/>
  <c r="AO50" i="27"/>
  <c r="AW50" i="27" s="1"/>
  <c r="AN50" i="27"/>
  <c r="AV50" i="27" s="1"/>
  <c r="AL50" i="27"/>
  <c r="AK50" i="27"/>
  <c r="AH50" i="27"/>
  <c r="AG50" i="27"/>
  <c r="AF50" i="27"/>
  <c r="L50" i="27" s="1"/>
  <c r="AE50" i="27"/>
  <c r="AD50" i="27"/>
  <c r="AC50" i="27"/>
  <c r="Z50" i="27"/>
  <c r="X50" i="27"/>
  <c r="V50" i="27"/>
  <c r="U50" i="27"/>
  <c r="T50" i="27"/>
  <c r="W50" i="27" s="1"/>
  <c r="AT49" i="27"/>
  <c r="I49" i="27" s="1"/>
  <c r="AP49" i="27"/>
  <c r="AX49" i="27" s="1"/>
  <c r="AO49" i="27"/>
  <c r="AW49" i="27" s="1"/>
  <c r="AK49" i="27"/>
  <c r="AH49" i="27"/>
  <c r="AG49" i="27"/>
  <c r="AF49" i="27"/>
  <c r="AE49" i="27"/>
  <c r="AD49" i="27"/>
  <c r="AC49" i="27"/>
  <c r="Y49" i="27"/>
  <c r="X49" i="27"/>
  <c r="U49" i="27"/>
  <c r="T49" i="27"/>
  <c r="AT48" i="27"/>
  <c r="I48" i="27" s="1"/>
  <c r="AO48" i="27"/>
  <c r="AW48" i="27" s="1"/>
  <c r="AN48" i="27"/>
  <c r="AV48" i="27" s="1"/>
  <c r="AL48" i="27"/>
  <c r="AK48" i="27"/>
  <c r="AH48" i="27"/>
  <c r="AG48" i="27"/>
  <c r="AF48" i="27"/>
  <c r="AE48" i="27"/>
  <c r="AD48" i="27"/>
  <c r="AC48" i="27"/>
  <c r="Z48" i="27"/>
  <c r="X48" i="27"/>
  <c r="V48" i="27"/>
  <c r="U48" i="27"/>
  <c r="T48" i="27"/>
  <c r="W48" i="27" s="1"/>
  <c r="AP47" i="27"/>
  <c r="AX47" i="27" s="1"/>
  <c r="AO47" i="27"/>
  <c r="AW47" i="27" s="1"/>
  <c r="AK47" i="27"/>
  <c r="AH47" i="27"/>
  <c r="AG47" i="27"/>
  <c r="AF47" i="27"/>
  <c r="AE47" i="27"/>
  <c r="AD47" i="27"/>
  <c r="AC47" i="27"/>
  <c r="Y47" i="27"/>
  <c r="X47" i="27"/>
  <c r="U47" i="27"/>
  <c r="T47" i="27"/>
  <c r="AO46" i="27"/>
  <c r="AW46" i="27" s="1"/>
  <c r="AN46" i="27"/>
  <c r="AV46" i="27" s="1"/>
  <c r="AL46" i="27"/>
  <c r="AT46" i="27" s="1"/>
  <c r="AK46" i="27"/>
  <c r="AF46" i="27"/>
  <c r="L46" i="27" s="1"/>
  <c r="AE46" i="27"/>
  <c r="AD46" i="27"/>
  <c r="AC46" i="27"/>
  <c r="Y46" i="27"/>
  <c r="V46" i="27"/>
  <c r="T46" i="27"/>
  <c r="AV45" i="27"/>
  <c r="AN45" i="27"/>
  <c r="AK45" i="27"/>
  <c r="AP45" i="27" s="1"/>
  <c r="AX45" i="27" s="1"/>
  <c r="AD45" i="27"/>
  <c r="AC45" i="27"/>
  <c r="Z45" i="27"/>
  <c r="X45" i="27"/>
  <c r="V45" i="27"/>
  <c r="U45" i="27"/>
  <c r="AH45" i="27" s="1"/>
  <c r="T45" i="27"/>
  <c r="W45" i="27" s="1"/>
  <c r="AY44" i="27"/>
  <c r="AQ44" i="27"/>
  <c r="AL44" i="27"/>
  <c r="AT44" i="27" s="1"/>
  <c r="AK44" i="27"/>
  <c r="AN44" i="27" s="1"/>
  <c r="AV44" i="27" s="1"/>
  <c r="AF44" i="27"/>
  <c r="AE44" i="27"/>
  <c r="AC44" i="27"/>
  <c r="I44" i="27" s="1"/>
  <c r="Z44" i="27"/>
  <c r="Y44" i="27"/>
  <c r="W44" i="27"/>
  <c r="V44" i="27"/>
  <c r="U44" i="27"/>
  <c r="T44" i="27"/>
  <c r="X44" i="27" s="1"/>
  <c r="AV43" i="27"/>
  <c r="AU43" i="27"/>
  <c r="AQ43" i="27"/>
  <c r="AY43" i="27" s="1"/>
  <c r="AO43" i="27"/>
  <c r="AW43" i="27" s="1"/>
  <c r="AM43" i="27"/>
  <c r="AL43" i="27"/>
  <c r="AT43" i="27" s="1"/>
  <c r="AK43" i="27"/>
  <c r="AN43" i="27" s="1"/>
  <c r="Z43" i="27"/>
  <c r="AH43" i="27" s="1"/>
  <c r="W43" i="27"/>
  <c r="V43" i="27"/>
  <c r="T43" i="27"/>
  <c r="Y43" i="27" s="1"/>
  <c r="H24" i="27"/>
  <c r="AX116" i="27" s="1"/>
  <c r="C24" i="27"/>
  <c r="N19" i="27"/>
  <c r="M19" i="27"/>
  <c r="B19" i="27"/>
  <c r="N18" i="27"/>
  <c r="M18" i="27"/>
  <c r="B18" i="27"/>
  <c r="N17" i="27"/>
  <c r="M17" i="27"/>
  <c r="B17" i="27"/>
  <c r="N16" i="27"/>
  <c r="M16" i="27"/>
  <c r="B16" i="27"/>
  <c r="N15" i="27"/>
  <c r="M15" i="27"/>
  <c r="B15" i="27"/>
  <c r="N14" i="27"/>
  <c r="M14" i="27"/>
  <c r="B14" i="27"/>
  <c r="K6" i="27"/>
  <c r="O6" i="27" s="1"/>
  <c r="J6" i="27"/>
  <c r="N6" i="27" s="1"/>
  <c r="I6" i="27"/>
  <c r="M6" i="27" s="1"/>
  <c r="H6" i="27"/>
  <c r="L6" i="27" s="1"/>
  <c r="BG207" i="26"/>
  <c r="BF207" i="26"/>
  <c r="BE207" i="26"/>
  <c r="BD207" i="26"/>
  <c r="BC207" i="26"/>
  <c r="BB207" i="26"/>
  <c r="AK207" i="26"/>
  <c r="T207" i="26"/>
  <c r="BG206" i="26"/>
  <c r="BF206" i="26"/>
  <c r="BE206" i="26"/>
  <c r="BD206" i="26"/>
  <c r="BC206" i="26"/>
  <c r="BB206" i="26"/>
  <c r="AK206" i="26"/>
  <c r="T206" i="26"/>
  <c r="BG205" i="26"/>
  <c r="BF205" i="26"/>
  <c r="BE205" i="26"/>
  <c r="BD205" i="26"/>
  <c r="BC205" i="26"/>
  <c r="BB205" i="26"/>
  <c r="AK205" i="26"/>
  <c r="T205" i="26"/>
  <c r="BG204" i="26"/>
  <c r="BF204" i="26"/>
  <c r="BE204" i="26"/>
  <c r="BD204" i="26"/>
  <c r="BC204" i="26"/>
  <c r="BB204" i="26"/>
  <c r="AK204" i="26"/>
  <c r="T204" i="26"/>
  <c r="BG203" i="26"/>
  <c r="BF203" i="26"/>
  <c r="BE203" i="26"/>
  <c r="BD203" i="26"/>
  <c r="BC203" i="26"/>
  <c r="BB203" i="26"/>
  <c r="AK203" i="26"/>
  <c r="T203" i="26"/>
  <c r="BG202" i="26"/>
  <c r="BF202" i="26"/>
  <c r="BE202" i="26"/>
  <c r="BD202" i="26"/>
  <c r="BC202" i="26"/>
  <c r="BB202" i="26"/>
  <c r="AK202" i="26"/>
  <c r="T202" i="26"/>
  <c r="BG201" i="26"/>
  <c r="BF201" i="26"/>
  <c r="BE201" i="26"/>
  <c r="BD201" i="26"/>
  <c r="BC201" i="26"/>
  <c r="BB201" i="26"/>
  <c r="AK201" i="26"/>
  <c r="T201" i="26"/>
  <c r="BG200" i="26"/>
  <c r="BF200" i="26"/>
  <c r="BE200" i="26"/>
  <c r="BD200" i="26"/>
  <c r="BC200" i="26"/>
  <c r="BB200" i="26"/>
  <c r="AK200" i="26"/>
  <c r="T200" i="26"/>
  <c r="BG199" i="26"/>
  <c r="BF199" i="26"/>
  <c r="BE199" i="26"/>
  <c r="BD199" i="26"/>
  <c r="BC199" i="26"/>
  <c r="BB199" i="26"/>
  <c r="AK199" i="26"/>
  <c r="T199" i="26"/>
  <c r="BG198" i="26"/>
  <c r="BF198" i="26"/>
  <c r="BE198" i="26"/>
  <c r="BD198" i="26"/>
  <c r="BC198" i="26"/>
  <c r="BB198" i="26"/>
  <c r="AK198" i="26"/>
  <c r="T198" i="26"/>
  <c r="BG197" i="26"/>
  <c r="BF197" i="26"/>
  <c r="BE197" i="26"/>
  <c r="BD197" i="26"/>
  <c r="BC197" i="26"/>
  <c r="BB197" i="26"/>
  <c r="AK197" i="26"/>
  <c r="W197" i="26"/>
  <c r="T197" i="26"/>
  <c r="BG196" i="26"/>
  <c r="BF196" i="26"/>
  <c r="BE196" i="26"/>
  <c r="BD196" i="26"/>
  <c r="BC196" i="26"/>
  <c r="BB196" i="26"/>
  <c r="AK196" i="26"/>
  <c r="T196" i="26"/>
  <c r="BG195" i="26"/>
  <c r="BF195" i="26"/>
  <c r="BE195" i="26"/>
  <c r="BD195" i="26"/>
  <c r="BC195" i="26"/>
  <c r="BB195" i="26"/>
  <c r="AK195" i="26"/>
  <c r="T195" i="26"/>
  <c r="BG194" i="26"/>
  <c r="BF194" i="26"/>
  <c r="BE194" i="26"/>
  <c r="BD194" i="26"/>
  <c r="BC194" i="26"/>
  <c r="BB194" i="26"/>
  <c r="AK194" i="26"/>
  <c r="T194" i="26"/>
  <c r="BG193" i="26"/>
  <c r="BF193" i="26"/>
  <c r="BE193" i="26"/>
  <c r="BD193" i="26"/>
  <c r="BC193" i="26"/>
  <c r="BB193" i="26"/>
  <c r="AK193" i="26"/>
  <c r="T193" i="26"/>
  <c r="BG192" i="26"/>
  <c r="BF192" i="26"/>
  <c r="BE192" i="26"/>
  <c r="BD192" i="26"/>
  <c r="BC192" i="26"/>
  <c r="BB192" i="26"/>
  <c r="AK192" i="26"/>
  <c r="T192" i="26"/>
  <c r="BG191" i="26"/>
  <c r="BF191" i="26"/>
  <c r="BE191" i="26"/>
  <c r="BD191" i="26"/>
  <c r="BC191" i="26"/>
  <c r="BB191" i="26"/>
  <c r="AK191" i="26"/>
  <c r="T191" i="26"/>
  <c r="BG190" i="26"/>
  <c r="BF190" i="26"/>
  <c r="BE190" i="26"/>
  <c r="BD190" i="26"/>
  <c r="BC190" i="26"/>
  <c r="BB190" i="26"/>
  <c r="AK190" i="26"/>
  <c r="T190" i="26"/>
  <c r="BG189" i="26"/>
  <c r="BF189" i="26"/>
  <c r="BE189" i="26"/>
  <c r="BD189" i="26"/>
  <c r="BC189" i="26"/>
  <c r="BB189" i="26"/>
  <c r="AP189" i="26"/>
  <c r="AX189" i="26" s="1"/>
  <c r="AK189" i="26"/>
  <c r="T189" i="26"/>
  <c r="BG188" i="26"/>
  <c r="BF188" i="26"/>
  <c r="BE188" i="26"/>
  <c r="BD188" i="26"/>
  <c r="BC188" i="26"/>
  <c r="BB188" i="26"/>
  <c r="AK188" i="26"/>
  <c r="T188" i="26"/>
  <c r="BG187" i="26"/>
  <c r="BF187" i="26"/>
  <c r="BE187" i="26"/>
  <c r="BD187" i="26"/>
  <c r="BC187" i="26"/>
  <c r="BB187" i="26"/>
  <c r="AK187" i="26"/>
  <c r="T187" i="26"/>
  <c r="BG186" i="26"/>
  <c r="BF186" i="26"/>
  <c r="BE186" i="26"/>
  <c r="BD186" i="26"/>
  <c r="BC186" i="26"/>
  <c r="BB186" i="26"/>
  <c r="AK186" i="26"/>
  <c r="T186" i="26"/>
  <c r="BG185" i="26"/>
  <c r="BF185" i="26"/>
  <c r="BE185" i="26"/>
  <c r="BD185" i="26"/>
  <c r="BC185" i="26"/>
  <c r="BB185" i="26"/>
  <c r="AK185" i="26"/>
  <c r="T185" i="26"/>
  <c r="BG184" i="26"/>
  <c r="BF184" i="26"/>
  <c r="BE184" i="26"/>
  <c r="BD184" i="26"/>
  <c r="BC184" i="26"/>
  <c r="BB184" i="26"/>
  <c r="AK184" i="26"/>
  <c r="T184" i="26"/>
  <c r="BG183" i="26"/>
  <c r="BF183" i="26"/>
  <c r="BE183" i="26"/>
  <c r="BD183" i="26"/>
  <c r="BC183" i="26"/>
  <c r="BB183" i="26"/>
  <c r="AK183" i="26"/>
  <c r="T183" i="26"/>
  <c r="BG182" i="26"/>
  <c r="BF182" i="26"/>
  <c r="BE182" i="26"/>
  <c r="BD182" i="26"/>
  <c r="BC182" i="26"/>
  <c r="BB182" i="26"/>
  <c r="AK182" i="26"/>
  <c r="T182" i="26"/>
  <c r="BG181" i="26"/>
  <c r="BF181" i="26"/>
  <c r="BE181" i="26"/>
  <c r="BD181" i="26"/>
  <c r="BC181" i="26"/>
  <c r="BB181" i="26"/>
  <c r="AK181" i="26"/>
  <c r="T181" i="26"/>
  <c r="BG180" i="26"/>
  <c r="BF180" i="26"/>
  <c r="BE180" i="26"/>
  <c r="BD180" i="26"/>
  <c r="BC180" i="26"/>
  <c r="BB180" i="26"/>
  <c r="AK180" i="26"/>
  <c r="T180" i="26"/>
  <c r="BG179" i="26"/>
  <c r="BF179" i="26"/>
  <c r="BE179" i="26"/>
  <c r="BD179" i="26"/>
  <c r="BC179" i="26"/>
  <c r="BB179" i="26"/>
  <c r="AK179" i="26"/>
  <c r="T179" i="26"/>
  <c r="AY172" i="26"/>
  <c r="AX172" i="26"/>
  <c r="M172" i="26" s="1"/>
  <c r="AJ254" i="30" s="1"/>
  <c r="AW172" i="26"/>
  <c r="AV172" i="26"/>
  <c r="AU172" i="26"/>
  <c r="AT172" i="26"/>
  <c r="I172" i="26" s="1"/>
  <c r="AH172" i="26"/>
  <c r="AG172" i="26"/>
  <c r="AF172" i="26"/>
  <c r="AE172" i="26"/>
  <c r="AD172" i="26"/>
  <c r="AC172" i="26"/>
  <c r="AY171" i="26"/>
  <c r="AX171" i="26"/>
  <c r="AW171" i="26"/>
  <c r="AV171" i="26"/>
  <c r="AU171" i="26"/>
  <c r="AT171" i="26"/>
  <c r="AH171" i="26"/>
  <c r="AG171" i="26"/>
  <c r="AF171" i="26"/>
  <c r="L171" i="26" s="1"/>
  <c r="AE171" i="26"/>
  <c r="AD171" i="26"/>
  <c r="AC171" i="26"/>
  <c r="AY170" i="26"/>
  <c r="AX170" i="26"/>
  <c r="AW170" i="26"/>
  <c r="AV170" i="26"/>
  <c r="AU170" i="26"/>
  <c r="AT170" i="26"/>
  <c r="AH170" i="26"/>
  <c r="AG170" i="26"/>
  <c r="AF170" i="26"/>
  <c r="AE170" i="26"/>
  <c r="AD170" i="26"/>
  <c r="AC170" i="26"/>
  <c r="AY169" i="26"/>
  <c r="AX169" i="26"/>
  <c r="M169" i="26" s="1"/>
  <c r="AG254" i="30" s="1"/>
  <c r="AW169" i="26"/>
  <c r="AV169" i="26"/>
  <c r="AU169" i="26"/>
  <c r="AT169" i="26"/>
  <c r="AH169" i="26"/>
  <c r="AG169" i="26"/>
  <c r="AF169" i="26"/>
  <c r="AE169" i="26"/>
  <c r="AD169" i="26"/>
  <c r="AC169" i="26"/>
  <c r="AY168" i="26"/>
  <c r="AX168" i="26"/>
  <c r="AW168" i="26"/>
  <c r="AV168" i="26"/>
  <c r="AU168" i="26"/>
  <c r="AT168" i="26"/>
  <c r="AH168" i="26"/>
  <c r="AG168" i="26"/>
  <c r="AF168" i="26"/>
  <c r="AE168" i="26"/>
  <c r="AD168" i="26"/>
  <c r="AC168" i="26"/>
  <c r="AY167" i="26"/>
  <c r="AX167" i="26"/>
  <c r="AW167" i="26"/>
  <c r="AV167" i="26"/>
  <c r="AU167" i="26"/>
  <c r="AT167" i="26"/>
  <c r="AH167" i="26"/>
  <c r="AG167" i="26"/>
  <c r="AF167" i="26"/>
  <c r="AE167" i="26"/>
  <c r="AD167" i="26"/>
  <c r="AC167" i="26"/>
  <c r="AY166" i="26"/>
  <c r="AX166" i="26"/>
  <c r="AW166" i="26"/>
  <c r="AV166" i="26"/>
  <c r="AU166" i="26"/>
  <c r="AT166" i="26"/>
  <c r="AH166" i="26"/>
  <c r="AG166" i="26"/>
  <c r="AF166" i="26"/>
  <c r="AE166" i="26"/>
  <c r="AD166" i="26"/>
  <c r="AC166" i="26"/>
  <c r="AY165" i="26"/>
  <c r="AX165" i="26"/>
  <c r="AW165" i="26"/>
  <c r="AV165" i="26"/>
  <c r="AU165" i="26"/>
  <c r="AT165" i="26"/>
  <c r="AH165" i="26"/>
  <c r="AG165" i="26"/>
  <c r="AF165" i="26"/>
  <c r="AE165" i="26"/>
  <c r="AD165" i="26"/>
  <c r="AC165" i="26"/>
  <c r="AY164" i="26"/>
  <c r="N164" i="26" s="1"/>
  <c r="AX164" i="26"/>
  <c r="M164" i="26" s="1"/>
  <c r="AB254" i="30" s="1"/>
  <c r="AW164" i="26"/>
  <c r="AV164" i="26"/>
  <c r="AU164" i="26"/>
  <c r="AT164" i="26"/>
  <c r="AH164" i="26"/>
  <c r="AG164" i="26"/>
  <c r="AF164" i="26"/>
  <c r="AE164" i="26"/>
  <c r="AD164" i="26"/>
  <c r="AC164" i="26"/>
  <c r="AY163" i="26"/>
  <c r="AX163" i="26"/>
  <c r="M163" i="26" s="1"/>
  <c r="AA254" i="30" s="1"/>
  <c r="AW163" i="26"/>
  <c r="AV163" i="26"/>
  <c r="AU163" i="26"/>
  <c r="AT163" i="26"/>
  <c r="AH163" i="26"/>
  <c r="AG163" i="26"/>
  <c r="AF163" i="26"/>
  <c r="AE163" i="26"/>
  <c r="AD163" i="26"/>
  <c r="AC163" i="26"/>
  <c r="AY162" i="26"/>
  <c r="AX162" i="26"/>
  <c r="AW162" i="26"/>
  <c r="AV162" i="26"/>
  <c r="AU162" i="26"/>
  <c r="AT162" i="26"/>
  <c r="AH162" i="26"/>
  <c r="AG162" i="26"/>
  <c r="AF162" i="26"/>
  <c r="AE162" i="26"/>
  <c r="AD162" i="26"/>
  <c r="AC162" i="26"/>
  <c r="AY161" i="26"/>
  <c r="AX161" i="26"/>
  <c r="AW161" i="26"/>
  <c r="AV161" i="26"/>
  <c r="AU161" i="26"/>
  <c r="AT161" i="26"/>
  <c r="AH161" i="26"/>
  <c r="AG161" i="26"/>
  <c r="AF161" i="26"/>
  <c r="L161" i="26" s="1"/>
  <c r="AE161" i="26"/>
  <c r="AD161" i="26"/>
  <c r="AC161" i="26"/>
  <c r="AY160" i="26"/>
  <c r="N160" i="26" s="1"/>
  <c r="AX160" i="26"/>
  <c r="AW160" i="26"/>
  <c r="AV160" i="26"/>
  <c r="AU160" i="26"/>
  <c r="AT160" i="26"/>
  <c r="AH160" i="26"/>
  <c r="AG160" i="26"/>
  <c r="AF160" i="26"/>
  <c r="AE160" i="26"/>
  <c r="AD160" i="26"/>
  <c r="AC160" i="26"/>
  <c r="AY159" i="26"/>
  <c r="AX159" i="26"/>
  <c r="AW159" i="26"/>
  <c r="AV159" i="26"/>
  <c r="AU159" i="26"/>
  <c r="AT159" i="26"/>
  <c r="AH159" i="26"/>
  <c r="AG159" i="26"/>
  <c r="AF159" i="26"/>
  <c r="AE159" i="26"/>
  <c r="AD159" i="26"/>
  <c r="AC159" i="26"/>
  <c r="AY158" i="26"/>
  <c r="AX158" i="26"/>
  <c r="AW158" i="26"/>
  <c r="AV158" i="26"/>
  <c r="AU158" i="26"/>
  <c r="AT158" i="26"/>
  <c r="AH158" i="26"/>
  <c r="AG158" i="26"/>
  <c r="AF158" i="26"/>
  <c r="AE158" i="26"/>
  <c r="AD158" i="26"/>
  <c r="AC158" i="26"/>
  <c r="AY157" i="26"/>
  <c r="AX157" i="26"/>
  <c r="AW157" i="26"/>
  <c r="AV157" i="26"/>
  <c r="AU157" i="26"/>
  <c r="AT157" i="26"/>
  <c r="AH157" i="26"/>
  <c r="AG157" i="26"/>
  <c r="AF157" i="26"/>
  <c r="AE157" i="26"/>
  <c r="AD157" i="26"/>
  <c r="AC157" i="26"/>
  <c r="AY156" i="26"/>
  <c r="AX156" i="26"/>
  <c r="AW156" i="26"/>
  <c r="AV156" i="26"/>
  <c r="AU156" i="26"/>
  <c r="AH156" i="26"/>
  <c r="AG156" i="26"/>
  <c r="AF156" i="26"/>
  <c r="AE156" i="26"/>
  <c r="AD156" i="26"/>
  <c r="AC156" i="26"/>
  <c r="AY155" i="26"/>
  <c r="AX155" i="26"/>
  <c r="AW155" i="26"/>
  <c r="AV155" i="26"/>
  <c r="AH155" i="26"/>
  <c r="AG155" i="26"/>
  <c r="AF155" i="26"/>
  <c r="AE155" i="26"/>
  <c r="AD155" i="26"/>
  <c r="AC155" i="26"/>
  <c r="AY154" i="26"/>
  <c r="AX154" i="26"/>
  <c r="AW154" i="26"/>
  <c r="AV154" i="26"/>
  <c r="AH154" i="26"/>
  <c r="AG154" i="26"/>
  <c r="AF154" i="26"/>
  <c r="AE154" i="26"/>
  <c r="AD154" i="26"/>
  <c r="AC154" i="26"/>
  <c r="AY153" i="26"/>
  <c r="AX153" i="26"/>
  <c r="AV153" i="26"/>
  <c r="AH153" i="26"/>
  <c r="AG153" i="26"/>
  <c r="AF153" i="26"/>
  <c r="AE153" i="26"/>
  <c r="AD153" i="26"/>
  <c r="AY152" i="26"/>
  <c r="AH152" i="26"/>
  <c r="AG152" i="26"/>
  <c r="AF152" i="26"/>
  <c r="AE152" i="26"/>
  <c r="AD152" i="26"/>
  <c r="AH151" i="26"/>
  <c r="AG151" i="26"/>
  <c r="AF151" i="26"/>
  <c r="AE151" i="26"/>
  <c r="AD151" i="26"/>
  <c r="AH150" i="26"/>
  <c r="AG150" i="26"/>
  <c r="AF150" i="26"/>
  <c r="AE150" i="26"/>
  <c r="AD150" i="26"/>
  <c r="AH149" i="26"/>
  <c r="AG149" i="26"/>
  <c r="AF149" i="26"/>
  <c r="AE149" i="26"/>
  <c r="AD149" i="26"/>
  <c r="AG148" i="26"/>
  <c r="AF148" i="26"/>
  <c r="AE148" i="26"/>
  <c r="AD148" i="26"/>
  <c r="AF147" i="26"/>
  <c r="AE147" i="26"/>
  <c r="AD147" i="26"/>
  <c r="AD146" i="26"/>
  <c r="AQ137" i="26"/>
  <c r="AY137" i="26" s="1"/>
  <c r="AP137" i="26"/>
  <c r="AX137" i="26" s="1"/>
  <c r="AO137" i="26"/>
  <c r="AW137" i="26" s="1"/>
  <c r="AN137" i="26"/>
  <c r="AV137" i="26" s="1"/>
  <c r="AM137" i="26"/>
  <c r="AU137" i="26" s="1"/>
  <c r="AL137" i="26"/>
  <c r="AT137" i="26" s="1"/>
  <c r="Z137" i="26"/>
  <c r="AH137" i="26" s="1"/>
  <c r="Y137" i="26"/>
  <c r="AG137" i="26" s="1"/>
  <c r="X137" i="26"/>
  <c r="AF137" i="26" s="1"/>
  <c r="W137" i="26"/>
  <c r="AE137" i="26" s="1"/>
  <c r="V137" i="26"/>
  <c r="AD137" i="26" s="1"/>
  <c r="U137" i="26"/>
  <c r="AC137" i="26" s="1"/>
  <c r="AU136" i="26"/>
  <c r="AQ136" i="26"/>
  <c r="AY136" i="26" s="1"/>
  <c r="AP136" i="26"/>
  <c r="AX136" i="26" s="1"/>
  <c r="AO136" i="26"/>
  <c r="AW136" i="26" s="1"/>
  <c r="AN136" i="26"/>
  <c r="AV136" i="26" s="1"/>
  <c r="AM136" i="26"/>
  <c r="AL136" i="26"/>
  <c r="AT136" i="26" s="1"/>
  <c r="AF136" i="26"/>
  <c r="Z136" i="26"/>
  <c r="AH136" i="26" s="1"/>
  <c r="Y136" i="26"/>
  <c r="AG136" i="26" s="1"/>
  <c r="X136" i="26"/>
  <c r="W136" i="26"/>
  <c r="AE136" i="26" s="1"/>
  <c r="V136" i="26"/>
  <c r="AD136" i="26" s="1"/>
  <c r="U136" i="26"/>
  <c r="AC136" i="26" s="1"/>
  <c r="AY135" i="26"/>
  <c r="AU135" i="26"/>
  <c r="AQ135" i="26"/>
  <c r="AP135" i="26"/>
  <c r="AX135" i="26" s="1"/>
  <c r="AO135" i="26"/>
  <c r="AW135" i="26" s="1"/>
  <c r="AN135" i="26"/>
  <c r="AV135" i="26" s="1"/>
  <c r="AM135" i="26"/>
  <c r="AL135" i="26"/>
  <c r="AT135" i="26" s="1"/>
  <c r="Z135" i="26"/>
  <c r="AH135" i="26" s="1"/>
  <c r="Y135" i="26"/>
  <c r="AG135" i="26" s="1"/>
  <c r="X135" i="26"/>
  <c r="AF135" i="26" s="1"/>
  <c r="W135" i="26"/>
  <c r="AE135" i="26" s="1"/>
  <c r="V135" i="26"/>
  <c r="AD135" i="26" s="1"/>
  <c r="U135" i="26"/>
  <c r="AC135" i="26" s="1"/>
  <c r="AQ134" i="26"/>
  <c r="AY134" i="26" s="1"/>
  <c r="AP134" i="26"/>
  <c r="AX134" i="26" s="1"/>
  <c r="AO134" i="26"/>
  <c r="AW134" i="26" s="1"/>
  <c r="AN134" i="26"/>
  <c r="AV134" i="26" s="1"/>
  <c r="AM134" i="26"/>
  <c r="AU134" i="26" s="1"/>
  <c r="AL134" i="26"/>
  <c r="AT134" i="26" s="1"/>
  <c r="AF134" i="26"/>
  <c r="Z134" i="26"/>
  <c r="AH134" i="26" s="1"/>
  <c r="Y134" i="26"/>
  <c r="AG134" i="26" s="1"/>
  <c r="X134" i="26"/>
  <c r="W134" i="26"/>
  <c r="AE134" i="26" s="1"/>
  <c r="V134" i="26"/>
  <c r="AD134" i="26" s="1"/>
  <c r="U134" i="26"/>
  <c r="AC134" i="26" s="1"/>
  <c r="AQ133" i="26"/>
  <c r="AY133" i="26" s="1"/>
  <c r="AP133" i="26"/>
  <c r="AX133" i="26" s="1"/>
  <c r="AO133" i="26"/>
  <c r="AW133" i="26" s="1"/>
  <c r="AN133" i="26"/>
  <c r="AV133" i="26" s="1"/>
  <c r="AM133" i="26"/>
  <c r="AU133" i="26" s="1"/>
  <c r="AL133" i="26"/>
  <c r="AT133" i="26" s="1"/>
  <c r="AF133" i="26"/>
  <c r="Z133" i="26"/>
  <c r="AH133" i="26" s="1"/>
  <c r="Y133" i="26"/>
  <c r="AG133" i="26" s="1"/>
  <c r="X133" i="26"/>
  <c r="W133" i="26"/>
  <c r="AE133" i="26" s="1"/>
  <c r="V133" i="26"/>
  <c r="AD133" i="26" s="1"/>
  <c r="U133" i="26"/>
  <c r="AC133" i="26" s="1"/>
  <c r="AQ132" i="26"/>
  <c r="AY132" i="26" s="1"/>
  <c r="AP132" i="26"/>
  <c r="AX132" i="26" s="1"/>
  <c r="AO132" i="26"/>
  <c r="AW132" i="26" s="1"/>
  <c r="AN132" i="26"/>
  <c r="AV132" i="26" s="1"/>
  <c r="AM132" i="26"/>
  <c r="AU132" i="26" s="1"/>
  <c r="AL132" i="26"/>
  <c r="AT132" i="26" s="1"/>
  <c r="AF132" i="26"/>
  <c r="Z132" i="26"/>
  <c r="AH132" i="26" s="1"/>
  <c r="Y132" i="26"/>
  <c r="AG132" i="26" s="1"/>
  <c r="X132" i="26"/>
  <c r="W132" i="26"/>
  <c r="AE132" i="26" s="1"/>
  <c r="V132" i="26"/>
  <c r="AD132" i="26" s="1"/>
  <c r="U132" i="26"/>
  <c r="AC132" i="26" s="1"/>
  <c r="AQ131" i="26"/>
  <c r="AY131" i="26" s="1"/>
  <c r="AP131" i="26"/>
  <c r="AX131" i="26" s="1"/>
  <c r="AO131" i="26"/>
  <c r="AW131" i="26" s="1"/>
  <c r="AN131" i="26"/>
  <c r="AV131" i="26" s="1"/>
  <c r="AM131" i="26"/>
  <c r="AU131" i="26" s="1"/>
  <c r="AL131" i="26"/>
  <c r="AT131" i="26" s="1"/>
  <c r="AF131" i="26"/>
  <c r="Z131" i="26"/>
  <c r="AH131" i="26" s="1"/>
  <c r="Y131" i="26"/>
  <c r="AG131" i="26" s="1"/>
  <c r="X131" i="26"/>
  <c r="W131" i="26"/>
  <c r="AE131" i="26" s="1"/>
  <c r="V131" i="26"/>
  <c r="AD131" i="26" s="1"/>
  <c r="U131" i="26"/>
  <c r="AC131" i="26" s="1"/>
  <c r="AY130" i="26"/>
  <c r="AV130" i="26"/>
  <c r="AU130" i="26"/>
  <c r="AQ130" i="26"/>
  <c r="AP130" i="26"/>
  <c r="AX130" i="26" s="1"/>
  <c r="AO130" i="26"/>
  <c r="AW130" i="26" s="1"/>
  <c r="AN130" i="26"/>
  <c r="AM130" i="26"/>
  <c r="AL130" i="26"/>
  <c r="AT130" i="26" s="1"/>
  <c r="Z130" i="26"/>
  <c r="AH130" i="26" s="1"/>
  <c r="Y130" i="26"/>
  <c r="AG130" i="26" s="1"/>
  <c r="X130" i="26"/>
  <c r="AF130" i="26" s="1"/>
  <c r="W130" i="26"/>
  <c r="AE130" i="26" s="1"/>
  <c r="V130" i="26"/>
  <c r="AD130" i="26" s="1"/>
  <c r="U130" i="26"/>
  <c r="AC130" i="26" s="1"/>
  <c r="AY129" i="26"/>
  <c r="AQ129" i="26"/>
  <c r="AP129" i="26"/>
  <c r="AX129" i="26" s="1"/>
  <c r="AO129" i="26"/>
  <c r="AW129" i="26" s="1"/>
  <c r="AN129" i="26"/>
  <c r="AV129" i="26" s="1"/>
  <c r="AM129" i="26"/>
  <c r="AU129" i="26" s="1"/>
  <c r="AL129" i="26"/>
  <c r="AT129" i="26" s="1"/>
  <c r="AF129" i="26"/>
  <c r="Z129" i="26"/>
  <c r="AH129" i="26" s="1"/>
  <c r="Y129" i="26"/>
  <c r="AG129" i="26" s="1"/>
  <c r="X129" i="26"/>
  <c r="W129" i="26"/>
  <c r="AE129" i="26" s="1"/>
  <c r="V129" i="26"/>
  <c r="AD129" i="26" s="1"/>
  <c r="U129" i="26"/>
  <c r="AC129" i="26" s="1"/>
  <c r="AQ128" i="26"/>
  <c r="AY128" i="26" s="1"/>
  <c r="AP128" i="26"/>
  <c r="AX128" i="26" s="1"/>
  <c r="AO128" i="26"/>
  <c r="AW128" i="26" s="1"/>
  <c r="AN128" i="26"/>
  <c r="AV128" i="26" s="1"/>
  <c r="AM128" i="26"/>
  <c r="AU128" i="26" s="1"/>
  <c r="AL128" i="26"/>
  <c r="AT128" i="26" s="1"/>
  <c r="AF128" i="26"/>
  <c r="Z128" i="26"/>
  <c r="AH128" i="26" s="1"/>
  <c r="Y128" i="26"/>
  <c r="AG128" i="26" s="1"/>
  <c r="X128" i="26"/>
  <c r="W128" i="26"/>
  <c r="AE128" i="26" s="1"/>
  <c r="V128" i="26"/>
  <c r="AD128" i="26" s="1"/>
  <c r="U128" i="26"/>
  <c r="AC128" i="26" s="1"/>
  <c r="AQ127" i="26"/>
  <c r="AY127" i="26" s="1"/>
  <c r="AP127" i="26"/>
  <c r="AX127" i="26" s="1"/>
  <c r="AO127" i="26"/>
  <c r="AW127" i="26" s="1"/>
  <c r="AN127" i="26"/>
  <c r="AV127" i="26" s="1"/>
  <c r="AM127" i="26"/>
  <c r="AU127" i="26" s="1"/>
  <c r="AL127" i="26"/>
  <c r="AT127" i="26" s="1"/>
  <c r="Z127" i="26"/>
  <c r="AH127" i="26" s="1"/>
  <c r="Y127" i="26"/>
  <c r="AG127" i="26" s="1"/>
  <c r="X127" i="26"/>
  <c r="AF127" i="26" s="1"/>
  <c r="W127" i="26"/>
  <c r="AE127" i="26" s="1"/>
  <c r="V127" i="26"/>
  <c r="AD127" i="26" s="1"/>
  <c r="U127" i="26"/>
  <c r="AC127" i="26" s="1"/>
  <c r="AU126" i="26"/>
  <c r="AQ126" i="26"/>
  <c r="AY126" i="26" s="1"/>
  <c r="AP126" i="26"/>
  <c r="AX126" i="26" s="1"/>
  <c r="AO126" i="26"/>
  <c r="AW126" i="26" s="1"/>
  <c r="AN126" i="26"/>
  <c r="AV126" i="26" s="1"/>
  <c r="AM126" i="26"/>
  <c r="AL126" i="26"/>
  <c r="AT126" i="26" s="1"/>
  <c r="AF126" i="26"/>
  <c r="Z126" i="26"/>
  <c r="AH126" i="26" s="1"/>
  <c r="Y126" i="26"/>
  <c r="AG126" i="26" s="1"/>
  <c r="X126" i="26"/>
  <c r="W126" i="26"/>
  <c r="AE126" i="26" s="1"/>
  <c r="V126" i="26"/>
  <c r="AD126" i="26" s="1"/>
  <c r="U126" i="26"/>
  <c r="AC126" i="26" s="1"/>
  <c r="AQ125" i="26"/>
  <c r="AY125" i="26" s="1"/>
  <c r="AP125" i="26"/>
  <c r="AX125" i="26" s="1"/>
  <c r="AO125" i="26"/>
  <c r="AW125" i="26" s="1"/>
  <c r="AN125" i="26"/>
  <c r="AV125" i="26" s="1"/>
  <c r="AM125" i="26"/>
  <c r="AU125" i="26" s="1"/>
  <c r="AL125" i="26"/>
  <c r="AT125" i="26" s="1"/>
  <c r="AF125" i="26"/>
  <c r="Z125" i="26"/>
  <c r="AH125" i="26" s="1"/>
  <c r="Y125" i="26"/>
  <c r="AG125" i="26" s="1"/>
  <c r="X125" i="26"/>
  <c r="W125" i="26"/>
  <c r="AE125" i="26" s="1"/>
  <c r="V125" i="26"/>
  <c r="AD125" i="26" s="1"/>
  <c r="U125" i="26"/>
  <c r="AC125" i="26" s="1"/>
  <c r="AY124" i="26"/>
  <c r="AU124" i="26"/>
  <c r="AQ124" i="26"/>
  <c r="AP124" i="26"/>
  <c r="AX124" i="26" s="1"/>
  <c r="AO124" i="26"/>
  <c r="AW124" i="26" s="1"/>
  <c r="AN124" i="26"/>
  <c r="AV124" i="26" s="1"/>
  <c r="AM124" i="26"/>
  <c r="AL124" i="26"/>
  <c r="AT124" i="26" s="1"/>
  <c r="AF124" i="26"/>
  <c r="Z124" i="26"/>
  <c r="AH124" i="26" s="1"/>
  <c r="Y124" i="26"/>
  <c r="AG124" i="26" s="1"/>
  <c r="X124" i="26"/>
  <c r="W124" i="26"/>
  <c r="AE124" i="26" s="1"/>
  <c r="V124" i="26"/>
  <c r="AD124" i="26" s="1"/>
  <c r="U124" i="26"/>
  <c r="AC124" i="26" s="1"/>
  <c r="AQ123" i="26"/>
  <c r="AY123" i="26" s="1"/>
  <c r="AP123" i="26"/>
  <c r="AX123" i="26" s="1"/>
  <c r="AO123" i="26"/>
  <c r="AW123" i="26" s="1"/>
  <c r="AN123" i="26"/>
  <c r="AV123" i="26" s="1"/>
  <c r="AM123" i="26"/>
  <c r="AU123" i="26" s="1"/>
  <c r="AL123" i="26"/>
  <c r="AT123" i="26" s="1"/>
  <c r="AF123" i="26"/>
  <c r="Z123" i="26"/>
  <c r="AH123" i="26" s="1"/>
  <c r="Y123" i="26"/>
  <c r="AG123" i="26" s="1"/>
  <c r="X123" i="26"/>
  <c r="W123" i="26"/>
  <c r="AE123" i="26" s="1"/>
  <c r="V123" i="26"/>
  <c r="AD123" i="26" s="1"/>
  <c r="U123" i="26"/>
  <c r="AC123" i="26" s="1"/>
  <c r="AQ122" i="26"/>
  <c r="AY122" i="26" s="1"/>
  <c r="AP122" i="26"/>
  <c r="AX122" i="26" s="1"/>
  <c r="AO122" i="26"/>
  <c r="AW122" i="26" s="1"/>
  <c r="AN122" i="26"/>
  <c r="AV122" i="26" s="1"/>
  <c r="AM122" i="26"/>
  <c r="AU122" i="26" s="1"/>
  <c r="AL122" i="26"/>
  <c r="AT122" i="26" s="1"/>
  <c r="Z122" i="26"/>
  <c r="AH122" i="26" s="1"/>
  <c r="Y122" i="26"/>
  <c r="AG122" i="26" s="1"/>
  <c r="X122" i="26"/>
  <c r="AF122" i="26" s="1"/>
  <c r="W122" i="26"/>
  <c r="AE122" i="26" s="1"/>
  <c r="V122" i="26"/>
  <c r="AD122" i="26" s="1"/>
  <c r="U122" i="26"/>
  <c r="AC122" i="26" s="1"/>
  <c r="AY121" i="26"/>
  <c r="AQ121" i="26"/>
  <c r="AP121" i="26"/>
  <c r="AX121" i="26" s="1"/>
  <c r="AO121" i="26"/>
  <c r="AW121" i="26" s="1"/>
  <c r="AN121" i="26"/>
  <c r="AV121" i="26" s="1"/>
  <c r="AM121" i="26"/>
  <c r="AU121" i="26" s="1"/>
  <c r="AL121" i="26"/>
  <c r="AF121" i="26"/>
  <c r="Z121" i="26"/>
  <c r="AH121" i="26" s="1"/>
  <c r="Y121" i="26"/>
  <c r="AG121" i="26" s="1"/>
  <c r="X121" i="26"/>
  <c r="W121" i="26"/>
  <c r="AE121" i="26" s="1"/>
  <c r="V121" i="26"/>
  <c r="AD121" i="26" s="1"/>
  <c r="U121" i="26"/>
  <c r="AC121" i="26" s="1"/>
  <c r="AQ120" i="26"/>
  <c r="AY120" i="26" s="1"/>
  <c r="AP120" i="26"/>
  <c r="AX120" i="26" s="1"/>
  <c r="AO120" i="26"/>
  <c r="AW120" i="26" s="1"/>
  <c r="AN120" i="26"/>
  <c r="AV120" i="26" s="1"/>
  <c r="AM120" i="26"/>
  <c r="AL120" i="26"/>
  <c r="AF120" i="26"/>
  <c r="Z120" i="26"/>
  <c r="AH120" i="26" s="1"/>
  <c r="Y120" i="26"/>
  <c r="AG120" i="26" s="1"/>
  <c r="X120" i="26"/>
  <c r="W120" i="26"/>
  <c r="AE120" i="26" s="1"/>
  <c r="V120" i="26"/>
  <c r="AD120" i="26" s="1"/>
  <c r="U120" i="26"/>
  <c r="AC120" i="26" s="1"/>
  <c r="AQ119" i="26"/>
  <c r="AY119" i="26" s="1"/>
  <c r="AP119" i="26"/>
  <c r="AX119" i="26" s="1"/>
  <c r="AO119" i="26"/>
  <c r="AW119" i="26" s="1"/>
  <c r="AN119" i="26"/>
  <c r="AV119" i="26" s="1"/>
  <c r="AM119" i="26"/>
  <c r="AL119" i="26"/>
  <c r="AF119" i="26"/>
  <c r="Z119" i="26"/>
  <c r="AH119" i="26" s="1"/>
  <c r="Y119" i="26"/>
  <c r="AG119" i="26" s="1"/>
  <c r="X119" i="26"/>
  <c r="W119" i="26"/>
  <c r="AE119" i="26" s="1"/>
  <c r="V119" i="26"/>
  <c r="AD119" i="26" s="1"/>
  <c r="U119" i="26"/>
  <c r="AC119" i="26" s="1"/>
  <c r="AQ118" i="26"/>
  <c r="AY118" i="26" s="1"/>
  <c r="AP118" i="26"/>
  <c r="AX118" i="26" s="1"/>
  <c r="AO118" i="26"/>
  <c r="AN118" i="26"/>
  <c r="AV118" i="26" s="1"/>
  <c r="AM118" i="26"/>
  <c r="AL118" i="26"/>
  <c r="Z118" i="26"/>
  <c r="AH118" i="26" s="1"/>
  <c r="Y118" i="26"/>
  <c r="AG118" i="26" s="1"/>
  <c r="X118" i="26"/>
  <c r="AF118" i="26" s="1"/>
  <c r="W118" i="26"/>
  <c r="AE118" i="26" s="1"/>
  <c r="V118" i="26"/>
  <c r="AD118" i="26" s="1"/>
  <c r="U118" i="26"/>
  <c r="AQ117" i="26"/>
  <c r="AY117" i="26" s="1"/>
  <c r="AP117" i="26"/>
  <c r="AO117" i="26"/>
  <c r="AN117" i="26"/>
  <c r="AM117" i="26"/>
  <c r="AL117" i="26"/>
  <c r="Z117" i="26"/>
  <c r="AH117" i="26" s="1"/>
  <c r="Y117" i="26"/>
  <c r="AG117" i="26" s="1"/>
  <c r="X117" i="26"/>
  <c r="AF117" i="26" s="1"/>
  <c r="W117" i="26"/>
  <c r="AE117" i="26" s="1"/>
  <c r="V117" i="26"/>
  <c r="AD117" i="26" s="1"/>
  <c r="U117" i="26"/>
  <c r="AQ116" i="26"/>
  <c r="AP116" i="26"/>
  <c r="AO116" i="26"/>
  <c r="AN116" i="26"/>
  <c r="AM116" i="26"/>
  <c r="AL116" i="26"/>
  <c r="AF116" i="26"/>
  <c r="Z116" i="26"/>
  <c r="AH116" i="26" s="1"/>
  <c r="Y116" i="26"/>
  <c r="AG116" i="26" s="1"/>
  <c r="X116" i="26"/>
  <c r="W116" i="26"/>
  <c r="AE116" i="26" s="1"/>
  <c r="V116" i="26"/>
  <c r="AD116" i="26" s="1"/>
  <c r="U116" i="26"/>
  <c r="AQ115" i="26"/>
  <c r="AP115" i="26"/>
  <c r="AO115" i="26"/>
  <c r="AN115" i="26"/>
  <c r="AM115" i="26"/>
  <c r="AL115" i="26"/>
  <c r="AF115" i="26"/>
  <c r="Z115" i="26"/>
  <c r="AH115" i="26" s="1"/>
  <c r="Y115" i="26"/>
  <c r="AG115" i="26" s="1"/>
  <c r="X115" i="26"/>
  <c r="W115" i="26"/>
  <c r="AE115" i="26" s="1"/>
  <c r="V115" i="26"/>
  <c r="AD115" i="26" s="1"/>
  <c r="U115" i="26"/>
  <c r="AQ114" i="26"/>
  <c r="AP114" i="26"/>
  <c r="AO114" i="26"/>
  <c r="AN114" i="26"/>
  <c r="AM114" i="26"/>
  <c r="AL114" i="26"/>
  <c r="AF114" i="26"/>
  <c r="Z114" i="26"/>
  <c r="AH114" i="26" s="1"/>
  <c r="Y114" i="26"/>
  <c r="AG114" i="26" s="1"/>
  <c r="X114" i="26"/>
  <c r="W114" i="26"/>
  <c r="AE114" i="26" s="1"/>
  <c r="V114" i="26"/>
  <c r="AD114" i="26" s="1"/>
  <c r="U114" i="26"/>
  <c r="AQ113" i="26"/>
  <c r="AP113" i="26"/>
  <c r="AO113" i="26"/>
  <c r="AN113" i="26"/>
  <c r="AM113" i="26"/>
  <c r="AL113" i="26"/>
  <c r="AF113" i="26"/>
  <c r="Z113" i="26"/>
  <c r="Y113" i="26"/>
  <c r="AG113" i="26" s="1"/>
  <c r="X113" i="26"/>
  <c r="W113" i="26"/>
  <c r="AE113" i="26" s="1"/>
  <c r="V113" i="26"/>
  <c r="AD113" i="26" s="1"/>
  <c r="U113" i="26"/>
  <c r="AQ112" i="26"/>
  <c r="AP112" i="26"/>
  <c r="AO112" i="26"/>
  <c r="AN112" i="26"/>
  <c r="AM112" i="26"/>
  <c r="AL112" i="26"/>
  <c r="AF112" i="26"/>
  <c r="Z112" i="26"/>
  <c r="Y112" i="26"/>
  <c r="X112" i="26"/>
  <c r="W112" i="26"/>
  <c r="AE112" i="26" s="1"/>
  <c r="V112" i="26"/>
  <c r="AD112" i="26" s="1"/>
  <c r="U112" i="26"/>
  <c r="AQ111" i="26"/>
  <c r="AP111" i="26"/>
  <c r="AO111" i="26"/>
  <c r="AN111" i="26"/>
  <c r="AM111" i="26"/>
  <c r="AL111" i="26"/>
  <c r="Z111" i="26"/>
  <c r="Y111" i="26"/>
  <c r="X111" i="26"/>
  <c r="W111" i="26"/>
  <c r="V111" i="26"/>
  <c r="AD111" i="26" s="1"/>
  <c r="U111" i="26"/>
  <c r="AQ110" i="26"/>
  <c r="AP110" i="26"/>
  <c r="AO110" i="26"/>
  <c r="AN110" i="26"/>
  <c r="AM110" i="26"/>
  <c r="AL110" i="26"/>
  <c r="Z110" i="26"/>
  <c r="Y110" i="26"/>
  <c r="X110" i="26"/>
  <c r="W110" i="26"/>
  <c r="V110" i="26"/>
  <c r="U110" i="26"/>
  <c r="AQ109" i="26"/>
  <c r="AP109" i="26"/>
  <c r="AO109" i="26"/>
  <c r="AN109" i="26"/>
  <c r="AM109" i="26"/>
  <c r="AL109" i="26"/>
  <c r="Z109" i="26"/>
  <c r="Y109" i="26"/>
  <c r="X109" i="26"/>
  <c r="W109" i="26"/>
  <c r="V109" i="26"/>
  <c r="U109" i="26"/>
  <c r="BO104" i="26"/>
  <c r="BN104" i="26"/>
  <c r="BM104" i="26"/>
  <c r="BL104" i="26"/>
  <c r="BK104" i="26"/>
  <c r="BJ104" i="26"/>
  <c r="BG104" i="26"/>
  <c r="BF104" i="26"/>
  <c r="BE104" i="26"/>
  <c r="BD104" i="26"/>
  <c r="BC104" i="26"/>
  <c r="BB104" i="26"/>
  <c r="BO103" i="26"/>
  <c r="BN103" i="26"/>
  <c r="BM103" i="26"/>
  <c r="BL103" i="26"/>
  <c r="BK103" i="26"/>
  <c r="BJ103" i="26"/>
  <c r="BG103" i="26"/>
  <c r="BF103" i="26"/>
  <c r="BE103" i="26"/>
  <c r="BD103" i="26"/>
  <c r="BC103" i="26"/>
  <c r="BB103" i="26"/>
  <c r="BO102" i="26"/>
  <c r="BN102" i="26"/>
  <c r="BM102" i="26"/>
  <c r="BL102" i="26"/>
  <c r="BK102" i="26"/>
  <c r="BJ102" i="26"/>
  <c r="BG102" i="26"/>
  <c r="BF102" i="26"/>
  <c r="BE102" i="26"/>
  <c r="BD102" i="26"/>
  <c r="BC102" i="26"/>
  <c r="BB102" i="26"/>
  <c r="BO101" i="26"/>
  <c r="BN101" i="26"/>
  <c r="BM101" i="26"/>
  <c r="BL101" i="26"/>
  <c r="BK101" i="26"/>
  <c r="BJ101" i="26"/>
  <c r="BG101" i="26"/>
  <c r="BF101" i="26"/>
  <c r="BE101" i="26"/>
  <c r="BD101" i="26"/>
  <c r="BC101" i="26"/>
  <c r="BB101" i="26"/>
  <c r="BO100" i="26"/>
  <c r="BN100" i="26"/>
  <c r="BM100" i="26"/>
  <c r="BL100" i="26"/>
  <c r="BK100" i="26"/>
  <c r="BJ100" i="26"/>
  <c r="BG100" i="26"/>
  <c r="BF100" i="26"/>
  <c r="BE100" i="26"/>
  <c r="BD100" i="26"/>
  <c r="BC100" i="26"/>
  <c r="BB100" i="26"/>
  <c r="BO99" i="26"/>
  <c r="BN99" i="26"/>
  <c r="BM99" i="26"/>
  <c r="BL99" i="26"/>
  <c r="BK99" i="26"/>
  <c r="BJ99" i="26"/>
  <c r="BG99" i="26"/>
  <c r="BF99" i="26"/>
  <c r="BE99" i="26"/>
  <c r="BD99" i="26"/>
  <c r="BC99" i="26"/>
  <c r="BB99" i="26"/>
  <c r="BO98" i="26"/>
  <c r="BN98" i="26"/>
  <c r="BM98" i="26"/>
  <c r="BL98" i="26"/>
  <c r="BK98" i="26"/>
  <c r="BJ98" i="26"/>
  <c r="BG98" i="26"/>
  <c r="BF98" i="26"/>
  <c r="BE98" i="26"/>
  <c r="BD98" i="26"/>
  <c r="BC98" i="26"/>
  <c r="BB98" i="26"/>
  <c r="BO97" i="26"/>
  <c r="BN97" i="26"/>
  <c r="BM97" i="26"/>
  <c r="BL97" i="26"/>
  <c r="BK97" i="26"/>
  <c r="BJ97" i="26"/>
  <c r="BG97" i="26"/>
  <c r="BF97" i="26"/>
  <c r="BE97" i="26"/>
  <c r="BD97" i="26"/>
  <c r="BC97" i="26"/>
  <c r="BB97" i="26"/>
  <c r="BO96" i="26"/>
  <c r="BN96" i="26"/>
  <c r="BM96" i="26"/>
  <c r="BL96" i="26"/>
  <c r="BK96" i="26"/>
  <c r="BJ96" i="26"/>
  <c r="BG96" i="26"/>
  <c r="BF96" i="26"/>
  <c r="BE96" i="26"/>
  <c r="BD96" i="26"/>
  <c r="BC96" i="26"/>
  <c r="BB96" i="26"/>
  <c r="BO95" i="26"/>
  <c r="BN95" i="26"/>
  <c r="BM95" i="26"/>
  <c r="BL95" i="26"/>
  <c r="BK95" i="26"/>
  <c r="BJ95" i="26"/>
  <c r="BG95" i="26"/>
  <c r="BF95" i="26"/>
  <c r="BE95" i="26"/>
  <c r="BD95" i="26"/>
  <c r="BC95" i="26"/>
  <c r="BB95" i="26"/>
  <c r="BO94" i="26"/>
  <c r="BN94" i="26"/>
  <c r="BM94" i="26"/>
  <c r="BL94" i="26"/>
  <c r="BK94" i="26"/>
  <c r="BJ94" i="26"/>
  <c r="BG94" i="26"/>
  <c r="BF94" i="26"/>
  <c r="BE94" i="26"/>
  <c r="BD94" i="26"/>
  <c r="BC94" i="26"/>
  <c r="BB94" i="26"/>
  <c r="BO93" i="26"/>
  <c r="BN93" i="26"/>
  <c r="BM93" i="26"/>
  <c r="BL93" i="26"/>
  <c r="BK93" i="26"/>
  <c r="BJ93" i="26"/>
  <c r="BG93" i="26"/>
  <c r="BF93" i="26"/>
  <c r="BE93" i="26"/>
  <c r="BD93" i="26"/>
  <c r="BC93" i="26"/>
  <c r="BB93" i="26"/>
  <c r="BO92" i="26"/>
  <c r="BN92" i="26"/>
  <c r="BM92" i="26"/>
  <c r="BL92" i="26"/>
  <c r="BK92" i="26"/>
  <c r="BJ92" i="26"/>
  <c r="BG92" i="26"/>
  <c r="BF92" i="26"/>
  <c r="BE92" i="26"/>
  <c r="BD92" i="26"/>
  <c r="BC92" i="26"/>
  <c r="BB92" i="26"/>
  <c r="BO91" i="26"/>
  <c r="BN91" i="26"/>
  <c r="BM91" i="26"/>
  <c r="BL91" i="26"/>
  <c r="BK91" i="26"/>
  <c r="BJ91" i="26"/>
  <c r="BG91" i="26"/>
  <c r="BF91" i="26"/>
  <c r="BE91" i="26"/>
  <c r="BD91" i="26"/>
  <c r="BC91" i="26"/>
  <c r="BB91" i="26"/>
  <c r="BO90" i="26"/>
  <c r="BN90" i="26"/>
  <c r="BM90" i="26"/>
  <c r="BL90" i="26"/>
  <c r="BK90" i="26"/>
  <c r="BJ90" i="26"/>
  <c r="BG90" i="26"/>
  <c r="BF90" i="26"/>
  <c r="BE90" i="26"/>
  <c r="BD90" i="26"/>
  <c r="BC90" i="26"/>
  <c r="BB90" i="26"/>
  <c r="BO89" i="26"/>
  <c r="BN89" i="26"/>
  <c r="BM89" i="26"/>
  <c r="BL89" i="26"/>
  <c r="BK89" i="26"/>
  <c r="BJ89" i="26"/>
  <c r="BG89" i="26"/>
  <c r="BF89" i="26"/>
  <c r="BE89" i="26"/>
  <c r="BD89" i="26"/>
  <c r="BC89" i="26"/>
  <c r="BB89" i="26"/>
  <c r="BO88" i="26"/>
  <c r="BN88" i="26"/>
  <c r="BM88" i="26"/>
  <c r="BL88" i="26"/>
  <c r="BK88" i="26"/>
  <c r="BJ88" i="26"/>
  <c r="BG88" i="26"/>
  <c r="BF88" i="26"/>
  <c r="BE88" i="26"/>
  <c r="BD88" i="26"/>
  <c r="BC88" i="26"/>
  <c r="BB88" i="26"/>
  <c r="BO87" i="26"/>
  <c r="BN87" i="26"/>
  <c r="BM87" i="26"/>
  <c r="BL87" i="26"/>
  <c r="BK87" i="26"/>
  <c r="BJ87" i="26"/>
  <c r="BG87" i="26"/>
  <c r="BF87" i="26"/>
  <c r="BE87" i="26"/>
  <c r="BD87" i="26"/>
  <c r="BC87" i="26"/>
  <c r="BB87" i="26"/>
  <c r="BO86" i="26"/>
  <c r="BN86" i="26"/>
  <c r="BM86" i="26"/>
  <c r="BL86" i="26"/>
  <c r="BK86" i="26"/>
  <c r="BJ86" i="26"/>
  <c r="BG86" i="26"/>
  <c r="BF86" i="26"/>
  <c r="BE86" i="26"/>
  <c r="BD86" i="26"/>
  <c r="BC86" i="26"/>
  <c r="BB86" i="26"/>
  <c r="BO85" i="26"/>
  <c r="BN85" i="26"/>
  <c r="BM85" i="26"/>
  <c r="BL85" i="26"/>
  <c r="BK85" i="26"/>
  <c r="BJ85" i="26"/>
  <c r="BG85" i="26"/>
  <c r="BF85" i="26"/>
  <c r="BE85" i="26"/>
  <c r="BD85" i="26"/>
  <c r="BC85" i="26"/>
  <c r="BB85" i="26"/>
  <c r="BO84" i="26"/>
  <c r="BN84" i="26"/>
  <c r="BM84" i="26"/>
  <c r="BL84" i="26"/>
  <c r="BK84" i="26"/>
  <c r="BJ84" i="26"/>
  <c r="BG84" i="26"/>
  <c r="BF84" i="26"/>
  <c r="BE84" i="26"/>
  <c r="BD84" i="26"/>
  <c r="BC84" i="26"/>
  <c r="BB84" i="26"/>
  <c r="BO83" i="26"/>
  <c r="BN83" i="26"/>
  <c r="BM83" i="26"/>
  <c r="BL83" i="26"/>
  <c r="BK83" i="26"/>
  <c r="BJ83" i="26"/>
  <c r="BG83" i="26"/>
  <c r="BF83" i="26"/>
  <c r="BE83" i="26"/>
  <c r="BD83" i="26"/>
  <c r="BC83" i="26"/>
  <c r="BB83" i="26"/>
  <c r="BO82" i="26"/>
  <c r="BN82" i="26"/>
  <c r="BM82" i="26"/>
  <c r="BL82" i="26"/>
  <c r="BK82" i="26"/>
  <c r="BJ82" i="26"/>
  <c r="BG82" i="26"/>
  <c r="BF82" i="26"/>
  <c r="BE82" i="26"/>
  <c r="BD82" i="26"/>
  <c r="BC82" i="26"/>
  <c r="BB82" i="26"/>
  <c r="BO81" i="26"/>
  <c r="BN81" i="26"/>
  <c r="BM81" i="26"/>
  <c r="BL81" i="26"/>
  <c r="BK81" i="26"/>
  <c r="BJ81" i="26"/>
  <c r="BG81" i="26"/>
  <c r="BF81" i="26"/>
  <c r="BE81" i="26"/>
  <c r="BD81" i="26"/>
  <c r="BC81" i="26"/>
  <c r="BB81" i="26"/>
  <c r="BO80" i="26"/>
  <c r="BN80" i="26"/>
  <c r="BM80" i="26"/>
  <c r="BL80" i="26"/>
  <c r="BK80" i="26"/>
  <c r="BJ80" i="26"/>
  <c r="BG80" i="26"/>
  <c r="BF80" i="26"/>
  <c r="BE80" i="26"/>
  <c r="BD80" i="26"/>
  <c r="BC80" i="26"/>
  <c r="BB80" i="26"/>
  <c r="BO79" i="26"/>
  <c r="BN79" i="26"/>
  <c r="BM79" i="26"/>
  <c r="BL79" i="26"/>
  <c r="BK79" i="26"/>
  <c r="BJ79" i="26"/>
  <c r="BG79" i="26"/>
  <c r="BF79" i="26"/>
  <c r="BE79" i="26"/>
  <c r="BD79" i="26"/>
  <c r="BC79" i="26"/>
  <c r="BB79" i="26"/>
  <c r="BO78" i="26"/>
  <c r="BN78" i="26"/>
  <c r="BM78" i="26"/>
  <c r="BL78" i="26"/>
  <c r="BK78" i="26"/>
  <c r="BJ78" i="26"/>
  <c r="BG78" i="26"/>
  <c r="BF78" i="26"/>
  <c r="BE78" i="26"/>
  <c r="BD78" i="26"/>
  <c r="BC78" i="26"/>
  <c r="BB78" i="26"/>
  <c r="BO77" i="26"/>
  <c r="BN77" i="26"/>
  <c r="BM77" i="26"/>
  <c r="BL77" i="26"/>
  <c r="BK77" i="26"/>
  <c r="BJ77" i="26"/>
  <c r="BG77" i="26"/>
  <c r="BF77" i="26"/>
  <c r="BE77" i="26"/>
  <c r="BD77" i="26"/>
  <c r="BC77" i="26"/>
  <c r="BB77" i="26"/>
  <c r="BO76" i="26"/>
  <c r="BN76" i="26"/>
  <c r="BM76" i="26"/>
  <c r="BL76" i="26"/>
  <c r="BK76" i="26"/>
  <c r="BJ76" i="26"/>
  <c r="BG76" i="26"/>
  <c r="BF76" i="26"/>
  <c r="BE76" i="26"/>
  <c r="BD76" i="26"/>
  <c r="BC76" i="26"/>
  <c r="BB76" i="26"/>
  <c r="AY71" i="26"/>
  <c r="AX71" i="26"/>
  <c r="AW71" i="26"/>
  <c r="AV71" i="26"/>
  <c r="AU71" i="26"/>
  <c r="AT71" i="26"/>
  <c r="AQ71" i="26"/>
  <c r="AP71" i="26"/>
  <c r="AN71" i="26"/>
  <c r="AM71" i="26"/>
  <c r="AK71" i="26"/>
  <c r="AO71" i="26" s="1"/>
  <c r="AH71" i="26"/>
  <c r="AG71" i="26"/>
  <c r="AF71" i="26"/>
  <c r="AE71" i="26"/>
  <c r="AD71" i="26"/>
  <c r="AC71" i="26"/>
  <c r="T71" i="26"/>
  <c r="AY70" i="26"/>
  <c r="AX70" i="26"/>
  <c r="AW70" i="26"/>
  <c r="AV70" i="26"/>
  <c r="AU70" i="26"/>
  <c r="AT70" i="26"/>
  <c r="AQ70" i="26"/>
  <c r="AP70" i="26"/>
  <c r="AN70" i="26"/>
  <c r="AM70" i="26"/>
  <c r="AK70" i="26"/>
  <c r="AO70" i="26" s="1"/>
  <c r="AH70" i="26"/>
  <c r="AG70" i="26"/>
  <c r="AF70" i="26"/>
  <c r="AE70" i="26"/>
  <c r="AD70" i="26"/>
  <c r="AC70" i="26"/>
  <c r="T70" i="26"/>
  <c r="W70" i="26" s="1"/>
  <c r="AY69" i="26"/>
  <c r="AX69" i="26"/>
  <c r="AW69" i="26"/>
  <c r="AV69" i="26"/>
  <c r="AU69" i="26"/>
  <c r="AT69" i="26"/>
  <c r="AQ69" i="26"/>
  <c r="AP69" i="26"/>
  <c r="AN69" i="26"/>
  <c r="AM69" i="26"/>
  <c r="AK69" i="26"/>
  <c r="AO69" i="26" s="1"/>
  <c r="AH69" i="26"/>
  <c r="AG69" i="26"/>
  <c r="AF69" i="26"/>
  <c r="AE69" i="26"/>
  <c r="AD69" i="26"/>
  <c r="AC69" i="26"/>
  <c r="X69" i="26"/>
  <c r="W69" i="26"/>
  <c r="T69" i="26"/>
  <c r="AY68" i="26"/>
  <c r="AX68" i="26"/>
  <c r="AW68" i="26"/>
  <c r="AV68" i="26"/>
  <c r="AU68" i="26"/>
  <c r="AT68" i="26"/>
  <c r="AQ68" i="26"/>
  <c r="AP68" i="26"/>
  <c r="AN68" i="26"/>
  <c r="AM68" i="26"/>
  <c r="AK68" i="26"/>
  <c r="AO68" i="26" s="1"/>
  <c r="AH68" i="26"/>
  <c r="AG68" i="26"/>
  <c r="AF68" i="26"/>
  <c r="AE68" i="26"/>
  <c r="AD68" i="26"/>
  <c r="AC68" i="26"/>
  <c r="X68" i="26"/>
  <c r="W68" i="26"/>
  <c r="T68" i="26"/>
  <c r="AY67" i="26"/>
  <c r="AX67" i="26"/>
  <c r="AW67" i="26"/>
  <c r="AV67" i="26"/>
  <c r="AU67" i="26"/>
  <c r="AT67" i="26"/>
  <c r="AQ67" i="26"/>
  <c r="AP67" i="26"/>
  <c r="AN67" i="26"/>
  <c r="AM67" i="26"/>
  <c r="AK67" i="26"/>
  <c r="AO67" i="26" s="1"/>
  <c r="AH67" i="26"/>
  <c r="AG67" i="26"/>
  <c r="AF67" i="26"/>
  <c r="AE67" i="26"/>
  <c r="AD67" i="26"/>
  <c r="AC67" i="26"/>
  <c r="T67" i="26"/>
  <c r="AY66" i="26"/>
  <c r="AX66" i="26"/>
  <c r="AW66" i="26"/>
  <c r="AV66" i="26"/>
  <c r="AU66" i="26"/>
  <c r="AT66" i="26"/>
  <c r="AQ66" i="26"/>
  <c r="AP66" i="26"/>
  <c r="AN66" i="26"/>
  <c r="AM66" i="26"/>
  <c r="AK66" i="26"/>
  <c r="AO66" i="26" s="1"/>
  <c r="AH66" i="26"/>
  <c r="AG66" i="26"/>
  <c r="AF66" i="26"/>
  <c r="AE66" i="26"/>
  <c r="AD66" i="26"/>
  <c r="AC66" i="26"/>
  <c r="T66" i="26"/>
  <c r="AY65" i="26"/>
  <c r="AX65" i="26"/>
  <c r="AW65" i="26"/>
  <c r="AV65" i="26"/>
  <c r="K65" i="26" s="1"/>
  <c r="AU65" i="26"/>
  <c r="J65" i="26" s="1"/>
  <c r="AT65" i="26"/>
  <c r="AQ65" i="26"/>
  <c r="AP65" i="26"/>
  <c r="AN65" i="26"/>
  <c r="AM65" i="26"/>
  <c r="AK65" i="26"/>
  <c r="AO65" i="26" s="1"/>
  <c r="AH65" i="26"/>
  <c r="AG65" i="26"/>
  <c r="AF65" i="26"/>
  <c r="AE65" i="26"/>
  <c r="AD65" i="26"/>
  <c r="AC65" i="26"/>
  <c r="X65" i="26"/>
  <c r="W65" i="26"/>
  <c r="T65" i="26"/>
  <c r="N65" i="26"/>
  <c r="AY64" i="26"/>
  <c r="AX64" i="26"/>
  <c r="AW64" i="26"/>
  <c r="AV64" i="26"/>
  <c r="AU64" i="26"/>
  <c r="AT64" i="26"/>
  <c r="AQ64" i="26"/>
  <c r="AP64" i="26"/>
  <c r="AN64" i="26"/>
  <c r="AM64" i="26"/>
  <c r="AK64" i="26"/>
  <c r="AO64" i="26" s="1"/>
  <c r="AH64" i="26"/>
  <c r="AG64" i="26"/>
  <c r="AF64" i="26"/>
  <c r="AE64" i="26"/>
  <c r="AD64" i="26"/>
  <c r="AC64" i="26"/>
  <c r="X64" i="26"/>
  <c r="W64" i="26"/>
  <c r="T64" i="26"/>
  <c r="AY63" i="26"/>
  <c r="AX63" i="26"/>
  <c r="AW63" i="26"/>
  <c r="AV63" i="26"/>
  <c r="AU63" i="26"/>
  <c r="AT63" i="26"/>
  <c r="AQ63" i="26"/>
  <c r="AP63" i="26"/>
  <c r="AN63" i="26"/>
  <c r="AM63" i="26"/>
  <c r="AK63" i="26"/>
  <c r="AO63" i="26" s="1"/>
  <c r="AH63" i="26"/>
  <c r="AG63" i="26"/>
  <c r="AF63" i="26"/>
  <c r="AE63" i="26"/>
  <c r="AD63" i="26"/>
  <c r="AC63" i="26"/>
  <c r="T63" i="26"/>
  <c r="X63" i="26" s="1"/>
  <c r="AY62" i="26"/>
  <c r="AX62" i="26"/>
  <c r="AW62" i="26"/>
  <c r="AV62" i="26"/>
  <c r="AU62" i="26"/>
  <c r="AT62" i="26"/>
  <c r="AQ62" i="26"/>
  <c r="AP62" i="26"/>
  <c r="AN62" i="26"/>
  <c r="AM62" i="26"/>
  <c r="AK62" i="26"/>
  <c r="AO62" i="26" s="1"/>
  <c r="AH62" i="26"/>
  <c r="AG62" i="26"/>
  <c r="AF62" i="26"/>
  <c r="AE62" i="26"/>
  <c r="AD62" i="26"/>
  <c r="AC62" i="26"/>
  <c r="T62" i="26"/>
  <c r="AY61" i="26"/>
  <c r="N61" i="26" s="1"/>
  <c r="AX61" i="26"/>
  <c r="AW61" i="26"/>
  <c r="AV61" i="26"/>
  <c r="AU61" i="26"/>
  <c r="J61" i="26" s="1"/>
  <c r="AT61" i="26"/>
  <c r="AQ61" i="26"/>
  <c r="AP61" i="26"/>
  <c r="AN61" i="26"/>
  <c r="AM61" i="26"/>
  <c r="AK61" i="26"/>
  <c r="AO61" i="26" s="1"/>
  <c r="AH61" i="26"/>
  <c r="AG61" i="26"/>
  <c r="AF61" i="26"/>
  <c r="AE61" i="26"/>
  <c r="AD61" i="26"/>
  <c r="AC61" i="26"/>
  <c r="X61" i="26"/>
  <c r="W61" i="26"/>
  <c r="T61" i="26"/>
  <c r="AY60" i="26"/>
  <c r="AX60" i="26"/>
  <c r="AW60" i="26"/>
  <c r="AV60" i="26"/>
  <c r="AU60" i="26"/>
  <c r="AT60" i="26"/>
  <c r="AQ60" i="26"/>
  <c r="AP60" i="26"/>
  <c r="AN60" i="26"/>
  <c r="AM60" i="26"/>
  <c r="AK60" i="26"/>
  <c r="AO60" i="26" s="1"/>
  <c r="AH60" i="26"/>
  <c r="AG60" i="26"/>
  <c r="AF60" i="26"/>
  <c r="AE60" i="26"/>
  <c r="AD60" i="26"/>
  <c r="AC60" i="26"/>
  <c r="X60" i="26"/>
  <c r="W60" i="26"/>
  <c r="T60" i="26"/>
  <c r="AY59" i="26"/>
  <c r="AX59" i="26"/>
  <c r="AW59" i="26"/>
  <c r="AV59" i="26"/>
  <c r="AU59" i="26"/>
  <c r="AT59" i="26"/>
  <c r="AQ59" i="26"/>
  <c r="AP59" i="26"/>
  <c r="AN59" i="26"/>
  <c r="AM59" i="26"/>
  <c r="AK59" i="26"/>
  <c r="AO59" i="26" s="1"/>
  <c r="AH59" i="26"/>
  <c r="AG59" i="26"/>
  <c r="M59" i="26" s="1"/>
  <c r="AF59" i="26"/>
  <c r="AE59" i="26"/>
  <c r="AD59" i="26"/>
  <c r="AC59" i="26"/>
  <c r="T59" i="26"/>
  <c r="AY58" i="26"/>
  <c r="AX58" i="26"/>
  <c r="AW58" i="26"/>
  <c r="AV58" i="26"/>
  <c r="AU58" i="26"/>
  <c r="AT58" i="26"/>
  <c r="AQ58" i="26"/>
  <c r="AP58" i="26"/>
  <c r="AN58" i="26"/>
  <c r="AM58" i="26"/>
  <c r="AK58" i="26"/>
  <c r="AO58" i="26" s="1"/>
  <c r="AH58" i="26"/>
  <c r="AG58" i="26"/>
  <c r="AF58" i="26"/>
  <c r="AE58" i="26"/>
  <c r="AD58" i="26"/>
  <c r="AC58" i="26"/>
  <c r="T58" i="26"/>
  <c r="AY57" i="26"/>
  <c r="AX57" i="26"/>
  <c r="AW57" i="26"/>
  <c r="AV57" i="26"/>
  <c r="AU57" i="26"/>
  <c r="AT57" i="26"/>
  <c r="AQ57" i="26"/>
  <c r="AP57" i="26"/>
  <c r="AN57" i="26"/>
  <c r="AM57" i="26"/>
  <c r="AK57" i="26"/>
  <c r="AO57" i="26" s="1"/>
  <c r="AH57" i="26"/>
  <c r="AG57" i="26"/>
  <c r="AF57" i="26"/>
  <c r="AE57" i="26"/>
  <c r="AD57" i="26"/>
  <c r="AC57" i="26"/>
  <c r="X57" i="26"/>
  <c r="W57" i="26"/>
  <c r="T57" i="26"/>
  <c r="J57" i="26"/>
  <c r="AY56" i="26"/>
  <c r="AX56" i="26"/>
  <c r="AW56" i="26"/>
  <c r="AV56" i="26"/>
  <c r="AU56" i="26"/>
  <c r="AT56" i="26"/>
  <c r="AQ56" i="26"/>
  <c r="AP56" i="26"/>
  <c r="AN56" i="26"/>
  <c r="AM56" i="26"/>
  <c r="AK56" i="26"/>
  <c r="AO56" i="26" s="1"/>
  <c r="AH56" i="26"/>
  <c r="N56" i="26" s="1"/>
  <c r="AG56" i="26"/>
  <c r="AF56" i="26"/>
  <c r="AE56" i="26"/>
  <c r="AD56" i="26"/>
  <c r="J56" i="26" s="1"/>
  <c r="AC56" i="26"/>
  <c r="X56" i="26"/>
  <c r="W56" i="26"/>
  <c r="T56" i="26"/>
  <c r="AY55" i="26"/>
  <c r="AX55" i="26"/>
  <c r="AW55" i="26"/>
  <c r="AV55" i="26"/>
  <c r="AU55" i="26"/>
  <c r="AQ55" i="26"/>
  <c r="AP55" i="26"/>
  <c r="AN55" i="26"/>
  <c r="AM55" i="26"/>
  <c r="AK55" i="26"/>
  <c r="AO55" i="26" s="1"/>
  <c r="AH55" i="26"/>
  <c r="AG55" i="26"/>
  <c r="AF55" i="26"/>
  <c r="AE55" i="26"/>
  <c r="AD55" i="26"/>
  <c r="AC55" i="26"/>
  <c r="X55" i="26"/>
  <c r="T55" i="26"/>
  <c r="Y55" i="26" s="1"/>
  <c r="J55" i="26"/>
  <c r="AY54" i="26"/>
  <c r="AX54" i="26"/>
  <c r="AW54" i="26"/>
  <c r="AV54" i="26"/>
  <c r="AU54" i="26"/>
  <c r="AQ54" i="26"/>
  <c r="AP54" i="26"/>
  <c r="AN54" i="26"/>
  <c r="AM54" i="26"/>
  <c r="AK54" i="26"/>
  <c r="AO54" i="26" s="1"/>
  <c r="AH54" i="26"/>
  <c r="AG54" i="26"/>
  <c r="AF54" i="26"/>
  <c r="AE54" i="26"/>
  <c r="AD54" i="26"/>
  <c r="AC54" i="26"/>
  <c r="X54" i="26"/>
  <c r="T54" i="26"/>
  <c r="Y54" i="26" s="1"/>
  <c r="N54" i="26"/>
  <c r="AY53" i="26"/>
  <c r="N53" i="26" s="1"/>
  <c r="AX53" i="26"/>
  <c r="AW53" i="26"/>
  <c r="AV53" i="26"/>
  <c r="AU53" i="26"/>
  <c r="AQ53" i="26"/>
  <c r="AP53" i="26"/>
  <c r="AN53" i="26"/>
  <c r="AM53" i="26"/>
  <c r="AK53" i="26"/>
  <c r="AO53" i="26" s="1"/>
  <c r="AH53" i="26"/>
  <c r="AG53" i="26"/>
  <c r="AF53" i="26"/>
  <c r="AE53" i="26"/>
  <c r="AD53" i="26"/>
  <c r="AC53" i="26"/>
  <c r="X53" i="26"/>
  <c r="T53" i="26"/>
  <c r="Y53" i="26" s="1"/>
  <c r="AY52" i="26"/>
  <c r="AX52" i="26"/>
  <c r="AW52" i="26"/>
  <c r="AV52" i="26"/>
  <c r="AU52" i="26"/>
  <c r="AQ52" i="26"/>
  <c r="AP52" i="26"/>
  <c r="AN52" i="26"/>
  <c r="AM52" i="26"/>
  <c r="AK52" i="26"/>
  <c r="AO52" i="26" s="1"/>
  <c r="AH52" i="26"/>
  <c r="AG52" i="26"/>
  <c r="AF52" i="26"/>
  <c r="AE52" i="26"/>
  <c r="AD52" i="26"/>
  <c r="J52" i="26" s="1"/>
  <c r="X52" i="26"/>
  <c r="T52" i="26"/>
  <c r="Y52" i="26" s="1"/>
  <c r="AY51" i="26"/>
  <c r="AX51" i="26"/>
  <c r="AW51" i="26"/>
  <c r="AV51" i="26"/>
  <c r="AU51" i="26"/>
  <c r="AQ51" i="26"/>
  <c r="AP51" i="26"/>
  <c r="AN51" i="26"/>
  <c r="AM51" i="26"/>
  <c r="AK51" i="26"/>
  <c r="AO51" i="26" s="1"/>
  <c r="AH51" i="26"/>
  <c r="AG51" i="26"/>
  <c r="AF51" i="26"/>
  <c r="L51" i="26" s="1"/>
  <c r="AE51" i="26"/>
  <c r="AD51" i="26"/>
  <c r="X51" i="26"/>
  <c r="T51" i="26"/>
  <c r="Y51" i="26" s="1"/>
  <c r="AY50" i="26"/>
  <c r="AX50" i="26"/>
  <c r="AW50" i="26"/>
  <c r="AV50" i="26"/>
  <c r="AU50" i="26"/>
  <c r="AQ50" i="26"/>
  <c r="AP50" i="26"/>
  <c r="AN50" i="26"/>
  <c r="AM50" i="26"/>
  <c r="AK50" i="26"/>
  <c r="AO50" i="26" s="1"/>
  <c r="AH50" i="26"/>
  <c r="AG50" i="26"/>
  <c r="AF50" i="26"/>
  <c r="AE50" i="26"/>
  <c r="AD50" i="26"/>
  <c r="W50" i="26"/>
  <c r="T50" i="26"/>
  <c r="Z50" i="26" s="1"/>
  <c r="AY49" i="26"/>
  <c r="AX49" i="26"/>
  <c r="AW49" i="26"/>
  <c r="AV49" i="26"/>
  <c r="AU49" i="26"/>
  <c r="AQ49" i="26"/>
  <c r="AP49" i="26"/>
  <c r="AN49" i="26"/>
  <c r="AM49" i="26"/>
  <c r="AK49" i="26"/>
  <c r="AO49" i="26" s="1"/>
  <c r="AH49" i="26"/>
  <c r="AG49" i="26"/>
  <c r="AF49" i="26"/>
  <c r="AE49" i="26"/>
  <c r="K49" i="26" s="1"/>
  <c r="AD49" i="26"/>
  <c r="W49" i="26"/>
  <c r="T49" i="26"/>
  <c r="Z49" i="26" s="1"/>
  <c r="AY48" i="26"/>
  <c r="AX48" i="26"/>
  <c r="AW48" i="26"/>
  <c r="AV48" i="26"/>
  <c r="AU48" i="26"/>
  <c r="AQ48" i="26"/>
  <c r="AP48" i="26"/>
  <c r="AN48" i="26"/>
  <c r="AM48" i="26"/>
  <c r="AK48" i="26"/>
  <c r="AO48" i="26" s="1"/>
  <c r="AH48" i="26"/>
  <c r="AG48" i="26"/>
  <c r="AF48" i="26"/>
  <c r="AE48" i="26"/>
  <c r="AD48" i="26"/>
  <c r="W48" i="26"/>
  <c r="T48" i="26"/>
  <c r="Z48" i="26" s="1"/>
  <c r="AY47" i="26"/>
  <c r="AX47" i="26"/>
  <c r="AW47" i="26"/>
  <c r="AV47" i="26"/>
  <c r="AU47" i="26"/>
  <c r="J47" i="26" s="1"/>
  <c r="AQ47" i="26"/>
  <c r="AN47" i="26"/>
  <c r="AM47" i="26"/>
  <c r="AK47" i="26"/>
  <c r="AP47" i="26" s="1"/>
  <c r="AH47" i="26"/>
  <c r="AG47" i="26"/>
  <c r="M47" i="26" s="1"/>
  <c r="AF47" i="26"/>
  <c r="AE47" i="26"/>
  <c r="AD47" i="26"/>
  <c r="W47" i="26"/>
  <c r="T47" i="26"/>
  <c r="Z47" i="26" s="1"/>
  <c r="AY46" i="26"/>
  <c r="AX46" i="26"/>
  <c r="AW46" i="26"/>
  <c r="AV46" i="26"/>
  <c r="AU46" i="26"/>
  <c r="AQ46" i="26"/>
  <c r="AN46" i="26"/>
  <c r="AM46" i="26"/>
  <c r="AK46" i="26"/>
  <c r="AP46" i="26" s="1"/>
  <c r="AH46" i="26"/>
  <c r="N46" i="26" s="1"/>
  <c r="AG46" i="26"/>
  <c r="AF46" i="26"/>
  <c r="AE46" i="26"/>
  <c r="AD46" i="26"/>
  <c r="J46" i="26" s="1"/>
  <c r="W46" i="26"/>
  <c r="T46" i="26"/>
  <c r="Z46" i="26" s="1"/>
  <c r="AY45" i="26"/>
  <c r="AX45" i="26"/>
  <c r="AW45" i="26"/>
  <c r="AV45" i="26"/>
  <c r="AU45" i="26"/>
  <c r="AQ45" i="26"/>
  <c r="AN45" i="26"/>
  <c r="AM45" i="26"/>
  <c r="AK45" i="26"/>
  <c r="AP45" i="26" s="1"/>
  <c r="AH45" i="26"/>
  <c r="N45" i="26" s="1"/>
  <c r="AG45" i="26"/>
  <c r="AF45" i="26"/>
  <c r="AE45" i="26"/>
  <c r="AD45" i="26"/>
  <c r="W45" i="26"/>
  <c r="T45" i="26"/>
  <c r="Z45" i="26" s="1"/>
  <c r="AY44" i="26"/>
  <c r="AX44" i="26"/>
  <c r="AW44" i="26"/>
  <c r="AV44" i="26"/>
  <c r="AU44" i="26"/>
  <c r="AQ44" i="26"/>
  <c r="AN44" i="26"/>
  <c r="AM44" i="26"/>
  <c r="AK44" i="26"/>
  <c r="AP44" i="26" s="1"/>
  <c r="AH44" i="26"/>
  <c r="N44" i="26" s="1"/>
  <c r="AG44" i="26"/>
  <c r="AF44" i="26"/>
  <c r="AE44" i="26"/>
  <c r="AD44" i="26"/>
  <c r="J44" i="26" s="1"/>
  <c r="W44" i="26"/>
  <c r="T44" i="26"/>
  <c r="Z44" i="26" s="1"/>
  <c r="AY43" i="26"/>
  <c r="AX43" i="26"/>
  <c r="AW43" i="26"/>
  <c r="AV43" i="26"/>
  <c r="K43" i="26" s="1"/>
  <c r="AU43" i="26"/>
  <c r="AQ43" i="26"/>
  <c r="AN43" i="26"/>
  <c r="AM43" i="26"/>
  <c r="AK43" i="26"/>
  <c r="AP43" i="26" s="1"/>
  <c r="AH43" i="26"/>
  <c r="N43" i="26" s="1"/>
  <c r="AG43" i="26"/>
  <c r="AF43" i="26"/>
  <c r="AE43" i="26"/>
  <c r="AD43" i="26"/>
  <c r="W43" i="26"/>
  <c r="T43" i="26"/>
  <c r="Z43" i="26" s="1"/>
  <c r="J43" i="26"/>
  <c r="C24" i="26"/>
  <c r="H24" i="26" s="1"/>
  <c r="N19" i="26"/>
  <c r="M19" i="26"/>
  <c r="Z181" i="26" s="1"/>
  <c r="AH181" i="26" s="1"/>
  <c r="B19" i="26"/>
  <c r="N18" i="26"/>
  <c r="AP182" i="26" s="1"/>
  <c r="M18" i="26"/>
  <c r="B18" i="26"/>
  <c r="N17" i="26"/>
  <c r="AO194" i="26" s="1"/>
  <c r="AW194" i="26" s="1"/>
  <c r="M17" i="26"/>
  <c r="X190" i="26" s="1"/>
  <c r="B17" i="26"/>
  <c r="N16" i="26"/>
  <c r="AN183" i="26" s="1"/>
  <c r="AV183" i="26" s="1"/>
  <c r="M16" i="26"/>
  <c r="W187" i="26" s="1"/>
  <c r="B16" i="26"/>
  <c r="N15" i="26"/>
  <c r="AM181" i="26" s="1"/>
  <c r="M15" i="26"/>
  <c r="V184" i="26" s="1"/>
  <c r="AD184" i="26" s="1"/>
  <c r="B15" i="26"/>
  <c r="N14" i="26"/>
  <c r="M14" i="26"/>
  <c r="B14" i="26"/>
  <c r="K6" i="26"/>
  <c r="O6" i="26" s="1"/>
  <c r="J6" i="26"/>
  <c r="N6" i="26" s="1"/>
  <c r="I6" i="26"/>
  <c r="M6" i="26" s="1"/>
  <c r="H6" i="26"/>
  <c r="L6" i="26" s="1"/>
  <c r="BG207" i="25"/>
  <c r="BF207" i="25"/>
  <c r="BE207" i="25"/>
  <c r="BD207" i="25"/>
  <c r="BC207" i="25"/>
  <c r="BB207" i="25"/>
  <c r="AK207" i="25"/>
  <c r="T207" i="25"/>
  <c r="BG206" i="25"/>
  <c r="BF206" i="25"/>
  <c r="BE206" i="25"/>
  <c r="BD206" i="25"/>
  <c r="BC206" i="25"/>
  <c r="BB206" i="25"/>
  <c r="AK206" i="25"/>
  <c r="T206" i="25"/>
  <c r="BG205" i="25"/>
  <c r="BF205" i="25"/>
  <c r="BE205" i="25"/>
  <c r="BD205" i="25"/>
  <c r="BC205" i="25"/>
  <c r="BB205" i="25"/>
  <c r="AK205" i="25"/>
  <c r="T205" i="25"/>
  <c r="BG204" i="25"/>
  <c r="BF204" i="25"/>
  <c r="BE204" i="25"/>
  <c r="BD204" i="25"/>
  <c r="BC204" i="25"/>
  <c r="BB204" i="25"/>
  <c r="AK204" i="25"/>
  <c r="T204" i="25"/>
  <c r="BG203" i="25"/>
  <c r="BF203" i="25"/>
  <c r="BE203" i="25"/>
  <c r="BD203" i="25"/>
  <c r="BC203" i="25"/>
  <c r="BB203" i="25"/>
  <c r="AK203" i="25"/>
  <c r="T203" i="25"/>
  <c r="BG202" i="25"/>
  <c r="BF202" i="25"/>
  <c r="BE202" i="25"/>
  <c r="BD202" i="25"/>
  <c r="BC202" i="25"/>
  <c r="BB202" i="25"/>
  <c r="AK202" i="25"/>
  <c r="T202" i="25"/>
  <c r="BG201" i="25"/>
  <c r="BF201" i="25"/>
  <c r="BE201" i="25"/>
  <c r="BD201" i="25"/>
  <c r="BC201" i="25"/>
  <c r="BB201" i="25"/>
  <c r="AK201" i="25"/>
  <c r="T201" i="25"/>
  <c r="BG200" i="25"/>
  <c r="BF200" i="25"/>
  <c r="BE200" i="25"/>
  <c r="BD200" i="25"/>
  <c r="BC200" i="25"/>
  <c r="BB200" i="25"/>
  <c r="AK200" i="25"/>
  <c r="T200" i="25"/>
  <c r="BG199" i="25"/>
  <c r="BF199" i="25"/>
  <c r="BE199" i="25"/>
  <c r="BD199" i="25"/>
  <c r="BC199" i="25"/>
  <c r="BB199" i="25"/>
  <c r="AK199" i="25"/>
  <c r="T199" i="25"/>
  <c r="BG198" i="25"/>
  <c r="BF198" i="25"/>
  <c r="BE198" i="25"/>
  <c r="BD198" i="25"/>
  <c r="BC198" i="25"/>
  <c r="BB198" i="25"/>
  <c r="AK198" i="25"/>
  <c r="T198" i="25"/>
  <c r="BG197" i="25"/>
  <c r="BF197" i="25"/>
  <c r="BE197" i="25"/>
  <c r="BD197" i="25"/>
  <c r="BC197" i="25"/>
  <c r="BB197" i="25"/>
  <c r="AK197" i="25"/>
  <c r="T197" i="25"/>
  <c r="BG196" i="25"/>
  <c r="BF196" i="25"/>
  <c r="BE196" i="25"/>
  <c r="BD196" i="25"/>
  <c r="BC196" i="25"/>
  <c r="BB196" i="25"/>
  <c r="AK196" i="25"/>
  <c r="T196" i="25"/>
  <c r="BG195" i="25"/>
  <c r="BF195" i="25"/>
  <c r="BE195" i="25"/>
  <c r="BD195" i="25"/>
  <c r="BC195" i="25"/>
  <c r="BB195" i="25"/>
  <c r="AK195" i="25"/>
  <c r="T195" i="25"/>
  <c r="BG194" i="25"/>
  <c r="BF194" i="25"/>
  <c r="BE194" i="25"/>
  <c r="BD194" i="25"/>
  <c r="BC194" i="25"/>
  <c r="BB194" i="25"/>
  <c r="AK194" i="25"/>
  <c r="T194" i="25"/>
  <c r="BG193" i="25"/>
  <c r="BF193" i="25"/>
  <c r="BE193" i="25"/>
  <c r="BD193" i="25"/>
  <c r="BC193" i="25"/>
  <c r="BB193" i="25"/>
  <c r="AK193" i="25"/>
  <c r="T193" i="25"/>
  <c r="BG192" i="25"/>
  <c r="BF192" i="25"/>
  <c r="BE192" i="25"/>
  <c r="BD192" i="25"/>
  <c r="BC192" i="25"/>
  <c r="BB192" i="25"/>
  <c r="AK192" i="25"/>
  <c r="T192" i="25"/>
  <c r="BG191" i="25"/>
  <c r="BF191" i="25"/>
  <c r="BE191" i="25"/>
  <c r="BD191" i="25"/>
  <c r="BC191" i="25"/>
  <c r="BB191" i="25"/>
  <c r="AK191" i="25"/>
  <c r="T191" i="25"/>
  <c r="BG190" i="25"/>
  <c r="BF190" i="25"/>
  <c r="BE190" i="25"/>
  <c r="BD190" i="25"/>
  <c r="BC190" i="25"/>
  <c r="BB190" i="25"/>
  <c r="AK190" i="25"/>
  <c r="T190" i="25"/>
  <c r="BG189" i="25"/>
  <c r="BF189" i="25"/>
  <c r="BE189" i="25"/>
  <c r="BD189" i="25"/>
  <c r="BC189" i="25"/>
  <c r="BB189" i="25"/>
  <c r="AK189" i="25"/>
  <c r="X189" i="25"/>
  <c r="T189" i="25"/>
  <c r="BG188" i="25"/>
  <c r="BF188" i="25"/>
  <c r="BE188" i="25"/>
  <c r="BD188" i="25"/>
  <c r="BC188" i="25"/>
  <c r="BB188" i="25"/>
  <c r="AQ188" i="25"/>
  <c r="AK188" i="25"/>
  <c r="T188" i="25"/>
  <c r="BG187" i="25"/>
  <c r="BF187" i="25"/>
  <c r="BE187" i="25"/>
  <c r="BD187" i="25"/>
  <c r="BC187" i="25"/>
  <c r="BB187" i="25"/>
  <c r="AK187" i="25"/>
  <c r="T187" i="25"/>
  <c r="BG186" i="25"/>
  <c r="BF186" i="25"/>
  <c r="BE186" i="25"/>
  <c r="BD186" i="25"/>
  <c r="BC186" i="25"/>
  <c r="BB186" i="25"/>
  <c r="AK186" i="25"/>
  <c r="T186" i="25"/>
  <c r="BG185" i="25"/>
  <c r="BF185" i="25"/>
  <c r="BE185" i="25"/>
  <c r="BD185" i="25"/>
  <c r="BC185" i="25"/>
  <c r="BB185" i="25"/>
  <c r="AK185" i="25"/>
  <c r="T185" i="25"/>
  <c r="BG184" i="25"/>
  <c r="BF184" i="25"/>
  <c r="BE184" i="25"/>
  <c r="BD184" i="25"/>
  <c r="BC184" i="25"/>
  <c r="BB184" i="25"/>
  <c r="AK184" i="25"/>
  <c r="T184" i="25"/>
  <c r="BG183" i="25"/>
  <c r="BF183" i="25"/>
  <c r="BE183" i="25"/>
  <c r="BD183" i="25"/>
  <c r="BC183" i="25"/>
  <c r="BB183" i="25"/>
  <c r="AK183" i="25"/>
  <c r="T183" i="25"/>
  <c r="BG182" i="25"/>
  <c r="BF182" i="25"/>
  <c r="BE182" i="25"/>
  <c r="BD182" i="25"/>
  <c r="BC182" i="25"/>
  <c r="BB182" i="25"/>
  <c r="AK182" i="25"/>
  <c r="T182" i="25"/>
  <c r="BG181" i="25"/>
  <c r="BF181" i="25"/>
  <c r="BE181" i="25"/>
  <c r="BD181" i="25"/>
  <c r="BC181" i="25"/>
  <c r="BB181" i="25"/>
  <c r="AK181" i="25"/>
  <c r="Z181" i="25"/>
  <c r="T181" i="25"/>
  <c r="BG180" i="25"/>
  <c r="BF180" i="25"/>
  <c r="BE180" i="25"/>
  <c r="BD180" i="25"/>
  <c r="BC180" i="25"/>
  <c r="BB180" i="25"/>
  <c r="AK180" i="25"/>
  <c r="T180" i="25"/>
  <c r="BG179" i="25"/>
  <c r="BF179" i="25"/>
  <c r="BE179" i="25"/>
  <c r="BD179" i="25"/>
  <c r="BC179" i="25"/>
  <c r="BB179" i="25"/>
  <c r="AK179" i="25"/>
  <c r="T179" i="25"/>
  <c r="AY172" i="25"/>
  <c r="AX172" i="25"/>
  <c r="AW172" i="25"/>
  <c r="AV172" i="25"/>
  <c r="AU172" i="25"/>
  <c r="AT172" i="25"/>
  <c r="AH172" i="25"/>
  <c r="AG172" i="25"/>
  <c r="AF172" i="25"/>
  <c r="AE172" i="25"/>
  <c r="AD172" i="25"/>
  <c r="AC172" i="25"/>
  <c r="AY171" i="25"/>
  <c r="AX171" i="25"/>
  <c r="AW171" i="25"/>
  <c r="AV171" i="25"/>
  <c r="AU171" i="25"/>
  <c r="AT171" i="25"/>
  <c r="AH171" i="25"/>
  <c r="AG171" i="25"/>
  <c r="AF171" i="25"/>
  <c r="AE171" i="25"/>
  <c r="AD171" i="25"/>
  <c r="AC171" i="25"/>
  <c r="AY170" i="25"/>
  <c r="AX170" i="25"/>
  <c r="AW170" i="25"/>
  <c r="AV170" i="25"/>
  <c r="AU170" i="25"/>
  <c r="AT170" i="25"/>
  <c r="AH170" i="25"/>
  <c r="AG170" i="25"/>
  <c r="AF170" i="25"/>
  <c r="AE170" i="25"/>
  <c r="AD170" i="25"/>
  <c r="AC170" i="25"/>
  <c r="AY169" i="25"/>
  <c r="AX169" i="25"/>
  <c r="AW169" i="25"/>
  <c r="AV169" i="25"/>
  <c r="AU169" i="25"/>
  <c r="AT169" i="25"/>
  <c r="AH169" i="25"/>
  <c r="AG169" i="25"/>
  <c r="AF169" i="25"/>
  <c r="L169" i="25" s="1"/>
  <c r="AE169" i="25"/>
  <c r="AD169" i="25"/>
  <c r="AC169" i="25"/>
  <c r="AY168" i="25"/>
  <c r="AX168" i="25"/>
  <c r="AW168" i="25"/>
  <c r="AV168" i="25"/>
  <c r="AU168" i="25"/>
  <c r="AT168" i="25"/>
  <c r="AH168" i="25"/>
  <c r="AG168" i="25"/>
  <c r="AF168" i="25"/>
  <c r="AE168" i="25"/>
  <c r="AD168" i="25"/>
  <c r="AC168" i="25"/>
  <c r="AY167" i="25"/>
  <c r="AX167" i="25"/>
  <c r="AW167" i="25"/>
  <c r="AV167" i="25"/>
  <c r="AU167" i="25"/>
  <c r="AT167" i="25"/>
  <c r="AH167" i="25"/>
  <c r="AG167" i="25"/>
  <c r="AF167" i="25"/>
  <c r="AE167" i="25"/>
  <c r="AD167" i="25"/>
  <c r="AC167" i="25"/>
  <c r="AY166" i="25"/>
  <c r="AX166" i="25"/>
  <c r="AW166" i="25"/>
  <c r="AV166" i="25"/>
  <c r="AU166" i="25"/>
  <c r="AT166" i="25"/>
  <c r="AH166" i="25"/>
  <c r="AG166" i="25"/>
  <c r="AF166" i="25"/>
  <c r="L166" i="25" s="1"/>
  <c r="AE166" i="25"/>
  <c r="K166" i="25" s="1"/>
  <c r="AD166" i="25"/>
  <c r="AC166" i="25"/>
  <c r="AY165" i="25"/>
  <c r="AX165" i="25"/>
  <c r="M165" i="25" s="1"/>
  <c r="AW165" i="25"/>
  <c r="AV165" i="25"/>
  <c r="AU165" i="25"/>
  <c r="AT165" i="25"/>
  <c r="I165" i="25" s="1"/>
  <c r="AH165" i="25"/>
  <c r="AG165" i="25"/>
  <c r="AF165" i="25"/>
  <c r="L165" i="25" s="1"/>
  <c r="AE165" i="25"/>
  <c r="AD165" i="25"/>
  <c r="AC165" i="25"/>
  <c r="AY164" i="25"/>
  <c r="AX164" i="25"/>
  <c r="AW164" i="25"/>
  <c r="AV164" i="25"/>
  <c r="AU164" i="25"/>
  <c r="AT164" i="25"/>
  <c r="AH164" i="25"/>
  <c r="AG164" i="25"/>
  <c r="AF164" i="25"/>
  <c r="L164" i="25" s="1"/>
  <c r="AE164" i="25"/>
  <c r="K164" i="25" s="1"/>
  <c r="AD164" i="25"/>
  <c r="AC164" i="25"/>
  <c r="AY163" i="25"/>
  <c r="AX163" i="25"/>
  <c r="AW163" i="25"/>
  <c r="AV163" i="25"/>
  <c r="AU163" i="25"/>
  <c r="AT163" i="25"/>
  <c r="AH163" i="25"/>
  <c r="AG163" i="25"/>
  <c r="AF163" i="25"/>
  <c r="L163" i="25" s="1"/>
  <c r="AE163" i="25"/>
  <c r="K163" i="25" s="1"/>
  <c r="AD163" i="25"/>
  <c r="AC163" i="25"/>
  <c r="AY162" i="25"/>
  <c r="AX162" i="25"/>
  <c r="AW162" i="25"/>
  <c r="AV162" i="25"/>
  <c r="AU162" i="25"/>
  <c r="AT162" i="25"/>
  <c r="AH162" i="25"/>
  <c r="AG162" i="25"/>
  <c r="AF162" i="25"/>
  <c r="L162" i="25" s="1"/>
  <c r="AE162" i="25"/>
  <c r="K162" i="25" s="1"/>
  <c r="AD162" i="25"/>
  <c r="AC162" i="25"/>
  <c r="AY161" i="25"/>
  <c r="AX161" i="25"/>
  <c r="AW161" i="25"/>
  <c r="AV161" i="25"/>
  <c r="AU161" i="25"/>
  <c r="AT161" i="25"/>
  <c r="AH161" i="25"/>
  <c r="AG161" i="25"/>
  <c r="AF161" i="25"/>
  <c r="AE161" i="25"/>
  <c r="AD161" i="25"/>
  <c r="AC161" i="25"/>
  <c r="AY160" i="25"/>
  <c r="AX160" i="25"/>
  <c r="AW160" i="25"/>
  <c r="AV160" i="25"/>
  <c r="AU160" i="25"/>
  <c r="AT160" i="25"/>
  <c r="AH160" i="25"/>
  <c r="AG160" i="25"/>
  <c r="AF160" i="25"/>
  <c r="AE160" i="25"/>
  <c r="AD160" i="25"/>
  <c r="AC160" i="25"/>
  <c r="AY159" i="25"/>
  <c r="AW159" i="25"/>
  <c r="AV159" i="25"/>
  <c r="AU159" i="25"/>
  <c r="AH159" i="25"/>
  <c r="AG159" i="25"/>
  <c r="AF159" i="25"/>
  <c r="AE159" i="25"/>
  <c r="AD159" i="25"/>
  <c r="AY158" i="25"/>
  <c r="AW158" i="25"/>
  <c r="AV158" i="25"/>
  <c r="AU158" i="25"/>
  <c r="AH158" i="25"/>
  <c r="AG158" i="25"/>
  <c r="AF158" i="25"/>
  <c r="AE158" i="25"/>
  <c r="AD158" i="25"/>
  <c r="AY157" i="25"/>
  <c r="AW157" i="25"/>
  <c r="AV157" i="25"/>
  <c r="AH157" i="25"/>
  <c r="AG157" i="25"/>
  <c r="AF157" i="25"/>
  <c r="L157" i="25" s="1"/>
  <c r="AE157" i="25"/>
  <c r="AY156" i="25"/>
  <c r="AW156" i="25"/>
  <c r="AV156" i="25"/>
  <c r="AH156" i="25"/>
  <c r="AG156" i="25"/>
  <c r="AF156" i="25"/>
  <c r="AE156" i="25"/>
  <c r="AY155" i="25"/>
  <c r="AW155" i="25"/>
  <c r="AV155" i="25"/>
  <c r="AH155" i="25"/>
  <c r="AG155" i="25"/>
  <c r="AF155" i="25"/>
  <c r="AE155" i="25"/>
  <c r="AY154" i="25"/>
  <c r="AW154" i="25"/>
  <c r="AV154" i="25"/>
  <c r="AH154" i="25"/>
  <c r="AG154" i="25"/>
  <c r="AF154" i="25"/>
  <c r="AE154" i="25"/>
  <c r="AY153" i="25"/>
  <c r="AW153" i="25"/>
  <c r="AV153" i="25"/>
  <c r="AH153" i="25"/>
  <c r="AG153" i="25"/>
  <c r="AF153" i="25"/>
  <c r="AE153" i="25"/>
  <c r="AY152" i="25"/>
  <c r="AW152" i="25"/>
  <c r="AH152" i="25"/>
  <c r="AG152" i="25"/>
  <c r="AF152" i="25"/>
  <c r="AY151" i="25"/>
  <c r="AH151" i="25"/>
  <c r="AG151" i="25"/>
  <c r="AF151" i="25"/>
  <c r="AY150" i="25"/>
  <c r="AH150" i="25"/>
  <c r="AG150" i="25"/>
  <c r="AF150" i="25"/>
  <c r="AY149" i="25"/>
  <c r="AH149" i="25"/>
  <c r="AG149" i="25"/>
  <c r="AF149" i="25"/>
  <c r="AY148" i="25"/>
  <c r="AH148" i="25"/>
  <c r="AY147" i="25"/>
  <c r="AH147" i="25"/>
  <c r="AY146" i="25"/>
  <c r="AH146" i="25"/>
  <c r="AY145" i="25"/>
  <c r="AH145" i="25"/>
  <c r="N145" i="25" s="1"/>
  <c r="AG145" i="25"/>
  <c r="AY144" i="25"/>
  <c r="AH144" i="25"/>
  <c r="AG144" i="25"/>
  <c r="AQ137" i="25"/>
  <c r="AY137" i="25" s="1"/>
  <c r="AP137" i="25"/>
  <c r="AX137" i="25" s="1"/>
  <c r="AO137" i="25"/>
  <c r="AW137" i="25" s="1"/>
  <c r="AN137" i="25"/>
  <c r="AV137" i="25" s="1"/>
  <c r="AM137" i="25"/>
  <c r="AU137" i="25" s="1"/>
  <c r="AL137" i="25"/>
  <c r="AT137" i="25" s="1"/>
  <c r="Z137" i="25"/>
  <c r="AH137" i="25" s="1"/>
  <c r="Y137" i="25"/>
  <c r="AG137" i="25" s="1"/>
  <c r="X137" i="25"/>
  <c r="AF137" i="25" s="1"/>
  <c r="W137" i="25"/>
  <c r="AE137" i="25" s="1"/>
  <c r="V137" i="25"/>
  <c r="AD137" i="25" s="1"/>
  <c r="U137" i="25"/>
  <c r="AC137" i="25" s="1"/>
  <c r="AQ136" i="25"/>
  <c r="AY136" i="25" s="1"/>
  <c r="AP136" i="25"/>
  <c r="AX136" i="25" s="1"/>
  <c r="AO136" i="25"/>
  <c r="AW136" i="25" s="1"/>
  <c r="AN136" i="25"/>
  <c r="AV136" i="25" s="1"/>
  <c r="AM136" i="25"/>
  <c r="AU136" i="25" s="1"/>
  <c r="AL136" i="25"/>
  <c r="AT136" i="25" s="1"/>
  <c r="AC136" i="25"/>
  <c r="Z136" i="25"/>
  <c r="AH136" i="25" s="1"/>
  <c r="Y136" i="25"/>
  <c r="AG136" i="25" s="1"/>
  <c r="X136" i="25"/>
  <c r="AF136" i="25" s="1"/>
  <c r="W136" i="25"/>
  <c r="AE136" i="25" s="1"/>
  <c r="V136" i="25"/>
  <c r="AD136" i="25" s="1"/>
  <c r="U136" i="25"/>
  <c r="AQ135" i="25"/>
  <c r="AY135" i="25" s="1"/>
  <c r="AP135" i="25"/>
  <c r="AX135" i="25" s="1"/>
  <c r="AO135" i="25"/>
  <c r="AW135" i="25" s="1"/>
  <c r="AN135" i="25"/>
  <c r="AV135" i="25" s="1"/>
  <c r="AM135" i="25"/>
  <c r="AU135" i="25" s="1"/>
  <c r="AL135" i="25"/>
  <c r="AT135" i="25" s="1"/>
  <c r="AC135" i="25"/>
  <c r="Z135" i="25"/>
  <c r="AH135" i="25" s="1"/>
  <c r="Y135" i="25"/>
  <c r="AG135" i="25" s="1"/>
  <c r="X135" i="25"/>
  <c r="AF135" i="25" s="1"/>
  <c r="W135" i="25"/>
  <c r="AE135" i="25" s="1"/>
  <c r="V135" i="25"/>
  <c r="AD135" i="25" s="1"/>
  <c r="U135" i="25"/>
  <c r="AQ134" i="25"/>
  <c r="AY134" i="25" s="1"/>
  <c r="AP134" i="25"/>
  <c r="AX134" i="25" s="1"/>
  <c r="AO134" i="25"/>
  <c r="AW134" i="25" s="1"/>
  <c r="AN134" i="25"/>
  <c r="AV134" i="25" s="1"/>
  <c r="AM134" i="25"/>
  <c r="AU134" i="25" s="1"/>
  <c r="AL134" i="25"/>
  <c r="AT134" i="25" s="1"/>
  <c r="AC134" i="25"/>
  <c r="Z134" i="25"/>
  <c r="AH134" i="25" s="1"/>
  <c r="Y134" i="25"/>
  <c r="AG134" i="25" s="1"/>
  <c r="X134" i="25"/>
  <c r="AF134" i="25" s="1"/>
  <c r="W134" i="25"/>
  <c r="AE134" i="25" s="1"/>
  <c r="V134" i="25"/>
  <c r="AD134" i="25" s="1"/>
  <c r="U134" i="25"/>
  <c r="AQ133" i="25"/>
  <c r="AY133" i="25" s="1"/>
  <c r="AP133" i="25"/>
  <c r="AX133" i="25" s="1"/>
  <c r="AO133" i="25"/>
  <c r="AW133" i="25" s="1"/>
  <c r="AN133" i="25"/>
  <c r="AV133" i="25" s="1"/>
  <c r="AM133" i="25"/>
  <c r="AU133" i="25" s="1"/>
  <c r="AL133" i="25"/>
  <c r="AT133" i="25" s="1"/>
  <c r="Z133" i="25"/>
  <c r="AH133" i="25" s="1"/>
  <c r="Y133" i="25"/>
  <c r="AG133" i="25" s="1"/>
  <c r="X133" i="25"/>
  <c r="AF133" i="25" s="1"/>
  <c r="W133" i="25"/>
  <c r="AE133" i="25" s="1"/>
  <c r="V133" i="25"/>
  <c r="AD133" i="25" s="1"/>
  <c r="U133" i="25"/>
  <c r="AC133" i="25" s="1"/>
  <c r="AQ132" i="25"/>
  <c r="AY132" i="25" s="1"/>
  <c r="AP132" i="25"/>
  <c r="AX132" i="25" s="1"/>
  <c r="AO132" i="25"/>
  <c r="AW132" i="25" s="1"/>
  <c r="AN132" i="25"/>
  <c r="AV132" i="25" s="1"/>
  <c r="AM132" i="25"/>
  <c r="AU132" i="25" s="1"/>
  <c r="AL132" i="25"/>
  <c r="AT132" i="25" s="1"/>
  <c r="Z132" i="25"/>
  <c r="AH132" i="25" s="1"/>
  <c r="Y132" i="25"/>
  <c r="AG132" i="25" s="1"/>
  <c r="X132" i="25"/>
  <c r="AF132" i="25" s="1"/>
  <c r="W132" i="25"/>
  <c r="AE132" i="25" s="1"/>
  <c r="V132" i="25"/>
  <c r="AD132" i="25" s="1"/>
  <c r="U132" i="25"/>
  <c r="AC132" i="25" s="1"/>
  <c r="AQ131" i="25"/>
  <c r="AY131" i="25" s="1"/>
  <c r="AP131" i="25"/>
  <c r="AX131" i="25" s="1"/>
  <c r="AO131" i="25"/>
  <c r="AW131" i="25" s="1"/>
  <c r="AN131" i="25"/>
  <c r="AV131" i="25" s="1"/>
  <c r="AM131" i="25"/>
  <c r="AU131" i="25" s="1"/>
  <c r="AL131" i="25"/>
  <c r="AT131" i="25" s="1"/>
  <c r="AC131" i="25"/>
  <c r="Z131" i="25"/>
  <c r="AH131" i="25" s="1"/>
  <c r="Y131" i="25"/>
  <c r="AG131" i="25" s="1"/>
  <c r="X131" i="25"/>
  <c r="AF131" i="25" s="1"/>
  <c r="W131" i="25"/>
  <c r="AE131" i="25" s="1"/>
  <c r="V131" i="25"/>
  <c r="AD131" i="25" s="1"/>
  <c r="U131" i="25"/>
  <c r="AQ130" i="25"/>
  <c r="AY130" i="25" s="1"/>
  <c r="AP130" i="25"/>
  <c r="AX130" i="25" s="1"/>
  <c r="AO130" i="25"/>
  <c r="AW130" i="25" s="1"/>
  <c r="AN130" i="25"/>
  <c r="AV130" i="25" s="1"/>
  <c r="AM130" i="25"/>
  <c r="AU130" i="25" s="1"/>
  <c r="AL130" i="25"/>
  <c r="AT130" i="25" s="1"/>
  <c r="AC130" i="25"/>
  <c r="Z130" i="25"/>
  <c r="AH130" i="25" s="1"/>
  <c r="Y130" i="25"/>
  <c r="AG130" i="25" s="1"/>
  <c r="X130" i="25"/>
  <c r="AF130" i="25" s="1"/>
  <c r="W130" i="25"/>
  <c r="AE130" i="25" s="1"/>
  <c r="V130" i="25"/>
  <c r="AD130" i="25" s="1"/>
  <c r="U130" i="25"/>
  <c r="AQ129" i="25"/>
  <c r="AY129" i="25" s="1"/>
  <c r="AP129" i="25"/>
  <c r="AX129" i="25" s="1"/>
  <c r="AO129" i="25"/>
  <c r="AW129" i="25" s="1"/>
  <c r="AN129" i="25"/>
  <c r="AV129" i="25" s="1"/>
  <c r="AM129" i="25"/>
  <c r="AU129" i="25" s="1"/>
  <c r="AL129" i="25"/>
  <c r="AT129" i="25" s="1"/>
  <c r="AC129" i="25"/>
  <c r="Z129" i="25"/>
  <c r="AH129" i="25" s="1"/>
  <c r="Y129" i="25"/>
  <c r="AG129" i="25" s="1"/>
  <c r="X129" i="25"/>
  <c r="AF129" i="25" s="1"/>
  <c r="W129" i="25"/>
  <c r="AE129" i="25" s="1"/>
  <c r="V129" i="25"/>
  <c r="AD129" i="25" s="1"/>
  <c r="U129" i="25"/>
  <c r="AQ128" i="25"/>
  <c r="AY128" i="25" s="1"/>
  <c r="AP128" i="25"/>
  <c r="AX128" i="25" s="1"/>
  <c r="AO128" i="25"/>
  <c r="AW128" i="25" s="1"/>
  <c r="AN128" i="25"/>
  <c r="AV128" i="25" s="1"/>
  <c r="AM128" i="25"/>
  <c r="AU128" i="25" s="1"/>
  <c r="AL128" i="25"/>
  <c r="AT128" i="25" s="1"/>
  <c r="Z128" i="25"/>
  <c r="AH128" i="25" s="1"/>
  <c r="Y128" i="25"/>
  <c r="AG128" i="25" s="1"/>
  <c r="X128" i="25"/>
  <c r="AF128" i="25" s="1"/>
  <c r="W128" i="25"/>
  <c r="AE128" i="25" s="1"/>
  <c r="V128" i="25"/>
  <c r="AD128" i="25" s="1"/>
  <c r="U128" i="25"/>
  <c r="AC128" i="25" s="1"/>
  <c r="AQ127" i="25"/>
  <c r="AY127" i="25" s="1"/>
  <c r="AP127" i="25"/>
  <c r="AX127" i="25" s="1"/>
  <c r="AO127" i="25"/>
  <c r="AW127" i="25" s="1"/>
  <c r="AN127" i="25"/>
  <c r="AV127" i="25" s="1"/>
  <c r="AM127" i="25"/>
  <c r="AU127" i="25" s="1"/>
  <c r="AL127" i="25"/>
  <c r="AT127" i="25" s="1"/>
  <c r="Z127" i="25"/>
  <c r="AH127" i="25" s="1"/>
  <c r="Y127" i="25"/>
  <c r="AG127" i="25" s="1"/>
  <c r="X127" i="25"/>
  <c r="AF127" i="25" s="1"/>
  <c r="W127" i="25"/>
  <c r="AE127" i="25" s="1"/>
  <c r="V127" i="25"/>
  <c r="AD127" i="25" s="1"/>
  <c r="U127" i="25"/>
  <c r="AC127" i="25" s="1"/>
  <c r="AQ126" i="25"/>
  <c r="AY126" i="25" s="1"/>
  <c r="AP126" i="25"/>
  <c r="AX126" i="25" s="1"/>
  <c r="AO126" i="25"/>
  <c r="AW126" i="25" s="1"/>
  <c r="AN126" i="25"/>
  <c r="AV126" i="25" s="1"/>
  <c r="AM126" i="25"/>
  <c r="AU126" i="25" s="1"/>
  <c r="AL126" i="25"/>
  <c r="AT126" i="25" s="1"/>
  <c r="Z126" i="25"/>
  <c r="AH126" i="25" s="1"/>
  <c r="Y126" i="25"/>
  <c r="AG126" i="25" s="1"/>
  <c r="X126" i="25"/>
  <c r="AF126" i="25" s="1"/>
  <c r="W126" i="25"/>
  <c r="AE126" i="25" s="1"/>
  <c r="V126" i="25"/>
  <c r="AD126" i="25" s="1"/>
  <c r="U126" i="25"/>
  <c r="AC126" i="25" s="1"/>
  <c r="AQ125" i="25"/>
  <c r="AY125" i="25" s="1"/>
  <c r="AP125" i="25"/>
  <c r="AX125" i="25" s="1"/>
  <c r="AO125" i="25"/>
  <c r="AW125" i="25" s="1"/>
  <c r="AN125" i="25"/>
  <c r="AV125" i="25" s="1"/>
  <c r="AM125" i="25"/>
  <c r="AU125" i="25" s="1"/>
  <c r="AL125" i="25"/>
  <c r="AT125" i="25" s="1"/>
  <c r="Z125" i="25"/>
  <c r="AH125" i="25" s="1"/>
  <c r="Y125" i="25"/>
  <c r="AG125" i="25" s="1"/>
  <c r="X125" i="25"/>
  <c r="AF125" i="25" s="1"/>
  <c r="W125" i="25"/>
  <c r="AE125" i="25" s="1"/>
  <c r="V125" i="25"/>
  <c r="AD125" i="25" s="1"/>
  <c r="U125" i="25"/>
  <c r="AC125" i="25" s="1"/>
  <c r="AQ124" i="25"/>
  <c r="AY124" i="25" s="1"/>
  <c r="AP124" i="25"/>
  <c r="AO124" i="25"/>
  <c r="AW124" i="25" s="1"/>
  <c r="AN124" i="25"/>
  <c r="AV124" i="25" s="1"/>
  <c r="AM124" i="25"/>
  <c r="AU124" i="25" s="1"/>
  <c r="AL124" i="25"/>
  <c r="AG124" i="25"/>
  <c r="Z124" i="25"/>
  <c r="AH124" i="25" s="1"/>
  <c r="Y124" i="25"/>
  <c r="X124" i="25"/>
  <c r="AF124" i="25" s="1"/>
  <c r="W124" i="25"/>
  <c r="AE124" i="25" s="1"/>
  <c r="V124" i="25"/>
  <c r="AD124" i="25" s="1"/>
  <c r="U124" i="25"/>
  <c r="AQ123" i="25"/>
  <c r="AY123" i="25" s="1"/>
  <c r="AP123" i="25"/>
  <c r="AO123" i="25"/>
  <c r="AW123" i="25" s="1"/>
  <c r="AN123" i="25"/>
  <c r="AV123" i="25" s="1"/>
  <c r="AM123" i="25"/>
  <c r="AU123" i="25" s="1"/>
  <c r="AL123" i="25"/>
  <c r="AF123" i="25"/>
  <c r="Z123" i="25"/>
  <c r="AH123" i="25" s="1"/>
  <c r="Y123" i="25"/>
  <c r="AG123" i="25" s="1"/>
  <c r="X123" i="25"/>
  <c r="W123" i="25"/>
  <c r="AE123" i="25" s="1"/>
  <c r="V123" i="25"/>
  <c r="AD123" i="25" s="1"/>
  <c r="U123" i="25"/>
  <c r="AQ122" i="25"/>
  <c r="AY122" i="25" s="1"/>
  <c r="AP122" i="25"/>
  <c r="AO122" i="25"/>
  <c r="AW122" i="25" s="1"/>
  <c r="AN122" i="25"/>
  <c r="AV122" i="25" s="1"/>
  <c r="AM122" i="25"/>
  <c r="AL122" i="25"/>
  <c r="AG122" i="25"/>
  <c r="Z122" i="25"/>
  <c r="AH122" i="25" s="1"/>
  <c r="Y122" i="25"/>
  <c r="X122" i="25"/>
  <c r="AF122" i="25" s="1"/>
  <c r="W122" i="25"/>
  <c r="AE122" i="25" s="1"/>
  <c r="V122" i="25"/>
  <c r="U122" i="25"/>
  <c r="AQ121" i="25"/>
  <c r="AY121" i="25" s="1"/>
  <c r="AP121" i="25"/>
  <c r="AO121" i="25"/>
  <c r="AW121" i="25" s="1"/>
  <c r="AN121" i="25"/>
  <c r="AV121" i="25" s="1"/>
  <c r="AM121" i="25"/>
  <c r="AL121" i="25"/>
  <c r="AF121" i="25"/>
  <c r="Z121" i="25"/>
  <c r="AH121" i="25" s="1"/>
  <c r="Y121" i="25"/>
  <c r="AG121" i="25" s="1"/>
  <c r="X121" i="25"/>
  <c r="W121" i="25"/>
  <c r="AE121" i="25" s="1"/>
  <c r="V121" i="25"/>
  <c r="U121" i="25"/>
  <c r="AY120" i="25"/>
  <c r="AQ120" i="25"/>
  <c r="AP120" i="25"/>
  <c r="AO120" i="25"/>
  <c r="AW120" i="25" s="1"/>
  <c r="AN120" i="25"/>
  <c r="AV120" i="25" s="1"/>
  <c r="AM120" i="25"/>
  <c r="AL120" i="25"/>
  <c r="AH120" i="25"/>
  <c r="Z120" i="25"/>
  <c r="Y120" i="25"/>
  <c r="AG120" i="25" s="1"/>
  <c r="X120" i="25"/>
  <c r="AF120" i="25" s="1"/>
  <c r="W120" i="25"/>
  <c r="AE120" i="25" s="1"/>
  <c r="V120" i="25"/>
  <c r="U120" i="25"/>
  <c r="AY119" i="25"/>
  <c r="AQ119" i="25"/>
  <c r="AP119" i="25"/>
  <c r="AO119" i="25"/>
  <c r="AW119" i="25" s="1"/>
  <c r="AN119" i="25"/>
  <c r="AV119" i="25" s="1"/>
  <c r="AM119" i="25"/>
  <c r="AL119" i="25"/>
  <c r="AH119" i="25"/>
  <c r="Z119" i="25"/>
  <c r="Y119" i="25"/>
  <c r="AG119" i="25" s="1"/>
  <c r="X119" i="25"/>
  <c r="AF119" i="25" s="1"/>
  <c r="W119" i="25"/>
  <c r="AE119" i="25" s="1"/>
  <c r="V119" i="25"/>
  <c r="U119" i="25"/>
  <c r="AY118" i="25"/>
  <c r="AQ118" i="25"/>
  <c r="AP118" i="25"/>
  <c r="AO118" i="25"/>
  <c r="AW118" i="25" s="1"/>
  <c r="AN118" i="25"/>
  <c r="AV118" i="25" s="1"/>
  <c r="AM118" i="25"/>
  <c r="AL118" i="25"/>
  <c r="AH118" i="25"/>
  <c r="Z118" i="25"/>
  <c r="Y118" i="25"/>
  <c r="AG118" i="25" s="1"/>
  <c r="X118" i="25"/>
  <c r="AF118" i="25" s="1"/>
  <c r="W118" i="25"/>
  <c r="AE118" i="25" s="1"/>
  <c r="V118" i="25"/>
  <c r="U118" i="25"/>
  <c r="AY117" i="25"/>
  <c r="AQ117" i="25"/>
  <c r="AP117" i="25"/>
  <c r="AO117" i="25"/>
  <c r="AW117" i="25" s="1"/>
  <c r="AN117" i="25"/>
  <c r="AM117" i="25"/>
  <c r="AL117" i="25"/>
  <c r="AH117" i="25"/>
  <c r="Z117" i="25"/>
  <c r="Y117" i="25"/>
  <c r="AG117" i="25" s="1"/>
  <c r="X117" i="25"/>
  <c r="AF117" i="25" s="1"/>
  <c r="W117" i="25"/>
  <c r="V117" i="25"/>
  <c r="U117" i="25"/>
  <c r="AY116" i="25"/>
  <c r="AQ116" i="25"/>
  <c r="AP116" i="25"/>
  <c r="AO116" i="25"/>
  <c r="AN116" i="25"/>
  <c r="AM116" i="25"/>
  <c r="AL116" i="25"/>
  <c r="AH116" i="25"/>
  <c r="Z116" i="25"/>
  <c r="Y116" i="25"/>
  <c r="AG116" i="25" s="1"/>
  <c r="X116" i="25"/>
  <c r="AF116" i="25" s="1"/>
  <c r="W116" i="25"/>
  <c r="V116" i="25"/>
  <c r="U116" i="25"/>
  <c r="AY115" i="25"/>
  <c r="AQ115" i="25"/>
  <c r="AP115" i="25"/>
  <c r="AO115" i="25"/>
  <c r="AN115" i="25"/>
  <c r="AM115" i="25"/>
  <c r="AL115" i="25"/>
  <c r="AH115" i="25"/>
  <c r="Z115" i="25"/>
  <c r="Y115" i="25"/>
  <c r="AG115" i="25" s="1"/>
  <c r="X115" i="25"/>
  <c r="AF115" i="25" s="1"/>
  <c r="W115" i="25"/>
  <c r="V115" i="25"/>
  <c r="U115" i="25"/>
  <c r="AY114" i="25"/>
  <c r="AQ114" i="25"/>
  <c r="AP114" i="25"/>
  <c r="AO114" i="25"/>
  <c r="AN114" i="25"/>
  <c r="AM114" i="25"/>
  <c r="AL114" i="25"/>
  <c r="AH114" i="25"/>
  <c r="Z114" i="25"/>
  <c r="Y114" i="25"/>
  <c r="AG114" i="25" s="1"/>
  <c r="X114" i="25"/>
  <c r="AF114" i="25" s="1"/>
  <c r="W114" i="25"/>
  <c r="V114" i="25"/>
  <c r="U114" i="25"/>
  <c r="AY113" i="25"/>
  <c r="AQ113" i="25"/>
  <c r="AP113" i="25"/>
  <c r="AO113" i="25"/>
  <c r="AN113" i="25"/>
  <c r="AM113" i="25"/>
  <c r="AL113" i="25"/>
  <c r="AH113" i="25"/>
  <c r="Z113" i="25"/>
  <c r="Y113" i="25"/>
  <c r="X113" i="25"/>
  <c r="W113" i="25"/>
  <c r="V113" i="25"/>
  <c r="U113" i="25"/>
  <c r="AY112" i="25"/>
  <c r="AQ112" i="25"/>
  <c r="AP112" i="25"/>
  <c r="AO112" i="25"/>
  <c r="AN112" i="25"/>
  <c r="AM112" i="25"/>
  <c r="AL112" i="25"/>
  <c r="AH112" i="25"/>
  <c r="Z112" i="25"/>
  <c r="Y112" i="25"/>
  <c r="X112" i="25"/>
  <c r="W112" i="25"/>
  <c r="V112" i="25"/>
  <c r="U112" i="25"/>
  <c r="AY111" i="25"/>
  <c r="AQ111" i="25"/>
  <c r="AP111" i="25"/>
  <c r="AO111" i="25"/>
  <c r="AN111" i="25"/>
  <c r="AM111" i="25"/>
  <c r="AL111" i="25"/>
  <c r="AH111" i="25"/>
  <c r="Z111" i="25"/>
  <c r="Y111" i="25"/>
  <c r="X111" i="25"/>
  <c r="W111" i="25"/>
  <c r="V111" i="25"/>
  <c r="U111" i="25"/>
  <c r="AY110" i="25"/>
  <c r="AQ110" i="25"/>
  <c r="AP110" i="25"/>
  <c r="AO110" i="25"/>
  <c r="AN110" i="25"/>
  <c r="AM110" i="25"/>
  <c r="AL110" i="25"/>
  <c r="AH110" i="25"/>
  <c r="Z110" i="25"/>
  <c r="Y110" i="25"/>
  <c r="X110" i="25"/>
  <c r="W110" i="25"/>
  <c r="V110" i="25"/>
  <c r="U110" i="25"/>
  <c r="AY109" i="25"/>
  <c r="AQ109" i="25"/>
  <c r="AP109" i="25"/>
  <c r="AO109" i="25"/>
  <c r="AN109" i="25"/>
  <c r="AM109" i="25"/>
  <c r="AL109" i="25"/>
  <c r="AH109" i="25"/>
  <c r="Z109" i="25"/>
  <c r="Y109" i="25"/>
  <c r="X109" i="25"/>
  <c r="W109" i="25"/>
  <c r="V109" i="25"/>
  <c r="U109" i="25"/>
  <c r="BO104" i="25"/>
  <c r="BN104" i="25"/>
  <c r="BM104" i="25"/>
  <c r="BL104" i="25"/>
  <c r="BK104" i="25"/>
  <c r="J104" i="25" s="1"/>
  <c r="AJ197" i="30" s="1"/>
  <c r="BJ104" i="25"/>
  <c r="BG104" i="25"/>
  <c r="BF104" i="25"/>
  <c r="BE104" i="25"/>
  <c r="BD104" i="25"/>
  <c r="K104" i="25" s="1"/>
  <c r="AJ203" i="30" s="1"/>
  <c r="BC104" i="25"/>
  <c r="BB104" i="25"/>
  <c r="N104" i="25"/>
  <c r="AJ221" i="30" s="1"/>
  <c r="M104" i="25"/>
  <c r="AJ215" i="30" s="1"/>
  <c r="BO103" i="25"/>
  <c r="BN103" i="25"/>
  <c r="BM103" i="25"/>
  <c r="L103" i="25" s="1"/>
  <c r="AI209" i="30" s="1"/>
  <c r="BL103" i="25"/>
  <c r="BK103" i="25"/>
  <c r="BJ103" i="25"/>
  <c r="BG103" i="25"/>
  <c r="BF103" i="25"/>
  <c r="BE103" i="25"/>
  <c r="BD103" i="25"/>
  <c r="BC103" i="25"/>
  <c r="J103" i="25" s="1"/>
  <c r="AI197" i="30" s="1"/>
  <c r="BB103" i="25"/>
  <c r="N103" i="25"/>
  <c r="AI221" i="30" s="1"/>
  <c r="BO102" i="25"/>
  <c r="BN102" i="25"/>
  <c r="BM102" i="25"/>
  <c r="BL102" i="25"/>
  <c r="BK102" i="25"/>
  <c r="BJ102" i="25"/>
  <c r="BG102" i="25"/>
  <c r="BF102" i="25"/>
  <c r="BE102" i="25"/>
  <c r="BD102" i="25"/>
  <c r="K102" i="25" s="1"/>
  <c r="AH203" i="30" s="1"/>
  <c r="BC102" i="25"/>
  <c r="BB102" i="25"/>
  <c r="N102" i="25"/>
  <c r="AH221" i="30" s="1"/>
  <c r="M102" i="25"/>
  <c r="AH215" i="30" s="1"/>
  <c r="BO101" i="25"/>
  <c r="BN101" i="25"/>
  <c r="BM101" i="25"/>
  <c r="BL101" i="25"/>
  <c r="BK101" i="25"/>
  <c r="BJ101" i="25"/>
  <c r="BG101" i="25"/>
  <c r="BF101" i="25"/>
  <c r="BE101" i="25"/>
  <c r="BD101" i="25"/>
  <c r="BC101" i="25"/>
  <c r="BB101" i="25"/>
  <c r="N101" i="25"/>
  <c r="AG221" i="30" s="1"/>
  <c r="BO100" i="25"/>
  <c r="BN100" i="25"/>
  <c r="BM100" i="25"/>
  <c r="BL100" i="25"/>
  <c r="BK100" i="25"/>
  <c r="BJ100" i="25"/>
  <c r="BG100" i="25"/>
  <c r="BF100" i="25"/>
  <c r="BE100" i="25"/>
  <c r="BD100" i="25"/>
  <c r="BC100" i="25"/>
  <c r="BB100" i="25"/>
  <c r="N100" i="25"/>
  <c r="AF221" i="30" s="1"/>
  <c r="BO99" i="25"/>
  <c r="BN99" i="25"/>
  <c r="BM99" i="25"/>
  <c r="BL99" i="25"/>
  <c r="BK99" i="25"/>
  <c r="BJ99" i="25"/>
  <c r="BG99" i="25"/>
  <c r="BF99" i="25"/>
  <c r="BE99" i="25"/>
  <c r="BD99" i="25"/>
  <c r="BC99" i="25"/>
  <c r="BB99" i="25"/>
  <c r="N99" i="25"/>
  <c r="AE221" i="30" s="1"/>
  <c r="BO98" i="25"/>
  <c r="BN98" i="25"/>
  <c r="BM98" i="25"/>
  <c r="BL98" i="25"/>
  <c r="BK98" i="25"/>
  <c r="J98" i="25" s="1"/>
  <c r="AD197" i="30" s="1"/>
  <c r="BJ98" i="25"/>
  <c r="BG98" i="25"/>
  <c r="BF98" i="25"/>
  <c r="BE98" i="25"/>
  <c r="L98" i="25" s="1"/>
  <c r="AD209" i="30" s="1"/>
  <c r="BD98" i="25"/>
  <c r="BC98" i="25"/>
  <c r="BB98" i="25"/>
  <c r="N98" i="25"/>
  <c r="AD221" i="30" s="1"/>
  <c r="BO97" i="25"/>
  <c r="BN97" i="25"/>
  <c r="BM97" i="25"/>
  <c r="BL97" i="25"/>
  <c r="BK97" i="25"/>
  <c r="BJ97" i="25"/>
  <c r="BG97" i="25"/>
  <c r="BF97" i="25"/>
  <c r="BE97" i="25"/>
  <c r="BD97" i="25"/>
  <c r="BC97" i="25"/>
  <c r="BB97" i="25"/>
  <c r="N97" i="25"/>
  <c r="AC221" i="30" s="1"/>
  <c r="BO96" i="25"/>
  <c r="BN96" i="25"/>
  <c r="BM96" i="25"/>
  <c r="BL96" i="25"/>
  <c r="BK96" i="25"/>
  <c r="BJ96" i="25"/>
  <c r="BG96" i="25"/>
  <c r="BF96" i="25"/>
  <c r="BE96" i="25"/>
  <c r="BD96" i="25"/>
  <c r="BC96" i="25"/>
  <c r="BB96" i="25"/>
  <c r="N96" i="25"/>
  <c r="AB221" i="30" s="1"/>
  <c r="BO95" i="25"/>
  <c r="BN95" i="25"/>
  <c r="BM95" i="25"/>
  <c r="BL95" i="25"/>
  <c r="BK95" i="25"/>
  <c r="BJ95" i="25"/>
  <c r="BG95" i="25"/>
  <c r="BF95" i="25"/>
  <c r="BE95" i="25"/>
  <c r="BD95" i="25"/>
  <c r="BC95" i="25"/>
  <c r="BB95" i="25"/>
  <c r="N95" i="25"/>
  <c r="AA221" i="30" s="1"/>
  <c r="K95" i="25"/>
  <c r="AA203" i="30" s="1"/>
  <c r="BO94" i="25"/>
  <c r="BN94" i="25"/>
  <c r="BM94" i="25"/>
  <c r="BL94" i="25"/>
  <c r="BK94" i="25"/>
  <c r="BJ94" i="25"/>
  <c r="BG94" i="25"/>
  <c r="BF94" i="25"/>
  <c r="M94" i="25" s="1"/>
  <c r="Z215" i="30" s="1"/>
  <c r="BE94" i="25"/>
  <c r="BD94" i="25"/>
  <c r="BC94" i="25"/>
  <c r="BB94" i="25"/>
  <c r="N94" i="25"/>
  <c r="Z221" i="30" s="1"/>
  <c r="BO93" i="25"/>
  <c r="BN93" i="25"/>
  <c r="BM93" i="25"/>
  <c r="BL93" i="25"/>
  <c r="BK93" i="25"/>
  <c r="BJ93" i="25"/>
  <c r="BG93" i="25"/>
  <c r="BF93" i="25"/>
  <c r="BE93" i="25"/>
  <c r="BD93" i="25"/>
  <c r="BC93" i="25"/>
  <c r="BB93" i="25"/>
  <c r="N93" i="25"/>
  <c r="Y221" i="30" s="1"/>
  <c r="BO92" i="25"/>
  <c r="BN92" i="25"/>
  <c r="BM92" i="25"/>
  <c r="BL92" i="25"/>
  <c r="BK92" i="25"/>
  <c r="BJ92" i="25"/>
  <c r="BG92" i="25"/>
  <c r="BF92" i="25"/>
  <c r="BE92" i="25"/>
  <c r="BD92" i="25"/>
  <c r="BC92" i="25"/>
  <c r="BB92" i="25"/>
  <c r="N92" i="25"/>
  <c r="X221" i="30" s="1"/>
  <c r="BO91" i="25"/>
  <c r="BN91" i="25"/>
  <c r="BM91" i="25"/>
  <c r="BL91" i="25"/>
  <c r="BK91" i="25"/>
  <c r="BJ91" i="25"/>
  <c r="BG91" i="25"/>
  <c r="BF91" i="25"/>
  <c r="BE91" i="25"/>
  <c r="BD91" i="25"/>
  <c r="BC91" i="25"/>
  <c r="BB91" i="25"/>
  <c r="N91" i="25"/>
  <c r="W221" i="30" s="1"/>
  <c r="BO90" i="25"/>
  <c r="BN90" i="25"/>
  <c r="BM90" i="25"/>
  <c r="BL90" i="25"/>
  <c r="BK90" i="25"/>
  <c r="BJ90" i="25"/>
  <c r="BG90" i="25"/>
  <c r="BF90" i="25"/>
  <c r="M90" i="25" s="1"/>
  <c r="V215" i="30" s="1"/>
  <c r="BE90" i="25"/>
  <c r="BD90" i="25"/>
  <c r="BC90" i="25"/>
  <c r="BB90" i="25"/>
  <c r="N90" i="25"/>
  <c r="V221" i="30" s="1"/>
  <c r="BO89" i="25"/>
  <c r="BN89" i="25"/>
  <c r="BM89" i="25"/>
  <c r="BL89" i="25"/>
  <c r="BK89" i="25"/>
  <c r="BJ89" i="25"/>
  <c r="BG89" i="25"/>
  <c r="BF89" i="25"/>
  <c r="BE89" i="25"/>
  <c r="BD89" i="25"/>
  <c r="BC89" i="25"/>
  <c r="BB89" i="25"/>
  <c r="N89" i="25"/>
  <c r="U221" i="30" s="1"/>
  <c r="BO88" i="25"/>
  <c r="BN88" i="25"/>
  <c r="BM88" i="25"/>
  <c r="BL88" i="25"/>
  <c r="BK88" i="25"/>
  <c r="BJ88" i="25"/>
  <c r="BG88" i="25"/>
  <c r="BF88" i="25"/>
  <c r="BE88" i="25"/>
  <c r="BD88" i="25"/>
  <c r="K88" i="25" s="1"/>
  <c r="T203" i="30" s="1"/>
  <c r="BC88" i="25"/>
  <c r="BB88" i="25"/>
  <c r="N88" i="25"/>
  <c r="T221" i="30" s="1"/>
  <c r="M88" i="25"/>
  <c r="T215" i="30" s="1"/>
  <c r="BO87" i="25"/>
  <c r="BN87" i="25"/>
  <c r="BM87" i="25"/>
  <c r="BL87" i="25"/>
  <c r="BK87" i="25"/>
  <c r="BJ87" i="25"/>
  <c r="BG87" i="25"/>
  <c r="BF87" i="25"/>
  <c r="BE87" i="25"/>
  <c r="BD87" i="25"/>
  <c r="BC87" i="25"/>
  <c r="BB87" i="25"/>
  <c r="N87" i="25"/>
  <c r="S221" i="30" s="1"/>
  <c r="BO86" i="25"/>
  <c r="BN86" i="25"/>
  <c r="BM86" i="25"/>
  <c r="BL86" i="25"/>
  <c r="BK86" i="25"/>
  <c r="BJ86" i="25"/>
  <c r="BG86" i="25"/>
  <c r="BF86" i="25"/>
  <c r="M86" i="25" s="1"/>
  <c r="R215" i="30" s="1"/>
  <c r="BE86" i="25"/>
  <c r="BD86" i="25"/>
  <c r="BC86" i="25"/>
  <c r="BB86" i="25"/>
  <c r="N86" i="25"/>
  <c r="R221" i="30" s="1"/>
  <c r="BO85" i="25"/>
  <c r="BN85" i="25"/>
  <c r="BM85" i="25"/>
  <c r="BL85" i="25"/>
  <c r="BK85" i="25"/>
  <c r="BJ85" i="25"/>
  <c r="BG85" i="25"/>
  <c r="BF85" i="25"/>
  <c r="BE85" i="25"/>
  <c r="BD85" i="25"/>
  <c r="BC85" i="25"/>
  <c r="BB85" i="25"/>
  <c r="N85" i="25"/>
  <c r="Q221" i="30" s="1"/>
  <c r="BO84" i="25"/>
  <c r="BN84" i="25"/>
  <c r="BM84" i="25"/>
  <c r="BL84" i="25"/>
  <c r="BK84" i="25"/>
  <c r="BJ84" i="25"/>
  <c r="BG84" i="25"/>
  <c r="BF84" i="25"/>
  <c r="BE84" i="25"/>
  <c r="BD84" i="25"/>
  <c r="BC84" i="25"/>
  <c r="BB84" i="25"/>
  <c r="N84" i="25"/>
  <c r="P221" i="30" s="1"/>
  <c r="BO83" i="25"/>
  <c r="BN83" i="25"/>
  <c r="BM83" i="25"/>
  <c r="BL83" i="25"/>
  <c r="BK83" i="25"/>
  <c r="BJ83" i="25"/>
  <c r="BG83" i="25"/>
  <c r="BF83" i="25"/>
  <c r="BE83" i="25"/>
  <c r="BD83" i="25"/>
  <c r="BC83" i="25"/>
  <c r="BB83" i="25"/>
  <c r="N83" i="25"/>
  <c r="O221" i="30" s="1"/>
  <c r="BO82" i="25"/>
  <c r="BN82" i="25"/>
  <c r="BM82" i="25"/>
  <c r="BL82" i="25"/>
  <c r="BK82" i="25"/>
  <c r="BJ82" i="25"/>
  <c r="BG82" i="25"/>
  <c r="BF82" i="25"/>
  <c r="BE82" i="25"/>
  <c r="BD82" i="25"/>
  <c r="BC82" i="25"/>
  <c r="BB82" i="25"/>
  <c r="N82" i="25"/>
  <c r="N221" i="30" s="1"/>
  <c r="BO81" i="25"/>
  <c r="BN81" i="25"/>
  <c r="BM81" i="25"/>
  <c r="BL81" i="25"/>
  <c r="BK81" i="25"/>
  <c r="BJ81" i="25"/>
  <c r="BG81" i="25"/>
  <c r="BF81" i="25"/>
  <c r="BE81" i="25"/>
  <c r="BD81" i="25"/>
  <c r="BC81" i="25"/>
  <c r="BB81" i="25"/>
  <c r="N81" i="25"/>
  <c r="M221" i="30" s="1"/>
  <c r="BO80" i="25"/>
  <c r="BN80" i="25"/>
  <c r="BM80" i="25"/>
  <c r="BL80" i="25"/>
  <c r="BK80" i="25"/>
  <c r="BJ80" i="25"/>
  <c r="BG80" i="25"/>
  <c r="BF80" i="25"/>
  <c r="BE80" i="25"/>
  <c r="BD80" i="25"/>
  <c r="BC80" i="25"/>
  <c r="BB80" i="25"/>
  <c r="N80" i="25"/>
  <c r="L221" i="30" s="1"/>
  <c r="BO79" i="25"/>
  <c r="BN79" i="25"/>
  <c r="BM79" i="25"/>
  <c r="BL79" i="25"/>
  <c r="K79" i="25" s="1"/>
  <c r="K203" i="30" s="1"/>
  <c r="BK79" i="25"/>
  <c r="BJ79" i="25"/>
  <c r="BG79" i="25"/>
  <c r="BF79" i="25"/>
  <c r="BE79" i="25"/>
  <c r="BD79" i="25"/>
  <c r="BC79" i="25"/>
  <c r="BB79" i="25"/>
  <c r="N79" i="25"/>
  <c r="K221" i="30" s="1"/>
  <c r="BO78" i="25"/>
  <c r="BN78" i="25"/>
  <c r="BM78" i="25"/>
  <c r="BL78" i="25"/>
  <c r="BK78" i="25"/>
  <c r="BJ78" i="25"/>
  <c r="BG78" i="25"/>
  <c r="BF78" i="25"/>
  <c r="BE78" i="25"/>
  <c r="BD78" i="25"/>
  <c r="BC78" i="25"/>
  <c r="BB78" i="25"/>
  <c r="N78" i="25"/>
  <c r="J221" i="30" s="1"/>
  <c r="BO77" i="25"/>
  <c r="BN77" i="25"/>
  <c r="BM77" i="25"/>
  <c r="BL77" i="25"/>
  <c r="BK77" i="25"/>
  <c r="BJ77" i="25"/>
  <c r="BG77" i="25"/>
  <c r="BF77" i="25"/>
  <c r="BE77" i="25"/>
  <c r="BD77" i="25"/>
  <c r="BC77" i="25"/>
  <c r="BB77" i="25"/>
  <c r="N77" i="25"/>
  <c r="I221" i="30" s="1"/>
  <c r="BO76" i="25"/>
  <c r="BN76" i="25"/>
  <c r="BM76" i="25"/>
  <c r="BL76" i="25"/>
  <c r="BK76" i="25"/>
  <c r="BJ76" i="25"/>
  <c r="BG76" i="25"/>
  <c r="BF76" i="25"/>
  <c r="BE76" i="25"/>
  <c r="BD76" i="25"/>
  <c r="BC76" i="25"/>
  <c r="BB76" i="25"/>
  <c r="N76" i="25"/>
  <c r="AY71" i="25"/>
  <c r="AX71" i="25"/>
  <c r="AW71" i="25"/>
  <c r="AV71" i="25"/>
  <c r="AU71" i="25"/>
  <c r="AT71" i="25"/>
  <c r="AQ71" i="25"/>
  <c r="AK71" i="25"/>
  <c r="AH71" i="25"/>
  <c r="N71" i="25" s="1"/>
  <c r="AG71" i="25"/>
  <c r="M71" i="25" s="1"/>
  <c r="AF71" i="25"/>
  <c r="AE71" i="25"/>
  <c r="AD71" i="25"/>
  <c r="J71" i="25" s="1"/>
  <c r="AC71" i="25"/>
  <c r="I71" i="25" s="1"/>
  <c r="Z71" i="25"/>
  <c r="T71" i="25"/>
  <c r="AY70" i="25"/>
  <c r="AX70" i="25"/>
  <c r="AW70" i="25"/>
  <c r="AV70" i="25"/>
  <c r="AU70" i="25"/>
  <c r="AT70" i="25"/>
  <c r="AQ70" i="25"/>
  <c r="AK70" i="25"/>
  <c r="AH70" i="25"/>
  <c r="AG70" i="25"/>
  <c r="AF70" i="25"/>
  <c r="AE70" i="25"/>
  <c r="AD70" i="25"/>
  <c r="J70" i="25" s="1"/>
  <c r="AC70" i="25"/>
  <c r="I70" i="25" s="1"/>
  <c r="Z70" i="25"/>
  <c r="T70" i="25"/>
  <c r="N70" i="25"/>
  <c r="M70" i="25"/>
  <c r="AY69" i="25"/>
  <c r="AX69" i="25"/>
  <c r="AW69" i="25"/>
  <c r="AV69" i="25"/>
  <c r="AU69" i="25"/>
  <c r="AT69" i="25"/>
  <c r="AQ69" i="25"/>
  <c r="AK69" i="25"/>
  <c r="AH69" i="25"/>
  <c r="AG69" i="25"/>
  <c r="AF69" i="25"/>
  <c r="AE69" i="25"/>
  <c r="AD69" i="25"/>
  <c r="J69" i="25" s="1"/>
  <c r="AC69" i="25"/>
  <c r="Z69" i="25"/>
  <c r="T69" i="25"/>
  <c r="N69" i="25"/>
  <c r="M69" i="25"/>
  <c r="AY68" i="25"/>
  <c r="AX68" i="25"/>
  <c r="AW68" i="25"/>
  <c r="AV68" i="25"/>
  <c r="AU68" i="25"/>
  <c r="AT68" i="25"/>
  <c r="AQ68" i="25"/>
  <c r="AK68" i="25"/>
  <c r="AH68" i="25"/>
  <c r="AG68" i="25"/>
  <c r="M68" i="25" s="1"/>
  <c r="AF68" i="25"/>
  <c r="L68" i="25" s="1"/>
  <c r="AE68" i="25"/>
  <c r="AD68" i="25"/>
  <c r="AC68" i="25"/>
  <c r="I68" i="25" s="1"/>
  <c r="Z68" i="25"/>
  <c r="T68" i="25"/>
  <c r="N68" i="25"/>
  <c r="J68" i="25"/>
  <c r="AY67" i="25"/>
  <c r="AX67" i="25"/>
  <c r="AW67" i="25"/>
  <c r="AV67" i="25"/>
  <c r="AU67" i="25"/>
  <c r="AT67" i="25"/>
  <c r="AQ67" i="25"/>
  <c r="AK67" i="25"/>
  <c r="AH67" i="25"/>
  <c r="AG67" i="25"/>
  <c r="M67" i="25" s="1"/>
  <c r="AF67" i="25"/>
  <c r="AE67" i="25"/>
  <c r="AD67" i="25"/>
  <c r="J67" i="25" s="1"/>
  <c r="AC67" i="25"/>
  <c r="Z67" i="25"/>
  <c r="T67" i="25"/>
  <c r="N67" i="25"/>
  <c r="I67" i="25"/>
  <c r="AY66" i="25"/>
  <c r="AX66" i="25"/>
  <c r="AW66" i="25"/>
  <c r="AV66" i="25"/>
  <c r="AU66" i="25"/>
  <c r="AT66" i="25"/>
  <c r="I66" i="25" s="1"/>
  <c r="AQ66" i="25"/>
  <c r="AK66" i="25"/>
  <c r="AH66" i="25"/>
  <c r="AG66" i="25"/>
  <c r="AF66" i="25"/>
  <c r="AE66" i="25"/>
  <c r="AD66" i="25"/>
  <c r="J66" i="25" s="1"/>
  <c r="AC66" i="25"/>
  <c r="Z66" i="25"/>
  <c r="T66" i="25"/>
  <c r="N66" i="25"/>
  <c r="M66" i="25"/>
  <c r="AY65" i="25"/>
  <c r="AX65" i="25"/>
  <c r="AW65" i="25"/>
  <c r="AV65" i="25"/>
  <c r="AU65" i="25"/>
  <c r="AT65" i="25"/>
  <c r="I65" i="25" s="1"/>
  <c r="AQ65" i="25"/>
  <c r="AK65" i="25"/>
  <c r="AH65" i="25"/>
  <c r="AG65" i="25"/>
  <c r="AF65" i="25"/>
  <c r="AE65" i="25"/>
  <c r="AD65" i="25"/>
  <c r="J65" i="25" s="1"/>
  <c r="AC65" i="25"/>
  <c r="Z65" i="25"/>
  <c r="T65" i="25"/>
  <c r="N65" i="25"/>
  <c r="M65" i="25"/>
  <c r="AY64" i="25"/>
  <c r="AX64" i="25"/>
  <c r="AW64" i="25"/>
  <c r="AV64" i="25"/>
  <c r="AU64" i="25"/>
  <c r="AT64" i="25"/>
  <c r="AQ64" i="25"/>
  <c r="AK64" i="25"/>
  <c r="AH64" i="25"/>
  <c r="AG64" i="25"/>
  <c r="M64" i="25" s="1"/>
  <c r="AF64" i="25"/>
  <c r="L64" i="25" s="1"/>
  <c r="AE64" i="25"/>
  <c r="AD64" i="25"/>
  <c r="J64" i="25" s="1"/>
  <c r="AC64" i="25"/>
  <c r="Z64" i="25"/>
  <c r="T64" i="25"/>
  <c r="N64" i="25"/>
  <c r="I64" i="25"/>
  <c r="AY63" i="25"/>
  <c r="AX63" i="25"/>
  <c r="AW63" i="25"/>
  <c r="AV63" i="25"/>
  <c r="AU63" i="25"/>
  <c r="AT63" i="25"/>
  <c r="AQ63" i="25"/>
  <c r="AK63" i="25"/>
  <c r="AH63" i="25"/>
  <c r="AG63" i="25"/>
  <c r="M63" i="25" s="1"/>
  <c r="AF63" i="25"/>
  <c r="AE63" i="25"/>
  <c r="AD63" i="25"/>
  <c r="AC63" i="25"/>
  <c r="I63" i="25" s="1"/>
  <c r="Z63" i="25"/>
  <c r="T63" i="25"/>
  <c r="N63" i="25"/>
  <c r="J63" i="25"/>
  <c r="AY62" i="25"/>
  <c r="AX62" i="25"/>
  <c r="AW62" i="25"/>
  <c r="AV62" i="25"/>
  <c r="AU62" i="25"/>
  <c r="AT62" i="25"/>
  <c r="AQ62" i="25"/>
  <c r="AK62" i="25"/>
  <c r="AH62" i="25"/>
  <c r="AG62" i="25"/>
  <c r="AF62" i="25"/>
  <c r="AE62" i="25"/>
  <c r="AD62" i="25"/>
  <c r="AC62" i="25"/>
  <c r="Z62" i="25"/>
  <c r="T62" i="25"/>
  <c r="N62" i="25"/>
  <c r="M62" i="25"/>
  <c r="J62" i="25"/>
  <c r="AY61" i="25"/>
  <c r="AX61" i="25"/>
  <c r="AW61" i="25"/>
  <c r="AV61" i="25"/>
  <c r="AU61" i="25"/>
  <c r="AT61" i="25"/>
  <c r="AQ61" i="25"/>
  <c r="AK61" i="25"/>
  <c r="AH61" i="25"/>
  <c r="AG61" i="25"/>
  <c r="AF61" i="25"/>
  <c r="AE61" i="25"/>
  <c r="AD61" i="25"/>
  <c r="J61" i="25" s="1"/>
  <c r="AC61" i="25"/>
  <c r="I61" i="25" s="1"/>
  <c r="Z61" i="25"/>
  <c r="T61" i="25"/>
  <c r="N61" i="25"/>
  <c r="M61" i="25"/>
  <c r="AY60" i="25"/>
  <c r="AX60" i="25"/>
  <c r="AW60" i="25"/>
  <c r="AV60" i="25"/>
  <c r="AU60" i="25"/>
  <c r="AT60" i="25"/>
  <c r="I60" i="25" s="1"/>
  <c r="AQ60" i="25"/>
  <c r="AK60" i="25"/>
  <c r="AH60" i="25"/>
  <c r="AG60" i="25"/>
  <c r="M60" i="25" s="1"/>
  <c r="AF60" i="25"/>
  <c r="L60" i="25" s="1"/>
  <c r="AE60" i="25"/>
  <c r="AD60" i="25"/>
  <c r="AC60" i="25"/>
  <c r="Z60" i="25"/>
  <c r="T60" i="25"/>
  <c r="N60" i="25"/>
  <c r="J60" i="25"/>
  <c r="AY59" i="25"/>
  <c r="AX59" i="25"/>
  <c r="AW59" i="25"/>
  <c r="AV59" i="25"/>
  <c r="AU59" i="25"/>
  <c r="AT59" i="25"/>
  <c r="AQ59" i="25"/>
  <c r="AK59" i="25"/>
  <c r="AH59" i="25"/>
  <c r="AG59" i="25"/>
  <c r="M59" i="25" s="1"/>
  <c r="AF59" i="25"/>
  <c r="AE59" i="25"/>
  <c r="AD59" i="25"/>
  <c r="AC59" i="25"/>
  <c r="Z59" i="25"/>
  <c r="T59" i="25"/>
  <c r="N59" i="25"/>
  <c r="J59" i="25"/>
  <c r="AY58" i="25"/>
  <c r="AW58" i="25"/>
  <c r="AV58" i="25"/>
  <c r="K58" i="25" s="1"/>
  <c r="AU58" i="25"/>
  <c r="J58" i="25" s="1"/>
  <c r="AQ58" i="25"/>
  <c r="AK58" i="25"/>
  <c r="AH58" i="25"/>
  <c r="AG58" i="25"/>
  <c r="AF58" i="25"/>
  <c r="AE58" i="25"/>
  <c r="AD58" i="25"/>
  <c r="Z58" i="25"/>
  <c r="T58" i="25"/>
  <c r="AY57" i="25"/>
  <c r="N57" i="25" s="1"/>
  <c r="AW57" i="25"/>
  <c r="AV57" i="25"/>
  <c r="AU57" i="25"/>
  <c r="AQ57" i="25"/>
  <c r="AK57" i="25"/>
  <c r="AH57" i="25"/>
  <c r="AG57" i="25"/>
  <c r="AF57" i="25"/>
  <c r="AE57" i="25"/>
  <c r="AD57" i="25"/>
  <c r="Z57" i="25"/>
  <c r="T57" i="25"/>
  <c r="AY56" i="25"/>
  <c r="AW56" i="25"/>
  <c r="AV56" i="25"/>
  <c r="AQ56" i="25"/>
  <c r="AK56" i="25"/>
  <c r="AH56" i="25"/>
  <c r="N56" i="25" s="1"/>
  <c r="AG56" i="25"/>
  <c r="AF56" i="25"/>
  <c r="AE56" i="25"/>
  <c r="Z56" i="25"/>
  <c r="T56" i="25"/>
  <c r="AY55" i="25"/>
  <c r="AW55" i="25"/>
  <c r="AV55" i="25"/>
  <c r="K55" i="25" s="1"/>
  <c r="AQ55" i="25"/>
  <c r="AK55" i="25"/>
  <c r="AH55" i="25"/>
  <c r="N55" i="25" s="1"/>
  <c r="AG55" i="25"/>
  <c r="AF55" i="25"/>
  <c r="AE55" i="25"/>
  <c r="Z55" i="25"/>
  <c r="T55" i="25"/>
  <c r="AY54" i="25"/>
  <c r="AW54" i="25"/>
  <c r="AV54" i="25"/>
  <c r="K54" i="25" s="1"/>
  <c r="AQ54" i="25"/>
  <c r="AK54" i="25"/>
  <c r="AH54" i="25"/>
  <c r="N54" i="25" s="1"/>
  <c r="AG54" i="25"/>
  <c r="AF54" i="25"/>
  <c r="AE54" i="25"/>
  <c r="Z54" i="25"/>
  <c r="T54" i="25"/>
  <c r="AY53" i="25"/>
  <c r="AW53" i="25"/>
  <c r="AV53" i="25"/>
  <c r="AQ53" i="25"/>
  <c r="AK53" i="25"/>
  <c r="AH53" i="25"/>
  <c r="N53" i="25" s="1"/>
  <c r="AG53" i="25"/>
  <c r="AF53" i="25"/>
  <c r="AE53" i="25"/>
  <c r="Z53" i="25"/>
  <c r="T53" i="25"/>
  <c r="AY52" i="25"/>
  <c r="AW52" i="25"/>
  <c r="AV52" i="25"/>
  <c r="AQ52" i="25"/>
  <c r="AK52" i="25"/>
  <c r="AH52" i="25"/>
  <c r="N52" i="25" s="1"/>
  <c r="AG52" i="25"/>
  <c r="AF52" i="25"/>
  <c r="AE52" i="25"/>
  <c r="Z52" i="25"/>
  <c r="T52" i="25"/>
  <c r="AY51" i="25"/>
  <c r="AW51" i="25"/>
  <c r="AQ51" i="25"/>
  <c r="AK51" i="25"/>
  <c r="AH51" i="25"/>
  <c r="AG51" i="25"/>
  <c r="AF51" i="25"/>
  <c r="L51" i="25" s="1"/>
  <c r="Z51" i="25"/>
  <c r="T51" i="25"/>
  <c r="N51" i="25"/>
  <c r="AY50" i="25"/>
  <c r="AQ50" i="25"/>
  <c r="AK50" i="25"/>
  <c r="AH50" i="25"/>
  <c r="AG50" i="25"/>
  <c r="AF50" i="25"/>
  <c r="Z50" i="25"/>
  <c r="T50" i="25"/>
  <c r="N50" i="25"/>
  <c r="AY49" i="25"/>
  <c r="AQ49" i="25"/>
  <c r="AK49" i="25"/>
  <c r="AH49" i="25"/>
  <c r="N49" i="25" s="1"/>
  <c r="AG49" i="25"/>
  <c r="AF49" i="25"/>
  <c r="Z49" i="25"/>
  <c r="T49" i="25"/>
  <c r="AY48" i="25"/>
  <c r="AQ48" i="25"/>
  <c r="AK48" i="25"/>
  <c r="AH48" i="25"/>
  <c r="AG48" i="25"/>
  <c r="AF48" i="25"/>
  <c r="Z48" i="25"/>
  <c r="T48" i="25"/>
  <c r="N48" i="25"/>
  <c r="AY47" i="25"/>
  <c r="AV47" i="25"/>
  <c r="AQ47" i="25"/>
  <c r="AN47" i="25"/>
  <c r="AK47" i="25"/>
  <c r="AH47" i="25"/>
  <c r="Z47" i="25"/>
  <c r="W47" i="25"/>
  <c r="AE47" i="25" s="1"/>
  <c r="T47" i="25"/>
  <c r="N47" i="25"/>
  <c r="AY46" i="25"/>
  <c r="AQ46" i="25"/>
  <c r="AN46" i="25"/>
  <c r="AV46" i="25" s="1"/>
  <c r="AK46" i="25"/>
  <c r="AH46" i="25"/>
  <c r="Z46" i="25"/>
  <c r="W46" i="25"/>
  <c r="AE46" i="25" s="1"/>
  <c r="K46" i="25" s="1"/>
  <c r="T46" i="25"/>
  <c r="N46" i="25"/>
  <c r="AY45" i="25"/>
  <c r="AQ45" i="25"/>
  <c r="AP45" i="25"/>
  <c r="AX45" i="25" s="1"/>
  <c r="AN45" i="25"/>
  <c r="AV45" i="25" s="1"/>
  <c r="AM45" i="25"/>
  <c r="AU45" i="25" s="1"/>
  <c r="AK45" i="25"/>
  <c r="AH45" i="25"/>
  <c r="Z45" i="25"/>
  <c r="W45" i="25"/>
  <c r="AE45" i="25" s="1"/>
  <c r="V45" i="25"/>
  <c r="AD45" i="25" s="1"/>
  <c r="T45" i="25"/>
  <c r="Y45" i="25" s="1"/>
  <c r="N45" i="25"/>
  <c r="AY44" i="25"/>
  <c r="AQ44" i="25"/>
  <c r="AP44" i="25"/>
  <c r="AX44" i="25" s="1"/>
  <c r="AN44" i="25"/>
  <c r="AV44" i="25" s="1"/>
  <c r="AM44" i="25"/>
  <c r="AU44" i="25" s="1"/>
  <c r="AK44" i="25"/>
  <c r="AH44" i="25"/>
  <c r="N44" i="25" s="1"/>
  <c r="Z44" i="25"/>
  <c r="W44" i="25"/>
  <c r="AE44" i="25" s="1"/>
  <c r="V44" i="25"/>
  <c r="AD44" i="25" s="1"/>
  <c r="J44" i="25" s="1"/>
  <c r="T44" i="25"/>
  <c r="Y44" i="25" s="1"/>
  <c r="AY43" i="25"/>
  <c r="AV43" i="25"/>
  <c r="AQ43" i="25"/>
  <c r="AP43" i="25"/>
  <c r="AX43" i="25" s="1"/>
  <c r="AN43" i="25"/>
  <c r="AM43" i="25"/>
  <c r="AU43" i="25" s="1"/>
  <c r="AL43" i="25"/>
  <c r="AT43" i="25" s="1"/>
  <c r="AK43" i="25"/>
  <c r="AO43" i="25" s="1"/>
  <c r="AW43" i="25" s="1"/>
  <c r="AH43" i="25"/>
  <c r="Z43" i="25"/>
  <c r="W43" i="25"/>
  <c r="AE43" i="25" s="1"/>
  <c r="K43" i="25" s="1"/>
  <c r="V43" i="25"/>
  <c r="AD43" i="25" s="1"/>
  <c r="T43" i="25"/>
  <c r="X43" i="25" s="1"/>
  <c r="AF43" i="25" s="1"/>
  <c r="L43" i="25" s="1"/>
  <c r="N43" i="25"/>
  <c r="H24" i="25"/>
  <c r="C24" i="25"/>
  <c r="N19" i="25"/>
  <c r="AQ181" i="25" s="1"/>
  <c r="M19" i="25"/>
  <c r="B19" i="25"/>
  <c r="N18" i="25"/>
  <c r="M18" i="25"/>
  <c r="Y184" i="25" s="1"/>
  <c r="B18" i="25"/>
  <c r="N17" i="25"/>
  <c r="M17" i="25"/>
  <c r="B17" i="25"/>
  <c r="N16" i="25"/>
  <c r="M16" i="25"/>
  <c r="B16" i="25"/>
  <c r="N15" i="25"/>
  <c r="M15" i="25"/>
  <c r="B15" i="25"/>
  <c r="N14" i="25"/>
  <c r="M14" i="25"/>
  <c r="U186" i="25" s="1"/>
  <c r="B14" i="25"/>
  <c r="O6" i="25"/>
  <c r="K6" i="25"/>
  <c r="J6" i="25"/>
  <c r="N6" i="25" s="1"/>
  <c r="X182" i="25" s="1"/>
  <c r="I6" i="25"/>
  <c r="M6" i="25" s="1"/>
  <c r="H6" i="25"/>
  <c r="L6" i="25" s="1"/>
  <c r="BG207" i="24"/>
  <c r="BF207" i="24"/>
  <c r="BE207" i="24"/>
  <c r="BD207" i="24"/>
  <c r="BC207" i="24"/>
  <c r="BB207" i="24"/>
  <c r="AK207" i="24"/>
  <c r="T207" i="24"/>
  <c r="BG206" i="24"/>
  <c r="BF206" i="24"/>
  <c r="BE206" i="24"/>
  <c r="BD206" i="24"/>
  <c r="BC206" i="24"/>
  <c r="BB206" i="24"/>
  <c r="AK206" i="24"/>
  <c r="T206" i="24"/>
  <c r="BG205" i="24"/>
  <c r="BF205" i="24"/>
  <c r="BE205" i="24"/>
  <c r="BD205" i="24"/>
  <c r="BC205" i="24"/>
  <c r="BB205" i="24"/>
  <c r="AK205" i="24"/>
  <c r="T205" i="24"/>
  <c r="BG204" i="24"/>
  <c r="BF204" i="24"/>
  <c r="BE204" i="24"/>
  <c r="BD204" i="24"/>
  <c r="BC204" i="24"/>
  <c r="BB204" i="24"/>
  <c r="AK204" i="24"/>
  <c r="T204" i="24"/>
  <c r="BG203" i="24"/>
  <c r="BF203" i="24"/>
  <c r="BE203" i="24"/>
  <c r="BD203" i="24"/>
  <c r="BC203" i="24"/>
  <c r="BB203" i="24"/>
  <c r="AK203" i="24"/>
  <c r="T203" i="24"/>
  <c r="BG202" i="24"/>
  <c r="BF202" i="24"/>
  <c r="BE202" i="24"/>
  <c r="BD202" i="24"/>
  <c r="BC202" i="24"/>
  <c r="BB202" i="24"/>
  <c r="AK202" i="24"/>
  <c r="T202" i="24"/>
  <c r="BG201" i="24"/>
  <c r="BF201" i="24"/>
  <c r="BE201" i="24"/>
  <c r="BD201" i="24"/>
  <c r="BC201" i="24"/>
  <c r="BB201" i="24"/>
  <c r="AK201" i="24"/>
  <c r="T201" i="24"/>
  <c r="BG200" i="24"/>
  <c r="BF200" i="24"/>
  <c r="BE200" i="24"/>
  <c r="BD200" i="24"/>
  <c r="BC200" i="24"/>
  <c r="BB200" i="24"/>
  <c r="AK200" i="24"/>
  <c r="T200" i="24"/>
  <c r="BG199" i="24"/>
  <c r="BF199" i="24"/>
  <c r="BE199" i="24"/>
  <c r="BD199" i="24"/>
  <c r="BC199" i="24"/>
  <c r="BB199" i="24"/>
  <c r="AK199" i="24"/>
  <c r="T199" i="24"/>
  <c r="BG198" i="24"/>
  <c r="BF198" i="24"/>
  <c r="BE198" i="24"/>
  <c r="BD198" i="24"/>
  <c r="BC198" i="24"/>
  <c r="BB198" i="24"/>
  <c r="AK198" i="24"/>
  <c r="T198" i="24"/>
  <c r="BG197" i="24"/>
  <c r="BF197" i="24"/>
  <c r="BE197" i="24"/>
  <c r="BD197" i="24"/>
  <c r="BC197" i="24"/>
  <c r="BB197" i="24"/>
  <c r="AK197" i="24"/>
  <c r="X197" i="24"/>
  <c r="T197" i="24"/>
  <c r="BG196" i="24"/>
  <c r="BF196" i="24"/>
  <c r="BE196" i="24"/>
  <c r="BD196" i="24"/>
  <c r="BC196" i="24"/>
  <c r="BB196" i="24"/>
  <c r="AK196" i="24"/>
  <c r="T196" i="24"/>
  <c r="BG195" i="24"/>
  <c r="BF195" i="24"/>
  <c r="BE195" i="24"/>
  <c r="BD195" i="24"/>
  <c r="BC195" i="24"/>
  <c r="BB195" i="24"/>
  <c r="AK195" i="24"/>
  <c r="T195" i="24"/>
  <c r="BG194" i="24"/>
  <c r="BF194" i="24"/>
  <c r="BE194" i="24"/>
  <c r="BD194" i="24"/>
  <c r="BC194" i="24"/>
  <c r="BB194" i="24"/>
  <c r="AK194" i="24"/>
  <c r="T194" i="24"/>
  <c r="BG193" i="24"/>
  <c r="BF193" i="24"/>
  <c r="BE193" i="24"/>
  <c r="BD193" i="24"/>
  <c r="BC193" i="24"/>
  <c r="BB193" i="24"/>
  <c r="AK193" i="24"/>
  <c r="T193" i="24"/>
  <c r="BG192" i="24"/>
  <c r="BF192" i="24"/>
  <c r="BE192" i="24"/>
  <c r="BD192" i="24"/>
  <c r="BC192" i="24"/>
  <c r="BB192" i="24"/>
  <c r="AK192" i="24"/>
  <c r="T192" i="24"/>
  <c r="BG191" i="24"/>
  <c r="BF191" i="24"/>
  <c r="BE191" i="24"/>
  <c r="BD191" i="24"/>
  <c r="BC191" i="24"/>
  <c r="BB191" i="24"/>
  <c r="AK191" i="24"/>
  <c r="T191" i="24"/>
  <c r="BG190" i="24"/>
  <c r="BF190" i="24"/>
  <c r="BE190" i="24"/>
  <c r="BD190" i="24"/>
  <c r="BC190" i="24"/>
  <c r="BB190" i="24"/>
  <c r="AK190" i="24"/>
  <c r="T190" i="24"/>
  <c r="BG189" i="24"/>
  <c r="BF189" i="24"/>
  <c r="BE189" i="24"/>
  <c r="BD189" i="24"/>
  <c r="BC189" i="24"/>
  <c r="BB189" i="24"/>
  <c r="AK189" i="24"/>
  <c r="X189" i="24"/>
  <c r="T189" i="24"/>
  <c r="BG188" i="24"/>
  <c r="BF188" i="24"/>
  <c r="BE188" i="24"/>
  <c r="BD188" i="24"/>
  <c r="BC188" i="24"/>
  <c r="BB188" i="24"/>
  <c r="AK188" i="24"/>
  <c r="T188" i="24"/>
  <c r="BG187" i="24"/>
  <c r="BF187" i="24"/>
  <c r="BE187" i="24"/>
  <c r="BD187" i="24"/>
  <c r="BC187" i="24"/>
  <c r="BB187" i="24"/>
  <c r="AK187" i="24"/>
  <c r="T187" i="24"/>
  <c r="BG186" i="24"/>
  <c r="BF186" i="24"/>
  <c r="BE186" i="24"/>
  <c r="BD186" i="24"/>
  <c r="BC186" i="24"/>
  <c r="BB186" i="24"/>
  <c r="AK186" i="24"/>
  <c r="T186" i="24"/>
  <c r="BG185" i="24"/>
  <c r="BF185" i="24"/>
  <c r="BE185" i="24"/>
  <c r="BD185" i="24"/>
  <c r="BC185" i="24"/>
  <c r="BB185" i="24"/>
  <c r="AK185" i="24"/>
  <c r="T185" i="24"/>
  <c r="BG184" i="24"/>
  <c r="BF184" i="24"/>
  <c r="BE184" i="24"/>
  <c r="BD184" i="24"/>
  <c r="BC184" i="24"/>
  <c r="BB184" i="24"/>
  <c r="AK184" i="24"/>
  <c r="T184" i="24"/>
  <c r="BG183" i="24"/>
  <c r="BF183" i="24"/>
  <c r="BE183" i="24"/>
  <c r="BD183" i="24"/>
  <c r="BC183" i="24"/>
  <c r="BB183" i="24"/>
  <c r="AK183" i="24"/>
  <c r="T183" i="24"/>
  <c r="BG182" i="24"/>
  <c r="BF182" i="24"/>
  <c r="BE182" i="24"/>
  <c r="BD182" i="24"/>
  <c r="BC182" i="24"/>
  <c r="BB182" i="24"/>
  <c r="AK182" i="24"/>
  <c r="T182" i="24"/>
  <c r="BG181" i="24"/>
  <c r="BF181" i="24"/>
  <c r="BE181" i="24"/>
  <c r="BD181" i="24"/>
  <c r="BC181" i="24"/>
  <c r="BB181" i="24"/>
  <c r="AK181" i="24"/>
  <c r="T181" i="24"/>
  <c r="BG180" i="24"/>
  <c r="BF180" i="24"/>
  <c r="BE180" i="24"/>
  <c r="BD180" i="24"/>
  <c r="BC180" i="24"/>
  <c r="BB180" i="24"/>
  <c r="AK180" i="24"/>
  <c r="T180" i="24"/>
  <c r="BG179" i="24"/>
  <c r="BF179" i="24"/>
  <c r="BE179" i="24"/>
  <c r="BD179" i="24"/>
  <c r="BC179" i="24"/>
  <c r="BB179" i="24"/>
  <c r="AK179" i="24"/>
  <c r="T179" i="24"/>
  <c r="AY172" i="24"/>
  <c r="AX172" i="24"/>
  <c r="AW172" i="24"/>
  <c r="AV172" i="24"/>
  <c r="AU172" i="24"/>
  <c r="AT172" i="24"/>
  <c r="AH172" i="24"/>
  <c r="N172" i="24" s="1"/>
  <c r="AG172" i="24"/>
  <c r="AF172" i="24"/>
  <c r="AE172" i="24"/>
  <c r="AD172" i="24"/>
  <c r="J172" i="24" s="1"/>
  <c r="AC172" i="24"/>
  <c r="AY171" i="24"/>
  <c r="AX171" i="24"/>
  <c r="AW171" i="24"/>
  <c r="AV171" i="24"/>
  <c r="AU171" i="24"/>
  <c r="AT171" i="24"/>
  <c r="AH171" i="24"/>
  <c r="N171" i="24" s="1"/>
  <c r="AG171" i="24"/>
  <c r="AF171" i="24"/>
  <c r="AE171" i="24"/>
  <c r="AD171" i="24"/>
  <c r="J171" i="24" s="1"/>
  <c r="AC171" i="24"/>
  <c r="AY170" i="24"/>
  <c r="AX170" i="24"/>
  <c r="AW170" i="24"/>
  <c r="AV170" i="24"/>
  <c r="AU170" i="24"/>
  <c r="AT170" i="24"/>
  <c r="AH170" i="24"/>
  <c r="AG170" i="24"/>
  <c r="AF170" i="24"/>
  <c r="AE170" i="24"/>
  <c r="AD170" i="24"/>
  <c r="J170" i="24" s="1"/>
  <c r="AC170" i="24"/>
  <c r="AY169" i="24"/>
  <c r="AX169" i="24"/>
  <c r="AW169" i="24"/>
  <c r="AV169" i="24"/>
  <c r="AU169" i="24"/>
  <c r="AT169" i="24"/>
  <c r="AH169" i="24"/>
  <c r="AG169" i="24"/>
  <c r="AF169" i="24"/>
  <c r="L169" i="24" s="1"/>
  <c r="AE169" i="24"/>
  <c r="AD169" i="24"/>
  <c r="AC169" i="24"/>
  <c r="AY168" i="24"/>
  <c r="AX168" i="24"/>
  <c r="AW168" i="24"/>
  <c r="AV168" i="24"/>
  <c r="AU168" i="24"/>
  <c r="AT168" i="24"/>
  <c r="AH168" i="24"/>
  <c r="AG168" i="24"/>
  <c r="M168" i="24" s="1"/>
  <c r="AF168" i="24"/>
  <c r="AE168" i="24"/>
  <c r="AD168" i="24"/>
  <c r="AC168" i="24"/>
  <c r="AY167" i="24"/>
  <c r="AX167" i="24"/>
  <c r="AW167" i="24"/>
  <c r="AV167" i="24"/>
  <c r="AU167" i="24"/>
  <c r="AT167" i="24"/>
  <c r="AH167" i="24"/>
  <c r="AG167" i="24"/>
  <c r="AF167" i="24"/>
  <c r="AE167" i="24"/>
  <c r="AD167" i="24"/>
  <c r="AC167" i="24"/>
  <c r="AY166" i="24"/>
  <c r="AX166" i="24"/>
  <c r="AW166" i="24"/>
  <c r="AV166" i="24"/>
  <c r="AU166" i="24"/>
  <c r="AT166" i="24"/>
  <c r="AH166" i="24"/>
  <c r="AG166" i="24"/>
  <c r="AF166" i="24"/>
  <c r="AE166" i="24"/>
  <c r="AD166" i="24"/>
  <c r="AC166" i="24"/>
  <c r="AY165" i="24"/>
  <c r="AX165" i="24"/>
  <c r="AW165" i="24"/>
  <c r="AV165" i="24"/>
  <c r="AU165" i="24"/>
  <c r="AT165" i="24"/>
  <c r="AH165" i="24"/>
  <c r="AG165" i="24"/>
  <c r="M165" i="24" s="1"/>
  <c r="AF165" i="24"/>
  <c r="AE165" i="24"/>
  <c r="AD165" i="24"/>
  <c r="AC165" i="24"/>
  <c r="AY164" i="24"/>
  <c r="AX164" i="24"/>
  <c r="AW164" i="24"/>
  <c r="AV164" i="24"/>
  <c r="AU164" i="24"/>
  <c r="AT164" i="24"/>
  <c r="AH164" i="24"/>
  <c r="AG164" i="24"/>
  <c r="AF164" i="24"/>
  <c r="AE164" i="24"/>
  <c r="AD164" i="24"/>
  <c r="AC164" i="24"/>
  <c r="AY163" i="24"/>
  <c r="AX163" i="24"/>
  <c r="AW163" i="24"/>
  <c r="AV163" i="24"/>
  <c r="AU163" i="24"/>
  <c r="AT163" i="24"/>
  <c r="AH163" i="24"/>
  <c r="AG163" i="24"/>
  <c r="AF163" i="24"/>
  <c r="AE163" i="24"/>
  <c r="AD163" i="24"/>
  <c r="AC163" i="24"/>
  <c r="AY162" i="24"/>
  <c r="AX162" i="24"/>
  <c r="AW162" i="24"/>
  <c r="AV162" i="24"/>
  <c r="AU162" i="24"/>
  <c r="AT162" i="24"/>
  <c r="AH162" i="24"/>
  <c r="AG162" i="24"/>
  <c r="AF162" i="24"/>
  <c r="AE162" i="24"/>
  <c r="AD162" i="24"/>
  <c r="AC162" i="24"/>
  <c r="AY161" i="24"/>
  <c r="N161" i="24" s="1"/>
  <c r="AX161" i="24"/>
  <c r="AW161" i="24"/>
  <c r="AV161" i="24"/>
  <c r="AU161" i="24"/>
  <c r="J161" i="24" s="1"/>
  <c r="AT161" i="24"/>
  <c r="AH161" i="24"/>
  <c r="AG161" i="24"/>
  <c r="AF161" i="24"/>
  <c r="AE161" i="24"/>
  <c r="AD161" i="24"/>
  <c r="AC161" i="24"/>
  <c r="AY160" i="24"/>
  <c r="AX160" i="24"/>
  <c r="AW160" i="24"/>
  <c r="AV160" i="24"/>
  <c r="AU160" i="24"/>
  <c r="AT160" i="24"/>
  <c r="AH160" i="24"/>
  <c r="AG160" i="24"/>
  <c r="AF160" i="24"/>
  <c r="AE160" i="24"/>
  <c r="AD160" i="24"/>
  <c r="AC160" i="24"/>
  <c r="AY159" i="24"/>
  <c r="AW159" i="24"/>
  <c r="AV159" i="24"/>
  <c r="AU159" i="24"/>
  <c r="AH159" i="24"/>
  <c r="AG159" i="24"/>
  <c r="AF159" i="24"/>
  <c r="AE159" i="24"/>
  <c r="AD159" i="24"/>
  <c r="AY158" i="24"/>
  <c r="AW158" i="24"/>
  <c r="AV158" i="24"/>
  <c r="AU158" i="24"/>
  <c r="AH158" i="24"/>
  <c r="AG158" i="24"/>
  <c r="AF158" i="24"/>
  <c r="AE158" i="24"/>
  <c r="AD158" i="24"/>
  <c r="AY157" i="24"/>
  <c r="AW157" i="24"/>
  <c r="AV157" i="24"/>
  <c r="AH157" i="24"/>
  <c r="AG157" i="24"/>
  <c r="AF157" i="24"/>
  <c r="L157" i="24" s="1"/>
  <c r="AE157" i="24"/>
  <c r="AY156" i="24"/>
  <c r="AW156" i="24"/>
  <c r="AV156" i="24"/>
  <c r="AH156" i="24"/>
  <c r="AG156" i="24"/>
  <c r="AF156" i="24"/>
  <c r="AE156" i="24"/>
  <c r="AY155" i="24"/>
  <c r="N155" i="24" s="1"/>
  <c r="AW155" i="24"/>
  <c r="AV155" i="24"/>
  <c r="AH155" i="24"/>
  <c r="AG155" i="24"/>
  <c r="AF155" i="24"/>
  <c r="AE155" i="24"/>
  <c r="AY154" i="24"/>
  <c r="AW154" i="24"/>
  <c r="AV154" i="24"/>
  <c r="AH154" i="24"/>
  <c r="AG154" i="24"/>
  <c r="AF154" i="24"/>
  <c r="L154" i="24" s="1"/>
  <c r="AE154" i="24"/>
  <c r="AY153" i="24"/>
  <c r="AW153" i="24"/>
  <c r="AV153" i="24"/>
  <c r="AH153" i="24"/>
  <c r="AG153" i="24"/>
  <c r="AF153" i="24"/>
  <c r="AE153" i="24"/>
  <c r="AY152" i="24"/>
  <c r="AW152" i="24"/>
  <c r="AH152" i="24"/>
  <c r="N152" i="24" s="1"/>
  <c r="AG152" i="24"/>
  <c r="AF152" i="24"/>
  <c r="AY151" i="24"/>
  <c r="AH151" i="24"/>
  <c r="N151" i="24" s="1"/>
  <c r="AG151" i="24"/>
  <c r="AF151" i="24"/>
  <c r="AY150" i="24"/>
  <c r="AH150" i="24"/>
  <c r="AG150" i="24"/>
  <c r="AF150" i="24"/>
  <c r="AY149" i="24"/>
  <c r="AH149" i="24"/>
  <c r="N149" i="24" s="1"/>
  <c r="AG149" i="24"/>
  <c r="AF149" i="24"/>
  <c r="AY148" i="24"/>
  <c r="AH148" i="24"/>
  <c r="AY147" i="24"/>
  <c r="AH147" i="24"/>
  <c r="N147" i="24"/>
  <c r="AY146" i="24"/>
  <c r="AH146" i="24"/>
  <c r="N146" i="24" s="1"/>
  <c r="AY145" i="24"/>
  <c r="AH145" i="24"/>
  <c r="N145" i="24" s="1"/>
  <c r="AY144" i="24"/>
  <c r="AH144" i="24"/>
  <c r="AW137" i="24"/>
  <c r="AQ137" i="24"/>
  <c r="AY137" i="24" s="1"/>
  <c r="AP137" i="24"/>
  <c r="AX137" i="24" s="1"/>
  <c r="AO137" i="24"/>
  <c r="AN137" i="24"/>
  <c r="AV137" i="24" s="1"/>
  <c r="AM137" i="24"/>
  <c r="AU137" i="24" s="1"/>
  <c r="AL137" i="24"/>
  <c r="AT137" i="24" s="1"/>
  <c r="AG137" i="24"/>
  <c r="AF137" i="24"/>
  <c r="Z137" i="24"/>
  <c r="AH137" i="24" s="1"/>
  <c r="Y137" i="24"/>
  <c r="X137" i="24"/>
  <c r="W137" i="24"/>
  <c r="AE137" i="24" s="1"/>
  <c r="V137" i="24"/>
  <c r="AD137" i="24" s="1"/>
  <c r="U137" i="24"/>
  <c r="AC137" i="24" s="1"/>
  <c r="AW136" i="24"/>
  <c r="AQ136" i="24"/>
  <c r="AY136" i="24" s="1"/>
  <c r="AP136" i="24"/>
  <c r="AX136" i="24" s="1"/>
  <c r="AO136" i="24"/>
  <c r="AN136" i="24"/>
  <c r="AV136" i="24" s="1"/>
  <c r="AM136" i="24"/>
  <c r="AU136" i="24" s="1"/>
  <c r="AL136" i="24"/>
  <c r="AT136" i="24" s="1"/>
  <c r="AG136" i="24"/>
  <c r="AF136" i="24"/>
  <c r="Z136" i="24"/>
  <c r="AH136" i="24" s="1"/>
  <c r="Y136" i="24"/>
  <c r="X136" i="24"/>
  <c r="W136" i="24"/>
  <c r="AE136" i="24" s="1"/>
  <c r="V136" i="24"/>
  <c r="AD136" i="24" s="1"/>
  <c r="U136" i="24"/>
  <c r="AC136" i="24" s="1"/>
  <c r="AW135" i="24"/>
  <c r="AQ135" i="24"/>
  <c r="AY135" i="24" s="1"/>
  <c r="AP135" i="24"/>
  <c r="AX135" i="24" s="1"/>
  <c r="AO135" i="24"/>
  <c r="AN135" i="24"/>
  <c r="AV135" i="24" s="1"/>
  <c r="AM135" i="24"/>
  <c r="AU135" i="24" s="1"/>
  <c r="AL135" i="24"/>
  <c r="AT135" i="24" s="1"/>
  <c r="AG135" i="24"/>
  <c r="AF135" i="24"/>
  <c r="AC135" i="24"/>
  <c r="Z135" i="24"/>
  <c r="AH135" i="24" s="1"/>
  <c r="Y135" i="24"/>
  <c r="X135" i="24"/>
  <c r="W135" i="24"/>
  <c r="AE135" i="24" s="1"/>
  <c r="V135" i="24"/>
  <c r="AD135" i="24" s="1"/>
  <c r="U135" i="24"/>
  <c r="AY134" i="24"/>
  <c r="AQ134" i="24"/>
  <c r="AP134" i="24"/>
  <c r="AX134" i="24" s="1"/>
  <c r="AO134" i="24"/>
  <c r="AW134" i="24" s="1"/>
  <c r="AN134" i="24"/>
  <c r="AV134" i="24" s="1"/>
  <c r="AM134" i="24"/>
  <c r="AU134" i="24" s="1"/>
  <c r="AL134" i="24"/>
  <c r="AT134" i="24" s="1"/>
  <c r="AF134" i="24"/>
  <c r="Z134" i="24"/>
  <c r="AH134" i="24" s="1"/>
  <c r="Y134" i="24"/>
  <c r="AG134" i="24" s="1"/>
  <c r="X134" i="24"/>
  <c r="W134" i="24"/>
  <c r="AE134" i="24" s="1"/>
  <c r="V134" i="24"/>
  <c r="AD134" i="24" s="1"/>
  <c r="U134" i="24"/>
  <c r="AC134" i="24" s="1"/>
  <c r="AY133" i="24"/>
  <c r="AW133" i="24"/>
  <c r="AQ133" i="24"/>
  <c r="AP133" i="24"/>
  <c r="AX133" i="24" s="1"/>
  <c r="AO133" i="24"/>
  <c r="AN133" i="24"/>
  <c r="AV133" i="24" s="1"/>
  <c r="AM133" i="24"/>
  <c r="AU133" i="24" s="1"/>
  <c r="AL133" i="24"/>
  <c r="AT133" i="24" s="1"/>
  <c r="AF133" i="24"/>
  <c r="Z133" i="24"/>
  <c r="AH133" i="24" s="1"/>
  <c r="Y133" i="24"/>
  <c r="AG133" i="24" s="1"/>
  <c r="X133" i="24"/>
  <c r="W133" i="24"/>
  <c r="AE133" i="24" s="1"/>
  <c r="V133" i="24"/>
  <c r="AD133" i="24" s="1"/>
  <c r="U133" i="24"/>
  <c r="AC133" i="24" s="1"/>
  <c r="AQ132" i="24"/>
  <c r="AY132" i="24" s="1"/>
  <c r="AP132" i="24"/>
  <c r="AX132" i="24" s="1"/>
  <c r="AO132" i="24"/>
  <c r="AW132" i="24" s="1"/>
  <c r="AN132" i="24"/>
  <c r="AV132" i="24" s="1"/>
  <c r="AM132" i="24"/>
  <c r="AU132" i="24" s="1"/>
  <c r="AL132" i="24"/>
  <c r="AT132" i="24" s="1"/>
  <c r="AF132" i="24"/>
  <c r="Z132" i="24"/>
  <c r="AH132" i="24" s="1"/>
  <c r="Y132" i="24"/>
  <c r="AG132" i="24" s="1"/>
  <c r="X132" i="24"/>
  <c r="W132" i="24"/>
  <c r="AE132" i="24" s="1"/>
  <c r="V132" i="24"/>
  <c r="AD132" i="24" s="1"/>
  <c r="U132" i="24"/>
  <c r="AC132" i="24" s="1"/>
  <c r="AY131" i="24"/>
  <c r="AQ131" i="24"/>
  <c r="AP131" i="24"/>
  <c r="AX131" i="24" s="1"/>
  <c r="AO131" i="24"/>
  <c r="AW131" i="24" s="1"/>
  <c r="AN131" i="24"/>
  <c r="AV131" i="24" s="1"/>
  <c r="AM131" i="24"/>
  <c r="AU131" i="24" s="1"/>
  <c r="AL131" i="24"/>
  <c r="AT131" i="24" s="1"/>
  <c r="AF131" i="24"/>
  <c r="Z131" i="24"/>
  <c r="AH131" i="24" s="1"/>
  <c r="Y131" i="24"/>
  <c r="AG131" i="24" s="1"/>
  <c r="X131" i="24"/>
  <c r="W131" i="24"/>
  <c r="AE131" i="24" s="1"/>
  <c r="V131" i="24"/>
  <c r="AD131" i="24" s="1"/>
  <c r="U131" i="24"/>
  <c r="AC131" i="24" s="1"/>
  <c r="AY130" i="24"/>
  <c r="AQ130" i="24"/>
  <c r="AP130" i="24"/>
  <c r="AX130" i="24" s="1"/>
  <c r="AO130" i="24"/>
  <c r="AW130" i="24" s="1"/>
  <c r="AN130" i="24"/>
  <c r="AV130" i="24" s="1"/>
  <c r="AM130" i="24"/>
  <c r="AU130" i="24" s="1"/>
  <c r="AL130" i="24"/>
  <c r="AT130" i="24" s="1"/>
  <c r="AF130" i="24"/>
  <c r="Z130" i="24"/>
  <c r="AH130" i="24" s="1"/>
  <c r="Y130" i="24"/>
  <c r="AG130" i="24" s="1"/>
  <c r="X130" i="24"/>
  <c r="W130" i="24"/>
  <c r="AE130" i="24" s="1"/>
  <c r="V130" i="24"/>
  <c r="AD130" i="24" s="1"/>
  <c r="U130" i="24"/>
  <c r="AC130" i="24" s="1"/>
  <c r="AY129" i="24"/>
  <c r="AQ129" i="24"/>
  <c r="AP129" i="24"/>
  <c r="AX129" i="24" s="1"/>
  <c r="AO129" i="24"/>
  <c r="AW129" i="24" s="1"/>
  <c r="AN129" i="24"/>
  <c r="AV129" i="24" s="1"/>
  <c r="AM129" i="24"/>
  <c r="AU129" i="24" s="1"/>
  <c r="AL129" i="24"/>
  <c r="AT129" i="24" s="1"/>
  <c r="AF129" i="24"/>
  <c r="Z129" i="24"/>
  <c r="AH129" i="24" s="1"/>
  <c r="Y129" i="24"/>
  <c r="AG129" i="24" s="1"/>
  <c r="X129" i="24"/>
  <c r="W129" i="24"/>
  <c r="AE129" i="24" s="1"/>
  <c r="V129" i="24"/>
  <c r="AD129" i="24" s="1"/>
  <c r="U129" i="24"/>
  <c r="AC129" i="24" s="1"/>
  <c r="AY128" i="24"/>
  <c r="AQ128" i="24"/>
  <c r="AP128" i="24"/>
  <c r="AX128" i="24" s="1"/>
  <c r="AO128" i="24"/>
  <c r="AW128" i="24" s="1"/>
  <c r="AN128" i="24"/>
  <c r="AV128" i="24" s="1"/>
  <c r="AM128" i="24"/>
  <c r="AU128" i="24" s="1"/>
  <c r="AL128" i="24"/>
  <c r="AT128" i="24" s="1"/>
  <c r="AF128" i="24"/>
  <c r="Z128" i="24"/>
  <c r="AH128" i="24" s="1"/>
  <c r="Y128" i="24"/>
  <c r="AG128" i="24" s="1"/>
  <c r="X128" i="24"/>
  <c r="W128" i="24"/>
  <c r="AE128" i="24" s="1"/>
  <c r="V128" i="24"/>
  <c r="AD128" i="24" s="1"/>
  <c r="U128" i="24"/>
  <c r="AC128" i="24" s="1"/>
  <c r="AY127" i="24"/>
  <c r="AQ127" i="24"/>
  <c r="AP127" i="24"/>
  <c r="AX127" i="24" s="1"/>
  <c r="AO127" i="24"/>
  <c r="AW127" i="24" s="1"/>
  <c r="AN127" i="24"/>
  <c r="AV127" i="24" s="1"/>
  <c r="AM127" i="24"/>
  <c r="AU127" i="24" s="1"/>
  <c r="AL127" i="24"/>
  <c r="AT127" i="24" s="1"/>
  <c r="AF127" i="24"/>
  <c r="Z127" i="24"/>
  <c r="AH127" i="24" s="1"/>
  <c r="Y127" i="24"/>
  <c r="AG127" i="24" s="1"/>
  <c r="X127" i="24"/>
  <c r="W127" i="24"/>
  <c r="AE127" i="24" s="1"/>
  <c r="V127" i="24"/>
  <c r="AD127" i="24" s="1"/>
  <c r="U127" i="24"/>
  <c r="AC127" i="24" s="1"/>
  <c r="AY126" i="24"/>
  <c r="AQ126" i="24"/>
  <c r="AP126" i="24"/>
  <c r="AX126" i="24" s="1"/>
  <c r="AO126" i="24"/>
  <c r="AW126" i="24" s="1"/>
  <c r="AN126" i="24"/>
  <c r="AV126" i="24" s="1"/>
  <c r="AM126" i="24"/>
  <c r="AU126" i="24" s="1"/>
  <c r="AL126" i="24"/>
  <c r="AT126" i="24" s="1"/>
  <c r="AF126" i="24"/>
  <c r="Z126" i="24"/>
  <c r="AH126" i="24" s="1"/>
  <c r="Y126" i="24"/>
  <c r="AG126" i="24" s="1"/>
  <c r="X126" i="24"/>
  <c r="W126" i="24"/>
  <c r="AE126" i="24" s="1"/>
  <c r="V126" i="24"/>
  <c r="AD126" i="24" s="1"/>
  <c r="U126" i="24"/>
  <c r="AC126" i="24" s="1"/>
  <c r="AY125" i="24"/>
  <c r="AU125" i="24"/>
  <c r="AQ125" i="24"/>
  <c r="AP125" i="24"/>
  <c r="AX125" i="24" s="1"/>
  <c r="AO125" i="24"/>
  <c r="AW125" i="24" s="1"/>
  <c r="AN125" i="24"/>
  <c r="AV125" i="24" s="1"/>
  <c r="AM125" i="24"/>
  <c r="AL125" i="24"/>
  <c r="AT125" i="24" s="1"/>
  <c r="AF125" i="24"/>
  <c r="Z125" i="24"/>
  <c r="AH125" i="24" s="1"/>
  <c r="Y125" i="24"/>
  <c r="AG125" i="24" s="1"/>
  <c r="X125" i="24"/>
  <c r="W125" i="24"/>
  <c r="AE125" i="24" s="1"/>
  <c r="V125" i="24"/>
  <c r="AD125" i="24" s="1"/>
  <c r="U125" i="24"/>
  <c r="AC125" i="24" s="1"/>
  <c r="AY124" i="24"/>
  <c r="AQ124" i="24"/>
  <c r="AP124" i="24"/>
  <c r="AO124" i="24"/>
  <c r="AW124" i="24" s="1"/>
  <c r="AN124" i="24"/>
  <c r="AV124" i="24" s="1"/>
  <c r="AM124" i="24"/>
  <c r="AU124" i="24" s="1"/>
  <c r="AL124" i="24"/>
  <c r="AF124" i="24"/>
  <c r="Z124" i="24"/>
  <c r="AH124" i="24" s="1"/>
  <c r="Y124" i="24"/>
  <c r="AG124" i="24" s="1"/>
  <c r="X124" i="24"/>
  <c r="W124" i="24"/>
  <c r="AE124" i="24" s="1"/>
  <c r="V124" i="24"/>
  <c r="AD124" i="24" s="1"/>
  <c r="U124" i="24"/>
  <c r="AY123" i="24"/>
  <c r="AQ123" i="24"/>
  <c r="AP123" i="24"/>
  <c r="AO123" i="24"/>
  <c r="AW123" i="24" s="1"/>
  <c r="AN123" i="24"/>
  <c r="AV123" i="24" s="1"/>
  <c r="AM123" i="24"/>
  <c r="AU123" i="24" s="1"/>
  <c r="AL123" i="24"/>
  <c r="AF123" i="24"/>
  <c r="Z123" i="24"/>
  <c r="AH123" i="24" s="1"/>
  <c r="Y123" i="24"/>
  <c r="AG123" i="24" s="1"/>
  <c r="X123" i="24"/>
  <c r="W123" i="24"/>
  <c r="AE123" i="24" s="1"/>
  <c r="V123" i="24"/>
  <c r="AD123" i="24" s="1"/>
  <c r="U123" i="24"/>
  <c r="AY122" i="24"/>
  <c r="AQ122" i="24"/>
  <c r="AP122" i="24"/>
  <c r="AO122" i="24"/>
  <c r="AW122" i="24" s="1"/>
  <c r="AN122" i="24"/>
  <c r="AV122" i="24" s="1"/>
  <c r="AM122" i="24"/>
  <c r="AL122" i="24"/>
  <c r="AF122" i="24"/>
  <c r="Z122" i="24"/>
  <c r="AH122" i="24" s="1"/>
  <c r="Y122" i="24"/>
  <c r="AG122" i="24" s="1"/>
  <c r="X122" i="24"/>
  <c r="W122" i="24"/>
  <c r="AE122" i="24" s="1"/>
  <c r="V122" i="24"/>
  <c r="U122" i="24"/>
  <c r="AY121" i="24"/>
  <c r="AQ121" i="24"/>
  <c r="AP121" i="24"/>
  <c r="AO121" i="24"/>
  <c r="AW121" i="24" s="1"/>
  <c r="AN121" i="24"/>
  <c r="AV121" i="24" s="1"/>
  <c r="AM121" i="24"/>
  <c r="AL121" i="24"/>
  <c r="AF121" i="24"/>
  <c r="Z121" i="24"/>
  <c r="AH121" i="24" s="1"/>
  <c r="Y121" i="24"/>
  <c r="AG121" i="24" s="1"/>
  <c r="X121" i="24"/>
  <c r="W121" i="24"/>
  <c r="AE121" i="24" s="1"/>
  <c r="V121" i="24"/>
  <c r="U121" i="24"/>
  <c r="AY120" i="24"/>
  <c r="AQ120" i="24"/>
  <c r="AP120" i="24"/>
  <c r="AO120" i="24"/>
  <c r="AW120" i="24" s="1"/>
  <c r="AN120" i="24"/>
  <c r="AV120" i="24" s="1"/>
  <c r="AM120" i="24"/>
  <c r="AL120" i="24"/>
  <c r="AF120" i="24"/>
  <c r="Z120" i="24"/>
  <c r="AH120" i="24" s="1"/>
  <c r="Y120" i="24"/>
  <c r="AG120" i="24" s="1"/>
  <c r="X120" i="24"/>
  <c r="W120" i="24"/>
  <c r="AE120" i="24" s="1"/>
  <c r="V120" i="24"/>
  <c r="U120" i="24"/>
  <c r="AY119" i="24"/>
  <c r="AQ119" i="24"/>
  <c r="AP119" i="24"/>
  <c r="AO119" i="24"/>
  <c r="AW119" i="24" s="1"/>
  <c r="AN119" i="24"/>
  <c r="AV119" i="24" s="1"/>
  <c r="AM119" i="24"/>
  <c r="AL119" i="24"/>
  <c r="AF119" i="24"/>
  <c r="Z119" i="24"/>
  <c r="AH119" i="24" s="1"/>
  <c r="Y119" i="24"/>
  <c r="AG119" i="24" s="1"/>
  <c r="X119" i="24"/>
  <c r="W119" i="24"/>
  <c r="AE119" i="24" s="1"/>
  <c r="V119" i="24"/>
  <c r="U119" i="24"/>
  <c r="AY118" i="24"/>
  <c r="AQ118" i="24"/>
  <c r="AP118" i="24"/>
  <c r="AO118" i="24"/>
  <c r="AW118" i="24" s="1"/>
  <c r="AN118" i="24"/>
  <c r="AV118" i="24" s="1"/>
  <c r="AM118" i="24"/>
  <c r="AL118" i="24"/>
  <c r="AF118" i="24"/>
  <c r="Z118" i="24"/>
  <c r="AH118" i="24" s="1"/>
  <c r="Y118" i="24"/>
  <c r="AG118" i="24" s="1"/>
  <c r="X118" i="24"/>
  <c r="W118" i="24"/>
  <c r="AE118" i="24" s="1"/>
  <c r="V118" i="24"/>
  <c r="U118" i="24"/>
  <c r="AY117" i="24"/>
  <c r="AQ117" i="24"/>
  <c r="AP117" i="24"/>
  <c r="AO117" i="24"/>
  <c r="AW117" i="24" s="1"/>
  <c r="AN117" i="24"/>
  <c r="AM117" i="24"/>
  <c r="AL117" i="24"/>
  <c r="AF117" i="24"/>
  <c r="Z117" i="24"/>
  <c r="AH117" i="24" s="1"/>
  <c r="Y117" i="24"/>
  <c r="AG117" i="24" s="1"/>
  <c r="X117" i="24"/>
  <c r="W117" i="24"/>
  <c r="V117" i="24"/>
  <c r="U117" i="24"/>
  <c r="AY116" i="24"/>
  <c r="AQ116" i="24"/>
  <c r="AP116" i="24"/>
  <c r="AO116" i="24"/>
  <c r="AN116" i="24"/>
  <c r="AM116" i="24"/>
  <c r="AL116" i="24"/>
  <c r="AF116" i="24"/>
  <c r="Z116" i="24"/>
  <c r="AH116" i="24" s="1"/>
  <c r="Y116" i="24"/>
  <c r="AG116" i="24" s="1"/>
  <c r="X116" i="24"/>
  <c r="W116" i="24"/>
  <c r="V116" i="24"/>
  <c r="U116" i="24"/>
  <c r="AY115" i="24"/>
  <c r="AQ115" i="24"/>
  <c r="AP115" i="24"/>
  <c r="AO115" i="24"/>
  <c r="AN115" i="24"/>
  <c r="AM115" i="24"/>
  <c r="AL115" i="24"/>
  <c r="AF115" i="24"/>
  <c r="Z115" i="24"/>
  <c r="AH115" i="24" s="1"/>
  <c r="Y115" i="24"/>
  <c r="AG115" i="24" s="1"/>
  <c r="X115" i="24"/>
  <c r="W115" i="24"/>
  <c r="V115" i="24"/>
  <c r="U115" i="24"/>
  <c r="AY114" i="24"/>
  <c r="AQ114" i="24"/>
  <c r="AP114" i="24"/>
  <c r="AO114" i="24"/>
  <c r="AN114" i="24"/>
  <c r="AM114" i="24"/>
  <c r="AL114" i="24"/>
  <c r="AF114" i="24"/>
  <c r="Z114" i="24"/>
  <c r="AH114" i="24" s="1"/>
  <c r="Y114" i="24"/>
  <c r="AG114" i="24" s="1"/>
  <c r="X114" i="24"/>
  <c r="W114" i="24"/>
  <c r="V114" i="24"/>
  <c r="U114" i="24"/>
  <c r="AY113" i="24"/>
  <c r="AQ113" i="24"/>
  <c r="AP113" i="24"/>
  <c r="AO113" i="24"/>
  <c r="AN113" i="24"/>
  <c r="AM113" i="24"/>
  <c r="AL113" i="24"/>
  <c r="Z113" i="24"/>
  <c r="AH113" i="24" s="1"/>
  <c r="Y113" i="24"/>
  <c r="X113" i="24"/>
  <c r="W113" i="24"/>
  <c r="V113" i="24"/>
  <c r="U113" i="24"/>
  <c r="AY112" i="24"/>
  <c r="AQ112" i="24"/>
  <c r="AP112" i="24"/>
  <c r="AO112" i="24"/>
  <c r="AN112" i="24"/>
  <c r="AM112" i="24"/>
  <c r="AL112" i="24"/>
  <c r="Z112" i="24"/>
  <c r="AH112" i="24" s="1"/>
  <c r="Y112" i="24"/>
  <c r="X112" i="24"/>
  <c r="W112" i="24"/>
  <c r="V112" i="24"/>
  <c r="U112" i="24"/>
  <c r="AY111" i="24"/>
  <c r="AQ111" i="24"/>
  <c r="AP111" i="24"/>
  <c r="AO111" i="24"/>
  <c r="AN111" i="24"/>
  <c r="AM111" i="24"/>
  <c r="AL111" i="24"/>
  <c r="Z111" i="24"/>
  <c r="AH111" i="24" s="1"/>
  <c r="Y111" i="24"/>
  <c r="X111" i="24"/>
  <c r="W111" i="24"/>
  <c r="V111" i="24"/>
  <c r="U111" i="24"/>
  <c r="AY110" i="24"/>
  <c r="AQ110" i="24"/>
  <c r="AP110" i="24"/>
  <c r="AO110" i="24"/>
  <c r="AN110" i="24"/>
  <c r="AM110" i="24"/>
  <c r="AL110" i="24"/>
  <c r="AH110" i="24"/>
  <c r="Z110" i="24"/>
  <c r="Y110" i="24"/>
  <c r="X110" i="24"/>
  <c r="W110" i="24"/>
  <c r="V110" i="24"/>
  <c r="U110" i="24"/>
  <c r="AY109" i="24"/>
  <c r="AQ109" i="24"/>
  <c r="AP109" i="24"/>
  <c r="AO109" i="24"/>
  <c r="AN109" i="24"/>
  <c r="AM109" i="24"/>
  <c r="AL109" i="24"/>
  <c r="AH109" i="24"/>
  <c r="Z109" i="24"/>
  <c r="Y109" i="24"/>
  <c r="X109" i="24"/>
  <c r="W109" i="24"/>
  <c r="V109" i="24"/>
  <c r="U109" i="24"/>
  <c r="BO104" i="24"/>
  <c r="BN104" i="24"/>
  <c r="BM104" i="24"/>
  <c r="BL104" i="24"/>
  <c r="BK104" i="24"/>
  <c r="BJ104" i="24"/>
  <c r="BG104" i="24"/>
  <c r="BF104" i="24"/>
  <c r="BE104" i="24"/>
  <c r="BD104" i="24"/>
  <c r="BC104" i="24"/>
  <c r="BB104" i="24"/>
  <c r="N104" i="24"/>
  <c r="BO103" i="24"/>
  <c r="BN103" i="24"/>
  <c r="BM103" i="24"/>
  <c r="BL103" i="24"/>
  <c r="BK103" i="24"/>
  <c r="BJ103" i="24"/>
  <c r="BG103" i="24"/>
  <c r="BF103" i="24"/>
  <c r="BE103" i="24"/>
  <c r="BD103" i="24"/>
  <c r="BC103" i="24"/>
  <c r="BB103" i="24"/>
  <c r="N103" i="24"/>
  <c r="BO102" i="24"/>
  <c r="BN102" i="24"/>
  <c r="BM102" i="24"/>
  <c r="BL102" i="24"/>
  <c r="BK102" i="24"/>
  <c r="BJ102" i="24"/>
  <c r="BG102" i="24"/>
  <c r="BF102" i="24"/>
  <c r="BE102" i="24"/>
  <c r="BD102" i="24"/>
  <c r="BC102" i="24"/>
  <c r="BB102" i="24"/>
  <c r="N102" i="24"/>
  <c r="BO101" i="24"/>
  <c r="BN101" i="24"/>
  <c r="BM101" i="24"/>
  <c r="BL101" i="24"/>
  <c r="BK101" i="24"/>
  <c r="BJ101" i="24"/>
  <c r="BG101" i="24"/>
  <c r="BF101" i="24"/>
  <c r="BE101" i="24"/>
  <c r="BD101" i="24"/>
  <c r="BC101" i="24"/>
  <c r="BB101" i="24"/>
  <c r="N101" i="24"/>
  <c r="BO100" i="24"/>
  <c r="BN100" i="24"/>
  <c r="BM100" i="24"/>
  <c r="BL100" i="24"/>
  <c r="BK100" i="24"/>
  <c r="BJ100" i="24"/>
  <c r="BG100" i="24"/>
  <c r="BF100" i="24"/>
  <c r="BE100" i="24"/>
  <c r="BD100" i="24"/>
  <c r="BC100" i="24"/>
  <c r="BB100" i="24"/>
  <c r="N100" i="24"/>
  <c r="BO99" i="24"/>
  <c r="BN99" i="24"/>
  <c r="BM99" i="24"/>
  <c r="BL99" i="24"/>
  <c r="BK99" i="24"/>
  <c r="BJ99" i="24"/>
  <c r="BG99" i="24"/>
  <c r="BF99" i="24"/>
  <c r="BE99" i="24"/>
  <c r="BD99" i="24"/>
  <c r="BC99" i="24"/>
  <c r="BB99" i="24"/>
  <c r="N99" i="24"/>
  <c r="BO98" i="24"/>
  <c r="BN98" i="24"/>
  <c r="BM98" i="24"/>
  <c r="BL98" i="24"/>
  <c r="BK98" i="24"/>
  <c r="BJ98" i="24"/>
  <c r="BG98" i="24"/>
  <c r="BF98" i="24"/>
  <c r="BE98" i="24"/>
  <c r="BD98" i="24"/>
  <c r="BC98" i="24"/>
  <c r="BB98" i="24"/>
  <c r="N98" i="24"/>
  <c r="BO97" i="24"/>
  <c r="BN97" i="24"/>
  <c r="BM97" i="24"/>
  <c r="BL97" i="24"/>
  <c r="BK97" i="24"/>
  <c r="BJ97" i="24"/>
  <c r="BG97" i="24"/>
  <c r="BF97" i="24"/>
  <c r="BE97" i="24"/>
  <c r="BD97" i="24"/>
  <c r="BC97" i="24"/>
  <c r="BB97" i="24"/>
  <c r="N97" i="24"/>
  <c r="BO96" i="24"/>
  <c r="BN96" i="24"/>
  <c r="BM96" i="24"/>
  <c r="BL96" i="24"/>
  <c r="BK96" i="24"/>
  <c r="BJ96" i="24"/>
  <c r="BG96" i="24"/>
  <c r="BF96" i="24"/>
  <c r="BE96" i="24"/>
  <c r="BD96" i="24"/>
  <c r="BC96" i="24"/>
  <c r="BB96" i="24"/>
  <c r="N96" i="24"/>
  <c r="BO95" i="24"/>
  <c r="BN95" i="24"/>
  <c r="BM95" i="24"/>
  <c r="BL95" i="24"/>
  <c r="BK95" i="24"/>
  <c r="BJ95" i="24"/>
  <c r="BG95" i="24"/>
  <c r="BF95" i="24"/>
  <c r="BE95" i="24"/>
  <c r="BD95" i="24"/>
  <c r="BC95" i="24"/>
  <c r="BB95" i="24"/>
  <c r="N95" i="24"/>
  <c r="BO94" i="24"/>
  <c r="BN94" i="24"/>
  <c r="BM94" i="24"/>
  <c r="BL94" i="24"/>
  <c r="BK94" i="24"/>
  <c r="BJ94" i="24"/>
  <c r="BG94" i="24"/>
  <c r="BF94" i="24"/>
  <c r="BE94" i="24"/>
  <c r="BD94" i="24"/>
  <c r="BC94" i="24"/>
  <c r="BB94" i="24"/>
  <c r="N94" i="24"/>
  <c r="BO93" i="24"/>
  <c r="BN93" i="24"/>
  <c r="BM93" i="24"/>
  <c r="BL93" i="24"/>
  <c r="BK93" i="24"/>
  <c r="BJ93" i="24"/>
  <c r="BG93" i="24"/>
  <c r="BF93" i="24"/>
  <c r="BE93" i="24"/>
  <c r="BD93" i="24"/>
  <c r="BC93" i="24"/>
  <c r="BB93" i="24"/>
  <c r="N93" i="24"/>
  <c r="BO92" i="24"/>
  <c r="BN92" i="24"/>
  <c r="BM92" i="24"/>
  <c r="BL92" i="24"/>
  <c r="BK92" i="24"/>
  <c r="BJ92" i="24"/>
  <c r="BG92" i="24"/>
  <c r="BF92" i="24"/>
  <c r="BE92" i="24"/>
  <c r="BD92" i="24"/>
  <c r="BC92" i="24"/>
  <c r="BB92" i="24"/>
  <c r="N92" i="24"/>
  <c r="BO91" i="24"/>
  <c r="BN91" i="24"/>
  <c r="BM91" i="24"/>
  <c r="BL91" i="24"/>
  <c r="BK91" i="24"/>
  <c r="BJ91" i="24"/>
  <c r="BG91" i="24"/>
  <c r="BF91" i="24"/>
  <c r="BE91" i="24"/>
  <c r="BD91" i="24"/>
  <c r="BC91" i="24"/>
  <c r="BB91" i="24"/>
  <c r="N91" i="24"/>
  <c r="BO90" i="24"/>
  <c r="BN90" i="24"/>
  <c r="BM90" i="24"/>
  <c r="BL90" i="24"/>
  <c r="BK90" i="24"/>
  <c r="BJ90" i="24"/>
  <c r="BG90" i="24"/>
  <c r="BF90" i="24"/>
  <c r="BE90" i="24"/>
  <c r="BD90" i="24"/>
  <c r="BC90" i="24"/>
  <c r="BB90" i="24"/>
  <c r="N90" i="24"/>
  <c r="BO89" i="24"/>
  <c r="BN89" i="24"/>
  <c r="BM89" i="24"/>
  <c r="BL89" i="24"/>
  <c r="BK89" i="24"/>
  <c r="BJ89" i="24"/>
  <c r="BG89" i="24"/>
  <c r="BF89" i="24"/>
  <c r="BE89" i="24"/>
  <c r="BD89" i="24"/>
  <c r="BC89" i="24"/>
  <c r="BB89" i="24"/>
  <c r="N89" i="24"/>
  <c r="BO88" i="24"/>
  <c r="BN88" i="24"/>
  <c r="BM88" i="24"/>
  <c r="BL88" i="24"/>
  <c r="BK88" i="24"/>
  <c r="BJ88" i="24"/>
  <c r="BG88" i="24"/>
  <c r="BF88" i="24"/>
  <c r="BE88" i="24"/>
  <c r="BD88" i="24"/>
  <c r="BC88" i="24"/>
  <c r="BB88" i="24"/>
  <c r="N88" i="24"/>
  <c r="BO87" i="24"/>
  <c r="BN87" i="24"/>
  <c r="BM87" i="24"/>
  <c r="BL87" i="24"/>
  <c r="BK87" i="24"/>
  <c r="BJ87" i="24"/>
  <c r="BG87" i="24"/>
  <c r="BF87" i="24"/>
  <c r="BE87" i="24"/>
  <c r="BD87" i="24"/>
  <c r="BC87" i="24"/>
  <c r="BB87" i="24"/>
  <c r="N87" i="24"/>
  <c r="BO86" i="24"/>
  <c r="BN86" i="24"/>
  <c r="BM86" i="24"/>
  <c r="BL86" i="24"/>
  <c r="BK86" i="24"/>
  <c r="BJ86" i="24"/>
  <c r="BG86" i="24"/>
  <c r="BF86" i="24"/>
  <c r="BE86" i="24"/>
  <c r="BD86" i="24"/>
  <c r="BC86" i="24"/>
  <c r="BB86" i="24"/>
  <c r="N86" i="24"/>
  <c r="BO85" i="24"/>
  <c r="BN85" i="24"/>
  <c r="BM85" i="24"/>
  <c r="BL85" i="24"/>
  <c r="BK85" i="24"/>
  <c r="BJ85" i="24"/>
  <c r="BG85" i="24"/>
  <c r="BF85" i="24"/>
  <c r="BE85" i="24"/>
  <c r="BD85" i="24"/>
  <c r="BC85" i="24"/>
  <c r="BB85" i="24"/>
  <c r="N85" i="24"/>
  <c r="BO84" i="24"/>
  <c r="BN84" i="24"/>
  <c r="BM84" i="24"/>
  <c r="BL84" i="24"/>
  <c r="BK84" i="24"/>
  <c r="BJ84" i="24"/>
  <c r="BG84" i="24"/>
  <c r="BF84" i="24"/>
  <c r="BE84" i="24"/>
  <c r="BD84" i="24"/>
  <c r="BC84" i="24"/>
  <c r="BB84" i="24"/>
  <c r="N84" i="24"/>
  <c r="BO83" i="24"/>
  <c r="BN83" i="24"/>
  <c r="BM83" i="24"/>
  <c r="BL83" i="24"/>
  <c r="BK83" i="24"/>
  <c r="BJ83" i="24"/>
  <c r="BG83" i="24"/>
  <c r="BF83" i="24"/>
  <c r="BE83" i="24"/>
  <c r="BD83" i="24"/>
  <c r="BC83" i="24"/>
  <c r="BB83" i="24"/>
  <c r="N83" i="24"/>
  <c r="BO82" i="24"/>
  <c r="BN82" i="24"/>
  <c r="BM82" i="24"/>
  <c r="BL82" i="24"/>
  <c r="BK82" i="24"/>
  <c r="BJ82" i="24"/>
  <c r="BG82" i="24"/>
  <c r="BF82" i="24"/>
  <c r="BE82" i="24"/>
  <c r="BD82" i="24"/>
  <c r="BC82" i="24"/>
  <c r="BB82" i="24"/>
  <c r="N82" i="24"/>
  <c r="BO81" i="24"/>
  <c r="BN81" i="24"/>
  <c r="BM81" i="24"/>
  <c r="BL81" i="24"/>
  <c r="BK81" i="24"/>
  <c r="BJ81" i="24"/>
  <c r="BG81" i="24"/>
  <c r="BF81" i="24"/>
  <c r="BE81" i="24"/>
  <c r="BD81" i="24"/>
  <c r="BC81" i="24"/>
  <c r="BB81" i="24"/>
  <c r="N81" i="24"/>
  <c r="BO80" i="24"/>
  <c r="BN80" i="24"/>
  <c r="BM80" i="24"/>
  <c r="BL80" i="24"/>
  <c r="BK80" i="24"/>
  <c r="BJ80" i="24"/>
  <c r="BG80" i="24"/>
  <c r="BF80" i="24"/>
  <c r="BE80" i="24"/>
  <c r="BD80" i="24"/>
  <c r="BC80" i="24"/>
  <c r="BB80" i="24"/>
  <c r="N80" i="24"/>
  <c r="BO79" i="24"/>
  <c r="BN79" i="24"/>
  <c r="BM79" i="24"/>
  <c r="BL79" i="24"/>
  <c r="BK79" i="24"/>
  <c r="BJ79" i="24"/>
  <c r="BG79" i="24"/>
  <c r="BF79" i="24"/>
  <c r="BE79" i="24"/>
  <c r="BD79" i="24"/>
  <c r="BC79" i="24"/>
  <c r="BB79" i="24"/>
  <c r="N79" i="24"/>
  <c r="BO78" i="24"/>
  <c r="BN78" i="24"/>
  <c r="BM78" i="24"/>
  <c r="BL78" i="24"/>
  <c r="BK78" i="24"/>
  <c r="BJ78" i="24"/>
  <c r="BG78" i="24"/>
  <c r="BF78" i="24"/>
  <c r="BE78" i="24"/>
  <c r="BD78" i="24"/>
  <c r="BC78" i="24"/>
  <c r="BB78" i="24"/>
  <c r="N78" i="24"/>
  <c r="BO77" i="24"/>
  <c r="BN77" i="24"/>
  <c r="BM77" i="24"/>
  <c r="BL77" i="24"/>
  <c r="BK77" i="24"/>
  <c r="BJ77" i="24"/>
  <c r="BG77" i="24"/>
  <c r="BF77" i="24"/>
  <c r="BE77" i="24"/>
  <c r="BD77" i="24"/>
  <c r="BC77" i="24"/>
  <c r="BB77" i="24"/>
  <c r="N77" i="24"/>
  <c r="BO76" i="24"/>
  <c r="BN76" i="24"/>
  <c r="BM76" i="24"/>
  <c r="BL76" i="24"/>
  <c r="BK76" i="24"/>
  <c r="BJ76" i="24"/>
  <c r="BG76" i="24"/>
  <c r="BF76" i="24"/>
  <c r="BE76" i="24"/>
  <c r="BD76" i="24"/>
  <c r="BC76" i="24"/>
  <c r="BB76" i="24"/>
  <c r="N76" i="24"/>
  <c r="AY71" i="24"/>
  <c r="AX71" i="24"/>
  <c r="AW71" i="24"/>
  <c r="AV71" i="24"/>
  <c r="AU71" i="24"/>
  <c r="AT71" i="24"/>
  <c r="AQ71" i="24"/>
  <c r="AK71" i="24"/>
  <c r="AH71" i="24"/>
  <c r="AG71" i="24"/>
  <c r="M71" i="24" s="1"/>
  <c r="AF71" i="24"/>
  <c r="L71" i="24" s="1"/>
  <c r="AE71" i="24"/>
  <c r="AD71" i="24"/>
  <c r="AC71" i="24"/>
  <c r="Z71" i="24"/>
  <c r="T71" i="24"/>
  <c r="N71" i="24"/>
  <c r="J71" i="24"/>
  <c r="I71" i="24"/>
  <c r="AY70" i="24"/>
  <c r="AX70" i="24"/>
  <c r="AW70" i="24"/>
  <c r="AV70" i="24"/>
  <c r="AU70" i="24"/>
  <c r="AT70" i="24"/>
  <c r="AQ70" i="24"/>
  <c r="AK70" i="24"/>
  <c r="AH70" i="24"/>
  <c r="AG70" i="24"/>
  <c r="AF70" i="24"/>
  <c r="AE70" i="24"/>
  <c r="AD70" i="24"/>
  <c r="J70" i="24" s="1"/>
  <c r="AC70" i="24"/>
  <c r="I70" i="24" s="1"/>
  <c r="Z70" i="24"/>
  <c r="T70" i="24"/>
  <c r="N70" i="24"/>
  <c r="M70" i="24"/>
  <c r="AY69" i="24"/>
  <c r="AX69" i="24"/>
  <c r="M69" i="24" s="1"/>
  <c r="AW69" i="24"/>
  <c r="AV69" i="24"/>
  <c r="AU69" i="24"/>
  <c r="AT69" i="24"/>
  <c r="I69" i="24" s="1"/>
  <c r="AQ69" i="24"/>
  <c r="AK69" i="24"/>
  <c r="AH69" i="24"/>
  <c r="AG69" i="24"/>
  <c r="AF69" i="24"/>
  <c r="AE69" i="24"/>
  <c r="AD69" i="24"/>
  <c r="AC69" i="24"/>
  <c r="Z69" i="24"/>
  <c r="T69" i="24"/>
  <c r="N69" i="24"/>
  <c r="AY68" i="24"/>
  <c r="AX68" i="24"/>
  <c r="AW68" i="24"/>
  <c r="AV68" i="24"/>
  <c r="AU68" i="24"/>
  <c r="AT68" i="24"/>
  <c r="AQ68" i="24"/>
  <c r="AK68" i="24"/>
  <c r="AH68" i="24"/>
  <c r="AG68" i="24"/>
  <c r="M68" i="24" s="1"/>
  <c r="AF68" i="24"/>
  <c r="L68" i="24" s="1"/>
  <c r="AE68" i="24"/>
  <c r="AD68" i="24"/>
  <c r="J68" i="24" s="1"/>
  <c r="AC68" i="24"/>
  <c r="Z68" i="24"/>
  <c r="T68" i="24"/>
  <c r="N68" i="24"/>
  <c r="I68" i="24"/>
  <c r="AY67" i="24"/>
  <c r="AX67" i="24"/>
  <c r="AW67" i="24"/>
  <c r="AV67" i="24"/>
  <c r="AU67" i="24"/>
  <c r="AT67" i="24"/>
  <c r="AQ67" i="24"/>
  <c r="AK67" i="24"/>
  <c r="AH67" i="24"/>
  <c r="AG67" i="24"/>
  <c r="AF67" i="24"/>
  <c r="L67" i="24" s="1"/>
  <c r="AE67" i="24"/>
  <c r="AD67" i="24"/>
  <c r="AC67" i="24"/>
  <c r="I67" i="24" s="1"/>
  <c r="Z67" i="24"/>
  <c r="T67" i="24"/>
  <c r="N67" i="24"/>
  <c r="AY66" i="24"/>
  <c r="AX66" i="24"/>
  <c r="M66" i="24" s="1"/>
  <c r="AW66" i="24"/>
  <c r="AV66" i="24"/>
  <c r="AU66" i="24"/>
  <c r="AT66" i="24"/>
  <c r="AQ66" i="24"/>
  <c r="AK66" i="24"/>
  <c r="AH66" i="24"/>
  <c r="AG66" i="24"/>
  <c r="AF66" i="24"/>
  <c r="AE66" i="24"/>
  <c r="AD66" i="24"/>
  <c r="J66" i="24" s="1"/>
  <c r="AC66" i="24"/>
  <c r="I66" i="24" s="1"/>
  <c r="Z66" i="24"/>
  <c r="T66" i="24"/>
  <c r="N66" i="24"/>
  <c r="AY65" i="24"/>
  <c r="AX65" i="24"/>
  <c r="AW65" i="24"/>
  <c r="AV65" i="24"/>
  <c r="AU65" i="24"/>
  <c r="AT65" i="24"/>
  <c r="AQ65" i="24"/>
  <c r="AK65" i="24"/>
  <c r="AH65" i="24"/>
  <c r="AG65" i="24"/>
  <c r="AF65" i="24"/>
  <c r="AE65" i="24"/>
  <c r="K65" i="24" s="1"/>
  <c r="AD65" i="24"/>
  <c r="AC65" i="24"/>
  <c r="I65" i="24" s="1"/>
  <c r="Z65" i="24"/>
  <c r="T65" i="24"/>
  <c r="N65" i="24"/>
  <c r="M65" i="24"/>
  <c r="AY64" i="24"/>
  <c r="AX64" i="24"/>
  <c r="AW64" i="24"/>
  <c r="AV64" i="24"/>
  <c r="AU64" i="24"/>
  <c r="AT64" i="24"/>
  <c r="AQ64" i="24"/>
  <c r="AK64" i="24"/>
  <c r="AH64" i="24"/>
  <c r="AG64" i="24"/>
  <c r="AF64" i="24"/>
  <c r="L64" i="24" s="1"/>
  <c r="AE64" i="24"/>
  <c r="K64" i="24" s="1"/>
  <c r="AD64" i="24"/>
  <c r="AC64" i="24"/>
  <c r="Z64" i="24"/>
  <c r="T64" i="24"/>
  <c r="N64" i="24"/>
  <c r="J64" i="24"/>
  <c r="I64" i="24"/>
  <c r="AY63" i="24"/>
  <c r="AX63" i="24"/>
  <c r="AW63" i="24"/>
  <c r="AV63" i="24"/>
  <c r="AU63" i="24"/>
  <c r="J63" i="24" s="1"/>
  <c r="AT63" i="24"/>
  <c r="AQ63" i="24"/>
  <c r="AK63" i="24"/>
  <c r="AH63" i="24"/>
  <c r="AG63" i="24"/>
  <c r="AF63" i="24"/>
  <c r="L63" i="24" s="1"/>
  <c r="AE63" i="24"/>
  <c r="AD63" i="24"/>
  <c r="AC63" i="24"/>
  <c r="Z63" i="24"/>
  <c r="T63" i="24"/>
  <c r="N63" i="24"/>
  <c r="I63" i="24"/>
  <c r="AY62" i="24"/>
  <c r="AX62" i="24"/>
  <c r="AW62" i="24"/>
  <c r="AV62" i="24"/>
  <c r="AU62" i="24"/>
  <c r="AT62" i="24"/>
  <c r="AQ62" i="24"/>
  <c r="AK62" i="24"/>
  <c r="AH62" i="24"/>
  <c r="AG62" i="24"/>
  <c r="AF62" i="24"/>
  <c r="AE62" i="24"/>
  <c r="AD62" i="24"/>
  <c r="J62" i="24" s="1"/>
  <c r="AC62" i="24"/>
  <c r="I62" i="24" s="1"/>
  <c r="Z62" i="24"/>
  <c r="T62" i="24"/>
  <c r="N62" i="24"/>
  <c r="M62" i="24"/>
  <c r="AY61" i="24"/>
  <c r="AX61" i="24"/>
  <c r="M61" i="24" s="1"/>
  <c r="AW61" i="24"/>
  <c r="AV61" i="24"/>
  <c r="AU61" i="24"/>
  <c r="AT61" i="24"/>
  <c r="AQ61" i="24"/>
  <c r="AK61" i="24"/>
  <c r="AH61" i="24"/>
  <c r="AG61" i="24"/>
  <c r="AF61" i="24"/>
  <c r="AE61" i="24"/>
  <c r="K61" i="24" s="1"/>
  <c r="AD61" i="24"/>
  <c r="J61" i="24" s="1"/>
  <c r="AC61" i="24"/>
  <c r="Z61" i="24"/>
  <c r="T61" i="24"/>
  <c r="N61" i="24"/>
  <c r="I61" i="24"/>
  <c r="AY60" i="24"/>
  <c r="AX60" i="24"/>
  <c r="AW60" i="24"/>
  <c r="AV60" i="24"/>
  <c r="AU60" i="24"/>
  <c r="AT60" i="24"/>
  <c r="AQ60" i="24"/>
  <c r="AK60" i="24"/>
  <c r="AH60" i="24"/>
  <c r="AG60" i="24"/>
  <c r="M60" i="24" s="1"/>
  <c r="AF60" i="24"/>
  <c r="L60" i="24" s="1"/>
  <c r="AE60" i="24"/>
  <c r="K60" i="24" s="1"/>
  <c r="AD60" i="24"/>
  <c r="J60" i="24" s="1"/>
  <c r="AC60" i="24"/>
  <c r="Z60" i="24"/>
  <c r="T60" i="24"/>
  <c r="N60" i="24"/>
  <c r="I60" i="24"/>
  <c r="AY59" i="24"/>
  <c r="AX59" i="24"/>
  <c r="AW59" i="24"/>
  <c r="AV59" i="24"/>
  <c r="AU59" i="24"/>
  <c r="AT59" i="24"/>
  <c r="AQ59" i="24"/>
  <c r="AK59" i="24"/>
  <c r="AH59" i="24"/>
  <c r="AG59" i="24"/>
  <c r="AF59" i="24"/>
  <c r="L59" i="24" s="1"/>
  <c r="AE59" i="24"/>
  <c r="AD59" i="24"/>
  <c r="AC59" i="24"/>
  <c r="I59" i="24" s="1"/>
  <c r="Z59" i="24"/>
  <c r="T59" i="24"/>
  <c r="N59" i="24"/>
  <c r="J59" i="24"/>
  <c r="AY58" i="24"/>
  <c r="AX58" i="24"/>
  <c r="AW58" i="24"/>
  <c r="AV58" i="24"/>
  <c r="AU58" i="24"/>
  <c r="AT58" i="24"/>
  <c r="AQ58" i="24"/>
  <c r="AK58" i="24"/>
  <c r="AH58" i="24"/>
  <c r="AG58" i="24"/>
  <c r="AF58" i="24"/>
  <c r="AE58" i="24"/>
  <c r="AD58" i="24"/>
  <c r="AC58" i="24"/>
  <c r="I58" i="24" s="1"/>
  <c r="Z58" i="24"/>
  <c r="T58" i="24"/>
  <c r="N58" i="24"/>
  <c r="M58" i="24"/>
  <c r="AY57" i="24"/>
  <c r="AX57" i="24"/>
  <c r="M57" i="24" s="1"/>
  <c r="AW57" i="24"/>
  <c r="AV57" i="24"/>
  <c r="AU57" i="24"/>
  <c r="AT57" i="24"/>
  <c r="AQ57" i="24"/>
  <c r="AK57" i="24"/>
  <c r="AH57" i="24"/>
  <c r="AG57" i="24"/>
  <c r="AF57" i="24"/>
  <c r="AE57" i="24"/>
  <c r="K57" i="24" s="1"/>
  <c r="AD57" i="24"/>
  <c r="J57" i="24" s="1"/>
  <c r="AC57" i="24"/>
  <c r="I57" i="24" s="1"/>
  <c r="Z57" i="24"/>
  <c r="T57" i="24"/>
  <c r="N57" i="24"/>
  <c r="AY56" i="24"/>
  <c r="N56" i="24" s="1"/>
  <c r="AW56" i="24"/>
  <c r="AV56" i="24"/>
  <c r="AU56" i="24"/>
  <c r="AT56" i="24"/>
  <c r="I56" i="24" s="1"/>
  <c r="AQ56" i="24"/>
  <c r="AK56" i="24"/>
  <c r="AH56" i="24"/>
  <c r="AG56" i="24"/>
  <c r="AF56" i="24"/>
  <c r="AE56" i="24"/>
  <c r="AD56" i="24"/>
  <c r="AC56" i="24"/>
  <c r="Z56" i="24"/>
  <c r="T56" i="24"/>
  <c r="AY55" i="24"/>
  <c r="AW55" i="24"/>
  <c r="AV55" i="24"/>
  <c r="AU55" i="24"/>
  <c r="AT55" i="24"/>
  <c r="AQ55" i="24"/>
  <c r="AK55" i="24"/>
  <c r="AH55" i="24"/>
  <c r="AG55" i="24"/>
  <c r="AF55" i="24"/>
  <c r="AE55" i="24"/>
  <c r="AD55" i="24"/>
  <c r="J55" i="24" s="1"/>
  <c r="AC55" i="24"/>
  <c r="I55" i="24" s="1"/>
  <c r="Z55" i="24"/>
  <c r="T55" i="24"/>
  <c r="N55" i="24"/>
  <c r="AY54" i="24"/>
  <c r="N54" i="24" s="1"/>
  <c r="AW54" i="24"/>
  <c r="AV54" i="24"/>
  <c r="AU54" i="24"/>
  <c r="AT54" i="24"/>
  <c r="AQ54" i="24"/>
  <c r="AK54" i="24"/>
  <c r="AH54" i="24"/>
  <c r="AG54" i="24"/>
  <c r="AF54" i="24"/>
  <c r="AE54" i="24"/>
  <c r="AD54" i="24"/>
  <c r="AC54" i="24"/>
  <c r="Z54" i="24"/>
  <c r="T54" i="24"/>
  <c r="J54" i="24"/>
  <c r="I54" i="24"/>
  <c r="AY53" i="24"/>
  <c r="AW53" i="24"/>
  <c r="AV53" i="24"/>
  <c r="AU53" i="24"/>
  <c r="AT53" i="24"/>
  <c r="AQ53" i="24"/>
  <c r="AK53" i="24"/>
  <c r="AH53" i="24"/>
  <c r="AG53" i="24"/>
  <c r="AF53" i="24"/>
  <c r="AE53" i="24"/>
  <c r="AD53" i="24"/>
  <c r="AC53" i="24"/>
  <c r="I53" i="24" s="1"/>
  <c r="Z53" i="24"/>
  <c r="T53" i="24"/>
  <c r="N53" i="24"/>
  <c r="AY52" i="24"/>
  <c r="AW52" i="24"/>
  <c r="AV52" i="24"/>
  <c r="AU52" i="24"/>
  <c r="J52" i="24" s="1"/>
  <c r="AQ52" i="24"/>
  <c r="AK52" i="24"/>
  <c r="AH52" i="24"/>
  <c r="AG52" i="24"/>
  <c r="AF52" i="24"/>
  <c r="AE52" i="24"/>
  <c r="AD52" i="24"/>
  <c r="Z52" i="24"/>
  <c r="T52" i="24"/>
  <c r="N52" i="24"/>
  <c r="AY51" i="24"/>
  <c r="AW51" i="24"/>
  <c r="AV51" i="24"/>
  <c r="K51" i="24" s="1"/>
  <c r="AQ51" i="24"/>
  <c r="AK51" i="24"/>
  <c r="AH51" i="24"/>
  <c r="N51" i="24" s="1"/>
  <c r="AG51" i="24"/>
  <c r="AF51" i="24"/>
  <c r="AE51" i="24"/>
  <c r="Z51" i="24"/>
  <c r="T51" i="24"/>
  <c r="AY50" i="24"/>
  <c r="AQ50" i="24"/>
  <c r="AK50" i="24"/>
  <c r="AH50" i="24"/>
  <c r="N50" i="24" s="1"/>
  <c r="AG50" i="24"/>
  <c r="AF50" i="24"/>
  <c r="Z50" i="24"/>
  <c r="T50" i="24"/>
  <c r="AY49" i="24"/>
  <c r="AQ49" i="24"/>
  <c r="AK49" i="24"/>
  <c r="AH49" i="24"/>
  <c r="AG49" i="24"/>
  <c r="AF49" i="24"/>
  <c r="Z49" i="24"/>
  <c r="T49" i="24"/>
  <c r="N49" i="24"/>
  <c r="AY48" i="24"/>
  <c r="AQ48" i="24"/>
  <c r="AK48" i="24"/>
  <c r="AH48" i="24"/>
  <c r="AG48" i="24"/>
  <c r="AF48" i="24"/>
  <c r="Z48" i="24"/>
  <c r="T48" i="24"/>
  <c r="N48" i="24"/>
  <c r="AY47" i="24"/>
  <c r="N47" i="24" s="1"/>
  <c r="AQ47" i="24"/>
  <c r="AN47" i="24"/>
  <c r="AV47" i="24" s="1"/>
  <c r="AK47" i="24"/>
  <c r="AH47" i="24"/>
  <c r="Z47" i="24"/>
  <c r="W47" i="24"/>
  <c r="T47" i="24"/>
  <c r="AY46" i="24"/>
  <c r="AV46" i="24"/>
  <c r="AQ46" i="24"/>
  <c r="AN46" i="24"/>
  <c r="AK46" i="24"/>
  <c r="AH46" i="24"/>
  <c r="Z46" i="24"/>
  <c r="W46" i="24"/>
  <c r="AE46" i="24" s="1"/>
  <c r="T46" i="24"/>
  <c r="N46" i="24"/>
  <c r="AY45" i="24"/>
  <c r="AQ45" i="24"/>
  <c r="AP45" i="24"/>
  <c r="AX45" i="24" s="1"/>
  <c r="AN45" i="24"/>
  <c r="AV45" i="24" s="1"/>
  <c r="AM45" i="24"/>
  <c r="AU45" i="24" s="1"/>
  <c r="AK45" i="24"/>
  <c r="AH45" i="24"/>
  <c r="N45" i="24" s="1"/>
  <c r="Z45" i="24"/>
  <c r="W45" i="24"/>
  <c r="AE45" i="24" s="1"/>
  <c r="V45" i="24"/>
  <c r="AD45" i="24" s="1"/>
  <c r="J45" i="24" s="1"/>
  <c r="T45" i="24"/>
  <c r="Y45" i="24" s="1"/>
  <c r="AY44" i="24"/>
  <c r="AV44" i="24"/>
  <c r="AQ44" i="24"/>
  <c r="AP44" i="24"/>
  <c r="AX44" i="24" s="1"/>
  <c r="AN44" i="24"/>
  <c r="AM44" i="24"/>
  <c r="AU44" i="24" s="1"/>
  <c r="AK44" i="24"/>
  <c r="AH44" i="24"/>
  <c r="N44" i="24" s="1"/>
  <c r="Z44" i="24"/>
  <c r="W44" i="24"/>
  <c r="AE44" i="24" s="1"/>
  <c r="K44" i="24" s="1"/>
  <c r="V44" i="24"/>
  <c r="AD44" i="24" s="1"/>
  <c r="T44" i="24"/>
  <c r="Y44" i="24" s="1"/>
  <c r="AY43" i="24"/>
  <c r="AW43" i="24"/>
  <c r="AQ43" i="24"/>
  <c r="AP43" i="24"/>
  <c r="AX43" i="24" s="1"/>
  <c r="AN43" i="24"/>
  <c r="AV43" i="24" s="1"/>
  <c r="AM43" i="24"/>
  <c r="AU43" i="24" s="1"/>
  <c r="AL43" i="24"/>
  <c r="AT43" i="24" s="1"/>
  <c r="AK43" i="24"/>
  <c r="AO43" i="24" s="1"/>
  <c r="AH43" i="24"/>
  <c r="N43" i="24" s="1"/>
  <c r="Z43" i="24"/>
  <c r="W43" i="24"/>
  <c r="AE43" i="24" s="1"/>
  <c r="V43" i="24"/>
  <c r="AD43" i="24" s="1"/>
  <c r="T43" i="24"/>
  <c r="Y43" i="24" s="1"/>
  <c r="AG43" i="24" s="1"/>
  <c r="C24" i="24"/>
  <c r="H24" i="24" s="1"/>
  <c r="N19" i="24"/>
  <c r="M19" i="24"/>
  <c r="B19" i="24"/>
  <c r="N18" i="24"/>
  <c r="M18" i="24"/>
  <c r="B18" i="24"/>
  <c r="N17" i="24"/>
  <c r="M17" i="24"/>
  <c r="B17" i="24"/>
  <c r="N16" i="24"/>
  <c r="M16" i="24"/>
  <c r="B16" i="24"/>
  <c r="N15" i="24"/>
  <c r="AM192" i="24" s="1"/>
  <c r="M15" i="24"/>
  <c r="B15" i="24"/>
  <c r="N14" i="24"/>
  <c r="M14" i="24"/>
  <c r="B14" i="24"/>
  <c r="K6" i="24"/>
  <c r="O6" i="24" s="1"/>
  <c r="J6" i="24"/>
  <c r="N6" i="24" s="1"/>
  <c r="I6" i="24"/>
  <c r="M6" i="24" s="1"/>
  <c r="H6" i="24"/>
  <c r="L6" i="24" s="1"/>
  <c r="X179" i="24" s="1"/>
  <c r="BG207" i="23"/>
  <c r="BF207" i="23"/>
  <c r="BE207" i="23"/>
  <c r="BD207" i="23"/>
  <c r="BC207" i="23"/>
  <c r="BB207" i="23"/>
  <c r="AK207" i="23"/>
  <c r="T207" i="23"/>
  <c r="BG206" i="23"/>
  <c r="BF206" i="23"/>
  <c r="BE206" i="23"/>
  <c r="BD206" i="23"/>
  <c r="BC206" i="23"/>
  <c r="BB206" i="23"/>
  <c r="AK206" i="23"/>
  <c r="T206" i="23"/>
  <c r="BG205" i="23"/>
  <c r="BF205" i="23"/>
  <c r="BE205" i="23"/>
  <c r="BD205" i="23"/>
  <c r="BC205" i="23"/>
  <c r="BB205" i="23"/>
  <c r="AK205" i="23"/>
  <c r="T205" i="23"/>
  <c r="BG204" i="23"/>
  <c r="BF204" i="23"/>
  <c r="BE204" i="23"/>
  <c r="BD204" i="23"/>
  <c r="BC204" i="23"/>
  <c r="BB204" i="23"/>
  <c r="AK204" i="23"/>
  <c r="T204" i="23"/>
  <c r="BG203" i="23"/>
  <c r="BF203" i="23"/>
  <c r="BE203" i="23"/>
  <c r="BD203" i="23"/>
  <c r="BC203" i="23"/>
  <c r="BB203" i="23"/>
  <c r="AK203" i="23"/>
  <c r="T203" i="23"/>
  <c r="BG202" i="23"/>
  <c r="BF202" i="23"/>
  <c r="BE202" i="23"/>
  <c r="BD202" i="23"/>
  <c r="BC202" i="23"/>
  <c r="BB202" i="23"/>
  <c r="AK202" i="23"/>
  <c r="T202" i="23"/>
  <c r="BG201" i="23"/>
  <c r="BF201" i="23"/>
  <c r="BE201" i="23"/>
  <c r="BD201" i="23"/>
  <c r="BC201" i="23"/>
  <c r="BB201" i="23"/>
  <c r="AK201" i="23"/>
  <c r="T201" i="23"/>
  <c r="BG200" i="23"/>
  <c r="BF200" i="23"/>
  <c r="BE200" i="23"/>
  <c r="BD200" i="23"/>
  <c r="BC200" i="23"/>
  <c r="BB200" i="23"/>
  <c r="AK200" i="23"/>
  <c r="T200" i="23"/>
  <c r="BG199" i="23"/>
  <c r="BF199" i="23"/>
  <c r="BE199" i="23"/>
  <c r="BD199" i="23"/>
  <c r="BC199" i="23"/>
  <c r="BB199" i="23"/>
  <c r="AK199" i="23"/>
  <c r="T199" i="23"/>
  <c r="BG198" i="23"/>
  <c r="BF198" i="23"/>
  <c r="BE198" i="23"/>
  <c r="BD198" i="23"/>
  <c r="BC198" i="23"/>
  <c r="BB198" i="23"/>
  <c r="AK198" i="23"/>
  <c r="T198" i="23"/>
  <c r="BG197" i="23"/>
  <c r="BF197" i="23"/>
  <c r="BE197" i="23"/>
  <c r="BD197" i="23"/>
  <c r="BC197" i="23"/>
  <c r="BB197" i="23"/>
  <c r="AK197" i="23"/>
  <c r="T197" i="23"/>
  <c r="BG196" i="23"/>
  <c r="BF196" i="23"/>
  <c r="BE196" i="23"/>
  <c r="BD196" i="23"/>
  <c r="BC196" i="23"/>
  <c r="BB196" i="23"/>
  <c r="AK196" i="23"/>
  <c r="T196" i="23"/>
  <c r="BG195" i="23"/>
  <c r="BF195" i="23"/>
  <c r="BE195" i="23"/>
  <c r="BD195" i="23"/>
  <c r="BC195" i="23"/>
  <c r="BB195" i="23"/>
  <c r="AK195" i="23"/>
  <c r="T195" i="23"/>
  <c r="BG194" i="23"/>
  <c r="BF194" i="23"/>
  <c r="BE194" i="23"/>
  <c r="BD194" i="23"/>
  <c r="BC194" i="23"/>
  <c r="BB194" i="23"/>
  <c r="AK194" i="23"/>
  <c r="T194" i="23"/>
  <c r="BG193" i="23"/>
  <c r="BF193" i="23"/>
  <c r="BE193" i="23"/>
  <c r="BD193" i="23"/>
  <c r="BC193" i="23"/>
  <c r="BB193" i="23"/>
  <c r="AK193" i="23"/>
  <c r="T193" i="23"/>
  <c r="BG192" i="23"/>
  <c r="BF192" i="23"/>
  <c r="BE192" i="23"/>
  <c r="BD192" i="23"/>
  <c r="BC192" i="23"/>
  <c r="BB192" i="23"/>
  <c r="AK192" i="23"/>
  <c r="T192" i="23"/>
  <c r="BG191" i="23"/>
  <c r="BF191" i="23"/>
  <c r="BE191" i="23"/>
  <c r="BD191" i="23"/>
  <c r="BC191" i="23"/>
  <c r="BB191" i="23"/>
  <c r="AK191" i="23"/>
  <c r="T191" i="23"/>
  <c r="BG190" i="23"/>
  <c r="BF190" i="23"/>
  <c r="BE190" i="23"/>
  <c r="BD190" i="23"/>
  <c r="BC190" i="23"/>
  <c r="BB190" i="23"/>
  <c r="AK190" i="23"/>
  <c r="T190" i="23"/>
  <c r="BG189" i="23"/>
  <c r="BF189" i="23"/>
  <c r="BE189" i="23"/>
  <c r="BD189" i="23"/>
  <c r="BC189" i="23"/>
  <c r="BB189" i="23"/>
  <c r="AK189" i="23"/>
  <c r="T189" i="23"/>
  <c r="BG188" i="23"/>
  <c r="BF188" i="23"/>
  <c r="BE188" i="23"/>
  <c r="BD188" i="23"/>
  <c r="BC188" i="23"/>
  <c r="BB188" i="23"/>
  <c r="AK188" i="23"/>
  <c r="T188" i="23"/>
  <c r="BG187" i="23"/>
  <c r="BF187" i="23"/>
  <c r="BE187" i="23"/>
  <c r="BD187" i="23"/>
  <c r="BC187" i="23"/>
  <c r="BB187" i="23"/>
  <c r="AK187" i="23"/>
  <c r="T187" i="23"/>
  <c r="BG186" i="23"/>
  <c r="BF186" i="23"/>
  <c r="BE186" i="23"/>
  <c r="BD186" i="23"/>
  <c r="BC186" i="23"/>
  <c r="BB186" i="23"/>
  <c r="AK186" i="23"/>
  <c r="T186" i="23"/>
  <c r="BG185" i="23"/>
  <c r="BF185" i="23"/>
  <c r="BE185" i="23"/>
  <c r="BD185" i="23"/>
  <c r="BC185" i="23"/>
  <c r="BB185" i="23"/>
  <c r="AK185" i="23"/>
  <c r="T185" i="23"/>
  <c r="BG184" i="23"/>
  <c r="BF184" i="23"/>
  <c r="BE184" i="23"/>
  <c r="BD184" i="23"/>
  <c r="BC184" i="23"/>
  <c r="BB184" i="23"/>
  <c r="AK184" i="23"/>
  <c r="T184" i="23"/>
  <c r="BG183" i="23"/>
  <c r="BF183" i="23"/>
  <c r="BE183" i="23"/>
  <c r="BD183" i="23"/>
  <c r="BC183" i="23"/>
  <c r="BB183" i="23"/>
  <c r="AK183" i="23"/>
  <c r="T183" i="23"/>
  <c r="BG182" i="23"/>
  <c r="BF182" i="23"/>
  <c r="BE182" i="23"/>
  <c r="BD182" i="23"/>
  <c r="BC182" i="23"/>
  <c r="BB182" i="23"/>
  <c r="AK182" i="23"/>
  <c r="T182" i="23"/>
  <c r="BG181" i="23"/>
  <c r="BF181" i="23"/>
  <c r="BE181" i="23"/>
  <c r="BD181" i="23"/>
  <c r="BC181" i="23"/>
  <c r="BB181" i="23"/>
  <c r="AK181" i="23"/>
  <c r="T181" i="23"/>
  <c r="BG180" i="23"/>
  <c r="BF180" i="23"/>
  <c r="BE180" i="23"/>
  <c r="BD180" i="23"/>
  <c r="BC180" i="23"/>
  <c r="BB180" i="23"/>
  <c r="AK180" i="23"/>
  <c r="T180" i="23"/>
  <c r="BG179" i="23"/>
  <c r="BF179" i="23"/>
  <c r="BE179" i="23"/>
  <c r="BD179" i="23"/>
  <c r="BC179" i="23"/>
  <c r="BB179" i="23"/>
  <c r="AK179" i="23"/>
  <c r="T179" i="23"/>
  <c r="AY172" i="23"/>
  <c r="AX172" i="23"/>
  <c r="AW172" i="23"/>
  <c r="AV172" i="23"/>
  <c r="AU172" i="23"/>
  <c r="AT172" i="23"/>
  <c r="AH172" i="23"/>
  <c r="AG172" i="23"/>
  <c r="M172" i="23" s="1"/>
  <c r="AF172" i="23"/>
  <c r="L172" i="23" s="1"/>
  <c r="AE172" i="23"/>
  <c r="AD172" i="23"/>
  <c r="AC172" i="23"/>
  <c r="I172" i="23" s="1"/>
  <c r="AY171" i="23"/>
  <c r="AX171" i="23"/>
  <c r="AW171" i="23"/>
  <c r="AV171" i="23"/>
  <c r="AU171" i="23"/>
  <c r="AT171" i="23"/>
  <c r="AH171" i="23"/>
  <c r="AG171" i="23"/>
  <c r="M171" i="23" s="1"/>
  <c r="AF171" i="23"/>
  <c r="L171" i="23" s="1"/>
  <c r="AE171" i="23"/>
  <c r="AD171" i="23"/>
  <c r="AC171" i="23"/>
  <c r="I171" i="23" s="1"/>
  <c r="AY170" i="23"/>
  <c r="AX170" i="23"/>
  <c r="AW170" i="23"/>
  <c r="AV170" i="23"/>
  <c r="AU170" i="23"/>
  <c r="AT170" i="23"/>
  <c r="AH170" i="23"/>
  <c r="AG170" i="23"/>
  <c r="M170" i="23" s="1"/>
  <c r="AF170" i="23"/>
  <c r="AE170" i="23"/>
  <c r="AD170" i="23"/>
  <c r="AC170" i="23"/>
  <c r="I170" i="23" s="1"/>
  <c r="AY169" i="23"/>
  <c r="AX169" i="23"/>
  <c r="AW169" i="23"/>
  <c r="AV169" i="23"/>
  <c r="AU169" i="23"/>
  <c r="AT169" i="23"/>
  <c r="AH169" i="23"/>
  <c r="AG169" i="23"/>
  <c r="M169" i="23" s="1"/>
  <c r="AF169" i="23"/>
  <c r="AE169" i="23"/>
  <c r="AD169" i="23"/>
  <c r="AC169" i="23"/>
  <c r="I169" i="23" s="1"/>
  <c r="AY168" i="23"/>
  <c r="AX168" i="23"/>
  <c r="AW168" i="23"/>
  <c r="AV168" i="23"/>
  <c r="AU168" i="23"/>
  <c r="AT168" i="23"/>
  <c r="AH168" i="23"/>
  <c r="AG168" i="23"/>
  <c r="AF168" i="23"/>
  <c r="L168" i="23" s="1"/>
  <c r="AE168" i="23"/>
  <c r="AD168" i="23"/>
  <c r="AC168" i="23"/>
  <c r="I168" i="23" s="1"/>
  <c r="AY167" i="23"/>
  <c r="AX167" i="23"/>
  <c r="AW167" i="23"/>
  <c r="AV167" i="23"/>
  <c r="AU167" i="23"/>
  <c r="AT167" i="23"/>
  <c r="AH167" i="23"/>
  <c r="AG167" i="23"/>
  <c r="M167" i="23" s="1"/>
  <c r="AF167" i="23"/>
  <c r="L167" i="23" s="1"/>
  <c r="AE167" i="23"/>
  <c r="AD167" i="23"/>
  <c r="AC167" i="23"/>
  <c r="I167" i="23" s="1"/>
  <c r="AY166" i="23"/>
  <c r="AX166" i="23"/>
  <c r="AW166" i="23"/>
  <c r="AV166" i="23"/>
  <c r="AU166" i="23"/>
  <c r="AT166" i="23"/>
  <c r="AH166" i="23"/>
  <c r="AG166" i="23"/>
  <c r="AF166" i="23"/>
  <c r="AE166" i="23"/>
  <c r="AD166" i="23"/>
  <c r="AC166" i="23"/>
  <c r="I166" i="23" s="1"/>
  <c r="AY165" i="23"/>
  <c r="AX165" i="23"/>
  <c r="AW165" i="23"/>
  <c r="AV165" i="23"/>
  <c r="AU165" i="23"/>
  <c r="AT165" i="23"/>
  <c r="AH165" i="23"/>
  <c r="AG165" i="23"/>
  <c r="AF165" i="23"/>
  <c r="AE165" i="23"/>
  <c r="AD165" i="23"/>
  <c r="AC165" i="23"/>
  <c r="I165" i="23" s="1"/>
  <c r="AY164" i="23"/>
  <c r="AX164" i="23"/>
  <c r="AW164" i="23"/>
  <c r="AV164" i="23"/>
  <c r="AU164" i="23"/>
  <c r="AT164" i="23"/>
  <c r="AH164" i="23"/>
  <c r="AG164" i="23"/>
  <c r="AF164" i="23"/>
  <c r="AE164" i="23"/>
  <c r="AD164" i="23"/>
  <c r="AC164" i="23"/>
  <c r="I164" i="23" s="1"/>
  <c r="AY163" i="23"/>
  <c r="AX163" i="23"/>
  <c r="AW163" i="23"/>
  <c r="AV163" i="23"/>
  <c r="AU163" i="23"/>
  <c r="AT163" i="23"/>
  <c r="AH163" i="23"/>
  <c r="AG163" i="23"/>
  <c r="M163" i="23" s="1"/>
  <c r="AF163" i="23"/>
  <c r="L163" i="23" s="1"/>
  <c r="AE163" i="23"/>
  <c r="AD163" i="23"/>
  <c r="AC163" i="23"/>
  <c r="I163" i="23" s="1"/>
  <c r="AY162" i="23"/>
  <c r="AX162" i="23"/>
  <c r="AW162" i="23"/>
  <c r="AV162" i="23"/>
  <c r="AU162" i="23"/>
  <c r="J162" i="23" s="1"/>
  <c r="AT162" i="23"/>
  <c r="AH162" i="23"/>
  <c r="AG162" i="23"/>
  <c r="AF162" i="23"/>
  <c r="AE162" i="23"/>
  <c r="AD162" i="23"/>
  <c r="AC162" i="23"/>
  <c r="I162" i="23" s="1"/>
  <c r="AY161" i="23"/>
  <c r="AX161" i="23"/>
  <c r="AW161" i="23"/>
  <c r="AV161" i="23"/>
  <c r="AU161" i="23"/>
  <c r="AT161" i="23"/>
  <c r="AH161" i="23"/>
  <c r="AG161" i="23"/>
  <c r="AF161" i="23"/>
  <c r="L161" i="23" s="1"/>
  <c r="AE161" i="23"/>
  <c r="AD161" i="23"/>
  <c r="AC161" i="23"/>
  <c r="I161" i="23" s="1"/>
  <c r="AY160" i="23"/>
  <c r="AX160" i="23"/>
  <c r="AW160" i="23"/>
  <c r="AV160" i="23"/>
  <c r="AU160" i="23"/>
  <c r="AT160" i="23"/>
  <c r="AH160" i="23"/>
  <c r="AG160" i="23"/>
  <c r="M160" i="23" s="1"/>
  <c r="AF160" i="23"/>
  <c r="AE160" i="23"/>
  <c r="AD160" i="23"/>
  <c r="AC160" i="23"/>
  <c r="I160" i="23" s="1"/>
  <c r="N160" i="23"/>
  <c r="AY159" i="23"/>
  <c r="AX159" i="23"/>
  <c r="AW159" i="23"/>
  <c r="AV159" i="23"/>
  <c r="AU159" i="23"/>
  <c r="AT159" i="23"/>
  <c r="AH159" i="23"/>
  <c r="AG159" i="23"/>
  <c r="AF159" i="23"/>
  <c r="AE159" i="23"/>
  <c r="AD159" i="23"/>
  <c r="AC159" i="23"/>
  <c r="AY158" i="23"/>
  <c r="AX158" i="23"/>
  <c r="AW158" i="23"/>
  <c r="AV158" i="23"/>
  <c r="AU158" i="23"/>
  <c r="AT158" i="23"/>
  <c r="AH158" i="23"/>
  <c r="AG158" i="23"/>
  <c r="AF158" i="23"/>
  <c r="AE158" i="23"/>
  <c r="AD158" i="23"/>
  <c r="AC158" i="23"/>
  <c r="AY157" i="23"/>
  <c r="AW157" i="23"/>
  <c r="AV157" i="23"/>
  <c r="AU157" i="23"/>
  <c r="AT157" i="23"/>
  <c r="AH157" i="23"/>
  <c r="AG157" i="23"/>
  <c r="AF157" i="23"/>
  <c r="AE157" i="23"/>
  <c r="AD157" i="23"/>
  <c r="AC157" i="23"/>
  <c r="AY156" i="23"/>
  <c r="AW156" i="23"/>
  <c r="AV156" i="23"/>
  <c r="AU156" i="23"/>
  <c r="AT156" i="23"/>
  <c r="AH156" i="23"/>
  <c r="AG156" i="23"/>
  <c r="AF156" i="23"/>
  <c r="AE156" i="23"/>
  <c r="AD156" i="23"/>
  <c r="AC156" i="23"/>
  <c r="AY155" i="23"/>
  <c r="AW155" i="23"/>
  <c r="AV155" i="23"/>
  <c r="AU155" i="23"/>
  <c r="AT155" i="23"/>
  <c r="AH155" i="23"/>
  <c r="AG155" i="23"/>
  <c r="AF155" i="23"/>
  <c r="AE155" i="23"/>
  <c r="AD155" i="23"/>
  <c r="AC155" i="23"/>
  <c r="AY154" i="23"/>
  <c r="AW154" i="23"/>
  <c r="AV154" i="23"/>
  <c r="AU154" i="23"/>
  <c r="AT154" i="23"/>
  <c r="AH154" i="23"/>
  <c r="AG154" i="23"/>
  <c r="AF154" i="23"/>
  <c r="AE154" i="23"/>
  <c r="AD154" i="23"/>
  <c r="AC154" i="23"/>
  <c r="AY153" i="23"/>
  <c r="AW153" i="23"/>
  <c r="AV153" i="23"/>
  <c r="AU153" i="23"/>
  <c r="AH153" i="23"/>
  <c r="AG153" i="23"/>
  <c r="AF153" i="23"/>
  <c r="AE153" i="23"/>
  <c r="AD153" i="23"/>
  <c r="AY152" i="23"/>
  <c r="AW152" i="23"/>
  <c r="AV152" i="23"/>
  <c r="AH152" i="23"/>
  <c r="AG152" i="23"/>
  <c r="AF152" i="23"/>
  <c r="AE152" i="23"/>
  <c r="AY151" i="23"/>
  <c r="AH151" i="23"/>
  <c r="AG151" i="23"/>
  <c r="AF151" i="23"/>
  <c r="AY150" i="23"/>
  <c r="AH150" i="23"/>
  <c r="AG150" i="23"/>
  <c r="AF150" i="23"/>
  <c r="AY149" i="23"/>
  <c r="AH149" i="23"/>
  <c r="AG149" i="23"/>
  <c r="AF149" i="23"/>
  <c r="AY148" i="23"/>
  <c r="AH148" i="23"/>
  <c r="AY147" i="23"/>
  <c r="AH147" i="23"/>
  <c r="AY146" i="23"/>
  <c r="AH146" i="23"/>
  <c r="AY145" i="23"/>
  <c r="AH145" i="23"/>
  <c r="AY144" i="23"/>
  <c r="AH144" i="23"/>
  <c r="AW137" i="23"/>
  <c r="AQ137" i="23"/>
  <c r="AY137" i="23" s="1"/>
  <c r="AP137" i="23"/>
  <c r="AX137" i="23" s="1"/>
  <c r="AO137" i="23"/>
  <c r="AN137" i="23"/>
  <c r="AV137" i="23" s="1"/>
  <c r="AM137" i="23"/>
  <c r="AU137" i="23" s="1"/>
  <c r="AL137" i="23"/>
  <c r="AT137" i="23" s="1"/>
  <c r="AF137" i="23"/>
  <c r="AC137" i="23"/>
  <c r="Z137" i="23"/>
  <c r="AH137" i="23" s="1"/>
  <c r="Y137" i="23"/>
  <c r="AG137" i="23" s="1"/>
  <c r="X137" i="23"/>
  <c r="W137" i="23"/>
  <c r="AE137" i="23" s="1"/>
  <c r="V137" i="23"/>
  <c r="AD137" i="23" s="1"/>
  <c r="U137" i="23"/>
  <c r="AW136" i="23"/>
  <c r="AQ136" i="23"/>
  <c r="AY136" i="23" s="1"/>
  <c r="AP136" i="23"/>
  <c r="AX136" i="23" s="1"/>
  <c r="AO136" i="23"/>
  <c r="AN136" i="23"/>
  <c r="AV136" i="23" s="1"/>
  <c r="AM136" i="23"/>
  <c r="AU136" i="23" s="1"/>
  <c r="AL136" i="23"/>
  <c r="AT136" i="23" s="1"/>
  <c r="AF136" i="23"/>
  <c r="AC136" i="23"/>
  <c r="Z136" i="23"/>
  <c r="AH136" i="23" s="1"/>
  <c r="Y136" i="23"/>
  <c r="AG136" i="23" s="1"/>
  <c r="X136" i="23"/>
  <c r="W136" i="23"/>
  <c r="AE136" i="23" s="1"/>
  <c r="V136" i="23"/>
  <c r="AD136" i="23" s="1"/>
  <c r="U136" i="23"/>
  <c r="AW135" i="23"/>
  <c r="AQ135" i="23"/>
  <c r="AY135" i="23" s="1"/>
  <c r="AP135" i="23"/>
  <c r="AX135" i="23" s="1"/>
  <c r="AO135" i="23"/>
  <c r="AN135" i="23"/>
  <c r="AV135" i="23" s="1"/>
  <c r="AM135" i="23"/>
  <c r="AU135" i="23" s="1"/>
  <c r="AL135" i="23"/>
  <c r="AT135" i="23" s="1"/>
  <c r="AF135" i="23"/>
  <c r="AC135" i="23"/>
  <c r="Z135" i="23"/>
  <c r="AH135" i="23" s="1"/>
  <c r="Y135" i="23"/>
  <c r="AG135" i="23" s="1"/>
  <c r="X135" i="23"/>
  <c r="W135" i="23"/>
  <c r="AE135" i="23" s="1"/>
  <c r="V135" i="23"/>
  <c r="AD135" i="23" s="1"/>
  <c r="U135" i="23"/>
  <c r="AW134" i="23"/>
  <c r="AQ134" i="23"/>
  <c r="AY134" i="23" s="1"/>
  <c r="AP134" i="23"/>
  <c r="AX134" i="23" s="1"/>
  <c r="AO134" i="23"/>
  <c r="AN134" i="23"/>
  <c r="AV134" i="23" s="1"/>
  <c r="AM134" i="23"/>
  <c r="AU134" i="23" s="1"/>
  <c r="AL134" i="23"/>
  <c r="AT134" i="23" s="1"/>
  <c r="AF134" i="23"/>
  <c r="AC134" i="23"/>
  <c r="Z134" i="23"/>
  <c r="AH134" i="23" s="1"/>
  <c r="Y134" i="23"/>
  <c r="AG134" i="23" s="1"/>
  <c r="X134" i="23"/>
  <c r="W134" i="23"/>
  <c r="AE134" i="23" s="1"/>
  <c r="V134" i="23"/>
  <c r="AD134" i="23" s="1"/>
  <c r="U134" i="23"/>
  <c r="AW133" i="23"/>
  <c r="AQ133" i="23"/>
  <c r="AY133" i="23" s="1"/>
  <c r="AP133" i="23"/>
  <c r="AX133" i="23" s="1"/>
  <c r="AO133" i="23"/>
  <c r="AN133" i="23"/>
  <c r="AV133" i="23" s="1"/>
  <c r="AM133" i="23"/>
  <c r="AU133" i="23" s="1"/>
  <c r="AL133" i="23"/>
  <c r="AT133" i="23" s="1"/>
  <c r="AF133" i="23"/>
  <c r="AC133" i="23"/>
  <c r="Z133" i="23"/>
  <c r="AH133" i="23" s="1"/>
  <c r="Y133" i="23"/>
  <c r="AG133" i="23" s="1"/>
  <c r="X133" i="23"/>
  <c r="W133" i="23"/>
  <c r="AE133" i="23" s="1"/>
  <c r="V133" i="23"/>
  <c r="AD133" i="23" s="1"/>
  <c r="U133" i="23"/>
  <c r="AW132" i="23"/>
  <c r="AQ132" i="23"/>
  <c r="AY132" i="23" s="1"/>
  <c r="AP132" i="23"/>
  <c r="AX132" i="23" s="1"/>
  <c r="AO132" i="23"/>
  <c r="AN132" i="23"/>
  <c r="AV132" i="23" s="1"/>
  <c r="AM132" i="23"/>
  <c r="AU132" i="23" s="1"/>
  <c r="AL132" i="23"/>
  <c r="AT132" i="23" s="1"/>
  <c r="AF132" i="23"/>
  <c r="Z132" i="23"/>
  <c r="AH132" i="23" s="1"/>
  <c r="Y132" i="23"/>
  <c r="AG132" i="23" s="1"/>
  <c r="X132" i="23"/>
  <c r="W132" i="23"/>
  <c r="AE132" i="23" s="1"/>
  <c r="V132" i="23"/>
  <c r="AD132" i="23" s="1"/>
  <c r="U132" i="23"/>
  <c r="AC132" i="23" s="1"/>
  <c r="AY131" i="23"/>
  <c r="AW131" i="23"/>
  <c r="AQ131" i="23"/>
  <c r="AP131" i="23"/>
  <c r="AX131" i="23" s="1"/>
  <c r="AO131" i="23"/>
  <c r="AN131" i="23"/>
  <c r="AV131" i="23" s="1"/>
  <c r="AM131" i="23"/>
  <c r="AU131" i="23" s="1"/>
  <c r="AL131" i="23"/>
  <c r="AT131" i="23" s="1"/>
  <c r="AF131" i="23"/>
  <c r="Z131" i="23"/>
  <c r="AH131" i="23" s="1"/>
  <c r="Y131" i="23"/>
  <c r="AG131" i="23" s="1"/>
  <c r="X131" i="23"/>
  <c r="W131" i="23"/>
  <c r="AE131" i="23" s="1"/>
  <c r="V131" i="23"/>
  <c r="AD131" i="23" s="1"/>
  <c r="U131" i="23"/>
  <c r="AC131" i="23" s="1"/>
  <c r="AW130" i="23"/>
  <c r="AU130" i="23"/>
  <c r="AQ130" i="23"/>
  <c r="AY130" i="23" s="1"/>
  <c r="AP130" i="23"/>
  <c r="AX130" i="23" s="1"/>
  <c r="AO130" i="23"/>
  <c r="AN130" i="23"/>
  <c r="AV130" i="23" s="1"/>
  <c r="AM130" i="23"/>
  <c r="AL130" i="23"/>
  <c r="AT130" i="23" s="1"/>
  <c r="AF130" i="23"/>
  <c r="AC130" i="23"/>
  <c r="Z130" i="23"/>
  <c r="AH130" i="23" s="1"/>
  <c r="Y130" i="23"/>
  <c r="AG130" i="23" s="1"/>
  <c r="X130" i="23"/>
  <c r="W130" i="23"/>
  <c r="AE130" i="23" s="1"/>
  <c r="V130" i="23"/>
  <c r="AD130" i="23" s="1"/>
  <c r="U130" i="23"/>
  <c r="AQ129" i="23"/>
  <c r="AY129" i="23" s="1"/>
  <c r="AP129" i="23"/>
  <c r="AX129" i="23" s="1"/>
  <c r="AO129" i="23"/>
  <c r="AW129" i="23" s="1"/>
  <c r="AN129" i="23"/>
  <c r="AV129" i="23" s="1"/>
  <c r="AM129" i="23"/>
  <c r="AU129" i="23" s="1"/>
  <c r="AL129" i="23"/>
  <c r="AT129" i="23" s="1"/>
  <c r="AF129" i="23"/>
  <c r="AC129" i="23"/>
  <c r="Z129" i="23"/>
  <c r="AH129" i="23" s="1"/>
  <c r="Y129" i="23"/>
  <c r="AG129" i="23" s="1"/>
  <c r="X129" i="23"/>
  <c r="W129" i="23"/>
  <c r="AE129" i="23" s="1"/>
  <c r="V129" i="23"/>
  <c r="AD129" i="23" s="1"/>
  <c r="U129" i="23"/>
  <c r="AW128" i="23"/>
  <c r="AU128" i="23"/>
  <c r="AQ128" i="23"/>
  <c r="AY128" i="23" s="1"/>
  <c r="AP128" i="23"/>
  <c r="AX128" i="23" s="1"/>
  <c r="AO128" i="23"/>
  <c r="AN128" i="23"/>
  <c r="AV128" i="23" s="1"/>
  <c r="AM128" i="23"/>
  <c r="AL128" i="23"/>
  <c r="AT128" i="23" s="1"/>
  <c r="AG128" i="23"/>
  <c r="AF128" i="23"/>
  <c r="Z128" i="23"/>
  <c r="AH128" i="23" s="1"/>
  <c r="Y128" i="23"/>
  <c r="X128" i="23"/>
  <c r="W128" i="23"/>
  <c r="AE128" i="23" s="1"/>
  <c r="V128" i="23"/>
  <c r="AD128" i="23" s="1"/>
  <c r="U128" i="23"/>
  <c r="AC128" i="23" s="1"/>
  <c r="AY127" i="23"/>
  <c r="AQ127" i="23"/>
  <c r="AP127" i="23"/>
  <c r="AX127" i="23" s="1"/>
  <c r="AO127" i="23"/>
  <c r="AW127" i="23" s="1"/>
  <c r="AN127" i="23"/>
  <c r="AV127" i="23" s="1"/>
  <c r="AM127" i="23"/>
  <c r="AU127" i="23" s="1"/>
  <c r="AL127" i="23"/>
  <c r="AT127" i="23" s="1"/>
  <c r="AF127" i="23"/>
  <c r="Z127" i="23"/>
  <c r="AH127" i="23" s="1"/>
  <c r="Y127" i="23"/>
  <c r="AG127" i="23" s="1"/>
  <c r="X127" i="23"/>
  <c r="W127" i="23"/>
  <c r="AE127" i="23" s="1"/>
  <c r="V127" i="23"/>
  <c r="AD127" i="23" s="1"/>
  <c r="U127" i="23"/>
  <c r="AC127" i="23" s="1"/>
  <c r="AW126" i="23"/>
  <c r="AV126" i="23"/>
  <c r="AU126" i="23"/>
  <c r="AQ126" i="23"/>
  <c r="AY126" i="23" s="1"/>
  <c r="AP126" i="23"/>
  <c r="AX126" i="23" s="1"/>
  <c r="AO126" i="23"/>
  <c r="AN126" i="23"/>
  <c r="AM126" i="23"/>
  <c r="AL126" i="23"/>
  <c r="AT126" i="23" s="1"/>
  <c r="AF126" i="23"/>
  <c r="AC126" i="23"/>
  <c r="Z126" i="23"/>
  <c r="AH126" i="23" s="1"/>
  <c r="Y126" i="23"/>
  <c r="AG126" i="23" s="1"/>
  <c r="X126" i="23"/>
  <c r="W126" i="23"/>
  <c r="AE126" i="23" s="1"/>
  <c r="V126" i="23"/>
  <c r="AD126" i="23" s="1"/>
  <c r="U126" i="23"/>
  <c r="AY125" i="23"/>
  <c r="AU125" i="23"/>
  <c r="AQ125" i="23"/>
  <c r="AP125" i="23"/>
  <c r="AX125" i="23" s="1"/>
  <c r="AO125" i="23"/>
  <c r="AW125" i="23" s="1"/>
  <c r="AN125" i="23"/>
  <c r="AV125" i="23" s="1"/>
  <c r="AM125" i="23"/>
  <c r="AL125" i="23"/>
  <c r="AT125" i="23" s="1"/>
  <c r="AF125" i="23"/>
  <c r="Z125" i="23"/>
  <c r="AH125" i="23" s="1"/>
  <c r="Y125" i="23"/>
  <c r="AG125" i="23" s="1"/>
  <c r="X125" i="23"/>
  <c r="W125" i="23"/>
  <c r="AE125" i="23" s="1"/>
  <c r="V125" i="23"/>
  <c r="AD125" i="23" s="1"/>
  <c r="U125" i="23"/>
  <c r="AC125" i="23" s="1"/>
  <c r="AY124" i="23"/>
  <c r="AU124" i="23"/>
  <c r="AQ124" i="23"/>
  <c r="AP124" i="23"/>
  <c r="AX124" i="23" s="1"/>
  <c r="AO124" i="23"/>
  <c r="AW124" i="23" s="1"/>
  <c r="AN124" i="23"/>
  <c r="AV124" i="23" s="1"/>
  <c r="AM124" i="23"/>
  <c r="AL124" i="23"/>
  <c r="AT124" i="23" s="1"/>
  <c r="AF124" i="23"/>
  <c r="Z124" i="23"/>
  <c r="AH124" i="23" s="1"/>
  <c r="Y124" i="23"/>
  <c r="AG124" i="23" s="1"/>
  <c r="X124" i="23"/>
  <c r="W124" i="23"/>
  <c r="AE124" i="23" s="1"/>
  <c r="V124" i="23"/>
  <c r="AD124" i="23" s="1"/>
  <c r="U124" i="23"/>
  <c r="AC124" i="23" s="1"/>
  <c r="AY123" i="23"/>
  <c r="AU123" i="23"/>
  <c r="AQ123" i="23"/>
  <c r="AP123" i="23"/>
  <c r="AX123" i="23" s="1"/>
  <c r="AO123" i="23"/>
  <c r="AW123" i="23" s="1"/>
  <c r="AN123" i="23"/>
  <c r="AV123" i="23" s="1"/>
  <c r="AM123" i="23"/>
  <c r="AL123" i="23"/>
  <c r="AT123" i="23" s="1"/>
  <c r="AF123" i="23"/>
  <c r="Z123" i="23"/>
  <c r="AH123" i="23" s="1"/>
  <c r="Y123" i="23"/>
  <c r="AG123" i="23" s="1"/>
  <c r="X123" i="23"/>
  <c r="W123" i="23"/>
  <c r="AE123" i="23" s="1"/>
  <c r="V123" i="23"/>
  <c r="AD123" i="23" s="1"/>
  <c r="U123" i="23"/>
  <c r="AC123" i="23" s="1"/>
  <c r="AY122" i="23"/>
  <c r="AU122" i="23"/>
  <c r="AQ122" i="23"/>
  <c r="AP122" i="23"/>
  <c r="AO122" i="23"/>
  <c r="AW122" i="23" s="1"/>
  <c r="AN122" i="23"/>
  <c r="AV122" i="23" s="1"/>
  <c r="AM122" i="23"/>
  <c r="AL122" i="23"/>
  <c r="AT122" i="23" s="1"/>
  <c r="AF122" i="23"/>
  <c r="Z122" i="23"/>
  <c r="AH122" i="23" s="1"/>
  <c r="Y122" i="23"/>
  <c r="AG122" i="23" s="1"/>
  <c r="X122" i="23"/>
  <c r="W122" i="23"/>
  <c r="AE122" i="23" s="1"/>
  <c r="V122" i="23"/>
  <c r="AD122" i="23" s="1"/>
  <c r="U122" i="23"/>
  <c r="AC122" i="23" s="1"/>
  <c r="AY121" i="23"/>
  <c r="AU121" i="23"/>
  <c r="AQ121" i="23"/>
  <c r="AP121" i="23"/>
  <c r="AO121" i="23"/>
  <c r="AW121" i="23" s="1"/>
  <c r="AN121" i="23"/>
  <c r="AV121" i="23" s="1"/>
  <c r="AM121" i="23"/>
  <c r="AL121" i="23"/>
  <c r="AT121" i="23" s="1"/>
  <c r="AF121" i="23"/>
  <c r="Z121" i="23"/>
  <c r="AH121" i="23" s="1"/>
  <c r="Y121" i="23"/>
  <c r="AG121" i="23" s="1"/>
  <c r="X121" i="23"/>
  <c r="W121" i="23"/>
  <c r="AE121" i="23" s="1"/>
  <c r="V121" i="23"/>
  <c r="AD121" i="23" s="1"/>
  <c r="U121" i="23"/>
  <c r="AC121" i="23" s="1"/>
  <c r="AY120" i="23"/>
  <c r="AV120" i="23"/>
  <c r="AU120" i="23"/>
  <c r="AQ120" i="23"/>
  <c r="AP120" i="23"/>
  <c r="AO120" i="23"/>
  <c r="AW120" i="23" s="1"/>
  <c r="AN120" i="23"/>
  <c r="AM120" i="23"/>
  <c r="AL120" i="23"/>
  <c r="AT120" i="23" s="1"/>
  <c r="AF120" i="23"/>
  <c r="Z120" i="23"/>
  <c r="AH120" i="23" s="1"/>
  <c r="Y120" i="23"/>
  <c r="AG120" i="23" s="1"/>
  <c r="X120" i="23"/>
  <c r="W120" i="23"/>
  <c r="AE120" i="23" s="1"/>
  <c r="V120" i="23"/>
  <c r="AD120" i="23" s="1"/>
  <c r="U120" i="23"/>
  <c r="AC120" i="23" s="1"/>
  <c r="AY119" i="23"/>
  <c r="AU119" i="23"/>
  <c r="AQ119" i="23"/>
  <c r="AP119" i="23"/>
  <c r="AO119" i="23"/>
  <c r="AW119" i="23" s="1"/>
  <c r="AN119" i="23"/>
  <c r="AV119" i="23" s="1"/>
  <c r="AM119" i="23"/>
  <c r="AL119" i="23"/>
  <c r="AT119" i="23" s="1"/>
  <c r="AF119" i="23"/>
  <c r="Z119" i="23"/>
  <c r="AH119" i="23" s="1"/>
  <c r="Y119" i="23"/>
  <c r="AG119" i="23" s="1"/>
  <c r="X119" i="23"/>
  <c r="W119" i="23"/>
  <c r="AE119" i="23" s="1"/>
  <c r="V119" i="23"/>
  <c r="AD119" i="23" s="1"/>
  <c r="U119" i="23"/>
  <c r="AC119" i="23" s="1"/>
  <c r="AY118" i="23"/>
  <c r="AU118" i="23"/>
  <c r="AQ118" i="23"/>
  <c r="AP118" i="23"/>
  <c r="AO118" i="23"/>
  <c r="AW118" i="23" s="1"/>
  <c r="AN118" i="23"/>
  <c r="AV118" i="23" s="1"/>
  <c r="AM118" i="23"/>
  <c r="AL118" i="23"/>
  <c r="AF118" i="23"/>
  <c r="Z118" i="23"/>
  <c r="AH118" i="23" s="1"/>
  <c r="Y118" i="23"/>
  <c r="AG118" i="23" s="1"/>
  <c r="X118" i="23"/>
  <c r="W118" i="23"/>
  <c r="AE118" i="23" s="1"/>
  <c r="V118" i="23"/>
  <c r="AD118" i="23" s="1"/>
  <c r="U118" i="23"/>
  <c r="AY117" i="23"/>
  <c r="AQ117" i="23"/>
  <c r="AP117" i="23"/>
  <c r="AO117" i="23"/>
  <c r="AW117" i="23" s="1"/>
  <c r="AN117" i="23"/>
  <c r="AV117" i="23" s="1"/>
  <c r="AM117" i="23"/>
  <c r="AL117" i="23"/>
  <c r="AF117" i="23"/>
  <c r="Z117" i="23"/>
  <c r="AH117" i="23" s="1"/>
  <c r="Y117" i="23"/>
  <c r="AG117" i="23" s="1"/>
  <c r="X117" i="23"/>
  <c r="W117" i="23"/>
  <c r="AE117" i="23" s="1"/>
  <c r="V117" i="23"/>
  <c r="U117" i="23"/>
  <c r="AY116" i="23"/>
  <c r="AQ116" i="23"/>
  <c r="AP116" i="23"/>
  <c r="AO116" i="23"/>
  <c r="AN116" i="23"/>
  <c r="AM116" i="23"/>
  <c r="AL116" i="23"/>
  <c r="AF116" i="23"/>
  <c r="Z116" i="23"/>
  <c r="AH116" i="23" s="1"/>
  <c r="Y116" i="23"/>
  <c r="AG116" i="23" s="1"/>
  <c r="X116" i="23"/>
  <c r="W116" i="23"/>
  <c r="V116" i="23"/>
  <c r="U116" i="23"/>
  <c r="AY115" i="23"/>
  <c r="AQ115" i="23"/>
  <c r="AP115" i="23"/>
  <c r="AO115" i="23"/>
  <c r="AN115" i="23"/>
  <c r="AM115" i="23"/>
  <c r="AL115" i="23"/>
  <c r="AF115" i="23"/>
  <c r="Z115" i="23"/>
  <c r="AH115" i="23" s="1"/>
  <c r="Y115" i="23"/>
  <c r="AG115" i="23" s="1"/>
  <c r="X115" i="23"/>
  <c r="W115" i="23"/>
  <c r="V115" i="23"/>
  <c r="U115" i="23"/>
  <c r="AY114" i="23"/>
  <c r="AQ114" i="23"/>
  <c r="AP114" i="23"/>
  <c r="AO114" i="23"/>
  <c r="AN114" i="23"/>
  <c r="AM114" i="23"/>
  <c r="AL114" i="23"/>
  <c r="AF114" i="23"/>
  <c r="Z114" i="23"/>
  <c r="AH114" i="23" s="1"/>
  <c r="Y114" i="23"/>
  <c r="AG114" i="23" s="1"/>
  <c r="X114" i="23"/>
  <c r="W114" i="23"/>
  <c r="V114" i="23"/>
  <c r="U114" i="23"/>
  <c r="AY113" i="23"/>
  <c r="AQ113" i="23"/>
  <c r="AP113" i="23"/>
  <c r="AO113" i="23"/>
  <c r="AN113" i="23"/>
  <c r="AM113" i="23"/>
  <c r="AL113" i="23"/>
  <c r="Z113" i="23"/>
  <c r="AH113" i="23" s="1"/>
  <c r="Y113" i="23"/>
  <c r="X113" i="23"/>
  <c r="W113" i="23"/>
  <c r="V113" i="23"/>
  <c r="U113" i="23"/>
  <c r="AY112" i="23"/>
  <c r="AQ112" i="23"/>
  <c r="AP112" i="23"/>
  <c r="AO112" i="23"/>
  <c r="AN112" i="23"/>
  <c r="AM112" i="23"/>
  <c r="AL112" i="23"/>
  <c r="Z112" i="23"/>
  <c r="AH112" i="23" s="1"/>
  <c r="Y112" i="23"/>
  <c r="X112" i="23"/>
  <c r="W112" i="23"/>
  <c r="V112" i="23"/>
  <c r="U112" i="23"/>
  <c r="AY111" i="23"/>
  <c r="AQ111" i="23"/>
  <c r="AP111" i="23"/>
  <c r="AO111" i="23"/>
  <c r="AN111" i="23"/>
  <c r="AM111" i="23"/>
  <c r="AL111" i="23"/>
  <c r="Z111" i="23"/>
  <c r="AH111" i="23" s="1"/>
  <c r="Y111" i="23"/>
  <c r="X111" i="23"/>
  <c r="W111" i="23"/>
  <c r="V111" i="23"/>
  <c r="U111" i="23"/>
  <c r="AY110" i="23"/>
  <c r="AQ110" i="23"/>
  <c r="AP110" i="23"/>
  <c r="AO110" i="23"/>
  <c r="AN110" i="23"/>
  <c r="AM110" i="23"/>
  <c r="AL110" i="23"/>
  <c r="Z110" i="23"/>
  <c r="AH110" i="23" s="1"/>
  <c r="Y110" i="23"/>
  <c r="X110" i="23"/>
  <c r="W110" i="23"/>
  <c r="V110" i="23"/>
  <c r="U110" i="23"/>
  <c r="AY109" i="23"/>
  <c r="AQ109" i="23"/>
  <c r="AP109" i="23"/>
  <c r="AO109" i="23"/>
  <c r="AN109" i="23"/>
  <c r="AM109" i="23"/>
  <c r="AL109" i="23"/>
  <c r="Z109" i="23"/>
  <c r="AH109" i="23" s="1"/>
  <c r="Y109" i="23"/>
  <c r="X109" i="23"/>
  <c r="W109" i="23"/>
  <c r="V109" i="23"/>
  <c r="U109" i="23"/>
  <c r="BO104" i="23"/>
  <c r="BN104" i="23"/>
  <c r="BM104" i="23"/>
  <c r="BL104" i="23"/>
  <c r="BK104" i="23"/>
  <c r="BJ104" i="23"/>
  <c r="BG104" i="23"/>
  <c r="BF104" i="23"/>
  <c r="BE104" i="23"/>
  <c r="BD104" i="23"/>
  <c r="BC104" i="23"/>
  <c r="BB104" i="23"/>
  <c r="N104" i="23"/>
  <c r="AJ147" i="30" s="1"/>
  <c r="BO103" i="23"/>
  <c r="BN103" i="23"/>
  <c r="BM103" i="23"/>
  <c r="BL103" i="23"/>
  <c r="BK103" i="23"/>
  <c r="BJ103" i="23"/>
  <c r="BG103" i="23"/>
  <c r="BF103" i="23"/>
  <c r="BE103" i="23"/>
  <c r="BD103" i="23"/>
  <c r="BC103" i="23"/>
  <c r="BB103" i="23"/>
  <c r="N103" i="23"/>
  <c r="AI147" i="30" s="1"/>
  <c r="BO102" i="23"/>
  <c r="BN102" i="23"/>
  <c r="BM102" i="23"/>
  <c r="BL102" i="23"/>
  <c r="BK102" i="23"/>
  <c r="BJ102" i="23"/>
  <c r="BG102" i="23"/>
  <c r="BF102" i="23"/>
  <c r="BE102" i="23"/>
  <c r="BD102" i="23"/>
  <c r="BC102" i="23"/>
  <c r="BB102" i="23"/>
  <c r="N102" i="23"/>
  <c r="AH147" i="30" s="1"/>
  <c r="BO101" i="23"/>
  <c r="BN101" i="23"/>
  <c r="BM101" i="23"/>
  <c r="BL101" i="23"/>
  <c r="BK101" i="23"/>
  <c r="BJ101" i="23"/>
  <c r="BG101" i="23"/>
  <c r="BF101" i="23"/>
  <c r="BE101" i="23"/>
  <c r="BD101" i="23"/>
  <c r="BC101" i="23"/>
  <c r="BB101" i="23"/>
  <c r="N101" i="23"/>
  <c r="AG147" i="30" s="1"/>
  <c r="BO100" i="23"/>
  <c r="BN100" i="23"/>
  <c r="BM100" i="23"/>
  <c r="BL100" i="23"/>
  <c r="BK100" i="23"/>
  <c r="BJ100" i="23"/>
  <c r="BG100" i="23"/>
  <c r="BF100" i="23"/>
  <c r="BE100" i="23"/>
  <c r="BD100" i="23"/>
  <c r="BC100" i="23"/>
  <c r="BB100" i="23"/>
  <c r="N100" i="23"/>
  <c r="AF147" i="30" s="1"/>
  <c r="BO99" i="23"/>
  <c r="BN99" i="23"/>
  <c r="BM99" i="23"/>
  <c r="BL99" i="23"/>
  <c r="BK99" i="23"/>
  <c r="BJ99" i="23"/>
  <c r="BG99" i="23"/>
  <c r="BF99" i="23"/>
  <c r="BE99" i="23"/>
  <c r="BD99" i="23"/>
  <c r="BC99" i="23"/>
  <c r="BB99" i="23"/>
  <c r="N99" i="23"/>
  <c r="AE147" i="30" s="1"/>
  <c r="BO98" i="23"/>
  <c r="BN98" i="23"/>
  <c r="BM98" i="23"/>
  <c r="BL98" i="23"/>
  <c r="BK98" i="23"/>
  <c r="BJ98" i="23"/>
  <c r="BG98" i="23"/>
  <c r="BF98" i="23"/>
  <c r="BE98" i="23"/>
  <c r="BD98" i="23"/>
  <c r="BC98" i="23"/>
  <c r="BB98" i="23"/>
  <c r="N98" i="23"/>
  <c r="AD147" i="30" s="1"/>
  <c r="BO97" i="23"/>
  <c r="BN97" i="23"/>
  <c r="BM97" i="23"/>
  <c r="BL97" i="23"/>
  <c r="BK97" i="23"/>
  <c r="BJ97" i="23"/>
  <c r="BG97" i="23"/>
  <c r="BF97" i="23"/>
  <c r="BE97" i="23"/>
  <c r="BD97" i="23"/>
  <c r="BC97" i="23"/>
  <c r="BB97" i="23"/>
  <c r="N97" i="23"/>
  <c r="AC147" i="30" s="1"/>
  <c r="BO96" i="23"/>
  <c r="BN96" i="23"/>
  <c r="BM96" i="23"/>
  <c r="BL96" i="23"/>
  <c r="BK96" i="23"/>
  <c r="BJ96" i="23"/>
  <c r="BG96" i="23"/>
  <c r="BF96" i="23"/>
  <c r="BE96" i="23"/>
  <c r="BD96" i="23"/>
  <c r="BC96" i="23"/>
  <c r="BB96" i="23"/>
  <c r="N96" i="23"/>
  <c r="AB147" i="30" s="1"/>
  <c r="BO95" i="23"/>
  <c r="BN95" i="23"/>
  <c r="BM95" i="23"/>
  <c r="BL95" i="23"/>
  <c r="BK95" i="23"/>
  <c r="BJ95" i="23"/>
  <c r="BG95" i="23"/>
  <c r="BF95" i="23"/>
  <c r="BE95" i="23"/>
  <c r="BD95" i="23"/>
  <c r="BC95" i="23"/>
  <c r="BB95" i="23"/>
  <c r="N95" i="23"/>
  <c r="AA147" i="30" s="1"/>
  <c r="BO94" i="23"/>
  <c r="BN94" i="23"/>
  <c r="BM94" i="23"/>
  <c r="BL94" i="23"/>
  <c r="BK94" i="23"/>
  <c r="BJ94" i="23"/>
  <c r="BG94" i="23"/>
  <c r="BF94" i="23"/>
  <c r="BE94" i="23"/>
  <c r="BD94" i="23"/>
  <c r="BC94" i="23"/>
  <c r="BB94" i="23"/>
  <c r="N94" i="23"/>
  <c r="Z147" i="30" s="1"/>
  <c r="BO93" i="23"/>
  <c r="BN93" i="23"/>
  <c r="BM93" i="23"/>
  <c r="BL93" i="23"/>
  <c r="BK93" i="23"/>
  <c r="BJ93" i="23"/>
  <c r="BG93" i="23"/>
  <c r="BF93" i="23"/>
  <c r="BE93" i="23"/>
  <c r="BD93" i="23"/>
  <c r="BC93" i="23"/>
  <c r="BB93" i="23"/>
  <c r="N93" i="23"/>
  <c r="Y147" i="30" s="1"/>
  <c r="BO92" i="23"/>
  <c r="BN92" i="23"/>
  <c r="BM92" i="23"/>
  <c r="BL92" i="23"/>
  <c r="BK92" i="23"/>
  <c r="BJ92" i="23"/>
  <c r="BG92" i="23"/>
  <c r="BF92" i="23"/>
  <c r="BE92" i="23"/>
  <c r="BD92" i="23"/>
  <c r="BC92" i="23"/>
  <c r="BB92" i="23"/>
  <c r="N92" i="23"/>
  <c r="X147" i="30" s="1"/>
  <c r="BO91" i="23"/>
  <c r="BN91" i="23"/>
  <c r="BM91" i="23"/>
  <c r="BL91" i="23"/>
  <c r="BK91" i="23"/>
  <c r="BJ91" i="23"/>
  <c r="BG91" i="23"/>
  <c r="BF91" i="23"/>
  <c r="BE91" i="23"/>
  <c r="BD91" i="23"/>
  <c r="BC91" i="23"/>
  <c r="BB91" i="23"/>
  <c r="N91" i="23"/>
  <c r="W147" i="30" s="1"/>
  <c r="BO90" i="23"/>
  <c r="BN90" i="23"/>
  <c r="BM90" i="23"/>
  <c r="BL90" i="23"/>
  <c r="BK90" i="23"/>
  <c r="BJ90" i="23"/>
  <c r="BG90" i="23"/>
  <c r="BF90" i="23"/>
  <c r="BE90" i="23"/>
  <c r="BD90" i="23"/>
  <c r="BC90" i="23"/>
  <c r="BB90" i="23"/>
  <c r="N90" i="23"/>
  <c r="V147" i="30" s="1"/>
  <c r="BO89" i="23"/>
  <c r="BN89" i="23"/>
  <c r="BM89" i="23"/>
  <c r="BL89" i="23"/>
  <c r="BK89" i="23"/>
  <c r="BJ89" i="23"/>
  <c r="BG89" i="23"/>
  <c r="BF89" i="23"/>
  <c r="BE89" i="23"/>
  <c r="BD89" i="23"/>
  <c r="BC89" i="23"/>
  <c r="BB89" i="23"/>
  <c r="N89" i="23"/>
  <c r="U147" i="30" s="1"/>
  <c r="BO88" i="23"/>
  <c r="BN88" i="23"/>
  <c r="BM88" i="23"/>
  <c r="BL88" i="23"/>
  <c r="BK88" i="23"/>
  <c r="BJ88" i="23"/>
  <c r="BG88" i="23"/>
  <c r="BF88" i="23"/>
  <c r="BE88" i="23"/>
  <c r="BD88" i="23"/>
  <c r="BC88" i="23"/>
  <c r="BB88" i="23"/>
  <c r="N88" i="23"/>
  <c r="T147" i="30" s="1"/>
  <c r="BO87" i="23"/>
  <c r="BN87" i="23"/>
  <c r="BM87" i="23"/>
  <c r="BL87" i="23"/>
  <c r="BK87" i="23"/>
  <c r="BJ87" i="23"/>
  <c r="BG87" i="23"/>
  <c r="BF87" i="23"/>
  <c r="BE87" i="23"/>
  <c r="BD87" i="23"/>
  <c r="BC87" i="23"/>
  <c r="BB87" i="23"/>
  <c r="N87" i="23"/>
  <c r="S147" i="30" s="1"/>
  <c r="BO86" i="23"/>
  <c r="BN86" i="23"/>
  <c r="BM86" i="23"/>
  <c r="BL86" i="23"/>
  <c r="BK86" i="23"/>
  <c r="BJ86" i="23"/>
  <c r="BG86" i="23"/>
  <c r="BF86" i="23"/>
  <c r="BE86" i="23"/>
  <c r="BD86" i="23"/>
  <c r="BC86" i="23"/>
  <c r="BB86" i="23"/>
  <c r="N86" i="23"/>
  <c r="R147" i="30" s="1"/>
  <c r="BO85" i="23"/>
  <c r="BN85" i="23"/>
  <c r="BM85" i="23"/>
  <c r="BL85" i="23"/>
  <c r="BK85" i="23"/>
  <c r="BJ85" i="23"/>
  <c r="BG85" i="23"/>
  <c r="BF85" i="23"/>
  <c r="BE85" i="23"/>
  <c r="BD85" i="23"/>
  <c r="BC85" i="23"/>
  <c r="BB85" i="23"/>
  <c r="N85" i="23"/>
  <c r="Q147" i="30" s="1"/>
  <c r="BO84" i="23"/>
  <c r="BN84" i="23"/>
  <c r="BM84" i="23"/>
  <c r="BL84" i="23"/>
  <c r="BK84" i="23"/>
  <c r="BJ84" i="23"/>
  <c r="BG84" i="23"/>
  <c r="BF84" i="23"/>
  <c r="BE84" i="23"/>
  <c r="BD84" i="23"/>
  <c r="BC84" i="23"/>
  <c r="BB84" i="23"/>
  <c r="N84" i="23"/>
  <c r="P147" i="30" s="1"/>
  <c r="BO83" i="23"/>
  <c r="BN83" i="23"/>
  <c r="BM83" i="23"/>
  <c r="BL83" i="23"/>
  <c r="BK83" i="23"/>
  <c r="BJ83" i="23"/>
  <c r="BG83" i="23"/>
  <c r="BF83" i="23"/>
  <c r="BE83" i="23"/>
  <c r="BD83" i="23"/>
  <c r="BC83" i="23"/>
  <c r="BB83" i="23"/>
  <c r="N83" i="23"/>
  <c r="O147" i="30" s="1"/>
  <c r="BO82" i="23"/>
  <c r="BN82" i="23"/>
  <c r="BM82" i="23"/>
  <c r="BL82" i="23"/>
  <c r="BK82" i="23"/>
  <c r="BJ82" i="23"/>
  <c r="BG82" i="23"/>
  <c r="BF82" i="23"/>
  <c r="BE82" i="23"/>
  <c r="BD82" i="23"/>
  <c r="BC82" i="23"/>
  <c r="BB82" i="23"/>
  <c r="N82" i="23"/>
  <c r="N147" i="30" s="1"/>
  <c r="BO81" i="23"/>
  <c r="BN81" i="23"/>
  <c r="BM81" i="23"/>
  <c r="BL81" i="23"/>
  <c r="BK81" i="23"/>
  <c r="BJ81" i="23"/>
  <c r="BG81" i="23"/>
  <c r="BF81" i="23"/>
  <c r="BE81" i="23"/>
  <c r="BD81" i="23"/>
  <c r="BC81" i="23"/>
  <c r="BB81" i="23"/>
  <c r="N81" i="23"/>
  <c r="M147" i="30" s="1"/>
  <c r="BO80" i="23"/>
  <c r="BN80" i="23"/>
  <c r="BM80" i="23"/>
  <c r="BL80" i="23"/>
  <c r="BK80" i="23"/>
  <c r="BJ80" i="23"/>
  <c r="BG80" i="23"/>
  <c r="BF80" i="23"/>
  <c r="BE80" i="23"/>
  <c r="BD80" i="23"/>
  <c r="BC80" i="23"/>
  <c r="BB80" i="23"/>
  <c r="N80" i="23"/>
  <c r="L147" i="30" s="1"/>
  <c r="BO79" i="23"/>
  <c r="BN79" i="23"/>
  <c r="BM79" i="23"/>
  <c r="BL79" i="23"/>
  <c r="BK79" i="23"/>
  <c r="BJ79" i="23"/>
  <c r="BG79" i="23"/>
  <c r="BF79" i="23"/>
  <c r="BE79" i="23"/>
  <c r="BD79" i="23"/>
  <c r="BC79" i="23"/>
  <c r="BB79" i="23"/>
  <c r="N79" i="23"/>
  <c r="K147" i="30" s="1"/>
  <c r="BO78" i="23"/>
  <c r="BN78" i="23"/>
  <c r="BM78" i="23"/>
  <c r="BL78" i="23"/>
  <c r="BK78" i="23"/>
  <c r="BJ78" i="23"/>
  <c r="BG78" i="23"/>
  <c r="BF78" i="23"/>
  <c r="BE78" i="23"/>
  <c r="BD78" i="23"/>
  <c r="BC78" i="23"/>
  <c r="BB78" i="23"/>
  <c r="N78" i="23"/>
  <c r="J147" i="30" s="1"/>
  <c r="BO77" i="23"/>
  <c r="BN77" i="23"/>
  <c r="BM77" i="23"/>
  <c r="BL77" i="23"/>
  <c r="BK77" i="23"/>
  <c r="BJ77" i="23"/>
  <c r="BG77" i="23"/>
  <c r="BF77" i="23"/>
  <c r="BE77" i="23"/>
  <c r="BD77" i="23"/>
  <c r="BC77" i="23"/>
  <c r="BB77" i="23"/>
  <c r="N77" i="23"/>
  <c r="I147" i="30" s="1"/>
  <c r="BO76" i="23"/>
  <c r="BN76" i="23"/>
  <c r="BM76" i="23"/>
  <c r="BL76" i="23"/>
  <c r="BK76" i="23"/>
  <c r="BJ76" i="23"/>
  <c r="BG76" i="23"/>
  <c r="BF76" i="23"/>
  <c r="BE76" i="23"/>
  <c r="BD76" i="23"/>
  <c r="BC76" i="23"/>
  <c r="BB76" i="23"/>
  <c r="N76" i="23"/>
  <c r="AY71" i="23"/>
  <c r="AX71" i="23"/>
  <c r="AW71" i="23"/>
  <c r="AV71" i="23"/>
  <c r="AU71" i="23"/>
  <c r="AT71" i="23"/>
  <c r="AQ71" i="23"/>
  <c r="AK71" i="23"/>
  <c r="AH71" i="23"/>
  <c r="N71" i="23" s="1"/>
  <c r="AG71" i="23"/>
  <c r="AF71" i="23"/>
  <c r="L71" i="23" s="1"/>
  <c r="AE71" i="23"/>
  <c r="K71" i="23" s="1"/>
  <c r="AD71" i="23"/>
  <c r="J71" i="23" s="1"/>
  <c r="AC71" i="23"/>
  <c r="T71" i="23"/>
  <c r="Z71" i="23" s="1"/>
  <c r="AY70" i="23"/>
  <c r="AX70" i="23"/>
  <c r="AW70" i="23"/>
  <c r="AV70" i="23"/>
  <c r="AU70" i="23"/>
  <c r="AT70" i="23"/>
  <c r="AQ70" i="23"/>
  <c r="AK70" i="23"/>
  <c r="AH70" i="23"/>
  <c r="N70" i="23" s="1"/>
  <c r="AG70" i="23"/>
  <c r="AF70" i="23"/>
  <c r="L70" i="23" s="1"/>
  <c r="AE70" i="23"/>
  <c r="K70" i="23" s="1"/>
  <c r="AD70" i="23"/>
  <c r="J70" i="23" s="1"/>
  <c r="AC70" i="23"/>
  <c r="T70" i="23"/>
  <c r="Z70" i="23" s="1"/>
  <c r="AY69" i="23"/>
  <c r="AX69" i="23"/>
  <c r="AW69" i="23"/>
  <c r="AV69" i="23"/>
  <c r="AU69" i="23"/>
  <c r="AT69" i="23"/>
  <c r="AQ69" i="23"/>
  <c r="AK69" i="23"/>
  <c r="AH69" i="23"/>
  <c r="N69" i="23" s="1"/>
  <c r="AG69" i="23"/>
  <c r="AF69" i="23"/>
  <c r="L69" i="23" s="1"/>
  <c r="AE69" i="23"/>
  <c r="AD69" i="23"/>
  <c r="J69" i="23" s="1"/>
  <c r="AC69" i="23"/>
  <c r="T69" i="23"/>
  <c r="Z69" i="23" s="1"/>
  <c r="AY68" i="23"/>
  <c r="AX68" i="23"/>
  <c r="AW68" i="23"/>
  <c r="AV68" i="23"/>
  <c r="AU68" i="23"/>
  <c r="AT68" i="23"/>
  <c r="AQ68" i="23"/>
  <c r="AK68" i="23"/>
  <c r="AH68" i="23"/>
  <c r="N68" i="23" s="1"/>
  <c r="AG68" i="23"/>
  <c r="AF68" i="23"/>
  <c r="L68" i="23" s="1"/>
  <c r="AE68" i="23"/>
  <c r="K68" i="23" s="1"/>
  <c r="AD68" i="23"/>
  <c r="J68" i="23" s="1"/>
  <c r="AC68" i="23"/>
  <c r="T68" i="23"/>
  <c r="Z68" i="23" s="1"/>
  <c r="AY67" i="23"/>
  <c r="AX67" i="23"/>
  <c r="AW67" i="23"/>
  <c r="AV67" i="23"/>
  <c r="AU67" i="23"/>
  <c r="AT67" i="23"/>
  <c r="AQ67" i="23"/>
  <c r="AK67" i="23"/>
  <c r="AH67" i="23"/>
  <c r="N67" i="23" s="1"/>
  <c r="AG67" i="23"/>
  <c r="AF67" i="23"/>
  <c r="L67" i="23" s="1"/>
  <c r="AE67" i="23"/>
  <c r="AD67" i="23"/>
  <c r="J67" i="23" s="1"/>
  <c r="AC67" i="23"/>
  <c r="T67" i="23"/>
  <c r="Z67" i="23" s="1"/>
  <c r="K67" i="23"/>
  <c r="AY66" i="23"/>
  <c r="AX66" i="23"/>
  <c r="AW66" i="23"/>
  <c r="AV66" i="23"/>
  <c r="AU66" i="23"/>
  <c r="AT66" i="23"/>
  <c r="AQ66" i="23"/>
  <c r="AK66" i="23"/>
  <c r="AH66" i="23"/>
  <c r="N66" i="23" s="1"/>
  <c r="AG66" i="23"/>
  <c r="AF66" i="23"/>
  <c r="L66" i="23" s="1"/>
  <c r="AE66" i="23"/>
  <c r="K66" i="23" s="1"/>
  <c r="AD66" i="23"/>
  <c r="J66" i="23" s="1"/>
  <c r="AC66" i="23"/>
  <c r="T66" i="23"/>
  <c r="Z66" i="23" s="1"/>
  <c r="AY65" i="23"/>
  <c r="AX65" i="23"/>
  <c r="AW65" i="23"/>
  <c r="AV65" i="23"/>
  <c r="AU65" i="23"/>
  <c r="AT65" i="23"/>
  <c r="AQ65" i="23"/>
  <c r="AK65" i="23"/>
  <c r="AH65" i="23"/>
  <c r="N65" i="23" s="1"/>
  <c r="AG65" i="23"/>
  <c r="AF65" i="23"/>
  <c r="L65" i="23" s="1"/>
  <c r="AE65" i="23"/>
  <c r="K65" i="23" s="1"/>
  <c r="AD65" i="23"/>
  <c r="J65" i="23" s="1"/>
  <c r="AC65" i="23"/>
  <c r="T65" i="23"/>
  <c r="Z65" i="23" s="1"/>
  <c r="AY64" i="23"/>
  <c r="AX64" i="23"/>
  <c r="AW64" i="23"/>
  <c r="AV64" i="23"/>
  <c r="AU64" i="23"/>
  <c r="AT64" i="23"/>
  <c r="AQ64" i="23"/>
  <c r="AK64" i="23"/>
  <c r="AH64" i="23"/>
  <c r="N64" i="23" s="1"/>
  <c r="AG64" i="23"/>
  <c r="AF64" i="23"/>
  <c r="L64" i="23" s="1"/>
  <c r="AE64" i="23"/>
  <c r="AD64" i="23"/>
  <c r="J64" i="23" s="1"/>
  <c r="AC64" i="23"/>
  <c r="T64" i="23"/>
  <c r="Z64" i="23" s="1"/>
  <c r="K64" i="23"/>
  <c r="AY63" i="23"/>
  <c r="AX63" i="23"/>
  <c r="AW63" i="23"/>
  <c r="AV63" i="23"/>
  <c r="K63" i="23" s="1"/>
  <c r="AU63" i="23"/>
  <c r="AT63" i="23"/>
  <c r="AQ63" i="23"/>
  <c r="AK63" i="23"/>
  <c r="AH63" i="23"/>
  <c r="N63" i="23" s="1"/>
  <c r="AG63" i="23"/>
  <c r="AF63" i="23"/>
  <c r="L63" i="23" s="1"/>
  <c r="AE63" i="23"/>
  <c r="AD63" i="23"/>
  <c r="J63" i="23" s="1"/>
  <c r="AC63" i="23"/>
  <c r="T63" i="23"/>
  <c r="Z63" i="23" s="1"/>
  <c r="AY62" i="23"/>
  <c r="AX62" i="23"/>
  <c r="AW62" i="23"/>
  <c r="AV62" i="23"/>
  <c r="AU62" i="23"/>
  <c r="AT62" i="23"/>
  <c r="AQ62" i="23"/>
  <c r="AK62" i="23"/>
  <c r="AH62" i="23"/>
  <c r="N62" i="23" s="1"/>
  <c r="AG62" i="23"/>
  <c r="AF62" i="23"/>
  <c r="L62" i="23" s="1"/>
  <c r="AE62" i="23"/>
  <c r="AD62" i="23"/>
  <c r="J62" i="23" s="1"/>
  <c r="AC62" i="23"/>
  <c r="T62" i="23"/>
  <c r="Z62" i="23" s="1"/>
  <c r="K62" i="23"/>
  <c r="AY61" i="23"/>
  <c r="AX61" i="23"/>
  <c r="AW61" i="23"/>
  <c r="AV61" i="23"/>
  <c r="AU61" i="23"/>
  <c r="AT61" i="23"/>
  <c r="AQ61" i="23"/>
  <c r="AK61" i="23"/>
  <c r="AH61" i="23"/>
  <c r="N61" i="23" s="1"/>
  <c r="AG61" i="23"/>
  <c r="AF61" i="23"/>
  <c r="L61" i="23" s="1"/>
  <c r="AE61" i="23"/>
  <c r="AD61" i="23"/>
  <c r="J61" i="23" s="1"/>
  <c r="AC61" i="23"/>
  <c r="T61" i="23"/>
  <c r="Z61" i="23" s="1"/>
  <c r="K61" i="23"/>
  <c r="AY60" i="23"/>
  <c r="AX60" i="23"/>
  <c r="AW60" i="23"/>
  <c r="AV60" i="23"/>
  <c r="AU60" i="23"/>
  <c r="AT60" i="23"/>
  <c r="AQ60" i="23"/>
  <c r="AK60" i="23"/>
  <c r="AH60" i="23"/>
  <c r="N60" i="23" s="1"/>
  <c r="AG60" i="23"/>
  <c r="AF60" i="23"/>
  <c r="L60" i="23" s="1"/>
  <c r="AE60" i="23"/>
  <c r="K60" i="23" s="1"/>
  <c r="AD60" i="23"/>
  <c r="J60" i="23" s="1"/>
  <c r="AC60" i="23"/>
  <c r="T60" i="23"/>
  <c r="Z60" i="23" s="1"/>
  <c r="AY59" i="23"/>
  <c r="AX59" i="23"/>
  <c r="AW59" i="23"/>
  <c r="AV59" i="23"/>
  <c r="AU59" i="23"/>
  <c r="AT59" i="23"/>
  <c r="AQ59" i="23"/>
  <c r="AK59" i="23"/>
  <c r="AH59" i="23"/>
  <c r="N59" i="23" s="1"/>
  <c r="AG59" i="23"/>
  <c r="AF59" i="23"/>
  <c r="L59" i="23" s="1"/>
  <c r="AE59" i="23"/>
  <c r="K59" i="23" s="1"/>
  <c r="AD59" i="23"/>
  <c r="J59" i="23" s="1"/>
  <c r="AC59" i="23"/>
  <c r="T59" i="23"/>
  <c r="Z59" i="23" s="1"/>
  <c r="AY58" i="23"/>
  <c r="AX58" i="23"/>
  <c r="AW58" i="23"/>
  <c r="AV58" i="23"/>
  <c r="AU58" i="23"/>
  <c r="AT58" i="23"/>
  <c r="AQ58" i="23"/>
  <c r="AK58" i="23"/>
  <c r="AH58" i="23"/>
  <c r="N58" i="23" s="1"/>
  <c r="AG58" i="23"/>
  <c r="AF58" i="23"/>
  <c r="L58" i="23" s="1"/>
  <c r="AE58" i="23"/>
  <c r="K58" i="23" s="1"/>
  <c r="AD58" i="23"/>
  <c r="J58" i="23" s="1"/>
  <c r="AC58" i="23"/>
  <c r="T58" i="23"/>
  <c r="Z58" i="23" s="1"/>
  <c r="AY57" i="23"/>
  <c r="AX57" i="23"/>
  <c r="AW57" i="23"/>
  <c r="AV57" i="23"/>
  <c r="AU57" i="23"/>
  <c r="AT57" i="23"/>
  <c r="AQ57" i="23"/>
  <c r="AK57" i="23"/>
  <c r="AH57" i="23"/>
  <c r="N57" i="23" s="1"/>
  <c r="AG57" i="23"/>
  <c r="AF57" i="23"/>
  <c r="L57" i="23" s="1"/>
  <c r="AE57" i="23"/>
  <c r="K57" i="23" s="1"/>
  <c r="AD57" i="23"/>
  <c r="J57" i="23" s="1"/>
  <c r="AC57" i="23"/>
  <c r="T57" i="23"/>
  <c r="Z57" i="23" s="1"/>
  <c r="AY56" i="23"/>
  <c r="AW56" i="23"/>
  <c r="AV56" i="23"/>
  <c r="K56" i="23" s="1"/>
  <c r="AU56" i="23"/>
  <c r="AT56" i="23"/>
  <c r="AQ56" i="23"/>
  <c r="AK56" i="23"/>
  <c r="AH56" i="23"/>
  <c r="N56" i="23" s="1"/>
  <c r="AG56" i="23"/>
  <c r="AF56" i="23"/>
  <c r="L56" i="23" s="1"/>
  <c r="AE56" i="23"/>
  <c r="AD56" i="23"/>
  <c r="J56" i="23" s="1"/>
  <c r="AC56" i="23"/>
  <c r="T56" i="23"/>
  <c r="Z56" i="23" s="1"/>
  <c r="AY55" i="23"/>
  <c r="AW55" i="23"/>
  <c r="AV55" i="23"/>
  <c r="AU55" i="23"/>
  <c r="AT55" i="23"/>
  <c r="AQ55" i="23"/>
  <c r="AK55" i="23"/>
  <c r="AH55" i="23"/>
  <c r="N55" i="23" s="1"/>
  <c r="AG55" i="23"/>
  <c r="AF55" i="23"/>
  <c r="L55" i="23" s="1"/>
  <c r="AE55" i="23"/>
  <c r="AD55" i="23"/>
  <c r="J55" i="23" s="1"/>
  <c r="AC55" i="23"/>
  <c r="T55" i="23"/>
  <c r="Z55" i="23" s="1"/>
  <c r="K55" i="23"/>
  <c r="AY54" i="23"/>
  <c r="AW54" i="23"/>
  <c r="AV54" i="23"/>
  <c r="AU54" i="23"/>
  <c r="AT54" i="23"/>
  <c r="AQ54" i="23"/>
  <c r="AK54" i="23"/>
  <c r="AH54" i="23"/>
  <c r="N54" i="23" s="1"/>
  <c r="AG54" i="23"/>
  <c r="AF54" i="23"/>
  <c r="L54" i="23" s="1"/>
  <c r="AE54" i="23"/>
  <c r="AD54" i="23"/>
  <c r="J54" i="23" s="1"/>
  <c r="AC54" i="23"/>
  <c r="T54" i="23"/>
  <c r="Z54" i="23" s="1"/>
  <c r="AY53" i="23"/>
  <c r="AW53" i="23"/>
  <c r="AV53" i="23"/>
  <c r="AU53" i="23"/>
  <c r="AT53" i="23"/>
  <c r="AQ53" i="23"/>
  <c r="AK53" i="23"/>
  <c r="AH53" i="23"/>
  <c r="N53" i="23" s="1"/>
  <c r="AG53" i="23"/>
  <c r="AF53" i="23"/>
  <c r="L53" i="23" s="1"/>
  <c r="AE53" i="23"/>
  <c r="K53" i="23" s="1"/>
  <c r="AD53" i="23"/>
  <c r="J53" i="23" s="1"/>
  <c r="AC53" i="23"/>
  <c r="T53" i="23"/>
  <c r="Z53" i="23" s="1"/>
  <c r="AY52" i="23"/>
  <c r="AW52" i="23"/>
  <c r="AV52" i="23"/>
  <c r="AU52" i="23"/>
  <c r="AQ52" i="23"/>
  <c r="AK52" i="23"/>
  <c r="AH52" i="23"/>
  <c r="N52" i="23" s="1"/>
  <c r="AG52" i="23"/>
  <c r="AF52" i="23"/>
  <c r="AE52" i="23"/>
  <c r="AD52" i="23"/>
  <c r="J52" i="23" s="1"/>
  <c r="T52" i="23"/>
  <c r="Z52" i="23" s="1"/>
  <c r="AY51" i="23"/>
  <c r="AW51" i="23"/>
  <c r="AV51" i="23"/>
  <c r="AQ51" i="23"/>
  <c r="AK51" i="23"/>
  <c r="AH51" i="23"/>
  <c r="N51" i="23" s="1"/>
  <c r="AG51" i="23"/>
  <c r="AF51" i="23"/>
  <c r="AE51" i="23"/>
  <c r="T51" i="23"/>
  <c r="Z51" i="23" s="1"/>
  <c r="AY50" i="23"/>
  <c r="AV50" i="23"/>
  <c r="K50" i="23" s="1"/>
  <c r="AQ50" i="23"/>
  <c r="AK50" i="23"/>
  <c r="AH50" i="23"/>
  <c r="N50" i="23" s="1"/>
  <c r="AG50" i="23"/>
  <c r="AF50" i="23"/>
  <c r="AE50" i="23"/>
  <c r="T50" i="23"/>
  <c r="Z50" i="23" s="1"/>
  <c r="AY49" i="23"/>
  <c r="AQ49" i="23"/>
  <c r="AK49" i="23"/>
  <c r="AH49" i="23"/>
  <c r="AG49" i="23"/>
  <c r="AF49" i="23"/>
  <c r="T49" i="23"/>
  <c r="Z49" i="23" s="1"/>
  <c r="AY48" i="23"/>
  <c r="AQ48" i="23"/>
  <c r="AK48" i="23"/>
  <c r="AH48" i="23"/>
  <c r="AG48" i="23"/>
  <c r="AF48" i="23"/>
  <c r="T48" i="23"/>
  <c r="Z48" i="23" s="1"/>
  <c r="AY47" i="23"/>
  <c r="AQ47" i="23"/>
  <c r="AN47" i="23"/>
  <c r="AV47" i="23" s="1"/>
  <c r="AK47" i="23"/>
  <c r="AH47" i="23"/>
  <c r="T47" i="23"/>
  <c r="W47" i="23" s="1"/>
  <c r="N47" i="23"/>
  <c r="AY46" i="23"/>
  <c r="AQ46" i="23"/>
  <c r="AN46" i="23"/>
  <c r="AV46" i="23" s="1"/>
  <c r="AK46" i="23"/>
  <c r="AH46" i="23"/>
  <c r="N46" i="23" s="1"/>
  <c r="W46" i="23"/>
  <c r="T46" i="23"/>
  <c r="Z46" i="23" s="1"/>
  <c r="AY45" i="23"/>
  <c r="AQ45" i="23"/>
  <c r="AN45" i="23"/>
  <c r="AV45" i="23" s="1"/>
  <c r="AM45" i="23"/>
  <c r="AU45" i="23" s="1"/>
  <c r="AK45" i="23"/>
  <c r="AH45" i="23"/>
  <c r="T45" i="23"/>
  <c r="W45" i="23" s="1"/>
  <c r="AE45" i="23" s="1"/>
  <c r="AY44" i="23"/>
  <c r="AV44" i="23"/>
  <c r="AQ44" i="23"/>
  <c r="AN44" i="23"/>
  <c r="AM44" i="23"/>
  <c r="AU44" i="23" s="1"/>
  <c r="AK44" i="23"/>
  <c r="AH44" i="23"/>
  <c r="W44" i="23"/>
  <c r="AE44" i="23" s="1"/>
  <c r="V44" i="23"/>
  <c r="AD44" i="23" s="1"/>
  <c r="J44" i="23" s="1"/>
  <c r="T44" i="23"/>
  <c r="Z44" i="23" s="1"/>
  <c r="AY43" i="23"/>
  <c r="AQ43" i="23"/>
  <c r="AP43" i="23"/>
  <c r="AX43" i="23" s="1"/>
  <c r="AN43" i="23"/>
  <c r="AV43" i="23" s="1"/>
  <c r="AM43" i="23"/>
  <c r="AU43" i="23" s="1"/>
  <c r="AL43" i="23"/>
  <c r="AT43" i="23" s="1"/>
  <c r="AK43" i="23"/>
  <c r="AO43" i="23" s="1"/>
  <c r="AW43" i="23" s="1"/>
  <c r="AH43" i="23"/>
  <c r="X43" i="23"/>
  <c r="AF43" i="23" s="1"/>
  <c r="T43" i="23"/>
  <c r="N43" i="23"/>
  <c r="H24" i="23"/>
  <c r="C24" i="23"/>
  <c r="N19" i="23"/>
  <c r="M19" i="23"/>
  <c r="B19" i="23"/>
  <c r="N18" i="23"/>
  <c r="M18" i="23"/>
  <c r="B18" i="23"/>
  <c r="N17" i="23"/>
  <c r="M17" i="23"/>
  <c r="X188" i="23" s="1"/>
  <c r="AF188" i="23" s="1"/>
  <c r="B17" i="23"/>
  <c r="N16" i="23"/>
  <c r="M16" i="23"/>
  <c r="B16" i="23"/>
  <c r="N15" i="23"/>
  <c r="M15" i="23"/>
  <c r="B15" i="23"/>
  <c r="N14" i="23"/>
  <c r="M14" i="23"/>
  <c r="B14" i="23"/>
  <c r="O6" i="23"/>
  <c r="K6" i="23"/>
  <c r="J6" i="23"/>
  <c r="N6" i="23" s="1"/>
  <c r="I6" i="23"/>
  <c r="M6" i="23" s="1"/>
  <c r="H6" i="23"/>
  <c r="L6" i="23" s="1"/>
  <c r="BG207" i="22"/>
  <c r="BF207" i="22"/>
  <c r="BE207" i="22"/>
  <c r="BD207" i="22"/>
  <c r="BC207" i="22"/>
  <c r="BB207" i="22"/>
  <c r="AK207" i="22"/>
  <c r="T207" i="22"/>
  <c r="BG206" i="22"/>
  <c r="BF206" i="22"/>
  <c r="BE206" i="22"/>
  <c r="BD206" i="22"/>
  <c r="BC206" i="22"/>
  <c r="BB206" i="22"/>
  <c r="AK206" i="22"/>
  <c r="T206" i="22"/>
  <c r="BG205" i="22"/>
  <c r="BF205" i="22"/>
  <c r="BE205" i="22"/>
  <c r="BD205" i="22"/>
  <c r="BC205" i="22"/>
  <c r="BB205" i="22"/>
  <c r="AK205" i="22"/>
  <c r="T205" i="22"/>
  <c r="BG204" i="22"/>
  <c r="BF204" i="22"/>
  <c r="BE204" i="22"/>
  <c r="BD204" i="22"/>
  <c r="BC204" i="22"/>
  <c r="BB204" i="22"/>
  <c r="AK204" i="22"/>
  <c r="T204" i="22"/>
  <c r="BG203" i="22"/>
  <c r="BF203" i="22"/>
  <c r="BE203" i="22"/>
  <c r="BD203" i="22"/>
  <c r="BC203" i="22"/>
  <c r="BB203" i="22"/>
  <c r="AK203" i="22"/>
  <c r="T203" i="22"/>
  <c r="BG202" i="22"/>
  <c r="BF202" i="22"/>
  <c r="BE202" i="22"/>
  <c r="BD202" i="22"/>
  <c r="BC202" i="22"/>
  <c r="BB202" i="22"/>
  <c r="AK202" i="22"/>
  <c r="T202" i="22"/>
  <c r="BG201" i="22"/>
  <c r="BF201" i="22"/>
  <c r="BE201" i="22"/>
  <c r="BD201" i="22"/>
  <c r="BC201" i="22"/>
  <c r="BB201" i="22"/>
  <c r="AK201" i="22"/>
  <c r="T201" i="22"/>
  <c r="BG200" i="22"/>
  <c r="BF200" i="22"/>
  <c r="BE200" i="22"/>
  <c r="BD200" i="22"/>
  <c r="BC200" i="22"/>
  <c r="BB200" i="22"/>
  <c r="AK200" i="22"/>
  <c r="T200" i="22"/>
  <c r="BG199" i="22"/>
  <c r="BF199" i="22"/>
  <c r="BE199" i="22"/>
  <c r="BD199" i="22"/>
  <c r="BC199" i="22"/>
  <c r="BB199" i="22"/>
  <c r="AK199" i="22"/>
  <c r="T199" i="22"/>
  <c r="BG198" i="22"/>
  <c r="BF198" i="22"/>
  <c r="BE198" i="22"/>
  <c r="BD198" i="22"/>
  <c r="BC198" i="22"/>
  <c r="BB198" i="22"/>
  <c r="AK198" i="22"/>
  <c r="T198" i="22"/>
  <c r="BG197" i="22"/>
  <c r="BF197" i="22"/>
  <c r="BE197" i="22"/>
  <c r="BD197" i="22"/>
  <c r="BC197" i="22"/>
  <c r="BB197" i="22"/>
  <c r="AK197" i="22"/>
  <c r="T197" i="22"/>
  <c r="BG196" i="22"/>
  <c r="BF196" i="22"/>
  <c r="BE196" i="22"/>
  <c r="BD196" i="22"/>
  <c r="BC196" i="22"/>
  <c r="BB196" i="22"/>
  <c r="AK196" i="22"/>
  <c r="T196" i="22"/>
  <c r="BG195" i="22"/>
  <c r="BF195" i="22"/>
  <c r="BE195" i="22"/>
  <c r="BD195" i="22"/>
  <c r="BC195" i="22"/>
  <c r="BB195" i="22"/>
  <c r="AK195" i="22"/>
  <c r="T195" i="22"/>
  <c r="BG194" i="22"/>
  <c r="BF194" i="22"/>
  <c r="BE194" i="22"/>
  <c r="BD194" i="22"/>
  <c r="BC194" i="22"/>
  <c r="BB194" i="22"/>
  <c r="AK194" i="22"/>
  <c r="T194" i="22"/>
  <c r="BG193" i="22"/>
  <c r="BF193" i="22"/>
  <c r="BE193" i="22"/>
  <c r="BD193" i="22"/>
  <c r="BC193" i="22"/>
  <c r="BB193" i="22"/>
  <c r="AK193" i="22"/>
  <c r="T193" i="22"/>
  <c r="BG192" i="22"/>
  <c r="BF192" i="22"/>
  <c r="BE192" i="22"/>
  <c r="BD192" i="22"/>
  <c r="BC192" i="22"/>
  <c r="BB192" i="22"/>
  <c r="AK192" i="22"/>
  <c r="T192" i="22"/>
  <c r="BG191" i="22"/>
  <c r="BF191" i="22"/>
  <c r="BE191" i="22"/>
  <c r="BD191" i="22"/>
  <c r="BC191" i="22"/>
  <c r="BB191" i="22"/>
  <c r="AK191" i="22"/>
  <c r="T191" i="22"/>
  <c r="BG190" i="22"/>
  <c r="BF190" i="22"/>
  <c r="BE190" i="22"/>
  <c r="BD190" i="22"/>
  <c r="BC190" i="22"/>
  <c r="BB190" i="22"/>
  <c r="AK190" i="22"/>
  <c r="T190" i="22"/>
  <c r="BG189" i="22"/>
  <c r="BF189" i="22"/>
  <c r="BE189" i="22"/>
  <c r="BD189" i="22"/>
  <c r="BC189" i="22"/>
  <c r="BB189" i="22"/>
  <c r="AK189" i="22"/>
  <c r="T189" i="22"/>
  <c r="BG188" i="22"/>
  <c r="BF188" i="22"/>
  <c r="BE188" i="22"/>
  <c r="BD188" i="22"/>
  <c r="BC188" i="22"/>
  <c r="BB188" i="22"/>
  <c r="AK188" i="22"/>
  <c r="T188" i="22"/>
  <c r="BG187" i="22"/>
  <c r="BF187" i="22"/>
  <c r="BE187" i="22"/>
  <c r="BD187" i="22"/>
  <c r="BC187" i="22"/>
  <c r="BB187" i="22"/>
  <c r="AK187" i="22"/>
  <c r="T187" i="22"/>
  <c r="BG186" i="22"/>
  <c r="BF186" i="22"/>
  <c r="BE186" i="22"/>
  <c r="BD186" i="22"/>
  <c r="BC186" i="22"/>
  <c r="BB186" i="22"/>
  <c r="AK186" i="22"/>
  <c r="T186" i="22"/>
  <c r="BG185" i="22"/>
  <c r="BF185" i="22"/>
  <c r="BE185" i="22"/>
  <c r="BD185" i="22"/>
  <c r="BC185" i="22"/>
  <c r="BB185" i="22"/>
  <c r="AK185" i="22"/>
  <c r="T185" i="22"/>
  <c r="BG184" i="22"/>
  <c r="BF184" i="22"/>
  <c r="BE184" i="22"/>
  <c r="BD184" i="22"/>
  <c r="BC184" i="22"/>
  <c r="BB184" i="22"/>
  <c r="AK184" i="22"/>
  <c r="T184" i="22"/>
  <c r="BG183" i="22"/>
  <c r="BF183" i="22"/>
  <c r="BE183" i="22"/>
  <c r="BD183" i="22"/>
  <c r="BC183" i="22"/>
  <c r="BB183" i="22"/>
  <c r="AK183" i="22"/>
  <c r="T183" i="22"/>
  <c r="BG182" i="22"/>
  <c r="BF182" i="22"/>
  <c r="BE182" i="22"/>
  <c r="BD182" i="22"/>
  <c r="BC182" i="22"/>
  <c r="BB182" i="22"/>
  <c r="AK182" i="22"/>
  <c r="T182" i="22"/>
  <c r="BG181" i="22"/>
  <c r="BF181" i="22"/>
  <c r="BE181" i="22"/>
  <c r="BD181" i="22"/>
  <c r="BC181" i="22"/>
  <c r="BB181" i="22"/>
  <c r="AK181" i="22"/>
  <c r="T181" i="22"/>
  <c r="BG180" i="22"/>
  <c r="BF180" i="22"/>
  <c r="BE180" i="22"/>
  <c r="BD180" i="22"/>
  <c r="BC180" i="22"/>
  <c r="BB180" i="22"/>
  <c r="AK180" i="22"/>
  <c r="T180" i="22"/>
  <c r="BG179" i="22"/>
  <c r="BF179" i="22"/>
  <c r="BE179" i="22"/>
  <c r="BD179" i="22"/>
  <c r="BC179" i="22"/>
  <c r="BB179" i="22"/>
  <c r="AK179" i="22"/>
  <c r="T179" i="22"/>
  <c r="AY172" i="22"/>
  <c r="AX172" i="22"/>
  <c r="AW172" i="22"/>
  <c r="AV172" i="22"/>
  <c r="AU172" i="22"/>
  <c r="AT172" i="22"/>
  <c r="AH172" i="22"/>
  <c r="AG172" i="22"/>
  <c r="AF172" i="22"/>
  <c r="AE172" i="22"/>
  <c r="AD172" i="22"/>
  <c r="AC172" i="22"/>
  <c r="AY171" i="22"/>
  <c r="AX171" i="22"/>
  <c r="AW171" i="22"/>
  <c r="AV171" i="22"/>
  <c r="AU171" i="22"/>
  <c r="AT171" i="22"/>
  <c r="AH171" i="22"/>
  <c r="AG171" i="22"/>
  <c r="AF171" i="22"/>
  <c r="AE171" i="22"/>
  <c r="AD171" i="22"/>
  <c r="AC171" i="22"/>
  <c r="AY170" i="22"/>
  <c r="AX170" i="22"/>
  <c r="AW170" i="22"/>
  <c r="AV170" i="22"/>
  <c r="AU170" i="22"/>
  <c r="AT170" i="22"/>
  <c r="AH170" i="22"/>
  <c r="AG170" i="22"/>
  <c r="AF170" i="22"/>
  <c r="AE170" i="22"/>
  <c r="AD170" i="22"/>
  <c r="AC170" i="22"/>
  <c r="AY169" i="22"/>
  <c r="AX169" i="22"/>
  <c r="AW169" i="22"/>
  <c r="AV169" i="22"/>
  <c r="AU169" i="22"/>
  <c r="AT169" i="22"/>
  <c r="AH169" i="22"/>
  <c r="AG169" i="22"/>
  <c r="AF169" i="22"/>
  <c r="AE169" i="22"/>
  <c r="AD169" i="22"/>
  <c r="AC169" i="22"/>
  <c r="AY168" i="22"/>
  <c r="AX168" i="22"/>
  <c r="AW168" i="22"/>
  <c r="AV168" i="22"/>
  <c r="AU168" i="22"/>
  <c r="AT168" i="22"/>
  <c r="AH168" i="22"/>
  <c r="AG168" i="22"/>
  <c r="AF168" i="22"/>
  <c r="AE168" i="22"/>
  <c r="AD168" i="22"/>
  <c r="AC168" i="22"/>
  <c r="AY167" i="22"/>
  <c r="AX167" i="22"/>
  <c r="AW167" i="22"/>
  <c r="AV167" i="22"/>
  <c r="AU167" i="22"/>
  <c r="AT167" i="22"/>
  <c r="AH167" i="22"/>
  <c r="AG167" i="22"/>
  <c r="AF167" i="22"/>
  <c r="AE167" i="22"/>
  <c r="AD167" i="22"/>
  <c r="AC167" i="22"/>
  <c r="AY166" i="22"/>
  <c r="AX166" i="22"/>
  <c r="AW166" i="22"/>
  <c r="AV166" i="22"/>
  <c r="AU166" i="22"/>
  <c r="AT166" i="22"/>
  <c r="AH166" i="22"/>
  <c r="AG166" i="22"/>
  <c r="AF166" i="22"/>
  <c r="AE166" i="22"/>
  <c r="AD166" i="22"/>
  <c r="AC166" i="22"/>
  <c r="AY165" i="22"/>
  <c r="AX165" i="22"/>
  <c r="AW165" i="22"/>
  <c r="AV165" i="22"/>
  <c r="AU165" i="22"/>
  <c r="AT165" i="22"/>
  <c r="AH165" i="22"/>
  <c r="AG165" i="22"/>
  <c r="AF165" i="22"/>
  <c r="AE165" i="22"/>
  <c r="AD165" i="22"/>
  <c r="AC165" i="22"/>
  <c r="AY164" i="22"/>
  <c r="AX164" i="22"/>
  <c r="AW164" i="22"/>
  <c r="AV164" i="22"/>
  <c r="AU164" i="22"/>
  <c r="AT164" i="22"/>
  <c r="AH164" i="22"/>
  <c r="AG164" i="22"/>
  <c r="AF164" i="22"/>
  <c r="AE164" i="22"/>
  <c r="AD164" i="22"/>
  <c r="AC164" i="22"/>
  <c r="AY163" i="22"/>
  <c r="AX163" i="22"/>
  <c r="AW163" i="22"/>
  <c r="AV163" i="22"/>
  <c r="AU163" i="22"/>
  <c r="AT163" i="22"/>
  <c r="AH163" i="22"/>
  <c r="AG163" i="22"/>
  <c r="AF163" i="22"/>
  <c r="AE163" i="22"/>
  <c r="AD163" i="22"/>
  <c r="AC163" i="22"/>
  <c r="AY162" i="22"/>
  <c r="AX162" i="22"/>
  <c r="AW162" i="22"/>
  <c r="AV162" i="22"/>
  <c r="AU162" i="22"/>
  <c r="AT162" i="22"/>
  <c r="AH162" i="22"/>
  <c r="AG162" i="22"/>
  <c r="AF162" i="22"/>
  <c r="AE162" i="22"/>
  <c r="AD162" i="22"/>
  <c r="AC162" i="22"/>
  <c r="AY161" i="22"/>
  <c r="AX161" i="22"/>
  <c r="AW161" i="22"/>
  <c r="AV161" i="22"/>
  <c r="AU161" i="22"/>
  <c r="AT161" i="22"/>
  <c r="AH161" i="22"/>
  <c r="AG161" i="22"/>
  <c r="AF161" i="22"/>
  <c r="AE161" i="22"/>
  <c r="AD161" i="22"/>
  <c r="AC161" i="22"/>
  <c r="AY160" i="22"/>
  <c r="AX160" i="22"/>
  <c r="AW160" i="22"/>
  <c r="AV160" i="22"/>
  <c r="AU160" i="22"/>
  <c r="AT160" i="22"/>
  <c r="AH160" i="22"/>
  <c r="AG160" i="22"/>
  <c r="AF160" i="22"/>
  <c r="AE160" i="22"/>
  <c r="AD160" i="22"/>
  <c r="AC160" i="22"/>
  <c r="I160" i="22" s="1"/>
  <c r="X82" i="30" s="1"/>
  <c r="AY159" i="22"/>
  <c r="AX159" i="22"/>
  <c r="AW159" i="22"/>
  <c r="AV159" i="22"/>
  <c r="AU159" i="22"/>
  <c r="AT159" i="22"/>
  <c r="AH159" i="22"/>
  <c r="AG159" i="22"/>
  <c r="AF159" i="22"/>
  <c r="AE159" i="22"/>
  <c r="AD159" i="22"/>
  <c r="AC159" i="22"/>
  <c r="AY158" i="22"/>
  <c r="AX158" i="22"/>
  <c r="AW158" i="22"/>
  <c r="AV158" i="22"/>
  <c r="AU158" i="22"/>
  <c r="AT158" i="22"/>
  <c r="AH158" i="22"/>
  <c r="AG158" i="22"/>
  <c r="AF158" i="22"/>
  <c r="AE158" i="22"/>
  <c r="AD158" i="22"/>
  <c r="AC158" i="22"/>
  <c r="I158" i="22" s="1"/>
  <c r="V82" i="30" s="1"/>
  <c r="AY157" i="22"/>
  <c r="AX157" i="22"/>
  <c r="AW157" i="22"/>
  <c r="AV157" i="22"/>
  <c r="AU157" i="22"/>
  <c r="AT157" i="22"/>
  <c r="AH157" i="22"/>
  <c r="AG157" i="22"/>
  <c r="AF157" i="22"/>
  <c r="AE157" i="22"/>
  <c r="AD157" i="22"/>
  <c r="AC157" i="22"/>
  <c r="I157" i="22" s="1"/>
  <c r="U82" i="30" s="1"/>
  <c r="AY156" i="22"/>
  <c r="AW156" i="22"/>
  <c r="AV156" i="22"/>
  <c r="AU156" i="22"/>
  <c r="AT156" i="22"/>
  <c r="AH156" i="22"/>
  <c r="AG156" i="22"/>
  <c r="AF156" i="22"/>
  <c r="AE156" i="22"/>
  <c r="AD156" i="22"/>
  <c r="AC156" i="22"/>
  <c r="AY155" i="22"/>
  <c r="AW155" i="22"/>
  <c r="AV155" i="22"/>
  <c r="AU155" i="22"/>
  <c r="AT155" i="22"/>
  <c r="AH155" i="22"/>
  <c r="AG155" i="22"/>
  <c r="AF155" i="22"/>
  <c r="AE155" i="22"/>
  <c r="AD155" i="22"/>
  <c r="AC155" i="22"/>
  <c r="AY154" i="22"/>
  <c r="AW154" i="22"/>
  <c r="AV154" i="22"/>
  <c r="AU154" i="22"/>
  <c r="J154" i="22" s="1"/>
  <c r="AH154" i="22"/>
  <c r="AG154" i="22"/>
  <c r="AF154" i="22"/>
  <c r="AE154" i="22"/>
  <c r="AD154" i="22"/>
  <c r="AY153" i="22"/>
  <c r="AW153" i="22"/>
  <c r="AV153" i="22"/>
  <c r="AU153" i="22"/>
  <c r="AH153" i="22"/>
  <c r="AG153" i="22"/>
  <c r="AF153" i="22"/>
  <c r="AE153" i="22"/>
  <c r="AD153" i="22"/>
  <c r="J153" i="22" s="1"/>
  <c r="AY152" i="22"/>
  <c r="AW152" i="22"/>
  <c r="AV152" i="22"/>
  <c r="AH152" i="22"/>
  <c r="AG152" i="22"/>
  <c r="AF152" i="22"/>
  <c r="AE152" i="22"/>
  <c r="AY151" i="22"/>
  <c r="AV151" i="22"/>
  <c r="AH151" i="22"/>
  <c r="AG151" i="22"/>
  <c r="AF151" i="22"/>
  <c r="AE151" i="22"/>
  <c r="AY150" i="22"/>
  <c r="AH150" i="22"/>
  <c r="AG150" i="22"/>
  <c r="AF150" i="22"/>
  <c r="AY149" i="22"/>
  <c r="AH149" i="22"/>
  <c r="AG149" i="22"/>
  <c r="AF149" i="22"/>
  <c r="AY148" i="22"/>
  <c r="AH148" i="22"/>
  <c r="AY147" i="22"/>
  <c r="N147" i="22" s="1"/>
  <c r="AH147" i="22"/>
  <c r="AY146" i="22"/>
  <c r="AH146" i="22"/>
  <c r="AY145" i="22"/>
  <c r="AH145" i="22"/>
  <c r="AY144" i="22"/>
  <c r="AH144" i="22"/>
  <c r="AW137" i="22"/>
  <c r="AV137" i="22"/>
  <c r="AQ137" i="22"/>
  <c r="AY137" i="22" s="1"/>
  <c r="AP137" i="22"/>
  <c r="AX137" i="22" s="1"/>
  <c r="AO137" i="22"/>
  <c r="AN137" i="22"/>
  <c r="AM137" i="22"/>
  <c r="AU137" i="22" s="1"/>
  <c r="AL137" i="22"/>
  <c r="AT137" i="22" s="1"/>
  <c r="AG137" i="22"/>
  <c r="AF137" i="22"/>
  <c r="Z137" i="22"/>
  <c r="AH137" i="22" s="1"/>
  <c r="Y137" i="22"/>
  <c r="X137" i="22"/>
  <c r="W137" i="22"/>
  <c r="AE137" i="22" s="1"/>
  <c r="V137" i="22"/>
  <c r="AD137" i="22" s="1"/>
  <c r="U137" i="22"/>
  <c r="AC137" i="22" s="1"/>
  <c r="AW136" i="22"/>
  <c r="AV136" i="22"/>
  <c r="AQ136" i="22"/>
  <c r="AY136" i="22" s="1"/>
  <c r="AP136" i="22"/>
  <c r="AX136" i="22" s="1"/>
  <c r="AO136" i="22"/>
  <c r="AN136" i="22"/>
  <c r="AM136" i="22"/>
  <c r="AU136" i="22" s="1"/>
  <c r="AL136" i="22"/>
  <c r="AT136" i="22" s="1"/>
  <c r="AG136" i="22"/>
  <c r="AF136" i="22"/>
  <c r="AC136" i="22"/>
  <c r="Z136" i="22"/>
  <c r="AH136" i="22" s="1"/>
  <c r="Y136" i="22"/>
  <c r="X136" i="22"/>
  <c r="W136" i="22"/>
  <c r="AE136" i="22" s="1"/>
  <c r="V136" i="22"/>
  <c r="AD136" i="22" s="1"/>
  <c r="U136" i="22"/>
  <c r="AW135" i="22"/>
  <c r="AV135" i="22"/>
  <c r="AQ135" i="22"/>
  <c r="AY135" i="22" s="1"/>
  <c r="AP135" i="22"/>
  <c r="AX135" i="22" s="1"/>
  <c r="AO135" i="22"/>
  <c r="AN135" i="22"/>
  <c r="AM135" i="22"/>
  <c r="AU135" i="22" s="1"/>
  <c r="AL135" i="22"/>
  <c r="AT135" i="22" s="1"/>
  <c r="AG135" i="22"/>
  <c r="AF135" i="22"/>
  <c r="AC135" i="22"/>
  <c r="Z135" i="22"/>
  <c r="AH135" i="22" s="1"/>
  <c r="Y135" i="22"/>
  <c r="X135" i="22"/>
  <c r="W135" i="22"/>
  <c r="AE135" i="22" s="1"/>
  <c r="V135" i="22"/>
  <c r="AD135" i="22" s="1"/>
  <c r="U135" i="22"/>
  <c r="AW134" i="22"/>
  <c r="AV134" i="22"/>
  <c r="AQ134" i="22"/>
  <c r="AY134" i="22" s="1"/>
  <c r="AP134" i="22"/>
  <c r="AX134" i="22" s="1"/>
  <c r="AO134" i="22"/>
  <c r="AN134" i="22"/>
  <c r="AM134" i="22"/>
  <c r="AU134" i="22" s="1"/>
  <c r="AL134" i="22"/>
  <c r="AT134" i="22" s="1"/>
  <c r="AF134" i="22"/>
  <c r="AE134" i="22"/>
  <c r="Z134" i="22"/>
  <c r="AH134" i="22" s="1"/>
  <c r="Y134" i="22"/>
  <c r="AG134" i="22" s="1"/>
  <c r="X134" i="22"/>
  <c r="W134" i="22"/>
  <c r="V134" i="22"/>
  <c r="AD134" i="22" s="1"/>
  <c r="U134" i="22"/>
  <c r="AC134" i="22" s="1"/>
  <c r="AV133" i="22"/>
  <c r="AU133" i="22"/>
  <c r="AQ133" i="22"/>
  <c r="AY133" i="22" s="1"/>
  <c r="AP133" i="22"/>
  <c r="AX133" i="22" s="1"/>
  <c r="AO133" i="22"/>
  <c r="AW133" i="22" s="1"/>
  <c r="AN133" i="22"/>
  <c r="AM133" i="22"/>
  <c r="AL133" i="22"/>
  <c r="AT133" i="22" s="1"/>
  <c r="AG133" i="22"/>
  <c r="AF133" i="22"/>
  <c r="Z133" i="22"/>
  <c r="AH133" i="22" s="1"/>
  <c r="Y133" i="22"/>
  <c r="X133" i="22"/>
  <c r="W133" i="22"/>
  <c r="AE133" i="22" s="1"/>
  <c r="V133" i="22"/>
  <c r="AD133" i="22" s="1"/>
  <c r="U133" i="22"/>
  <c r="AC133" i="22" s="1"/>
  <c r="AV132" i="22"/>
  <c r="AU132" i="22"/>
  <c r="AQ132" i="22"/>
  <c r="AY132" i="22" s="1"/>
  <c r="AP132" i="22"/>
  <c r="AX132" i="22" s="1"/>
  <c r="AO132" i="22"/>
  <c r="AW132" i="22" s="1"/>
  <c r="AN132" i="22"/>
  <c r="AM132" i="22"/>
  <c r="AL132" i="22"/>
  <c r="AT132" i="22" s="1"/>
  <c r="AG132" i="22"/>
  <c r="AF132" i="22"/>
  <c r="Z132" i="22"/>
  <c r="AH132" i="22" s="1"/>
  <c r="Y132" i="22"/>
  <c r="X132" i="22"/>
  <c r="W132" i="22"/>
  <c r="AE132" i="22" s="1"/>
  <c r="V132" i="22"/>
  <c r="AD132" i="22" s="1"/>
  <c r="U132" i="22"/>
  <c r="AC132" i="22" s="1"/>
  <c r="AW131" i="22"/>
  <c r="AV131" i="22"/>
  <c r="AQ131" i="22"/>
  <c r="AY131" i="22" s="1"/>
  <c r="AP131" i="22"/>
  <c r="AX131" i="22" s="1"/>
  <c r="AO131" i="22"/>
  <c r="AN131" i="22"/>
  <c r="AM131" i="22"/>
  <c r="AU131" i="22" s="1"/>
  <c r="AL131" i="22"/>
  <c r="AT131" i="22" s="1"/>
  <c r="AF131" i="22"/>
  <c r="AE131" i="22"/>
  <c r="Z131" i="22"/>
  <c r="AH131" i="22" s="1"/>
  <c r="Y131" i="22"/>
  <c r="AG131" i="22" s="1"/>
  <c r="X131" i="22"/>
  <c r="W131" i="22"/>
  <c r="V131" i="22"/>
  <c r="AD131" i="22" s="1"/>
  <c r="U131" i="22"/>
  <c r="AC131" i="22" s="1"/>
  <c r="AV130" i="22"/>
  <c r="AU130" i="22"/>
  <c r="AQ130" i="22"/>
  <c r="AY130" i="22" s="1"/>
  <c r="AP130" i="22"/>
  <c r="AX130" i="22" s="1"/>
  <c r="AO130" i="22"/>
  <c r="AW130" i="22" s="1"/>
  <c r="AN130" i="22"/>
  <c r="AM130" i="22"/>
  <c r="AL130" i="22"/>
  <c r="AT130" i="22" s="1"/>
  <c r="AG130" i="22"/>
  <c r="AF130" i="22"/>
  <c r="AC130" i="22"/>
  <c r="Z130" i="22"/>
  <c r="AH130" i="22" s="1"/>
  <c r="Y130" i="22"/>
  <c r="X130" i="22"/>
  <c r="W130" i="22"/>
  <c r="AE130" i="22" s="1"/>
  <c r="V130" i="22"/>
  <c r="AD130" i="22" s="1"/>
  <c r="U130" i="22"/>
  <c r="AY129" i="22"/>
  <c r="AU129" i="22"/>
  <c r="AQ129" i="22"/>
  <c r="AP129" i="22"/>
  <c r="AX129" i="22" s="1"/>
  <c r="AO129" i="22"/>
  <c r="AW129" i="22" s="1"/>
  <c r="AN129" i="22"/>
  <c r="AV129" i="22" s="1"/>
  <c r="AM129" i="22"/>
  <c r="AL129" i="22"/>
  <c r="AT129" i="22" s="1"/>
  <c r="AH129" i="22"/>
  <c r="AE129" i="22"/>
  <c r="AD129" i="22"/>
  <c r="Z129" i="22"/>
  <c r="Y129" i="22"/>
  <c r="AG129" i="22" s="1"/>
  <c r="X129" i="22"/>
  <c r="AF129" i="22" s="1"/>
  <c r="W129" i="22"/>
  <c r="V129" i="22"/>
  <c r="U129" i="22"/>
  <c r="AC129" i="22" s="1"/>
  <c r="AY128" i="22"/>
  <c r="AX128" i="22"/>
  <c r="AU128" i="22"/>
  <c r="AQ128" i="22"/>
  <c r="AP128" i="22"/>
  <c r="AO128" i="22"/>
  <c r="AW128" i="22" s="1"/>
  <c r="AN128" i="22"/>
  <c r="AV128" i="22" s="1"/>
  <c r="AM128" i="22"/>
  <c r="AL128" i="22"/>
  <c r="AT128" i="22" s="1"/>
  <c r="AH128" i="22"/>
  <c r="AE128" i="22"/>
  <c r="AD128" i="22"/>
  <c r="Z128" i="22"/>
  <c r="Y128" i="22"/>
  <c r="AG128" i="22" s="1"/>
  <c r="X128" i="22"/>
  <c r="AF128" i="22" s="1"/>
  <c r="W128" i="22"/>
  <c r="V128" i="22"/>
  <c r="U128" i="22"/>
  <c r="AC128" i="22" s="1"/>
  <c r="AY127" i="22"/>
  <c r="AX127" i="22"/>
  <c r="AU127" i="22"/>
  <c r="AQ127" i="22"/>
  <c r="AP127" i="22"/>
  <c r="AO127" i="22"/>
  <c r="AW127" i="22" s="1"/>
  <c r="AN127" i="22"/>
  <c r="AV127" i="22" s="1"/>
  <c r="AM127" i="22"/>
  <c r="AL127" i="22"/>
  <c r="AT127" i="22" s="1"/>
  <c r="AH127" i="22"/>
  <c r="AE127" i="22"/>
  <c r="AD127" i="22"/>
  <c r="Z127" i="22"/>
  <c r="Y127" i="22"/>
  <c r="AG127" i="22" s="1"/>
  <c r="X127" i="22"/>
  <c r="AF127" i="22" s="1"/>
  <c r="W127" i="22"/>
  <c r="V127" i="22"/>
  <c r="U127" i="22"/>
  <c r="AC127" i="22" s="1"/>
  <c r="AY126" i="22"/>
  <c r="AX126" i="22"/>
  <c r="AU126" i="22"/>
  <c r="AQ126" i="22"/>
  <c r="AP126" i="22"/>
  <c r="AO126" i="22"/>
  <c r="AW126" i="22" s="1"/>
  <c r="AN126" i="22"/>
  <c r="AV126" i="22" s="1"/>
  <c r="AM126" i="22"/>
  <c r="AL126" i="22"/>
  <c r="AT126" i="22" s="1"/>
  <c r="AH126" i="22"/>
  <c r="AE126" i="22"/>
  <c r="AD126" i="22"/>
  <c r="Z126" i="22"/>
  <c r="Y126" i="22"/>
  <c r="AG126" i="22" s="1"/>
  <c r="X126" i="22"/>
  <c r="AF126" i="22" s="1"/>
  <c r="W126" i="22"/>
  <c r="V126" i="22"/>
  <c r="U126" i="22"/>
  <c r="AC126" i="22" s="1"/>
  <c r="AY125" i="22"/>
  <c r="AU125" i="22"/>
  <c r="AT125" i="22"/>
  <c r="AQ125" i="22"/>
  <c r="AP125" i="22"/>
  <c r="AX125" i="22" s="1"/>
  <c r="AO125" i="22"/>
  <c r="AW125" i="22" s="1"/>
  <c r="AN125" i="22"/>
  <c r="AV125" i="22" s="1"/>
  <c r="AM125" i="22"/>
  <c r="AL125" i="22"/>
  <c r="AH125" i="22"/>
  <c r="AE125" i="22"/>
  <c r="AD125" i="22"/>
  <c r="Z125" i="22"/>
  <c r="Y125" i="22"/>
  <c r="AG125" i="22" s="1"/>
  <c r="X125" i="22"/>
  <c r="AF125" i="22" s="1"/>
  <c r="W125" i="22"/>
  <c r="V125" i="22"/>
  <c r="U125" i="22"/>
  <c r="AC125" i="22" s="1"/>
  <c r="AY124" i="22"/>
  <c r="AU124" i="22"/>
  <c r="AT124" i="22"/>
  <c r="AQ124" i="22"/>
  <c r="AP124" i="22"/>
  <c r="AX124" i="22" s="1"/>
  <c r="AO124" i="22"/>
  <c r="AW124" i="22" s="1"/>
  <c r="AN124" i="22"/>
  <c r="AV124" i="22" s="1"/>
  <c r="AM124" i="22"/>
  <c r="AL124" i="22"/>
  <c r="AH124" i="22"/>
  <c r="AE124" i="22"/>
  <c r="AD124" i="22"/>
  <c r="Z124" i="22"/>
  <c r="Y124" i="22"/>
  <c r="AG124" i="22" s="1"/>
  <c r="X124" i="22"/>
  <c r="AF124" i="22" s="1"/>
  <c r="W124" i="22"/>
  <c r="V124" i="22"/>
  <c r="U124" i="22"/>
  <c r="AC124" i="22" s="1"/>
  <c r="AY123" i="22"/>
  <c r="AX123" i="22"/>
  <c r="AU123" i="22"/>
  <c r="AQ123" i="22"/>
  <c r="AP123" i="22"/>
  <c r="AO123" i="22"/>
  <c r="AW123" i="22" s="1"/>
  <c r="AN123" i="22"/>
  <c r="AV123" i="22" s="1"/>
  <c r="AM123" i="22"/>
  <c r="AL123" i="22"/>
  <c r="AT123" i="22" s="1"/>
  <c r="AH123" i="22"/>
  <c r="AE123" i="22"/>
  <c r="AD123" i="22"/>
  <c r="Z123" i="22"/>
  <c r="Y123" i="22"/>
  <c r="AG123" i="22" s="1"/>
  <c r="X123" i="22"/>
  <c r="AF123" i="22" s="1"/>
  <c r="W123" i="22"/>
  <c r="V123" i="22"/>
  <c r="U123" i="22"/>
  <c r="AC123" i="22" s="1"/>
  <c r="AY122" i="22"/>
  <c r="AX122" i="22"/>
  <c r="AU122" i="22"/>
  <c r="AQ122" i="22"/>
  <c r="AP122" i="22"/>
  <c r="AO122" i="22"/>
  <c r="AW122" i="22" s="1"/>
  <c r="AN122" i="22"/>
  <c r="AV122" i="22" s="1"/>
  <c r="AM122" i="22"/>
  <c r="AL122" i="22"/>
  <c r="AT122" i="22" s="1"/>
  <c r="AH122" i="22"/>
  <c r="AE122" i="22"/>
  <c r="AD122" i="22"/>
  <c r="Z122" i="22"/>
  <c r="Y122" i="22"/>
  <c r="AG122" i="22" s="1"/>
  <c r="X122" i="22"/>
  <c r="AF122" i="22" s="1"/>
  <c r="W122" i="22"/>
  <c r="V122" i="22"/>
  <c r="U122" i="22"/>
  <c r="AC122" i="22" s="1"/>
  <c r="AY121" i="22"/>
  <c r="AU121" i="22"/>
  <c r="AQ121" i="22"/>
  <c r="AP121" i="22"/>
  <c r="AO121" i="22"/>
  <c r="AW121" i="22" s="1"/>
  <c r="AN121" i="22"/>
  <c r="AV121" i="22" s="1"/>
  <c r="AM121" i="22"/>
  <c r="AL121" i="22"/>
  <c r="AT121" i="22" s="1"/>
  <c r="AH121" i="22"/>
  <c r="AE121" i="22"/>
  <c r="AD121" i="22"/>
  <c r="Z121" i="22"/>
  <c r="Y121" i="22"/>
  <c r="AG121" i="22" s="1"/>
  <c r="X121" i="22"/>
  <c r="AF121" i="22" s="1"/>
  <c r="W121" i="22"/>
  <c r="V121" i="22"/>
  <c r="U121" i="22"/>
  <c r="AC121" i="22" s="1"/>
  <c r="AY120" i="22"/>
  <c r="AU120" i="22"/>
  <c r="AQ120" i="22"/>
  <c r="AP120" i="22"/>
  <c r="AO120" i="22"/>
  <c r="AW120" i="22" s="1"/>
  <c r="AN120" i="22"/>
  <c r="AV120" i="22" s="1"/>
  <c r="AM120" i="22"/>
  <c r="AL120" i="22"/>
  <c r="AT120" i="22" s="1"/>
  <c r="AH120" i="22"/>
  <c r="AE120" i="22"/>
  <c r="AD120" i="22"/>
  <c r="Z120" i="22"/>
  <c r="Y120" i="22"/>
  <c r="AG120" i="22" s="1"/>
  <c r="X120" i="22"/>
  <c r="AF120" i="22" s="1"/>
  <c r="W120" i="22"/>
  <c r="V120" i="22"/>
  <c r="U120" i="22"/>
  <c r="AC120" i="22" s="1"/>
  <c r="AY119" i="22"/>
  <c r="AU119" i="22"/>
  <c r="AQ119" i="22"/>
  <c r="AP119" i="22"/>
  <c r="AO119" i="22"/>
  <c r="AW119" i="22" s="1"/>
  <c r="AN119" i="22"/>
  <c r="AV119" i="22" s="1"/>
  <c r="AM119" i="22"/>
  <c r="AL119" i="22"/>
  <c r="AH119" i="22"/>
  <c r="AE119" i="22"/>
  <c r="AD119" i="22"/>
  <c r="Z119" i="22"/>
  <c r="Y119" i="22"/>
  <c r="AG119" i="22" s="1"/>
  <c r="X119" i="22"/>
  <c r="AF119" i="22" s="1"/>
  <c r="W119" i="22"/>
  <c r="V119" i="22"/>
  <c r="U119" i="22"/>
  <c r="AY118" i="22"/>
  <c r="AU118" i="22"/>
  <c r="AQ118" i="22"/>
  <c r="AP118" i="22"/>
  <c r="AO118" i="22"/>
  <c r="AW118" i="22" s="1"/>
  <c r="AN118" i="22"/>
  <c r="AV118" i="22" s="1"/>
  <c r="AM118" i="22"/>
  <c r="AL118" i="22"/>
  <c r="AH118" i="22"/>
  <c r="AE118" i="22"/>
  <c r="AD118" i="22"/>
  <c r="Z118" i="22"/>
  <c r="Y118" i="22"/>
  <c r="AG118" i="22" s="1"/>
  <c r="X118" i="22"/>
  <c r="AF118" i="22" s="1"/>
  <c r="W118" i="22"/>
  <c r="V118" i="22"/>
  <c r="U118" i="22"/>
  <c r="AY117" i="22"/>
  <c r="AQ117" i="22"/>
  <c r="AP117" i="22"/>
  <c r="AO117" i="22"/>
  <c r="AW117" i="22" s="1"/>
  <c r="AN117" i="22"/>
  <c r="AV117" i="22" s="1"/>
  <c r="AM117" i="22"/>
  <c r="AL117" i="22"/>
  <c r="AH117" i="22"/>
  <c r="AE117" i="22"/>
  <c r="Z117" i="22"/>
  <c r="Y117" i="22"/>
  <c r="AG117" i="22" s="1"/>
  <c r="X117" i="22"/>
  <c r="AF117" i="22" s="1"/>
  <c r="W117" i="22"/>
  <c r="V117" i="22"/>
  <c r="U117" i="22"/>
  <c r="AY116" i="22"/>
  <c r="AQ116" i="22"/>
  <c r="AP116" i="22"/>
  <c r="AO116" i="22"/>
  <c r="AN116" i="22"/>
  <c r="AV116" i="22" s="1"/>
  <c r="AM116" i="22"/>
  <c r="AL116" i="22"/>
  <c r="AH116" i="22"/>
  <c r="AE116" i="22"/>
  <c r="Z116" i="22"/>
  <c r="Y116" i="22"/>
  <c r="AG116" i="22" s="1"/>
  <c r="X116" i="22"/>
  <c r="AF116" i="22" s="1"/>
  <c r="W116" i="22"/>
  <c r="V116" i="22"/>
  <c r="U116" i="22"/>
  <c r="AY115" i="22"/>
  <c r="AQ115" i="22"/>
  <c r="AP115" i="22"/>
  <c r="AO115" i="22"/>
  <c r="AN115" i="22"/>
  <c r="AM115" i="22"/>
  <c r="AL115" i="22"/>
  <c r="Z115" i="22"/>
  <c r="AH115" i="22" s="1"/>
  <c r="Y115" i="22"/>
  <c r="AG115" i="22" s="1"/>
  <c r="X115" i="22"/>
  <c r="AF115" i="22" s="1"/>
  <c r="W115" i="22"/>
  <c r="V115" i="22"/>
  <c r="U115" i="22"/>
  <c r="AY114" i="22"/>
  <c r="AQ114" i="22"/>
  <c r="AP114" i="22"/>
  <c r="AO114" i="22"/>
  <c r="AN114" i="22"/>
  <c r="AM114" i="22"/>
  <c r="AL114" i="22"/>
  <c r="AF114" i="22"/>
  <c r="Z114" i="22"/>
  <c r="AH114" i="22" s="1"/>
  <c r="Y114" i="22"/>
  <c r="AG114" i="22" s="1"/>
  <c r="X114" i="22"/>
  <c r="W114" i="22"/>
  <c r="V114" i="22"/>
  <c r="U114" i="22"/>
  <c r="AY113" i="22"/>
  <c r="AQ113" i="22"/>
  <c r="AP113" i="22"/>
  <c r="AO113" i="22"/>
  <c r="AN113" i="22"/>
  <c r="AM113" i="22"/>
  <c r="AL113" i="22"/>
  <c r="Z113" i="22"/>
  <c r="AH113" i="22" s="1"/>
  <c r="Y113" i="22"/>
  <c r="X113" i="22"/>
  <c r="W113" i="22"/>
  <c r="V113" i="22"/>
  <c r="U113" i="22"/>
  <c r="AY112" i="22"/>
  <c r="AQ112" i="22"/>
  <c r="AP112" i="22"/>
  <c r="AO112" i="22"/>
  <c r="AN112" i="22"/>
  <c r="AM112" i="22"/>
  <c r="AL112" i="22"/>
  <c r="Z112" i="22"/>
  <c r="AH112" i="22" s="1"/>
  <c r="Y112" i="22"/>
  <c r="X112" i="22"/>
  <c r="W112" i="22"/>
  <c r="V112" i="22"/>
  <c r="U112" i="22"/>
  <c r="AY111" i="22"/>
  <c r="AQ111" i="22"/>
  <c r="AP111" i="22"/>
  <c r="AO111" i="22"/>
  <c r="AN111" i="22"/>
  <c r="AM111" i="22"/>
  <c r="AL111" i="22"/>
  <c r="Z111" i="22"/>
  <c r="AH111" i="22" s="1"/>
  <c r="Y111" i="22"/>
  <c r="X111" i="22"/>
  <c r="W111" i="22"/>
  <c r="V111" i="22"/>
  <c r="U111" i="22"/>
  <c r="AY110" i="22"/>
  <c r="AQ110" i="22"/>
  <c r="AP110" i="22"/>
  <c r="AO110" i="22"/>
  <c r="AN110" i="22"/>
  <c r="AM110" i="22"/>
  <c r="AL110" i="22"/>
  <c r="Z110" i="22"/>
  <c r="AH110" i="22" s="1"/>
  <c r="Y110" i="22"/>
  <c r="X110" i="22"/>
  <c r="W110" i="22"/>
  <c r="V110" i="22"/>
  <c r="U110" i="22"/>
  <c r="AY109" i="22"/>
  <c r="AQ109" i="22"/>
  <c r="AP109" i="22"/>
  <c r="AO109" i="22"/>
  <c r="AN109" i="22"/>
  <c r="AM109" i="22"/>
  <c r="AL109" i="22"/>
  <c r="Z109" i="22"/>
  <c r="AH109" i="22" s="1"/>
  <c r="Y109" i="22"/>
  <c r="X109" i="22"/>
  <c r="W109" i="22"/>
  <c r="V109" i="22"/>
  <c r="U109" i="22"/>
  <c r="BO104" i="22"/>
  <c r="BN104" i="22"/>
  <c r="BM104" i="22"/>
  <c r="BL104" i="22"/>
  <c r="BK104" i="22"/>
  <c r="BJ104" i="22"/>
  <c r="BG104" i="22"/>
  <c r="BF104" i="22"/>
  <c r="BE104" i="22"/>
  <c r="BD104" i="22"/>
  <c r="BC104" i="22"/>
  <c r="BB104" i="22"/>
  <c r="N104" i="22"/>
  <c r="AJ110" i="30" s="1"/>
  <c r="BO103" i="22"/>
  <c r="BN103" i="22"/>
  <c r="BM103" i="22"/>
  <c r="BL103" i="22"/>
  <c r="BK103" i="22"/>
  <c r="BJ103" i="22"/>
  <c r="BG103" i="22"/>
  <c r="BF103" i="22"/>
  <c r="BE103" i="22"/>
  <c r="BD103" i="22"/>
  <c r="BC103" i="22"/>
  <c r="BB103" i="22"/>
  <c r="N103" i="22"/>
  <c r="AI110" i="30" s="1"/>
  <c r="BO102" i="22"/>
  <c r="BN102" i="22"/>
  <c r="BM102" i="22"/>
  <c r="BL102" i="22"/>
  <c r="BK102" i="22"/>
  <c r="BJ102" i="22"/>
  <c r="BG102" i="22"/>
  <c r="BF102" i="22"/>
  <c r="BE102" i="22"/>
  <c r="BD102" i="22"/>
  <c r="BC102" i="22"/>
  <c r="BB102" i="22"/>
  <c r="N102" i="22"/>
  <c r="AH110" i="30" s="1"/>
  <c r="BO101" i="22"/>
  <c r="BN101" i="22"/>
  <c r="BM101" i="22"/>
  <c r="BL101" i="22"/>
  <c r="BK101" i="22"/>
  <c r="BJ101" i="22"/>
  <c r="BG101" i="22"/>
  <c r="BF101" i="22"/>
  <c r="BE101" i="22"/>
  <c r="BD101" i="22"/>
  <c r="BC101" i="22"/>
  <c r="BB101" i="22"/>
  <c r="N101" i="22"/>
  <c r="AG110" i="30" s="1"/>
  <c r="BO100" i="22"/>
  <c r="BN100" i="22"/>
  <c r="BM100" i="22"/>
  <c r="BL100" i="22"/>
  <c r="BK100" i="22"/>
  <c r="BJ100" i="22"/>
  <c r="BG100" i="22"/>
  <c r="BF100" i="22"/>
  <c r="BE100" i="22"/>
  <c r="BD100" i="22"/>
  <c r="BC100" i="22"/>
  <c r="BB100" i="22"/>
  <c r="N100" i="22"/>
  <c r="AF110" i="30" s="1"/>
  <c r="BO99" i="22"/>
  <c r="BN99" i="22"/>
  <c r="BM99" i="22"/>
  <c r="BL99" i="22"/>
  <c r="BK99" i="22"/>
  <c r="BJ99" i="22"/>
  <c r="BG99" i="22"/>
  <c r="BF99" i="22"/>
  <c r="BE99" i="22"/>
  <c r="BD99" i="22"/>
  <c r="BC99" i="22"/>
  <c r="BB99" i="22"/>
  <c r="N99" i="22"/>
  <c r="AE110" i="30" s="1"/>
  <c r="BO98" i="22"/>
  <c r="BN98" i="22"/>
  <c r="BM98" i="22"/>
  <c r="BL98" i="22"/>
  <c r="BK98" i="22"/>
  <c r="BJ98" i="22"/>
  <c r="BG98" i="22"/>
  <c r="BF98" i="22"/>
  <c r="BE98" i="22"/>
  <c r="BD98" i="22"/>
  <c r="BC98" i="22"/>
  <c r="BB98" i="22"/>
  <c r="N98" i="22"/>
  <c r="AD110" i="30" s="1"/>
  <c r="BO97" i="22"/>
  <c r="BN97" i="22"/>
  <c r="BM97" i="22"/>
  <c r="BL97" i="22"/>
  <c r="BK97" i="22"/>
  <c r="BJ97" i="22"/>
  <c r="BG97" i="22"/>
  <c r="BF97" i="22"/>
  <c r="BE97" i="22"/>
  <c r="BD97" i="22"/>
  <c r="BC97" i="22"/>
  <c r="BB97" i="22"/>
  <c r="N97" i="22"/>
  <c r="AC110" i="30" s="1"/>
  <c r="BO96" i="22"/>
  <c r="BN96" i="22"/>
  <c r="BM96" i="22"/>
  <c r="BL96" i="22"/>
  <c r="BK96" i="22"/>
  <c r="BJ96" i="22"/>
  <c r="BG96" i="22"/>
  <c r="BF96" i="22"/>
  <c r="BE96" i="22"/>
  <c r="BD96" i="22"/>
  <c r="BC96" i="22"/>
  <c r="BB96" i="22"/>
  <c r="N96" i="22"/>
  <c r="AB110" i="30" s="1"/>
  <c r="BO95" i="22"/>
  <c r="BN95" i="22"/>
  <c r="BM95" i="22"/>
  <c r="BL95" i="22"/>
  <c r="BK95" i="22"/>
  <c r="BJ95" i="22"/>
  <c r="BG95" i="22"/>
  <c r="BF95" i="22"/>
  <c r="BE95" i="22"/>
  <c r="BD95" i="22"/>
  <c r="BC95" i="22"/>
  <c r="BB95" i="22"/>
  <c r="N95" i="22"/>
  <c r="AA110" i="30" s="1"/>
  <c r="BO94" i="22"/>
  <c r="BN94" i="22"/>
  <c r="BM94" i="22"/>
  <c r="BL94" i="22"/>
  <c r="BK94" i="22"/>
  <c r="BJ94" i="22"/>
  <c r="BG94" i="22"/>
  <c r="BF94" i="22"/>
  <c r="BE94" i="22"/>
  <c r="BD94" i="22"/>
  <c r="BC94" i="22"/>
  <c r="BB94" i="22"/>
  <c r="N94" i="22"/>
  <c r="Z110" i="30" s="1"/>
  <c r="BO93" i="22"/>
  <c r="BN93" i="22"/>
  <c r="BM93" i="22"/>
  <c r="BL93" i="22"/>
  <c r="BK93" i="22"/>
  <c r="BJ93" i="22"/>
  <c r="BG93" i="22"/>
  <c r="BF93" i="22"/>
  <c r="BE93" i="22"/>
  <c r="BD93" i="22"/>
  <c r="BC93" i="22"/>
  <c r="BB93" i="22"/>
  <c r="N93" i="22"/>
  <c r="Y110" i="30" s="1"/>
  <c r="BO92" i="22"/>
  <c r="BN92" i="22"/>
  <c r="BM92" i="22"/>
  <c r="BL92" i="22"/>
  <c r="BK92" i="22"/>
  <c r="BJ92" i="22"/>
  <c r="BG92" i="22"/>
  <c r="BF92" i="22"/>
  <c r="BE92" i="22"/>
  <c r="BD92" i="22"/>
  <c r="BC92" i="22"/>
  <c r="BB92" i="22"/>
  <c r="N92" i="22"/>
  <c r="X110" i="30" s="1"/>
  <c r="BO91" i="22"/>
  <c r="BN91" i="22"/>
  <c r="BM91" i="22"/>
  <c r="BL91" i="22"/>
  <c r="BK91" i="22"/>
  <c r="BJ91" i="22"/>
  <c r="BG91" i="22"/>
  <c r="BF91" i="22"/>
  <c r="BE91" i="22"/>
  <c r="BD91" i="22"/>
  <c r="BC91" i="22"/>
  <c r="BB91" i="22"/>
  <c r="N91" i="22"/>
  <c r="W110" i="30" s="1"/>
  <c r="BO90" i="22"/>
  <c r="BN90" i="22"/>
  <c r="BM90" i="22"/>
  <c r="BL90" i="22"/>
  <c r="BK90" i="22"/>
  <c r="BJ90" i="22"/>
  <c r="BG90" i="22"/>
  <c r="BF90" i="22"/>
  <c r="BE90" i="22"/>
  <c r="BD90" i="22"/>
  <c r="BC90" i="22"/>
  <c r="BB90" i="22"/>
  <c r="N90" i="22"/>
  <c r="V110" i="30" s="1"/>
  <c r="BO89" i="22"/>
  <c r="BN89" i="22"/>
  <c r="BM89" i="22"/>
  <c r="BL89" i="22"/>
  <c r="BK89" i="22"/>
  <c r="BJ89" i="22"/>
  <c r="BG89" i="22"/>
  <c r="BF89" i="22"/>
  <c r="BE89" i="22"/>
  <c r="BD89" i="22"/>
  <c r="BC89" i="22"/>
  <c r="BB89" i="22"/>
  <c r="N89" i="22"/>
  <c r="U110" i="30" s="1"/>
  <c r="BO88" i="22"/>
  <c r="BN88" i="22"/>
  <c r="BM88" i="22"/>
  <c r="BL88" i="22"/>
  <c r="BK88" i="22"/>
  <c r="BJ88" i="22"/>
  <c r="BG88" i="22"/>
  <c r="BF88" i="22"/>
  <c r="BE88" i="22"/>
  <c r="BD88" i="22"/>
  <c r="BC88" i="22"/>
  <c r="BB88" i="22"/>
  <c r="N88" i="22"/>
  <c r="T110" i="30" s="1"/>
  <c r="BO87" i="22"/>
  <c r="BN87" i="22"/>
  <c r="BM87" i="22"/>
  <c r="BL87" i="22"/>
  <c r="BK87" i="22"/>
  <c r="BJ87" i="22"/>
  <c r="BG87" i="22"/>
  <c r="BF87" i="22"/>
  <c r="BE87" i="22"/>
  <c r="BD87" i="22"/>
  <c r="BC87" i="22"/>
  <c r="BB87" i="22"/>
  <c r="N87" i="22"/>
  <c r="S110" i="30" s="1"/>
  <c r="BO86" i="22"/>
  <c r="BN86" i="22"/>
  <c r="BM86" i="22"/>
  <c r="BL86" i="22"/>
  <c r="BK86" i="22"/>
  <c r="BJ86" i="22"/>
  <c r="BG86" i="22"/>
  <c r="BF86" i="22"/>
  <c r="BE86" i="22"/>
  <c r="BD86" i="22"/>
  <c r="BC86" i="22"/>
  <c r="BB86" i="22"/>
  <c r="N86" i="22"/>
  <c r="R110" i="30" s="1"/>
  <c r="BO85" i="22"/>
  <c r="BN85" i="22"/>
  <c r="BM85" i="22"/>
  <c r="BL85" i="22"/>
  <c r="BK85" i="22"/>
  <c r="BJ85" i="22"/>
  <c r="BG85" i="22"/>
  <c r="BF85" i="22"/>
  <c r="BE85" i="22"/>
  <c r="BD85" i="22"/>
  <c r="BC85" i="22"/>
  <c r="BB85" i="22"/>
  <c r="N85" i="22"/>
  <c r="Q110" i="30" s="1"/>
  <c r="BO84" i="22"/>
  <c r="BN84" i="22"/>
  <c r="BM84" i="22"/>
  <c r="BL84" i="22"/>
  <c r="BK84" i="22"/>
  <c r="BJ84" i="22"/>
  <c r="BG84" i="22"/>
  <c r="BF84" i="22"/>
  <c r="BE84" i="22"/>
  <c r="BD84" i="22"/>
  <c r="BC84" i="22"/>
  <c r="BB84" i="22"/>
  <c r="N84" i="22"/>
  <c r="P110" i="30" s="1"/>
  <c r="BO83" i="22"/>
  <c r="BN83" i="22"/>
  <c r="BM83" i="22"/>
  <c r="BL83" i="22"/>
  <c r="BK83" i="22"/>
  <c r="BJ83" i="22"/>
  <c r="BG83" i="22"/>
  <c r="BF83" i="22"/>
  <c r="BE83" i="22"/>
  <c r="BD83" i="22"/>
  <c r="BC83" i="22"/>
  <c r="BB83" i="22"/>
  <c r="N83" i="22"/>
  <c r="O110" i="30" s="1"/>
  <c r="BO82" i="22"/>
  <c r="BN82" i="22"/>
  <c r="BM82" i="22"/>
  <c r="BL82" i="22"/>
  <c r="BK82" i="22"/>
  <c r="BJ82" i="22"/>
  <c r="BG82" i="22"/>
  <c r="BF82" i="22"/>
  <c r="BE82" i="22"/>
  <c r="BD82" i="22"/>
  <c r="BC82" i="22"/>
  <c r="BB82" i="22"/>
  <c r="N82" i="22"/>
  <c r="N110" i="30" s="1"/>
  <c r="BO81" i="22"/>
  <c r="BN81" i="22"/>
  <c r="BM81" i="22"/>
  <c r="BL81" i="22"/>
  <c r="BK81" i="22"/>
  <c r="BJ81" i="22"/>
  <c r="BG81" i="22"/>
  <c r="BF81" i="22"/>
  <c r="BE81" i="22"/>
  <c r="BD81" i="22"/>
  <c r="BC81" i="22"/>
  <c r="BB81" i="22"/>
  <c r="N81" i="22"/>
  <c r="M110" i="30" s="1"/>
  <c r="BO80" i="22"/>
  <c r="BN80" i="22"/>
  <c r="BM80" i="22"/>
  <c r="BL80" i="22"/>
  <c r="BK80" i="22"/>
  <c r="BJ80" i="22"/>
  <c r="BG80" i="22"/>
  <c r="BF80" i="22"/>
  <c r="BE80" i="22"/>
  <c r="BD80" i="22"/>
  <c r="BC80" i="22"/>
  <c r="BB80" i="22"/>
  <c r="N80" i="22"/>
  <c r="L110" i="30" s="1"/>
  <c r="BO79" i="22"/>
  <c r="BN79" i="22"/>
  <c r="BM79" i="22"/>
  <c r="BL79" i="22"/>
  <c r="BK79" i="22"/>
  <c r="BJ79" i="22"/>
  <c r="BG79" i="22"/>
  <c r="BF79" i="22"/>
  <c r="BE79" i="22"/>
  <c r="BD79" i="22"/>
  <c r="BC79" i="22"/>
  <c r="BB79" i="22"/>
  <c r="N79" i="22"/>
  <c r="K110" i="30" s="1"/>
  <c r="BO78" i="22"/>
  <c r="BN78" i="22"/>
  <c r="BM78" i="22"/>
  <c r="BL78" i="22"/>
  <c r="BK78" i="22"/>
  <c r="BJ78" i="22"/>
  <c r="BG78" i="22"/>
  <c r="BF78" i="22"/>
  <c r="BE78" i="22"/>
  <c r="BD78" i="22"/>
  <c r="BC78" i="22"/>
  <c r="BB78" i="22"/>
  <c r="N78" i="22"/>
  <c r="J110" i="30" s="1"/>
  <c r="BO77" i="22"/>
  <c r="BN77" i="22"/>
  <c r="BM77" i="22"/>
  <c r="BL77" i="22"/>
  <c r="BK77" i="22"/>
  <c r="BJ77" i="22"/>
  <c r="BG77" i="22"/>
  <c r="BF77" i="22"/>
  <c r="BE77" i="22"/>
  <c r="BD77" i="22"/>
  <c r="BC77" i="22"/>
  <c r="BB77" i="22"/>
  <c r="N77" i="22"/>
  <c r="I110" i="30" s="1"/>
  <c r="BO76" i="22"/>
  <c r="BN76" i="22"/>
  <c r="BM76" i="22"/>
  <c r="BL76" i="22"/>
  <c r="BK76" i="22"/>
  <c r="BJ76" i="22"/>
  <c r="BG76" i="22"/>
  <c r="BF76" i="22"/>
  <c r="BE76" i="22"/>
  <c r="BD76" i="22"/>
  <c r="BC76" i="22"/>
  <c r="BB76" i="22"/>
  <c r="N76" i="22"/>
  <c r="H110" i="30" s="1"/>
  <c r="AY71" i="22"/>
  <c r="AX71" i="22"/>
  <c r="AW71" i="22"/>
  <c r="AV71" i="22"/>
  <c r="K71" i="22" s="1"/>
  <c r="AU71" i="22"/>
  <c r="AT71" i="22"/>
  <c r="AQ71" i="22"/>
  <c r="AK71" i="22"/>
  <c r="AH71" i="22"/>
  <c r="N71" i="22" s="1"/>
  <c r="AG71" i="22"/>
  <c r="M71" i="22" s="1"/>
  <c r="AF71" i="22"/>
  <c r="L71" i="22" s="1"/>
  <c r="AE71" i="22"/>
  <c r="AD71" i="22"/>
  <c r="AC71" i="22"/>
  <c r="I71" i="22" s="1"/>
  <c r="T71" i="22"/>
  <c r="Z71" i="22" s="1"/>
  <c r="J71" i="22"/>
  <c r="AY70" i="22"/>
  <c r="AX70" i="22"/>
  <c r="AW70" i="22"/>
  <c r="AV70" i="22"/>
  <c r="AU70" i="22"/>
  <c r="AT70" i="22"/>
  <c r="AQ70" i="22"/>
  <c r="AK70" i="22"/>
  <c r="AH70" i="22"/>
  <c r="AG70" i="22"/>
  <c r="M70" i="22" s="1"/>
  <c r="AF70" i="22"/>
  <c r="L70" i="22" s="1"/>
  <c r="AE70" i="22"/>
  <c r="K70" i="22" s="1"/>
  <c r="AD70" i="22"/>
  <c r="J70" i="22" s="1"/>
  <c r="AC70" i="22"/>
  <c r="I70" i="22" s="1"/>
  <c r="T70" i="22"/>
  <c r="Z70" i="22" s="1"/>
  <c r="N70" i="22"/>
  <c r="AY69" i="22"/>
  <c r="AX69" i="22"/>
  <c r="AW69" i="22"/>
  <c r="AV69" i="22"/>
  <c r="AU69" i="22"/>
  <c r="AT69" i="22"/>
  <c r="AQ69" i="22"/>
  <c r="AK69" i="22"/>
  <c r="AH69" i="22"/>
  <c r="N69" i="22" s="1"/>
  <c r="AG69" i="22"/>
  <c r="M69" i="22" s="1"/>
  <c r="AF69" i="22"/>
  <c r="L69" i="22" s="1"/>
  <c r="AE69" i="22"/>
  <c r="AD69" i="22"/>
  <c r="AC69" i="22"/>
  <c r="I69" i="22" s="1"/>
  <c r="T69" i="22"/>
  <c r="Z69" i="22" s="1"/>
  <c r="K69" i="22"/>
  <c r="J69" i="22"/>
  <c r="AY68" i="22"/>
  <c r="AX68" i="22"/>
  <c r="AW68" i="22"/>
  <c r="AV68" i="22"/>
  <c r="AU68" i="22"/>
  <c r="AT68" i="22"/>
  <c r="AQ68" i="22"/>
  <c r="AK68" i="22"/>
  <c r="AH68" i="22"/>
  <c r="N68" i="22" s="1"/>
  <c r="AG68" i="22"/>
  <c r="M68" i="22" s="1"/>
  <c r="AF68" i="22"/>
  <c r="L68" i="22" s="1"/>
  <c r="AE68" i="22"/>
  <c r="K68" i="22" s="1"/>
  <c r="AD68" i="22"/>
  <c r="J68" i="22" s="1"/>
  <c r="AC68" i="22"/>
  <c r="I68" i="22" s="1"/>
  <c r="T68" i="22"/>
  <c r="Z68" i="22" s="1"/>
  <c r="AY67" i="22"/>
  <c r="AX67" i="22"/>
  <c r="AW67" i="22"/>
  <c r="AV67" i="22"/>
  <c r="AU67" i="22"/>
  <c r="AT67" i="22"/>
  <c r="AQ67" i="22"/>
  <c r="AK67" i="22"/>
  <c r="AH67" i="22"/>
  <c r="N67" i="22" s="1"/>
  <c r="AG67" i="22"/>
  <c r="M67" i="22" s="1"/>
  <c r="AF67" i="22"/>
  <c r="L67" i="22" s="1"/>
  <c r="AE67" i="22"/>
  <c r="AD67" i="22"/>
  <c r="AC67" i="22"/>
  <c r="I67" i="22" s="1"/>
  <c r="T67" i="22"/>
  <c r="Z67" i="22" s="1"/>
  <c r="K67" i="22"/>
  <c r="J67" i="22"/>
  <c r="AY66" i="22"/>
  <c r="AX66" i="22"/>
  <c r="AW66" i="22"/>
  <c r="AV66" i="22"/>
  <c r="AU66" i="22"/>
  <c r="AT66" i="22"/>
  <c r="AQ66" i="22"/>
  <c r="AK66" i="22"/>
  <c r="AH66" i="22"/>
  <c r="N66" i="22" s="1"/>
  <c r="AG66" i="22"/>
  <c r="M66" i="22" s="1"/>
  <c r="AF66" i="22"/>
  <c r="L66" i="22" s="1"/>
  <c r="AE66" i="22"/>
  <c r="K66" i="22" s="1"/>
  <c r="AD66" i="22"/>
  <c r="J66" i="22" s="1"/>
  <c r="AC66" i="22"/>
  <c r="T66" i="22"/>
  <c r="Z66" i="22" s="1"/>
  <c r="AY65" i="22"/>
  <c r="AX65" i="22"/>
  <c r="AW65" i="22"/>
  <c r="AV65" i="22"/>
  <c r="AU65" i="22"/>
  <c r="AT65" i="22"/>
  <c r="AQ65" i="22"/>
  <c r="AK65" i="22"/>
  <c r="AH65" i="22"/>
  <c r="AG65" i="22"/>
  <c r="M65" i="22" s="1"/>
  <c r="AF65" i="22"/>
  <c r="AE65" i="22"/>
  <c r="K65" i="22" s="1"/>
  <c r="AD65" i="22"/>
  <c r="J65" i="22" s="1"/>
  <c r="AC65" i="22"/>
  <c r="I65" i="22" s="1"/>
  <c r="Z65" i="22"/>
  <c r="T65" i="22"/>
  <c r="N65" i="22"/>
  <c r="AY64" i="22"/>
  <c r="AX64" i="22"/>
  <c r="AW64" i="22"/>
  <c r="AV64" i="22"/>
  <c r="AU64" i="22"/>
  <c r="AT64" i="22"/>
  <c r="AQ64" i="22"/>
  <c r="AK64" i="22"/>
  <c r="AH64" i="22"/>
  <c r="AG64" i="22"/>
  <c r="M64" i="22" s="1"/>
  <c r="AF64" i="22"/>
  <c r="AE64" i="22"/>
  <c r="K64" i="22" s="1"/>
  <c r="AD64" i="22"/>
  <c r="J64" i="22" s="1"/>
  <c r="AC64" i="22"/>
  <c r="I64" i="22" s="1"/>
  <c r="Z64" i="22"/>
  <c r="T64" i="22"/>
  <c r="N64" i="22"/>
  <c r="AY63" i="22"/>
  <c r="AX63" i="22"/>
  <c r="AW63" i="22"/>
  <c r="AV63" i="22"/>
  <c r="AU63" i="22"/>
  <c r="AT63" i="22"/>
  <c r="AQ63" i="22"/>
  <c r="AK63" i="22"/>
  <c r="AH63" i="22"/>
  <c r="AG63" i="22"/>
  <c r="M63" i="22" s="1"/>
  <c r="AF63" i="22"/>
  <c r="AE63" i="22"/>
  <c r="K63" i="22" s="1"/>
  <c r="AD63" i="22"/>
  <c r="J63" i="22" s="1"/>
  <c r="AC63" i="22"/>
  <c r="I63" i="22" s="1"/>
  <c r="Z63" i="22"/>
  <c r="T63" i="22"/>
  <c r="N63" i="22"/>
  <c r="AY62" i="22"/>
  <c r="AX62" i="22"/>
  <c r="AW62" i="22"/>
  <c r="AV62" i="22"/>
  <c r="AU62" i="22"/>
  <c r="AT62" i="22"/>
  <c r="AQ62" i="22"/>
  <c r="AK62" i="22"/>
  <c r="AH62" i="22"/>
  <c r="N62" i="22" s="1"/>
  <c r="AG62" i="22"/>
  <c r="M62" i="22" s="1"/>
  <c r="AF62" i="22"/>
  <c r="AE62" i="22"/>
  <c r="K62" i="22" s="1"/>
  <c r="AD62" i="22"/>
  <c r="J62" i="22" s="1"/>
  <c r="AC62" i="22"/>
  <c r="Z62" i="22"/>
  <c r="T62" i="22"/>
  <c r="AY61" i="22"/>
  <c r="AX61" i="22"/>
  <c r="AW61" i="22"/>
  <c r="AV61" i="22"/>
  <c r="AU61" i="22"/>
  <c r="AT61" i="22"/>
  <c r="AQ61" i="22"/>
  <c r="AK61" i="22"/>
  <c r="AH61" i="22"/>
  <c r="AG61" i="22"/>
  <c r="M61" i="22" s="1"/>
  <c r="AF61" i="22"/>
  <c r="AE61" i="22"/>
  <c r="K61" i="22" s="1"/>
  <c r="AD61" i="22"/>
  <c r="J61" i="22" s="1"/>
  <c r="AC61" i="22"/>
  <c r="I61" i="22" s="1"/>
  <c r="Z61" i="22"/>
  <c r="T61" i="22"/>
  <c r="N61" i="22"/>
  <c r="AY60" i="22"/>
  <c r="AX60" i="22"/>
  <c r="AW60" i="22"/>
  <c r="AV60" i="22"/>
  <c r="AU60" i="22"/>
  <c r="AT60" i="22"/>
  <c r="AQ60" i="22"/>
  <c r="AK60" i="22"/>
  <c r="AH60" i="22"/>
  <c r="AG60" i="22"/>
  <c r="AF60" i="22"/>
  <c r="AE60" i="22"/>
  <c r="K60" i="22" s="1"/>
  <c r="AD60" i="22"/>
  <c r="J60" i="22" s="1"/>
  <c r="AC60" i="22"/>
  <c r="I60" i="22" s="1"/>
  <c r="Z60" i="22"/>
  <c r="T60" i="22"/>
  <c r="N60" i="22"/>
  <c r="AY59" i="22"/>
  <c r="AX59" i="22"/>
  <c r="AW59" i="22"/>
  <c r="AV59" i="22"/>
  <c r="AU59" i="22"/>
  <c r="AT59" i="22"/>
  <c r="AQ59" i="22"/>
  <c r="AK59" i="22"/>
  <c r="AH59" i="22"/>
  <c r="AG59" i="22"/>
  <c r="AF59" i="22"/>
  <c r="AE59" i="22"/>
  <c r="K59" i="22" s="1"/>
  <c r="AD59" i="22"/>
  <c r="J59" i="22" s="1"/>
  <c r="AC59" i="22"/>
  <c r="I59" i="22" s="1"/>
  <c r="Z59" i="22"/>
  <c r="T59" i="22"/>
  <c r="N59" i="22"/>
  <c r="AY58" i="22"/>
  <c r="AX58" i="22"/>
  <c r="AW58" i="22"/>
  <c r="AV58" i="22"/>
  <c r="AU58" i="22"/>
  <c r="AT58" i="22"/>
  <c r="AQ58" i="22"/>
  <c r="AK58" i="22"/>
  <c r="AH58" i="22"/>
  <c r="AG58" i="22"/>
  <c r="M58" i="22" s="1"/>
  <c r="AF58" i="22"/>
  <c r="AE58" i="22"/>
  <c r="K58" i="22" s="1"/>
  <c r="AD58" i="22"/>
  <c r="J58" i="22" s="1"/>
  <c r="AC58" i="22"/>
  <c r="Z58" i="22"/>
  <c r="T58" i="22"/>
  <c r="N58" i="22"/>
  <c r="AY57" i="22"/>
  <c r="AX57" i="22"/>
  <c r="AW57" i="22"/>
  <c r="AV57" i="22"/>
  <c r="AU57" i="22"/>
  <c r="AT57" i="22"/>
  <c r="AQ57" i="22"/>
  <c r="AK57" i="22"/>
  <c r="AH57" i="22"/>
  <c r="AG57" i="22"/>
  <c r="M57" i="22" s="1"/>
  <c r="AF57" i="22"/>
  <c r="AE57" i="22"/>
  <c r="K57" i="22" s="1"/>
  <c r="AD57" i="22"/>
  <c r="J57" i="22" s="1"/>
  <c r="AC57" i="22"/>
  <c r="I57" i="22" s="1"/>
  <c r="Z57" i="22"/>
  <c r="T57" i="22"/>
  <c r="N57" i="22"/>
  <c r="AY56" i="22"/>
  <c r="AX56" i="22"/>
  <c r="AW56" i="22"/>
  <c r="AV56" i="22"/>
  <c r="AU56" i="22"/>
  <c r="AT56" i="22"/>
  <c r="AQ56" i="22"/>
  <c r="AK56" i="22"/>
  <c r="AH56" i="22"/>
  <c r="AG56" i="22"/>
  <c r="M56" i="22" s="1"/>
  <c r="AF56" i="22"/>
  <c r="AE56" i="22"/>
  <c r="K56" i="22" s="1"/>
  <c r="AD56" i="22"/>
  <c r="AC56" i="22"/>
  <c r="I56" i="22" s="1"/>
  <c r="Z56" i="22"/>
  <c r="T56" i="22"/>
  <c r="N56" i="22"/>
  <c r="J56" i="22"/>
  <c r="AY55" i="22"/>
  <c r="N55" i="22" s="1"/>
  <c r="AW55" i="22"/>
  <c r="AV55" i="22"/>
  <c r="AU55" i="22"/>
  <c r="AT55" i="22"/>
  <c r="AQ55" i="22"/>
  <c r="AK55" i="22"/>
  <c r="AH55" i="22"/>
  <c r="AG55" i="22"/>
  <c r="AF55" i="22"/>
  <c r="AE55" i="22"/>
  <c r="K55" i="22" s="1"/>
  <c r="AD55" i="22"/>
  <c r="AC55" i="22"/>
  <c r="Z55" i="22"/>
  <c r="T55" i="22"/>
  <c r="AY54" i="22"/>
  <c r="N54" i="22" s="1"/>
  <c r="AW54" i="22"/>
  <c r="AV54" i="22"/>
  <c r="AU54" i="22"/>
  <c r="AT54" i="22"/>
  <c r="AQ54" i="22"/>
  <c r="AK54" i="22"/>
  <c r="AH54" i="22"/>
  <c r="AG54" i="22"/>
  <c r="AF54" i="22"/>
  <c r="AE54" i="22"/>
  <c r="K54" i="22" s="1"/>
  <c r="AD54" i="22"/>
  <c r="AC54" i="22"/>
  <c r="I54" i="22" s="1"/>
  <c r="Z54" i="22"/>
  <c r="T54" i="22"/>
  <c r="J54" i="22"/>
  <c r="AY53" i="22"/>
  <c r="AW53" i="22"/>
  <c r="AV53" i="22"/>
  <c r="AU53" i="22"/>
  <c r="AQ53" i="22"/>
  <c r="AK53" i="22"/>
  <c r="AH53" i="22"/>
  <c r="AG53" i="22"/>
  <c r="AF53" i="22"/>
  <c r="AE53" i="22"/>
  <c r="AD53" i="22"/>
  <c r="Z53" i="22"/>
  <c r="T53" i="22"/>
  <c r="AY52" i="22"/>
  <c r="AW52" i="22"/>
  <c r="AV52" i="22"/>
  <c r="AU52" i="22"/>
  <c r="AQ52" i="22"/>
  <c r="AK52" i="22"/>
  <c r="AH52" i="22"/>
  <c r="N52" i="22" s="1"/>
  <c r="AG52" i="22"/>
  <c r="AF52" i="22"/>
  <c r="AE52" i="22"/>
  <c r="AD52" i="22"/>
  <c r="J52" i="22" s="1"/>
  <c r="T52" i="22"/>
  <c r="Z52" i="22" s="1"/>
  <c r="AY51" i="22"/>
  <c r="AW51" i="22"/>
  <c r="AV51" i="22"/>
  <c r="AQ51" i="22"/>
  <c r="AK51" i="22"/>
  <c r="AH51" i="22"/>
  <c r="N51" i="22" s="1"/>
  <c r="AG51" i="22"/>
  <c r="AF51" i="22"/>
  <c r="AE51" i="22"/>
  <c r="T51" i="22"/>
  <c r="Z51" i="22" s="1"/>
  <c r="AY50" i="22"/>
  <c r="AV50" i="22"/>
  <c r="AQ50" i="22"/>
  <c r="AK50" i="22"/>
  <c r="AH50" i="22"/>
  <c r="N50" i="22" s="1"/>
  <c r="AG50" i="22"/>
  <c r="AF50" i="22"/>
  <c r="AE50" i="22"/>
  <c r="T50" i="22"/>
  <c r="Z50" i="22" s="1"/>
  <c r="AY49" i="22"/>
  <c r="N49" i="22" s="1"/>
  <c r="AQ49" i="22"/>
  <c r="AK49" i="22"/>
  <c r="AH49" i="22"/>
  <c r="AG49" i="22"/>
  <c r="AF49" i="22"/>
  <c r="T49" i="22"/>
  <c r="Z49" i="22" s="1"/>
  <c r="AY48" i="22"/>
  <c r="N48" i="22" s="1"/>
  <c r="AQ48" i="22"/>
  <c r="AK48" i="22"/>
  <c r="AH48" i="22"/>
  <c r="AG48" i="22"/>
  <c r="AF48" i="22"/>
  <c r="T48" i="22"/>
  <c r="Z48" i="22" s="1"/>
  <c r="AY47" i="22"/>
  <c r="AQ47" i="22"/>
  <c r="AK47" i="22"/>
  <c r="AN47" i="22" s="1"/>
  <c r="AV47" i="22" s="1"/>
  <c r="AH47" i="22"/>
  <c r="W47" i="22"/>
  <c r="T47" i="22"/>
  <c r="Z47" i="22" s="1"/>
  <c r="AY46" i="22"/>
  <c r="N46" i="22" s="1"/>
  <c r="AQ46" i="22"/>
  <c r="AK46" i="22"/>
  <c r="AN46" i="22" s="1"/>
  <c r="AV46" i="22" s="1"/>
  <c r="AH46" i="22"/>
  <c r="W46" i="22"/>
  <c r="T46" i="22"/>
  <c r="Z46" i="22" s="1"/>
  <c r="AY45" i="22"/>
  <c r="AQ45" i="22"/>
  <c r="AM45" i="22"/>
  <c r="AU45" i="22" s="1"/>
  <c r="AK45" i="22"/>
  <c r="AN45" i="22" s="1"/>
  <c r="AV45" i="22" s="1"/>
  <c r="AH45" i="22"/>
  <c r="N45" i="22" s="1"/>
  <c r="W45" i="22"/>
  <c r="AE45" i="22" s="1"/>
  <c r="T45" i="22"/>
  <c r="Z45" i="22" s="1"/>
  <c r="AY44" i="22"/>
  <c r="AQ44" i="22"/>
  <c r="AM44" i="22"/>
  <c r="AU44" i="22" s="1"/>
  <c r="AK44" i="22"/>
  <c r="AN44" i="22" s="1"/>
  <c r="AV44" i="22" s="1"/>
  <c r="AH44" i="22"/>
  <c r="N44" i="22" s="1"/>
  <c r="W44" i="22"/>
  <c r="AE44" i="22" s="1"/>
  <c r="T44" i="22"/>
  <c r="Z44" i="22" s="1"/>
  <c r="AY43" i="22"/>
  <c r="AQ43" i="22"/>
  <c r="AM43" i="22"/>
  <c r="AU43" i="22" s="1"/>
  <c r="AK43" i="22"/>
  <c r="AP43" i="22" s="1"/>
  <c r="AX43" i="22" s="1"/>
  <c r="AH43" i="22"/>
  <c r="Y43" i="22"/>
  <c r="AG43" i="22" s="1"/>
  <c r="W43" i="22"/>
  <c r="AE43" i="22" s="1"/>
  <c r="U43" i="22"/>
  <c r="AC43" i="22" s="1"/>
  <c r="T43" i="22"/>
  <c r="Z43" i="22" s="1"/>
  <c r="N43" i="22"/>
  <c r="C24" i="22"/>
  <c r="H24" i="22" s="1"/>
  <c r="N19" i="22"/>
  <c r="M19" i="22"/>
  <c r="B19" i="22"/>
  <c r="N18" i="22"/>
  <c r="M18" i="22"/>
  <c r="B18" i="22"/>
  <c r="N17" i="22"/>
  <c r="M17" i="22"/>
  <c r="B17" i="22"/>
  <c r="N16" i="22"/>
  <c r="M16" i="22"/>
  <c r="B16" i="22"/>
  <c r="N15" i="22"/>
  <c r="M15" i="22"/>
  <c r="B15" i="22"/>
  <c r="N14" i="22"/>
  <c r="M14" i="22"/>
  <c r="B14" i="22"/>
  <c r="K6" i="22"/>
  <c r="O6" i="22" s="1"/>
  <c r="J6" i="22"/>
  <c r="N6" i="22" s="1"/>
  <c r="I6" i="22"/>
  <c r="M6" i="22" s="1"/>
  <c r="H6" i="22"/>
  <c r="L6" i="22" s="1"/>
  <c r="AD119" i="30" l="1"/>
  <c r="AF119" i="30"/>
  <c r="AG119" i="30"/>
  <c r="AI119" i="30"/>
  <c r="AK15" i="30"/>
  <c r="AK379" i="30"/>
  <c r="N153" i="22"/>
  <c r="K171" i="22"/>
  <c r="AI94" i="30" s="1"/>
  <c r="K154" i="23"/>
  <c r="R131" i="30" s="1"/>
  <c r="J157" i="23"/>
  <c r="U125" i="30" s="1"/>
  <c r="J160" i="23"/>
  <c r="J161" i="23"/>
  <c r="Y125" i="30" s="1"/>
  <c r="N161" i="23"/>
  <c r="J163" i="23"/>
  <c r="AA125" i="30" s="1"/>
  <c r="N163" i="23"/>
  <c r="J165" i="23"/>
  <c r="AC125" i="30" s="1"/>
  <c r="N165" i="23"/>
  <c r="J166" i="23"/>
  <c r="AD125" i="30" s="1"/>
  <c r="N166" i="23"/>
  <c r="J169" i="23"/>
  <c r="AG125" i="30" s="1"/>
  <c r="N169" i="23"/>
  <c r="J170" i="23"/>
  <c r="AH125" i="30" s="1"/>
  <c r="N170" i="23"/>
  <c r="N160" i="24"/>
  <c r="N155" i="26"/>
  <c r="S260" i="30" s="1"/>
  <c r="I166" i="26"/>
  <c r="AD230" i="30" s="1"/>
  <c r="I171" i="26"/>
  <c r="AI230" i="30" s="1"/>
  <c r="M171" i="26"/>
  <c r="AI254" i="30" s="1"/>
  <c r="J156" i="28"/>
  <c r="L161" i="29"/>
  <c r="L164" i="29"/>
  <c r="I166" i="29"/>
  <c r="AD341" i="30" s="1"/>
  <c r="M166" i="29"/>
  <c r="M168" i="29"/>
  <c r="AF365" i="30" s="1"/>
  <c r="N152" i="23"/>
  <c r="J154" i="23"/>
  <c r="R125" i="30" s="1"/>
  <c r="K161" i="23"/>
  <c r="Y131" i="30" s="1"/>
  <c r="K162" i="23"/>
  <c r="K164" i="23"/>
  <c r="N148" i="24"/>
  <c r="N156" i="24"/>
  <c r="M160" i="24"/>
  <c r="M164" i="24"/>
  <c r="I167" i="24"/>
  <c r="AE156" i="30" s="1"/>
  <c r="M167" i="24"/>
  <c r="N148" i="25"/>
  <c r="N150" i="25"/>
  <c r="J162" i="25"/>
  <c r="N162" i="25"/>
  <c r="J165" i="25"/>
  <c r="N165" i="25"/>
  <c r="J169" i="26"/>
  <c r="J171" i="26"/>
  <c r="L157" i="27"/>
  <c r="J158" i="27"/>
  <c r="N158" i="27"/>
  <c r="K163" i="27"/>
  <c r="M164" i="27"/>
  <c r="AB291" i="30" s="1"/>
  <c r="M163" i="28"/>
  <c r="AA328" i="30" s="1"/>
  <c r="J168" i="28"/>
  <c r="M169" i="28"/>
  <c r="K155" i="29"/>
  <c r="S353" i="30" s="1"/>
  <c r="I160" i="29"/>
  <c r="X341" i="30" s="1"/>
  <c r="M160" i="29"/>
  <c r="X365" i="30" s="1"/>
  <c r="M161" i="29"/>
  <c r="M162" i="29"/>
  <c r="Z365" i="30" s="1"/>
  <c r="L168" i="29"/>
  <c r="L169" i="29"/>
  <c r="N144" i="22"/>
  <c r="N146" i="22"/>
  <c r="N148" i="22"/>
  <c r="K153" i="22"/>
  <c r="Q94" i="30" s="1"/>
  <c r="N154" i="22"/>
  <c r="N155" i="23"/>
  <c r="M153" i="27"/>
  <c r="M163" i="27"/>
  <c r="AA291" i="30" s="1"/>
  <c r="K164" i="27"/>
  <c r="M165" i="27"/>
  <c r="AC291" i="30" s="1"/>
  <c r="K172" i="27"/>
  <c r="M162" i="28"/>
  <c r="Z328" i="30" s="1"/>
  <c r="K170" i="28"/>
  <c r="AH316" i="30" s="1"/>
  <c r="L171" i="28"/>
  <c r="AI322" i="30" s="1"/>
  <c r="I156" i="23"/>
  <c r="T119" i="30" s="1"/>
  <c r="J164" i="23"/>
  <c r="I166" i="24"/>
  <c r="M160" i="28"/>
  <c r="X328" i="30" s="1"/>
  <c r="N149" i="23"/>
  <c r="K154" i="24"/>
  <c r="R168" i="30" s="1"/>
  <c r="N145" i="22"/>
  <c r="N149" i="22"/>
  <c r="K154" i="22"/>
  <c r="L159" i="24"/>
  <c r="W174" i="30" s="1"/>
  <c r="M171" i="24"/>
  <c r="J172" i="25"/>
  <c r="N172" i="25"/>
  <c r="N150" i="22"/>
  <c r="N164" i="23"/>
  <c r="N154" i="24"/>
  <c r="N158" i="24"/>
  <c r="N166" i="24"/>
  <c r="M172" i="24"/>
  <c r="M160" i="25"/>
  <c r="X217" i="30" s="1"/>
  <c r="L161" i="25"/>
  <c r="M162" i="25"/>
  <c r="Z217" i="30" s="1"/>
  <c r="K167" i="25"/>
  <c r="M159" i="26"/>
  <c r="W254" i="30" s="1"/>
  <c r="L152" i="22"/>
  <c r="N159" i="23"/>
  <c r="K160" i="23"/>
  <c r="L164" i="23"/>
  <c r="AB137" i="30" s="1"/>
  <c r="K165" i="23"/>
  <c r="K166" i="23"/>
  <c r="AD131" i="30" s="1"/>
  <c r="K168" i="23"/>
  <c r="K172" i="23"/>
  <c r="AJ131" i="30" s="1"/>
  <c r="L153" i="24"/>
  <c r="L155" i="25"/>
  <c r="L158" i="25"/>
  <c r="J164" i="26"/>
  <c r="AB236" i="30" s="1"/>
  <c r="J169" i="28"/>
  <c r="M162" i="24"/>
  <c r="N163" i="24"/>
  <c r="L164" i="24"/>
  <c r="AB174" i="30" s="1"/>
  <c r="J169" i="24"/>
  <c r="M169" i="24"/>
  <c r="N152" i="25"/>
  <c r="I161" i="25"/>
  <c r="Y193" i="30" s="1"/>
  <c r="M161" i="25"/>
  <c r="Y217" i="30" s="1"/>
  <c r="J164" i="25"/>
  <c r="N164" i="25"/>
  <c r="K168" i="25"/>
  <c r="J169" i="25"/>
  <c r="N169" i="25"/>
  <c r="I169" i="25"/>
  <c r="AG193" i="30" s="1"/>
  <c r="J158" i="26"/>
  <c r="J166" i="27"/>
  <c r="N166" i="27"/>
  <c r="L168" i="27"/>
  <c r="M170" i="29"/>
  <c r="N154" i="26"/>
  <c r="R260" i="30" s="1"/>
  <c r="K156" i="26"/>
  <c r="T242" i="30" s="1"/>
  <c r="N157" i="26"/>
  <c r="U260" i="30" s="1"/>
  <c r="N162" i="26"/>
  <c r="Z260" i="30" s="1"/>
  <c r="K171" i="26"/>
  <c r="AI242" i="30" s="1"/>
  <c r="N152" i="27"/>
  <c r="M159" i="27"/>
  <c r="K166" i="27"/>
  <c r="AD279" i="30" s="1"/>
  <c r="J168" i="27"/>
  <c r="N168" i="27"/>
  <c r="M168" i="27"/>
  <c r="AF291" i="30" s="1"/>
  <c r="L169" i="27"/>
  <c r="M158" i="28"/>
  <c r="V328" i="30" s="1"/>
  <c r="M159" i="28"/>
  <c r="W328" i="30" s="1"/>
  <c r="N160" i="28"/>
  <c r="L164" i="28"/>
  <c r="AB322" i="30" s="1"/>
  <c r="M165" i="28"/>
  <c r="AC328" i="30" s="1"/>
  <c r="N166" i="28"/>
  <c r="AD334" i="30" s="1"/>
  <c r="M171" i="28"/>
  <c r="N172" i="28"/>
  <c r="AJ334" i="30" s="1"/>
  <c r="K159" i="29"/>
  <c r="W353" i="30" s="1"/>
  <c r="L160" i="29"/>
  <c r="K161" i="29"/>
  <c r="Y353" i="30" s="1"/>
  <c r="M163" i="29"/>
  <c r="AA365" i="30" s="1"/>
  <c r="L166" i="29"/>
  <c r="M169" i="29"/>
  <c r="AG365" i="30" s="1"/>
  <c r="L171" i="29"/>
  <c r="AI328" i="30"/>
  <c r="N165" i="26"/>
  <c r="L166" i="26"/>
  <c r="J166" i="26"/>
  <c r="N166" i="26"/>
  <c r="AD260" i="30" s="1"/>
  <c r="N168" i="26"/>
  <c r="AF260" i="30" s="1"/>
  <c r="L169" i="26"/>
  <c r="J170" i="26"/>
  <c r="AH236" i="30" s="1"/>
  <c r="M155" i="27"/>
  <c r="S291" i="30" s="1"/>
  <c r="J170" i="27"/>
  <c r="N170" i="27"/>
  <c r="M172" i="27"/>
  <c r="J163" i="28"/>
  <c r="M164" i="28"/>
  <c r="J170" i="28"/>
  <c r="AH310" i="30" s="1"/>
  <c r="M164" i="29"/>
  <c r="L170" i="29"/>
  <c r="L155" i="22"/>
  <c r="S100" i="30" s="1"/>
  <c r="L162" i="23"/>
  <c r="Z137" i="30" s="1"/>
  <c r="N153" i="26"/>
  <c r="Q260" i="30" s="1"/>
  <c r="N157" i="23"/>
  <c r="L160" i="23"/>
  <c r="X137" i="30" s="1"/>
  <c r="L165" i="23"/>
  <c r="AC137" i="30" s="1"/>
  <c r="J167" i="23"/>
  <c r="N167" i="23"/>
  <c r="L169" i="23"/>
  <c r="J171" i="23"/>
  <c r="AI125" i="30" s="1"/>
  <c r="N171" i="23"/>
  <c r="N157" i="24"/>
  <c r="N162" i="23"/>
  <c r="L166" i="23"/>
  <c r="AD137" i="30" s="1"/>
  <c r="J168" i="23"/>
  <c r="N168" i="23"/>
  <c r="L170" i="23"/>
  <c r="AH137" i="30" s="1"/>
  <c r="J172" i="23"/>
  <c r="AJ125" i="30" s="1"/>
  <c r="N172" i="23"/>
  <c r="N151" i="22"/>
  <c r="N152" i="22"/>
  <c r="J153" i="23"/>
  <c r="Q125" i="30" s="1"/>
  <c r="N153" i="23"/>
  <c r="N154" i="23"/>
  <c r="N144" i="24"/>
  <c r="N150" i="24"/>
  <c r="L152" i="24"/>
  <c r="P174" i="30" s="1"/>
  <c r="K153" i="24"/>
  <c r="Q168" i="30" s="1"/>
  <c r="N153" i="24"/>
  <c r="L155" i="24"/>
  <c r="S174" i="30" s="1"/>
  <c r="J159" i="24"/>
  <c r="N159" i="24"/>
  <c r="M163" i="24"/>
  <c r="J164" i="24"/>
  <c r="AB162" i="30" s="1"/>
  <c r="N164" i="24"/>
  <c r="N165" i="24"/>
  <c r="M166" i="24"/>
  <c r="J167" i="24"/>
  <c r="AE162" i="30" s="1"/>
  <c r="N167" i="24"/>
  <c r="N168" i="24"/>
  <c r="N169" i="24"/>
  <c r="M170" i="24"/>
  <c r="N170" i="24"/>
  <c r="N144" i="25"/>
  <c r="K158" i="25"/>
  <c r="M155" i="26"/>
  <c r="S254" i="30" s="1"/>
  <c r="M156" i="26"/>
  <c r="T254" i="30" s="1"/>
  <c r="L164" i="26"/>
  <c r="AB248" i="30" s="1"/>
  <c r="N167" i="26"/>
  <c r="AE260" i="30" s="1"/>
  <c r="J168" i="26"/>
  <c r="AF236" i="30" s="1"/>
  <c r="L165" i="28"/>
  <c r="AC322" i="30" s="1"/>
  <c r="J165" i="28"/>
  <c r="AC310" i="30" s="1"/>
  <c r="K172" i="28"/>
  <c r="AJ316" i="30" s="1"/>
  <c r="M172" i="28"/>
  <c r="L154" i="22"/>
  <c r="R100" i="30" s="1"/>
  <c r="J165" i="22"/>
  <c r="AC88" i="30" s="1"/>
  <c r="N165" i="22"/>
  <c r="J167" i="22"/>
  <c r="AE88" i="30" s="1"/>
  <c r="N167" i="22"/>
  <c r="J169" i="22"/>
  <c r="AG88" i="30" s="1"/>
  <c r="N169" i="22"/>
  <c r="J171" i="22"/>
  <c r="J158" i="23"/>
  <c r="V125" i="30" s="1"/>
  <c r="N158" i="23"/>
  <c r="M161" i="24"/>
  <c r="N162" i="24"/>
  <c r="N156" i="25"/>
  <c r="K165" i="25"/>
  <c r="L167" i="25"/>
  <c r="L171" i="25"/>
  <c r="I171" i="25"/>
  <c r="L172" i="25"/>
  <c r="N152" i="26"/>
  <c r="P260" i="30" s="1"/>
  <c r="M153" i="26"/>
  <c r="Q254" i="30" s="1"/>
  <c r="M157" i="26"/>
  <c r="U254" i="30" s="1"/>
  <c r="L158" i="26"/>
  <c r="V248" i="30" s="1"/>
  <c r="N159" i="26"/>
  <c r="M162" i="26"/>
  <c r="Z254" i="30" s="1"/>
  <c r="J163" i="26"/>
  <c r="AA236" i="30" s="1"/>
  <c r="M167" i="26"/>
  <c r="AE254" i="30" s="1"/>
  <c r="K168" i="26"/>
  <c r="K157" i="27"/>
  <c r="U279" i="30" s="1"/>
  <c r="K161" i="27"/>
  <c r="M161" i="28"/>
  <c r="N168" i="28"/>
  <c r="J168" i="25"/>
  <c r="N168" i="25"/>
  <c r="I168" i="25"/>
  <c r="AF193" i="30" s="1"/>
  <c r="K170" i="25"/>
  <c r="K172" i="25"/>
  <c r="J157" i="26"/>
  <c r="U236" i="30" s="1"/>
  <c r="M160" i="26"/>
  <c r="X254" i="30" s="1"/>
  <c r="J161" i="26"/>
  <c r="K169" i="26"/>
  <c r="AG242" i="30" s="1"/>
  <c r="L163" i="27"/>
  <c r="J165" i="26"/>
  <c r="AC236" i="30" s="1"/>
  <c r="N169" i="26"/>
  <c r="AG260" i="30" s="1"/>
  <c r="M154" i="27"/>
  <c r="K155" i="27"/>
  <c r="S279" i="30" s="1"/>
  <c r="K156" i="27"/>
  <c r="T279" i="30" s="1"/>
  <c r="M162" i="27"/>
  <c r="Z291" i="30" s="1"/>
  <c r="K162" i="27"/>
  <c r="Z279" i="30" s="1"/>
  <c r="L164" i="27"/>
  <c r="L165" i="27"/>
  <c r="K165" i="27"/>
  <c r="AC279" i="30" s="1"/>
  <c r="M166" i="27"/>
  <c r="J167" i="27"/>
  <c r="N167" i="27"/>
  <c r="J172" i="27"/>
  <c r="N172" i="27"/>
  <c r="J160" i="28"/>
  <c r="X310" i="30" s="1"/>
  <c r="M166" i="28"/>
  <c r="AD328" i="30" s="1"/>
  <c r="M170" i="28"/>
  <c r="AH328" i="30" s="1"/>
  <c r="K172" i="26"/>
  <c r="AJ242" i="30" s="1"/>
  <c r="J164" i="27"/>
  <c r="N164" i="27"/>
  <c r="J165" i="27"/>
  <c r="N165" i="27"/>
  <c r="L167" i="27"/>
  <c r="K167" i="27"/>
  <c r="AE279" i="30" s="1"/>
  <c r="M170" i="27"/>
  <c r="AH291" i="30" s="1"/>
  <c r="L171" i="27"/>
  <c r="K155" i="28"/>
  <c r="S316" i="30" s="1"/>
  <c r="J159" i="28"/>
  <c r="W310" i="30" s="1"/>
  <c r="N159" i="28"/>
  <c r="J162" i="28"/>
  <c r="Z310" i="30" s="1"/>
  <c r="N162" i="28"/>
  <c r="Z334" i="30" s="1"/>
  <c r="J155" i="28"/>
  <c r="S310" i="30" s="1"/>
  <c r="J166" i="28"/>
  <c r="K167" i="28"/>
  <c r="AE316" i="30" s="1"/>
  <c r="M168" i="28"/>
  <c r="AF328" i="30" s="1"/>
  <c r="L169" i="28"/>
  <c r="L172" i="28"/>
  <c r="N163" i="28"/>
  <c r="AA334" i="30" s="1"/>
  <c r="N169" i="28"/>
  <c r="AG334" i="30" s="1"/>
  <c r="J160" i="29"/>
  <c r="X347" i="30" s="1"/>
  <c r="N160" i="29"/>
  <c r="AE341" i="30"/>
  <c r="L163" i="29"/>
  <c r="I165" i="29"/>
  <c r="AC341" i="30" s="1"/>
  <c r="L167" i="29"/>
  <c r="L165" i="29"/>
  <c r="L172" i="29"/>
  <c r="I172" i="29"/>
  <c r="AJ341" i="30" s="1"/>
  <c r="M172" i="29"/>
  <c r="AA119" i="30"/>
  <c r="I125" i="22"/>
  <c r="X81" i="30" s="1"/>
  <c r="I127" i="23"/>
  <c r="Z118" i="30" s="1"/>
  <c r="M127" i="23"/>
  <c r="Z142" i="30" s="1"/>
  <c r="N113" i="24"/>
  <c r="K133" i="24"/>
  <c r="AF167" i="30" s="1"/>
  <c r="L133" i="24"/>
  <c r="AF173" i="30" s="1"/>
  <c r="M134" i="25"/>
  <c r="AG216" i="30" s="1"/>
  <c r="L135" i="25"/>
  <c r="AH210" i="30" s="1"/>
  <c r="K131" i="27"/>
  <c r="AD278" i="30" s="1"/>
  <c r="L133" i="27"/>
  <c r="AF284" i="30" s="1"/>
  <c r="M132" i="28"/>
  <c r="AE327" i="30" s="1"/>
  <c r="L136" i="29"/>
  <c r="AI358" i="30" s="1"/>
  <c r="N109" i="22"/>
  <c r="H111" i="30" s="1"/>
  <c r="N113" i="22"/>
  <c r="L111" i="30" s="1"/>
  <c r="I124" i="23"/>
  <c r="W118" i="30" s="1"/>
  <c r="K122" i="28"/>
  <c r="U315" i="30" s="1"/>
  <c r="N105" i="23"/>
  <c r="N105" i="24"/>
  <c r="N105" i="25"/>
  <c r="H221" i="30"/>
  <c r="AK221" i="30" s="1"/>
  <c r="H147" i="30"/>
  <c r="AK147" i="30" s="1"/>
  <c r="Y119" i="30"/>
  <c r="AE119" i="30"/>
  <c r="AG328" i="30"/>
  <c r="AJ328" i="30"/>
  <c r="U328" i="30"/>
  <c r="A329" i="30"/>
  <c r="X329" i="30" s="1"/>
  <c r="X119" i="30"/>
  <c r="Y328" i="30"/>
  <c r="AB328" i="30"/>
  <c r="Z341" i="30"/>
  <c r="AC119" i="30"/>
  <c r="AJ119" i="30"/>
  <c r="A120" i="30"/>
  <c r="AD120" i="30" s="1"/>
  <c r="AB119" i="30"/>
  <c r="AH119" i="30"/>
  <c r="Z119" i="30"/>
  <c r="Q88" i="30"/>
  <c r="AI88" i="30"/>
  <c r="X242" i="30"/>
  <c r="AF242" i="30"/>
  <c r="A243" i="30"/>
  <c r="AG243" i="30" s="1"/>
  <c r="R88" i="30"/>
  <c r="AJ230" i="30"/>
  <c r="A39" i="30"/>
  <c r="A261" i="30"/>
  <c r="W260" i="30"/>
  <c r="X260" i="30"/>
  <c r="AC260" i="30"/>
  <c r="AB260" i="30"/>
  <c r="A311" i="30"/>
  <c r="AA310" i="30"/>
  <c r="AD310" i="30"/>
  <c r="V310" i="30"/>
  <c r="R310" i="30"/>
  <c r="AG310" i="30"/>
  <c r="AJ310" i="30"/>
  <c r="T310" i="30"/>
  <c r="AF310" i="30"/>
  <c r="AB310" i="30"/>
  <c r="A33" i="30"/>
  <c r="A249" i="30"/>
  <c r="AI248" i="30"/>
  <c r="AD248" i="30"/>
  <c r="AG248" i="30"/>
  <c r="Y248" i="30"/>
  <c r="A218" i="30"/>
  <c r="AC217" i="30"/>
  <c r="AD217" i="30"/>
  <c r="AH169" i="30"/>
  <c r="AD169" i="30"/>
  <c r="Z169" i="30"/>
  <c r="V169" i="30"/>
  <c r="R169" i="30"/>
  <c r="N169" i="30"/>
  <c r="J169" i="30"/>
  <c r="AJ169" i="30"/>
  <c r="AF169" i="30"/>
  <c r="AB169" i="30"/>
  <c r="X169" i="30"/>
  <c r="T169" i="30"/>
  <c r="P169" i="30"/>
  <c r="L169" i="30"/>
  <c r="H169" i="30"/>
  <c r="AC169" i="30"/>
  <c r="U169" i="30"/>
  <c r="M169" i="30"/>
  <c r="AI169" i="30"/>
  <c r="AA169" i="30"/>
  <c r="S169" i="30"/>
  <c r="K169" i="30"/>
  <c r="Y169" i="30"/>
  <c r="I169" i="30"/>
  <c r="W169" i="30"/>
  <c r="AG169" i="30"/>
  <c r="AE169" i="30"/>
  <c r="Q169" i="30"/>
  <c r="O169" i="30"/>
  <c r="AG231" i="30"/>
  <c r="AC231" i="30"/>
  <c r="Y231" i="30"/>
  <c r="U231" i="30"/>
  <c r="Q231" i="30"/>
  <c r="M231" i="30"/>
  <c r="I231" i="30"/>
  <c r="AF231" i="30"/>
  <c r="AA231" i="30"/>
  <c r="V231" i="30"/>
  <c r="P231" i="30"/>
  <c r="K231" i="30"/>
  <c r="AJ231" i="30"/>
  <c r="AE231" i="30"/>
  <c r="Z231" i="30"/>
  <c r="T231" i="30"/>
  <c r="O231" i="30"/>
  <c r="J231" i="30"/>
  <c r="AD231" i="30"/>
  <c r="S231" i="30"/>
  <c r="H231" i="30"/>
  <c r="AB231" i="30"/>
  <c r="R231" i="30"/>
  <c r="AI231" i="30"/>
  <c r="N231" i="30"/>
  <c r="W231" i="30"/>
  <c r="AH231" i="30"/>
  <c r="L231" i="30"/>
  <c r="X231" i="30"/>
  <c r="AH255" i="30"/>
  <c r="AD255" i="30"/>
  <c r="Z255" i="30"/>
  <c r="V255" i="30"/>
  <c r="R255" i="30"/>
  <c r="N255" i="30"/>
  <c r="J255" i="30"/>
  <c r="AG255" i="30"/>
  <c r="AC255" i="30"/>
  <c r="Y255" i="30"/>
  <c r="U255" i="30"/>
  <c r="Q255" i="30"/>
  <c r="M255" i="30"/>
  <c r="I255" i="30"/>
  <c r="AF255" i="30"/>
  <c r="X255" i="30"/>
  <c r="P255" i="30"/>
  <c r="H255" i="30"/>
  <c r="AE255" i="30"/>
  <c r="W255" i="30"/>
  <c r="O255" i="30"/>
  <c r="AB255" i="30"/>
  <c r="L255" i="30"/>
  <c r="AA255" i="30"/>
  <c r="K255" i="30"/>
  <c r="T255" i="30"/>
  <c r="AI255" i="30"/>
  <c r="S255" i="30"/>
  <c r="AJ255" i="30"/>
  <c r="AH317" i="30"/>
  <c r="AD317" i="30"/>
  <c r="Z317" i="30"/>
  <c r="V317" i="30"/>
  <c r="R317" i="30"/>
  <c r="N317" i="30"/>
  <c r="J317" i="30"/>
  <c r="AG317" i="30"/>
  <c r="AC317" i="30"/>
  <c r="Y317" i="30"/>
  <c r="U317" i="30"/>
  <c r="Q317" i="30"/>
  <c r="M317" i="30"/>
  <c r="I317" i="30"/>
  <c r="AF317" i="30"/>
  <c r="X317" i="30"/>
  <c r="P317" i="30"/>
  <c r="H317" i="30"/>
  <c r="AB317" i="30"/>
  <c r="L317" i="30"/>
  <c r="AA317" i="30"/>
  <c r="K317" i="30"/>
  <c r="AE317" i="30"/>
  <c r="W317" i="30"/>
  <c r="O317" i="30"/>
  <c r="AJ317" i="30"/>
  <c r="T317" i="30"/>
  <c r="AI317" i="30"/>
  <c r="S317" i="30"/>
  <c r="AH342" i="30"/>
  <c r="AD342" i="30"/>
  <c r="Z342" i="30"/>
  <c r="V342" i="30"/>
  <c r="R342" i="30"/>
  <c r="N342" i="30"/>
  <c r="J342" i="30"/>
  <c r="AG342" i="30"/>
  <c r="AC342" i="30"/>
  <c r="Y342" i="30"/>
  <c r="U342" i="30"/>
  <c r="Q342" i="30"/>
  <c r="M342" i="30"/>
  <c r="I342" i="30"/>
  <c r="AJ342" i="30"/>
  <c r="AB342" i="30"/>
  <c r="T342" i="30"/>
  <c r="L342" i="30"/>
  <c r="X342" i="30"/>
  <c r="H342" i="30"/>
  <c r="AI342" i="30"/>
  <c r="AA342" i="30"/>
  <c r="S342" i="30"/>
  <c r="K342" i="30"/>
  <c r="AF342" i="30"/>
  <c r="P342" i="30"/>
  <c r="AE342" i="30"/>
  <c r="W342" i="30"/>
  <c r="O342" i="30"/>
  <c r="A366" i="30"/>
  <c r="AC365" i="30"/>
  <c r="Y365" i="30"/>
  <c r="AJ365" i="30"/>
  <c r="AB365" i="30"/>
  <c r="AE365" i="30"/>
  <c r="AD365" i="30"/>
  <c r="AH365" i="30"/>
  <c r="A205" i="30"/>
  <c r="A181" i="30"/>
  <c r="AJ180" i="30"/>
  <c r="AF180" i="30"/>
  <c r="AB180" i="30"/>
  <c r="AH180" i="30"/>
  <c r="AC180" i="30"/>
  <c r="Z180" i="30"/>
  <c r="AI180" i="30"/>
  <c r="AE180" i="30"/>
  <c r="A323" i="30"/>
  <c r="AG322" i="30"/>
  <c r="Y322" i="30"/>
  <c r="AJ322" i="30"/>
  <c r="X322" i="30"/>
  <c r="A359" i="30"/>
  <c r="A21" i="30"/>
  <c r="A163" i="30"/>
  <c r="AJ162" i="30"/>
  <c r="AI162" i="30"/>
  <c r="W162" i="30"/>
  <c r="AH162" i="30"/>
  <c r="AG162" i="30"/>
  <c r="Y162" i="30"/>
  <c r="A194" i="30"/>
  <c r="AI193" i="30"/>
  <c r="AC193" i="30"/>
  <c r="A297" i="30"/>
  <c r="A273" i="30"/>
  <c r="A223" i="30"/>
  <c r="AG27" i="30"/>
  <c r="AH27" i="30"/>
  <c r="R27" i="30"/>
  <c r="AD27" i="30"/>
  <c r="N27" i="30"/>
  <c r="J27" i="30"/>
  <c r="Z27" i="30"/>
  <c r="V27" i="30"/>
  <c r="O27" i="30"/>
  <c r="AE27" i="30"/>
  <c r="H27" i="30"/>
  <c r="X27" i="30"/>
  <c r="M27" i="30"/>
  <c r="AC27" i="30"/>
  <c r="W27" i="30"/>
  <c r="P27" i="30"/>
  <c r="AF27" i="30"/>
  <c r="U27" i="30"/>
  <c r="K27" i="30"/>
  <c r="AA27" i="30"/>
  <c r="T27" i="30"/>
  <c r="AJ27" i="30"/>
  <c r="S27" i="30"/>
  <c r="AI27" i="30"/>
  <c r="L27" i="30"/>
  <c r="AB27" i="30"/>
  <c r="Q27" i="30"/>
  <c r="I27" i="30"/>
  <c r="Y27" i="30"/>
  <c r="A285" i="30"/>
  <c r="A9" i="30"/>
  <c r="AJ268" i="30"/>
  <c r="AF268" i="30"/>
  <c r="AB268" i="30"/>
  <c r="X268" i="30"/>
  <c r="T268" i="30"/>
  <c r="P268" i="30"/>
  <c r="L268" i="30"/>
  <c r="H268" i="30"/>
  <c r="AE268" i="30"/>
  <c r="Z268" i="30"/>
  <c r="U268" i="30"/>
  <c r="O268" i="30"/>
  <c r="J268" i="30"/>
  <c r="AI268" i="30"/>
  <c r="AD268" i="30"/>
  <c r="Y268" i="30"/>
  <c r="S268" i="30"/>
  <c r="N268" i="30"/>
  <c r="I268" i="30"/>
  <c r="AC268" i="30"/>
  <c r="R268" i="30"/>
  <c r="V268" i="30"/>
  <c r="AA268" i="30"/>
  <c r="Q268" i="30"/>
  <c r="AH268" i="30"/>
  <c r="W268" i="30"/>
  <c r="M268" i="30"/>
  <c r="AG268" i="30"/>
  <c r="K268" i="30"/>
  <c r="A348" i="30"/>
  <c r="AA347" i="30"/>
  <c r="AC347" i="30"/>
  <c r="Y347" i="30"/>
  <c r="AF347" i="30"/>
  <c r="W243" i="30"/>
  <c r="A305" i="30"/>
  <c r="AH354" i="30"/>
  <c r="AD354" i="30"/>
  <c r="Z354" i="30"/>
  <c r="V354" i="30"/>
  <c r="R354" i="30"/>
  <c r="N354" i="30"/>
  <c r="J354" i="30"/>
  <c r="AG354" i="30"/>
  <c r="AC354" i="30"/>
  <c r="Y354" i="30"/>
  <c r="U354" i="30"/>
  <c r="Q354" i="30"/>
  <c r="M354" i="30"/>
  <c r="I354" i="30"/>
  <c r="AJ354" i="30"/>
  <c r="AB354" i="30"/>
  <c r="T354" i="30"/>
  <c r="L354" i="30"/>
  <c r="X354" i="30"/>
  <c r="H354" i="30"/>
  <c r="AI354" i="30"/>
  <c r="AA354" i="30"/>
  <c r="S354" i="30"/>
  <c r="K354" i="30"/>
  <c r="AF354" i="30"/>
  <c r="P354" i="30"/>
  <c r="AE354" i="30"/>
  <c r="W354" i="30"/>
  <c r="O354" i="30"/>
  <c r="A335" i="30"/>
  <c r="AF334" i="30"/>
  <c r="AI334" i="30"/>
  <c r="X334" i="30"/>
  <c r="AB334" i="30"/>
  <c r="AH334" i="30"/>
  <c r="W334" i="30"/>
  <c r="A280" i="30"/>
  <c r="AJ279" i="30"/>
  <c r="AF279" i="30"/>
  <c r="AB279" i="30"/>
  <c r="X279" i="30"/>
  <c r="AA279" i="30"/>
  <c r="Y279" i="30"/>
  <c r="Q279" i="30"/>
  <c r="A199" i="30"/>
  <c r="A157" i="30"/>
  <c r="AD156" i="30"/>
  <c r="A371" i="30"/>
  <c r="A211" i="30"/>
  <c r="A292" i="30"/>
  <c r="AD291" i="30"/>
  <c r="V291" i="30"/>
  <c r="R291" i="30"/>
  <c r="AG291" i="30"/>
  <c r="Y291" i="30"/>
  <c r="Q291" i="30"/>
  <c r="AE291" i="30"/>
  <c r="W291" i="30"/>
  <c r="AJ291" i="30"/>
  <c r="AI291" i="30"/>
  <c r="A175" i="30"/>
  <c r="AG174" i="30"/>
  <c r="Q174" i="30"/>
  <c r="U174" i="30"/>
  <c r="R174" i="30"/>
  <c r="A237" i="30"/>
  <c r="AD236" i="30"/>
  <c r="V236" i="30"/>
  <c r="Y236" i="30"/>
  <c r="AI236" i="30"/>
  <c r="X236" i="30"/>
  <c r="AG236" i="30"/>
  <c r="A138" i="30"/>
  <c r="AG137" i="30"/>
  <c r="AI137" i="30"/>
  <c r="AJ137" i="30"/>
  <c r="Y137" i="30"/>
  <c r="AA137" i="30"/>
  <c r="AF137" i="30"/>
  <c r="AE137" i="30"/>
  <c r="A126" i="30"/>
  <c r="AE125" i="30"/>
  <c r="AF125" i="30"/>
  <c r="Z125" i="30"/>
  <c r="AB125" i="30"/>
  <c r="X125" i="30"/>
  <c r="A144" i="30"/>
  <c r="AG143" i="30"/>
  <c r="AH143" i="30"/>
  <c r="AE143" i="30"/>
  <c r="X143" i="30"/>
  <c r="AA143" i="30"/>
  <c r="AJ143" i="30"/>
  <c r="AI143" i="30"/>
  <c r="A132" i="30"/>
  <c r="Z131" i="30"/>
  <c r="AB131" i="30"/>
  <c r="AC131" i="30"/>
  <c r="AF131" i="30"/>
  <c r="X131" i="30"/>
  <c r="A149" i="30"/>
  <c r="A112" i="30"/>
  <c r="A101" i="30"/>
  <c r="P100" i="30"/>
  <c r="A95" i="30"/>
  <c r="R94" i="30"/>
  <c r="AH83" i="30"/>
  <c r="AD83" i="30"/>
  <c r="Z83" i="30"/>
  <c r="V83" i="30"/>
  <c r="R83" i="30"/>
  <c r="N83" i="30"/>
  <c r="J83" i="30"/>
  <c r="AE83" i="30"/>
  <c r="S83" i="30"/>
  <c r="AG83" i="30"/>
  <c r="AC83" i="30"/>
  <c r="Y83" i="30"/>
  <c r="U83" i="30"/>
  <c r="Q83" i="30"/>
  <c r="M83" i="30"/>
  <c r="I83" i="30"/>
  <c r="AA83" i="30"/>
  <c r="O83" i="30"/>
  <c r="AJ83" i="30"/>
  <c r="AF83" i="30"/>
  <c r="AB83" i="30"/>
  <c r="X83" i="30"/>
  <c r="T83" i="30"/>
  <c r="P83" i="30"/>
  <c r="L83" i="30"/>
  <c r="H83" i="30"/>
  <c r="AI83" i="30"/>
  <c r="W83" i="30"/>
  <c r="K83" i="30"/>
  <c r="AK110" i="30"/>
  <c r="A107" i="30"/>
  <c r="AH89" i="30"/>
  <c r="AD89" i="30"/>
  <c r="Z89" i="30"/>
  <c r="V89" i="30"/>
  <c r="R89" i="30"/>
  <c r="N89" i="30"/>
  <c r="J89" i="30"/>
  <c r="AG89" i="30"/>
  <c r="AC89" i="30"/>
  <c r="Y89" i="30"/>
  <c r="U89" i="30"/>
  <c r="Q89" i="30"/>
  <c r="M89" i="30"/>
  <c r="I89" i="30"/>
  <c r="AF89" i="30"/>
  <c r="X89" i="30"/>
  <c r="P89" i="30"/>
  <c r="H89" i="30"/>
  <c r="K89" i="30"/>
  <c r="AE89" i="30"/>
  <c r="W89" i="30"/>
  <c r="O89" i="30"/>
  <c r="AI89" i="30"/>
  <c r="AA89" i="30"/>
  <c r="S89" i="30"/>
  <c r="AJ89" i="30"/>
  <c r="AB89" i="30"/>
  <c r="T89" i="30"/>
  <c r="L89" i="30"/>
  <c r="A58" i="30"/>
  <c r="AG52" i="30"/>
  <c r="AC52" i="30"/>
  <c r="Y52" i="30"/>
  <c r="U52" i="30"/>
  <c r="Q52" i="30"/>
  <c r="M52" i="30"/>
  <c r="I52" i="30"/>
  <c r="AF52" i="30"/>
  <c r="AA52" i="30"/>
  <c r="V52" i="30"/>
  <c r="P52" i="30"/>
  <c r="K52" i="30"/>
  <c r="AI52" i="30"/>
  <c r="AD52" i="30"/>
  <c r="X52" i="30"/>
  <c r="S52" i="30"/>
  <c r="N52" i="30"/>
  <c r="H52" i="30"/>
  <c r="AE52" i="30"/>
  <c r="T52" i="30"/>
  <c r="J52" i="30"/>
  <c r="AB52" i="30"/>
  <c r="R52" i="30"/>
  <c r="AJ52" i="30"/>
  <c r="Z52" i="30"/>
  <c r="O52" i="30"/>
  <c r="AH52" i="30"/>
  <c r="W52" i="30"/>
  <c r="L52" i="30"/>
  <c r="A70" i="30"/>
  <c r="AG46" i="30"/>
  <c r="AC46" i="30"/>
  <c r="Y46" i="30"/>
  <c r="U46" i="30"/>
  <c r="Q46" i="30"/>
  <c r="M46" i="30"/>
  <c r="I46" i="30"/>
  <c r="AJ46" i="30"/>
  <c r="AE46" i="30"/>
  <c r="Z46" i="30"/>
  <c r="T46" i="30"/>
  <c r="O46" i="30"/>
  <c r="J46" i="30"/>
  <c r="AH46" i="30"/>
  <c r="AB46" i="30"/>
  <c r="W46" i="30"/>
  <c r="R46" i="30"/>
  <c r="L46" i="30"/>
  <c r="AD46" i="30"/>
  <c r="S46" i="30"/>
  <c r="H46" i="30"/>
  <c r="AA46" i="30"/>
  <c r="P46" i="30"/>
  <c r="AI46" i="30"/>
  <c r="X46" i="30"/>
  <c r="N46" i="30"/>
  <c r="AF46" i="30"/>
  <c r="V46" i="30"/>
  <c r="K46" i="30"/>
  <c r="A64" i="30"/>
  <c r="A75" i="30"/>
  <c r="N109" i="25"/>
  <c r="H222" i="30" s="1"/>
  <c r="N113" i="25"/>
  <c r="L222" i="30" s="1"/>
  <c r="N117" i="25"/>
  <c r="P222" i="30" s="1"/>
  <c r="J136" i="25"/>
  <c r="AI198" i="30" s="1"/>
  <c r="N124" i="27"/>
  <c r="W296" i="30" s="1"/>
  <c r="K133" i="27"/>
  <c r="AF278" i="30" s="1"/>
  <c r="L135" i="27"/>
  <c r="AH284" i="30" s="1"/>
  <c r="L127" i="28"/>
  <c r="Z321" i="30" s="1"/>
  <c r="L119" i="25"/>
  <c r="R210" i="30" s="1"/>
  <c r="I131" i="26"/>
  <c r="AD229" i="30" s="1"/>
  <c r="M131" i="26"/>
  <c r="AD253" i="30" s="1"/>
  <c r="J125" i="27"/>
  <c r="X272" i="30" s="1"/>
  <c r="N125" i="27"/>
  <c r="X296" i="30" s="1"/>
  <c r="N110" i="22"/>
  <c r="I111" i="30" s="1"/>
  <c r="N109" i="23"/>
  <c r="H148" i="30" s="1"/>
  <c r="K118" i="24"/>
  <c r="Q167" i="30" s="1"/>
  <c r="I134" i="24"/>
  <c r="AG155" i="30" s="1"/>
  <c r="M134" i="24"/>
  <c r="K118" i="25"/>
  <c r="Q204" i="30" s="1"/>
  <c r="K120" i="25"/>
  <c r="S204" i="30" s="1"/>
  <c r="N120" i="25"/>
  <c r="S222" i="30" s="1"/>
  <c r="J124" i="25"/>
  <c r="W198" i="30" s="1"/>
  <c r="N124" i="25"/>
  <c r="W222" i="30" s="1"/>
  <c r="M129" i="25"/>
  <c r="AB216" i="30" s="1"/>
  <c r="K129" i="27"/>
  <c r="AB278" i="30" s="1"/>
  <c r="L131" i="27"/>
  <c r="AD284" i="30" s="1"/>
  <c r="K137" i="27"/>
  <c r="AJ278" i="30" s="1"/>
  <c r="K126" i="28"/>
  <c r="Y315" i="30" s="1"/>
  <c r="M136" i="29"/>
  <c r="AI364" i="30" s="1"/>
  <c r="N111" i="22"/>
  <c r="J111" i="30" s="1"/>
  <c r="N116" i="22"/>
  <c r="O111" i="30" s="1"/>
  <c r="I122" i="23"/>
  <c r="U118" i="30" s="1"/>
  <c r="N109" i="24"/>
  <c r="K132" i="24"/>
  <c r="AE167" i="30" s="1"/>
  <c r="L120" i="25"/>
  <c r="S210" i="30" s="1"/>
  <c r="N121" i="25"/>
  <c r="T222" i="30" s="1"/>
  <c r="M130" i="25"/>
  <c r="AC216" i="30" s="1"/>
  <c r="L131" i="25"/>
  <c r="AD210" i="30" s="1"/>
  <c r="K120" i="26"/>
  <c r="S241" i="30" s="1"/>
  <c r="N117" i="27"/>
  <c r="P296" i="30" s="1"/>
  <c r="N120" i="27"/>
  <c r="S296" i="30" s="1"/>
  <c r="K135" i="27"/>
  <c r="AH278" i="30" s="1"/>
  <c r="L137" i="27"/>
  <c r="AJ284" i="30" s="1"/>
  <c r="K127" i="28"/>
  <c r="Z315" i="30" s="1"/>
  <c r="K132" i="28"/>
  <c r="AE315" i="30" s="1"/>
  <c r="L132" i="28"/>
  <c r="AE321" i="30" s="1"/>
  <c r="M133" i="28"/>
  <c r="AF327" i="30" s="1"/>
  <c r="J137" i="28"/>
  <c r="AJ309" i="30" s="1"/>
  <c r="N117" i="22"/>
  <c r="P111" i="30" s="1"/>
  <c r="N112" i="24"/>
  <c r="J121" i="27"/>
  <c r="T272" i="30" s="1"/>
  <c r="I124" i="22"/>
  <c r="W81" i="30" s="1"/>
  <c r="M131" i="25"/>
  <c r="AD216" i="30" s="1"/>
  <c r="K120" i="24"/>
  <c r="S167" i="30" s="1"/>
  <c r="K122" i="24"/>
  <c r="U167" i="30" s="1"/>
  <c r="N132" i="24"/>
  <c r="I123" i="23"/>
  <c r="V118" i="30" s="1"/>
  <c r="I129" i="24"/>
  <c r="AB155" i="30" s="1"/>
  <c r="M131" i="24"/>
  <c r="N123" i="25"/>
  <c r="V222" i="30" s="1"/>
  <c r="I124" i="29"/>
  <c r="W340" i="30" s="1"/>
  <c r="L129" i="27"/>
  <c r="AB284" i="30" s="1"/>
  <c r="M134" i="27"/>
  <c r="AG290" i="30" s="1"/>
  <c r="J134" i="28"/>
  <c r="AG309" i="30" s="1"/>
  <c r="M125" i="29"/>
  <c r="X364" i="30" s="1"/>
  <c r="N125" i="29"/>
  <c r="X370" i="30" s="1"/>
  <c r="M127" i="29"/>
  <c r="Z364" i="30" s="1"/>
  <c r="M129" i="29"/>
  <c r="AB364" i="30" s="1"/>
  <c r="N129" i="29"/>
  <c r="AB370" i="30" s="1"/>
  <c r="L133" i="29"/>
  <c r="AF358" i="30" s="1"/>
  <c r="L136" i="27"/>
  <c r="AI284" i="30" s="1"/>
  <c r="L128" i="27"/>
  <c r="AA284" i="30" s="1"/>
  <c r="J130" i="29"/>
  <c r="AC346" i="30" s="1"/>
  <c r="L123" i="26"/>
  <c r="V247" i="30" s="1"/>
  <c r="M116" i="27"/>
  <c r="O290" i="30" s="1"/>
  <c r="N119" i="27"/>
  <c r="R296" i="30" s="1"/>
  <c r="N123" i="27"/>
  <c r="V296" i="30" s="1"/>
  <c r="L134" i="27"/>
  <c r="AG284" i="30" s="1"/>
  <c r="K136" i="27"/>
  <c r="AI278" i="30" s="1"/>
  <c r="J123" i="27"/>
  <c r="V272" i="30" s="1"/>
  <c r="J124" i="27"/>
  <c r="W272" i="30" s="1"/>
  <c r="L130" i="27"/>
  <c r="AC284" i="30" s="1"/>
  <c r="M136" i="27"/>
  <c r="AI290" i="30" s="1"/>
  <c r="L132" i="27"/>
  <c r="AE284" i="30" s="1"/>
  <c r="M130" i="27"/>
  <c r="AC290" i="30" s="1"/>
  <c r="N137" i="25"/>
  <c r="AJ222" i="30" s="1"/>
  <c r="L120" i="26"/>
  <c r="S247" i="30" s="1"/>
  <c r="K128" i="27"/>
  <c r="AA278" i="30" s="1"/>
  <c r="K123" i="28"/>
  <c r="V315" i="30" s="1"/>
  <c r="M128" i="29"/>
  <c r="AA364" i="30" s="1"/>
  <c r="L132" i="29"/>
  <c r="AE358" i="30" s="1"/>
  <c r="M137" i="29"/>
  <c r="AJ364" i="30" s="1"/>
  <c r="N113" i="23"/>
  <c r="L148" i="30" s="1"/>
  <c r="J137" i="25"/>
  <c r="AJ198" i="30" s="1"/>
  <c r="L122" i="24"/>
  <c r="U173" i="30" s="1"/>
  <c r="L121" i="26"/>
  <c r="T247" i="30" s="1"/>
  <c r="L128" i="26"/>
  <c r="AA247" i="30" s="1"/>
  <c r="L135" i="26"/>
  <c r="AH247" i="30" s="1"/>
  <c r="L137" i="26"/>
  <c r="AJ247" i="30" s="1"/>
  <c r="L119" i="27"/>
  <c r="R284" i="30" s="1"/>
  <c r="K119" i="27"/>
  <c r="R278" i="30" s="1"/>
  <c r="K123" i="27"/>
  <c r="V278" i="30" s="1"/>
  <c r="M128" i="27"/>
  <c r="AA290" i="30" s="1"/>
  <c r="K130" i="27"/>
  <c r="AC278" i="30" s="1"/>
  <c r="K134" i="27"/>
  <c r="AG278" i="30" s="1"/>
  <c r="M124" i="29"/>
  <c r="W364" i="30" s="1"/>
  <c r="K118" i="27"/>
  <c r="Q278" i="30" s="1"/>
  <c r="K125" i="27"/>
  <c r="X278" i="30" s="1"/>
  <c r="J122" i="27"/>
  <c r="U272" i="30" s="1"/>
  <c r="N122" i="27"/>
  <c r="U296" i="30" s="1"/>
  <c r="M122" i="27"/>
  <c r="U290" i="30" s="1"/>
  <c r="K126" i="27"/>
  <c r="Y278" i="30" s="1"/>
  <c r="L127" i="27"/>
  <c r="Z284" i="30" s="1"/>
  <c r="J127" i="27"/>
  <c r="Z272" i="30" s="1"/>
  <c r="K127" i="27"/>
  <c r="Z278" i="30" s="1"/>
  <c r="K132" i="27"/>
  <c r="AE278" i="30" s="1"/>
  <c r="M124" i="28"/>
  <c r="W327" i="30" s="1"/>
  <c r="K125" i="28"/>
  <c r="X315" i="30" s="1"/>
  <c r="L126" i="28"/>
  <c r="Y321" i="30" s="1"/>
  <c r="N131" i="28"/>
  <c r="AD333" i="30" s="1"/>
  <c r="L133" i="28"/>
  <c r="AF321" i="30" s="1"/>
  <c r="L128" i="29"/>
  <c r="AA358" i="30" s="1"/>
  <c r="L130" i="29"/>
  <c r="AC358" i="30" s="1"/>
  <c r="N131" i="29"/>
  <c r="AD370" i="30" s="1"/>
  <c r="M135" i="29"/>
  <c r="AH364" i="30" s="1"/>
  <c r="N135" i="29"/>
  <c r="AH370" i="30" s="1"/>
  <c r="L137" i="29"/>
  <c r="AJ358" i="30" s="1"/>
  <c r="M137" i="28"/>
  <c r="AJ327" i="30" s="1"/>
  <c r="M122" i="29"/>
  <c r="U364" i="30" s="1"/>
  <c r="L117" i="22"/>
  <c r="P99" i="30" s="1"/>
  <c r="L123" i="23"/>
  <c r="V136" i="30" s="1"/>
  <c r="N124" i="23"/>
  <c r="W148" i="30" s="1"/>
  <c r="J135" i="23"/>
  <c r="AH124" i="30" s="1"/>
  <c r="N135" i="23"/>
  <c r="AH148" i="30" s="1"/>
  <c r="N126" i="24"/>
  <c r="N127" i="24"/>
  <c r="N128" i="24"/>
  <c r="N129" i="24"/>
  <c r="N130" i="24"/>
  <c r="N131" i="24"/>
  <c r="N133" i="24"/>
  <c r="L136" i="24"/>
  <c r="AI173" i="30" s="1"/>
  <c r="I135" i="25"/>
  <c r="AH192" i="30" s="1"/>
  <c r="L130" i="26"/>
  <c r="AC247" i="30" s="1"/>
  <c r="N121" i="27"/>
  <c r="T296" i="30" s="1"/>
  <c r="K121" i="27"/>
  <c r="T278" i="30" s="1"/>
  <c r="K122" i="27"/>
  <c r="U278" i="30" s="1"/>
  <c r="J126" i="27"/>
  <c r="Y272" i="30" s="1"/>
  <c r="N126" i="27"/>
  <c r="Y296" i="30" s="1"/>
  <c r="N127" i="27"/>
  <c r="Z296" i="30" s="1"/>
  <c r="M132" i="27"/>
  <c r="AE290" i="30" s="1"/>
  <c r="M136" i="28"/>
  <c r="AI327" i="30" s="1"/>
  <c r="J121" i="29"/>
  <c r="T346" i="30" s="1"/>
  <c r="L125" i="29"/>
  <c r="X358" i="30" s="1"/>
  <c r="L129" i="29"/>
  <c r="AB358" i="30" s="1"/>
  <c r="M132" i="29"/>
  <c r="AE364" i="30" s="1"/>
  <c r="I59" i="29"/>
  <c r="I133" i="29"/>
  <c r="AF340" i="30" s="1"/>
  <c r="I135" i="29"/>
  <c r="AH340" i="30" s="1"/>
  <c r="I61" i="29"/>
  <c r="I65" i="29"/>
  <c r="K67" i="29"/>
  <c r="I126" i="29"/>
  <c r="Y340" i="30" s="1"/>
  <c r="I128" i="29"/>
  <c r="AA340" i="30" s="1"/>
  <c r="I130" i="29"/>
  <c r="AC340" i="30" s="1"/>
  <c r="I131" i="29"/>
  <c r="AD340" i="30" s="1"/>
  <c r="I137" i="29"/>
  <c r="AJ340" i="30" s="1"/>
  <c r="I47" i="29"/>
  <c r="I56" i="29"/>
  <c r="I58" i="29"/>
  <c r="J125" i="29"/>
  <c r="X346" i="30" s="1"/>
  <c r="I164" i="29"/>
  <c r="AB341" i="30" s="1"/>
  <c r="L59" i="29"/>
  <c r="I167" i="29"/>
  <c r="I168" i="29"/>
  <c r="AF341" i="30" s="1"/>
  <c r="I169" i="29"/>
  <c r="AG341" i="30" s="1"/>
  <c r="M58" i="29"/>
  <c r="I170" i="29"/>
  <c r="AH341" i="30" s="1"/>
  <c r="I43" i="29"/>
  <c r="J123" i="29"/>
  <c r="V346" i="30" s="1"/>
  <c r="I122" i="29"/>
  <c r="U340" i="30" s="1"/>
  <c r="I125" i="29"/>
  <c r="X340" i="30" s="1"/>
  <c r="I127" i="29"/>
  <c r="Z340" i="30" s="1"/>
  <c r="I132" i="29"/>
  <c r="AE340" i="30" s="1"/>
  <c r="I134" i="29"/>
  <c r="AG340" i="30" s="1"/>
  <c r="J62" i="29"/>
  <c r="J66" i="29"/>
  <c r="I67" i="29"/>
  <c r="I129" i="29"/>
  <c r="AB340" i="30" s="1"/>
  <c r="I57" i="29"/>
  <c r="K62" i="29"/>
  <c r="I69" i="29"/>
  <c r="J70" i="29"/>
  <c r="I136" i="29"/>
  <c r="AI340" i="30" s="1"/>
  <c r="I158" i="29"/>
  <c r="V341" i="30" s="1"/>
  <c r="AD53" i="29"/>
  <c r="J53" i="29" s="1"/>
  <c r="K163" i="29"/>
  <c r="AA353" i="30" s="1"/>
  <c r="K164" i="29"/>
  <c r="AB353" i="30" s="1"/>
  <c r="K165" i="29"/>
  <c r="AC353" i="30" s="1"/>
  <c r="K166" i="29"/>
  <c r="AD353" i="30" s="1"/>
  <c r="K167" i="29"/>
  <c r="AE353" i="30" s="1"/>
  <c r="K168" i="29"/>
  <c r="AF353" i="30" s="1"/>
  <c r="AC49" i="29"/>
  <c r="M62" i="29"/>
  <c r="J129" i="29"/>
  <c r="AB346" i="30" s="1"/>
  <c r="I162" i="29"/>
  <c r="I163" i="29"/>
  <c r="AA341" i="30" s="1"/>
  <c r="I60" i="29"/>
  <c r="M61" i="29"/>
  <c r="K64" i="29"/>
  <c r="K172" i="29"/>
  <c r="AJ353" i="30" s="1"/>
  <c r="K156" i="29"/>
  <c r="T353" i="30" s="1"/>
  <c r="J131" i="29"/>
  <c r="AD346" i="30" s="1"/>
  <c r="J135" i="29"/>
  <c r="AH346" i="30" s="1"/>
  <c r="I171" i="29"/>
  <c r="AI341" i="30" s="1"/>
  <c r="I62" i="29"/>
  <c r="K56" i="29"/>
  <c r="L62" i="29"/>
  <c r="L63" i="29"/>
  <c r="M63" i="29"/>
  <c r="J64" i="29"/>
  <c r="N64" i="29"/>
  <c r="M68" i="29"/>
  <c r="K68" i="29"/>
  <c r="J126" i="29"/>
  <c r="Y346" i="30" s="1"/>
  <c r="N126" i="29"/>
  <c r="Y370" i="30" s="1"/>
  <c r="J128" i="29"/>
  <c r="AA346" i="30" s="1"/>
  <c r="J133" i="29"/>
  <c r="AF346" i="30" s="1"/>
  <c r="N133" i="29"/>
  <c r="AF370" i="30" s="1"/>
  <c r="J137" i="29"/>
  <c r="AJ346" i="30" s="1"/>
  <c r="N137" i="29"/>
  <c r="AJ370" i="30" s="1"/>
  <c r="K157" i="29"/>
  <c r="U353" i="30" s="1"/>
  <c r="M157" i="29"/>
  <c r="U365" i="30" s="1"/>
  <c r="J162" i="29"/>
  <c r="Z347" i="30" s="1"/>
  <c r="N162" i="29"/>
  <c r="J163" i="29"/>
  <c r="N163" i="29"/>
  <c r="J164" i="29"/>
  <c r="AB347" i="30" s="1"/>
  <c r="N164" i="29"/>
  <c r="J165" i="29"/>
  <c r="N165" i="29"/>
  <c r="J166" i="29"/>
  <c r="AD347" i="30" s="1"/>
  <c r="N166" i="29"/>
  <c r="J167" i="29"/>
  <c r="AE347" i="30" s="1"/>
  <c r="N167" i="29"/>
  <c r="J168" i="29"/>
  <c r="N168" i="29"/>
  <c r="J171" i="29"/>
  <c r="AI347" i="30" s="1"/>
  <c r="N171" i="29"/>
  <c r="M171" i="29"/>
  <c r="AI365" i="30" s="1"/>
  <c r="J172" i="29"/>
  <c r="AJ347" i="30" s="1"/>
  <c r="N172" i="29"/>
  <c r="K120" i="29"/>
  <c r="S352" i="30" s="1"/>
  <c r="J60" i="29"/>
  <c r="N60" i="29"/>
  <c r="L66" i="29"/>
  <c r="K66" i="29"/>
  <c r="M67" i="29"/>
  <c r="L69" i="29"/>
  <c r="L70" i="29"/>
  <c r="K70" i="29"/>
  <c r="K124" i="29"/>
  <c r="W352" i="30" s="1"/>
  <c r="J127" i="29"/>
  <c r="Z346" i="30" s="1"/>
  <c r="N127" i="29"/>
  <c r="Z370" i="30" s="1"/>
  <c r="K131" i="29"/>
  <c r="AD352" i="30" s="1"/>
  <c r="J134" i="29"/>
  <c r="AG346" i="30" s="1"/>
  <c r="N134" i="29"/>
  <c r="AG370" i="30" s="1"/>
  <c r="J136" i="29"/>
  <c r="AI346" i="30" s="1"/>
  <c r="I63" i="29"/>
  <c r="I161" i="29"/>
  <c r="Y341" i="30" s="1"/>
  <c r="K169" i="29"/>
  <c r="AG353" i="30" s="1"/>
  <c r="M56" i="29"/>
  <c r="K58" i="29"/>
  <c r="K59" i="29"/>
  <c r="L60" i="29"/>
  <c r="I64" i="29"/>
  <c r="K65" i="29"/>
  <c r="I66" i="29"/>
  <c r="M66" i="29"/>
  <c r="J68" i="29"/>
  <c r="N68" i="29"/>
  <c r="I70" i="29"/>
  <c r="M71" i="29"/>
  <c r="M77" i="29"/>
  <c r="I363" i="30" s="1"/>
  <c r="N80" i="29"/>
  <c r="L369" i="30" s="1"/>
  <c r="L80" i="29"/>
  <c r="L357" i="30" s="1"/>
  <c r="N83" i="29"/>
  <c r="O369" i="30" s="1"/>
  <c r="N87" i="29"/>
  <c r="S369" i="30" s="1"/>
  <c r="M88" i="29"/>
  <c r="T363" i="30" s="1"/>
  <c r="M91" i="29"/>
  <c r="W363" i="30" s="1"/>
  <c r="J122" i="29"/>
  <c r="U346" i="30" s="1"/>
  <c r="K126" i="29"/>
  <c r="Y352" i="30" s="1"/>
  <c r="K134" i="29"/>
  <c r="AG352" i="30" s="1"/>
  <c r="N136" i="29"/>
  <c r="AI370" i="30" s="1"/>
  <c r="J156" i="29"/>
  <c r="T347" i="30" s="1"/>
  <c r="I157" i="29"/>
  <c r="U341" i="30" s="1"/>
  <c r="J158" i="29"/>
  <c r="V347" i="30" s="1"/>
  <c r="M158" i="29"/>
  <c r="V365" i="30" s="1"/>
  <c r="K171" i="29"/>
  <c r="AI353" i="30" s="1"/>
  <c r="I159" i="29"/>
  <c r="W341" i="30" s="1"/>
  <c r="M57" i="29"/>
  <c r="K170" i="29"/>
  <c r="AH353" i="30" s="1"/>
  <c r="M43" i="29"/>
  <c r="K51" i="29"/>
  <c r="K54" i="29"/>
  <c r="K57" i="29"/>
  <c r="M59" i="29"/>
  <c r="K60" i="29"/>
  <c r="K61" i="29"/>
  <c r="K63" i="29"/>
  <c r="L64" i="29"/>
  <c r="I68" i="29"/>
  <c r="K69" i="29"/>
  <c r="K71" i="29"/>
  <c r="M76" i="29"/>
  <c r="H363" i="30" s="1"/>
  <c r="N77" i="29"/>
  <c r="I369" i="30" s="1"/>
  <c r="J124" i="29"/>
  <c r="W346" i="30" s="1"/>
  <c r="N124" i="29"/>
  <c r="W370" i="30" s="1"/>
  <c r="K125" i="29"/>
  <c r="X352" i="30" s="1"/>
  <c r="K127" i="29"/>
  <c r="Z352" i="30" s="1"/>
  <c r="K128" i="29"/>
  <c r="AA352" i="30" s="1"/>
  <c r="K129" i="29"/>
  <c r="AB352" i="30" s="1"/>
  <c r="K130" i="29"/>
  <c r="AC352" i="30" s="1"/>
  <c r="K132" i="29"/>
  <c r="AE352" i="30" s="1"/>
  <c r="K133" i="29"/>
  <c r="AF352" i="30" s="1"/>
  <c r="K135" i="29"/>
  <c r="AH352" i="30" s="1"/>
  <c r="K136" i="29"/>
  <c r="AI352" i="30" s="1"/>
  <c r="K137" i="29"/>
  <c r="AJ352" i="30" s="1"/>
  <c r="K158" i="29"/>
  <c r="V353" i="30" s="1"/>
  <c r="M159" i="29"/>
  <c r="W365" i="30" s="1"/>
  <c r="L162" i="29"/>
  <c r="K162" i="29"/>
  <c r="Z353" i="30" s="1"/>
  <c r="J169" i="29"/>
  <c r="AG347" i="30" s="1"/>
  <c r="N169" i="29"/>
  <c r="J170" i="29"/>
  <c r="AH347" i="30" s="1"/>
  <c r="N170" i="29"/>
  <c r="M89" i="29"/>
  <c r="U363" i="30" s="1"/>
  <c r="M95" i="29"/>
  <c r="AA363" i="30" s="1"/>
  <c r="L96" i="29"/>
  <c r="AB357" i="30" s="1"/>
  <c r="L98" i="29"/>
  <c r="AD357" i="30" s="1"/>
  <c r="M99" i="29"/>
  <c r="AE363" i="30" s="1"/>
  <c r="U42" i="29" a="1"/>
  <c r="L83" i="29"/>
  <c r="O357" i="30" s="1"/>
  <c r="N85" i="29"/>
  <c r="Q369" i="30" s="1"/>
  <c r="L93" i="29"/>
  <c r="Y357" i="30" s="1"/>
  <c r="N86" i="29"/>
  <c r="R369" i="30" s="1"/>
  <c r="L86" i="29"/>
  <c r="R357" i="30" s="1"/>
  <c r="N89" i="29"/>
  <c r="U369" i="30" s="1"/>
  <c r="N99" i="29"/>
  <c r="AE369" i="30" s="1"/>
  <c r="M102" i="29"/>
  <c r="AH363" i="30" s="1"/>
  <c r="L76" i="29"/>
  <c r="H357" i="30" s="1"/>
  <c r="L77" i="29"/>
  <c r="I357" i="30" s="1"/>
  <c r="N79" i="29"/>
  <c r="K369" i="30" s="1"/>
  <c r="L82" i="29"/>
  <c r="N357" i="30" s="1"/>
  <c r="L84" i="29"/>
  <c r="P357" i="30" s="1"/>
  <c r="L85" i="29"/>
  <c r="Q357" i="30" s="1"/>
  <c r="L92" i="29"/>
  <c r="X357" i="30" s="1"/>
  <c r="N94" i="29"/>
  <c r="Z369" i="30" s="1"/>
  <c r="L94" i="29"/>
  <c r="Z357" i="30" s="1"/>
  <c r="N97" i="29"/>
  <c r="AC369" i="30" s="1"/>
  <c r="N88" i="29"/>
  <c r="T369" i="30" s="1"/>
  <c r="L88" i="29"/>
  <c r="T357" i="30" s="1"/>
  <c r="M90" i="29"/>
  <c r="V363" i="30" s="1"/>
  <c r="N95" i="29"/>
  <c r="AA369" i="30" s="1"/>
  <c r="M96" i="29"/>
  <c r="AB363" i="30" s="1"/>
  <c r="N78" i="29"/>
  <c r="J369" i="30" s="1"/>
  <c r="L78" i="29"/>
  <c r="J357" i="30" s="1"/>
  <c r="M80" i="29"/>
  <c r="L363" i="30" s="1"/>
  <c r="N81" i="29"/>
  <c r="M369" i="30" s="1"/>
  <c r="M84" i="29"/>
  <c r="P363" i="30" s="1"/>
  <c r="M85" i="29"/>
  <c r="Q363" i="30" s="1"/>
  <c r="M94" i="29"/>
  <c r="Z363" i="30" s="1"/>
  <c r="N96" i="29"/>
  <c r="AB369" i="30" s="1"/>
  <c r="L99" i="29"/>
  <c r="AE357" i="30" s="1"/>
  <c r="N102" i="29"/>
  <c r="AH369" i="30" s="1"/>
  <c r="L102" i="29"/>
  <c r="AH357" i="30" s="1"/>
  <c r="M82" i="29"/>
  <c r="N363" i="30" s="1"/>
  <c r="M103" i="29"/>
  <c r="AI363" i="30" s="1"/>
  <c r="L79" i="29"/>
  <c r="K357" i="30" s="1"/>
  <c r="L81" i="29"/>
  <c r="M357" i="30" s="1"/>
  <c r="N82" i="29"/>
  <c r="N369" i="30" s="1"/>
  <c r="L87" i="29"/>
  <c r="S357" i="30" s="1"/>
  <c r="L89" i="29"/>
  <c r="U357" i="30" s="1"/>
  <c r="N90" i="29"/>
  <c r="V369" i="30" s="1"/>
  <c r="L97" i="29"/>
  <c r="AC357" i="30" s="1"/>
  <c r="N98" i="29"/>
  <c r="AD369" i="30" s="1"/>
  <c r="N76" i="29"/>
  <c r="H369" i="30" s="1"/>
  <c r="M79" i="29"/>
  <c r="K363" i="30" s="1"/>
  <c r="N84" i="29"/>
  <c r="P369" i="30" s="1"/>
  <c r="M87" i="29"/>
  <c r="S363" i="30" s="1"/>
  <c r="N92" i="29"/>
  <c r="X369" i="30" s="1"/>
  <c r="L95" i="29"/>
  <c r="AA357" i="30" s="1"/>
  <c r="M97" i="29"/>
  <c r="AC363" i="30" s="1"/>
  <c r="N100" i="29"/>
  <c r="AF369" i="30" s="1"/>
  <c r="L103" i="29"/>
  <c r="AI357" i="30" s="1"/>
  <c r="AF123" i="29"/>
  <c r="AW121" i="29"/>
  <c r="AG120" i="29"/>
  <c r="AF119" i="29"/>
  <c r="AF115" i="29"/>
  <c r="AF111" i="29"/>
  <c r="AW123" i="29"/>
  <c r="AF121" i="29"/>
  <c r="AW119" i="29"/>
  <c r="AF117" i="29"/>
  <c r="AF113" i="29"/>
  <c r="AF109" i="29"/>
  <c r="AF124" i="29"/>
  <c r="AF122" i="29"/>
  <c r="AF114" i="29"/>
  <c r="AW113" i="29"/>
  <c r="AG109" i="29"/>
  <c r="AW124" i="29"/>
  <c r="AW122" i="29"/>
  <c r="AW120" i="29"/>
  <c r="AG119" i="29"/>
  <c r="AG117" i="29"/>
  <c r="AF116" i="29"/>
  <c r="AW115" i="29"/>
  <c r="AG111" i="29"/>
  <c r="AY110" i="29"/>
  <c r="AF120" i="29"/>
  <c r="AG115" i="29"/>
  <c r="AG113" i="29"/>
  <c r="AW111" i="29"/>
  <c r="AW117" i="29"/>
  <c r="AF112" i="29"/>
  <c r="AF110" i="29"/>
  <c r="AG121" i="29"/>
  <c r="AW109" i="29"/>
  <c r="AW118" i="29"/>
  <c r="AF118" i="29"/>
  <c r="AY116" i="29"/>
  <c r="Z42" i="29"/>
  <c r="V42" i="29"/>
  <c r="U42" i="29"/>
  <c r="X42" i="29"/>
  <c r="W42" i="29"/>
  <c r="Y42" i="29"/>
  <c r="AY114" i="29"/>
  <c r="X207" i="29"/>
  <c r="X205" i="29"/>
  <c r="AF205" i="29" s="1"/>
  <c r="X203" i="29"/>
  <c r="AF203" i="29" s="1"/>
  <c r="X201" i="29"/>
  <c r="AF201" i="29" s="1"/>
  <c r="X199" i="29"/>
  <c r="AF199" i="29" s="1"/>
  <c r="X197" i="29"/>
  <c r="AF197" i="29" s="1"/>
  <c r="X206" i="29"/>
  <c r="AF206" i="29" s="1"/>
  <c r="X204" i="29"/>
  <c r="X202" i="29"/>
  <c r="X200" i="29"/>
  <c r="AF200" i="29" s="1"/>
  <c r="X195" i="29"/>
  <c r="AF195" i="29" s="1"/>
  <c r="X193" i="29"/>
  <c r="AF193" i="29" s="1"/>
  <c r="X191" i="29"/>
  <c r="AF191" i="29" s="1"/>
  <c r="X198" i="29"/>
  <c r="AF198" i="29" s="1"/>
  <c r="X194" i="29"/>
  <c r="AF194" i="29" s="1"/>
  <c r="X188" i="29"/>
  <c r="AF188" i="29" s="1"/>
  <c r="X186" i="29"/>
  <c r="AF186" i="29" s="1"/>
  <c r="X184" i="29"/>
  <c r="AF184" i="29" s="1"/>
  <c r="X182" i="29"/>
  <c r="AF182" i="29" s="1"/>
  <c r="X180" i="29"/>
  <c r="AF180" i="29" s="1"/>
  <c r="X196" i="29"/>
  <c r="X192" i="29"/>
  <c r="AF192" i="29" s="1"/>
  <c r="X185" i="29"/>
  <c r="AF185" i="29" s="1"/>
  <c r="L185" i="29" s="1"/>
  <c r="X179" i="29"/>
  <c r="X187" i="29"/>
  <c r="X181" i="29"/>
  <c r="AF181" i="29" s="1"/>
  <c r="X183" i="29"/>
  <c r="AF183" i="29" s="1"/>
  <c r="L183" i="29" s="1"/>
  <c r="X190" i="29"/>
  <c r="X189" i="29"/>
  <c r="AP206" i="29"/>
  <c r="AX206" i="29" s="1"/>
  <c r="AP204" i="29"/>
  <c r="AX204" i="29" s="1"/>
  <c r="AP202" i="29"/>
  <c r="AP200" i="29"/>
  <c r="AP198" i="29"/>
  <c r="AX198" i="29" s="1"/>
  <c r="AP207" i="29"/>
  <c r="AX207" i="29" s="1"/>
  <c r="AP205" i="29"/>
  <c r="AP203" i="29"/>
  <c r="AP201" i="29"/>
  <c r="AX201" i="29" s="1"/>
  <c r="AP199" i="29"/>
  <c r="AX199" i="29" s="1"/>
  <c r="AP197" i="29"/>
  <c r="AP196" i="29"/>
  <c r="AX196" i="29" s="1"/>
  <c r="AP194" i="29"/>
  <c r="AX194" i="29" s="1"/>
  <c r="AP192" i="29"/>
  <c r="AX192" i="29" s="1"/>
  <c r="AP190" i="29"/>
  <c r="AX190" i="29" s="1"/>
  <c r="AP189" i="29"/>
  <c r="AX189" i="29" s="1"/>
  <c r="AP187" i="29"/>
  <c r="AX187" i="29" s="1"/>
  <c r="AP185" i="29"/>
  <c r="AX185" i="29" s="1"/>
  <c r="AP183" i="29"/>
  <c r="AX183" i="29" s="1"/>
  <c r="AP181" i="29"/>
  <c r="AX181" i="29" s="1"/>
  <c r="AP179" i="29"/>
  <c r="AX179" i="29" s="1"/>
  <c r="AP195" i="29"/>
  <c r="AX195" i="29" s="1"/>
  <c r="AP191" i="29"/>
  <c r="AP188" i="29"/>
  <c r="AP180" i="29"/>
  <c r="AX180" i="29" s="1"/>
  <c r="AP193" i="29"/>
  <c r="AX193" i="29" s="1"/>
  <c r="AP186" i="29"/>
  <c r="AP184" i="29"/>
  <c r="AP182" i="29"/>
  <c r="AX182" i="29" s="1"/>
  <c r="W50" i="29"/>
  <c r="X50" i="29"/>
  <c r="AF50" i="29" s="1"/>
  <c r="L50" i="29" s="1"/>
  <c r="Z50" i="29"/>
  <c r="AH50" i="29" s="1"/>
  <c r="U50" i="29"/>
  <c r="AC50" i="29" s="1"/>
  <c r="I50" i="29" s="1"/>
  <c r="AQ55" i="29"/>
  <c r="AY55" i="29" s="1"/>
  <c r="AM55" i="29"/>
  <c r="AO55" i="29"/>
  <c r="AW55" i="29" s="1"/>
  <c r="AL55" i="29"/>
  <c r="AT55" i="29" s="1"/>
  <c r="I55" i="29" s="1"/>
  <c r="AQ57" i="29"/>
  <c r="AY57" i="29" s="1"/>
  <c r="AM57" i="29"/>
  <c r="AO57" i="29"/>
  <c r="AW57" i="29" s="1"/>
  <c r="AL57" i="29"/>
  <c r="AQ61" i="29"/>
  <c r="AM61" i="29"/>
  <c r="AL61" i="29"/>
  <c r="AO61" i="29"/>
  <c r="W65" i="29"/>
  <c r="Z65" i="29"/>
  <c r="U65" i="29"/>
  <c r="X65" i="29"/>
  <c r="AY109" i="29"/>
  <c r="W206" i="29"/>
  <c r="AE206" i="29" s="1"/>
  <c r="W204" i="29"/>
  <c r="AE204" i="29" s="1"/>
  <c r="W202" i="29"/>
  <c r="AE202" i="29" s="1"/>
  <c r="W200" i="29"/>
  <c r="AE200" i="29" s="1"/>
  <c r="W205" i="29"/>
  <c r="AE205" i="29" s="1"/>
  <c r="W207" i="29"/>
  <c r="AE207" i="29" s="1"/>
  <c r="W195" i="29"/>
  <c r="AE195" i="29" s="1"/>
  <c r="W193" i="29"/>
  <c r="AE193" i="29" s="1"/>
  <c r="W191" i="29"/>
  <c r="AE191" i="29" s="1"/>
  <c r="W203" i="29"/>
  <c r="AE203" i="29" s="1"/>
  <c r="W197" i="29"/>
  <c r="AE197" i="29" s="1"/>
  <c r="W196" i="29"/>
  <c r="AE196" i="29" s="1"/>
  <c r="W194" i="29"/>
  <c r="AE194" i="29" s="1"/>
  <c r="W192" i="29"/>
  <c r="AE192" i="29" s="1"/>
  <c r="W199" i="29"/>
  <c r="AE199" i="29" s="1"/>
  <c r="W198" i="29"/>
  <c r="AE198" i="29" s="1"/>
  <c r="W188" i="29"/>
  <c r="AE188" i="29" s="1"/>
  <c r="W186" i="29"/>
  <c r="AE186" i="29" s="1"/>
  <c r="W184" i="29"/>
  <c r="AE184" i="29" s="1"/>
  <c r="W182" i="29"/>
  <c r="AE182" i="29" s="1"/>
  <c r="W180" i="29"/>
  <c r="AE180" i="29" s="1"/>
  <c r="W201" i="29"/>
  <c r="AE201" i="29" s="1"/>
  <c r="W190" i="29"/>
  <c r="AE190" i="29" s="1"/>
  <c r="W189" i="29"/>
  <c r="AE189" i="29" s="1"/>
  <c r="W187" i="29"/>
  <c r="W185" i="29"/>
  <c r="AE185" i="29" s="1"/>
  <c r="W183" i="29"/>
  <c r="AE183" i="29" s="1"/>
  <c r="W179" i="29"/>
  <c r="AE179" i="29" s="1"/>
  <c r="W181" i="29"/>
  <c r="AE181" i="29" s="1"/>
  <c r="AO207" i="29"/>
  <c r="AW207" i="29" s="1"/>
  <c r="AO205" i="29"/>
  <c r="AW205" i="29" s="1"/>
  <c r="AO203" i="29"/>
  <c r="AW203" i="29" s="1"/>
  <c r="AO201" i="29"/>
  <c r="AW201" i="29" s="1"/>
  <c r="AO204" i="29"/>
  <c r="AW204" i="29" s="1"/>
  <c r="AO206" i="29"/>
  <c r="AW206" i="29" s="1"/>
  <c r="AO197" i="29"/>
  <c r="AW197" i="29" s="1"/>
  <c r="AO196" i="29"/>
  <c r="AW196" i="29" s="1"/>
  <c r="AO194" i="29"/>
  <c r="AW194" i="29" s="1"/>
  <c r="AO192" i="29"/>
  <c r="AW192" i="29" s="1"/>
  <c r="AO190" i="29"/>
  <c r="AW190" i="29" s="1"/>
  <c r="AO202" i="29"/>
  <c r="AO199" i="29"/>
  <c r="AW199" i="29" s="1"/>
  <c r="AO198" i="29"/>
  <c r="AW198" i="29" s="1"/>
  <c r="AO195" i="29"/>
  <c r="AW195" i="29" s="1"/>
  <c r="AO193" i="29"/>
  <c r="AO191" i="29"/>
  <c r="AW191" i="29" s="1"/>
  <c r="AO189" i="29"/>
  <c r="AW189" i="29" s="1"/>
  <c r="AO187" i="29"/>
  <c r="AW187" i="29" s="1"/>
  <c r="AO185" i="29"/>
  <c r="AW185" i="29" s="1"/>
  <c r="AO183" i="29"/>
  <c r="AW183" i="29" s="1"/>
  <c r="AO181" i="29"/>
  <c r="AW181" i="29" s="1"/>
  <c r="AO179" i="29"/>
  <c r="AW179" i="29" s="1"/>
  <c r="AO200" i="29"/>
  <c r="AO188" i="29"/>
  <c r="AW188" i="29" s="1"/>
  <c r="AO186" i="29"/>
  <c r="AO184" i="29"/>
  <c r="AW184" i="29" s="1"/>
  <c r="AO180" i="29"/>
  <c r="AO182" i="29"/>
  <c r="AW182" i="29" s="1"/>
  <c r="AQ47" i="29"/>
  <c r="AY47" i="29" s="1"/>
  <c r="N47" i="29" s="1"/>
  <c r="AM47" i="29"/>
  <c r="AU47" i="29" s="1"/>
  <c r="AO47" i="29"/>
  <c r="AW47" i="29" s="1"/>
  <c r="L47" i="29" s="1"/>
  <c r="AL47" i="29"/>
  <c r="AT47" i="29" s="1"/>
  <c r="W48" i="29"/>
  <c r="AE48" i="29" s="1"/>
  <c r="Z48" i="29"/>
  <c r="AH48" i="29" s="1"/>
  <c r="U48" i="29"/>
  <c r="AC48" i="29" s="1"/>
  <c r="I48" i="29" s="1"/>
  <c r="X48" i="29"/>
  <c r="AF48" i="29" s="1"/>
  <c r="L48" i="29" s="1"/>
  <c r="AN49" i="29"/>
  <c r="AV49" i="29" s="1"/>
  <c r="K49" i="29" s="1"/>
  <c r="V50" i="29"/>
  <c r="AD51" i="29"/>
  <c r="AG55" i="29"/>
  <c r="AH55" i="29"/>
  <c r="J55" i="29"/>
  <c r="AN55" i="29"/>
  <c r="W56" i="29"/>
  <c r="Z56" i="29"/>
  <c r="U56" i="29"/>
  <c r="X56" i="29"/>
  <c r="AN56" i="29"/>
  <c r="W57" i="29"/>
  <c r="X57" i="29"/>
  <c r="Z57" i="29"/>
  <c r="U57" i="29"/>
  <c r="AN57" i="29"/>
  <c r="W58" i="29"/>
  <c r="Z58" i="29"/>
  <c r="U58" i="29"/>
  <c r="AF58" i="29" s="1"/>
  <c r="X58" i="29"/>
  <c r="AQ58" i="29"/>
  <c r="AM58" i="29"/>
  <c r="AL58" i="29"/>
  <c r="AO58" i="29"/>
  <c r="AW58" i="29" s="1"/>
  <c r="AN59" i="29"/>
  <c r="AN61" i="29"/>
  <c r="V63" i="29"/>
  <c r="AQ63" i="29"/>
  <c r="AM63" i="29"/>
  <c r="AO63" i="29"/>
  <c r="AL63" i="29"/>
  <c r="V65" i="29"/>
  <c r="AQ65" i="29"/>
  <c r="AM65" i="29"/>
  <c r="AL65" i="29"/>
  <c r="AO65" i="29"/>
  <c r="W67" i="29"/>
  <c r="X67" i="29"/>
  <c r="Z67" i="29"/>
  <c r="U67" i="29"/>
  <c r="W69" i="29"/>
  <c r="Z69" i="29"/>
  <c r="U69" i="29"/>
  <c r="X69" i="29"/>
  <c r="AY112" i="29"/>
  <c r="AX113" i="29"/>
  <c r="AX115" i="29"/>
  <c r="AY117" i="29"/>
  <c r="AH120" i="29"/>
  <c r="W43" i="29"/>
  <c r="AE43" i="29" s="1"/>
  <c r="K43" i="29" s="1"/>
  <c r="V43" i="29"/>
  <c r="AD43" i="29" s="1"/>
  <c r="Z43" i="29"/>
  <c r="AH43" i="29" s="1"/>
  <c r="W44" i="29"/>
  <c r="AE44" i="29" s="1"/>
  <c r="Z44" i="29"/>
  <c r="AH44" i="29" s="1"/>
  <c r="U44" i="29"/>
  <c r="AC44" i="29" s="1"/>
  <c r="I44" i="29" s="1"/>
  <c r="AQ45" i="29"/>
  <c r="AY45" i="29" s="1"/>
  <c r="N45" i="29" s="1"/>
  <c r="AM45" i="29"/>
  <c r="AU45" i="29" s="1"/>
  <c r="J45" i="29" s="1"/>
  <c r="AL45" i="29"/>
  <c r="AT45" i="29" s="1"/>
  <c r="I45" i="29" s="1"/>
  <c r="AO45" i="29"/>
  <c r="AW45" i="29" s="1"/>
  <c r="L45" i="29" s="1"/>
  <c r="W46" i="29"/>
  <c r="AE46" i="29" s="1"/>
  <c r="K46" i="29" s="1"/>
  <c r="X46" i="29"/>
  <c r="AF46" i="29" s="1"/>
  <c r="L46" i="29" s="1"/>
  <c r="Z46" i="29"/>
  <c r="AH46" i="29" s="1"/>
  <c r="U46" i="29"/>
  <c r="AC46" i="29" s="1"/>
  <c r="I46" i="29" s="1"/>
  <c r="AN47" i="29"/>
  <c r="AV47" i="29" s="1"/>
  <c r="K47" i="29" s="1"/>
  <c r="V48" i="29"/>
  <c r="AD48" i="29" s="1"/>
  <c r="Y50" i="29"/>
  <c r="AG50" i="29" s="1"/>
  <c r="AQ53" i="29"/>
  <c r="AY53" i="29" s="1"/>
  <c r="N53" i="29" s="1"/>
  <c r="AM53" i="29"/>
  <c r="AU53" i="29" s="1"/>
  <c r="AL53" i="29"/>
  <c r="AT53" i="29" s="1"/>
  <c r="I53" i="29" s="1"/>
  <c r="AO53" i="29"/>
  <c r="AW53" i="29" s="1"/>
  <c r="L53" i="29" s="1"/>
  <c r="W54" i="29"/>
  <c r="X54" i="29"/>
  <c r="AF54" i="29" s="1"/>
  <c r="L54" i="29" s="1"/>
  <c r="Z54" i="29"/>
  <c r="U54" i="29"/>
  <c r="AP55" i="29"/>
  <c r="AX55" i="29" s="1"/>
  <c r="V56" i="29"/>
  <c r="V57" i="29"/>
  <c r="AP57" i="29"/>
  <c r="V58" i="29"/>
  <c r="AN58" i="29"/>
  <c r="AP61" i="29"/>
  <c r="AN63" i="29"/>
  <c r="Y65" i="29"/>
  <c r="AN65" i="29"/>
  <c r="V67" i="29"/>
  <c r="AQ67" i="29"/>
  <c r="AM67" i="29"/>
  <c r="AO67" i="29"/>
  <c r="AL67" i="29"/>
  <c r="V69" i="29"/>
  <c r="AQ69" i="29"/>
  <c r="AM69" i="29"/>
  <c r="AL69" i="29"/>
  <c r="AO69" i="29"/>
  <c r="W71" i="29"/>
  <c r="X71" i="29"/>
  <c r="Z71" i="29"/>
  <c r="U71" i="29"/>
  <c r="M78" i="29"/>
  <c r="J363" i="30" s="1"/>
  <c r="M98" i="29"/>
  <c r="AD363" i="30" s="1"/>
  <c r="AH111" i="29"/>
  <c r="AH113" i="29"/>
  <c r="AW114" i="29"/>
  <c r="AW116" i="29"/>
  <c r="M123" i="29"/>
  <c r="V364" i="30" s="1"/>
  <c r="J132" i="29"/>
  <c r="AE346" i="30" s="1"/>
  <c r="N132" i="29"/>
  <c r="AE370" i="30" s="1"/>
  <c r="AL206" i="29"/>
  <c r="AL204" i="29"/>
  <c r="AL202" i="29"/>
  <c r="AL200" i="29"/>
  <c r="AT200" i="29" s="1"/>
  <c r="AL198" i="29"/>
  <c r="AT198" i="29" s="1"/>
  <c r="AL207" i="29"/>
  <c r="AT207" i="29" s="1"/>
  <c r="AL205" i="29"/>
  <c r="AT205" i="29" s="1"/>
  <c r="AL203" i="29"/>
  <c r="AT203" i="29" s="1"/>
  <c r="AL201" i="29"/>
  <c r="AT201" i="29" s="1"/>
  <c r="AL199" i="29"/>
  <c r="AT199" i="29" s="1"/>
  <c r="AL196" i="29"/>
  <c r="AT196" i="29" s="1"/>
  <c r="AL194" i="29"/>
  <c r="AT194" i="29" s="1"/>
  <c r="AL192" i="29"/>
  <c r="AT192" i="29" s="1"/>
  <c r="AL190" i="29"/>
  <c r="AT190" i="29" s="1"/>
  <c r="AL197" i="29"/>
  <c r="AT197" i="29" s="1"/>
  <c r="AL195" i="29"/>
  <c r="AT195" i="29" s="1"/>
  <c r="AL189" i="29"/>
  <c r="AT189" i="29" s="1"/>
  <c r="AL187" i="29"/>
  <c r="AT187" i="29" s="1"/>
  <c r="AL185" i="29"/>
  <c r="AT185" i="29" s="1"/>
  <c r="AL183" i="29"/>
  <c r="AT183" i="29" s="1"/>
  <c r="AL181" i="29"/>
  <c r="AT181" i="29" s="1"/>
  <c r="AL179" i="29"/>
  <c r="AT179" i="29" s="1"/>
  <c r="AL191" i="29"/>
  <c r="AT191" i="29" s="1"/>
  <c r="AL193" i="29"/>
  <c r="AT193" i="29" s="1"/>
  <c r="AL186" i="29"/>
  <c r="AT186" i="29" s="1"/>
  <c r="AL182" i="29"/>
  <c r="AT182" i="29" s="1"/>
  <c r="AL188" i="29"/>
  <c r="AT188" i="29" s="1"/>
  <c r="AL184" i="29"/>
  <c r="AT184" i="29" s="1"/>
  <c r="AL180" i="29"/>
  <c r="AT180" i="29" s="1"/>
  <c r="AQ49" i="29"/>
  <c r="AY49" i="29" s="1"/>
  <c r="N49" i="29" s="1"/>
  <c r="AM49" i="29"/>
  <c r="AU49" i="29" s="1"/>
  <c r="J49" i="29" s="1"/>
  <c r="AL49" i="29"/>
  <c r="AT49" i="29" s="1"/>
  <c r="AO49" i="29"/>
  <c r="AW49" i="29" s="1"/>
  <c r="L49" i="29" s="1"/>
  <c r="AQ56" i="29"/>
  <c r="AY56" i="29" s="1"/>
  <c r="AM56" i="29"/>
  <c r="AL56" i="29"/>
  <c r="AO56" i="29"/>
  <c r="AW56" i="29" s="1"/>
  <c r="AQ59" i="29"/>
  <c r="AM59" i="29"/>
  <c r="AO59" i="29"/>
  <c r="AL59" i="29"/>
  <c r="W63" i="29"/>
  <c r="X63" i="29"/>
  <c r="Z63" i="29"/>
  <c r="U63" i="29"/>
  <c r="AQ43" i="29"/>
  <c r="AY43" i="29" s="1"/>
  <c r="AM43" i="29"/>
  <c r="AU43" i="29" s="1"/>
  <c r="AO43" i="29"/>
  <c r="AW43" i="29" s="1"/>
  <c r="L43" i="29" s="1"/>
  <c r="AP47" i="29"/>
  <c r="AX47" i="29" s="1"/>
  <c r="Y48" i="29"/>
  <c r="AG48" i="29" s="1"/>
  <c r="AQ51" i="29"/>
  <c r="AY51" i="29" s="1"/>
  <c r="N51" i="29" s="1"/>
  <c r="AM51" i="29"/>
  <c r="AU51" i="29" s="1"/>
  <c r="AO51" i="29"/>
  <c r="AW51" i="29" s="1"/>
  <c r="L51" i="29" s="1"/>
  <c r="AL51" i="29"/>
  <c r="AT51" i="29" s="1"/>
  <c r="I51" i="29" s="1"/>
  <c r="W52" i="29"/>
  <c r="Z52" i="29"/>
  <c r="AH52" i="29" s="1"/>
  <c r="U52" i="29"/>
  <c r="AC52" i="29" s="1"/>
  <c r="I52" i="29" s="1"/>
  <c r="X52" i="29"/>
  <c r="AF52" i="29" s="1"/>
  <c r="L52" i="29" s="1"/>
  <c r="AG53" i="29"/>
  <c r="M53" i="29" s="1"/>
  <c r="AE53" i="29"/>
  <c r="K53" i="29" s="1"/>
  <c r="AF55" i="29"/>
  <c r="L55" i="29" s="1"/>
  <c r="Y56" i="29"/>
  <c r="Y57" i="29"/>
  <c r="Y58" i="29"/>
  <c r="AP58" i="29"/>
  <c r="W59" i="29"/>
  <c r="X59" i="29"/>
  <c r="Z59" i="29"/>
  <c r="U59" i="29"/>
  <c r="W61" i="29"/>
  <c r="Z61" i="29"/>
  <c r="U61" i="29"/>
  <c r="X61" i="29"/>
  <c r="AP63" i="29"/>
  <c r="AP65" i="29"/>
  <c r="Y67" i="29"/>
  <c r="Y69" i="29"/>
  <c r="AQ71" i="29"/>
  <c r="AM71" i="29"/>
  <c r="AO71" i="29"/>
  <c r="AL71" i="29"/>
  <c r="M86" i="29"/>
  <c r="R363" i="30" s="1"/>
  <c r="AY111" i="29"/>
  <c r="AG114" i="29"/>
  <c r="AG116" i="29"/>
  <c r="AX121" i="29"/>
  <c r="L126" i="29"/>
  <c r="Y358" i="30" s="1"/>
  <c r="L134" i="29"/>
  <c r="AG358" i="30" s="1"/>
  <c r="AQ44" i="29"/>
  <c r="AY44" i="29" s="1"/>
  <c r="AM44" i="29"/>
  <c r="AU44" i="29" s="1"/>
  <c r="J44" i="29" s="1"/>
  <c r="AP44" i="29"/>
  <c r="AX44" i="29" s="1"/>
  <c r="M44" i="29" s="1"/>
  <c r="Y47" i="29"/>
  <c r="AG47" i="29" s="1"/>
  <c r="AQ48" i="29"/>
  <c r="AY48" i="29" s="1"/>
  <c r="AM48" i="29"/>
  <c r="AU48" i="29" s="1"/>
  <c r="AP48" i="29"/>
  <c r="AX48" i="29" s="1"/>
  <c r="Y51" i="29"/>
  <c r="AG51" i="29" s="1"/>
  <c r="M51" i="29" s="1"/>
  <c r="AQ52" i="29"/>
  <c r="AY52" i="29" s="1"/>
  <c r="AM52" i="29"/>
  <c r="AU52" i="29" s="1"/>
  <c r="AP52" i="29"/>
  <c r="AX52" i="29" s="1"/>
  <c r="Y55" i="29"/>
  <c r="J56" i="29"/>
  <c r="J58" i="29"/>
  <c r="J61" i="29"/>
  <c r="N61" i="29"/>
  <c r="Y62" i="29"/>
  <c r="AQ62" i="29"/>
  <c r="AM62" i="29"/>
  <c r="AP62" i="29"/>
  <c r="J65" i="29"/>
  <c r="N65" i="29"/>
  <c r="Y66" i="29"/>
  <c r="AQ66" i="29"/>
  <c r="AM66" i="29"/>
  <c r="AP66" i="29"/>
  <c r="J69" i="29"/>
  <c r="N69" i="29"/>
  <c r="Y70" i="29"/>
  <c r="AQ70" i="29"/>
  <c r="AM70" i="29"/>
  <c r="AP70" i="29"/>
  <c r="AH109" i="29"/>
  <c r="AX109" i="29"/>
  <c r="AG110" i="29"/>
  <c r="AW110" i="29"/>
  <c r="AY113" i="29"/>
  <c r="AH115" i="29"/>
  <c r="AY118" i="29"/>
  <c r="AH122" i="29"/>
  <c r="U207" i="29"/>
  <c r="AC207" i="29" s="1"/>
  <c r="U205" i="29"/>
  <c r="AC205" i="29" s="1"/>
  <c r="U203" i="29"/>
  <c r="AC203" i="29" s="1"/>
  <c r="U201" i="29"/>
  <c r="AC201" i="29" s="1"/>
  <c r="U204" i="29"/>
  <c r="AC204" i="29" s="1"/>
  <c r="U206" i="29"/>
  <c r="AC206" i="29" s="1"/>
  <c r="U197" i="29"/>
  <c r="AC197" i="29" s="1"/>
  <c r="U196" i="29"/>
  <c r="AC196" i="29" s="1"/>
  <c r="U194" i="29"/>
  <c r="AC194" i="29" s="1"/>
  <c r="I194" i="29" s="1"/>
  <c r="U192" i="29"/>
  <c r="AC192" i="29" s="1"/>
  <c r="U190" i="29"/>
  <c r="AC190" i="29" s="1"/>
  <c r="U202" i="29"/>
  <c r="AC202" i="29" s="1"/>
  <c r="U199" i="29"/>
  <c r="AC199" i="29" s="1"/>
  <c r="U198" i="29"/>
  <c r="AC198" i="29" s="1"/>
  <c r="U195" i="29"/>
  <c r="U193" i="29"/>
  <c r="AC193" i="29" s="1"/>
  <c r="U191" i="29"/>
  <c r="AC191" i="29" s="1"/>
  <c r="U200" i="29"/>
  <c r="AC200" i="29" s="1"/>
  <c r="U189" i="29"/>
  <c r="AC189" i="29" s="1"/>
  <c r="U187" i="29"/>
  <c r="U185" i="29"/>
  <c r="AC185" i="29" s="1"/>
  <c r="U183" i="29"/>
  <c r="AC183" i="29" s="1"/>
  <c r="U181" i="29"/>
  <c r="AC181" i="29" s="1"/>
  <c r="U179" i="29"/>
  <c r="AC179" i="29" s="1"/>
  <c r="U188" i="29"/>
  <c r="AC188" i="29" s="1"/>
  <c r="U186" i="29"/>
  <c r="AC186" i="29" s="1"/>
  <c r="U184" i="29"/>
  <c r="AC184" i="29" s="1"/>
  <c r="U180" i="29"/>
  <c r="U182" i="29"/>
  <c r="AC182" i="29" s="1"/>
  <c r="AM206" i="29"/>
  <c r="AM204" i="29"/>
  <c r="AU204" i="29" s="1"/>
  <c r="AM202" i="29"/>
  <c r="AU202" i="29" s="1"/>
  <c r="AM200" i="29"/>
  <c r="AU200" i="29" s="1"/>
  <c r="AM205" i="29"/>
  <c r="AM199" i="29"/>
  <c r="AU199" i="29" s="1"/>
  <c r="AM207" i="29"/>
  <c r="AU207" i="29" s="1"/>
  <c r="AM198" i="29"/>
  <c r="AU198" i="29" s="1"/>
  <c r="AM195" i="29"/>
  <c r="AU195" i="29" s="1"/>
  <c r="AM193" i="29"/>
  <c r="AU193" i="29" s="1"/>
  <c r="AM191" i="29"/>
  <c r="AU191" i="29" s="1"/>
  <c r="AM203" i="29"/>
  <c r="AU203" i="29" s="1"/>
  <c r="AM196" i="29"/>
  <c r="AM194" i="29"/>
  <c r="AU194" i="29" s="1"/>
  <c r="AM192" i="29"/>
  <c r="AU192" i="29" s="1"/>
  <c r="AM190" i="29"/>
  <c r="AU190" i="29" s="1"/>
  <c r="AM201" i="29"/>
  <c r="AM188" i="29"/>
  <c r="AU188" i="29" s="1"/>
  <c r="AM186" i="29"/>
  <c r="AM184" i="29"/>
  <c r="AU184" i="29" s="1"/>
  <c r="AM182" i="29"/>
  <c r="AM180" i="29"/>
  <c r="AU180" i="29" s="1"/>
  <c r="AM197" i="29"/>
  <c r="AU197" i="29" s="1"/>
  <c r="AM189" i="29"/>
  <c r="AU189" i="29" s="1"/>
  <c r="AM187" i="29"/>
  <c r="AM185" i="29"/>
  <c r="AU185" i="29" s="1"/>
  <c r="AM183" i="29"/>
  <c r="AM179" i="29"/>
  <c r="AU179" i="29" s="1"/>
  <c r="AM181" i="29"/>
  <c r="AU181" i="29" s="1"/>
  <c r="Y207" i="29"/>
  <c r="AG207" i="29" s="1"/>
  <c r="Y205" i="29"/>
  <c r="AG205" i="29" s="1"/>
  <c r="Y203" i="29"/>
  <c r="AG203" i="29" s="1"/>
  <c r="M203" i="29" s="1"/>
  <c r="Y201" i="29"/>
  <c r="AG201" i="29" s="1"/>
  <c r="Y206" i="29"/>
  <c r="AG206" i="29" s="1"/>
  <c r="Y198" i="29"/>
  <c r="Y200" i="29"/>
  <c r="AG200" i="29" s="1"/>
  <c r="Y199" i="29"/>
  <c r="AG199" i="29" s="1"/>
  <c r="Y196" i="29"/>
  <c r="Y194" i="29"/>
  <c r="Y192" i="29"/>
  <c r="AG192" i="29" s="1"/>
  <c r="M192" i="29" s="1"/>
  <c r="Y190" i="29"/>
  <c r="AG190" i="29" s="1"/>
  <c r="M190" i="29" s="1"/>
  <c r="Y204" i="29"/>
  <c r="AG204" i="29" s="1"/>
  <c r="Y195" i="29"/>
  <c r="AG195" i="29" s="1"/>
  <c r="M195" i="29" s="1"/>
  <c r="Y193" i="29"/>
  <c r="AG193" i="29" s="1"/>
  <c r="Y202" i="29"/>
  <c r="AG202" i="29" s="1"/>
  <c r="Y189" i="29"/>
  <c r="Y187" i="29"/>
  <c r="Y185" i="29"/>
  <c r="AG185" i="29" s="1"/>
  <c r="M185" i="29" s="1"/>
  <c r="Y183" i="29"/>
  <c r="Y181" i="29"/>
  <c r="AG181" i="29" s="1"/>
  <c r="M181" i="29" s="1"/>
  <c r="Y179" i="29"/>
  <c r="Y188" i="29"/>
  <c r="AG188" i="29" s="1"/>
  <c r="M188" i="29" s="1"/>
  <c r="Y186" i="29"/>
  <c r="AG186" i="29" s="1"/>
  <c r="Y184" i="29"/>
  <c r="Y197" i="29"/>
  <c r="AG197" i="29" s="1"/>
  <c r="Y182" i="29"/>
  <c r="AG182" i="29" s="1"/>
  <c r="M182" i="29" s="1"/>
  <c r="Y180" i="29"/>
  <c r="Y191" i="29"/>
  <c r="AQ206" i="29"/>
  <c r="AY206" i="29" s="1"/>
  <c r="AQ204" i="29"/>
  <c r="AY204" i="29" s="1"/>
  <c r="AQ202" i="29"/>
  <c r="AQ200" i="29"/>
  <c r="AY200" i="29" s="1"/>
  <c r="AQ207" i="29"/>
  <c r="AY207" i="29" s="1"/>
  <c r="AQ201" i="29"/>
  <c r="AY201" i="29" s="1"/>
  <c r="AQ195" i="29"/>
  <c r="AQ193" i="29"/>
  <c r="AQ191" i="29"/>
  <c r="AY191" i="29" s="1"/>
  <c r="AQ205" i="29"/>
  <c r="AY205" i="29" s="1"/>
  <c r="AQ197" i="29"/>
  <c r="AQ196" i="29"/>
  <c r="AY196" i="29" s="1"/>
  <c r="AQ194" i="29"/>
  <c r="AY194" i="29" s="1"/>
  <c r="AQ192" i="29"/>
  <c r="AY192" i="29" s="1"/>
  <c r="AQ203" i="29"/>
  <c r="AQ199" i="29"/>
  <c r="AY199" i="29" s="1"/>
  <c r="AQ188" i="29"/>
  <c r="AY188" i="29" s="1"/>
  <c r="AQ186" i="29"/>
  <c r="AY186" i="29" s="1"/>
  <c r="AQ184" i="29"/>
  <c r="AQ182" i="29"/>
  <c r="AQ180" i="29"/>
  <c r="AQ189" i="29"/>
  <c r="AY189" i="29" s="1"/>
  <c r="AQ187" i="29"/>
  <c r="AQ185" i="29"/>
  <c r="AQ183" i="29"/>
  <c r="AY183" i="29" s="1"/>
  <c r="AQ181" i="29"/>
  <c r="AY181" i="29" s="1"/>
  <c r="AQ190" i="29"/>
  <c r="AQ179" i="29"/>
  <c r="AQ198" i="29"/>
  <c r="AY198" i="29" s="1"/>
  <c r="AN44" i="29"/>
  <c r="AV44" i="29" s="1"/>
  <c r="Y45" i="29"/>
  <c r="AG45" i="29" s="1"/>
  <c r="M45" i="29" s="1"/>
  <c r="AQ46" i="29"/>
  <c r="AY46" i="29" s="1"/>
  <c r="AM46" i="29"/>
  <c r="AU46" i="29" s="1"/>
  <c r="J46" i="29" s="1"/>
  <c r="AP46" i="29"/>
  <c r="AX46" i="29" s="1"/>
  <c r="M46" i="29" s="1"/>
  <c r="V47" i="29"/>
  <c r="AD47" i="29" s="1"/>
  <c r="AN48" i="29"/>
  <c r="AV48" i="29" s="1"/>
  <c r="Y49" i="29"/>
  <c r="AG49" i="29" s="1"/>
  <c r="M49" i="29" s="1"/>
  <c r="AQ50" i="29"/>
  <c r="AY50" i="29" s="1"/>
  <c r="AM50" i="29"/>
  <c r="AU50" i="29" s="1"/>
  <c r="AP50" i="29"/>
  <c r="AX50" i="29" s="1"/>
  <c r="V51" i="29"/>
  <c r="AN52" i="29"/>
  <c r="AV52" i="29" s="1"/>
  <c r="Y53" i="29"/>
  <c r="AQ54" i="29"/>
  <c r="AY54" i="29" s="1"/>
  <c r="AM54" i="29"/>
  <c r="AU54" i="29" s="1"/>
  <c r="AP54" i="29"/>
  <c r="AX54" i="29" s="1"/>
  <c r="V55" i="29"/>
  <c r="J57" i="29"/>
  <c r="J59" i="29"/>
  <c r="N59" i="29"/>
  <c r="Y60" i="29"/>
  <c r="AQ60" i="29"/>
  <c r="AM60" i="29"/>
  <c r="AP60" i="29"/>
  <c r="V62" i="29"/>
  <c r="AN62" i="29"/>
  <c r="J63" i="29"/>
  <c r="N63" i="29"/>
  <c r="Y64" i="29"/>
  <c r="AQ64" i="29"/>
  <c r="AM64" i="29"/>
  <c r="AP64" i="29"/>
  <c r="V66" i="29"/>
  <c r="AN66" i="29"/>
  <c r="J67" i="29"/>
  <c r="N67" i="29"/>
  <c r="Y68" i="29"/>
  <c r="AQ68" i="29"/>
  <c r="AM68" i="29"/>
  <c r="AP68" i="29"/>
  <c r="V70" i="29"/>
  <c r="AN70" i="29"/>
  <c r="J71" i="29"/>
  <c r="N71" i="29"/>
  <c r="AX111" i="29"/>
  <c r="AG112" i="29"/>
  <c r="AW112" i="29"/>
  <c r="AY115" i="29"/>
  <c r="AH117" i="29"/>
  <c r="AX117" i="29"/>
  <c r="AG118" i="29"/>
  <c r="AX119" i="29"/>
  <c r="AY120" i="29"/>
  <c r="K121" i="29"/>
  <c r="T352" i="30" s="1"/>
  <c r="AY122" i="29"/>
  <c r="K123" i="29"/>
  <c r="V352" i="30" s="1"/>
  <c r="I123" i="29"/>
  <c r="V340" i="30" s="1"/>
  <c r="N128" i="29"/>
  <c r="AA370" i="30" s="1"/>
  <c r="N130" i="29"/>
  <c r="AC370" i="30" s="1"/>
  <c r="M131" i="29"/>
  <c r="AD364" i="30" s="1"/>
  <c r="M133" i="29"/>
  <c r="AF364" i="30" s="1"/>
  <c r="AH110" i="29"/>
  <c r="AX112" i="29"/>
  <c r="AH114" i="29"/>
  <c r="AX116" i="29"/>
  <c r="AH118" i="29"/>
  <c r="AH119" i="29"/>
  <c r="AX120" i="29"/>
  <c r="AY121" i="29"/>
  <c r="AH123" i="29"/>
  <c r="AY179" i="29"/>
  <c r="AT206" i="29"/>
  <c r="AU206" i="29"/>
  <c r="V206" i="29"/>
  <c r="AD206" i="29" s="1"/>
  <c r="J206" i="29" s="1"/>
  <c r="V204" i="29"/>
  <c r="V202" i="29"/>
  <c r="AD202" i="29" s="1"/>
  <c r="V200" i="29"/>
  <c r="AD200" i="29" s="1"/>
  <c r="V198" i="29"/>
  <c r="AD198" i="29" s="1"/>
  <c r="V207" i="29"/>
  <c r="AD207" i="29" s="1"/>
  <c r="V205" i="29"/>
  <c r="AD205" i="29" s="1"/>
  <c r="V203" i="29"/>
  <c r="AD203" i="29" s="1"/>
  <c r="V201" i="29"/>
  <c r="AD201" i="29" s="1"/>
  <c r="V199" i="29"/>
  <c r="AD199" i="29" s="1"/>
  <c r="V197" i="29"/>
  <c r="AD197" i="29" s="1"/>
  <c r="V196" i="29"/>
  <c r="AD196" i="29" s="1"/>
  <c r="V194" i="29"/>
  <c r="AD194" i="29" s="1"/>
  <c r="V192" i="29"/>
  <c r="AD192" i="29" s="1"/>
  <c r="V195" i="29"/>
  <c r="AD195" i="29" s="1"/>
  <c r="V190" i="29"/>
  <c r="AD190" i="29" s="1"/>
  <c r="V189" i="29"/>
  <c r="AD189" i="29" s="1"/>
  <c r="V187" i="29"/>
  <c r="AD187" i="29" s="1"/>
  <c r="V185" i="29"/>
  <c r="AD185" i="29" s="1"/>
  <c r="V183" i="29"/>
  <c r="AD183" i="29" s="1"/>
  <c r="V181" i="29"/>
  <c r="AD181" i="29" s="1"/>
  <c r="V193" i="29"/>
  <c r="AD193" i="29" s="1"/>
  <c r="V191" i="29"/>
  <c r="AD191" i="29" s="1"/>
  <c r="V186" i="29"/>
  <c r="AD186" i="29" s="1"/>
  <c r="V180" i="29"/>
  <c r="AD180" i="29" s="1"/>
  <c r="V188" i="29"/>
  <c r="AD188" i="29" s="1"/>
  <c r="V184" i="29"/>
  <c r="AD184" i="29" s="1"/>
  <c r="V182" i="29"/>
  <c r="V179" i="29"/>
  <c r="AD179" i="29" s="1"/>
  <c r="AN207" i="29"/>
  <c r="AV207" i="29" s="1"/>
  <c r="AN205" i="29"/>
  <c r="AV205" i="29" s="1"/>
  <c r="AN203" i="29"/>
  <c r="AV203" i="29" s="1"/>
  <c r="AN201" i="29"/>
  <c r="AV201" i="29" s="1"/>
  <c r="AN199" i="29"/>
  <c r="AV199" i="29" s="1"/>
  <c r="AN197" i="29"/>
  <c r="AN206" i="29"/>
  <c r="AV206" i="29" s="1"/>
  <c r="AN204" i="29"/>
  <c r="AV204" i="29" s="1"/>
  <c r="AN202" i="29"/>
  <c r="AV202" i="29" s="1"/>
  <c r="AN200" i="29"/>
  <c r="AV200" i="29" s="1"/>
  <c r="AN198" i="29"/>
  <c r="AV198" i="29" s="1"/>
  <c r="AN195" i="29"/>
  <c r="AV195" i="29" s="1"/>
  <c r="AN193" i="29"/>
  <c r="AV193" i="29" s="1"/>
  <c r="AN191" i="29"/>
  <c r="AV191" i="29" s="1"/>
  <c r="AN194" i="29"/>
  <c r="AV194" i="29" s="1"/>
  <c r="AN188" i="29"/>
  <c r="AV188" i="29" s="1"/>
  <c r="AN186" i="29"/>
  <c r="AV186" i="29" s="1"/>
  <c r="AN184" i="29"/>
  <c r="AV184" i="29" s="1"/>
  <c r="AN182" i="29"/>
  <c r="AV182" i="29" s="1"/>
  <c r="AN180" i="29"/>
  <c r="AV180" i="29" s="1"/>
  <c r="AN196" i="29"/>
  <c r="AV196" i="29" s="1"/>
  <c r="AN192" i="29"/>
  <c r="AV192" i="29" s="1"/>
  <c r="AN190" i="29"/>
  <c r="AV190" i="29" s="1"/>
  <c r="AN185" i="29"/>
  <c r="AV185" i="29" s="1"/>
  <c r="AN179" i="29"/>
  <c r="AV179" i="29" s="1"/>
  <c r="AN187" i="29"/>
  <c r="AV187" i="29" s="1"/>
  <c r="AN183" i="29"/>
  <c r="AV183" i="29" s="1"/>
  <c r="AN189" i="29"/>
  <c r="AV189" i="29" s="1"/>
  <c r="Z206" i="29"/>
  <c r="AH206" i="29" s="1"/>
  <c r="Z204" i="29"/>
  <c r="Z202" i="29"/>
  <c r="Z200" i="29"/>
  <c r="AH200" i="29" s="1"/>
  <c r="N200" i="29" s="1"/>
  <c r="Z198" i="29"/>
  <c r="AH198" i="29" s="1"/>
  <c r="Z207" i="29"/>
  <c r="Z205" i="29"/>
  <c r="AH205" i="29" s="1"/>
  <c r="Z203" i="29"/>
  <c r="AH203" i="29" s="1"/>
  <c r="Z201" i="29"/>
  <c r="AH201" i="29" s="1"/>
  <c r="Z199" i="29"/>
  <c r="Z196" i="29"/>
  <c r="Z194" i="29"/>
  <c r="AH194" i="29" s="1"/>
  <c r="Z192" i="29"/>
  <c r="AH192" i="29" s="1"/>
  <c r="Z190" i="29"/>
  <c r="AH190" i="29" s="1"/>
  <c r="Z197" i="29"/>
  <c r="Z189" i="29"/>
  <c r="AH189" i="29" s="1"/>
  <c r="Z187" i="29"/>
  <c r="AH187" i="29" s="1"/>
  <c r="Z185" i="29"/>
  <c r="AH185" i="29" s="1"/>
  <c r="Z183" i="29"/>
  <c r="Z181" i="29"/>
  <c r="AH181" i="29" s="1"/>
  <c r="Z191" i="29"/>
  <c r="AH191" i="29" s="1"/>
  <c r="Z195" i="29"/>
  <c r="AH195" i="29" s="1"/>
  <c r="Z188" i="29"/>
  <c r="Z182" i="29"/>
  <c r="AH182" i="29" s="1"/>
  <c r="N182" i="29" s="1"/>
  <c r="Z193" i="29"/>
  <c r="AH193" i="29" s="1"/>
  <c r="N193" i="29" s="1"/>
  <c r="Z186" i="29"/>
  <c r="Z179" i="29"/>
  <c r="AH179" i="29" s="1"/>
  <c r="Z180" i="29"/>
  <c r="AH180" i="29" s="1"/>
  <c r="AX110" i="29"/>
  <c r="AH112" i="29"/>
  <c r="AX114" i="29"/>
  <c r="AH116" i="29"/>
  <c r="AX118" i="29"/>
  <c r="AY119" i="29"/>
  <c r="AH121" i="29"/>
  <c r="K122" i="29"/>
  <c r="U352" i="30" s="1"/>
  <c r="AY123" i="29"/>
  <c r="M126" i="29"/>
  <c r="Y364" i="30" s="1"/>
  <c r="L127" i="29"/>
  <c r="Z358" i="30" s="1"/>
  <c r="M130" i="29"/>
  <c r="AC364" i="30" s="1"/>
  <c r="L131" i="29"/>
  <c r="AD358" i="30" s="1"/>
  <c r="M134" i="29"/>
  <c r="AG364" i="30" s="1"/>
  <c r="L135" i="29"/>
  <c r="AH358" i="30" s="1"/>
  <c r="AN181" i="29"/>
  <c r="AV181" i="29" s="1"/>
  <c r="AH183" i="29"/>
  <c r="AX188" i="29"/>
  <c r="AF187" i="29"/>
  <c r="AE187" i="29"/>
  <c r="AG187" i="29"/>
  <c r="AC187" i="29"/>
  <c r="AH188" i="29"/>
  <c r="J157" i="29"/>
  <c r="U347" i="30" s="1"/>
  <c r="J159" i="29"/>
  <c r="W347" i="30" s="1"/>
  <c r="N159" i="29"/>
  <c r="AF196" i="29"/>
  <c r="L196" i="29" s="1"/>
  <c r="AG196" i="29"/>
  <c r="M196" i="29" s="1"/>
  <c r="AH196" i="29"/>
  <c r="N196" i="29" s="1"/>
  <c r="AF179" i="29"/>
  <c r="AW180" i="29"/>
  <c r="AF189" i="29"/>
  <c r="AG189" i="29"/>
  <c r="M189" i="29" s="1"/>
  <c r="AY180" i="29"/>
  <c r="AY182" i="29"/>
  <c r="AU182" i="29"/>
  <c r="AH186" i="29"/>
  <c r="AX186" i="29"/>
  <c r="AX191" i="29"/>
  <c r="AG179" i="29"/>
  <c r="M179" i="29" s="1"/>
  <c r="AG183" i="29"/>
  <c r="M183" i="29" s="1"/>
  <c r="AH184" i="29"/>
  <c r="AX184" i="29"/>
  <c r="AY184" i="29"/>
  <c r="AU186" i="29"/>
  <c r="AH197" i="29"/>
  <c r="AH207" i="29"/>
  <c r="AC180" i="29"/>
  <c r="AG180" i="29"/>
  <c r="AU183" i="29"/>
  <c r="AG184" i="29"/>
  <c r="M184" i="29" s="1"/>
  <c r="AY185" i="29"/>
  <c r="AW186" i="29"/>
  <c r="AU187" i="29"/>
  <c r="AY187" i="29"/>
  <c r="AF190" i="29"/>
  <c r="AY190" i="29"/>
  <c r="AG194" i="29"/>
  <c r="M194" i="29" s="1"/>
  <c r="AD182" i="29"/>
  <c r="AV197" i="29"/>
  <c r="AY202" i="29"/>
  <c r="AY193" i="29"/>
  <c r="AY195" i="29"/>
  <c r="AY197" i="29"/>
  <c r="AW200" i="29"/>
  <c r="AX200" i="29"/>
  <c r="AG191" i="29"/>
  <c r="AW193" i="29"/>
  <c r="AC195" i="29"/>
  <c r="AU196" i="29"/>
  <c r="AF204" i="29"/>
  <c r="AT204" i="29"/>
  <c r="AX197" i="29"/>
  <c r="AG198" i="29"/>
  <c r="AH199" i="29"/>
  <c r="N199" i="29" s="1"/>
  <c r="AF202" i="29"/>
  <c r="AW202" i="29"/>
  <c r="AX202" i="29"/>
  <c r="AT202" i="29"/>
  <c r="AY203" i="29"/>
  <c r="AH202" i="29"/>
  <c r="AD204" i="29"/>
  <c r="J204" i="29" s="1"/>
  <c r="AH204" i="29"/>
  <c r="AF207" i="29"/>
  <c r="AX203" i="29"/>
  <c r="AX205" i="29"/>
  <c r="AU201" i="29"/>
  <c r="AU205" i="29"/>
  <c r="M127" i="28"/>
  <c r="Z327" i="30" s="1"/>
  <c r="K159" i="28"/>
  <c r="W316" i="30" s="1"/>
  <c r="K43" i="28"/>
  <c r="M44" i="28"/>
  <c r="M72" i="28" s="1"/>
  <c r="N47" i="28"/>
  <c r="L49" i="28"/>
  <c r="N50" i="28"/>
  <c r="N72" i="28" s="1"/>
  <c r="L51" i="28"/>
  <c r="L72" i="28" s="1"/>
  <c r="M52" i="28"/>
  <c r="M54" i="28"/>
  <c r="K55" i="28"/>
  <c r="M56" i="28"/>
  <c r="L58" i="28"/>
  <c r="K59" i="28"/>
  <c r="M60" i="28"/>
  <c r="J119" i="28"/>
  <c r="R309" i="30" s="1"/>
  <c r="M123" i="28"/>
  <c r="V327" i="30" s="1"/>
  <c r="K163" i="28"/>
  <c r="AA316" i="30" s="1"/>
  <c r="L167" i="28"/>
  <c r="AE322" i="30" s="1"/>
  <c r="J64" i="28"/>
  <c r="J72" i="28" s="1"/>
  <c r="J67" i="28"/>
  <c r="L129" i="28"/>
  <c r="AB321" i="30" s="1"/>
  <c r="J132" i="28"/>
  <c r="AE309" i="30" s="1"/>
  <c r="L43" i="28"/>
  <c r="N44" i="28"/>
  <c r="L46" i="28"/>
  <c r="K47" i="28"/>
  <c r="L48" i="28"/>
  <c r="M49" i="28"/>
  <c r="M51" i="28"/>
  <c r="L53" i="28"/>
  <c r="N54" i="28"/>
  <c r="L55" i="28"/>
  <c r="N56" i="28"/>
  <c r="L57" i="28"/>
  <c r="M58" i="28"/>
  <c r="L59" i="28"/>
  <c r="N60" i="28"/>
  <c r="J127" i="28"/>
  <c r="Z309" i="30" s="1"/>
  <c r="J161" i="28"/>
  <c r="Y310" i="30" s="1"/>
  <c r="N161" i="28"/>
  <c r="Y334" i="30" s="1"/>
  <c r="L163" i="28"/>
  <c r="AA322" i="30" s="1"/>
  <c r="N165" i="28"/>
  <c r="AC334" i="30" s="1"/>
  <c r="M167" i="28"/>
  <c r="AE328" i="30" s="1"/>
  <c r="K168" i="28"/>
  <c r="AF316" i="30" s="1"/>
  <c r="J171" i="28"/>
  <c r="AI310" i="30" s="1"/>
  <c r="M62" i="28"/>
  <c r="M66" i="28"/>
  <c r="M129" i="28"/>
  <c r="AB327" i="30" s="1"/>
  <c r="N134" i="28"/>
  <c r="AG333" i="30" s="1"/>
  <c r="K136" i="28"/>
  <c r="AI315" i="30" s="1"/>
  <c r="K157" i="28"/>
  <c r="U316" i="30" s="1"/>
  <c r="K161" i="28"/>
  <c r="Y316" i="30" s="1"/>
  <c r="K165" i="28"/>
  <c r="AC316" i="30" s="1"/>
  <c r="N167" i="28"/>
  <c r="AE334" i="30" s="1"/>
  <c r="L168" i="28"/>
  <c r="AF322" i="30" s="1"/>
  <c r="K171" i="28"/>
  <c r="AI316" i="30" s="1"/>
  <c r="N135" i="28"/>
  <c r="AH333" i="30" s="1"/>
  <c r="N133" i="28"/>
  <c r="AF333" i="30" s="1"/>
  <c r="N137" i="28"/>
  <c r="AJ333" i="30" s="1"/>
  <c r="N125" i="28"/>
  <c r="X333" i="30" s="1"/>
  <c r="N126" i="28"/>
  <c r="Y333" i="30" s="1"/>
  <c r="N124" i="28"/>
  <c r="W333" i="30" s="1"/>
  <c r="N127" i="28"/>
  <c r="Z333" i="30" s="1"/>
  <c r="N128" i="28"/>
  <c r="AA333" i="30" s="1"/>
  <c r="M130" i="28"/>
  <c r="AC327" i="30" s="1"/>
  <c r="M128" i="28"/>
  <c r="AA327" i="30" s="1"/>
  <c r="M134" i="28"/>
  <c r="AG327" i="30" s="1"/>
  <c r="L136" i="28"/>
  <c r="AI321" i="30" s="1"/>
  <c r="L162" i="28"/>
  <c r="Z322" i="30" s="1"/>
  <c r="L170" i="28"/>
  <c r="AH322" i="30" s="1"/>
  <c r="L125" i="28"/>
  <c r="X321" i="30" s="1"/>
  <c r="L166" i="28"/>
  <c r="AD322" i="30" s="1"/>
  <c r="L130" i="28"/>
  <c r="AC321" i="30" s="1"/>
  <c r="L134" i="28"/>
  <c r="AG321" i="30" s="1"/>
  <c r="L135" i="28"/>
  <c r="AH321" i="30" s="1"/>
  <c r="K121" i="28"/>
  <c r="T315" i="30" s="1"/>
  <c r="K130" i="28"/>
  <c r="AC315" i="30" s="1"/>
  <c r="K68" i="28"/>
  <c r="K70" i="28"/>
  <c r="K133" i="28"/>
  <c r="AF315" i="30" s="1"/>
  <c r="K135" i="28"/>
  <c r="AH315" i="30" s="1"/>
  <c r="K66" i="28"/>
  <c r="K64" i="28"/>
  <c r="K131" i="28"/>
  <c r="AD315" i="30" s="1"/>
  <c r="K134" i="28"/>
  <c r="AG315" i="30" s="1"/>
  <c r="K137" i="28"/>
  <c r="AJ315" i="30" s="1"/>
  <c r="I69" i="28"/>
  <c r="I131" i="28"/>
  <c r="AD303" i="30" s="1"/>
  <c r="J123" i="28"/>
  <c r="V309" i="30" s="1"/>
  <c r="J167" i="28"/>
  <c r="AE310" i="30" s="1"/>
  <c r="J157" i="28"/>
  <c r="U310" i="30" s="1"/>
  <c r="J130" i="28"/>
  <c r="AC309" i="30" s="1"/>
  <c r="J121" i="28"/>
  <c r="T309" i="30" s="1"/>
  <c r="J122" i="28"/>
  <c r="U309" i="30" s="1"/>
  <c r="J131" i="28"/>
  <c r="AD309" i="30" s="1"/>
  <c r="J136" i="28"/>
  <c r="AI309" i="30" s="1"/>
  <c r="J125" i="28"/>
  <c r="X309" i="30" s="1"/>
  <c r="J126" i="28"/>
  <c r="Y309" i="30" s="1"/>
  <c r="J135" i="28"/>
  <c r="AH309" i="30" s="1"/>
  <c r="I77" i="28"/>
  <c r="I302" i="30" s="1"/>
  <c r="I76" i="28"/>
  <c r="H302" i="30" s="1"/>
  <c r="I79" i="28"/>
  <c r="K302" i="30" s="1"/>
  <c r="I83" i="28"/>
  <c r="O302" i="30" s="1"/>
  <c r="I91" i="28"/>
  <c r="W302" i="30" s="1"/>
  <c r="AP207" i="28"/>
  <c r="AX207" i="28" s="1"/>
  <c r="AO180" i="28"/>
  <c r="AW180" i="28" s="1"/>
  <c r="AP187" i="28"/>
  <c r="AX187" i="28" s="1"/>
  <c r="X204" i="28"/>
  <c r="AF204" i="28" s="1"/>
  <c r="AL207" i="28"/>
  <c r="AT207" i="28" s="1"/>
  <c r="AP180" i="28"/>
  <c r="AX180" i="28" s="1"/>
  <c r="X181" i="28"/>
  <c r="AF181" i="28" s="1"/>
  <c r="L181" i="28" s="1"/>
  <c r="AO182" i="28"/>
  <c r="AW182" i="28" s="1"/>
  <c r="X190" i="28"/>
  <c r="AP193" i="28"/>
  <c r="AP198" i="28"/>
  <c r="AX198" i="28" s="1"/>
  <c r="X207" i="28"/>
  <c r="AF207" i="28" s="1"/>
  <c r="X192" i="28"/>
  <c r="X198" i="28"/>
  <c r="AF198" i="28" s="1"/>
  <c r="AP201" i="28"/>
  <c r="AX201" i="28" s="1"/>
  <c r="X202" i="28"/>
  <c r="AF202" i="28" s="1"/>
  <c r="X188" i="28"/>
  <c r="AP206" i="28"/>
  <c r="AX206" i="28" s="1"/>
  <c r="AP182" i="28"/>
  <c r="AX182" i="28" s="1"/>
  <c r="X184" i="28"/>
  <c r="AF184" i="28" s="1"/>
  <c r="L184" i="28" s="1"/>
  <c r="AP195" i="28"/>
  <c r="AX195" i="28" s="1"/>
  <c r="X196" i="28"/>
  <c r="AF196" i="28" s="1"/>
  <c r="AP200" i="28"/>
  <c r="I93" i="28"/>
  <c r="Y302" i="30" s="1"/>
  <c r="I101" i="28"/>
  <c r="AG302" i="30" s="1"/>
  <c r="I85" i="28"/>
  <c r="Q302" i="30" s="1"/>
  <c r="I89" i="28"/>
  <c r="U302" i="30" s="1"/>
  <c r="I92" i="28"/>
  <c r="X302" i="30" s="1"/>
  <c r="I95" i="28"/>
  <c r="AA302" i="30" s="1"/>
  <c r="I99" i="28"/>
  <c r="AE302" i="30" s="1"/>
  <c r="I90" i="28"/>
  <c r="V302" i="30" s="1"/>
  <c r="I81" i="28"/>
  <c r="M302" i="30" s="1"/>
  <c r="I84" i="28"/>
  <c r="P302" i="30" s="1"/>
  <c r="I87" i="28"/>
  <c r="S302" i="30" s="1"/>
  <c r="I97" i="28"/>
  <c r="AC302" i="30" s="1"/>
  <c r="I100" i="28"/>
  <c r="AF302" i="30" s="1"/>
  <c r="I103" i="28"/>
  <c r="AI302" i="30" s="1"/>
  <c r="I82" i="28"/>
  <c r="N302" i="30" s="1"/>
  <c r="I98" i="28"/>
  <c r="AD302" i="30" s="1"/>
  <c r="I78" i="28"/>
  <c r="J302" i="30" s="1"/>
  <c r="I86" i="28"/>
  <c r="R302" i="30" s="1"/>
  <c r="I94" i="28"/>
  <c r="Z302" i="30" s="1"/>
  <c r="I102" i="28"/>
  <c r="AH302" i="30" s="1"/>
  <c r="I80" i="28"/>
  <c r="L302" i="30" s="1"/>
  <c r="I88" i="28"/>
  <c r="T302" i="30" s="1"/>
  <c r="I96" i="28"/>
  <c r="AB302" i="30" s="1"/>
  <c r="I104" i="28"/>
  <c r="AJ302" i="30" s="1"/>
  <c r="AL202" i="28"/>
  <c r="AT202" i="28" s="1"/>
  <c r="AL195" i="28"/>
  <c r="AT195" i="28" s="1"/>
  <c r="AL191" i="28"/>
  <c r="AT191" i="28" s="1"/>
  <c r="AL205" i="28"/>
  <c r="AT205" i="28" s="1"/>
  <c r="AL180" i="28"/>
  <c r="AT180" i="28" s="1"/>
  <c r="AL185" i="28"/>
  <c r="AT185" i="28" s="1"/>
  <c r="AL193" i="28"/>
  <c r="AT193" i="28" s="1"/>
  <c r="AL199" i="28"/>
  <c r="AT199" i="28" s="1"/>
  <c r="K72" i="28"/>
  <c r="V207" i="28"/>
  <c r="AD207" i="28" s="1"/>
  <c r="V202" i="28"/>
  <c r="AD202" i="28" s="1"/>
  <c r="V199" i="28"/>
  <c r="AD199" i="28" s="1"/>
  <c r="V196" i="28"/>
  <c r="AD196" i="28" s="1"/>
  <c r="V194" i="28"/>
  <c r="AD194" i="28" s="1"/>
  <c r="V192" i="28"/>
  <c r="AD192" i="28" s="1"/>
  <c r="V190" i="28"/>
  <c r="AD190" i="28" s="1"/>
  <c r="V188" i="28"/>
  <c r="AD188" i="28" s="1"/>
  <c r="V186" i="28"/>
  <c r="AD186" i="28" s="1"/>
  <c r="V184" i="28"/>
  <c r="AD184" i="28" s="1"/>
  <c r="V201" i="28"/>
  <c r="AD201" i="28" s="1"/>
  <c r="V200" i="28"/>
  <c r="AD200" i="28" s="1"/>
  <c r="V197" i="28"/>
  <c r="AD197" i="28" s="1"/>
  <c r="V191" i="28"/>
  <c r="AD191" i="28" s="1"/>
  <c r="V183" i="28"/>
  <c r="V181" i="28"/>
  <c r="AD181" i="28" s="1"/>
  <c r="J181" i="28" s="1"/>
  <c r="V179" i="28"/>
  <c r="AD179" i="28" s="1"/>
  <c r="V206" i="28"/>
  <c r="AD206" i="28" s="1"/>
  <c r="V205" i="28"/>
  <c r="AD205" i="28" s="1"/>
  <c r="V195" i="28"/>
  <c r="AD195" i="28" s="1"/>
  <c r="V189" i="28"/>
  <c r="V185" i="28"/>
  <c r="AD185" i="28" s="1"/>
  <c r="V204" i="28"/>
  <c r="AD204" i="28" s="1"/>
  <c r="J204" i="28" s="1"/>
  <c r="V187" i="28"/>
  <c r="AD187" i="28" s="1"/>
  <c r="V203" i="28"/>
  <c r="AD203" i="28" s="1"/>
  <c r="AN207" i="28"/>
  <c r="AV207" i="28" s="1"/>
  <c r="AN206" i="28"/>
  <c r="AV206" i="28" s="1"/>
  <c r="AN199" i="28"/>
  <c r="AV199" i="28" s="1"/>
  <c r="AN198" i="28"/>
  <c r="AV198" i="28" s="1"/>
  <c r="AN195" i="28"/>
  <c r="AN193" i="28"/>
  <c r="AV193" i="28" s="1"/>
  <c r="AN191" i="28"/>
  <c r="AV191" i="28" s="1"/>
  <c r="AN189" i="28"/>
  <c r="AN187" i="28"/>
  <c r="AV187" i="28" s="1"/>
  <c r="AN185" i="28"/>
  <c r="AN183" i="28"/>
  <c r="AV183" i="28" s="1"/>
  <c r="AN192" i="28"/>
  <c r="AV192" i="28" s="1"/>
  <c r="AN184" i="28"/>
  <c r="AV184" i="28" s="1"/>
  <c r="AN182" i="28"/>
  <c r="AV182" i="28" s="1"/>
  <c r="AN180" i="28"/>
  <c r="AV180" i="28" s="1"/>
  <c r="AN202" i="28"/>
  <c r="AV202" i="28" s="1"/>
  <c r="AN205" i="28"/>
  <c r="AV205" i="28" s="1"/>
  <c r="AN197" i="28"/>
  <c r="AV197" i="28" s="1"/>
  <c r="AN186" i="28"/>
  <c r="AV186" i="28" s="1"/>
  <c r="AN201" i="28"/>
  <c r="AV201" i="28" s="1"/>
  <c r="AN194" i="28"/>
  <c r="AN181" i="28"/>
  <c r="AV181" i="28" s="1"/>
  <c r="AN203" i="28"/>
  <c r="AV203" i="28" s="1"/>
  <c r="AN200" i="28"/>
  <c r="AN190" i="28"/>
  <c r="AN188" i="28"/>
  <c r="Z204" i="28"/>
  <c r="AH204" i="28" s="1"/>
  <c r="Z201" i="28"/>
  <c r="AH201" i="28" s="1"/>
  <c r="Z196" i="28"/>
  <c r="AH196" i="28" s="1"/>
  <c r="Z194" i="28"/>
  <c r="AH194" i="28" s="1"/>
  <c r="Z192" i="28"/>
  <c r="AH192" i="28" s="1"/>
  <c r="Z190" i="28"/>
  <c r="AH190" i="28" s="1"/>
  <c r="Z188" i="28"/>
  <c r="AH188" i="28" s="1"/>
  <c r="Z186" i="28"/>
  <c r="AH186" i="28" s="1"/>
  <c r="Z184" i="28"/>
  <c r="AH184" i="28" s="1"/>
  <c r="Z207" i="28"/>
  <c r="AH207" i="28" s="1"/>
  <c r="Z203" i="28"/>
  <c r="Z202" i="28"/>
  <c r="AH202" i="28" s="1"/>
  <c r="Z198" i="28"/>
  <c r="AH198" i="28" s="1"/>
  <c r="Z193" i="28"/>
  <c r="AH193" i="28" s="1"/>
  <c r="Z185" i="28"/>
  <c r="Z181" i="28"/>
  <c r="AH181" i="28" s="1"/>
  <c r="Z179" i="28"/>
  <c r="AH179" i="28" s="1"/>
  <c r="Z187" i="28"/>
  <c r="AH187" i="28" s="1"/>
  <c r="Z200" i="28"/>
  <c r="AH200" i="28" s="1"/>
  <c r="Z199" i="28"/>
  <c r="AH199" i="28" s="1"/>
  <c r="Z191" i="28"/>
  <c r="AH191" i="28" s="1"/>
  <c r="Z183" i="28"/>
  <c r="Z197" i="28"/>
  <c r="AH197" i="28" s="1"/>
  <c r="Z180" i="28"/>
  <c r="AH180" i="28" s="1"/>
  <c r="Y42" i="28"/>
  <c r="AF42" i="28"/>
  <c r="AO42" i="28" s="1"/>
  <c r="Y43" i="28"/>
  <c r="U43" i="28"/>
  <c r="AC43" i="28" s="1"/>
  <c r="I43" i="28" s="1"/>
  <c r="Z43" i="28"/>
  <c r="Y44" i="28"/>
  <c r="U44" i="28"/>
  <c r="AC44" i="28" s="1"/>
  <c r="I44" i="28" s="1"/>
  <c r="Z44" i="28"/>
  <c r="Y45" i="28"/>
  <c r="U45" i="28"/>
  <c r="AC45" i="28" s="1"/>
  <c r="I45" i="28" s="1"/>
  <c r="Z45" i="28"/>
  <c r="Y46" i="28"/>
  <c r="U46" i="28"/>
  <c r="AC46" i="28" s="1"/>
  <c r="I46" i="28" s="1"/>
  <c r="Z46" i="28"/>
  <c r="Y47" i="28"/>
  <c r="U47" i="28"/>
  <c r="AC47" i="28" s="1"/>
  <c r="I47" i="28" s="1"/>
  <c r="Z47" i="28"/>
  <c r="Y48" i="28"/>
  <c r="U48" i="28"/>
  <c r="AC48" i="28" s="1"/>
  <c r="I48" i="28" s="1"/>
  <c r="Z48" i="28"/>
  <c r="Z49" i="28"/>
  <c r="Y51" i="28"/>
  <c r="U51" i="28"/>
  <c r="AC51" i="28" s="1"/>
  <c r="I51" i="28" s="1"/>
  <c r="Y53" i="28"/>
  <c r="U53" i="28"/>
  <c r="AC53" i="28" s="1"/>
  <c r="I53" i="28" s="1"/>
  <c r="Y54" i="28"/>
  <c r="U54" i="28"/>
  <c r="AC54" i="28" s="1"/>
  <c r="I54" i="28" s="1"/>
  <c r="Y55" i="28"/>
  <c r="U55" i="28"/>
  <c r="AC55" i="28" s="1"/>
  <c r="I55" i="28" s="1"/>
  <c r="Z56" i="28"/>
  <c r="Y57" i="28"/>
  <c r="U57" i="28"/>
  <c r="AC57" i="28" s="1"/>
  <c r="I57" i="28" s="1"/>
  <c r="Z58" i="28"/>
  <c r="Z59" i="28"/>
  <c r="Y60" i="28"/>
  <c r="U60" i="28"/>
  <c r="AC60" i="28" s="1"/>
  <c r="I60" i="28" s="1"/>
  <c r="Y62" i="28"/>
  <c r="U62" i="28"/>
  <c r="AC62" i="28" s="1"/>
  <c r="I62" i="28" s="1"/>
  <c r="AV189" i="28"/>
  <c r="AV195" i="28"/>
  <c r="AN196" i="28"/>
  <c r="AV196" i="28" s="1"/>
  <c r="Y207" i="28"/>
  <c r="AG207" i="28" s="1"/>
  <c r="M207" i="28" s="1"/>
  <c r="Y205" i="28"/>
  <c r="AG205" i="28" s="1"/>
  <c r="Y203" i="28"/>
  <c r="AG203" i="28" s="1"/>
  <c r="Y201" i="28"/>
  <c r="AG201" i="28" s="1"/>
  <c r="Y199" i="28"/>
  <c r="Y197" i="28"/>
  <c r="AG197" i="28" s="1"/>
  <c r="Y206" i="28"/>
  <c r="AG206" i="28" s="1"/>
  <c r="Y198" i="28"/>
  <c r="Y204" i="28"/>
  <c r="AG204" i="28" s="1"/>
  <c r="M204" i="28" s="1"/>
  <c r="Y195" i="28"/>
  <c r="AG195" i="28" s="1"/>
  <c r="Y192" i="28"/>
  <c r="AG192" i="28" s="1"/>
  <c r="Y187" i="28"/>
  <c r="AG187" i="28" s="1"/>
  <c r="Y184" i="28"/>
  <c r="AG184" i="28" s="1"/>
  <c r="Y200" i="28"/>
  <c r="AG200" i="28" s="1"/>
  <c r="Y194" i="28"/>
  <c r="AG194" i="28" s="1"/>
  <c r="Y193" i="28"/>
  <c r="AG193" i="28" s="1"/>
  <c r="Y190" i="28"/>
  <c r="AG190" i="28" s="1"/>
  <c r="Y189" i="28"/>
  <c r="AG189" i="28" s="1"/>
  <c r="Y180" i="28"/>
  <c r="AG180" i="28" s="1"/>
  <c r="Y188" i="28"/>
  <c r="AG188" i="28" s="1"/>
  <c r="Y185" i="28"/>
  <c r="AG185" i="28" s="1"/>
  <c r="Y186" i="28"/>
  <c r="AG186" i="28" s="1"/>
  <c r="Y182" i="28"/>
  <c r="AG182" i="28" s="1"/>
  <c r="U42" i="28"/>
  <c r="Z42" i="28"/>
  <c r="V43" i="28"/>
  <c r="V44" i="28"/>
  <c r="V45" i="28"/>
  <c r="V48" i="28"/>
  <c r="V49" i="28"/>
  <c r="V50" i="28"/>
  <c r="V51" i="28"/>
  <c r="V53" i="28"/>
  <c r="V54" i="28"/>
  <c r="V55" i="28"/>
  <c r="V57" i="28"/>
  <c r="V59" i="28"/>
  <c r="V62" i="28"/>
  <c r="AC109" i="28"/>
  <c r="AT112" i="28"/>
  <c r="AC113" i="28"/>
  <c r="AT116" i="28"/>
  <c r="AC117" i="28"/>
  <c r="AT120" i="28"/>
  <c r="AC121" i="28"/>
  <c r="AT124" i="28"/>
  <c r="AC125" i="28"/>
  <c r="AT128" i="28"/>
  <c r="Y179" i="28"/>
  <c r="AG179" i="28" s="1"/>
  <c r="Y181" i="28"/>
  <c r="AG181" i="28" s="1"/>
  <c r="V182" i="28"/>
  <c r="AD182" i="28" s="1"/>
  <c r="Y183" i="28"/>
  <c r="AG183" i="28" s="1"/>
  <c r="W206" i="28"/>
  <c r="AE206" i="28" s="1"/>
  <c r="W204" i="28"/>
  <c r="AE204" i="28" s="1"/>
  <c r="W202" i="28"/>
  <c r="AE202" i="28" s="1"/>
  <c r="W200" i="28"/>
  <c r="AE200" i="28" s="1"/>
  <c r="W198" i="28"/>
  <c r="AE198" i="28" s="1"/>
  <c r="K198" i="28" s="1"/>
  <c r="W205" i="28"/>
  <c r="AE205" i="28" s="1"/>
  <c r="K205" i="28" s="1"/>
  <c r="W197" i="28"/>
  <c r="AE197" i="28" s="1"/>
  <c r="W196" i="28"/>
  <c r="AE196" i="28" s="1"/>
  <c r="W189" i="28"/>
  <c r="AE189" i="28" s="1"/>
  <c r="W188" i="28"/>
  <c r="AE188" i="28" s="1"/>
  <c r="W199" i="28"/>
  <c r="AE199" i="28" s="1"/>
  <c r="W191" i="28"/>
  <c r="AE191" i="28" s="1"/>
  <c r="W186" i="28"/>
  <c r="AE186" i="28" s="1"/>
  <c r="W185" i="28"/>
  <c r="AE185" i="28" s="1"/>
  <c r="W182" i="28"/>
  <c r="AE182" i="28" s="1"/>
  <c r="W181" i="28"/>
  <c r="AE181" i="28" s="1"/>
  <c r="W203" i="28"/>
  <c r="AE203" i="28" s="1"/>
  <c r="W201" i="28"/>
  <c r="AE201" i="28" s="1"/>
  <c r="K201" i="28" s="1"/>
  <c r="W194" i="28"/>
  <c r="AE194" i="28" s="1"/>
  <c r="W193" i="28"/>
  <c r="AE193" i="28" s="1"/>
  <c r="W195" i="28"/>
  <c r="AE195" i="28" s="1"/>
  <c r="W183" i="28"/>
  <c r="AE183" i="28" s="1"/>
  <c r="K183" i="28" s="1"/>
  <c r="W180" i="28"/>
  <c r="AE180" i="28" s="1"/>
  <c r="W207" i="28"/>
  <c r="AE207" i="28" s="1"/>
  <c r="K207" i="28" s="1"/>
  <c r="W187" i="28"/>
  <c r="AE187" i="28" s="1"/>
  <c r="W184" i="28"/>
  <c r="AE184" i="28" s="1"/>
  <c r="W179" i="28"/>
  <c r="AE179" i="28" s="1"/>
  <c r="W192" i="28"/>
  <c r="AE192" i="28" s="1"/>
  <c r="W190" i="28"/>
  <c r="AE190" i="28" s="1"/>
  <c r="AO207" i="28"/>
  <c r="AW207" i="28" s="1"/>
  <c r="AO205" i="28"/>
  <c r="AW205" i="28" s="1"/>
  <c r="AO203" i="28"/>
  <c r="AW203" i="28" s="1"/>
  <c r="AO201" i="28"/>
  <c r="AW201" i="28" s="1"/>
  <c r="AO199" i="28"/>
  <c r="AW199" i="28" s="1"/>
  <c r="AO197" i="28"/>
  <c r="AW197" i="28" s="1"/>
  <c r="AO204" i="28"/>
  <c r="AW204" i="28" s="1"/>
  <c r="AO200" i="28"/>
  <c r="AW200" i="28" s="1"/>
  <c r="AO193" i="28"/>
  <c r="AW193" i="28" s="1"/>
  <c r="AO190" i="28"/>
  <c r="AO185" i="28"/>
  <c r="AW185" i="28" s="1"/>
  <c r="AO195" i="28"/>
  <c r="AW195" i="28" s="1"/>
  <c r="AO186" i="28"/>
  <c r="AW186" i="28" s="1"/>
  <c r="AO194" i="28"/>
  <c r="AW194" i="28" s="1"/>
  <c r="AO189" i="28"/>
  <c r="AW189" i="28" s="1"/>
  <c r="AO188" i="28"/>
  <c r="AW188" i="28" s="1"/>
  <c r="AO202" i="28"/>
  <c r="AW202" i="28" s="1"/>
  <c r="AO184" i="28"/>
  <c r="AW184" i="28" s="1"/>
  <c r="AO198" i="28"/>
  <c r="AO196" i="28"/>
  <c r="AW196" i="28" s="1"/>
  <c r="AO192" i="28"/>
  <c r="AW192" i="28" s="1"/>
  <c r="AO187" i="28"/>
  <c r="AW187" i="28" s="1"/>
  <c r="AO179" i="28"/>
  <c r="AW179" i="28" s="1"/>
  <c r="AO206" i="28"/>
  <c r="AW206" i="28" s="1"/>
  <c r="AO183" i="28"/>
  <c r="AW183" i="28" s="1"/>
  <c r="W42" i="28"/>
  <c r="X43" i="28"/>
  <c r="X44" i="28"/>
  <c r="X45" i="28"/>
  <c r="X46" i="28"/>
  <c r="X47" i="28"/>
  <c r="X48" i="28"/>
  <c r="X51" i="28"/>
  <c r="X53" i="28"/>
  <c r="X54" i="28"/>
  <c r="X55" i="28"/>
  <c r="X57" i="28"/>
  <c r="X60" i="28"/>
  <c r="X62" i="28"/>
  <c r="AC110" i="28"/>
  <c r="AT110" i="28"/>
  <c r="AC114" i="28"/>
  <c r="AT114" i="28"/>
  <c r="AC118" i="28"/>
  <c r="AT118" i="28"/>
  <c r="K120" i="28"/>
  <c r="S315" i="30" s="1"/>
  <c r="AC122" i="28"/>
  <c r="M122" i="28"/>
  <c r="U327" i="30" s="1"/>
  <c r="AT122" i="28"/>
  <c r="K124" i="28"/>
  <c r="W315" i="30" s="1"/>
  <c r="AC126" i="28"/>
  <c r="M126" i="28"/>
  <c r="Y327" i="30" s="1"/>
  <c r="AT126" i="28"/>
  <c r="L128" i="28"/>
  <c r="AA321" i="30" s="1"/>
  <c r="K128" i="28"/>
  <c r="AA315" i="30" s="1"/>
  <c r="AT130" i="28"/>
  <c r="I130" i="28" s="1"/>
  <c r="AC303" i="30" s="1"/>
  <c r="L131" i="28"/>
  <c r="AD321" i="30" s="1"/>
  <c r="AC132" i="28"/>
  <c r="AT135" i="28"/>
  <c r="I135" i="28" s="1"/>
  <c r="AH303" i="30" s="1"/>
  <c r="AT136" i="28"/>
  <c r="I136" i="28" s="1"/>
  <c r="AI303" i="30" s="1"/>
  <c r="AN179" i="28"/>
  <c r="AV179" i="28" s="1"/>
  <c r="V180" i="28"/>
  <c r="Z189" i="28"/>
  <c r="AH189" i="28" s="1"/>
  <c r="Z195" i="28"/>
  <c r="AH195" i="28" s="1"/>
  <c r="V198" i="28"/>
  <c r="AD198" i="28" s="1"/>
  <c r="Z205" i="28"/>
  <c r="AH205" i="28" s="1"/>
  <c r="Y49" i="28"/>
  <c r="U49" i="28"/>
  <c r="AC49" i="28" s="1"/>
  <c r="I49" i="28" s="1"/>
  <c r="Y50" i="28"/>
  <c r="U50" i="28"/>
  <c r="AC50" i="28" s="1"/>
  <c r="I50" i="28" s="1"/>
  <c r="Z50" i="28"/>
  <c r="Z51" i="28"/>
  <c r="Y52" i="28"/>
  <c r="U52" i="28"/>
  <c r="AC52" i="28" s="1"/>
  <c r="I52" i="28" s="1"/>
  <c r="Z52" i="28"/>
  <c r="Z53" i="28"/>
  <c r="Z54" i="28"/>
  <c r="Z55" i="28"/>
  <c r="Y56" i="28"/>
  <c r="U56" i="28"/>
  <c r="AC56" i="28" s="1"/>
  <c r="I56" i="28" s="1"/>
  <c r="Z57" i="28"/>
  <c r="Y58" i="28"/>
  <c r="U58" i="28"/>
  <c r="AC58" i="28" s="1"/>
  <c r="I58" i="28" s="1"/>
  <c r="Y59" i="28"/>
  <c r="U59" i="28"/>
  <c r="AC59" i="28" s="1"/>
  <c r="I59" i="28" s="1"/>
  <c r="Z60" i="28"/>
  <c r="Y61" i="28"/>
  <c r="U61" i="28"/>
  <c r="AC61" i="28" s="1"/>
  <c r="I61" i="28" s="1"/>
  <c r="Z61" i="28"/>
  <c r="Z62" i="28"/>
  <c r="U207" i="28"/>
  <c r="AC207" i="28" s="1"/>
  <c r="U205" i="28"/>
  <c r="AC205" i="28" s="1"/>
  <c r="U203" i="28"/>
  <c r="AC203" i="28" s="1"/>
  <c r="U201" i="28"/>
  <c r="AC201" i="28" s="1"/>
  <c r="U199" i="28"/>
  <c r="U197" i="28"/>
  <c r="AC197" i="28" s="1"/>
  <c r="U204" i="28"/>
  <c r="AC204" i="28" s="1"/>
  <c r="U206" i="28"/>
  <c r="AC206" i="28" s="1"/>
  <c r="U193" i="28"/>
  <c r="AC193" i="28" s="1"/>
  <c r="U190" i="28"/>
  <c r="U185" i="28"/>
  <c r="AC185" i="28" s="1"/>
  <c r="U202" i="28"/>
  <c r="AC202" i="28" s="1"/>
  <c r="U196" i="28"/>
  <c r="AC196" i="28" s="1"/>
  <c r="U192" i="28"/>
  <c r="AC192" i="28" s="1"/>
  <c r="U187" i="28"/>
  <c r="AC187" i="28" s="1"/>
  <c r="U183" i="28"/>
  <c r="AC183" i="28" s="1"/>
  <c r="U200" i="28"/>
  <c r="AC200" i="28" s="1"/>
  <c r="U195" i="28"/>
  <c r="AC195" i="28" s="1"/>
  <c r="U191" i="28"/>
  <c r="AC191" i="28" s="1"/>
  <c r="U186" i="28"/>
  <c r="AC186" i="28" s="1"/>
  <c r="U198" i="28"/>
  <c r="AC198" i="28" s="1"/>
  <c r="U194" i="28"/>
  <c r="AC194" i="28" s="1"/>
  <c r="U189" i="28"/>
  <c r="AC189" i="28" s="1"/>
  <c r="U182" i="28"/>
  <c r="AC182" i="28" s="1"/>
  <c r="U180" i="28"/>
  <c r="AC180" i="28" s="1"/>
  <c r="U184" i="28"/>
  <c r="AC184" i="28" s="1"/>
  <c r="U181" i="28"/>
  <c r="AC181" i="28" s="1"/>
  <c r="U188" i="28"/>
  <c r="AC188" i="28" s="1"/>
  <c r="AM206" i="28"/>
  <c r="AU206" i="28" s="1"/>
  <c r="AM204" i="28"/>
  <c r="AU204" i="28" s="1"/>
  <c r="AM202" i="28"/>
  <c r="AU202" i="28" s="1"/>
  <c r="AM200" i="28"/>
  <c r="AU200" i="28" s="1"/>
  <c r="AM198" i="28"/>
  <c r="AU198" i="28" s="1"/>
  <c r="AM201" i="28"/>
  <c r="AU201" i="28" s="1"/>
  <c r="AM205" i="28"/>
  <c r="AU205" i="28" s="1"/>
  <c r="AM195" i="28"/>
  <c r="AU195" i="28" s="1"/>
  <c r="AM194" i="28"/>
  <c r="AU194" i="28" s="1"/>
  <c r="AM187" i="28"/>
  <c r="AU187" i="28" s="1"/>
  <c r="AM186" i="28"/>
  <c r="AU186" i="28" s="1"/>
  <c r="AM207" i="28"/>
  <c r="AU207" i="28" s="1"/>
  <c r="AM203" i="28"/>
  <c r="AU203" i="28" s="1"/>
  <c r="AM196" i="28"/>
  <c r="AU196" i="28" s="1"/>
  <c r="AM192" i="28"/>
  <c r="AU192" i="28" s="1"/>
  <c r="AM191" i="28"/>
  <c r="AU191" i="28" s="1"/>
  <c r="AM180" i="28"/>
  <c r="AU180" i="28" s="1"/>
  <c r="AM179" i="28"/>
  <c r="AU179" i="28" s="1"/>
  <c r="AM185" i="28"/>
  <c r="AU185" i="28" s="1"/>
  <c r="AM197" i="28"/>
  <c r="AU197" i="28" s="1"/>
  <c r="AM193" i="28"/>
  <c r="AU193" i="28" s="1"/>
  <c r="AM190" i="28"/>
  <c r="AU190" i="28" s="1"/>
  <c r="AM189" i="28"/>
  <c r="AU189" i="28" s="1"/>
  <c r="AM188" i="28"/>
  <c r="AU188" i="28" s="1"/>
  <c r="AM182" i="28"/>
  <c r="AU182" i="28" s="1"/>
  <c r="AM199" i="28"/>
  <c r="AM183" i="28"/>
  <c r="AU183" i="28" s="1"/>
  <c r="AM184" i="28"/>
  <c r="AU184" i="28" s="1"/>
  <c r="AQ206" i="28"/>
  <c r="AY206" i="28" s="1"/>
  <c r="AQ204" i="28"/>
  <c r="AY204" i="28" s="1"/>
  <c r="AQ202" i="28"/>
  <c r="AY202" i="28" s="1"/>
  <c r="AQ200" i="28"/>
  <c r="AY200" i="28" s="1"/>
  <c r="AQ198" i="28"/>
  <c r="AY198" i="28" s="1"/>
  <c r="AQ203" i="28"/>
  <c r="AQ207" i="28"/>
  <c r="AY207" i="28" s="1"/>
  <c r="AQ196" i="28"/>
  <c r="AY196" i="28" s="1"/>
  <c r="AQ189" i="28"/>
  <c r="AY189" i="28" s="1"/>
  <c r="AQ188" i="28"/>
  <c r="AY188" i="28" s="1"/>
  <c r="AQ205" i="28"/>
  <c r="AY205" i="28" s="1"/>
  <c r="AQ197" i="28"/>
  <c r="AY197" i="28" s="1"/>
  <c r="AQ194" i="28"/>
  <c r="AQ193" i="28"/>
  <c r="AY193" i="28" s="1"/>
  <c r="AQ182" i="28"/>
  <c r="AY182" i="28" s="1"/>
  <c r="AQ181" i="28"/>
  <c r="AY181" i="28" s="1"/>
  <c r="AQ201" i="28"/>
  <c r="AY201" i="28" s="1"/>
  <c r="AQ199" i="28"/>
  <c r="AY199" i="28" s="1"/>
  <c r="AQ190" i="28"/>
  <c r="AY190" i="28" s="1"/>
  <c r="AQ187" i="28"/>
  <c r="AY187" i="28" s="1"/>
  <c r="AQ184" i="28"/>
  <c r="AY184" i="28" s="1"/>
  <c r="AQ185" i="28"/>
  <c r="AQ183" i="28"/>
  <c r="AY183" i="28" s="1"/>
  <c r="AQ191" i="28"/>
  <c r="AY191" i="28" s="1"/>
  <c r="AQ186" i="28"/>
  <c r="AY186" i="28" s="1"/>
  <c r="AQ192" i="28"/>
  <c r="AY192" i="28" s="1"/>
  <c r="AQ179" i="28"/>
  <c r="AY179" i="28" s="1"/>
  <c r="AQ195" i="28"/>
  <c r="AY195" i="28" s="1"/>
  <c r="AQ180" i="28"/>
  <c r="AY180" i="28" s="1"/>
  <c r="V46" i="28"/>
  <c r="V47" i="28"/>
  <c r="V52" i="28"/>
  <c r="V56" i="28"/>
  <c r="V58" i="28"/>
  <c r="V60" i="28"/>
  <c r="V61" i="28"/>
  <c r="M125" i="28"/>
  <c r="X327" i="30" s="1"/>
  <c r="L42" i="28"/>
  <c r="V42" i="28"/>
  <c r="W43" i="28"/>
  <c r="W44" i="28"/>
  <c r="W45" i="28"/>
  <c r="W46" i="28"/>
  <c r="W47" i="28"/>
  <c r="W48" i="28"/>
  <c r="W49" i="28"/>
  <c r="W50" i="28"/>
  <c r="W51" i="28"/>
  <c r="W52" i="28"/>
  <c r="W53" i="28"/>
  <c r="W54" i="28"/>
  <c r="W55" i="28"/>
  <c r="W56" i="28"/>
  <c r="W57" i="28"/>
  <c r="W58" i="28"/>
  <c r="W59" i="28"/>
  <c r="W60" i="28"/>
  <c r="W61" i="28"/>
  <c r="W62" i="28"/>
  <c r="X108" i="28"/>
  <c r="AT109" i="28"/>
  <c r="AT111" i="28"/>
  <c r="AT113" i="28"/>
  <c r="AT115" i="28"/>
  <c r="AT117" i="28"/>
  <c r="AT119" i="28"/>
  <c r="J120" i="28"/>
  <c r="S309" i="30" s="1"/>
  <c r="AT121" i="28"/>
  <c r="AT123" i="28"/>
  <c r="J124" i="28"/>
  <c r="W309" i="30" s="1"/>
  <c r="AT125" i="28"/>
  <c r="AT127" i="28"/>
  <c r="J128" i="28"/>
  <c r="AA309" i="30" s="1"/>
  <c r="N129" i="28"/>
  <c r="AB333" i="30" s="1"/>
  <c r="N130" i="28"/>
  <c r="AC333" i="30" s="1"/>
  <c r="AT134" i="28"/>
  <c r="I134" i="28" s="1"/>
  <c r="AG303" i="30" s="1"/>
  <c r="L137" i="28"/>
  <c r="AJ321" i="30" s="1"/>
  <c r="Z182" i="28"/>
  <c r="AH182" i="28" s="1"/>
  <c r="AO191" i="28"/>
  <c r="AW191" i="28" s="1"/>
  <c r="V193" i="28"/>
  <c r="AD193" i="28" s="1"/>
  <c r="Y196" i="28"/>
  <c r="AG196" i="28" s="1"/>
  <c r="Y202" i="28"/>
  <c r="AG202" i="28" s="1"/>
  <c r="AN204" i="28"/>
  <c r="AV204" i="28" s="1"/>
  <c r="Z206" i="28"/>
  <c r="AH206" i="28" s="1"/>
  <c r="AC111" i="28"/>
  <c r="AC115" i="28"/>
  <c r="AC119" i="28"/>
  <c r="AC123" i="28"/>
  <c r="AC127" i="28"/>
  <c r="K129" i="28"/>
  <c r="AB315" i="30" s="1"/>
  <c r="AT132" i="28"/>
  <c r="J133" i="28"/>
  <c r="AF309" i="30" s="1"/>
  <c r="M135" i="28"/>
  <c r="AH327" i="30" s="1"/>
  <c r="N136" i="28"/>
  <c r="AI333" i="30" s="1"/>
  <c r="AH183" i="28"/>
  <c r="AD183" i="28"/>
  <c r="AH185" i="28"/>
  <c r="Y63" i="28"/>
  <c r="U63" i="28"/>
  <c r="AC63" i="28" s="1"/>
  <c r="I63" i="28" s="1"/>
  <c r="Z63" i="28"/>
  <c r="Y64" i="28"/>
  <c r="U64" i="28"/>
  <c r="AC64" i="28" s="1"/>
  <c r="I64" i="28" s="1"/>
  <c r="Z64" i="28"/>
  <c r="Y65" i="28"/>
  <c r="U65" i="28"/>
  <c r="AC65" i="28" s="1"/>
  <c r="I65" i="28" s="1"/>
  <c r="Z65" i="28"/>
  <c r="Y66" i="28"/>
  <c r="U66" i="28"/>
  <c r="AC66" i="28" s="1"/>
  <c r="I66" i="28" s="1"/>
  <c r="Z66" i="28"/>
  <c r="Y67" i="28"/>
  <c r="U67" i="28"/>
  <c r="AC67" i="28" s="1"/>
  <c r="I67" i="28" s="1"/>
  <c r="Z67" i="28"/>
  <c r="Y68" i="28"/>
  <c r="U68" i="28"/>
  <c r="AC68" i="28" s="1"/>
  <c r="I68" i="28" s="1"/>
  <c r="Z68" i="28"/>
  <c r="Y69" i="28"/>
  <c r="U69" i="28"/>
  <c r="Z69" i="28"/>
  <c r="Y70" i="28"/>
  <c r="U70" i="28"/>
  <c r="Z70" i="28"/>
  <c r="Y71" i="28"/>
  <c r="U71" i="28"/>
  <c r="Z71" i="28"/>
  <c r="AC112" i="28"/>
  <c r="AC116" i="28"/>
  <c r="AC120" i="28"/>
  <c r="AC124" i="28"/>
  <c r="AC128" i="28"/>
  <c r="J129" i="28"/>
  <c r="AB309" i="30" s="1"/>
  <c r="M131" i="28"/>
  <c r="AD327" i="30" s="1"/>
  <c r="N132" i="28"/>
  <c r="AE333" i="30" s="1"/>
  <c r="K156" i="28"/>
  <c r="T316" i="30" s="1"/>
  <c r="K158" i="28"/>
  <c r="V316" i="30" s="1"/>
  <c r="K160" i="28"/>
  <c r="X316" i="30" s="1"/>
  <c r="K162" i="28"/>
  <c r="Z316" i="30" s="1"/>
  <c r="K164" i="28"/>
  <c r="AB316" i="30" s="1"/>
  <c r="K166" i="28"/>
  <c r="AD316" i="30" s="1"/>
  <c r="AV194" i="28"/>
  <c r="AY194" i="28"/>
  <c r="K169" i="28"/>
  <c r="AG316" i="30" s="1"/>
  <c r="AV185" i="28"/>
  <c r="AY185" i="28"/>
  <c r="AF190" i="28"/>
  <c r="AC190" i="28"/>
  <c r="AC179" i="28"/>
  <c r="AH203" i="28"/>
  <c r="AC199" i="28"/>
  <c r="AG199" i="28"/>
  <c r="AY203" i="28"/>
  <c r="AL203" i="28"/>
  <c r="AT203" i="28" s="1"/>
  <c r="AL200" i="28"/>
  <c r="AT200" i="28" s="1"/>
  <c r="AL196" i="28"/>
  <c r="AT196" i="28" s="1"/>
  <c r="AL194" i="28"/>
  <c r="AT194" i="28" s="1"/>
  <c r="AL192" i="28"/>
  <c r="AT192" i="28" s="1"/>
  <c r="AL190" i="28"/>
  <c r="AT190" i="28" s="1"/>
  <c r="AL188" i="28"/>
  <c r="AT188" i="28" s="1"/>
  <c r="AL186" i="28"/>
  <c r="AT186" i="28" s="1"/>
  <c r="AL184" i="28"/>
  <c r="AT184" i="28" s="1"/>
  <c r="AL206" i="28"/>
  <c r="AT206" i="28" s="1"/>
  <c r="AL201" i="28"/>
  <c r="AT201" i="28" s="1"/>
  <c r="AL197" i="28"/>
  <c r="AT197" i="28" s="1"/>
  <c r="AL189" i="28"/>
  <c r="AT189" i="28" s="1"/>
  <c r="AL181" i="28"/>
  <c r="AT181" i="28" s="1"/>
  <c r="AL179" i="28"/>
  <c r="AT179" i="28" s="1"/>
  <c r="X203" i="28"/>
  <c r="AF203" i="28" s="1"/>
  <c r="L203" i="28" s="1"/>
  <c r="X200" i="28"/>
  <c r="AF200" i="28" s="1"/>
  <c r="X195" i="28"/>
  <c r="AF195" i="28" s="1"/>
  <c r="X193" i="28"/>
  <c r="AF193" i="28" s="1"/>
  <c r="X191" i="28"/>
  <c r="AF191" i="28" s="1"/>
  <c r="X189" i="28"/>
  <c r="AF189" i="28" s="1"/>
  <c r="X187" i="28"/>
  <c r="AF187" i="28" s="1"/>
  <c r="X185" i="28"/>
  <c r="AF185" i="28" s="1"/>
  <c r="X183" i="28"/>
  <c r="AF183" i="28" s="1"/>
  <c r="X205" i="28"/>
  <c r="AF205" i="28" s="1"/>
  <c r="X199" i="28"/>
  <c r="AF199" i="28" s="1"/>
  <c r="X194" i="28"/>
  <c r="AF194" i="28" s="1"/>
  <c r="X186" i="28"/>
  <c r="AF186" i="28" s="1"/>
  <c r="X182" i="28"/>
  <c r="AF182" i="28" s="1"/>
  <c r="X180" i="28"/>
  <c r="AF180" i="28" s="1"/>
  <c r="AP205" i="28"/>
  <c r="AX205" i="28" s="1"/>
  <c r="AP202" i="28"/>
  <c r="AX202" i="28" s="1"/>
  <c r="AP197" i="28"/>
  <c r="AX197" i="28" s="1"/>
  <c r="AP196" i="28"/>
  <c r="AX196" i="28" s="1"/>
  <c r="AP194" i="28"/>
  <c r="AX194" i="28" s="1"/>
  <c r="AP192" i="28"/>
  <c r="AX192" i="28" s="1"/>
  <c r="AP190" i="28"/>
  <c r="AX190" i="28" s="1"/>
  <c r="AP188" i="28"/>
  <c r="AX188" i="28" s="1"/>
  <c r="AP186" i="28"/>
  <c r="AX186" i="28" s="1"/>
  <c r="AP184" i="28"/>
  <c r="AX184" i="28" s="1"/>
  <c r="AP203" i="28"/>
  <c r="AX203" i="28" s="1"/>
  <c r="AP199" i="28"/>
  <c r="AX199" i="28" s="1"/>
  <c r="AP191" i="28"/>
  <c r="AX191" i="28" s="1"/>
  <c r="M191" i="28" s="1"/>
  <c r="AP183" i="28"/>
  <c r="AX183" i="28" s="1"/>
  <c r="AP181" i="28"/>
  <c r="AP179" i="28"/>
  <c r="AX179" i="28" s="1"/>
  <c r="AT129" i="28"/>
  <c r="I129" i="28" s="1"/>
  <c r="AB303" i="30" s="1"/>
  <c r="AT133" i="28"/>
  <c r="I133" i="28" s="1"/>
  <c r="AF303" i="30" s="1"/>
  <c r="AT137" i="28"/>
  <c r="I137" i="28" s="1"/>
  <c r="AJ303" i="30" s="1"/>
  <c r="X179" i="28"/>
  <c r="AF179" i="28" s="1"/>
  <c r="L179" i="28" s="1"/>
  <c r="AX181" i="28"/>
  <c r="AL182" i="28"/>
  <c r="AT182" i="28" s="1"/>
  <c r="AL183" i="28"/>
  <c r="AT183" i="28" s="1"/>
  <c r="AP185" i="28"/>
  <c r="AX185" i="28" s="1"/>
  <c r="AL187" i="28"/>
  <c r="AT187" i="28" s="1"/>
  <c r="AF188" i="28"/>
  <c r="AP189" i="28"/>
  <c r="AX189" i="28" s="1"/>
  <c r="AV190" i="28"/>
  <c r="AW190" i="28"/>
  <c r="AX193" i="28"/>
  <c r="X197" i="28"/>
  <c r="AF197" i="28" s="1"/>
  <c r="AL198" i="28"/>
  <c r="AT198" i="28" s="1"/>
  <c r="AX200" i="28"/>
  <c r="AV200" i="28"/>
  <c r="X201" i="28"/>
  <c r="AF201" i="28" s="1"/>
  <c r="AL204" i="28"/>
  <c r="AT204" i="28" s="1"/>
  <c r="AD180" i="28"/>
  <c r="AV188" i="28"/>
  <c r="AF192" i="28"/>
  <c r="AW198" i="28"/>
  <c r="AD189" i="28"/>
  <c r="AG198" i="28"/>
  <c r="AF206" i="28"/>
  <c r="AU199" i="28"/>
  <c r="M56" i="27"/>
  <c r="L57" i="27"/>
  <c r="L58" i="27"/>
  <c r="L48" i="27"/>
  <c r="K50" i="27"/>
  <c r="I51" i="27"/>
  <c r="I55" i="27"/>
  <c r="J56" i="27"/>
  <c r="N56" i="27"/>
  <c r="I63" i="27"/>
  <c r="L64" i="27"/>
  <c r="I67" i="27"/>
  <c r="L68" i="27"/>
  <c r="K53" i="27"/>
  <c r="N53" i="27"/>
  <c r="M53" i="27"/>
  <c r="K59" i="27"/>
  <c r="M65" i="27"/>
  <c r="K65" i="27"/>
  <c r="I66" i="27"/>
  <c r="J68" i="27"/>
  <c r="N68" i="27"/>
  <c r="L69" i="27"/>
  <c r="J71" i="27"/>
  <c r="N71" i="27"/>
  <c r="I56" i="27"/>
  <c r="I54" i="27"/>
  <c r="I65" i="27"/>
  <c r="I68" i="27"/>
  <c r="I62" i="27"/>
  <c r="I46" i="27"/>
  <c r="I61" i="27"/>
  <c r="I59" i="27"/>
  <c r="I50" i="27"/>
  <c r="M51" i="27"/>
  <c r="M123" i="27"/>
  <c r="V290" i="30" s="1"/>
  <c r="M120" i="27"/>
  <c r="S290" i="30" s="1"/>
  <c r="M125" i="27"/>
  <c r="X290" i="30" s="1"/>
  <c r="K56" i="27"/>
  <c r="J57" i="27"/>
  <c r="N57" i="27"/>
  <c r="M118" i="27"/>
  <c r="Q290" i="30" s="1"/>
  <c r="M119" i="27"/>
  <c r="R290" i="30" s="1"/>
  <c r="M126" i="27"/>
  <c r="Y290" i="30" s="1"/>
  <c r="M127" i="27"/>
  <c r="Z290" i="30" s="1"/>
  <c r="J128" i="27"/>
  <c r="AA272" i="30" s="1"/>
  <c r="N128" i="27"/>
  <c r="AA296" i="30" s="1"/>
  <c r="J130" i="27"/>
  <c r="AC272" i="30" s="1"/>
  <c r="N130" i="27"/>
  <c r="AC296" i="30" s="1"/>
  <c r="J132" i="27"/>
  <c r="AE272" i="30" s="1"/>
  <c r="N132" i="27"/>
  <c r="AE296" i="30" s="1"/>
  <c r="J134" i="27"/>
  <c r="AG272" i="30" s="1"/>
  <c r="N134" i="27"/>
  <c r="AG296" i="30" s="1"/>
  <c r="J136" i="27"/>
  <c r="AI272" i="30" s="1"/>
  <c r="N136" i="27"/>
  <c r="AI296" i="30" s="1"/>
  <c r="M47" i="27"/>
  <c r="M121" i="27"/>
  <c r="T290" i="30" s="1"/>
  <c r="L123" i="27"/>
  <c r="V284" i="30" s="1"/>
  <c r="M124" i="27"/>
  <c r="W290" i="30" s="1"/>
  <c r="M161" i="27"/>
  <c r="M156" i="27"/>
  <c r="T291" i="30" s="1"/>
  <c r="L53" i="27"/>
  <c r="J59" i="27"/>
  <c r="N59" i="27"/>
  <c r="M62" i="27"/>
  <c r="L63" i="27"/>
  <c r="L65" i="27"/>
  <c r="L66" i="27"/>
  <c r="J69" i="27"/>
  <c r="N69" i="27"/>
  <c r="K120" i="27"/>
  <c r="S278" i="30" s="1"/>
  <c r="L122" i="27"/>
  <c r="U284" i="30" s="1"/>
  <c r="K124" i="27"/>
  <c r="W278" i="30" s="1"/>
  <c r="L126" i="27"/>
  <c r="Y284" i="30" s="1"/>
  <c r="L154" i="27"/>
  <c r="K154" i="27"/>
  <c r="R279" i="30" s="1"/>
  <c r="L156" i="27"/>
  <c r="M157" i="27"/>
  <c r="U291" i="30" s="1"/>
  <c r="K158" i="27"/>
  <c r="V279" i="30" s="1"/>
  <c r="L162" i="27"/>
  <c r="J169" i="27"/>
  <c r="N169" i="27"/>
  <c r="L170" i="27"/>
  <c r="K170" i="27"/>
  <c r="AH279" i="30" s="1"/>
  <c r="J171" i="27"/>
  <c r="N171" i="27"/>
  <c r="L172" i="27"/>
  <c r="M70" i="27"/>
  <c r="L120" i="27"/>
  <c r="S284" i="30" s="1"/>
  <c r="L124" i="27"/>
  <c r="W284" i="30" s="1"/>
  <c r="K159" i="27"/>
  <c r="W279" i="30" s="1"/>
  <c r="K169" i="27"/>
  <c r="AG279" i="30" s="1"/>
  <c r="K171" i="27"/>
  <c r="AI279" i="30" s="1"/>
  <c r="K48" i="27"/>
  <c r="M49" i="27"/>
  <c r="N51" i="27"/>
  <c r="L52" i="27"/>
  <c r="M54" i="27"/>
  <c r="K57" i="27"/>
  <c r="M66" i="27"/>
  <c r="L67" i="27"/>
  <c r="L121" i="27"/>
  <c r="T284" i="30" s="1"/>
  <c r="L125" i="27"/>
  <c r="X284" i="30" s="1"/>
  <c r="J129" i="27"/>
  <c r="AB272" i="30" s="1"/>
  <c r="N129" i="27"/>
  <c r="AB296" i="30" s="1"/>
  <c r="J131" i="27"/>
  <c r="AD272" i="30" s="1"/>
  <c r="N131" i="27"/>
  <c r="AD296" i="30" s="1"/>
  <c r="J133" i="27"/>
  <c r="AF272" i="30" s="1"/>
  <c r="N133" i="27"/>
  <c r="AF296" i="30" s="1"/>
  <c r="J135" i="27"/>
  <c r="AH272" i="30" s="1"/>
  <c r="N135" i="27"/>
  <c r="AH296" i="30" s="1"/>
  <c r="J137" i="27"/>
  <c r="AJ272" i="30" s="1"/>
  <c r="N137" i="27"/>
  <c r="AJ296" i="30" s="1"/>
  <c r="L158" i="27"/>
  <c r="M160" i="27"/>
  <c r="X291" i="30" s="1"/>
  <c r="M83" i="27"/>
  <c r="O289" i="30" s="1"/>
  <c r="K83" i="27"/>
  <c r="O277" i="30" s="1"/>
  <c r="K93" i="27"/>
  <c r="Y277" i="30" s="1"/>
  <c r="N77" i="27"/>
  <c r="I295" i="30" s="1"/>
  <c r="L82" i="27"/>
  <c r="N283" i="30" s="1"/>
  <c r="N83" i="27"/>
  <c r="O295" i="30" s="1"/>
  <c r="L85" i="27"/>
  <c r="Q283" i="30" s="1"/>
  <c r="J85" i="27"/>
  <c r="Q271" i="30" s="1"/>
  <c r="M80" i="27"/>
  <c r="L289" i="30" s="1"/>
  <c r="K82" i="27"/>
  <c r="N277" i="30" s="1"/>
  <c r="K89" i="27"/>
  <c r="U277" i="30" s="1"/>
  <c r="K94" i="27"/>
  <c r="Z277" i="30" s="1"/>
  <c r="M94" i="27"/>
  <c r="Z289" i="30" s="1"/>
  <c r="L77" i="27"/>
  <c r="I283" i="30" s="1"/>
  <c r="N89" i="27"/>
  <c r="U295" i="30" s="1"/>
  <c r="J91" i="27"/>
  <c r="W271" i="30" s="1"/>
  <c r="N91" i="27"/>
  <c r="W295" i="30" s="1"/>
  <c r="J92" i="27"/>
  <c r="X271" i="30" s="1"/>
  <c r="N92" i="27"/>
  <c r="X295" i="30" s="1"/>
  <c r="L92" i="27"/>
  <c r="X283" i="30" s="1"/>
  <c r="M79" i="27"/>
  <c r="K289" i="30" s="1"/>
  <c r="L80" i="27"/>
  <c r="L283" i="30" s="1"/>
  <c r="M82" i="27"/>
  <c r="N289" i="30" s="1"/>
  <c r="M90" i="27"/>
  <c r="V289" i="30" s="1"/>
  <c r="J93" i="27"/>
  <c r="Y271" i="30" s="1"/>
  <c r="M97" i="27"/>
  <c r="AC289" i="30" s="1"/>
  <c r="K97" i="27"/>
  <c r="AC277" i="30" s="1"/>
  <c r="K100" i="27"/>
  <c r="AF277" i="30" s="1"/>
  <c r="M100" i="27"/>
  <c r="AF289" i="30" s="1"/>
  <c r="U42" i="27" a="1"/>
  <c r="J79" i="27"/>
  <c r="K271" i="30" s="1"/>
  <c r="N79" i="27"/>
  <c r="K295" i="30" s="1"/>
  <c r="M81" i="27"/>
  <c r="M289" i="30" s="1"/>
  <c r="K81" i="27"/>
  <c r="M277" i="30" s="1"/>
  <c r="J87" i="27"/>
  <c r="S271" i="30" s="1"/>
  <c r="N87" i="27"/>
  <c r="S295" i="30" s="1"/>
  <c r="J88" i="27"/>
  <c r="T271" i="30" s="1"/>
  <c r="N88" i="27"/>
  <c r="T295" i="30" s="1"/>
  <c r="L88" i="27"/>
  <c r="T283" i="30" s="1"/>
  <c r="L89" i="27"/>
  <c r="U283" i="30" s="1"/>
  <c r="J89" i="27"/>
  <c r="U271" i="30" s="1"/>
  <c r="L96" i="27"/>
  <c r="AB283" i="30" s="1"/>
  <c r="J97" i="27"/>
  <c r="AC271" i="30" s="1"/>
  <c r="N97" i="27"/>
  <c r="AC295" i="30" s="1"/>
  <c r="L99" i="27"/>
  <c r="AE283" i="30" s="1"/>
  <c r="M77" i="27"/>
  <c r="I289" i="30" s="1"/>
  <c r="K77" i="27"/>
  <c r="I277" i="30" s="1"/>
  <c r="M78" i="27"/>
  <c r="J289" i="30" s="1"/>
  <c r="K78" i="27"/>
  <c r="J277" i="30" s="1"/>
  <c r="K79" i="27"/>
  <c r="K277" i="30" s="1"/>
  <c r="N81" i="27"/>
  <c r="M295" i="30" s="1"/>
  <c r="M85" i="27"/>
  <c r="Q289" i="30" s="1"/>
  <c r="K85" i="27"/>
  <c r="Q277" i="30" s="1"/>
  <c r="M86" i="27"/>
  <c r="R289" i="30" s="1"/>
  <c r="K88" i="27"/>
  <c r="T277" i="30" s="1"/>
  <c r="M88" i="27"/>
  <c r="T289" i="30" s="1"/>
  <c r="L90" i="27"/>
  <c r="V283" i="30" s="1"/>
  <c r="N93" i="27"/>
  <c r="Y295" i="30" s="1"/>
  <c r="M95" i="27"/>
  <c r="AA289" i="30" s="1"/>
  <c r="K95" i="27"/>
  <c r="AA277" i="30" s="1"/>
  <c r="J98" i="27"/>
  <c r="AD271" i="30" s="1"/>
  <c r="N98" i="27"/>
  <c r="AD295" i="30" s="1"/>
  <c r="L98" i="27"/>
  <c r="AD283" i="30" s="1"/>
  <c r="M99" i="27"/>
  <c r="AE289" i="30" s="1"/>
  <c r="K99" i="27"/>
  <c r="AE277" i="30" s="1"/>
  <c r="K102" i="27"/>
  <c r="AH277" i="30" s="1"/>
  <c r="M102" i="27"/>
  <c r="AH289" i="30" s="1"/>
  <c r="J103" i="27"/>
  <c r="AI271" i="30" s="1"/>
  <c r="J77" i="27"/>
  <c r="I271" i="30" s="1"/>
  <c r="J78" i="27"/>
  <c r="J271" i="30" s="1"/>
  <c r="N78" i="27"/>
  <c r="J295" i="30" s="1"/>
  <c r="L78" i="27"/>
  <c r="J283" i="30" s="1"/>
  <c r="L83" i="27"/>
  <c r="O283" i="30" s="1"/>
  <c r="J83" i="27"/>
  <c r="O271" i="30" s="1"/>
  <c r="K84" i="27"/>
  <c r="P277" i="30" s="1"/>
  <c r="M84" i="27"/>
  <c r="P289" i="30" s="1"/>
  <c r="J86" i="27"/>
  <c r="R271" i="30" s="1"/>
  <c r="N86" i="27"/>
  <c r="R295" i="30" s="1"/>
  <c r="L86" i="27"/>
  <c r="R283" i="30" s="1"/>
  <c r="L87" i="27"/>
  <c r="S283" i="30" s="1"/>
  <c r="J95" i="27"/>
  <c r="AA271" i="30" s="1"/>
  <c r="N95" i="27"/>
  <c r="AA295" i="30" s="1"/>
  <c r="K98" i="27"/>
  <c r="AD277" i="30" s="1"/>
  <c r="M98" i="27"/>
  <c r="AD289" i="30" s="1"/>
  <c r="J99" i="27"/>
  <c r="AE271" i="30" s="1"/>
  <c r="L101" i="27"/>
  <c r="AG283" i="30" s="1"/>
  <c r="J101" i="27"/>
  <c r="AG271" i="30" s="1"/>
  <c r="M76" i="27"/>
  <c r="H289" i="30" s="1"/>
  <c r="K76" i="27"/>
  <c r="H277" i="30" s="1"/>
  <c r="L79" i="27"/>
  <c r="K283" i="30" s="1"/>
  <c r="J80" i="27"/>
  <c r="L271" i="30" s="1"/>
  <c r="N80" i="27"/>
  <c r="L295" i="30" s="1"/>
  <c r="K86" i="27"/>
  <c r="R277" i="30" s="1"/>
  <c r="M87" i="27"/>
  <c r="S289" i="30" s="1"/>
  <c r="K87" i="27"/>
  <c r="S277" i="30" s="1"/>
  <c r="M89" i="27"/>
  <c r="U289" i="30" s="1"/>
  <c r="J90" i="27"/>
  <c r="V271" i="30" s="1"/>
  <c r="N90" i="27"/>
  <c r="V295" i="30" s="1"/>
  <c r="L91" i="27"/>
  <c r="W283" i="30" s="1"/>
  <c r="K92" i="27"/>
  <c r="X277" i="30" s="1"/>
  <c r="M92" i="27"/>
  <c r="X289" i="30" s="1"/>
  <c r="L93" i="27"/>
  <c r="Y283" i="30" s="1"/>
  <c r="J96" i="27"/>
  <c r="AB271" i="30" s="1"/>
  <c r="N96" i="27"/>
  <c r="AB295" i="30" s="1"/>
  <c r="J76" i="27"/>
  <c r="H271" i="30" s="1"/>
  <c r="N76" i="27"/>
  <c r="H295" i="30" s="1"/>
  <c r="L76" i="27"/>
  <c r="H283" i="30" s="1"/>
  <c r="K80" i="27"/>
  <c r="L277" i="30" s="1"/>
  <c r="L81" i="27"/>
  <c r="M283" i="30" s="1"/>
  <c r="J81" i="27"/>
  <c r="M271" i="30" s="1"/>
  <c r="J82" i="27"/>
  <c r="N271" i="30" s="1"/>
  <c r="N82" i="27"/>
  <c r="N295" i="30" s="1"/>
  <c r="J84" i="27"/>
  <c r="P271" i="30" s="1"/>
  <c r="N84" i="27"/>
  <c r="P295" i="30" s="1"/>
  <c r="K90" i="27"/>
  <c r="V277" i="30" s="1"/>
  <c r="M91" i="27"/>
  <c r="W289" i="30" s="1"/>
  <c r="K91" i="27"/>
  <c r="W277" i="30" s="1"/>
  <c r="M93" i="27"/>
  <c r="Y289" i="30" s="1"/>
  <c r="J94" i="27"/>
  <c r="Z271" i="30" s="1"/>
  <c r="N94" i="27"/>
  <c r="Z295" i="30" s="1"/>
  <c r="L95" i="27"/>
  <c r="AA283" i="30" s="1"/>
  <c r="K96" i="27"/>
  <c r="AB277" i="30" s="1"/>
  <c r="M96" i="27"/>
  <c r="AB289" i="30" s="1"/>
  <c r="L97" i="27"/>
  <c r="AC283" i="30" s="1"/>
  <c r="J100" i="27"/>
  <c r="AF271" i="30" s="1"/>
  <c r="N100" i="27"/>
  <c r="AF295" i="30" s="1"/>
  <c r="J104" i="27"/>
  <c r="AJ271" i="30" s="1"/>
  <c r="N104" i="27"/>
  <c r="AJ295" i="30" s="1"/>
  <c r="K46" i="27"/>
  <c r="N43" i="27"/>
  <c r="Y42" i="27"/>
  <c r="U42" i="27"/>
  <c r="X42" i="27"/>
  <c r="Z42" i="27"/>
  <c r="V42" i="27"/>
  <c r="W42" i="27"/>
  <c r="L44" i="27"/>
  <c r="AN207" i="27"/>
  <c r="AV207" i="27" s="1"/>
  <c r="AN205" i="27"/>
  <c r="AN203" i="27"/>
  <c r="AN201" i="27"/>
  <c r="AV201" i="27" s="1"/>
  <c r="AN199" i="27"/>
  <c r="AV199" i="27" s="1"/>
  <c r="AN206" i="27"/>
  <c r="AN204" i="27"/>
  <c r="AV204" i="27" s="1"/>
  <c r="AN202" i="27"/>
  <c r="AV202" i="27" s="1"/>
  <c r="AN200" i="27"/>
  <c r="AV200" i="27" s="1"/>
  <c r="AN198" i="27"/>
  <c r="AN197" i="27"/>
  <c r="AV197" i="27" s="1"/>
  <c r="AN196" i="27"/>
  <c r="AV196" i="27" s="1"/>
  <c r="AN194" i="27"/>
  <c r="AV194" i="27" s="1"/>
  <c r="AN192" i="27"/>
  <c r="AV192" i="27" s="1"/>
  <c r="AN190" i="27"/>
  <c r="AV190" i="27" s="1"/>
  <c r="AN187" i="27"/>
  <c r="AV187" i="27" s="1"/>
  <c r="AN185" i="27"/>
  <c r="AV185" i="27" s="1"/>
  <c r="AN183" i="27"/>
  <c r="AN181" i="27"/>
  <c r="AV181" i="27" s="1"/>
  <c r="AN193" i="27"/>
  <c r="AV193" i="27" s="1"/>
  <c r="AN191" i="27"/>
  <c r="AV191" i="27" s="1"/>
  <c r="AN195" i="27"/>
  <c r="AN189" i="27"/>
  <c r="AV189" i="27" s="1"/>
  <c r="AN188" i="27"/>
  <c r="AV188" i="27" s="1"/>
  <c r="AN186" i="27"/>
  <c r="AV186" i="27" s="1"/>
  <c r="AN184" i="27"/>
  <c r="AV184" i="27" s="1"/>
  <c r="AN180" i="27"/>
  <c r="AV180" i="27" s="1"/>
  <c r="AN182" i="27"/>
  <c r="AV182" i="27" s="1"/>
  <c r="AN179" i="27"/>
  <c r="AV179" i="27" s="1"/>
  <c r="Z62" i="27"/>
  <c r="W64" i="27"/>
  <c r="Z64" i="27"/>
  <c r="U64" i="27"/>
  <c r="U207" i="27"/>
  <c r="AC207" i="27" s="1"/>
  <c r="U205" i="27"/>
  <c r="AC205" i="27" s="1"/>
  <c r="U203" i="27"/>
  <c r="AC203" i="27" s="1"/>
  <c r="U201" i="27"/>
  <c r="AC201" i="27" s="1"/>
  <c r="U199" i="27"/>
  <c r="AC199" i="27" s="1"/>
  <c r="U197" i="27"/>
  <c r="AC197" i="27" s="1"/>
  <c r="U204" i="27"/>
  <c r="AC204" i="27" s="1"/>
  <c r="U196" i="27"/>
  <c r="AC196" i="27" s="1"/>
  <c r="U194" i="27"/>
  <c r="AC194" i="27" s="1"/>
  <c r="U192" i="27"/>
  <c r="AC192" i="27" s="1"/>
  <c r="U206" i="27"/>
  <c r="AC206" i="27" s="1"/>
  <c r="U200" i="27"/>
  <c r="U198" i="27"/>
  <c r="U195" i="27"/>
  <c r="AC195" i="27" s="1"/>
  <c r="U193" i="27"/>
  <c r="U191" i="27"/>
  <c r="AC191" i="27" s="1"/>
  <c r="U202" i="27"/>
  <c r="AC202" i="27" s="1"/>
  <c r="U188" i="27"/>
  <c r="AC188" i="27" s="1"/>
  <c r="U186" i="27"/>
  <c r="AC186" i="27" s="1"/>
  <c r="U184" i="27"/>
  <c r="AC184" i="27" s="1"/>
  <c r="U182" i="27"/>
  <c r="AC182" i="27" s="1"/>
  <c r="U180" i="27"/>
  <c r="AC180" i="27" s="1"/>
  <c r="U190" i="27"/>
  <c r="AC190" i="27" s="1"/>
  <c r="U183" i="27"/>
  <c r="U179" i="27"/>
  <c r="AC179" i="27" s="1"/>
  <c r="U187" i="27"/>
  <c r="AC187" i="27" s="1"/>
  <c r="U181" i="27"/>
  <c r="U189" i="27"/>
  <c r="AC189" i="27" s="1"/>
  <c r="U185" i="27"/>
  <c r="AC185" i="27" s="1"/>
  <c r="AM206" i="27"/>
  <c r="AU206" i="27" s="1"/>
  <c r="AM204" i="27"/>
  <c r="AU204" i="27" s="1"/>
  <c r="AM202" i="27"/>
  <c r="AU202" i="27" s="1"/>
  <c r="AM200" i="27"/>
  <c r="AU200" i="27" s="1"/>
  <c r="AM198" i="27"/>
  <c r="AU198" i="27" s="1"/>
  <c r="AM205" i="27"/>
  <c r="AM195" i="27"/>
  <c r="AM193" i="27"/>
  <c r="AU193" i="27" s="1"/>
  <c r="AM207" i="27"/>
  <c r="AU207" i="27" s="1"/>
  <c r="AM199" i="27"/>
  <c r="AU199" i="27" s="1"/>
  <c r="AM197" i="27"/>
  <c r="AM201" i="27"/>
  <c r="AU201" i="27" s="1"/>
  <c r="AM196" i="27"/>
  <c r="AU196" i="27" s="1"/>
  <c r="AM194" i="27"/>
  <c r="AU194" i="27" s="1"/>
  <c r="AM203" i="27"/>
  <c r="AU203" i="27" s="1"/>
  <c r="AM187" i="27"/>
  <c r="AU187" i="27" s="1"/>
  <c r="AM185" i="27"/>
  <c r="AU185" i="27" s="1"/>
  <c r="AM183" i="27"/>
  <c r="AU183" i="27" s="1"/>
  <c r="AM181" i="27"/>
  <c r="AU181" i="27" s="1"/>
  <c r="AM192" i="27"/>
  <c r="AU192" i="27" s="1"/>
  <c r="AM191" i="27"/>
  <c r="AU191" i="27" s="1"/>
  <c r="AM184" i="27"/>
  <c r="AU184" i="27" s="1"/>
  <c r="AM182" i="27"/>
  <c r="AU182" i="27" s="1"/>
  <c r="AM188" i="27"/>
  <c r="AU188" i="27" s="1"/>
  <c r="AM179" i="27"/>
  <c r="AU179" i="27" s="1"/>
  <c r="AM189" i="27"/>
  <c r="AU189" i="27" s="1"/>
  <c r="AM190" i="27"/>
  <c r="AU190" i="27" s="1"/>
  <c r="AM186" i="27"/>
  <c r="AU186" i="27" s="1"/>
  <c r="AM180" i="27"/>
  <c r="AU180" i="27" s="1"/>
  <c r="Y207" i="27"/>
  <c r="AG207" i="27" s="1"/>
  <c r="Y205" i="27"/>
  <c r="AG205" i="27" s="1"/>
  <c r="Y203" i="27"/>
  <c r="AG203" i="27" s="1"/>
  <c r="Y201" i="27"/>
  <c r="AG201" i="27" s="1"/>
  <c r="Y199" i="27"/>
  <c r="AG199" i="27" s="1"/>
  <c r="Y197" i="27"/>
  <c r="AG197" i="27" s="1"/>
  <c r="Y206" i="27"/>
  <c r="AG206" i="27" s="1"/>
  <c r="Y198" i="27"/>
  <c r="Y196" i="27"/>
  <c r="AG196" i="27" s="1"/>
  <c r="Y194" i="27"/>
  <c r="AG194" i="27" s="1"/>
  <c r="Y192" i="27"/>
  <c r="AG192" i="27" s="1"/>
  <c r="Y200" i="27"/>
  <c r="AG200" i="27" s="1"/>
  <c r="Y202" i="27"/>
  <c r="Y195" i="27"/>
  <c r="Y193" i="27"/>
  <c r="Y204" i="27"/>
  <c r="AG204" i="27" s="1"/>
  <c r="Y191" i="27"/>
  <c r="AG191" i="27" s="1"/>
  <c r="Y188" i="27"/>
  <c r="AG188" i="27" s="1"/>
  <c r="Y186" i="27"/>
  <c r="AG186" i="27" s="1"/>
  <c r="Y184" i="27"/>
  <c r="AG184" i="27" s="1"/>
  <c r="Y182" i="27"/>
  <c r="AG182" i="27" s="1"/>
  <c r="Y180" i="27"/>
  <c r="AG180" i="27" s="1"/>
  <c r="Y190" i="27"/>
  <c r="AG190" i="27" s="1"/>
  <c r="Y185" i="27"/>
  <c r="AG185" i="27" s="1"/>
  <c r="Y181" i="27"/>
  <c r="AG181" i="27" s="1"/>
  <c r="Y179" i="27"/>
  <c r="AG179" i="27" s="1"/>
  <c r="Y189" i="27"/>
  <c r="AG189" i="27" s="1"/>
  <c r="Y183" i="27"/>
  <c r="AG183" i="27" s="1"/>
  <c r="Y187" i="27"/>
  <c r="AG187" i="27" s="1"/>
  <c r="AQ206" i="27"/>
  <c r="AY206" i="27" s="1"/>
  <c r="AQ204" i="27"/>
  <c r="AY204" i="27" s="1"/>
  <c r="AQ202" i="27"/>
  <c r="AY202" i="27" s="1"/>
  <c r="AQ200" i="27"/>
  <c r="AY200" i="27" s="1"/>
  <c r="AQ198" i="27"/>
  <c r="AY198" i="27" s="1"/>
  <c r="AQ207" i="27"/>
  <c r="AQ199" i="27"/>
  <c r="AY199" i="27" s="1"/>
  <c r="AQ195" i="27"/>
  <c r="AQ193" i="27"/>
  <c r="AY193" i="27" s="1"/>
  <c r="AQ201" i="27"/>
  <c r="AQ203" i="27"/>
  <c r="AY203" i="27" s="1"/>
  <c r="AQ197" i="27"/>
  <c r="AQ196" i="27"/>
  <c r="AY196" i="27" s="1"/>
  <c r="AQ194" i="27"/>
  <c r="AQ205" i="27"/>
  <c r="AY205" i="27" s="1"/>
  <c r="AQ192" i="27"/>
  <c r="AY192" i="27" s="1"/>
  <c r="AQ190" i="27"/>
  <c r="AY190" i="27" s="1"/>
  <c r="AQ189" i="27"/>
  <c r="AY189" i="27" s="1"/>
  <c r="AQ187" i="27"/>
  <c r="AY187" i="27" s="1"/>
  <c r="AQ185" i="27"/>
  <c r="AY185" i="27" s="1"/>
  <c r="AQ183" i="27"/>
  <c r="AY183" i="27" s="1"/>
  <c r="AQ181" i="27"/>
  <c r="AY181" i="27" s="1"/>
  <c r="AQ191" i="27"/>
  <c r="AQ186" i="27"/>
  <c r="AY186" i="27" s="1"/>
  <c r="AQ182" i="27"/>
  <c r="AQ180" i="27"/>
  <c r="AQ179" i="27"/>
  <c r="AY179" i="27" s="1"/>
  <c r="AQ184" i="27"/>
  <c r="AY184" i="27" s="1"/>
  <c r="AQ188" i="27"/>
  <c r="AY188" i="27" s="1"/>
  <c r="X43" i="27"/>
  <c r="AM44" i="27"/>
  <c r="AU44" i="27" s="1"/>
  <c r="AF45" i="27"/>
  <c r="L45" i="27" s="1"/>
  <c r="AO45" i="27"/>
  <c r="AW45" i="27" s="1"/>
  <c r="W46" i="27"/>
  <c r="X46" i="27"/>
  <c r="Z46" i="27"/>
  <c r="AQ47" i="27"/>
  <c r="AY47" i="27" s="1"/>
  <c r="AM47" i="27"/>
  <c r="AU47" i="27" s="1"/>
  <c r="AN47" i="27"/>
  <c r="AV47" i="27" s="1"/>
  <c r="K47" i="27" s="1"/>
  <c r="AQ49" i="27"/>
  <c r="AY49" i="27" s="1"/>
  <c r="N49" i="27" s="1"/>
  <c r="AM49" i="27"/>
  <c r="AU49" i="27" s="1"/>
  <c r="AN49" i="27"/>
  <c r="AV49" i="27" s="1"/>
  <c r="K49" i="27" s="1"/>
  <c r="AQ51" i="27"/>
  <c r="AM51" i="27"/>
  <c r="AU51" i="27" s="1"/>
  <c r="J51" i="27" s="1"/>
  <c r="AN51" i="27"/>
  <c r="AV51" i="27" s="1"/>
  <c r="K51" i="27" s="1"/>
  <c r="X53" i="27"/>
  <c r="AQ54" i="27"/>
  <c r="AM54" i="27"/>
  <c r="AU54" i="27" s="1"/>
  <c r="J54" i="27" s="1"/>
  <c r="AO54" i="27"/>
  <c r="W57" i="27"/>
  <c r="V57" i="27"/>
  <c r="Z57" i="27"/>
  <c r="W58" i="27"/>
  <c r="X58" i="27"/>
  <c r="Z58" i="27"/>
  <c r="AL58" i="27"/>
  <c r="W60" i="27"/>
  <c r="Z60" i="27"/>
  <c r="U60" i="27"/>
  <c r="AO60" i="27"/>
  <c r="AO61" i="27"/>
  <c r="AN62" i="27"/>
  <c r="V64" i="27"/>
  <c r="J64" i="27"/>
  <c r="N64" i="27"/>
  <c r="X65" i="27"/>
  <c r="V66" i="27"/>
  <c r="J67" i="27"/>
  <c r="N67" i="27"/>
  <c r="X68" i="27"/>
  <c r="K68" i="27"/>
  <c r="AQ68" i="27"/>
  <c r="AM68" i="27"/>
  <c r="AL68" i="27"/>
  <c r="AQ69" i="27"/>
  <c r="AM69" i="27"/>
  <c r="AN69" i="27"/>
  <c r="AQ70" i="27"/>
  <c r="AM70" i="27"/>
  <c r="AO70" i="27"/>
  <c r="AU114" i="27"/>
  <c r="J114" i="27" s="1"/>
  <c r="M272" i="30" s="1"/>
  <c r="AY114" i="27"/>
  <c r="N114" i="27" s="1"/>
  <c r="M296" i="30" s="1"/>
  <c r="AV117" i="27"/>
  <c r="K117" i="27" s="1"/>
  <c r="P278" i="30" s="1"/>
  <c r="N47" i="27"/>
  <c r="J49" i="27"/>
  <c r="AQ56" i="27"/>
  <c r="AM56" i="27"/>
  <c r="AL56" i="27"/>
  <c r="AQ57" i="27"/>
  <c r="AM57" i="27"/>
  <c r="AN57" i="27"/>
  <c r="W61" i="27"/>
  <c r="V61" i="27"/>
  <c r="W62" i="27"/>
  <c r="X62" i="27"/>
  <c r="AF109" i="27"/>
  <c r="AL206" i="27"/>
  <c r="AL204" i="27"/>
  <c r="AL202" i="27"/>
  <c r="AL200" i="27"/>
  <c r="AL198" i="27"/>
  <c r="AT198" i="27" s="1"/>
  <c r="AL207" i="27"/>
  <c r="AL205" i="27"/>
  <c r="AT205" i="27" s="1"/>
  <c r="AL203" i="27"/>
  <c r="AL201" i="27"/>
  <c r="AT201" i="27" s="1"/>
  <c r="AL199" i="27"/>
  <c r="AT199" i="27" s="1"/>
  <c r="AL195" i="27"/>
  <c r="AT195" i="27" s="1"/>
  <c r="AL193" i="27"/>
  <c r="AT193" i="27" s="1"/>
  <c r="AL191" i="27"/>
  <c r="AL189" i="27"/>
  <c r="AT189" i="27" s="1"/>
  <c r="AL197" i="27"/>
  <c r="AT197" i="27" s="1"/>
  <c r="AL190" i="27"/>
  <c r="AL188" i="27"/>
  <c r="AT188" i="27" s="1"/>
  <c r="AL186" i="27"/>
  <c r="AT186" i="27" s="1"/>
  <c r="AL184" i="27"/>
  <c r="AT184" i="27" s="1"/>
  <c r="AL182" i="27"/>
  <c r="AT182" i="27" s="1"/>
  <c r="AL194" i="27"/>
  <c r="AT194" i="27" s="1"/>
  <c r="AL196" i="27"/>
  <c r="AL187" i="27"/>
  <c r="AT187" i="27" s="1"/>
  <c r="AL185" i="27"/>
  <c r="AT185" i="27" s="1"/>
  <c r="AL183" i="27"/>
  <c r="AT183" i="27" s="1"/>
  <c r="AL192" i="27"/>
  <c r="AL180" i="27"/>
  <c r="AT180" i="27" s="1"/>
  <c r="AL181" i="27"/>
  <c r="AL179" i="27"/>
  <c r="AT179" i="27" s="1"/>
  <c r="X207" i="27"/>
  <c r="AF207" i="27" s="1"/>
  <c r="L207" i="27" s="1"/>
  <c r="X205" i="27"/>
  <c r="AF205" i="27" s="1"/>
  <c r="X203" i="27"/>
  <c r="X201" i="27"/>
  <c r="AF201" i="27" s="1"/>
  <c r="X199" i="27"/>
  <c r="AF199" i="27" s="1"/>
  <c r="L199" i="27" s="1"/>
  <c r="X206" i="27"/>
  <c r="AF206" i="27" s="1"/>
  <c r="X204" i="27"/>
  <c r="AF204" i="27" s="1"/>
  <c r="X202" i="27"/>
  <c r="AF202" i="27" s="1"/>
  <c r="X200" i="27"/>
  <c r="AF200" i="27" s="1"/>
  <c r="X198" i="27"/>
  <c r="X196" i="27"/>
  <c r="AF196" i="27" s="1"/>
  <c r="X194" i="27"/>
  <c r="AF194" i="27" s="1"/>
  <c r="X192" i="27"/>
  <c r="AF192" i="27" s="1"/>
  <c r="X190" i="27"/>
  <c r="AF190" i="27" s="1"/>
  <c r="X197" i="27"/>
  <c r="AF197" i="27" s="1"/>
  <c r="X189" i="27"/>
  <c r="X187" i="27"/>
  <c r="AF187" i="27" s="1"/>
  <c r="X185" i="27"/>
  <c r="AF185" i="27" s="1"/>
  <c r="X183" i="27"/>
  <c r="AF183" i="27" s="1"/>
  <c r="X181" i="27"/>
  <c r="AF181" i="27" s="1"/>
  <c r="X193" i="27"/>
  <c r="AF193" i="27" s="1"/>
  <c r="X195" i="27"/>
  <c r="AF195" i="27" s="1"/>
  <c r="X191" i="27"/>
  <c r="X188" i="27"/>
  <c r="AF188" i="27" s="1"/>
  <c r="L188" i="27" s="1"/>
  <c r="X186" i="27"/>
  <c r="AF186" i="27" s="1"/>
  <c r="X184" i="27"/>
  <c r="AF184" i="27" s="1"/>
  <c r="X182" i="27"/>
  <c r="X180" i="27"/>
  <c r="AF180" i="27" s="1"/>
  <c r="L180" i="27" s="1"/>
  <c r="X179" i="27"/>
  <c r="AF179" i="27" s="1"/>
  <c r="AP206" i="27"/>
  <c r="AX206" i="27" s="1"/>
  <c r="AP204" i="27"/>
  <c r="AP202" i="27"/>
  <c r="AX202" i="27" s="1"/>
  <c r="AP200" i="27"/>
  <c r="AX200" i="27" s="1"/>
  <c r="AP198" i="27"/>
  <c r="AX198" i="27" s="1"/>
  <c r="AP207" i="27"/>
  <c r="AP205" i="27"/>
  <c r="AP203" i="27"/>
  <c r="AX203" i="27" s="1"/>
  <c r="AP201" i="27"/>
  <c r="AX201" i="27" s="1"/>
  <c r="AP199" i="27"/>
  <c r="AX199" i="27" s="1"/>
  <c r="AP195" i="27"/>
  <c r="AX195" i="27" s="1"/>
  <c r="AP193" i="27"/>
  <c r="AX193" i="27" s="1"/>
  <c r="AP191" i="27"/>
  <c r="AX191" i="27" s="1"/>
  <c r="AP189" i="27"/>
  <c r="AP197" i="27"/>
  <c r="AX197" i="27" s="1"/>
  <c r="AP194" i="27"/>
  <c r="AX194" i="27" s="1"/>
  <c r="AP188" i="27"/>
  <c r="AX188" i="27" s="1"/>
  <c r="AP186" i="27"/>
  <c r="AX186" i="27" s="1"/>
  <c r="AP184" i="27"/>
  <c r="AX184" i="27" s="1"/>
  <c r="AP182" i="27"/>
  <c r="AX182" i="27" s="1"/>
  <c r="AP196" i="27"/>
  <c r="AX196" i="27" s="1"/>
  <c r="AP192" i="27"/>
  <c r="AP190" i="27"/>
  <c r="AP187" i="27"/>
  <c r="AX187" i="27" s="1"/>
  <c r="AP185" i="27"/>
  <c r="AX185" i="27" s="1"/>
  <c r="AP183" i="27"/>
  <c r="AP180" i="27"/>
  <c r="AX180" i="27" s="1"/>
  <c r="AP179" i="27"/>
  <c r="AX179" i="27" s="1"/>
  <c r="AP181" i="27"/>
  <c r="AX181" i="27" s="1"/>
  <c r="U43" i="27"/>
  <c r="AP43" i="27"/>
  <c r="AX43" i="27" s="1"/>
  <c r="AH44" i="27"/>
  <c r="N44" i="27" s="1"/>
  <c r="AD44" i="27"/>
  <c r="AG44" i="27"/>
  <c r="AO44" i="27"/>
  <c r="AW44" i="27" s="1"/>
  <c r="U46" i="27"/>
  <c r="W47" i="27"/>
  <c r="V47" i="27"/>
  <c r="Z47" i="27"/>
  <c r="L47" i="27"/>
  <c r="AL47" i="27"/>
  <c r="AT47" i="27" s="1"/>
  <c r="I47" i="27" s="1"/>
  <c r="W49" i="27"/>
  <c r="V49" i="27"/>
  <c r="Z49" i="27"/>
  <c r="L49" i="27"/>
  <c r="AL49" i="27"/>
  <c r="W51" i="27"/>
  <c r="V51" i="27"/>
  <c r="Z51" i="27"/>
  <c r="L51" i="27"/>
  <c r="AL51" i="27"/>
  <c r="N52" i="27"/>
  <c r="AQ53" i="27"/>
  <c r="AM53" i="27"/>
  <c r="AU53" i="27" s="1"/>
  <c r="J53" i="27" s="1"/>
  <c r="AN53" i="27"/>
  <c r="W54" i="27"/>
  <c r="X54" i="27"/>
  <c r="Z54" i="27"/>
  <c r="AL54" i="27"/>
  <c r="W56" i="27"/>
  <c r="Z56" i="27"/>
  <c r="U56" i="27"/>
  <c r="AO56" i="27"/>
  <c r="U57" i="27"/>
  <c r="AO57" i="27"/>
  <c r="U58" i="27"/>
  <c r="V60" i="27"/>
  <c r="J60" i="27"/>
  <c r="N60" i="27"/>
  <c r="X61" i="27"/>
  <c r="V62" i="27"/>
  <c r="J63" i="27"/>
  <c r="N63" i="27"/>
  <c r="X64" i="27"/>
  <c r="K64" i="27"/>
  <c r="AQ64" i="27"/>
  <c r="AM64" i="27"/>
  <c r="AL64" i="27"/>
  <c r="AQ65" i="27"/>
  <c r="AM65" i="27"/>
  <c r="AN65" i="27"/>
  <c r="AQ66" i="27"/>
  <c r="AM66" i="27"/>
  <c r="AO66" i="27"/>
  <c r="AN68" i="27"/>
  <c r="W69" i="27"/>
  <c r="V69" i="27"/>
  <c r="Z69" i="27"/>
  <c r="AL69" i="27"/>
  <c r="W70" i="27"/>
  <c r="X70" i="27"/>
  <c r="Z70" i="27"/>
  <c r="AL70" i="27"/>
  <c r="AX110" i="27"/>
  <c r="V206" i="27"/>
  <c r="AD206" i="27" s="1"/>
  <c r="V204" i="27"/>
  <c r="AD204" i="27" s="1"/>
  <c r="V202" i="27"/>
  <c r="AD202" i="27" s="1"/>
  <c r="J202" i="27" s="1"/>
  <c r="V200" i="27"/>
  <c r="V207" i="27"/>
  <c r="V205" i="27"/>
  <c r="AD205" i="27" s="1"/>
  <c r="V203" i="27"/>
  <c r="AD203" i="27" s="1"/>
  <c r="V201" i="27"/>
  <c r="V199" i="27"/>
  <c r="AD199" i="27" s="1"/>
  <c r="V197" i="27"/>
  <c r="AD197" i="27" s="1"/>
  <c r="V198" i="27"/>
  <c r="AD198" i="27" s="1"/>
  <c r="V195" i="27"/>
  <c r="AD195" i="27" s="1"/>
  <c r="V193" i="27"/>
  <c r="AD193" i="27" s="1"/>
  <c r="V191" i="27"/>
  <c r="AD191" i="27" s="1"/>
  <c r="V188" i="27"/>
  <c r="AD188" i="27" s="1"/>
  <c r="V186" i="27"/>
  <c r="AD186" i="27" s="1"/>
  <c r="V184" i="27"/>
  <c r="V182" i="27"/>
  <c r="AD182" i="27" s="1"/>
  <c r="V194" i="27"/>
  <c r="V190" i="27"/>
  <c r="V196" i="27"/>
  <c r="AD196" i="27" s="1"/>
  <c r="V192" i="27"/>
  <c r="AD192" i="27" s="1"/>
  <c r="V189" i="27"/>
  <c r="AD189" i="27" s="1"/>
  <c r="V187" i="27"/>
  <c r="V185" i="27"/>
  <c r="AD185" i="27" s="1"/>
  <c r="V183" i="27"/>
  <c r="AD183" i="27" s="1"/>
  <c r="V180" i="27"/>
  <c r="AD180" i="27" s="1"/>
  <c r="V179" i="27"/>
  <c r="AD179" i="27" s="1"/>
  <c r="V181" i="27"/>
  <c r="AD181" i="27" s="1"/>
  <c r="Z206" i="27"/>
  <c r="AH206" i="27" s="1"/>
  <c r="N206" i="27" s="1"/>
  <c r="Z204" i="27"/>
  <c r="Z202" i="27"/>
  <c r="AH202" i="27" s="1"/>
  <c r="Z200" i="27"/>
  <c r="AH200" i="27" s="1"/>
  <c r="Z198" i="27"/>
  <c r="AH198" i="27" s="1"/>
  <c r="N198" i="27" s="1"/>
  <c r="Z207" i="27"/>
  <c r="Z205" i="27"/>
  <c r="AH205" i="27" s="1"/>
  <c r="Z203" i="27"/>
  <c r="AH203" i="27" s="1"/>
  <c r="Z201" i="27"/>
  <c r="AH201" i="27" s="1"/>
  <c r="Z199" i="27"/>
  <c r="Z197" i="27"/>
  <c r="AH197" i="27" s="1"/>
  <c r="Z195" i="27"/>
  <c r="AH195" i="27" s="1"/>
  <c r="Z193" i="27"/>
  <c r="AH193" i="27" s="1"/>
  <c r="Z191" i="27"/>
  <c r="Z194" i="27"/>
  <c r="Z192" i="27"/>
  <c r="AH192" i="27" s="1"/>
  <c r="Z188" i="27"/>
  <c r="AH188" i="27" s="1"/>
  <c r="Z186" i="27"/>
  <c r="Z184" i="27"/>
  <c r="AH184" i="27" s="1"/>
  <c r="Z182" i="27"/>
  <c r="AH182" i="27" s="1"/>
  <c r="Z196" i="27"/>
  <c r="AH196" i="27" s="1"/>
  <c r="Z190" i="27"/>
  <c r="Z189" i="27"/>
  <c r="AH189" i="27" s="1"/>
  <c r="N189" i="27" s="1"/>
  <c r="Z187" i="27"/>
  <c r="AH187" i="27" s="1"/>
  <c r="Z185" i="27"/>
  <c r="AH185" i="27" s="1"/>
  <c r="Z183" i="27"/>
  <c r="Z181" i="27"/>
  <c r="AH181" i="27" s="1"/>
  <c r="N181" i="27" s="1"/>
  <c r="Z179" i="27"/>
  <c r="AH179" i="27" s="1"/>
  <c r="Z180" i="27"/>
  <c r="AH180" i="27" s="1"/>
  <c r="K44" i="27"/>
  <c r="J47" i="27"/>
  <c r="AQ58" i="27"/>
  <c r="AM58" i="27"/>
  <c r="AO58" i="27"/>
  <c r="Z61" i="27"/>
  <c r="W206" i="27"/>
  <c r="AE206" i="27" s="1"/>
  <c r="W204" i="27"/>
  <c r="AE204" i="27" s="1"/>
  <c r="W202" i="27"/>
  <c r="AE202" i="27" s="1"/>
  <c r="W200" i="27"/>
  <c r="AE200" i="27" s="1"/>
  <c r="W198" i="27"/>
  <c r="AE198" i="27" s="1"/>
  <c r="W205" i="27"/>
  <c r="AE205" i="27" s="1"/>
  <c r="W195" i="27"/>
  <c r="W193" i="27"/>
  <c r="AE193" i="27" s="1"/>
  <c r="K193" i="27" s="1"/>
  <c r="W207" i="27"/>
  <c r="AE207" i="27" s="1"/>
  <c r="W199" i="27"/>
  <c r="W201" i="27"/>
  <c r="AE201" i="27" s="1"/>
  <c r="W196" i="27"/>
  <c r="AE196" i="27" s="1"/>
  <c r="K196" i="27" s="1"/>
  <c r="W194" i="27"/>
  <c r="AE194" i="27" s="1"/>
  <c r="K194" i="27" s="1"/>
  <c r="W190" i="27"/>
  <c r="AE190" i="27" s="1"/>
  <c r="W192" i="27"/>
  <c r="AE192" i="27" s="1"/>
  <c r="K192" i="27" s="1"/>
  <c r="W189" i="27"/>
  <c r="AE189" i="27" s="1"/>
  <c r="W187" i="27"/>
  <c r="AE187" i="27" s="1"/>
  <c r="W185" i="27"/>
  <c r="AE185" i="27" s="1"/>
  <c r="W183" i="27"/>
  <c r="AE183" i="27" s="1"/>
  <c r="W181" i="27"/>
  <c r="AE181" i="27" s="1"/>
  <c r="K181" i="27" s="1"/>
  <c r="W184" i="27"/>
  <c r="AE184" i="27" s="1"/>
  <c r="K184" i="27" s="1"/>
  <c r="W188" i="27"/>
  <c r="W179" i="27"/>
  <c r="W191" i="27"/>
  <c r="AE191" i="27" s="1"/>
  <c r="W182" i="27"/>
  <c r="AE182" i="27" s="1"/>
  <c r="W180" i="27"/>
  <c r="W203" i="27"/>
  <c r="W186" i="27"/>
  <c r="AE186" i="27" s="1"/>
  <c r="W197" i="27"/>
  <c r="AE197" i="27" s="1"/>
  <c r="AO207" i="27"/>
  <c r="AW207" i="27" s="1"/>
  <c r="AO205" i="27"/>
  <c r="AW205" i="27" s="1"/>
  <c r="AO203" i="27"/>
  <c r="AW203" i="27" s="1"/>
  <c r="AO201" i="27"/>
  <c r="AW201" i="27" s="1"/>
  <c r="AO199" i="27"/>
  <c r="AW199" i="27" s="1"/>
  <c r="AO197" i="27"/>
  <c r="AW197" i="27" s="1"/>
  <c r="AO204" i="27"/>
  <c r="AW204" i="27" s="1"/>
  <c r="AO196" i="27"/>
  <c r="AO194" i="27"/>
  <c r="AW194" i="27" s="1"/>
  <c r="AO192" i="27"/>
  <c r="AW192" i="27" s="1"/>
  <c r="AO206" i="27"/>
  <c r="AW206" i="27" s="1"/>
  <c r="AO198" i="27"/>
  <c r="AW198" i="27" s="1"/>
  <c r="AO200" i="27"/>
  <c r="AO195" i="27"/>
  <c r="AW195" i="27" s="1"/>
  <c r="AO193" i="27"/>
  <c r="AW193" i="27" s="1"/>
  <c r="AO191" i="27"/>
  <c r="AW191" i="27" s="1"/>
  <c r="AO189" i="27"/>
  <c r="AW189" i="27" s="1"/>
  <c r="AO188" i="27"/>
  <c r="AW188" i="27" s="1"/>
  <c r="AO186" i="27"/>
  <c r="AW186" i="27" s="1"/>
  <c r="AO184" i="27"/>
  <c r="AW184" i="27" s="1"/>
  <c r="AO182" i="27"/>
  <c r="AW182" i="27" s="1"/>
  <c r="AO180" i="27"/>
  <c r="AW180" i="27" s="1"/>
  <c r="AO190" i="27"/>
  <c r="AW190" i="27" s="1"/>
  <c r="AO183" i="27"/>
  <c r="AW183" i="27" s="1"/>
  <c r="AO179" i="27"/>
  <c r="AO187" i="27"/>
  <c r="AO181" i="27"/>
  <c r="AW181" i="27" s="1"/>
  <c r="AO202" i="27"/>
  <c r="AW202" i="27" s="1"/>
  <c r="AO185" i="27"/>
  <c r="AW118" i="27"/>
  <c r="L118" i="27" s="1"/>
  <c r="Q284" i="30" s="1"/>
  <c r="AW117" i="27"/>
  <c r="L117" i="27" s="1"/>
  <c r="P284" i="30" s="1"/>
  <c r="AW116" i="27"/>
  <c r="L116" i="27" s="1"/>
  <c r="O284" i="30" s="1"/>
  <c r="AW115" i="27"/>
  <c r="L115" i="27" s="1"/>
  <c r="N284" i="30" s="1"/>
  <c r="AW114" i="27"/>
  <c r="L114" i="27" s="1"/>
  <c r="M284" i="30" s="1"/>
  <c r="AW113" i="27"/>
  <c r="L113" i="27" s="1"/>
  <c r="L284" i="30" s="1"/>
  <c r="AW112" i="27"/>
  <c r="L112" i="27" s="1"/>
  <c r="K284" i="30" s="1"/>
  <c r="AG112" i="27"/>
  <c r="M112" i="27" s="1"/>
  <c r="K290" i="30" s="1"/>
  <c r="AW111" i="27"/>
  <c r="AG111" i="27"/>
  <c r="AW110" i="27"/>
  <c r="AG110" i="27"/>
  <c r="AW109" i="27"/>
  <c r="AG109" i="27"/>
  <c r="AX115" i="27"/>
  <c r="M115" i="27" s="1"/>
  <c r="N290" i="30" s="1"/>
  <c r="AH112" i="27"/>
  <c r="AH111" i="27"/>
  <c r="AH110" i="27"/>
  <c r="AD109" i="27"/>
  <c r="AX114" i="27"/>
  <c r="M114" i="27" s="1"/>
  <c r="M290" i="30" s="1"/>
  <c r="AD110" i="27"/>
  <c r="AX117" i="27"/>
  <c r="M117" i="27" s="1"/>
  <c r="P290" i="30" s="1"/>
  <c r="AX113" i="27"/>
  <c r="M113" i="27" s="1"/>
  <c r="L290" i="30" s="1"/>
  <c r="AX109" i="27"/>
  <c r="AP44" i="27"/>
  <c r="AX44" i="27" s="1"/>
  <c r="AG45" i="27"/>
  <c r="M45" i="27" s="1"/>
  <c r="AE45" i="27"/>
  <c r="K45" i="27" s="1"/>
  <c r="AQ45" i="27"/>
  <c r="AY45" i="27" s="1"/>
  <c r="N45" i="27" s="1"/>
  <c r="AM45" i="27"/>
  <c r="AU45" i="27" s="1"/>
  <c r="J45" i="27" s="1"/>
  <c r="AL45" i="27"/>
  <c r="AT45" i="27" s="1"/>
  <c r="I45" i="27" s="1"/>
  <c r="W53" i="27"/>
  <c r="V53" i="27"/>
  <c r="Z53" i="27"/>
  <c r="AP56" i="27"/>
  <c r="AP57" i="27"/>
  <c r="AP58" i="27"/>
  <c r="AQ60" i="27"/>
  <c r="AM60" i="27"/>
  <c r="AL60" i="27"/>
  <c r="Y61" i="27"/>
  <c r="AQ61" i="27"/>
  <c r="AM61" i="27"/>
  <c r="AN61" i="27"/>
  <c r="Y62" i="27"/>
  <c r="AQ62" i="27"/>
  <c r="AM62" i="27"/>
  <c r="AO62" i="27"/>
  <c r="Y64" i="27"/>
  <c r="W65" i="27"/>
  <c r="V65" i="27"/>
  <c r="Z65" i="27"/>
  <c r="W66" i="27"/>
  <c r="X66" i="27"/>
  <c r="Z66" i="27"/>
  <c r="W68" i="27"/>
  <c r="Z68" i="27"/>
  <c r="U68" i="27"/>
  <c r="AH109" i="27"/>
  <c r="AV109" i="27"/>
  <c r="AX111" i="27"/>
  <c r="AH113" i="27"/>
  <c r="AV113" i="27"/>
  <c r="K113" i="27" s="1"/>
  <c r="L278" i="30" s="1"/>
  <c r="AE111" i="27"/>
  <c r="AV114" i="27"/>
  <c r="K114" i="27" s="1"/>
  <c r="M278" i="30" s="1"/>
  <c r="AU115" i="27"/>
  <c r="J115" i="27" s="1"/>
  <c r="N272" i="30" s="1"/>
  <c r="AY115" i="27"/>
  <c r="N115" i="27" s="1"/>
  <c r="N296" i="30" s="1"/>
  <c r="N118" i="27"/>
  <c r="Q296" i="30" s="1"/>
  <c r="AU119" i="27"/>
  <c r="J119" i="27" s="1"/>
  <c r="R272" i="30" s="1"/>
  <c r="Y45" i="27"/>
  <c r="AQ46" i="27"/>
  <c r="AY46" i="27" s="1"/>
  <c r="AM46" i="27"/>
  <c r="AU46" i="27" s="1"/>
  <c r="J46" i="27" s="1"/>
  <c r="AP46" i="27"/>
  <c r="AX46" i="27" s="1"/>
  <c r="Y48" i="27"/>
  <c r="AQ48" i="27"/>
  <c r="AY48" i="27" s="1"/>
  <c r="N48" i="27" s="1"/>
  <c r="AM48" i="27"/>
  <c r="AU48" i="27" s="1"/>
  <c r="J48" i="27" s="1"/>
  <c r="AP48" i="27"/>
  <c r="AX48" i="27" s="1"/>
  <c r="M48" i="27" s="1"/>
  <c r="Y50" i="27"/>
  <c r="AQ50" i="27"/>
  <c r="AY50" i="27" s="1"/>
  <c r="N50" i="27" s="1"/>
  <c r="AM50" i="27"/>
  <c r="AU50" i="27" s="1"/>
  <c r="J50" i="27" s="1"/>
  <c r="AP50" i="27"/>
  <c r="AX50" i="27" s="1"/>
  <c r="M50" i="27" s="1"/>
  <c r="Y52" i="27"/>
  <c r="AQ52" i="27"/>
  <c r="AM52" i="27"/>
  <c r="AU52" i="27" s="1"/>
  <c r="J52" i="27" s="1"/>
  <c r="AP52" i="27"/>
  <c r="N54" i="27"/>
  <c r="Y55" i="27"/>
  <c r="AQ55" i="27"/>
  <c r="AM55" i="27"/>
  <c r="AP55" i="27"/>
  <c r="J58" i="27"/>
  <c r="N58" i="27"/>
  <c r="Y59" i="27"/>
  <c r="AQ59" i="27"/>
  <c r="AM59" i="27"/>
  <c r="AP59" i="27"/>
  <c r="J62" i="27"/>
  <c r="N62" i="27"/>
  <c r="Y63" i="27"/>
  <c r="AQ63" i="27"/>
  <c r="AM63" i="27"/>
  <c r="AP63" i="27"/>
  <c r="J66" i="27"/>
  <c r="N66" i="27"/>
  <c r="Y67" i="27"/>
  <c r="AQ67" i="27"/>
  <c r="AM67" i="27"/>
  <c r="AP67" i="27"/>
  <c r="J70" i="27"/>
  <c r="N70" i="27"/>
  <c r="Y71" i="27"/>
  <c r="AQ71" i="27"/>
  <c r="AM71" i="27"/>
  <c r="AP71" i="27"/>
  <c r="AE110" i="27"/>
  <c r="AU110" i="27"/>
  <c r="AY110" i="27"/>
  <c r="AF111" i="27"/>
  <c r="AU111" i="27"/>
  <c r="J111" i="27" s="1"/>
  <c r="J272" i="30" s="1"/>
  <c r="AY111" i="27"/>
  <c r="AU112" i="27"/>
  <c r="J112" i="27" s="1"/>
  <c r="K272" i="30" s="1"/>
  <c r="AY112" i="27"/>
  <c r="AV115" i="27"/>
  <c r="K115" i="27" s="1"/>
  <c r="N278" i="30" s="1"/>
  <c r="AU116" i="27"/>
  <c r="J116" i="27" s="1"/>
  <c r="O272" i="30" s="1"/>
  <c r="AY116" i="27"/>
  <c r="N116" i="27" s="1"/>
  <c r="O296" i="30" s="1"/>
  <c r="M129" i="27"/>
  <c r="AB290" i="30" s="1"/>
  <c r="M131" i="27"/>
  <c r="AD290" i="30" s="1"/>
  <c r="M133" i="27"/>
  <c r="AF290" i="30" s="1"/>
  <c r="M135" i="27"/>
  <c r="AH290" i="30" s="1"/>
  <c r="M137" i="27"/>
  <c r="AJ290" i="30" s="1"/>
  <c r="AE109" i="27"/>
  <c r="AU109" i="27"/>
  <c r="AY109" i="27"/>
  <c r="AF110" i="27"/>
  <c r="AV110" i="27"/>
  <c r="AV111" i="27"/>
  <c r="AV112" i="27"/>
  <c r="K112" i="27" s="1"/>
  <c r="K278" i="30" s="1"/>
  <c r="AU113" i="27"/>
  <c r="J113" i="27" s="1"/>
  <c r="L272" i="30" s="1"/>
  <c r="AY113" i="27"/>
  <c r="AV116" i="27"/>
  <c r="K116" i="27" s="1"/>
  <c r="O278" i="30" s="1"/>
  <c r="AU117" i="27"/>
  <c r="J117" i="27" s="1"/>
  <c r="P272" i="30" s="1"/>
  <c r="J118" i="27"/>
  <c r="Q272" i="30" s="1"/>
  <c r="AU120" i="27"/>
  <c r="J120" i="27" s="1"/>
  <c r="S272" i="30" s="1"/>
  <c r="AE180" i="27"/>
  <c r="K180" i="27" s="1"/>
  <c r="AX183" i="27"/>
  <c r="AV183" i="27"/>
  <c r="N153" i="27"/>
  <c r="AY191" i="27"/>
  <c r="AT191" i="27"/>
  <c r="N155" i="27"/>
  <c r="J159" i="27"/>
  <c r="N159" i="27"/>
  <c r="J163" i="27"/>
  <c r="N163" i="27"/>
  <c r="AY182" i="27"/>
  <c r="AH183" i="27"/>
  <c r="AH190" i="27"/>
  <c r="J157" i="27"/>
  <c r="N157" i="27"/>
  <c r="J161" i="27"/>
  <c r="N161" i="27"/>
  <c r="AE179" i="27"/>
  <c r="AY180" i="27"/>
  <c r="AW187" i="27"/>
  <c r="AW185" i="27"/>
  <c r="AG195" i="27"/>
  <c r="M195" i="27" s="1"/>
  <c r="AE195" i="27"/>
  <c r="AW179" i="27"/>
  <c r="AT181" i="27"/>
  <c r="AF182" i="27"/>
  <c r="L182" i="27" s="1"/>
  <c r="AG198" i="27"/>
  <c r="AD184" i="27"/>
  <c r="AH186" i="27"/>
  <c r="AG193" i="27"/>
  <c r="AC193" i="27"/>
  <c r="AH194" i="27"/>
  <c r="AY194" i="27"/>
  <c r="AC181" i="27"/>
  <c r="AC183" i="27"/>
  <c r="AE188" i="27"/>
  <c r="AX190" i="27"/>
  <c r="AT190" i="27"/>
  <c r="AF191" i="27"/>
  <c r="AY197" i="27"/>
  <c r="AW200" i="27"/>
  <c r="AT200" i="27"/>
  <c r="AY201" i="27"/>
  <c r="AD187" i="27"/>
  <c r="AF189" i="27"/>
  <c r="L189" i="27" s="1"/>
  <c r="AX189" i="27"/>
  <c r="AH191" i="27"/>
  <c r="AU195" i="27"/>
  <c r="AY195" i="27"/>
  <c r="AV198" i="27"/>
  <c r="AE199" i="27"/>
  <c r="AV206" i="27"/>
  <c r="AT206" i="27"/>
  <c r="AH207" i="27"/>
  <c r="AY207" i="27"/>
  <c r="AD190" i="27"/>
  <c r="J190" i="27" s="1"/>
  <c r="AT192" i="27"/>
  <c r="AX192" i="27"/>
  <c r="AD194" i="27"/>
  <c r="AV195" i="27"/>
  <c r="AT196" i="27"/>
  <c r="AH204" i="27"/>
  <c r="N204" i="27" s="1"/>
  <c r="AX204" i="27"/>
  <c r="AT204" i="27"/>
  <c r="AW196" i="27"/>
  <c r="AG202" i="27"/>
  <c r="AT202" i="27"/>
  <c r="AE203" i="27"/>
  <c r="AD200" i="27"/>
  <c r="AF203" i="27"/>
  <c r="AV203" i="27"/>
  <c r="AV205" i="27"/>
  <c r="AF198" i="27"/>
  <c r="AH199" i="27"/>
  <c r="AD201" i="27"/>
  <c r="AT203" i="27"/>
  <c r="AX205" i="27"/>
  <c r="AD207" i="27"/>
  <c r="AT207" i="27"/>
  <c r="AX207" i="27"/>
  <c r="AU197" i="27"/>
  <c r="AC198" i="27"/>
  <c r="AC200" i="27"/>
  <c r="AU205" i="27"/>
  <c r="J60" i="26"/>
  <c r="K66" i="26"/>
  <c r="K48" i="26"/>
  <c r="N51" i="26"/>
  <c r="K61" i="26"/>
  <c r="K64" i="26"/>
  <c r="K70" i="26"/>
  <c r="K44" i="26"/>
  <c r="K45" i="26"/>
  <c r="N47" i="26"/>
  <c r="K55" i="26"/>
  <c r="N62" i="26"/>
  <c r="I168" i="26"/>
  <c r="AF230" i="30" s="1"/>
  <c r="I167" i="26"/>
  <c r="AE230" i="30" s="1"/>
  <c r="N60" i="26"/>
  <c r="N66" i="26"/>
  <c r="N171" i="26"/>
  <c r="AI260" i="30" s="1"/>
  <c r="N48" i="26"/>
  <c r="N64" i="26"/>
  <c r="N57" i="26"/>
  <c r="N70" i="26"/>
  <c r="N170" i="26"/>
  <c r="AH260" i="30" s="1"/>
  <c r="N49" i="26"/>
  <c r="N52" i="26"/>
  <c r="N58" i="26"/>
  <c r="N68" i="26"/>
  <c r="N69" i="26"/>
  <c r="N130" i="26"/>
  <c r="AC259" i="30" s="1"/>
  <c r="M123" i="26"/>
  <c r="V253" i="30" s="1"/>
  <c r="M133" i="26"/>
  <c r="AF253" i="30" s="1"/>
  <c r="M129" i="26"/>
  <c r="AB253" i="30" s="1"/>
  <c r="M158" i="26"/>
  <c r="V254" i="30" s="1"/>
  <c r="M161" i="26"/>
  <c r="Y254" i="30" s="1"/>
  <c r="M166" i="26"/>
  <c r="AD254" i="30" s="1"/>
  <c r="M50" i="26"/>
  <c r="M55" i="26"/>
  <c r="M121" i="26"/>
  <c r="T253" i="30" s="1"/>
  <c r="M43" i="26"/>
  <c r="M45" i="26"/>
  <c r="M46" i="26"/>
  <c r="M51" i="26"/>
  <c r="L49" i="26"/>
  <c r="L52" i="26"/>
  <c r="L65" i="26"/>
  <c r="L69" i="26"/>
  <c r="L127" i="26"/>
  <c r="Z247" i="30" s="1"/>
  <c r="L50" i="26"/>
  <c r="L55" i="26"/>
  <c r="L119" i="26"/>
  <c r="R247" i="30" s="1"/>
  <c r="L122" i="26"/>
  <c r="U247" i="30" s="1"/>
  <c r="L129" i="26"/>
  <c r="AB247" i="30" s="1"/>
  <c r="L132" i="26"/>
  <c r="AE247" i="30" s="1"/>
  <c r="L131" i="26"/>
  <c r="AD247" i="30" s="1"/>
  <c r="L136" i="26"/>
  <c r="AI247" i="30" s="1"/>
  <c r="K128" i="26"/>
  <c r="AA241" i="30" s="1"/>
  <c r="K47" i="26"/>
  <c r="K62" i="26"/>
  <c r="K68" i="26"/>
  <c r="K69" i="26"/>
  <c r="K136" i="26"/>
  <c r="AI241" i="30" s="1"/>
  <c r="K163" i="26"/>
  <c r="AA242" i="30" s="1"/>
  <c r="K130" i="26"/>
  <c r="AC241" i="30" s="1"/>
  <c r="K58" i="26"/>
  <c r="K122" i="26"/>
  <c r="U241" i="30" s="1"/>
  <c r="K57" i="26"/>
  <c r="K154" i="26"/>
  <c r="R242" i="30" s="1"/>
  <c r="J51" i="26"/>
  <c r="J54" i="26"/>
  <c r="J68" i="26"/>
  <c r="J69" i="26"/>
  <c r="J159" i="26"/>
  <c r="W236" i="30" s="1"/>
  <c r="J160" i="26"/>
  <c r="J162" i="26"/>
  <c r="Z236" i="30" s="1"/>
  <c r="J48" i="26"/>
  <c r="J53" i="26"/>
  <c r="J64" i="26"/>
  <c r="J126" i="26"/>
  <c r="Y235" i="30" s="1"/>
  <c r="N118" i="26"/>
  <c r="Q259" i="30" s="1"/>
  <c r="N131" i="26"/>
  <c r="AD259" i="30" s="1"/>
  <c r="N133" i="26"/>
  <c r="AF259" i="30" s="1"/>
  <c r="N134" i="26"/>
  <c r="AG259" i="30" s="1"/>
  <c r="N117" i="26"/>
  <c r="P259" i="30" s="1"/>
  <c r="N120" i="26"/>
  <c r="S259" i="30" s="1"/>
  <c r="N121" i="26"/>
  <c r="T259" i="30" s="1"/>
  <c r="N127" i="26"/>
  <c r="Z259" i="30" s="1"/>
  <c r="N128" i="26"/>
  <c r="AA259" i="30" s="1"/>
  <c r="N129" i="26"/>
  <c r="AB259" i="30" s="1"/>
  <c r="N135" i="26"/>
  <c r="AH259" i="30" s="1"/>
  <c r="N156" i="26"/>
  <c r="T260" i="30" s="1"/>
  <c r="N158" i="26"/>
  <c r="V260" i="30" s="1"/>
  <c r="N125" i="26"/>
  <c r="X259" i="30" s="1"/>
  <c r="N126" i="26"/>
  <c r="Y259" i="30" s="1"/>
  <c r="N119" i="26"/>
  <c r="R259" i="30" s="1"/>
  <c r="N132" i="26"/>
  <c r="AE259" i="30" s="1"/>
  <c r="N137" i="26"/>
  <c r="AJ259" i="30" s="1"/>
  <c r="N122" i="26"/>
  <c r="U259" i="30" s="1"/>
  <c r="N123" i="26"/>
  <c r="V259" i="30" s="1"/>
  <c r="N124" i="26"/>
  <c r="W259" i="30" s="1"/>
  <c r="N136" i="26"/>
  <c r="AI259" i="30" s="1"/>
  <c r="N161" i="26"/>
  <c r="Y260" i="30" s="1"/>
  <c r="N163" i="26"/>
  <c r="AA260" i="30" s="1"/>
  <c r="M137" i="26"/>
  <c r="AJ253" i="30" s="1"/>
  <c r="M154" i="26"/>
  <c r="R254" i="30" s="1"/>
  <c r="M165" i="26"/>
  <c r="AC254" i="30" s="1"/>
  <c r="M168" i="26"/>
  <c r="AF254" i="30" s="1"/>
  <c r="M136" i="26"/>
  <c r="AI253" i="30" s="1"/>
  <c r="M120" i="26"/>
  <c r="S253" i="30" s="1"/>
  <c r="M128" i="26"/>
  <c r="AA253" i="30" s="1"/>
  <c r="L47" i="26"/>
  <c r="L126" i="26"/>
  <c r="Y247" i="30" s="1"/>
  <c r="L134" i="26"/>
  <c r="AG247" i="30" s="1"/>
  <c r="K59" i="26"/>
  <c r="J128" i="26"/>
  <c r="AA235" i="30" s="1"/>
  <c r="J136" i="26"/>
  <c r="AI235" i="30" s="1"/>
  <c r="J134" i="26"/>
  <c r="AG235" i="30" s="1"/>
  <c r="J156" i="26"/>
  <c r="T236" i="30" s="1"/>
  <c r="I129" i="26"/>
  <c r="AB229" i="30" s="1"/>
  <c r="I160" i="26"/>
  <c r="X230" i="30" s="1"/>
  <c r="I163" i="26"/>
  <c r="AA230" i="30" s="1"/>
  <c r="I137" i="26"/>
  <c r="AJ229" i="30" s="1"/>
  <c r="I59" i="26"/>
  <c r="I123" i="26"/>
  <c r="V229" i="30" s="1"/>
  <c r="I133" i="26"/>
  <c r="AF229" i="30" s="1"/>
  <c r="K46" i="26"/>
  <c r="I128" i="26"/>
  <c r="AA229" i="30" s="1"/>
  <c r="J49" i="26"/>
  <c r="M54" i="26"/>
  <c r="I159" i="26"/>
  <c r="W230" i="30" s="1"/>
  <c r="L43" i="26"/>
  <c r="J45" i="26"/>
  <c r="J50" i="26"/>
  <c r="N50" i="26"/>
  <c r="K51" i="26"/>
  <c r="M53" i="26"/>
  <c r="N55" i="26"/>
  <c r="K63" i="26"/>
  <c r="K67" i="26"/>
  <c r="K71" i="26"/>
  <c r="I136" i="26"/>
  <c r="AI229" i="30" s="1"/>
  <c r="AP179" i="26"/>
  <c r="AX179" i="26" s="1"/>
  <c r="X185" i="26"/>
  <c r="AM207" i="26"/>
  <c r="U42" i="26" a="1"/>
  <c r="L46" i="26"/>
  <c r="J59" i="26"/>
  <c r="I63" i="26"/>
  <c r="M134" i="26"/>
  <c r="AG253" i="30" s="1"/>
  <c r="I161" i="26"/>
  <c r="Y230" i="30" s="1"/>
  <c r="K165" i="26"/>
  <c r="AC242" i="30" s="1"/>
  <c r="M44" i="26"/>
  <c r="L44" i="26"/>
  <c r="M48" i="26"/>
  <c r="K50" i="26"/>
  <c r="M52" i="26"/>
  <c r="K52" i="26"/>
  <c r="K54" i="26"/>
  <c r="K60" i="26"/>
  <c r="L61" i="26"/>
  <c r="I62" i="26"/>
  <c r="M62" i="26"/>
  <c r="L66" i="26"/>
  <c r="L70" i="26"/>
  <c r="L124" i="26"/>
  <c r="W247" i="30" s="1"/>
  <c r="I125" i="26"/>
  <c r="X229" i="30" s="1"/>
  <c r="M125" i="26"/>
  <c r="X253" i="30" s="1"/>
  <c r="I126" i="26"/>
  <c r="Y229" i="30" s="1"/>
  <c r="M126" i="26"/>
  <c r="Y253" i="30" s="1"/>
  <c r="K157" i="26"/>
  <c r="U242" i="30" s="1"/>
  <c r="I164" i="26"/>
  <c r="AB230" i="30" s="1"/>
  <c r="I169" i="26"/>
  <c r="AG230" i="30" s="1"/>
  <c r="M170" i="26"/>
  <c r="AH254" i="30" s="1"/>
  <c r="L58" i="26"/>
  <c r="N59" i="26"/>
  <c r="M63" i="26"/>
  <c r="M118" i="26"/>
  <c r="Q253" i="30" s="1"/>
  <c r="I134" i="26"/>
  <c r="AG229" i="30" s="1"/>
  <c r="L172" i="26"/>
  <c r="AJ248" i="30" s="1"/>
  <c r="L45" i="26"/>
  <c r="M49" i="26"/>
  <c r="L53" i="26"/>
  <c r="K56" i="26"/>
  <c r="L57" i="26"/>
  <c r="I58" i="26"/>
  <c r="M58" i="26"/>
  <c r="L62" i="26"/>
  <c r="J63" i="26"/>
  <c r="N63" i="26"/>
  <c r="I67" i="26"/>
  <c r="M67" i="26"/>
  <c r="I71" i="26"/>
  <c r="M71" i="26"/>
  <c r="I158" i="26"/>
  <c r="V230" i="30" s="1"/>
  <c r="K160" i="26"/>
  <c r="J167" i="26"/>
  <c r="AE236" i="30" s="1"/>
  <c r="L48" i="26"/>
  <c r="K53" i="26"/>
  <c r="L54" i="26"/>
  <c r="J58" i="26"/>
  <c r="J62" i="26"/>
  <c r="J66" i="26"/>
  <c r="J70" i="26"/>
  <c r="M119" i="26"/>
  <c r="R253" i="30" s="1"/>
  <c r="J122" i="26"/>
  <c r="U235" i="30" s="1"/>
  <c r="I122" i="26"/>
  <c r="U229" i="30" s="1"/>
  <c r="M122" i="26"/>
  <c r="U253" i="30" s="1"/>
  <c r="K124" i="26"/>
  <c r="W241" i="30" s="1"/>
  <c r="L125" i="26"/>
  <c r="X247" i="30" s="1"/>
  <c r="I127" i="26"/>
  <c r="Z229" i="30" s="1"/>
  <c r="M127" i="26"/>
  <c r="Z253" i="30" s="1"/>
  <c r="J130" i="26"/>
  <c r="AC235" i="30" s="1"/>
  <c r="I130" i="26"/>
  <c r="AC229" i="30" s="1"/>
  <c r="M130" i="26"/>
  <c r="AC253" i="30" s="1"/>
  <c r="K132" i="26"/>
  <c r="AE241" i="30" s="1"/>
  <c r="L133" i="26"/>
  <c r="AF247" i="30" s="1"/>
  <c r="I135" i="26"/>
  <c r="AH229" i="30" s="1"/>
  <c r="M135" i="26"/>
  <c r="AH253" i="30" s="1"/>
  <c r="L155" i="26"/>
  <c r="S248" i="30" s="1"/>
  <c r="I157" i="26"/>
  <c r="U230" i="30" s="1"/>
  <c r="K161" i="26"/>
  <c r="Y242" i="30" s="1"/>
  <c r="I162" i="26"/>
  <c r="Z230" i="30" s="1"/>
  <c r="K164" i="26"/>
  <c r="AB242" i="30" s="1"/>
  <c r="I165" i="26"/>
  <c r="AC230" i="30" s="1"/>
  <c r="K170" i="26"/>
  <c r="AH242" i="30" s="1"/>
  <c r="J172" i="26"/>
  <c r="AJ236" i="30" s="1"/>
  <c r="N172" i="26"/>
  <c r="AJ260" i="30" s="1"/>
  <c r="I66" i="26"/>
  <c r="M66" i="26"/>
  <c r="J67" i="26"/>
  <c r="N67" i="26"/>
  <c r="I70" i="26"/>
  <c r="M70" i="26"/>
  <c r="J71" i="26"/>
  <c r="N71" i="26"/>
  <c r="K118" i="26"/>
  <c r="Q241" i="30" s="1"/>
  <c r="J124" i="26"/>
  <c r="W235" i="30" s="1"/>
  <c r="I124" i="26"/>
  <c r="W229" i="30" s="1"/>
  <c r="M124" i="26"/>
  <c r="W253" i="30" s="1"/>
  <c r="K126" i="26"/>
  <c r="Y241" i="30" s="1"/>
  <c r="J132" i="26"/>
  <c r="AE235" i="30" s="1"/>
  <c r="I132" i="26"/>
  <c r="AE229" i="30" s="1"/>
  <c r="M132" i="26"/>
  <c r="AE253" i="30" s="1"/>
  <c r="K134" i="26"/>
  <c r="AG241" i="30" s="1"/>
  <c r="L157" i="26"/>
  <c r="U248" i="30" s="1"/>
  <c r="L162" i="26"/>
  <c r="Z248" i="30" s="1"/>
  <c r="L165" i="26"/>
  <c r="AC248" i="30" s="1"/>
  <c r="I170" i="26"/>
  <c r="AH230" i="30" s="1"/>
  <c r="AL71" i="26"/>
  <c r="AL70" i="26"/>
  <c r="AL69" i="26"/>
  <c r="AL68" i="26"/>
  <c r="AL67" i="26"/>
  <c r="AL66" i="26"/>
  <c r="AL65" i="26"/>
  <c r="AL64" i="26"/>
  <c r="AL63" i="26"/>
  <c r="AL62" i="26"/>
  <c r="AL61" i="26"/>
  <c r="AL60" i="26"/>
  <c r="AL59" i="26"/>
  <c r="AL58" i="26"/>
  <c r="AL57" i="26"/>
  <c r="AL56" i="26"/>
  <c r="U71" i="26"/>
  <c r="U70" i="26"/>
  <c r="U69" i="26"/>
  <c r="U68" i="26"/>
  <c r="U67" i="26"/>
  <c r="U66" i="26"/>
  <c r="U65" i="26"/>
  <c r="U64" i="26"/>
  <c r="U63" i="26"/>
  <c r="U62" i="26"/>
  <c r="U61" i="26"/>
  <c r="U60" i="26"/>
  <c r="U59" i="26"/>
  <c r="U58" i="26"/>
  <c r="U57" i="26"/>
  <c r="U56" i="26"/>
  <c r="U55" i="26"/>
  <c r="U54" i="26"/>
  <c r="U53" i="26"/>
  <c r="U52" i="26"/>
  <c r="AC52" i="26" s="1"/>
  <c r="U51" i="26"/>
  <c r="AC51" i="26" s="1"/>
  <c r="AL50" i="26"/>
  <c r="AT50" i="26" s="1"/>
  <c r="AL49" i="26"/>
  <c r="AT49" i="26" s="1"/>
  <c r="AL48" i="26"/>
  <c r="AT48" i="26" s="1"/>
  <c r="AL47" i="26"/>
  <c r="AT47" i="26" s="1"/>
  <c r="AL46" i="26"/>
  <c r="AT46" i="26" s="1"/>
  <c r="AL45" i="26"/>
  <c r="AT45" i="26" s="1"/>
  <c r="AL44" i="26"/>
  <c r="AT44" i="26" s="1"/>
  <c r="AL54" i="26"/>
  <c r="AT54" i="26" s="1"/>
  <c r="I54" i="26" s="1"/>
  <c r="AL51" i="26"/>
  <c r="AT51" i="26" s="1"/>
  <c r="U50" i="26"/>
  <c r="AC50" i="26" s="1"/>
  <c r="U49" i="26"/>
  <c r="AC49" i="26" s="1"/>
  <c r="U48" i="26"/>
  <c r="AC48" i="26" s="1"/>
  <c r="I48" i="26" s="1"/>
  <c r="U47" i="26"/>
  <c r="AC47" i="26" s="1"/>
  <c r="U46" i="26"/>
  <c r="AC46" i="26" s="1"/>
  <c r="U45" i="26"/>
  <c r="AC45" i="26" s="1"/>
  <c r="U44" i="26"/>
  <c r="AC44" i="26" s="1"/>
  <c r="I44" i="26" s="1"/>
  <c r="AL55" i="26"/>
  <c r="AT55" i="26" s="1"/>
  <c r="I55" i="26" s="1"/>
  <c r="AL53" i="26"/>
  <c r="AT53" i="26" s="1"/>
  <c r="I53" i="26" s="1"/>
  <c r="AL52" i="26"/>
  <c r="AT52" i="26" s="1"/>
  <c r="AL180" i="26"/>
  <c r="AT180" i="26" s="1"/>
  <c r="AL187" i="26"/>
  <c r="AT187" i="26" s="1"/>
  <c r="Y42" i="26"/>
  <c r="U42" i="26"/>
  <c r="W42" i="26"/>
  <c r="Z42" i="26"/>
  <c r="X42" i="26"/>
  <c r="V42" i="26"/>
  <c r="Z59" i="26"/>
  <c r="V59" i="26"/>
  <c r="Y59" i="26"/>
  <c r="Z67" i="26"/>
  <c r="V67" i="26"/>
  <c r="Y67" i="26"/>
  <c r="Z71" i="26"/>
  <c r="V71" i="26"/>
  <c r="Y71" i="26"/>
  <c r="AT120" i="26"/>
  <c r="I120" i="26" s="1"/>
  <c r="S229" i="30" s="1"/>
  <c r="AV202" i="26"/>
  <c r="U207" i="26"/>
  <c r="AC207" i="26" s="1"/>
  <c r="U205" i="26"/>
  <c r="U203" i="26"/>
  <c r="AC203" i="26" s="1"/>
  <c r="U201" i="26"/>
  <c r="AC201" i="26" s="1"/>
  <c r="U199" i="26"/>
  <c r="AC199" i="26" s="1"/>
  <c r="U197" i="26"/>
  <c r="AC197" i="26" s="1"/>
  <c r="U206" i="26"/>
  <c r="AC206" i="26" s="1"/>
  <c r="U202" i="26"/>
  <c r="AC202" i="26" s="1"/>
  <c r="U198" i="26"/>
  <c r="AC198" i="26" s="1"/>
  <c r="U196" i="26"/>
  <c r="AC196" i="26" s="1"/>
  <c r="U204" i="26"/>
  <c r="AC204" i="26" s="1"/>
  <c r="U195" i="26"/>
  <c r="AC195" i="26" s="1"/>
  <c r="U191" i="26"/>
  <c r="AC191" i="26" s="1"/>
  <c r="U189" i="26"/>
  <c r="AC189" i="26" s="1"/>
  <c r="U187" i="26"/>
  <c r="AC187" i="26" s="1"/>
  <c r="U185" i="26"/>
  <c r="AC185" i="26" s="1"/>
  <c r="U183" i="26"/>
  <c r="AC183" i="26" s="1"/>
  <c r="U181" i="26"/>
  <c r="AC181" i="26" s="1"/>
  <c r="U179" i="26"/>
  <c r="AC179" i="26" s="1"/>
  <c r="U194" i="26"/>
  <c r="AC194" i="26" s="1"/>
  <c r="U184" i="26"/>
  <c r="AC184" i="26" s="1"/>
  <c r="U200" i="26"/>
  <c r="U193" i="26"/>
  <c r="AC193" i="26" s="1"/>
  <c r="U190" i="26"/>
  <c r="AC190" i="26" s="1"/>
  <c r="U188" i="26"/>
  <c r="AC188" i="26" s="1"/>
  <c r="I188" i="26" s="1"/>
  <c r="U182" i="26"/>
  <c r="U192" i="26"/>
  <c r="AC192" i="26" s="1"/>
  <c r="U180" i="26"/>
  <c r="AC180" i="26" s="1"/>
  <c r="U186" i="26"/>
  <c r="AC186" i="26" s="1"/>
  <c r="AM206" i="26"/>
  <c r="AU206" i="26" s="1"/>
  <c r="AM204" i="26"/>
  <c r="AU204" i="26" s="1"/>
  <c r="AM202" i="26"/>
  <c r="AU202" i="26" s="1"/>
  <c r="AM200" i="26"/>
  <c r="AU200" i="26" s="1"/>
  <c r="AM198" i="26"/>
  <c r="AU198" i="26" s="1"/>
  <c r="AM205" i="26"/>
  <c r="AU205" i="26" s="1"/>
  <c r="AM201" i="26"/>
  <c r="AU201" i="26" s="1"/>
  <c r="AM197" i="26"/>
  <c r="AU197" i="26" s="1"/>
  <c r="AM195" i="26"/>
  <c r="AM193" i="26"/>
  <c r="AU193" i="26" s="1"/>
  <c r="AM192" i="26"/>
  <c r="AU192" i="26" s="1"/>
  <c r="AM190" i="26"/>
  <c r="AU190" i="26" s="1"/>
  <c r="AM188" i="26"/>
  <c r="AU188" i="26" s="1"/>
  <c r="AM186" i="26"/>
  <c r="AM184" i="26"/>
  <c r="AU184" i="26" s="1"/>
  <c r="J184" i="26" s="1"/>
  <c r="AM182" i="26"/>
  <c r="AU182" i="26" s="1"/>
  <c r="AM180" i="26"/>
  <c r="AU180" i="26" s="1"/>
  <c r="AM194" i="26"/>
  <c r="AU194" i="26" s="1"/>
  <c r="AM189" i="26"/>
  <c r="AU189" i="26" s="1"/>
  <c r="AM196" i="26"/>
  <c r="AU196" i="26" s="1"/>
  <c r="AM187" i="26"/>
  <c r="AU187" i="26" s="1"/>
  <c r="AM185" i="26"/>
  <c r="AU185" i="26" s="1"/>
  <c r="AM179" i="26"/>
  <c r="AU179" i="26" s="1"/>
  <c r="AM203" i="26"/>
  <c r="AU203" i="26" s="1"/>
  <c r="AM191" i="26"/>
  <c r="AU191" i="26" s="1"/>
  <c r="AM183" i="26"/>
  <c r="AU183" i="26" s="1"/>
  <c r="AM199" i="26"/>
  <c r="AU199" i="26" s="1"/>
  <c r="Y207" i="26"/>
  <c r="AG207" i="26" s="1"/>
  <c r="Y205" i="26"/>
  <c r="AG205" i="26" s="1"/>
  <c r="Y203" i="26"/>
  <c r="Y201" i="26"/>
  <c r="AG201" i="26" s="1"/>
  <c r="Y199" i="26"/>
  <c r="AG199" i="26" s="1"/>
  <c r="Y197" i="26"/>
  <c r="AG197" i="26" s="1"/>
  <c r="Y204" i="26"/>
  <c r="AG204" i="26" s="1"/>
  <c r="Y200" i="26"/>
  <c r="Y196" i="26"/>
  <c r="AG196" i="26" s="1"/>
  <c r="Y193" i="26"/>
  <c r="AG193" i="26" s="1"/>
  <c r="Y191" i="26"/>
  <c r="AG191" i="26" s="1"/>
  <c r="Y189" i="26"/>
  <c r="Y187" i="26"/>
  <c r="AG187" i="26" s="1"/>
  <c r="Y185" i="26"/>
  <c r="AG185" i="26" s="1"/>
  <c r="M185" i="26" s="1"/>
  <c r="Y183" i="26"/>
  <c r="AG183" i="26" s="1"/>
  <c r="Y181" i="26"/>
  <c r="AG181" i="26" s="1"/>
  <c r="Y179" i="26"/>
  <c r="AG179" i="26" s="1"/>
  <c r="M179" i="26" s="1"/>
  <c r="Y202" i="26"/>
  <c r="AG202" i="26" s="1"/>
  <c r="Y198" i="26"/>
  <c r="AG198" i="26" s="1"/>
  <c r="Y192" i="26"/>
  <c r="AG192" i="26" s="1"/>
  <c r="Y186" i="26"/>
  <c r="Y206" i="26"/>
  <c r="AG206" i="26" s="1"/>
  <c r="Y184" i="26"/>
  <c r="Y194" i="26"/>
  <c r="AG194" i="26" s="1"/>
  <c r="Y190" i="26"/>
  <c r="Y182" i="26"/>
  <c r="AG182" i="26" s="1"/>
  <c r="Y195" i="26"/>
  <c r="AG195" i="26" s="1"/>
  <c r="X43" i="26"/>
  <c r="X45" i="26"/>
  <c r="X47" i="26"/>
  <c r="X49" i="26"/>
  <c r="Z51" i="26"/>
  <c r="Z54" i="26"/>
  <c r="I57" i="26"/>
  <c r="Z58" i="26"/>
  <c r="V58" i="26"/>
  <c r="Y58" i="26"/>
  <c r="L60" i="26"/>
  <c r="Z62" i="26"/>
  <c r="V62" i="26"/>
  <c r="Y62" i="26"/>
  <c r="I65" i="26"/>
  <c r="Z66" i="26"/>
  <c r="V66" i="26"/>
  <c r="Y66" i="26"/>
  <c r="L68" i="26"/>
  <c r="I69" i="26"/>
  <c r="M69" i="26"/>
  <c r="W71" i="26"/>
  <c r="AC111" i="26"/>
  <c r="AC113" i="26"/>
  <c r="AC117" i="26"/>
  <c r="K159" i="26"/>
  <c r="W242" i="30" s="1"/>
  <c r="L160" i="26"/>
  <c r="X248" i="30" s="1"/>
  <c r="L168" i="26"/>
  <c r="AF248" i="30" s="1"/>
  <c r="AL207" i="26"/>
  <c r="AT207" i="26" s="1"/>
  <c r="AL205" i="26"/>
  <c r="AT205" i="26" s="1"/>
  <c r="AL203" i="26"/>
  <c r="AT203" i="26" s="1"/>
  <c r="AL201" i="26"/>
  <c r="AT201" i="26" s="1"/>
  <c r="AL199" i="26"/>
  <c r="AT199" i="26" s="1"/>
  <c r="AL197" i="26"/>
  <c r="AT197" i="26" s="1"/>
  <c r="AL196" i="26"/>
  <c r="AT196" i="26" s="1"/>
  <c r="AL194" i="26"/>
  <c r="AT194" i="26" s="1"/>
  <c r="AL192" i="26"/>
  <c r="AT192" i="26" s="1"/>
  <c r="AL206" i="26"/>
  <c r="AT206" i="26" s="1"/>
  <c r="AL202" i="26"/>
  <c r="AT202" i="26" s="1"/>
  <c r="AL198" i="26"/>
  <c r="AT198" i="26" s="1"/>
  <c r="AL204" i="26"/>
  <c r="AT204" i="26" s="1"/>
  <c r="AL191" i="26"/>
  <c r="AT191" i="26" s="1"/>
  <c r="AL188" i="26"/>
  <c r="AT188" i="26" s="1"/>
  <c r="AL183" i="26"/>
  <c r="AT183" i="26" s="1"/>
  <c r="AL193" i="26"/>
  <c r="AT193" i="26" s="1"/>
  <c r="AL189" i="26"/>
  <c r="AT189" i="26" s="1"/>
  <c r="AL186" i="26"/>
  <c r="AT186" i="26" s="1"/>
  <c r="AL195" i="26"/>
  <c r="AT195" i="26" s="1"/>
  <c r="AL181" i="26"/>
  <c r="AT181" i="26" s="1"/>
  <c r="AL200" i="26"/>
  <c r="AT200" i="26" s="1"/>
  <c r="AL190" i="26"/>
  <c r="AT190" i="26" s="1"/>
  <c r="AL185" i="26"/>
  <c r="AT185" i="26" s="1"/>
  <c r="AL184" i="26"/>
  <c r="AT184" i="26" s="1"/>
  <c r="AL179" i="26"/>
  <c r="AT179" i="26" s="1"/>
  <c r="AL182" i="26"/>
  <c r="AT182" i="26" s="1"/>
  <c r="X206" i="26"/>
  <c r="AF206" i="26" s="1"/>
  <c r="X204" i="26"/>
  <c r="AF204" i="26" s="1"/>
  <c r="X202" i="26"/>
  <c r="AF202" i="26" s="1"/>
  <c r="X200" i="26"/>
  <c r="AF200" i="26" s="1"/>
  <c r="X198" i="26"/>
  <c r="AF198" i="26" s="1"/>
  <c r="X207" i="26"/>
  <c r="AF207" i="26" s="1"/>
  <c r="X203" i="26"/>
  <c r="AF203" i="26" s="1"/>
  <c r="X199" i="26"/>
  <c r="X195" i="26"/>
  <c r="AF195" i="26" s="1"/>
  <c r="X193" i="26"/>
  <c r="AF193" i="26" s="1"/>
  <c r="X201" i="26"/>
  <c r="AF201" i="26" s="1"/>
  <c r="X196" i="26"/>
  <c r="AF196" i="26" s="1"/>
  <c r="X192" i="26"/>
  <c r="AF192" i="26" s="1"/>
  <c r="X191" i="26"/>
  <c r="AF191" i="26" s="1"/>
  <c r="X188" i="26"/>
  <c r="AF188" i="26" s="1"/>
  <c r="X189" i="26"/>
  <c r="AF189" i="26" s="1"/>
  <c r="X186" i="26"/>
  <c r="X181" i="26"/>
  <c r="X197" i="26"/>
  <c r="AF197" i="26" s="1"/>
  <c r="X194" i="26"/>
  <c r="X184" i="26"/>
  <c r="AF184" i="26" s="1"/>
  <c r="X179" i="26"/>
  <c r="X205" i="26"/>
  <c r="AF205" i="26" s="1"/>
  <c r="X182" i="26"/>
  <c r="AF182" i="26" s="1"/>
  <c r="X187" i="26"/>
  <c r="AF187" i="26" s="1"/>
  <c r="X183" i="26"/>
  <c r="AF183" i="26" s="1"/>
  <c r="AP207" i="26"/>
  <c r="AX207" i="26" s="1"/>
  <c r="AP205" i="26"/>
  <c r="AX205" i="26" s="1"/>
  <c r="AP203" i="26"/>
  <c r="AX203" i="26" s="1"/>
  <c r="AP201" i="26"/>
  <c r="AX201" i="26" s="1"/>
  <c r="AP199" i="26"/>
  <c r="AX199" i="26" s="1"/>
  <c r="AP197" i="26"/>
  <c r="AX197" i="26" s="1"/>
  <c r="AP196" i="26"/>
  <c r="AX196" i="26" s="1"/>
  <c r="AP194" i="26"/>
  <c r="AX194" i="26" s="1"/>
  <c r="AP192" i="26"/>
  <c r="AX192" i="26" s="1"/>
  <c r="AP204" i="26"/>
  <c r="AP200" i="26"/>
  <c r="AX200" i="26" s="1"/>
  <c r="AP202" i="26"/>
  <c r="AX202" i="26" s="1"/>
  <c r="AP190" i="26"/>
  <c r="AX190" i="26" s="1"/>
  <c r="AP185" i="26"/>
  <c r="AX185" i="26" s="1"/>
  <c r="AP191" i="26"/>
  <c r="AP188" i="26"/>
  <c r="AX188" i="26" s="1"/>
  <c r="AP183" i="26"/>
  <c r="AX183" i="26" s="1"/>
  <c r="AP198" i="26"/>
  <c r="AX198" i="26" s="1"/>
  <c r="AP186" i="26"/>
  <c r="AX186" i="26" s="1"/>
  <c r="AP184" i="26"/>
  <c r="AX184" i="26" s="1"/>
  <c r="AP180" i="26"/>
  <c r="AX180" i="26" s="1"/>
  <c r="AP193" i="26"/>
  <c r="AX193" i="26" s="1"/>
  <c r="AP187" i="26"/>
  <c r="AX187" i="26" s="1"/>
  <c r="AP181" i="26"/>
  <c r="AX181" i="26" s="1"/>
  <c r="AP206" i="26"/>
  <c r="AX206" i="26" s="1"/>
  <c r="AP195" i="26"/>
  <c r="AX195" i="26" s="1"/>
  <c r="U43" i="26"/>
  <c r="AC43" i="26" s="1"/>
  <c r="Y43" i="26"/>
  <c r="AO43" i="26"/>
  <c r="Y44" i="26"/>
  <c r="AO44" i="26"/>
  <c r="Y45" i="26"/>
  <c r="AO45" i="26"/>
  <c r="Y46" i="26"/>
  <c r="AO46" i="26"/>
  <c r="Y47" i="26"/>
  <c r="AO47" i="26"/>
  <c r="Y48" i="26"/>
  <c r="Y49" i="26"/>
  <c r="Y50" i="26"/>
  <c r="V51" i="26"/>
  <c r="V52" i="26"/>
  <c r="V53" i="26"/>
  <c r="V54" i="26"/>
  <c r="V55" i="26"/>
  <c r="I56" i="26"/>
  <c r="M56" i="26"/>
  <c r="Z57" i="26"/>
  <c r="V57" i="26"/>
  <c r="Y57" i="26"/>
  <c r="W58" i="26"/>
  <c r="X59" i="26"/>
  <c r="L59" i="26"/>
  <c r="I60" i="26"/>
  <c r="M60" i="26"/>
  <c r="Z61" i="26"/>
  <c r="V61" i="26"/>
  <c r="Y61" i="26"/>
  <c r="W62" i="26"/>
  <c r="L63" i="26"/>
  <c r="I64" i="26"/>
  <c r="M64" i="26"/>
  <c r="Z65" i="26"/>
  <c r="V65" i="26"/>
  <c r="Y65" i="26"/>
  <c r="W66" i="26"/>
  <c r="X67" i="26"/>
  <c r="L67" i="26"/>
  <c r="I68" i="26"/>
  <c r="M68" i="26"/>
  <c r="Z69" i="26"/>
  <c r="V69" i="26"/>
  <c r="Y69" i="26"/>
  <c r="X71" i="26"/>
  <c r="L71" i="26"/>
  <c r="AT115" i="26"/>
  <c r="AT117" i="26"/>
  <c r="AT119" i="26"/>
  <c r="I119" i="26" s="1"/>
  <c r="R229" i="30" s="1"/>
  <c r="J121" i="26"/>
  <c r="T235" i="30" s="1"/>
  <c r="AT121" i="26"/>
  <c r="I121" i="26" s="1"/>
  <c r="T229" i="30" s="1"/>
  <c r="J123" i="26"/>
  <c r="V235" i="30" s="1"/>
  <c r="J125" i="26"/>
  <c r="X235" i="30" s="1"/>
  <c r="J127" i="26"/>
  <c r="Z235" i="30" s="1"/>
  <c r="J129" i="26"/>
  <c r="AB235" i="30" s="1"/>
  <c r="J131" i="26"/>
  <c r="AD235" i="30" s="1"/>
  <c r="J133" i="26"/>
  <c r="AF235" i="30" s="1"/>
  <c r="J135" i="26"/>
  <c r="AH235" i="30" s="1"/>
  <c r="J137" i="26"/>
  <c r="AJ235" i="30" s="1"/>
  <c r="X180" i="26"/>
  <c r="AF180" i="26" s="1"/>
  <c r="AU186" i="26"/>
  <c r="Y188" i="26"/>
  <c r="AG188" i="26" s="1"/>
  <c r="AG200" i="26"/>
  <c r="V207" i="26"/>
  <c r="AD207" i="26" s="1"/>
  <c r="V205" i="26"/>
  <c r="V203" i="26"/>
  <c r="AD203" i="26" s="1"/>
  <c r="V201" i="26"/>
  <c r="AD201" i="26" s="1"/>
  <c r="V199" i="26"/>
  <c r="AD199" i="26" s="1"/>
  <c r="V197" i="26"/>
  <c r="V196" i="26"/>
  <c r="AD196" i="26" s="1"/>
  <c r="V194" i="26"/>
  <c r="AD194" i="26" s="1"/>
  <c r="V192" i="26"/>
  <c r="AD192" i="26" s="1"/>
  <c r="V204" i="26"/>
  <c r="V200" i="26"/>
  <c r="AD200" i="26" s="1"/>
  <c r="V202" i="26"/>
  <c r="AD202" i="26" s="1"/>
  <c r="V195" i="26"/>
  <c r="AD195" i="26" s="1"/>
  <c r="V193" i="26"/>
  <c r="V190" i="26"/>
  <c r="AD190" i="26" s="1"/>
  <c r="V187" i="26"/>
  <c r="AD187" i="26" s="1"/>
  <c r="V198" i="26"/>
  <c r="AD198" i="26" s="1"/>
  <c r="V188" i="26"/>
  <c r="V185" i="26"/>
  <c r="V206" i="26"/>
  <c r="AD206" i="26" s="1"/>
  <c r="J206" i="26" s="1"/>
  <c r="V180" i="26"/>
  <c r="AD180" i="26" s="1"/>
  <c r="J180" i="26" s="1"/>
  <c r="V189" i="26"/>
  <c r="AD189" i="26" s="1"/>
  <c r="V183" i="26"/>
  <c r="AD183" i="26" s="1"/>
  <c r="V186" i="26"/>
  <c r="AD186" i="26" s="1"/>
  <c r="V181" i="26"/>
  <c r="AD181" i="26" s="1"/>
  <c r="V191" i="26"/>
  <c r="V182" i="26"/>
  <c r="AD182" i="26" s="1"/>
  <c r="AN206" i="26"/>
  <c r="AV206" i="26" s="1"/>
  <c r="AN204" i="26"/>
  <c r="AV204" i="26" s="1"/>
  <c r="AN202" i="26"/>
  <c r="AN200" i="26"/>
  <c r="AV200" i="26" s="1"/>
  <c r="AN198" i="26"/>
  <c r="AV198" i="26" s="1"/>
  <c r="AN195" i="26"/>
  <c r="AN193" i="26"/>
  <c r="AN207" i="26"/>
  <c r="AV207" i="26" s="1"/>
  <c r="AN203" i="26"/>
  <c r="AV203" i="26" s="1"/>
  <c r="AN199" i="26"/>
  <c r="AV199" i="26" s="1"/>
  <c r="AN201" i="26"/>
  <c r="AN205" i="26"/>
  <c r="AV205" i="26" s="1"/>
  <c r="AN196" i="26"/>
  <c r="AV196" i="26" s="1"/>
  <c r="AN187" i="26"/>
  <c r="AV187" i="26" s="1"/>
  <c r="AN186" i="26"/>
  <c r="AV186" i="26" s="1"/>
  <c r="AN185" i="26"/>
  <c r="AV185" i="26" s="1"/>
  <c r="AN184" i="26"/>
  <c r="AV184" i="26" s="1"/>
  <c r="AN194" i="26"/>
  <c r="AV194" i="26" s="1"/>
  <c r="AN191" i="26"/>
  <c r="AN190" i="26"/>
  <c r="AV190" i="26" s="1"/>
  <c r="AN192" i="26"/>
  <c r="AV192" i="26" s="1"/>
  <c r="AN182" i="26"/>
  <c r="AV182" i="26" s="1"/>
  <c r="AN197" i="26"/>
  <c r="AN188" i="26"/>
  <c r="AV188" i="26" s="1"/>
  <c r="AN179" i="26"/>
  <c r="AV179" i="26" s="1"/>
  <c r="AN181" i="26"/>
  <c r="AV181" i="26" s="1"/>
  <c r="AN180" i="26"/>
  <c r="Z207" i="26"/>
  <c r="Z205" i="26"/>
  <c r="AH205" i="26" s="1"/>
  <c r="Z203" i="26"/>
  <c r="AH203" i="26" s="1"/>
  <c r="Z201" i="26"/>
  <c r="AH201" i="26" s="1"/>
  <c r="Z199" i="26"/>
  <c r="AH199" i="26" s="1"/>
  <c r="Z197" i="26"/>
  <c r="AH197" i="26" s="1"/>
  <c r="Z196" i="26"/>
  <c r="AH196" i="26" s="1"/>
  <c r="Z194" i="26"/>
  <c r="AH194" i="26" s="1"/>
  <c r="Z192" i="26"/>
  <c r="AH192" i="26" s="1"/>
  <c r="Z206" i="26"/>
  <c r="AH206" i="26" s="1"/>
  <c r="Z202" i="26"/>
  <c r="Z198" i="26"/>
  <c r="AH198" i="26" s="1"/>
  <c r="Z200" i="26"/>
  <c r="AH200" i="26" s="1"/>
  <c r="Z189" i="26"/>
  <c r="AH189" i="26" s="1"/>
  <c r="Z184" i="26"/>
  <c r="AH184" i="26" s="1"/>
  <c r="Z190" i="26"/>
  <c r="AH190" i="26" s="1"/>
  <c r="Z187" i="26"/>
  <c r="AH187" i="26" s="1"/>
  <c r="Z193" i="26"/>
  <c r="AH193" i="26" s="1"/>
  <c r="Z182" i="26"/>
  <c r="AH182" i="26" s="1"/>
  <c r="Z179" i="26"/>
  <c r="AH179" i="26" s="1"/>
  <c r="Z204" i="26"/>
  <c r="AH204" i="26" s="1"/>
  <c r="Z186" i="26"/>
  <c r="AH186" i="26" s="1"/>
  <c r="Z185" i="26"/>
  <c r="AH185" i="26" s="1"/>
  <c r="Z180" i="26"/>
  <c r="AH180" i="26" s="1"/>
  <c r="N180" i="26" s="1"/>
  <c r="Z191" i="26"/>
  <c r="AH191" i="26" s="1"/>
  <c r="Z183" i="26"/>
  <c r="AH183" i="26" s="1"/>
  <c r="Z63" i="26"/>
  <c r="V63" i="26"/>
  <c r="Y63" i="26"/>
  <c r="AT114" i="26"/>
  <c r="AT116" i="26"/>
  <c r="AT118" i="26"/>
  <c r="V179" i="26"/>
  <c r="AD179" i="26" s="1"/>
  <c r="AV180" i="26"/>
  <c r="AD185" i="26"/>
  <c r="AF185" i="26"/>
  <c r="AQ206" i="26"/>
  <c r="AQ204" i="26"/>
  <c r="AY204" i="26" s="1"/>
  <c r="AQ202" i="26"/>
  <c r="AY202" i="26" s="1"/>
  <c r="AQ200" i="26"/>
  <c r="AY200" i="26" s="1"/>
  <c r="AQ198" i="26"/>
  <c r="AQ207" i="26"/>
  <c r="AY207" i="26" s="1"/>
  <c r="AQ203" i="26"/>
  <c r="AY203" i="26" s="1"/>
  <c r="AQ199" i="26"/>
  <c r="AQ195" i="26"/>
  <c r="AQ196" i="26"/>
  <c r="AY196" i="26" s="1"/>
  <c r="AQ194" i="26"/>
  <c r="AY194" i="26" s="1"/>
  <c r="AQ190" i="26"/>
  <c r="AY190" i="26" s="1"/>
  <c r="AQ188" i="26"/>
  <c r="AY188" i="26" s="1"/>
  <c r="AQ186" i="26"/>
  <c r="AY186" i="26" s="1"/>
  <c r="AQ184" i="26"/>
  <c r="AY184" i="26" s="1"/>
  <c r="AQ182" i="26"/>
  <c r="AY182" i="26" s="1"/>
  <c r="AQ180" i="26"/>
  <c r="AY180" i="26" s="1"/>
  <c r="AQ192" i="26"/>
  <c r="AY192" i="26" s="1"/>
  <c r="AQ191" i="26"/>
  <c r="AY191" i="26" s="1"/>
  <c r="AQ183" i="26"/>
  <c r="AY183" i="26" s="1"/>
  <c r="AQ189" i="26"/>
  <c r="AQ205" i="26"/>
  <c r="AY205" i="26" s="1"/>
  <c r="AQ193" i="26"/>
  <c r="AY193" i="26" s="1"/>
  <c r="AQ187" i="26"/>
  <c r="AY187" i="26" s="1"/>
  <c r="AQ181" i="26"/>
  <c r="AQ179" i="26"/>
  <c r="AY179" i="26" s="1"/>
  <c r="AQ201" i="26"/>
  <c r="AY201" i="26" s="1"/>
  <c r="X44" i="26"/>
  <c r="X46" i="26"/>
  <c r="X48" i="26"/>
  <c r="X50" i="26"/>
  <c r="Z52" i="26"/>
  <c r="Z53" i="26"/>
  <c r="Z55" i="26"/>
  <c r="L56" i="26"/>
  <c r="M57" i="26"/>
  <c r="W59" i="26"/>
  <c r="I61" i="26"/>
  <c r="M61" i="26"/>
  <c r="W63" i="26"/>
  <c r="L64" i="26"/>
  <c r="M65" i="26"/>
  <c r="W67" i="26"/>
  <c r="Z70" i="26"/>
  <c r="V70" i="26"/>
  <c r="Y70" i="26"/>
  <c r="AC115" i="26"/>
  <c r="K167" i="26"/>
  <c r="AE242" i="30" s="1"/>
  <c r="W206" i="26"/>
  <c r="AE206" i="26" s="1"/>
  <c r="W204" i="26"/>
  <c r="AE204" i="26" s="1"/>
  <c r="K204" i="26" s="1"/>
  <c r="W202" i="26"/>
  <c r="AE202" i="26" s="1"/>
  <c r="W200" i="26"/>
  <c r="AE200" i="26" s="1"/>
  <c r="W198" i="26"/>
  <c r="AE198" i="26" s="1"/>
  <c r="W207" i="26"/>
  <c r="AE207" i="26" s="1"/>
  <c r="W203" i="26"/>
  <c r="AE203" i="26" s="1"/>
  <c r="W199" i="26"/>
  <c r="W195" i="26"/>
  <c r="AE195" i="26" s="1"/>
  <c r="W194" i="26"/>
  <c r="AE194" i="26" s="1"/>
  <c r="W190" i="26"/>
  <c r="AE190" i="26" s="1"/>
  <c r="W188" i="26"/>
  <c r="AE188" i="26" s="1"/>
  <c r="W186" i="26"/>
  <c r="AE186" i="26" s="1"/>
  <c r="W184" i="26"/>
  <c r="AE184" i="26" s="1"/>
  <c r="W182" i="26"/>
  <c r="AE182" i="26" s="1"/>
  <c r="W180" i="26"/>
  <c r="AE180" i="26" s="1"/>
  <c r="K180" i="26" s="1"/>
  <c r="W205" i="26"/>
  <c r="AE205" i="26" s="1"/>
  <c r="W185" i="26"/>
  <c r="AE185" i="26" s="1"/>
  <c r="W192" i="26"/>
  <c r="AE192" i="26" s="1"/>
  <c r="W191" i="26"/>
  <c r="AE191" i="26" s="1"/>
  <c r="W189" i="26"/>
  <c r="AE189" i="26" s="1"/>
  <c r="W183" i="26"/>
  <c r="AE183" i="26" s="1"/>
  <c r="K183" i="26" s="1"/>
  <c r="W201" i="26"/>
  <c r="AE201" i="26" s="1"/>
  <c r="W193" i="26"/>
  <c r="AE193" i="26" s="1"/>
  <c r="W181" i="26"/>
  <c r="AE181" i="26" s="1"/>
  <c r="W196" i="26"/>
  <c r="W179" i="26"/>
  <c r="AE179" i="26" s="1"/>
  <c r="AO207" i="26"/>
  <c r="AW207" i="26" s="1"/>
  <c r="AO205" i="26"/>
  <c r="AW205" i="26" s="1"/>
  <c r="AO203" i="26"/>
  <c r="AW203" i="26" s="1"/>
  <c r="AO201" i="26"/>
  <c r="AW201" i="26" s="1"/>
  <c r="AO199" i="26"/>
  <c r="AW199" i="26" s="1"/>
  <c r="AO197" i="26"/>
  <c r="AW197" i="26" s="1"/>
  <c r="AO206" i="26"/>
  <c r="AW206" i="26" s="1"/>
  <c r="AO202" i="26"/>
  <c r="AW202" i="26" s="1"/>
  <c r="AO198" i="26"/>
  <c r="AO196" i="26"/>
  <c r="AW196" i="26" s="1"/>
  <c r="AO195" i="26"/>
  <c r="AW195" i="26" s="1"/>
  <c r="AO191" i="26"/>
  <c r="AW191" i="26" s="1"/>
  <c r="AO189" i="26"/>
  <c r="AW189" i="26" s="1"/>
  <c r="AO187" i="26"/>
  <c r="AW187" i="26" s="1"/>
  <c r="AO185" i="26"/>
  <c r="AW185" i="26" s="1"/>
  <c r="AO183" i="26"/>
  <c r="AW183" i="26" s="1"/>
  <c r="AO181" i="26"/>
  <c r="AW181" i="26" s="1"/>
  <c r="AO179" i="26"/>
  <c r="AW179" i="26" s="1"/>
  <c r="AO204" i="26"/>
  <c r="AO193" i="26"/>
  <c r="AW193" i="26" s="1"/>
  <c r="AO184" i="26"/>
  <c r="AW184" i="26" s="1"/>
  <c r="AO200" i="26"/>
  <c r="AO192" i="26"/>
  <c r="AW192" i="26" s="1"/>
  <c r="AO190" i="26"/>
  <c r="AW190" i="26" s="1"/>
  <c r="AO182" i="26"/>
  <c r="AW182" i="26" s="1"/>
  <c r="AO188" i="26"/>
  <c r="AW188" i="26" s="1"/>
  <c r="AO186" i="26"/>
  <c r="AW186" i="26" s="1"/>
  <c r="AO180" i="26"/>
  <c r="AW180" i="26" s="1"/>
  <c r="V43" i="26"/>
  <c r="AL43" i="26"/>
  <c r="AT43" i="26" s="1"/>
  <c r="V44" i="26"/>
  <c r="V45" i="26"/>
  <c r="V46" i="26"/>
  <c r="V47" i="26"/>
  <c r="V48" i="26"/>
  <c r="V49" i="26"/>
  <c r="V50" i="26"/>
  <c r="W51" i="26"/>
  <c r="W52" i="26"/>
  <c r="W53" i="26"/>
  <c r="W54" i="26"/>
  <c r="W55" i="26"/>
  <c r="Z56" i="26"/>
  <c r="V56" i="26"/>
  <c r="Y56" i="26"/>
  <c r="X58" i="26"/>
  <c r="Z60" i="26"/>
  <c r="V60" i="26"/>
  <c r="Y60" i="26"/>
  <c r="X62" i="26"/>
  <c r="Z64" i="26"/>
  <c r="V64" i="26"/>
  <c r="Y64" i="26"/>
  <c r="X66" i="26"/>
  <c r="Z68" i="26"/>
  <c r="V68" i="26"/>
  <c r="Y68" i="26"/>
  <c r="X70" i="26"/>
  <c r="AC112" i="26"/>
  <c r="AC114" i="26"/>
  <c r="AC116" i="26"/>
  <c r="AC118" i="26"/>
  <c r="K119" i="26"/>
  <c r="R241" i="30" s="1"/>
  <c r="K121" i="26"/>
  <c r="T241" i="30" s="1"/>
  <c r="K123" i="26"/>
  <c r="V241" i="30" s="1"/>
  <c r="K125" i="26"/>
  <c r="X241" i="30" s="1"/>
  <c r="K127" i="26"/>
  <c r="Z241" i="30" s="1"/>
  <c r="K129" i="26"/>
  <c r="AB241" i="30" s="1"/>
  <c r="K131" i="26"/>
  <c r="AD241" i="30" s="1"/>
  <c r="K133" i="26"/>
  <c r="AF241" i="30" s="1"/>
  <c r="K135" i="26"/>
  <c r="AH241" i="30" s="1"/>
  <c r="K137" i="26"/>
  <c r="AJ241" i="30" s="1"/>
  <c r="AF179" i="26"/>
  <c r="Y180" i="26"/>
  <c r="AG180" i="26" s="1"/>
  <c r="AQ185" i="26"/>
  <c r="AY185" i="26" s="1"/>
  <c r="Z188" i="26"/>
  <c r="AH188" i="26" s="1"/>
  <c r="N188" i="26" s="1"/>
  <c r="AN189" i="26"/>
  <c r="AV189" i="26" s="1"/>
  <c r="AG190" i="26"/>
  <c r="AF190" i="26"/>
  <c r="AV193" i="26"/>
  <c r="Z195" i="26"/>
  <c r="AQ197" i="26"/>
  <c r="AY197" i="26" s="1"/>
  <c r="AY199" i="26"/>
  <c r="AG203" i="26"/>
  <c r="L154" i="26"/>
  <c r="R248" i="30" s="1"/>
  <c r="L156" i="26"/>
  <c r="T248" i="30" s="1"/>
  <c r="K158" i="26"/>
  <c r="V242" i="30" s="1"/>
  <c r="L159" i="26"/>
  <c r="W248" i="30" s="1"/>
  <c r="K162" i="26"/>
  <c r="Z242" i="30" s="1"/>
  <c r="L163" i="26"/>
  <c r="AA248" i="30" s="1"/>
  <c r="K166" i="26"/>
  <c r="AD242" i="30" s="1"/>
  <c r="L167" i="26"/>
  <c r="AE248" i="30" s="1"/>
  <c r="L170" i="26"/>
  <c r="AH248" i="30" s="1"/>
  <c r="AF181" i="26"/>
  <c r="L181" i="26" s="1"/>
  <c r="AX182" i="26"/>
  <c r="K153" i="26"/>
  <c r="Q242" i="30" s="1"/>
  <c r="K155" i="26"/>
  <c r="S242" i="30" s="1"/>
  <c r="AY181" i="26"/>
  <c r="N181" i="26" s="1"/>
  <c r="AC182" i="26"/>
  <c r="AD188" i="26"/>
  <c r="AU195" i="26"/>
  <c r="AW198" i="26"/>
  <c r="AY198" i="26"/>
  <c r="AH207" i="26"/>
  <c r="AY189" i="26"/>
  <c r="AD191" i="26"/>
  <c r="J191" i="26" s="1"/>
  <c r="AE196" i="26"/>
  <c r="AG184" i="26"/>
  <c r="AE187" i="26"/>
  <c r="K187" i="26" s="1"/>
  <c r="AF194" i="26"/>
  <c r="L194" i="26" s="1"/>
  <c r="AH195" i="26"/>
  <c r="AE199" i="26"/>
  <c r="AF199" i="26"/>
  <c r="AG186" i="26"/>
  <c r="AF186" i="26"/>
  <c r="AG189" i="26"/>
  <c r="M189" i="26" s="1"/>
  <c r="AY195" i="26"/>
  <c r="AV195" i="26"/>
  <c r="AY206" i="26"/>
  <c r="AU181" i="26"/>
  <c r="AX191" i="26"/>
  <c r="AV191" i="26"/>
  <c r="AC205" i="26"/>
  <c r="AD193" i="26"/>
  <c r="AE197" i="26"/>
  <c r="AD197" i="26"/>
  <c r="AW200" i="26"/>
  <c r="AW204" i="26"/>
  <c r="AX204" i="26"/>
  <c r="AD205" i="26"/>
  <c r="AV197" i="26"/>
  <c r="AV201" i="26"/>
  <c r="AH202" i="26"/>
  <c r="AD204" i="26"/>
  <c r="AC200" i="26"/>
  <c r="AU207" i="26"/>
  <c r="N111" i="23"/>
  <c r="J148" i="30" s="1"/>
  <c r="M125" i="25"/>
  <c r="X216" i="30" s="1"/>
  <c r="I127" i="25"/>
  <c r="Z192" i="30" s="1"/>
  <c r="M127" i="25"/>
  <c r="Z216" i="30" s="1"/>
  <c r="L132" i="25"/>
  <c r="AE210" i="30" s="1"/>
  <c r="K125" i="22"/>
  <c r="X93" i="30" s="1"/>
  <c r="K129" i="22"/>
  <c r="AB93" i="30" s="1"/>
  <c r="J125" i="23"/>
  <c r="X124" i="30" s="1"/>
  <c r="L126" i="24"/>
  <c r="Y173" i="30" s="1"/>
  <c r="L127" i="24"/>
  <c r="Z173" i="30" s="1"/>
  <c r="L130" i="24"/>
  <c r="AC173" i="30" s="1"/>
  <c r="L137" i="24"/>
  <c r="AJ173" i="30" s="1"/>
  <c r="I130" i="25"/>
  <c r="AC192" i="30" s="1"/>
  <c r="I136" i="25"/>
  <c r="AI192" i="30" s="1"/>
  <c r="N111" i="24"/>
  <c r="J125" i="25"/>
  <c r="X198" i="30" s="1"/>
  <c r="N120" i="23"/>
  <c r="S148" i="30" s="1"/>
  <c r="L118" i="24"/>
  <c r="Q173" i="30" s="1"/>
  <c r="L134" i="24"/>
  <c r="AG173" i="30" s="1"/>
  <c r="L135" i="24"/>
  <c r="AH173" i="30" s="1"/>
  <c r="I137" i="24"/>
  <c r="AJ155" i="30" s="1"/>
  <c r="L118" i="25"/>
  <c r="Q210" i="30" s="1"/>
  <c r="L121" i="25"/>
  <c r="T210" i="30" s="1"/>
  <c r="N126" i="25"/>
  <c r="Y222" i="30" s="1"/>
  <c r="N131" i="25"/>
  <c r="AD222" i="30" s="1"/>
  <c r="M133" i="25"/>
  <c r="AF216" i="30" s="1"/>
  <c r="N125" i="25"/>
  <c r="X222" i="30" s="1"/>
  <c r="L128" i="25"/>
  <c r="AA210" i="30" s="1"/>
  <c r="I132" i="25"/>
  <c r="AE192" i="30" s="1"/>
  <c r="N135" i="25"/>
  <c r="AH222" i="30" s="1"/>
  <c r="M126" i="25"/>
  <c r="Y216" i="30" s="1"/>
  <c r="M128" i="25"/>
  <c r="AA216" i="30" s="1"/>
  <c r="I129" i="25"/>
  <c r="AB192" i="30" s="1"/>
  <c r="M137" i="25"/>
  <c r="AJ216" i="30" s="1"/>
  <c r="I162" i="25"/>
  <c r="Z193" i="30" s="1"/>
  <c r="I59" i="25"/>
  <c r="I62" i="25"/>
  <c r="I69" i="25"/>
  <c r="I126" i="25"/>
  <c r="Y192" i="30" s="1"/>
  <c r="I133" i="25"/>
  <c r="AF192" i="30" s="1"/>
  <c r="I134" i="25"/>
  <c r="AG192" i="30" s="1"/>
  <c r="I137" i="25"/>
  <c r="AJ192" i="30" s="1"/>
  <c r="I160" i="25"/>
  <c r="X193" i="30" s="1"/>
  <c r="I128" i="25"/>
  <c r="AA192" i="30" s="1"/>
  <c r="I125" i="25"/>
  <c r="X192" i="30" s="1"/>
  <c r="I131" i="25"/>
  <c r="AD192" i="30" s="1"/>
  <c r="I172" i="25"/>
  <c r="AJ193" i="30" s="1"/>
  <c r="J132" i="25"/>
  <c r="AE198" i="30" s="1"/>
  <c r="J135" i="25"/>
  <c r="AH198" i="30" s="1"/>
  <c r="L154" i="25"/>
  <c r="M169" i="25"/>
  <c r="AG217" i="30" s="1"/>
  <c r="L170" i="25"/>
  <c r="K171" i="25"/>
  <c r="K134" i="25"/>
  <c r="AG204" i="30" s="1"/>
  <c r="K135" i="25"/>
  <c r="AH204" i="30" s="1"/>
  <c r="L156" i="25"/>
  <c r="M172" i="25"/>
  <c r="AJ217" i="30" s="1"/>
  <c r="AM183" i="25"/>
  <c r="K53" i="25"/>
  <c r="L57" i="25"/>
  <c r="AP179" i="25"/>
  <c r="J45" i="25"/>
  <c r="K52" i="25"/>
  <c r="K56" i="25"/>
  <c r="J57" i="25"/>
  <c r="L58" i="25"/>
  <c r="J126" i="25"/>
  <c r="Y198" i="30" s="1"/>
  <c r="J131" i="25"/>
  <c r="AD198" i="30" s="1"/>
  <c r="L152" i="25"/>
  <c r="L153" i="25"/>
  <c r="L159" i="25"/>
  <c r="L168" i="25"/>
  <c r="K169" i="25"/>
  <c r="M171" i="25"/>
  <c r="AI217" i="30" s="1"/>
  <c r="M77" i="25"/>
  <c r="I215" i="30" s="1"/>
  <c r="K77" i="25"/>
  <c r="I203" i="30" s="1"/>
  <c r="M78" i="25"/>
  <c r="J215" i="30" s="1"/>
  <c r="L82" i="25"/>
  <c r="N209" i="30" s="1"/>
  <c r="J82" i="25"/>
  <c r="N197" i="30" s="1"/>
  <c r="K86" i="25"/>
  <c r="R203" i="30" s="1"/>
  <c r="J87" i="25"/>
  <c r="S197" i="30" s="1"/>
  <c r="L87" i="25"/>
  <c r="S209" i="30" s="1"/>
  <c r="J88" i="25"/>
  <c r="T197" i="30" s="1"/>
  <c r="J94" i="25"/>
  <c r="Z197" i="30" s="1"/>
  <c r="K65" i="25"/>
  <c r="N151" i="25"/>
  <c r="K64" i="25"/>
  <c r="I163" i="25"/>
  <c r="AA193" i="30" s="1"/>
  <c r="M163" i="25"/>
  <c r="AA217" i="30" s="1"/>
  <c r="K45" i="25"/>
  <c r="N58" i="25"/>
  <c r="N72" i="25" s="1"/>
  <c r="K67" i="25"/>
  <c r="K119" i="25"/>
  <c r="R204" i="30" s="1"/>
  <c r="K122" i="25"/>
  <c r="U204" i="30" s="1"/>
  <c r="N155" i="25"/>
  <c r="J159" i="25"/>
  <c r="K161" i="25"/>
  <c r="I166" i="25"/>
  <c r="AD193" i="30" s="1"/>
  <c r="M166" i="25"/>
  <c r="K59" i="25"/>
  <c r="K66" i="25"/>
  <c r="J128" i="25"/>
  <c r="AA198" i="30" s="1"/>
  <c r="M168" i="25"/>
  <c r="AF217" i="30" s="1"/>
  <c r="J43" i="25"/>
  <c r="K44" i="25"/>
  <c r="L53" i="25"/>
  <c r="L54" i="25"/>
  <c r="L55" i="25"/>
  <c r="K57" i="25"/>
  <c r="K60" i="25"/>
  <c r="K61" i="25"/>
  <c r="K62" i="25"/>
  <c r="K68" i="25"/>
  <c r="K69" i="25"/>
  <c r="K70" i="25"/>
  <c r="M76" i="25"/>
  <c r="H215" i="30" s="1"/>
  <c r="M96" i="25"/>
  <c r="AB215" i="30" s="1"/>
  <c r="M100" i="25"/>
  <c r="AF215" i="30" s="1"/>
  <c r="M103" i="25"/>
  <c r="AI215" i="30" s="1"/>
  <c r="K103" i="25"/>
  <c r="AI203" i="30" s="1"/>
  <c r="N122" i="25"/>
  <c r="U222" i="30" s="1"/>
  <c r="K123" i="25"/>
  <c r="V204" i="30" s="1"/>
  <c r="L123" i="25"/>
  <c r="V210" i="30" s="1"/>
  <c r="J123" i="25"/>
  <c r="V198" i="30" s="1"/>
  <c r="L127" i="25"/>
  <c r="Z210" i="30" s="1"/>
  <c r="J127" i="25"/>
  <c r="Z198" i="30" s="1"/>
  <c r="N127" i="25"/>
  <c r="Z222" i="30" s="1"/>
  <c r="K130" i="25"/>
  <c r="AC204" i="30" s="1"/>
  <c r="K131" i="25"/>
  <c r="AD204" i="30" s="1"/>
  <c r="J133" i="25"/>
  <c r="AF198" i="30" s="1"/>
  <c r="N133" i="25"/>
  <c r="AF222" i="30" s="1"/>
  <c r="J134" i="25"/>
  <c r="AG198" i="30" s="1"/>
  <c r="N134" i="25"/>
  <c r="AG222" i="30" s="1"/>
  <c r="M136" i="25"/>
  <c r="AI216" i="30" s="1"/>
  <c r="N147" i="25"/>
  <c r="N157" i="25"/>
  <c r="J158" i="25"/>
  <c r="N159" i="25"/>
  <c r="L160" i="25"/>
  <c r="J160" i="25"/>
  <c r="N160" i="25"/>
  <c r="J161" i="25"/>
  <c r="N161" i="25"/>
  <c r="I167" i="25"/>
  <c r="AE193" i="30" s="1"/>
  <c r="M167" i="25"/>
  <c r="AE217" i="30" s="1"/>
  <c r="I170" i="25"/>
  <c r="AH193" i="30" s="1"/>
  <c r="M170" i="25"/>
  <c r="AH217" i="30" s="1"/>
  <c r="K47" i="25"/>
  <c r="K63" i="25"/>
  <c r="K71" i="25"/>
  <c r="J78" i="25"/>
  <c r="J197" i="30" s="1"/>
  <c r="J81" i="25"/>
  <c r="M197" i="30" s="1"/>
  <c r="L81" i="25"/>
  <c r="M209" i="30" s="1"/>
  <c r="M82" i="25"/>
  <c r="N215" i="30" s="1"/>
  <c r="L86" i="25"/>
  <c r="R209" i="30" s="1"/>
  <c r="J86" i="25"/>
  <c r="R197" i="30" s="1"/>
  <c r="M92" i="25"/>
  <c r="X215" i="30" s="1"/>
  <c r="L117" i="25"/>
  <c r="P210" i="30" s="1"/>
  <c r="L124" i="25"/>
  <c r="W210" i="30" s="1"/>
  <c r="K126" i="25"/>
  <c r="Y204" i="30" s="1"/>
  <c r="K127" i="25"/>
  <c r="Z204" i="30" s="1"/>
  <c r="J129" i="25"/>
  <c r="AB198" i="30" s="1"/>
  <c r="N129" i="25"/>
  <c r="AB222" i="30" s="1"/>
  <c r="J130" i="25"/>
  <c r="AC198" i="30" s="1"/>
  <c r="N130" i="25"/>
  <c r="AC222" i="30" s="1"/>
  <c r="M132" i="25"/>
  <c r="AE216" i="30" s="1"/>
  <c r="M135" i="25"/>
  <c r="AH216" i="30" s="1"/>
  <c r="L136" i="25"/>
  <c r="AI210" i="30" s="1"/>
  <c r="N146" i="25"/>
  <c r="N149" i="25"/>
  <c r="N153" i="25"/>
  <c r="K154" i="25"/>
  <c r="N154" i="25"/>
  <c r="N158" i="25"/>
  <c r="I164" i="25"/>
  <c r="AB193" i="30" s="1"/>
  <c r="M164" i="25"/>
  <c r="AB217" i="30" s="1"/>
  <c r="K76" i="25"/>
  <c r="H203" i="30" s="1"/>
  <c r="J77" i="25"/>
  <c r="I197" i="30" s="1"/>
  <c r="L77" i="25"/>
  <c r="I209" i="30" s="1"/>
  <c r="L80" i="25"/>
  <c r="L209" i="30" s="1"/>
  <c r="J80" i="25"/>
  <c r="L197" i="30" s="1"/>
  <c r="L84" i="25"/>
  <c r="P209" i="30" s="1"/>
  <c r="J84" i="25"/>
  <c r="P197" i="30" s="1"/>
  <c r="L89" i="25"/>
  <c r="U209" i="30" s="1"/>
  <c r="M91" i="25"/>
  <c r="W215" i="30" s="1"/>
  <c r="K91" i="25"/>
  <c r="W203" i="30" s="1"/>
  <c r="M93" i="25"/>
  <c r="Y215" i="30" s="1"/>
  <c r="K93" i="25"/>
  <c r="Y203" i="30" s="1"/>
  <c r="J97" i="25"/>
  <c r="AC197" i="30" s="1"/>
  <c r="L97" i="25"/>
  <c r="AC209" i="30" s="1"/>
  <c r="M98" i="25"/>
  <c r="AD215" i="30" s="1"/>
  <c r="L102" i="25"/>
  <c r="AH209" i="30" s="1"/>
  <c r="J102" i="25"/>
  <c r="AH197" i="30" s="1"/>
  <c r="M80" i="25"/>
  <c r="L215" i="30" s="1"/>
  <c r="M84" i="25"/>
  <c r="P215" i="30" s="1"/>
  <c r="M87" i="25"/>
  <c r="S215" i="30" s="1"/>
  <c r="K87" i="25"/>
  <c r="S203" i="30" s="1"/>
  <c r="M89" i="25"/>
  <c r="U215" i="30" s="1"/>
  <c r="K89" i="25"/>
  <c r="U203" i="30" s="1"/>
  <c r="K90" i="25"/>
  <c r="V203" i="30" s="1"/>
  <c r="J91" i="25"/>
  <c r="W197" i="30" s="1"/>
  <c r="L91" i="25"/>
  <c r="W209" i="30" s="1"/>
  <c r="K92" i="25"/>
  <c r="X203" i="30" s="1"/>
  <c r="J93" i="25"/>
  <c r="Y197" i="30" s="1"/>
  <c r="L93" i="25"/>
  <c r="Y209" i="30" s="1"/>
  <c r="L96" i="25"/>
  <c r="AB209" i="30" s="1"/>
  <c r="J96" i="25"/>
  <c r="AB197" i="30" s="1"/>
  <c r="L100" i="25"/>
  <c r="AF209" i="30" s="1"/>
  <c r="J100" i="25"/>
  <c r="AF197" i="30" s="1"/>
  <c r="L76" i="25"/>
  <c r="H209" i="30" s="1"/>
  <c r="J76" i="25"/>
  <c r="H197" i="30" s="1"/>
  <c r="K78" i="25"/>
  <c r="J203" i="30" s="1"/>
  <c r="M79" i="25"/>
  <c r="K215" i="30" s="1"/>
  <c r="M83" i="25"/>
  <c r="O215" i="30" s="1"/>
  <c r="K83" i="25"/>
  <c r="O203" i="30" s="1"/>
  <c r="M85" i="25"/>
  <c r="Q215" i="30" s="1"/>
  <c r="K85" i="25"/>
  <c r="Q203" i="30" s="1"/>
  <c r="L88" i="25"/>
  <c r="T209" i="30" s="1"/>
  <c r="J89" i="25"/>
  <c r="U197" i="30" s="1"/>
  <c r="L90" i="25"/>
  <c r="V209" i="30" s="1"/>
  <c r="J90" i="25"/>
  <c r="V197" i="30" s="1"/>
  <c r="L92" i="25"/>
  <c r="X209" i="30" s="1"/>
  <c r="J92" i="25"/>
  <c r="X197" i="30" s="1"/>
  <c r="K94" i="25"/>
  <c r="Z203" i="30" s="1"/>
  <c r="M95" i="25"/>
  <c r="AA215" i="30" s="1"/>
  <c r="M99" i="25"/>
  <c r="AE215" i="30" s="1"/>
  <c r="K99" i="25"/>
  <c r="AE203" i="30" s="1"/>
  <c r="M101" i="25"/>
  <c r="AG215" i="30" s="1"/>
  <c r="K101" i="25"/>
  <c r="AG203" i="30" s="1"/>
  <c r="L104" i="25"/>
  <c r="AJ209" i="30" s="1"/>
  <c r="L78" i="25"/>
  <c r="J209" i="30" s="1"/>
  <c r="J79" i="25"/>
  <c r="K197" i="30" s="1"/>
  <c r="L79" i="25"/>
  <c r="K209" i="30" s="1"/>
  <c r="K80" i="25"/>
  <c r="L203" i="30" s="1"/>
  <c r="M81" i="25"/>
  <c r="M215" i="30" s="1"/>
  <c r="K81" i="25"/>
  <c r="M203" i="30" s="1"/>
  <c r="K82" i="25"/>
  <c r="N203" i="30" s="1"/>
  <c r="J83" i="25"/>
  <c r="O197" i="30" s="1"/>
  <c r="L83" i="25"/>
  <c r="O209" i="30" s="1"/>
  <c r="K84" i="25"/>
  <c r="P203" i="30" s="1"/>
  <c r="J85" i="25"/>
  <c r="Q197" i="30" s="1"/>
  <c r="L85" i="25"/>
  <c r="Q209" i="30" s="1"/>
  <c r="L94" i="25"/>
  <c r="Z209" i="30" s="1"/>
  <c r="J95" i="25"/>
  <c r="AA197" i="30" s="1"/>
  <c r="L95" i="25"/>
  <c r="AA209" i="30" s="1"/>
  <c r="K96" i="25"/>
  <c r="AB203" i="30" s="1"/>
  <c r="M97" i="25"/>
  <c r="AC215" i="30" s="1"/>
  <c r="K97" i="25"/>
  <c r="AC203" i="30" s="1"/>
  <c r="K98" i="25"/>
  <c r="AD203" i="30" s="1"/>
  <c r="J99" i="25"/>
  <c r="AE197" i="30" s="1"/>
  <c r="L99" i="25"/>
  <c r="AE209" i="30" s="1"/>
  <c r="K100" i="25"/>
  <c r="AF203" i="30" s="1"/>
  <c r="J101" i="25"/>
  <c r="AG197" i="30" s="1"/>
  <c r="L101" i="25"/>
  <c r="AG209" i="30" s="1"/>
  <c r="W206" i="25"/>
  <c r="AE206" i="25" s="1"/>
  <c r="W204" i="25"/>
  <c r="AE204" i="25" s="1"/>
  <c r="W202" i="25"/>
  <c r="W200" i="25"/>
  <c r="AE200" i="25" s="1"/>
  <c r="W198" i="25"/>
  <c r="AE198" i="25" s="1"/>
  <c r="W195" i="25"/>
  <c r="AE195" i="25" s="1"/>
  <c r="W193" i="25"/>
  <c r="AE193" i="25" s="1"/>
  <c r="W207" i="25"/>
  <c r="AE207" i="25" s="1"/>
  <c r="W203" i="25"/>
  <c r="AE203" i="25" s="1"/>
  <c r="W199" i="25"/>
  <c r="W201" i="25"/>
  <c r="AE201" i="25" s="1"/>
  <c r="K201" i="25" s="1"/>
  <c r="W196" i="25"/>
  <c r="AE196" i="25" s="1"/>
  <c r="W192" i="25"/>
  <c r="AE192" i="25" s="1"/>
  <c r="W191" i="25"/>
  <c r="W189" i="25"/>
  <c r="AE189" i="25" s="1"/>
  <c r="W187" i="25"/>
  <c r="AE187" i="25" s="1"/>
  <c r="W205" i="25"/>
  <c r="AE205" i="25" s="1"/>
  <c r="W194" i="25"/>
  <c r="W188" i="25"/>
  <c r="AE188" i="25" s="1"/>
  <c r="K188" i="25" s="1"/>
  <c r="W186" i="25"/>
  <c r="AE186" i="25" s="1"/>
  <c r="W184" i="25"/>
  <c r="AE184" i="25" s="1"/>
  <c r="W182" i="25"/>
  <c r="AE182" i="25" s="1"/>
  <c r="W180" i="25"/>
  <c r="AE180" i="25" s="1"/>
  <c r="W185" i="25"/>
  <c r="AE185" i="25" s="1"/>
  <c r="W181" i="25"/>
  <c r="AE181" i="25" s="1"/>
  <c r="W197" i="25"/>
  <c r="W190" i="25"/>
  <c r="AE190" i="25" s="1"/>
  <c r="K190" i="25" s="1"/>
  <c r="W179" i="25"/>
  <c r="AE179" i="25" s="1"/>
  <c r="W183" i="25"/>
  <c r="AE183" i="25" s="1"/>
  <c r="AN71" i="25"/>
  <c r="X71" i="25"/>
  <c r="AN70" i="25"/>
  <c r="X70" i="25"/>
  <c r="AN69" i="25"/>
  <c r="X69" i="25"/>
  <c r="AN68" i="25"/>
  <c r="X68" i="25"/>
  <c r="AN67" i="25"/>
  <c r="X67" i="25"/>
  <c r="AN66" i="25"/>
  <c r="X66" i="25"/>
  <c r="AN65" i="25"/>
  <c r="X65" i="25"/>
  <c r="AN64" i="25"/>
  <c r="X64" i="25"/>
  <c r="AN63" i="25"/>
  <c r="X63" i="25"/>
  <c r="AN62" i="25"/>
  <c r="X62" i="25"/>
  <c r="AN61" i="25"/>
  <c r="X61" i="25"/>
  <c r="AN60" i="25"/>
  <c r="X60" i="25"/>
  <c r="AN59" i="25"/>
  <c r="X59" i="25"/>
  <c r="AN58" i="25"/>
  <c r="X58" i="25"/>
  <c r="AN57" i="25"/>
  <c r="X57" i="25"/>
  <c r="AN56" i="25"/>
  <c r="X56" i="25"/>
  <c r="AN55" i="25"/>
  <c r="X55" i="25"/>
  <c r="AN54" i="25"/>
  <c r="X54" i="25"/>
  <c r="AN53" i="25"/>
  <c r="X53" i="25"/>
  <c r="AN52" i="25"/>
  <c r="X52" i="25"/>
  <c r="AN51" i="25"/>
  <c r="AV51" i="25" s="1"/>
  <c r="X51" i="25"/>
  <c r="AN50" i="25"/>
  <c r="AV50" i="25" s="1"/>
  <c r="X50" i="25"/>
  <c r="AN49" i="25"/>
  <c r="AV49" i="25" s="1"/>
  <c r="X49" i="25"/>
  <c r="AN48" i="25"/>
  <c r="AV48" i="25" s="1"/>
  <c r="X48" i="25"/>
  <c r="X47" i="25"/>
  <c r="X46" i="25"/>
  <c r="X45" i="25"/>
  <c r="X44" i="25"/>
  <c r="AC124" i="25"/>
  <c r="AO71" i="25"/>
  <c r="Y71" i="25"/>
  <c r="U71" i="25"/>
  <c r="AO70" i="25"/>
  <c r="Y70" i="25"/>
  <c r="U70" i="25"/>
  <c r="AO69" i="25"/>
  <c r="Y69" i="25"/>
  <c r="U69" i="25"/>
  <c r="AO68" i="25"/>
  <c r="Y68" i="25"/>
  <c r="U68" i="25"/>
  <c r="AO67" i="25"/>
  <c r="Y67" i="25"/>
  <c r="U67" i="25"/>
  <c r="AO66" i="25"/>
  <c r="Y66" i="25"/>
  <c r="U66" i="25"/>
  <c r="AO65" i="25"/>
  <c r="Y65" i="25"/>
  <c r="U65" i="25"/>
  <c r="AO64" i="25"/>
  <c r="Y64" i="25"/>
  <c r="U64" i="25"/>
  <c r="AO63" i="25"/>
  <c r="Y63" i="25"/>
  <c r="U63" i="25"/>
  <c r="AO62" i="25"/>
  <c r="Y62" i="25"/>
  <c r="U62" i="25"/>
  <c r="AO61" i="25"/>
  <c r="Y61" i="25"/>
  <c r="U61" i="25"/>
  <c r="AO60" i="25"/>
  <c r="Y60" i="25"/>
  <c r="U60" i="25"/>
  <c r="AO59" i="25"/>
  <c r="Y59" i="25"/>
  <c r="U59" i="25"/>
  <c r="AO58" i="25"/>
  <c r="Y58" i="25"/>
  <c r="U58" i="25"/>
  <c r="AC58" i="25" s="1"/>
  <c r="AO57" i="25"/>
  <c r="Y57" i="25"/>
  <c r="U57" i="25"/>
  <c r="AC57" i="25" s="1"/>
  <c r="AO56" i="25"/>
  <c r="Y56" i="25"/>
  <c r="U56" i="25"/>
  <c r="AO55" i="25"/>
  <c r="Y55" i="25"/>
  <c r="U55" i="25"/>
  <c r="AO54" i="25"/>
  <c r="Y54" i="25"/>
  <c r="U54" i="25"/>
  <c r="AO53" i="25"/>
  <c r="Y53" i="25"/>
  <c r="U53" i="25"/>
  <c r="AO52" i="25"/>
  <c r="Y52" i="25"/>
  <c r="U52" i="25"/>
  <c r="AC52" i="25" s="1"/>
  <c r="AO51" i="25"/>
  <c r="Y51" i="25"/>
  <c r="U51" i="25"/>
  <c r="AO50" i="25"/>
  <c r="AW50" i="25" s="1"/>
  <c r="Y50" i="25"/>
  <c r="U50" i="25"/>
  <c r="AO49" i="25"/>
  <c r="AW49" i="25" s="1"/>
  <c r="Y49" i="25"/>
  <c r="U49" i="25"/>
  <c r="AO48" i="25"/>
  <c r="AW48" i="25" s="1"/>
  <c r="L48" i="25" s="1"/>
  <c r="Y48" i="25"/>
  <c r="U48" i="25"/>
  <c r="AO47" i="25"/>
  <c r="AW47" i="25" s="1"/>
  <c r="Y47" i="25"/>
  <c r="U47" i="25"/>
  <c r="AO46" i="25"/>
  <c r="AW46" i="25" s="1"/>
  <c r="Y46" i="25"/>
  <c r="U46" i="25"/>
  <c r="AO45" i="25"/>
  <c r="AW45" i="25" s="1"/>
  <c r="U45" i="25"/>
  <c r="AO44" i="25"/>
  <c r="AW44" i="25" s="1"/>
  <c r="U44" i="25"/>
  <c r="V46" i="25"/>
  <c r="AD46" i="25" s="1"/>
  <c r="AP47" i="25"/>
  <c r="AX47" i="25" s="1"/>
  <c r="AP48" i="25"/>
  <c r="AX48" i="25" s="1"/>
  <c r="M48" i="25" s="1"/>
  <c r="AP50" i="25"/>
  <c r="AX50" i="25" s="1"/>
  <c r="M50" i="25" s="1"/>
  <c r="AM52" i="25"/>
  <c r="AU52" i="25" s="1"/>
  <c r="W53" i="25"/>
  <c r="V54" i="25"/>
  <c r="AM56" i="25"/>
  <c r="AU56" i="25" s="1"/>
  <c r="W61" i="25"/>
  <c r="AP62" i="25"/>
  <c r="W65" i="25"/>
  <c r="V66" i="25"/>
  <c r="W69" i="25"/>
  <c r="V70" i="25"/>
  <c r="AG109" i="25"/>
  <c r="AW110" i="25"/>
  <c r="AD111" i="25"/>
  <c r="AF112" i="25"/>
  <c r="AV113" i="25"/>
  <c r="AW114" i="25"/>
  <c r="L114" i="25" s="1"/>
  <c r="M210" i="30" s="1"/>
  <c r="AD115" i="25"/>
  <c r="AX119" i="25"/>
  <c r="M119" i="25" s="1"/>
  <c r="R216" i="30" s="1"/>
  <c r="AC123" i="25"/>
  <c r="AX123" i="25"/>
  <c r="M123" i="25" s="1"/>
  <c r="V216" i="30" s="1"/>
  <c r="AM46" i="25"/>
  <c r="AU46" i="25" s="1"/>
  <c r="V47" i="25"/>
  <c r="AD47" i="25" s="1"/>
  <c r="AM53" i="25"/>
  <c r="AU53" i="25" s="1"/>
  <c r="W54" i="25"/>
  <c r="AP56" i="25"/>
  <c r="AX56" i="25" s="1"/>
  <c r="M56" i="25" s="1"/>
  <c r="AP59" i="25"/>
  <c r="L61" i="25"/>
  <c r="W62" i="25"/>
  <c r="AP63" i="25"/>
  <c r="AM64" i="25"/>
  <c r="AL65" i="25"/>
  <c r="AP67" i="25"/>
  <c r="AL69" i="25"/>
  <c r="V71" i="25"/>
  <c r="AU109" i="25"/>
  <c r="AF111" i="25"/>
  <c r="AV112" i="25"/>
  <c r="AW113" i="25"/>
  <c r="AX114" i="25"/>
  <c r="M114" i="25" s="1"/>
  <c r="M216" i="30" s="1"/>
  <c r="AE115" i="25"/>
  <c r="AV116" i="25"/>
  <c r="AU117" i="25"/>
  <c r="AD118" i="25"/>
  <c r="AC120" i="25"/>
  <c r="AL45" i="25"/>
  <c r="AT45" i="25" s="1"/>
  <c r="AP46" i="25"/>
  <c r="AX46" i="25" s="1"/>
  <c r="W48" i="25"/>
  <c r="AM48" i="25"/>
  <c r="AU48" i="25" s="1"/>
  <c r="W49" i="25"/>
  <c r="AM49" i="25"/>
  <c r="AU49" i="25" s="1"/>
  <c r="W50" i="25"/>
  <c r="AM50" i="25"/>
  <c r="AU50" i="25" s="1"/>
  <c r="W51" i="25"/>
  <c r="AM51" i="25"/>
  <c r="AU51" i="25" s="1"/>
  <c r="W52" i="25"/>
  <c r="L52" i="25"/>
  <c r="AL52" i="25"/>
  <c r="AT52" i="25" s="1"/>
  <c r="V53" i="25"/>
  <c r="AP54" i="25"/>
  <c r="AX54" i="25" s="1"/>
  <c r="M54" i="25" s="1"/>
  <c r="AM55" i="25"/>
  <c r="AU55" i="25" s="1"/>
  <c r="W56" i="25"/>
  <c r="L56" i="25"/>
  <c r="AL56" i="25"/>
  <c r="AT56" i="25" s="1"/>
  <c r="V57" i="25"/>
  <c r="AP57" i="25"/>
  <c r="AX57" i="25" s="1"/>
  <c r="M57" i="25" s="1"/>
  <c r="W58" i="25"/>
  <c r="L59" i="25"/>
  <c r="AL59" i="25"/>
  <c r="W60" i="25"/>
  <c r="V61" i="25"/>
  <c r="AP61" i="25"/>
  <c r="AM62" i="25"/>
  <c r="L63" i="25"/>
  <c r="AL63" i="25"/>
  <c r="W64" i="25"/>
  <c r="V65" i="25"/>
  <c r="AP65" i="25"/>
  <c r="AM66" i="25"/>
  <c r="L67" i="25"/>
  <c r="AL67" i="25"/>
  <c r="W68" i="25"/>
  <c r="V69" i="25"/>
  <c r="AP69" i="25"/>
  <c r="AM70" i="25"/>
  <c r="L71" i="25"/>
  <c r="AL71" i="25"/>
  <c r="AF109" i="25"/>
  <c r="AE109" i="25"/>
  <c r="AG110" i="25"/>
  <c r="N110" i="25"/>
  <c r="I222" i="30" s="1"/>
  <c r="AV110" i="25"/>
  <c r="AW111" i="25"/>
  <c r="AU111" i="25"/>
  <c r="AD112" i="25"/>
  <c r="AX112" i="25"/>
  <c r="AF113" i="25"/>
  <c r="AE113" i="25"/>
  <c r="N114" i="25"/>
  <c r="M222" i="30" s="1"/>
  <c r="AV114" i="25"/>
  <c r="AW115" i="25"/>
  <c r="L115" i="25" s="1"/>
  <c r="N210" i="30" s="1"/>
  <c r="AU115" i="25"/>
  <c r="AD116" i="25"/>
  <c r="AX116" i="25"/>
  <c r="M116" i="25" s="1"/>
  <c r="O216" i="30" s="1"/>
  <c r="AE117" i="25"/>
  <c r="N118" i="25"/>
  <c r="Q222" i="30" s="1"/>
  <c r="AU119" i="25"/>
  <c r="AD120" i="25"/>
  <c r="AC122" i="25"/>
  <c r="AT122" i="25"/>
  <c r="AX122" i="25"/>
  <c r="M122" i="25" s="1"/>
  <c r="U216" i="30" s="1"/>
  <c r="N128" i="25"/>
  <c r="AA222" i="30" s="1"/>
  <c r="N132" i="25"/>
  <c r="AE222" i="30" s="1"/>
  <c r="N136" i="25"/>
  <c r="AI222" i="30" s="1"/>
  <c r="AL193" i="25"/>
  <c r="AT193" i="25" s="1"/>
  <c r="AO207" i="25"/>
  <c r="AW207" i="25" s="1"/>
  <c r="AO205" i="25"/>
  <c r="AW205" i="25" s="1"/>
  <c r="AO203" i="25"/>
  <c r="AW203" i="25" s="1"/>
  <c r="AO201" i="25"/>
  <c r="AW201" i="25" s="1"/>
  <c r="AO199" i="25"/>
  <c r="AW199" i="25" s="1"/>
  <c r="AO197" i="25"/>
  <c r="AW197" i="25" s="1"/>
  <c r="AO206" i="25"/>
  <c r="AW206" i="25" s="1"/>
  <c r="AO202" i="25"/>
  <c r="AO198" i="25"/>
  <c r="AW198" i="25" s="1"/>
  <c r="AO196" i="25"/>
  <c r="AW196" i="25" s="1"/>
  <c r="AO194" i="25"/>
  <c r="AW194" i="25" s="1"/>
  <c r="AO192" i="25"/>
  <c r="AW192" i="25" s="1"/>
  <c r="AO190" i="25"/>
  <c r="AW190" i="25" s="1"/>
  <c r="AO188" i="25"/>
  <c r="AW188" i="25" s="1"/>
  <c r="AO200" i="25"/>
  <c r="AW200" i="25" s="1"/>
  <c r="AO193" i="25"/>
  <c r="AO191" i="25"/>
  <c r="AW191" i="25" s="1"/>
  <c r="AO187" i="25"/>
  <c r="AW187" i="25" s="1"/>
  <c r="AO204" i="25"/>
  <c r="AW204" i="25" s="1"/>
  <c r="AO185" i="25"/>
  <c r="AW185" i="25" s="1"/>
  <c r="AO183" i="25"/>
  <c r="AW183" i="25" s="1"/>
  <c r="AO181" i="25"/>
  <c r="AW181" i="25" s="1"/>
  <c r="AO179" i="25"/>
  <c r="AW179" i="25" s="1"/>
  <c r="AO186" i="25"/>
  <c r="AW186" i="25" s="1"/>
  <c r="AO195" i="25"/>
  <c r="AW195" i="25" s="1"/>
  <c r="AO184" i="25"/>
  <c r="AW184" i="25" s="1"/>
  <c r="AO180" i="25"/>
  <c r="AW180" i="25" s="1"/>
  <c r="AO189" i="25"/>
  <c r="AO182" i="25"/>
  <c r="AW182" i="25" s="1"/>
  <c r="AL46" i="25"/>
  <c r="AT46" i="25" s="1"/>
  <c r="AP49" i="25"/>
  <c r="AX49" i="25" s="1"/>
  <c r="M49" i="25" s="1"/>
  <c r="AP51" i="25"/>
  <c r="AX51" i="25" s="1"/>
  <c r="M51" i="25" s="1"/>
  <c r="AL53" i="25"/>
  <c r="AT53" i="25" s="1"/>
  <c r="AP55" i="25"/>
  <c r="AX55" i="25" s="1"/>
  <c r="M55" i="25" s="1"/>
  <c r="W57" i="25"/>
  <c r="AL58" i="25"/>
  <c r="AT58" i="25" s="1"/>
  <c r="AM59" i="25"/>
  <c r="AL60" i="25"/>
  <c r="V62" i="25"/>
  <c r="AM63" i="25"/>
  <c r="AL64" i="25"/>
  <c r="AP66" i="25"/>
  <c r="AM67" i="25"/>
  <c r="AL68" i="25"/>
  <c r="AP70" i="25"/>
  <c r="AM71" i="25"/>
  <c r="AV109" i="25"/>
  <c r="AU110" i="25"/>
  <c r="AX111" i="25"/>
  <c r="AE112" i="25"/>
  <c r="AG113" i="25"/>
  <c r="AU114" i="25"/>
  <c r="AX115" i="25"/>
  <c r="M115" i="25" s="1"/>
  <c r="N216" i="30" s="1"/>
  <c r="AE116" i="25"/>
  <c r="AV117" i="25"/>
  <c r="AU118" i="25"/>
  <c r="AD119" i="25"/>
  <c r="AT123" i="25"/>
  <c r="AN180" i="25"/>
  <c r="AV180" i="25" s="1"/>
  <c r="U42" i="25" a="1"/>
  <c r="V206" i="25"/>
  <c r="AD206" i="25" s="1"/>
  <c r="V204" i="25"/>
  <c r="V202" i="25"/>
  <c r="AD202" i="25" s="1"/>
  <c r="V200" i="25"/>
  <c r="V198" i="25"/>
  <c r="AD198" i="25" s="1"/>
  <c r="V207" i="25"/>
  <c r="AD207" i="25" s="1"/>
  <c r="V203" i="25"/>
  <c r="AD203" i="25" s="1"/>
  <c r="V199" i="25"/>
  <c r="V196" i="25"/>
  <c r="V194" i="25"/>
  <c r="AD194" i="25" s="1"/>
  <c r="V192" i="25"/>
  <c r="V193" i="25"/>
  <c r="V201" i="25"/>
  <c r="V191" i="25"/>
  <c r="AD191" i="25" s="1"/>
  <c r="V189" i="25"/>
  <c r="AD189" i="25" s="1"/>
  <c r="V187" i="25"/>
  <c r="V188" i="25"/>
  <c r="V186" i="25"/>
  <c r="AD186" i="25" s="1"/>
  <c r="V184" i="25"/>
  <c r="AD184" i="25" s="1"/>
  <c r="J184" i="25" s="1"/>
  <c r="V182" i="25"/>
  <c r="V180" i="25"/>
  <c r="V197" i="25"/>
  <c r="AD197" i="25" s="1"/>
  <c r="V205" i="25"/>
  <c r="AD205" i="25" s="1"/>
  <c r="V185" i="25"/>
  <c r="V181" i="25"/>
  <c r="V190" i="25"/>
  <c r="AD190" i="25" s="1"/>
  <c r="V179" i="25"/>
  <c r="AD179" i="25" s="1"/>
  <c r="V195" i="25"/>
  <c r="V183" i="25"/>
  <c r="AN207" i="25"/>
  <c r="AV207" i="25" s="1"/>
  <c r="AN205" i="25"/>
  <c r="AV205" i="25" s="1"/>
  <c r="AN203" i="25"/>
  <c r="AV203" i="25" s="1"/>
  <c r="AN201" i="25"/>
  <c r="AV201" i="25" s="1"/>
  <c r="AN199" i="25"/>
  <c r="AV199" i="25" s="1"/>
  <c r="AN197" i="25"/>
  <c r="AV197" i="25" s="1"/>
  <c r="AN204" i="25"/>
  <c r="AN200" i="25"/>
  <c r="AN195" i="25"/>
  <c r="AV195" i="25" s="1"/>
  <c r="AN193" i="25"/>
  <c r="AV193" i="25" s="1"/>
  <c r="AN206" i="25"/>
  <c r="AN198" i="25"/>
  <c r="AN196" i="25"/>
  <c r="AV196" i="25" s="1"/>
  <c r="AN192" i="25"/>
  <c r="AV192" i="25" s="1"/>
  <c r="AN190" i="25"/>
  <c r="AV190" i="25" s="1"/>
  <c r="AN188" i="25"/>
  <c r="AV188" i="25" s="1"/>
  <c r="AN186" i="25"/>
  <c r="AV186" i="25" s="1"/>
  <c r="AN185" i="25"/>
  <c r="AV185" i="25" s="1"/>
  <c r="AN183" i="25"/>
  <c r="AV183" i="25" s="1"/>
  <c r="AN181" i="25"/>
  <c r="AV181" i="25" s="1"/>
  <c r="AN179" i="25"/>
  <c r="AV179" i="25" s="1"/>
  <c r="AN189" i="25"/>
  <c r="AV189" i="25" s="1"/>
  <c r="AN191" i="25"/>
  <c r="AN182" i="25"/>
  <c r="AN202" i="25"/>
  <c r="AV202" i="25" s="1"/>
  <c r="AN184" i="25"/>
  <c r="AV184" i="25" s="1"/>
  <c r="AN194" i="25"/>
  <c r="AN187" i="25"/>
  <c r="Z206" i="25"/>
  <c r="AH206" i="25" s="1"/>
  <c r="Z204" i="25"/>
  <c r="AH204" i="25" s="1"/>
  <c r="N204" i="25" s="1"/>
  <c r="Z202" i="25"/>
  <c r="Z200" i="25"/>
  <c r="AH200" i="25" s="1"/>
  <c r="Z198" i="25"/>
  <c r="AH198" i="25" s="1"/>
  <c r="Z205" i="25"/>
  <c r="AH205" i="25" s="1"/>
  <c r="N205" i="25" s="1"/>
  <c r="Z201" i="25"/>
  <c r="Z197" i="25"/>
  <c r="Z196" i="25"/>
  <c r="AH196" i="25" s="1"/>
  <c r="Z194" i="25"/>
  <c r="AH194" i="25" s="1"/>
  <c r="Z192" i="25"/>
  <c r="AH192" i="25" s="1"/>
  <c r="Z207" i="25"/>
  <c r="Z199" i="25"/>
  <c r="AH199" i="25" s="1"/>
  <c r="Z195" i="25"/>
  <c r="AH195" i="25" s="1"/>
  <c r="N195" i="25" s="1"/>
  <c r="Z191" i="25"/>
  <c r="Z189" i="25"/>
  <c r="AH189" i="25" s="1"/>
  <c r="Z187" i="25"/>
  <c r="Z193" i="25"/>
  <c r="AH193" i="25" s="1"/>
  <c r="Z190" i="25"/>
  <c r="Z186" i="25"/>
  <c r="AH186" i="25" s="1"/>
  <c r="Z184" i="25"/>
  <c r="AH184" i="25" s="1"/>
  <c r="N184" i="25" s="1"/>
  <c r="Z182" i="25"/>
  <c r="AH182" i="25" s="1"/>
  <c r="N182" i="25" s="1"/>
  <c r="Z180" i="25"/>
  <c r="Z203" i="25"/>
  <c r="Z183" i="25"/>
  <c r="AH183" i="25" s="1"/>
  <c r="Z179" i="25"/>
  <c r="AH179" i="25" s="1"/>
  <c r="Z185" i="25"/>
  <c r="Z188" i="25"/>
  <c r="AL47" i="25"/>
  <c r="AT47" i="25" s="1"/>
  <c r="AP52" i="25"/>
  <c r="AX52" i="25" s="1"/>
  <c r="M52" i="25" s="1"/>
  <c r="AL54" i="25"/>
  <c r="AT54" i="25" s="1"/>
  <c r="V55" i="25"/>
  <c r="AL57" i="25"/>
  <c r="AT57" i="25" s="1"/>
  <c r="AM58" i="25"/>
  <c r="V59" i="25"/>
  <c r="AM60" i="25"/>
  <c r="AL61" i="25"/>
  <c r="V63" i="25"/>
  <c r="L65" i="25"/>
  <c r="W66" i="25"/>
  <c r="V67" i="25"/>
  <c r="AM68" i="25"/>
  <c r="L69" i="25"/>
  <c r="W70" i="25"/>
  <c r="AP71" i="25"/>
  <c r="AW109" i="25"/>
  <c r="AD110" i="25"/>
  <c r="AX110" i="25"/>
  <c r="AE111" i="25"/>
  <c r="AG112" i="25"/>
  <c r="N112" i="25"/>
  <c r="K222" i="30" s="1"/>
  <c r="AU113" i="25"/>
  <c r="AD114" i="25"/>
  <c r="N116" i="25"/>
  <c r="O222" i="30" s="1"/>
  <c r="AX118" i="25"/>
  <c r="M118" i="25" s="1"/>
  <c r="Q216" i="30" s="1"/>
  <c r="AD121" i="25"/>
  <c r="AL44" i="25"/>
  <c r="AT44" i="25" s="1"/>
  <c r="AM47" i="25"/>
  <c r="AU47" i="25" s="1"/>
  <c r="V48" i="25"/>
  <c r="AD48" i="25" s="1"/>
  <c r="AL48" i="25"/>
  <c r="AT48" i="25" s="1"/>
  <c r="V49" i="25"/>
  <c r="AD49" i="25" s="1"/>
  <c r="J49" i="25" s="1"/>
  <c r="L49" i="25"/>
  <c r="AL49" i="25"/>
  <c r="AT49" i="25" s="1"/>
  <c r="V50" i="25"/>
  <c r="AD50" i="25" s="1"/>
  <c r="L50" i="25"/>
  <c r="AL50" i="25"/>
  <c r="AT50" i="25" s="1"/>
  <c r="V51" i="25"/>
  <c r="AD51" i="25" s="1"/>
  <c r="J51" i="25" s="1"/>
  <c r="AL51" i="25"/>
  <c r="AT51" i="25" s="1"/>
  <c r="V52" i="25"/>
  <c r="AD52" i="25" s="1"/>
  <c r="AP53" i="25"/>
  <c r="AX53" i="25" s="1"/>
  <c r="M53" i="25" s="1"/>
  <c r="AM54" i="25"/>
  <c r="AU54" i="25" s="1"/>
  <c r="W55" i="25"/>
  <c r="AL55" i="25"/>
  <c r="AT55" i="25" s="1"/>
  <c r="V56" i="25"/>
  <c r="AM57" i="25"/>
  <c r="V58" i="25"/>
  <c r="AP58" i="25"/>
  <c r="AX58" i="25" s="1"/>
  <c r="M58" i="25" s="1"/>
  <c r="W59" i="25"/>
  <c r="V60" i="25"/>
  <c r="AP60" i="25"/>
  <c r="AM61" i="25"/>
  <c r="L62" i="25"/>
  <c r="AL62" i="25"/>
  <c r="W63" i="25"/>
  <c r="V64" i="25"/>
  <c r="AP64" i="25"/>
  <c r="AM65" i="25"/>
  <c r="L66" i="25"/>
  <c r="AL66" i="25"/>
  <c r="W67" i="25"/>
  <c r="V68" i="25"/>
  <c r="AP68" i="25"/>
  <c r="AM69" i="25"/>
  <c r="L70" i="25"/>
  <c r="AL70" i="25"/>
  <c r="W71" i="25"/>
  <c r="AD109" i="25"/>
  <c r="AX109" i="25"/>
  <c r="AF110" i="25"/>
  <c r="AE110" i="25"/>
  <c r="AG111" i="25"/>
  <c r="N111" i="25"/>
  <c r="J222" i="30" s="1"/>
  <c r="AV111" i="25"/>
  <c r="AW112" i="25"/>
  <c r="AU112" i="25"/>
  <c r="AD113" i="25"/>
  <c r="AX113" i="25"/>
  <c r="AE114" i="25"/>
  <c r="N115" i="25"/>
  <c r="N222" i="30" s="1"/>
  <c r="AV115" i="25"/>
  <c r="AW116" i="25"/>
  <c r="L116" i="25" s="1"/>
  <c r="O210" i="30" s="1"/>
  <c r="AU116" i="25"/>
  <c r="AD117" i="25"/>
  <c r="AX117" i="25"/>
  <c r="M117" i="25" s="1"/>
  <c r="P216" i="30" s="1"/>
  <c r="AC119" i="25"/>
  <c r="N119" i="25"/>
  <c r="R222" i="30" s="1"/>
  <c r="AU120" i="25"/>
  <c r="K121" i="25"/>
  <c r="T204" i="30" s="1"/>
  <c r="AC121" i="25"/>
  <c r="AD122" i="25"/>
  <c r="K157" i="25"/>
  <c r="AL206" i="25"/>
  <c r="AL204" i="25"/>
  <c r="AT204" i="25" s="1"/>
  <c r="AL202" i="25"/>
  <c r="AT202" i="25" s="1"/>
  <c r="AL200" i="25"/>
  <c r="AT200" i="25" s="1"/>
  <c r="AL198" i="25"/>
  <c r="AT198" i="25" s="1"/>
  <c r="AL205" i="25"/>
  <c r="AT205" i="25" s="1"/>
  <c r="AL201" i="25"/>
  <c r="AL197" i="25"/>
  <c r="AT197" i="25" s="1"/>
  <c r="AL196" i="25"/>
  <c r="AT196" i="25" s="1"/>
  <c r="AL194" i="25"/>
  <c r="AT194" i="25" s="1"/>
  <c r="AL192" i="25"/>
  <c r="AT192" i="25" s="1"/>
  <c r="AL195" i="25"/>
  <c r="AT195" i="25" s="1"/>
  <c r="AL207" i="25"/>
  <c r="AT207" i="25" s="1"/>
  <c r="AL199" i="25"/>
  <c r="AT199" i="25" s="1"/>
  <c r="AL191" i="25"/>
  <c r="AT191" i="25" s="1"/>
  <c r="AL189" i="25"/>
  <c r="AT189" i="25" s="1"/>
  <c r="AL187" i="25"/>
  <c r="AT187" i="25" s="1"/>
  <c r="AL203" i="25"/>
  <c r="AT203" i="25" s="1"/>
  <c r="AL186" i="25"/>
  <c r="AT186" i="25" s="1"/>
  <c r="AL184" i="25"/>
  <c r="AT184" i="25" s="1"/>
  <c r="AL182" i="25"/>
  <c r="AT182" i="25" s="1"/>
  <c r="AL180" i="25"/>
  <c r="AT180" i="25" s="1"/>
  <c r="AL190" i="25"/>
  <c r="AT190" i="25" s="1"/>
  <c r="AL183" i="25"/>
  <c r="AT183" i="25" s="1"/>
  <c r="AL179" i="25"/>
  <c r="AT179" i="25" s="1"/>
  <c r="AL185" i="25"/>
  <c r="AT185" i="25" s="1"/>
  <c r="AL188" i="25"/>
  <c r="AT188" i="25" s="1"/>
  <c r="X207" i="25"/>
  <c r="AF207" i="25" s="1"/>
  <c r="X205" i="25"/>
  <c r="AF205" i="25" s="1"/>
  <c r="X203" i="25"/>
  <c r="AF203" i="25" s="1"/>
  <c r="X201" i="25"/>
  <c r="AF201" i="25" s="1"/>
  <c r="L201" i="25" s="1"/>
  <c r="X199" i="25"/>
  <c r="AF199" i="25" s="1"/>
  <c r="X197" i="25"/>
  <c r="AF197" i="25" s="1"/>
  <c r="X206" i="25"/>
  <c r="AF206" i="25" s="1"/>
  <c r="X202" i="25"/>
  <c r="AF202" i="25" s="1"/>
  <c r="X198" i="25"/>
  <c r="X195" i="25"/>
  <c r="AF195" i="25" s="1"/>
  <c r="X193" i="25"/>
  <c r="AF193" i="25" s="1"/>
  <c r="X200" i="25"/>
  <c r="AF200" i="25" s="1"/>
  <c r="X194" i="25"/>
  <c r="AF194" i="25" s="1"/>
  <c r="L194" i="25" s="1"/>
  <c r="X190" i="25"/>
  <c r="AF190" i="25" s="1"/>
  <c r="X188" i="25"/>
  <c r="AF188" i="25" s="1"/>
  <c r="X185" i="25"/>
  <c r="AF185" i="25" s="1"/>
  <c r="L185" i="25" s="1"/>
  <c r="X183" i="25"/>
  <c r="AF183" i="25" s="1"/>
  <c r="X181" i="25"/>
  <c r="AF181" i="25" s="1"/>
  <c r="X179" i="25"/>
  <c r="AF179" i="25" s="1"/>
  <c r="X192" i="25"/>
  <c r="AF192" i="25" s="1"/>
  <c r="L192" i="25" s="1"/>
  <c r="X191" i="25"/>
  <c r="AF191" i="25" s="1"/>
  <c r="X187" i="25"/>
  <c r="AF187" i="25" s="1"/>
  <c r="X204" i="25"/>
  <c r="AF204" i="25" s="1"/>
  <c r="X184" i="25"/>
  <c r="AF184" i="25" s="1"/>
  <c r="X180" i="25"/>
  <c r="AF180" i="25" s="1"/>
  <c r="L180" i="25" s="1"/>
  <c r="X196" i="25"/>
  <c r="AF196" i="25" s="1"/>
  <c r="X186" i="25"/>
  <c r="AF186" i="25" s="1"/>
  <c r="L186" i="25" s="1"/>
  <c r="AP206" i="25"/>
  <c r="AX206" i="25" s="1"/>
  <c r="AP204" i="25"/>
  <c r="AP202" i="25"/>
  <c r="AX202" i="25" s="1"/>
  <c r="AP200" i="25"/>
  <c r="AX200" i="25" s="1"/>
  <c r="AP198" i="25"/>
  <c r="AX198" i="25" s="1"/>
  <c r="AP207" i="25"/>
  <c r="AP203" i="25"/>
  <c r="AX203" i="25" s="1"/>
  <c r="AP199" i="25"/>
  <c r="AX199" i="25" s="1"/>
  <c r="AP196" i="25"/>
  <c r="AX196" i="25" s="1"/>
  <c r="AP194" i="25"/>
  <c r="AX194" i="25" s="1"/>
  <c r="AP192" i="25"/>
  <c r="AX192" i="25" s="1"/>
  <c r="AP193" i="25"/>
  <c r="AX193" i="25" s="1"/>
  <c r="AP205" i="25"/>
  <c r="AX205" i="25" s="1"/>
  <c r="AP197" i="25"/>
  <c r="AX197" i="25" s="1"/>
  <c r="AP191" i="25"/>
  <c r="AX191" i="25" s="1"/>
  <c r="AP189" i="25"/>
  <c r="AX189" i="25" s="1"/>
  <c r="AP187" i="25"/>
  <c r="AX187" i="25" s="1"/>
  <c r="AP195" i="25"/>
  <c r="AX195" i="25" s="1"/>
  <c r="AP184" i="25"/>
  <c r="AX184" i="25" s="1"/>
  <c r="AP182" i="25"/>
  <c r="AX182" i="25" s="1"/>
  <c r="AP180" i="25"/>
  <c r="AX180" i="25" s="1"/>
  <c r="AP188" i="25"/>
  <c r="AX188" i="25" s="1"/>
  <c r="AP185" i="25"/>
  <c r="AX185" i="25" s="1"/>
  <c r="AP181" i="25"/>
  <c r="AX181" i="25" s="1"/>
  <c r="AP190" i="25"/>
  <c r="AX190" i="25" s="1"/>
  <c r="AP186" i="25"/>
  <c r="AP183" i="25"/>
  <c r="AX183" i="25" s="1"/>
  <c r="AP201" i="25"/>
  <c r="AX201" i="25" s="1"/>
  <c r="U43" i="25"/>
  <c r="AC43" i="25" s="1"/>
  <c r="I43" i="25" s="1"/>
  <c r="Y43" i="25"/>
  <c r="AG43" i="25" s="1"/>
  <c r="M43" i="25" s="1"/>
  <c r="AU121" i="25"/>
  <c r="K124" i="25"/>
  <c r="W204" i="30" s="1"/>
  <c r="AT124" i="25"/>
  <c r="AX124" i="25"/>
  <c r="M124" i="25" s="1"/>
  <c r="W216" i="30" s="1"/>
  <c r="L125" i="25"/>
  <c r="X210" i="30" s="1"/>
  <c r="K128" i="25"/>
  <c r="AA204" i="30" s="1"/>
  <c r="L129" i="25"/>
  <c r="AB210" i="30" s="1"/>
  <c r="K132" i="25"/>
  <c r="AE204" i="30" s="1"/>
  <c r="L133" i="25"/>
  <c r="AF210" i="30" s="1"/>
  <c r="K136" i="25"/>
  <c r="AI204" i="30" s="1"/>
  <c r="L137" i="25"/>
  <c r="AJ210" i="30" s="1"/>
  <c r="K159" i="25"/>
  <c r="AH181" i="25"/>
  <c r="K153" i="25"/>
  <c r="U207" i="25"/>
  <c r="AC207" i="25" s="1"/>
  <c r="U205" i="25"/>
  <c r="AC205" i="25" s="1"/>
  <c r="U203" i="25"/>
  <c r="AC203" i="25" s="1"/>
  <c r="U201" i="25"/>
  <c r="AC201" i="25" s="1"/>
  <c r="U199" i="25"/>
  <c r="AC199" i="25" s="1"/>
  <c r="U197" i="25"/>
  <c r="AC197" i="25" s="1"/>
  <c r="U206" i="25"/>
  <c r="AC206" i="25" s="1"/>
  <c r="U202" i="25"/>
  <c r="AC202" i="25" s="1"/>
  <c r="U198" i="25"/>
  <c r="U196" i="25"/>
  <c r="AC196" i="25" s="1"/>
  <c r="U194" i="25"/>
  <c r="AC194" i="25" s="1"/>
  <c r="U192" i="25"/>
  <c r="AC192" i="25" s="1"/>
  <c r="U204" i="25"/>
  <c r="U190" i="25"/>
  <c r="AC190" i="25" s="1"/>
  <c r="U188" i="25"/>
  <c r="AC188" i="25" s="1"/>
  <c r="U193" i="25"/>
  <c r="AC193" i="25" s="1"/>
  <c r="U200" i="25"/>
  <c r="U191" i="25"/>
  <c r="AC191" i="25" s="1"/>
  <c r="U187" i="25"/>
  <c r="AC187" i="25" s="1"/>
  <c r="I187" i="25" s="1"/>
  <c r="U185" i="25"/>
  <c r="AC185" i="25" s="1"/>
  <c r="U183" i="25"/>
  <c r="AC183" i="25" s="1"/>
  <c r="U181" i="25"/>
  <c r="AC181" i="25" s="1"/>
  <c r="U179" i="25"/>
  <c r="AC179" i="25" s="1"/>
  <c r="U195" i="25"/>
  <c r="AC195" i="25" s="1"/>
  <c r="U189" i="25"/>
  <c r="U184" i="25"/>
  <c r="U180" i="25"/>
  <c r="AC180" i="25" s="1"/>
  <c r="U182" i="25"/>
  <c r="AC182" i="25" s="1"/>
  <c r="I182" i="25" s="1"/>
  <c r="AM206" i="25"/>
  <c r="AU206" i="25" s="1"/>
  <c r="AM204" i="25"/>
  <c r="AU204" i="25" s="1"/>
  <c r="AM202" i="25"/>
  <c r="AU202" i="25" s="1"/>
  <c r="AM200" i="25"/>
  <c r="AU200" i="25" s="1"/>
  <c r="AM198" i="25"/>
  <c r="AU198" i="25" s="1"/>
  <c r="AM207" i="25"/>
  <c r="AU207" i="25" s="1"/>
  <c r="AM203" i="25"/>
  <c r="AM199" i="25"/>
  <c r="AU199" i="25" s="1"/>
  <c r="AM195" i="25"/>
  <c r="AM193" i="25"/>
  <c r="AU193" i="25" s="1"/>
  <c r="AM201" i="25"/>
  <c r="AU201" i="25" s="1"/>
  <c r="AM191" i="25"/>
  <c r="AU191" i="25" s="1"/>
  <c r="AM189" i="25"/>
  <c r="AM187" i="25"/>
  <c r="AU187" i="25" s="1"/>
  <c r="AM196" i="25"/>
  <c r="AU196" i="25" s="1"/>
  <c r="AM192" i="25"/>
  <c r="AU192" i="25" s="1"/>
  <c r="AM197" i="25"/>
  <c r="AM188" i="25"/>
  <c r="AU188" i="25" s="1"/>
  <c r="AM194" i="25"/>
  <c r="AU194" i="25" s="1"/>
  <c r="AM186" i="25"/>
  <c r="AU186" i="25" s="1"/>
  <c r="AM184" i="25"/>
  <c r="AU184" i="25" s="1"/>
  <c r="AM182" i="25"/>
  <c r="AU182" i="25" s="1"/>
  <c r="AM180" i="25"/>
  <c r="AU180" i="25" s="1"/>
  <c r="AM185" i="25"/>
  <c r="AU185" i="25" s="1"/>
  <c r="AM181" i="25"/>
  <c r="AM179" i="25"/>
  <c r="AU179" i="25" s="1"/>
  <c r="Y207" i="25"/>
  <c r="AG207" i="25" s="1"/>
  <c r="Y205" i="25"/>
  <c r="AG205" i="25" s="1"/>
  <c r="Y203" i="25"/>
  <c r="AG203" i="25" s="1"/>
  <c r="Y201" i="25"/>
  <c r="AG201" i="25" s="1"/>
  <c r="Y199" i="25"/>
  <c r="AG199" i="25" s="1"/>
  <c r="Y197" i="25"/>
  <c r="AG197" i="25" s="1"/>
  <c r="Y204" i="25"/>
  <c r="Y200" i="25"/>
  <c r="Y196" i="25"/>
  <c r="AG196" i="25" s="1"/>
  <c r="Y194" i="25"/>
  <c r="AG194" i="25" s="1"/>
  <c r="M194" i="25" s="1"/>
  <c r="Y192" i="25"/>
  <c r="Y190" i="25"/>
  <c r="AG190" i="25" s="1"/>
  <c r="Y188" i="25"/>
  <c r="AG188" i="25" s="1"/>
  <c r="Y202" i="25"/>
  <c r="AG202" i="25" s="1"/>
  <c r="Y195" i="25"/>
  <c r="Y198" i="25"/>
  <c r="Y189" i="25"/>
  <c r="AG189" i="25" s="1"/>
  <c r="Y185" i="25"/>
  <c r="AG185" i="25" s="1"/>
  <c r="M185" i="25" s="1"/>
  <c r="Y183" i="25"/>
  <c r="AG183" i="25" s="1"/>
  <c r="Y181" i="25"/>
  <c r="AG181" i="25" s="1"/>
  <c r="Y179" i="25"/>
  <c r="AG179" i="25" s="1"/>
  <c r="Y193" i="25"/>
  <c r="AG193" i="25" s="1"/>
  <c r="Y187" i="25"/>
  <c r="Y186" i="25"/>
  <c r="AG186" i="25" s="1"/>
  <c r="Y182" i="25"/>
  <c r="AG182" i="25" s="1"/>
  <c r="Y180" i="25"/>
  <c r="AG180" i="25" s="1"/>
  <c r="AQ206" i="25"/>
  <c r="AQ204" i="25"/>
  <c r="AY204" i="25" s="1"/>
  <c r="AQ202" i="25"/>
  <c r="AY202" i="25" s="1"/>
  <c r="AQ200" i="25"/>
  <c r="AY200" i="25" s="1"/>
  <c r="AQ198" i="25"/>
  <c r="AQ205" i="25"/>
  <c r="AQ201" i="25"/>
  <c r="AY201" i="25" s="1"/>
  <c r="AQ197" i="25"/>
  <c r="AY197" i="25" s="1"/>
  <c r="AQ195" i="25"/>
  <c r="AY195" i="25" s="1"/>
  <c r="AQ193" i="25"/>
  <c r="AQ207" i="25"/>
  <c r="AY207" i="25" s="1"/>
  <c r="AQ199" i="25"/>
  <c r="AY199" i="25" s="1"/>
  <c r="AQ191" i="25"/>
  <c r="AY191" i="25" s="1"/>
  <c r="AQ189" i="25"/>
  <c r="AY189" i="25" s="1"/>
  <c r="AQ187" i="25"/>
  <c r="AY187" i="25" s="1"/>
  <c r="AQ194" i="25"/>
  <c r="AY194" i="25" s="1"/>
  <c r="AQ190" i="25"/>
  <c r="AQ186" i="25"/>
  <c r="AY186" i="25" s="1"/>
  <c r="AQ203" i="25"/>
  <c r="AY203" i="25" s="1"/>
  <c r="AQ192" i="25"/>
  <c r="AY192" i="25" s="1"/>
  <c r="AQ184" i="25"/>
  <c r="AQ182" i="25"/>
  <c r="AY182" i="25" s="1"/>
  <c r="AQ180" i="25"/>
  <c r="AY180" i="25" s="1"/>
  <c r="AQ183" i="25"/>
  <c r="AY183" i="25" s="1"/>
  <c r="AQ179" i="25"/>
  <c r="AQ196" i="25"/>
  <c r="AY196" i="25" s="1"/>
  <c r="AQ185" i="25"/>
  <c r="AY185" i="25" s="1"/>
  <c r="AX120" i="25"/>
  <c r="M120" i="25" s="1"/>
  <c r="S216" i="30" s="1"/>
  <c r="AX121" i="25"/>
  <c r="M121" i="25" s="1"/>
  <c r="T216" i="30" s="1"/>
  <c r="L122" i="25"/>
  <c r="U210" i="30" s="1"/>
  <c r="AU122" i="25"/>
  <c r="K125" i="25"/>
  <c r="X204" i="30" s="1"/>
  <c r="L126" i="25"/>
  <c r="Y210" i="30" s="1"/>
  <c r="K129" i="25"/>
  <c r="AB204" i="30" s="1"/>
  <c r="L130" i="25"/>
  <c r="AC210" i="30" s="1"/>
  <c r="K133" i="25"/>
  <c r="AF204" i="30" s="1"/>
  <c r="L134" i="25"/>
  <c r="AG210" i="30" s="1"/>
  <c r="K137" i="25"/>
  <c r="AJ204" i="30" s="1"/>
  <c r="AH180" i="25"/>
  <c r="AD180" i="25"/>
  <c r="AL181" i="25"/>
  <c r="AT181" i="25" s="1"/>
  <c r="AV187" i="25"/>
  <c r="AM190" i="25"/>
  <c r="AU190" i="25" s="1"/>
  <c r="Y191" i="25"/>
  <c r="AG191" i="25" s="1"/>
  <c r="AM205" i="25"/>
  <c r="Y206" i="25"/>
  <c r="AG206" i="25" s="1"/>
  <c r="M206" i="25" s="1"/>
  <c r="K156" i="25"/>
  <c r="K160" i="25"/>
  <c r="AG184" i="25"/>
  <c r="AC184" i="25"/>
  <c r="AG187" i="25"/>
  <c r="AH187" i="25"/>
  <c r="AD187" i="25"/>
  <c r="K155" i="25"/>
  <c r="J167" i="25"/>
  <c r="N167" i="25"/>
  <c r="J171" i="25"/>
  <c r="N171" i="25"/>
  <c r="AY184" i="25"/>
  <c r="AH185" i="25"/>
  <c r="AX179" i="25"/>
  <c r="AV182" i="25"/>
  <c r="AX186" i="25"/>
  <c r="AV191" i="25"/>
  <c r="J163" i="25"/>
  <c r="N163" i="25"/>
  <c r="J166" i="25"/>
  <c r="N166" i="25"/>
  <c r="J170" i="25"/>
  <c r="N170" i="25"/>
  <c r="AF182" i="25"/>
  <c r="AD182" i="25"/>
  <c r="AC186" i="25"/>
  <c r="AY188" i="25"/>
  <c r="AE191" i="25"/>
  <c r="K191" i="25" s="1"/>
  <c r="AH191" i="25"/>
  <c r="N191" i="25" s="1"/>
  <c r="AY179" i="25"/>
  <c r="AU181" i="25"/>
  <c r="AY181" i="25"/>
  <c r="AU183" i="25"/>
  <c r="AC189" i="25"/>
  <c r="AF189" i="25"/>
  <c r="AW193" i="25"/>
  <c r="AY193" i="25"/>
  <c r="AW202" i="25"/>
  <c r="AD181" i="25"/>
  <c r="AD183" i="25"/>
  <c r="AD185" i="25"/>
  <c r="AW189" i="25"/>
  <c r="AU189" i="25"/>
  <c r="AY190" i="25"/>
  <c r="AE194" i="25"/>
  <c r="AE202" i="25"/>
  <c r="AH202" i="25"/>
  <c r="AD188" i="25"/>
  <c r="AH188" i="25"/>
  <c r="AH190" i="25"/>
  <c r="AD192" i="25"/>
  <c r="AU195" i="25"/>
  <c r="AD196" i="25"/>
  <c r="AV198" i="25"/>
  <c r="AY198" i="25"/>
  <c r="AE199" i="25"/>
  <c r="AV206" i="25"/>
  <c r="AY206" i="25"/>
  <c r="AT206" i="25"/>
  <c r="AH207" i="25"/>
  <c r="AG192" i="25"/>
  <c r="M192" i="25" s="1"/>
  <c r="AG195" i="25"/>
  <c r="AG198" i="25"/>
  <c r="AC198" i="25"/>
  <c r="AF198" i="25"/>
  <c r="AX204" i="25"/>
  <c r="AD193" i="25"/>
  <c r="J193" i="25" s="1"/>
  <c r="AV194" i="25"/>
  <c r="AD195" i="25"/>
  <c r="AE197" i="25"/>
  <c r="AG200" i="25"/>
  <c r="AC200" i="25"/>
  <c r="AD200" i="25"/>
  <c r="AG204" i="25"/>
  <c r="AC204" i="25"/>
  <c r="AD204" i="25"/>
  <c r="AV200" i="25"/>
  <c r="AV204" i="25"/>
  <c r="AY205" i="25"/>
  <c r="AH197" i="25"/>
  <c r="AD199" i="25"/>
  <c r="AD201" i="25"/>
  <c r="AH201" i="25"/>
  <c r="AT201" i="25"/>
  <c r="AH203" i="25"/>
  <c r="AX207" i="25"/>
  <c r="AU197" i="25"/>
  <c r="AU203" i="25"/>
  <c r="AU205" i="25"/>
  <c r="N110" i="23"/>
  <c r="I148" i="30" s="1"/>
  <c r="L130" i="23"/>
  <c r="AC136" i="30" s="1"/>
  <c r="I136" i="23"/>
  <c r="AI118" i="30" s="1"/>
  <c r="L117" i="24"/>
  <c r="P173" i="30" s="1"/>
  <c r="N118" i="24"/>
  <c r="N119" i="24"/>
  <c r="N112" i="22"/>
  <c r="K111" i="30" s="1"/>
  <c r="L120" i="24"/>
  <c r="S173" i="30" s="1"/>
  <c r="L119" i="23"/>
  <c r="R136" i="30" s="1"/>
  <c r="J120" i="23"/>
  <c r="S124" i="30" s="1"/>
  <c r="L122" i="23"/>
  <c r="U136" i="30" s="1"/>
  <c r="N123" i="23"/>
  <c r="V148" i="30" s="1"/>
  <c r="N126" i="23"/>
  <c r="Y148" i="30" s="1"/>
  <c r="I129" i="23"/>
  <c r="AB118" i="30" s="1"/>
  <c r="J130" i="23"/>
  <c r="AC124" i="30" s="1"/>
  <c r="L119" i="24"/>
  <c r="R173" i="30" s="1"/>
  <c r="N120" i="24"/>
  <c r="N121" i="24"/>
  <c r="L135" i="23"/>
  <c r="AH136" i="30" s="1"/>
  <c r="L136" i="23"/>
  <c r="AI136" i="30" s="1"/>
  <c r="N121" i="23"/>
  <c r="T148" i="30" s="1"/>
  <c r="N125" i="23"/>
  <c r="X148" i="30" s="1"/>
  <c r="I134" i="23"/>
  <c r="AG118" i="30" s="1"/>
  <c r="N135" i="24"/>
  <c r="N112" i="23"/>
  <c r="K148" i="30" s="1"/>
  <c r="I133" i="23"/>
  <c r="AF118" i="30" s="1"/>
  <c r="I137" i="23"/>
  <c r="AJ118" i="30" s="1"/>
  <c r="N136" i="24"/>
  <c r="N118" i="23"/>
  <c r="Q148" i="30" s="1"/>
  <c r="J134" i="23"/>
  <c r="AG124" i="30" s="1"/>
  <c r="L118" i="23"/>
  <c r="Q136" i="30" s="1"/>
  <c r="N119" i="23"/>
  <c r="R148" i="30" s="1"/>
  <c r="N122" i="23"/>
  <c r="U148" i="30" s="1"/>
  <c r="J126" i="23"/>
  <c r="Y124" i="30" s="1"/>
  <c r="L128" i="23"/>
  <c r="AA136" i="30" s="1"/>
  <c r="I135" i="23"/>
  <c r="AH118" i="30" s="1"/>
  <c r="N136" i="23"/>
  <c r="AI148" i="30" s="1"/>
  <c r="N115" i="24"/>
  <c r="N116" i="24"/>
  <c r="N117" i="24"/>
  <c r="L121" i="24"/>
  <c r="T173" i="30" s="1"/>
  <c r="N122" i="24"/>
  <c r="N123" i="24"/>
  <c r="N124" i="24"/>
  <c r="N125" i="24"/>
  <c r="M132" i="24"/>
  <c r="I136" i="24"/>
  <c r="AI155" i="30" s="1"/>
  <c r="M59" i="24"/>
  <c r="M126" i="24"/>
  <c r="M127" i="24"/>
  <c r="M63" i="24"/>
  <c r="M67" i="24"/>
  <c r="M64" i="24"/>
  <c r="M129" i="24"/>
  <c r="M43" i="24"/>
  <c r="K164" i="24"/>
  <c r="AB168" i="30" s="1"/>
  <c r="K167" i="24"/>
  <c r="AE168" i="30" s="1"/>
  <c r="K159" i="24"/>
  <c r="W168" i="30" s="1"/>
  <c r="K166" i="24"/>
  <c r="AD168" i="30" s="1"/>
  <c r="K172" i="24"/>
  <c r="AJ168" i="30" s="1"/>
  <c r="J53" i="24"/>
  <c r="AM207" i="24"/>
  <c r="J160" i="24"/>
  <c r="X162" i="30" s="1"/>
  <c r="J162" i="24"/>
  <c r="Z162" i="30" s="1"/>
  <c r="J58" i="24"/>
  <c r="J67" i="24"/>
  <c r="J69" i="24"/>
  <c r="J56" i="24"/>
  <c r="J65" i="24"/>
  <c r="J158" i="24"/>
  <c r="V162" i="30" s="1"/>
  <c r="AM186" i="24"/>
  <c r="AU186" i="24" s="1"/>
  <c r="J166" i="24"/>
  <c r="AD162" i="30" s="1"/>
  <c r="I168" i="24"/>
  <c r="AF156" i="30" s="1"/>
  <c r="I160" i="24"/>
  <c r="X156" i="30" s="1"/>
  <c r="I162" i="24"/>
  <c r="Z156" i="30" s="1"/>
  <c r="I163" i="24"/>
  <c r="AA156" i="30" s="1"/>
  <c r="I165" i="24"/>
  <c r="AC156" i="30" s="1"/>
  <c r="I171" i="24"/>
  <c r="AI156" i="30" s="1"/>
  <c r="K68" i="24"/>
  <c r="K134" i="24"/>
  <c r="AG167" i="30" s="1"/>
  <c r="K136" i="24"/>
  <c r="AI167" i="30" s="1"/>
  <c r="J133" i="24"/>
  <c r="AF161" i="30" s="1"/>
  <c r="J137" i="24"/>
  <c r="AJ161" i="30" s="1"/>
  <c r="J132" i="24"/>
  <c r="AE161" i="30" s="1"/>
  <c r="J136" i="24"/>
  <c r="AI161" i="30" s="1"/>
  <c r="I135" i="24"/>
  <c r="AH155" i="30" s="1"/>
  <c r="I127" i="24"/>
  <c r="Z155" i="30" s="1"/>
  <c r="I131" i="24"/>
  <c r="AD155" i="30" s="1"/>
  <c r="I132" i="24"/>
  <c r="AE155" i="30" s="1"/>
  <c r="N72" i="24"/>
  <c r="K71" i="24"/>
  <c r="J44" i="24"/>
  <c r="K55" i="24"/>
  <c r="K69" i="24"/>
  <c r="L161" i="24"/>
  <c r="Y174" i="30" s="1"/>
  <c r="J168" i="24"/>
  <c r="AF162" i="30" s="1"/>
  <c r="I170" i="24"/>
  <c r="AH156" i="30" s="1"/>
  <c r="K43" i="24"/>
  <c r="K45" i="24"/>
  <c r="K46" i="24"/>
  <c r="L129" i="24"/>
  <c r="AB173" i="30" s="1"/>
  <c r="K155" i="24"/>
  <c r="S168" i="30" s="1"/>
  <c r="K158" i="24"/>
  <c r="V168" i="30" s="1"/>
  <c r="J165" i="24"/>
  <c r="AC162" i="30" s="1"/>
  <c r="L167" i="24"/>
  <c r="AE174" i="30" s="1"/>
  <c r="L172" i="24"/>
  <c r="AJ174" i="30" s="1"/>
  <c r="K53" i="24"/>
  <c r="K70" i="24"/>
  <c r="J163" i="24"/>
  <c r="AA162" i="30" s="1"/>
  <c r="J43" i="24"/>
  <c r="L51" i="24"/>
  <c r="K52" i="24"/>
  <c r="K54" i="24"/>
  <c r="K56" i="24"/>
  <c r="K67" i="24"/>
  <c r="L124" i="24"/>
  <c r="W173" i="30" s="1"/>
  <c r="I125" i="24"/>
  <c r="X155" i="30" s="1"/>
  <c r="M125" i="24"/>
  <c r="L128" i="24"/>
  <c r="AA173" i="30" s="1"/>
  <c r="K66" i="24"/>
  <c r="K124" i="24"/>
  <c r="W167" i="30" s="1"/>
  <c r="L125" i="24"/>
  <c r="X173" i="30" s="1"/>
  <c r="K126" i="24"/>
  <c r="Y167" i="30" s="1"/>
  <c r="K128" i="24"/>
  <c r="AA167" i="30" s="1"/>
  <c r="K130" i="24"/>
  <c r="AC167" i="30" s="1"/>
  <c r="L132" i="24"/>
  <c r="AE173" i="30" s="1"/>
  <c r="J134" i="24"/>
  <c r="AG161" i="30" s="1"/>
  <c r="K135" i="24"/>
  <c r="AH167" i="30" s="1"/>
  <c r="M135" i="24"/>
  <c r="N137" i="24"/>
  <c r="K157" i="24"/>
  <c r="U168" i="30" s="1"/>
  <c r="L160" i="24"/>
  <c r="X174" i="30" s="1"/>
  <c r="L165" i="24"/>
  <c r="AC174" i="30" s="1"/>
  <c r="L168" i="24"/>
  <c r="AF174" i="30" s="1"/>
  <c r="J124" i="24"/>
  <c r="W161" i="30" s="1"/>
  <c r="J126" i="24"/>
  <c r="Y161" i="30" s="1"/>
  <c r="I126" i="24"/>
  <c r="Y155" i="30" s="1"/>
  <c r="J128" i="24"/>
  <c r="AA161" i="30" s="1"/>
  <c r="I128" i="24"/>
  <c r="AA155" i="30" s="1"/>
  <c r="M128" i="24"/>
  <c r="J130" i="24"/>
  <c r="AC161" i="30" s="1"/>
  <c r="I130" i="24"/>
  <c r="AC155" i="30" s="1"/>
  <c r="M130" i="24"/>
  <c r="J135" i="24"/>
  <c r="AH161" i="30" s="1"/>
  <c r="M137" i="24"/>
  <c r="K160" i="24"/>
  <c r="X168" i="30" s="1"/>
  <c r="I161" i="24"/>
  <c r="Y156" i="30" s="1"/>
  <c r="K163" i="24"/>
  <c r="AA168" i="30" s="1"/>
  <c r="I164" i="24"/>
  <c r="AB156" i="30" s="1"/>
  <c r="K168" i="24"/>
  <c r="AF168" i="30" s="1"/>
  <c r="I169" i="24"/>
  <c r="AG156" i="30" s="1"/>
  <c r="K171" i="24"/>
  <c r="AI168" i="30" s="1"/>
  <c r="I172" i="24"/>
  <c r="AJ156" i="30" s="1"/>
  <c r="AO207" i="24"/>
  <c r="AW207" i="24" s="1"/>
  <c r="AO205" i="24"/>
  <c r="AW205" i="24" s="1"/>
  <c r="AO203" i="24"/>
  <c r="AW203" i="24" s="1"/>
  <c r="AO201" i="24"/>
  <c r="AW201" i="24" s="1"/>
  <c r="AO199" i="24"/>
  <c r="AW199" i="24" s="1"/>
  <c r="AO197" i="24"/>
  <c r="AW197" i="24" s="1"/>
  <c r="AO206" i="24"/>
  <c r="AO202" i="24"/>
  <c r="AW202" i="24" s="1"/>
  <c r="AO198" i="24"/>
  <c r="AW198" i="24" s="1"/>
  <c r="AO196" i="24"/>
  <c r="AW196" i="24" s="1"/>
  <c r="AO194" i="24"/>
  <c r="AW194" i="24" s="1"/>
  <c r="AO192" i="24"/>
  <c r="AW192" i="24" s="1"/>
  <c r="AO195" i="24"/>
  <c r="AW195" i="24" s="1"/>
  <c r="AO204" i="24"/>
  <c r="AW204" i="24" s="1"/>
  <c r="AO190" i="24"/>
  <c r="AW190" i="24" s="1"/>
  <c r="AO188" i="24"/>
  <c r="AW188" i="24" s="1"/>
  <c r="AO200" i="24"/>
  <c r="AW200" i="24" s="1"/>
  <c r="AO193" i="24"/>
  <c r="AO189" i="24"/>
  <c r="AO186" i="24"/>
  <c r="AW186" i="24" s="1"/>
  <c r="AO184" i="24"/>
  <c r="AW184" i="24" s="1"/>
  <c r="AO182" i="24"/>
  <c r="AW182" i="24" s="1"/>
  <c r="AO180" i="24"/>
  <c r="AW180" i="24" s="1"/>
  <c r="AO187" i="24"/>
  <c r="AO183" i="24"/>
  <c r="AW183" i="24" s="1"/>
  <c r="AO179" i="24"/>
  <c r="AW179" i="24" s="1"/>
  <c r="AO191" i="24"/>
  <c r="AO185" i="24"/>
  <c r="AO181" i="24"/>
  <c r="AW181" i="24" s="1"/>
  <c r="AP46" i="24"/>
  <c r="AX46" i="24" s="1"/>
  <c r="W48" i="24"/>
  <c r="W50" i="24"/>
  <c r="AL51" i="24"/>
  <c r="AT51" i="24" s="1"/>
  <c r="V52" i="24"/>
  <c r="W53" i="24"/>
  <c r="W54" i="24"/>
  <c r="W56" i="24"/>
  <c r="V58" i="24"/>
  <c r="AM59" i="24"/>
  <c r="AL60" i="24"/>
  <c r="V62" i="24"/>
  <c r="AM63" i="24"/>
  <c r="W65" i="24"/>
  <c r="V66" i="24"/>
  <c r="AM67" i="24"/>
  <c r="W69" i="24"/>
  <c r="AP70" i="24"/>
  <c r="AM71" i="24"/>
  <c r="AH185" i="24"/>
  <c r="AD185" i="24"/>
  <c r="U42" i="24" a="1"/>
  <c r="V207" i="24"/>
  <c r="V205" i="24"/>
  <c r="AD205" i="24" s="1"/>
  <c r="V203" i="24"/>
  <c r="AD203" i="24" s="1"/>
  <c r="V201" i="24"/>
  <c r="V199" i="24"/>
  <c r="AD199" i="24" s="1"/>
  <c r="V197" i="24"/>
  <c r="AD197" i="24" s="1"/>
  <c r="V196" i="24"/>
  <c r="AD196" i="24" s="1"/>
  <c r="V194" i="24"/>
  <c r="V204" i="24"/>
  <c r="AD204" i="24" s="1"/>
  <c r="V200" i="24"/>
  <c r="AD200" i="24" s="1"/>
  <c r="V202" i="24"/>
  <c r="V192" i="24"/>
  <c r="V191" i="24"/>
  <c r="AD191" i="24" s="1"/>
  <c r="V189" i="24"/>
  <c r="AD189" i="24" s="1"/>
  <c r="V187" i="24"/>
  <c r="AD187" i="24" s="1"/>
  <c r="V195" i="24"/>
  <c r="V206" i="24"/>
  <c r="V193" i="24"/>
  <c r="AD193" i="24" s="1"/>
  <c r="V190" i="24"/>
  <c r="AD190" i="24" s="1"/>
  <c r="V185" i="24"/>
  <c r="V183" i="24"/>
  <c r="AD183" i="24" s="1"/>
  <c r="V181" i="24"/>
  <c r="AD181" i="24" s="1"/>
  <c r="V179" i="24"/>
  <c r="AD179" i="24" s="1"/>
  <c r="V198" i="24"/>
  <c r="V188" i="24"/>
  <c r="V184" i="24"/>
  <c r="AD184" i="24" s="1"/>
  <c r="V180" i="24"/>
  <c r="AD180" i="24" s="1"/>
  <c r="V186" i="24"/>
  <c r="V182" i="24"/>
  <c r="AD182" i="24" s="1"/>
  <c r="AN206" i="24"/>
  <c r="AV206" i="24" s="1"/>
  <c r="AN204" i="24"/>
  <c r="AV204" i="24" s="1"/>
  <c r="AN202" i="24"/>
  <c r="AN200" i="24"/>
  <c r="AV200" i="24" s="1"/>
  <c r="AN198" i="24"/>
  <c r="AV198" i="24" s="1"/>
  <c r="AN195" i="24"/>
  <c r="AN193" i="24"/>
  <c r="AN207" i="24"/>
  <c r="AV207" i="24" s="1"/>
  <c r="AN203" i="24"/>
  <c r="AV203" i="24" s="1"/>
  <c r="AN199" i="24"/>
  <c r="AV199" i="24" s="1"/>
  <c r="AN201" i="24"/>
  <c r="AN190" i="24"/>
  <c r="AV190" i="24" s="1"/>
  <c r="AN188" i="24"/>
  <c r="AV188" i="24" s="1"/>
  <c r="AN194" i="24"/>
  <c r="AV194" i="24" s="1"/>
  <c r="AN197" i="24"/>
  <c r="AN192" i="24"/>
  <c r="AV192" i="24" s="1"/>
  <c r="AN189" i="24"/>
  <c r="AV189" i="24" s="1"/>
  <c r="AN186" i="24"/>
  <c r="AV186" i="24" s="1"/>
  <c r="AN184" i="24"/>
  <c r="AV184" i="24" s="1"/>
  <c r="AN182" i="24"/>
  <c r="AV182" i="24" s="1"/>
  <c r="AN180" i="24"/>
  <c r="AV180" i="24" s="1"/>
  <c r="AN196" i="24"/>
  <c r="AV196" i="24" s="1"/>
  <c r="AN187" i="24"/>
  <c r="AN183" i="24"/>
  <c r="AV183" i="24" s="1"/>
  <c r="AN179" i="24"/>
  <c r="AV179" i="24" s="1"/>
  <c r="AN205" i="24"/>
  <c r="AV205" i="24" s="1"/>
  <c r="AN185" i="24"/>
  <c r="AN191" i="24"/>
  <c r="AV191" i="24" s="1"/>
  <c r="Z207" i="24"/>
  <c r="AH207" i="24" s="1"/>
  <c r="N207" i="24" s="1"/>
  <c r="Z205" i="24"/>
  <c r="AH205" i="24" s="1"/>
  <c r="Z203" i="24"/>
  <c r="Z201" i="24"/>
  <c r="AH201" i="24" s="1"/>
  <c r="Z199" i="24"/>
  <c r="AH199" i="24" s="1"/>
  <c r="Z197" i="24"/>
  <c r="AH197" i="24" s="1"/>
  <c r="Z196" i="24"/>
  <c r="Z194" i="24"/>
  <c r="AH194" i="24" s="1"/>
  <c r="Z206" i="24"/>
  <c r="AH206" i="24" s="1"/>
  <c r="N206" i="24" s="1"/>
  <c r="Z202" i="24"/>
  <c r="AH202" i="24" s="1"/>
  <c r="Z198" i="24"/>
  <c r="Z191" i="24"/>
  <c r="AH191" i="24" s="1"/>
  <c r="Z189" i="24"/>
  <c r="AH189" i="24" s="1"/>
  <c r="Z187" i="24"/>
  <c r="AH187" i="24" s="1"/>
  <c r="Z204" i="24"/>
  <c r="Z193" i="24"/>
  <c r="AH193" i="24" s="1"/>
  <c r="N193" i="24" s="1"/>
  <c r="Z188" i="24"/>
  <c r="AH188" i="24" s="1"/>
  <c r="N188" i="24" s="1"/>
  <c r="Z195" i="24"/>
  <c r="AH195" i="24" s="1"/>
  <c r="Z185" i="24"/>
  <c r="Z183" i="24"/>
  <c r="AH183" i="24" s="1"/>
  <c r="Z181" i="24"/>
  <c r="AH181" i="24" s="1"/>
  <c r="N181" i="24" s="1"/>
  <c r="Z179" i="24"/>
  <c r="AH179" i="24" s="1"/>
  <c r="Z192" i="24"/>
  <c r="Z200" i="24"/>
  <c r="Z186" i="24"/>
  <c r="AH186" i="24" s="1"/>
  <c r="N186" i="24" s="1"/>
  <c r="Z182" i="24"/>
  <c r="Z184" i="24"/>
  <c r="Z190" i="24"/>
  <c r="Z180" i="24"/>
  <c r="AH180" i="24" s="1"/>
  <c r="N180" i="24" s="1"/>
  <c r="V46" i="24"/>
  <c r="AD46" i="24" s="1"/>
  <c r="AP48" i="24"/>
  <c r="AX48" i="24" s="1"/>
  <c r="M48" i="24" s="1"/>
  <c r="AM51" i="24"/>
  <c r="AU51" i="24" s="1"/>
  <c r="L53" i="24"/>
  <c r="L54" i="24"/>
  <c r="L55" i="24"/>
  <c r="AL56" i="24"/>
  <c r="L57" i="24"/>
  <c r="W58" i="24"/>
  <c r="V59" i="24"/>
  <c r="AM60" i="24"/>
  <c r="AL61" i="24"/>
  <c r="K62" i="24"/>
  <c r="V63" i="24"/>
  <c r="L65" i="24"/>
  <c r="W66" i="24"/>
  <c r="AP67" i="24"/>
  <c r="AM68" i="24"/>
  <c r="L69" i="24"/>
  <c r="W70" i="24"/>
  <c r="AP71" i="24"/>
  <c r="AN181" i="24"/>
  <c r="AV181" i="24" s="1"/>
  <c r="U207" i="24"/>
  <c r="U205" i="24"/>
  <c r="U203" i="24"/>
  <c r="AC203" i="24" s="1"/>
  <c r="I203" i="24" s="1"/>
  <c r="U201" i="24"/>
  <c r="AC201" i="24" s="1"/>
  <c r="U199" i="24"/>
  <c r="U197" i="24"/>
  <c r="AC197" i="24" s="1"/>
  <c r="U206" i="24"/>
  <c r="AC206" i="24" s="1"/>
  <c r="U202" i="24"/>
  <c r="AC202" i="24" s="1"/>
  <c r="U198" i="24"/>
  <c r="U196" i="24"/>
  <c r="U194" i="24"/>
  <c r="AC194" i="24" s="1"/>
  <c r="U192" i="24"/>
  <c r="U204" i="24"/>
  <c r="AC204" i="24" s="1"/>
  <c r="U195" i="24"/>
  <c r="AC195" i="24" s="1"/>
  <c r="U190" i="24"/>
  <c r="AC190" i="24" s="1"/>
  <c r="I190" i="24" s="1"/>
  <c r="U188" i="24"/>
  <c r="AC188" i="24" s="1"/>
  <c r="U200" i="24"/>
  <c r="U189" i="24"/>
  <c r="AC189" i="24" s="1"/>
  <c r="U186" i="24"/>
  <c r="AC186" i="24" s="1"/>
  <c r="U184" i="24"/>
  <c r="AC184" i="24" s="1"/>
  <c r="U182" i="24"/>
  <c r="AC182" i="24" s="1"/>
  <c r="U180" i="24"/>
  <c r="AC180" i="24" s="1"/>
  <c r="U193" i="24"/>
  <c r="AC193" i="24" s="1"/>
  <c r="U187" i="24"/>
  <c r="AC187" i="24" s="1"/>
  <c r="U183" i="24"/>
  <c r="U179" i="24"/>
  <c r="AC179" i="24" s="1"/>
  <c r="U191" i="24"/>
  <c r="AC191" i="24" s="1"/>
  <c r="U185" i="24"/>
  <c r="AC185" i="24" s="1"/>
  <c r="U181" i="24"/>
  <c r="AM206" i="24"/>
  <c r="AU206" i="24" s="1"/>
  <c r="AM204" i="24"/>
  <c r="AU204" i="24" s="1"/>
  <c r="AM202" i="24"/>
  <c r="AU202" i="24" s="1"/>
  <c r="AM200" i="24"/>
  <c r="AM198" i="24"/>
  <c r="AU198" i="24" s="1"/>
  <c r="AM205" i="24"/>
  <c r="AU205" i="24" s="1"/>
  <c r="AM201" i="24"/>
  <c r="AU201" i="24" s="1"/>
  <c r="AM197" i="24"/>
  <c r="AM195" i="24"/>
  <c r="AU195" i="24" s="1"/>
  <c r="AM193" i="24"/>
  <c r="AU193" i="24" s="1"/>
  <c r="AM194" i="24"/>
  <c r="AU194" i="24" s="1"/>
  <c r="AM203" i="24"/>
  <c r="AM191" i="24"/>
  <c r="AU191" i="24" s="1"/>
  <c r="AM189" i="24"/>
  <c r="AU189" i="24" s="1"/>
  <c r="AM187" i="24"/>
  <c r="AU187" i="24" s="1"/>
  <c r="AM199" i="24"/>
  <c r="AM196" i="24"/>
  <c r="AM190" i="24"/>
  <c r="AU190" i="24" s="1"/>
  <c r="AM185" i="24"/>
  <c r="AU185" i="24" s="1"/>
  <c r="AM183" i="24"/>
  <c r="AM181" i="24"/>
  <c r="AU181" i="24" s="1"/>
  <c r="AM179" i="24"/>
  <c r="AU179" i="24" s="1"/>
  <c r="AM184" i="24"/>
  <c r="AU184" i="24" s="1"/>
  <c r="AM180" i="24"/>
  <c r="AM182" i="24"/>
  <c r="AM188" i="24"/>
  <c r="AU188" i="24" s="1"/>
  <c r="Y207" i="24"/>
  <c r="AG207" i="24" s="1"/>
  <c r="Y205" i="24"/>
  <c r="AG205" i="24" s="1"/>
  <c r="Y203" i="24"/>
  <c r="AG203" i="24" s="1"/>
  <c r="Y201" i="24"/>
  <c r="AG201" i="24" s="1"/>
  <c r="Y199" i="24"/>
  <c r="AG199" i="24" s="1"/>
  <c r="Y197" i="24"/>
  <c r="AG197" i="24" s="1"/>
  <c r="Y204" i="24"/>
  <c r="AG204" i="24" s="1"/>
  <c r="Y200" i="24"/>
  <c r="AG200" i="24" s="1"/>
  <c r="Y196" i="24"/>
  <c r="AG196" i="24" s="1"/>
  <c r="Y194" i="24"/>
  <c r="Y192" i="24"/>
  <c r="AG192" i="24" s="1"/>
  <c r="Y193" i="24"/>
  <c r="AG193" i="24" s="1"/>
  <c r="Y202" i="24"/>
  <c r="Y190" i="24"/>
  <c r="AG190" i="24" s="1"/>
  <c r="Y188" i="24"/>
  <c r="AG188" i="24" s="1"/>
  <c r="Y191" i="24"/>
  <c r="AG191" i="24" s="1"/>
  <c r="Y187" i="24"/>
  <c r="Y186" i="24"/>
  <c r="AG186" i="24" s="1"/>
  <c r="Y184" i="24"/>
  <c r="AG184" i="24" s="1"/>
  <c r="Y182" i="24"/>
  <c r="AG182" i="24" s="1"/>
  <c r="Y180" i="24"/>
  <c r="AG180" i="24" s="1"/>
  <c r="Y198" i="24"/>
  <c r="Y206" i="24"/>
  <c r="AG206" i="24" s="1"/>
  <c r="Y195" i="24"/>
  <c r="AG195" i="24" s="1"/>
  <c r="Y185" i="24"/>
  <c r="AG185" i="24" s="1"/>
  <c r="Y181" i="24"/>
  <c r="Y189" i="24"/>
  <c r="AG189" i="24" s="1"/>
  <c r="Y183" i="24"/>
  <c r="AG183" i="24" s="1"/>
  <c r="Y179" i="24"/>
  <c r="AG179" i="24" s="1"/>
  <c r="AQ206" i="24"/>
  <c r="AQ204" i="24"/>
  <c r="AY204" i="24" s="1"/>
  <c r="AQ202" i="24"/>
  <c r="AY202" i="24" s="1"/>
  <c r="AQ200" i="24"/>
  <c r="AY200" i="24" s="1"/>
  <c r="AQ198" i="24"/>
  <c r="AQ207" i="24"/>
  <c r="AQ203" i="24"/>
  <c r="AY203" i="24" s="1"/>
  <c r="AQ199" i="24"/>
  <c r="AY199" i="24" s="1"/>
  <c r="AQ195" i="24"/>
  <c r="AQ193" i="24"/>
  <c r="AY193" i="24" s="1"/>
  <c r="AQ196" i="24"/>
  <c r="AY196" i="24" s="1"/>
  <c r="AQ192" i="24"/>
  <c r="AQ201" i="24"/>
  <c r="AQ191" i="24"/>
  <c r="AY191" i="24" s="1"/>
  <c r="AQ189" i="24"/>
  <c r="AY189" i="24" s="1"/>
  <c r="AQ187" i="24"/>
  <c r="AY187" i="24" s="1"/>
  <c r="AQ194" i="24"/>
  <c r="AQ188" i="24"/>
  <c r="AQ185" i="24"/>
  <c r="AY185" i="24" s="1"/>
  <c r="AQ183" i="24"/>
  <c r="AY183" i="24" s="1"/>
  <c r="AQ181" i="24"/>
  <c r="AY181" i="24" s="1"/>
  <c r="AQ179" i="24"/>
  <c r="AY179" i="24" s="1"/>
  <c r="AQ205" i="24"/>
  <c r="AY205" i="24" s="1"/>
  <c r="AQ197" i="24"/>
  <c r="AY197" i="24" s="1"/>
  <c r="AQ186" i="24"/>
  <c r="AQ182" i="24"/>
  <c r="AY182" i="24" s="1"/>
  <c r="AQ190" i="24"/>
  <c r="AY190" i="24" s="1"/>
  <c r="AQ184" i="24"/>
  <c r="AY184" i="24" s="1"/>
  <c r="AQ180" i="24"/>
  <c r="AM46" i="24"/>
  <c r="AU46" i="24" s="1"/>
  <c r="V47" i="24"/>
  <c r="AD47" i="24" s="1"/>
  <c r="AL47" i="24"/>
  <c r="AT47" i="24" s="1"/>
  <c r="AP51" i="24"/>
  <c r="AX51" i="24" s="1"/>
  <c r="M51" i="24" s="1"/>
  <c r="L52" i="24"/>
  <c r="AL52" i="24"/>
  <c r="AT52" i="24" s="1"/>
  <c r="AM53" i="24"/>
  <c r="AM54" i="24"/>
  <c r="AM55" i="24"/>
  <c r="AM56" i="24"/>
  <c r="AM57" i="24"/>
  <c r="L58" i="24"/>
  <c r="AL58" i="24"/>
  <c r="W59" i="24"/>
  <c r="K59" i="24"/>
  <c r="V60" i="24"/>
  <c r="AP60" i="24"/>
  <c r="AM61" i="24"/>
  <c r="L62" i="24"/>
  <c r="AL62" i="24"/>
  <c r="W63" i="24"/>
  <c r="K63" i="24"/>
  <c r="V64" i="24"/>
  <c r="AP64" i="24"/>
  <c r="AM65" i="24"/>
  <c r="L66" i="24"/>
  <c r="AL66" i="24"/>
  <c r="W67" i="24"/>
  <c r="V68" i="24"/>
  <c r="AP68" i="24"/>
  <c r="AM69" i="24"/>
  <c r="L70" i="24"/>
  <c r="AL70" i="24"/>
  <c r="W71" i="24"/>
  <c r="N114" i="24"/>
  <c r="AL182" i="24"/>
  <c r="W206" i="24"/>
  <c r="AE206" i="24" s="1"/>
  <c r="W204" i="24"/>
  <c r="AE204" i="24" s="1"/>
  <c r="W202" i="24"/>
  <c r="AE202" i="24" s="1"/>
  <c r="W200" i="24"/>
  <c r="AE200" i="24" s="1"/>
  <c r="W198" i="24"/>
  <c r="AE198" i="24" s="1"/>
  <c r="W207" i="24"/>
  <c r="W203" i="24"/>
  <c r="AE203" i="24" s="1"/>
  <c r="W199" i="24"/>
  <c r="AE199" i="24" s="1"/>
  <c r="W195" i="24"/>
  <c r="AE195" i="24" s="1"/>
  <c r="W193" i="24"/>
  <c r="AE193" i="24" s="1"/>
  <c r="W205" i="24"/>
  <c r="AE205" i="24" s="1"/>
  <c r="W197" i="24"/>
  <c r="AE197" i="24" s="1"/>
  <c r="W194" i="24"/>
  <c r="AE194" i="24" s="1"/>
  <c r="W192" i="24"/>
  <c r="AE192" i="24" s="1"/>
  <c r="K192" i="24" s="1"/>
  <c r="W191" i="24"/>
  <c r="AE191" i="24" s="1"/>
  <c r="W189" i="24"/>
  <c r="AE189" i="24" s="1"/>
  <c r="W187" i="24"/>
  <c r="AE187" i="24" s="1"/>
  <c r="K187" i="24" s="1"/>
  <c r="W201" i="24"/>
  <c r="AE201" i="24" s="1"/>
  <c r="W196" i="24"/>
  <c r="AE196" i="24" s="1"/>
  <c r="W185" i="24"/>
  <c r="AE185" i="24" s="1"/>
  <c r="W183" i="24"/>
  <c r="W181" i="24"/>
  <c r="AE181" i="24" s="1"/>
  <c r="W179" i="24"/>
  <c r="AE179" i="24" s="1"/>
  <c r="W188" i="24"/>
  <c r="AE188" i="24" s="1"/>
  <c r="W186" i="24"/>
  <c r="AE186" i="24" s="1"/>
  <c r="W182" i="24"/>
  <c r="AE182" i="24" s="1"/>
  <c r="K182" i="24" s="1"/>
  <c r="W190" i="24"/>
  <c r="W180" i="24"/>
  <c r="AE180" i="24" s="1"/>
  <c r="W184" i="24"/>
  <c r="AE184" i="24" s="1"/>
  <c r="K184" i="24" s="1"/>
  <c r="AO71" i="24"/>
  <c r="Y71" i="24"/>
  <c r="U71" i="24"/>
  <c r="AO70" i="24"/>
  <c r="Y70" i="24"/>
  <c r="U70" i="24"/>
  <c r="AO69" i="24"/>
  <c r="Y69" i="24"/>
  <c r="U69" i="24"/>
  <c r="AO68" i="24"/>
  <c r="Y68" i="24"/>
  <c r="U68" i="24"/>
  <c r="AO67" i="24"/>
  <c r="Y67" i="24"/>
  <c r="U67" i="24"/>
  <c r="AO66" i="24"/>
  <c r="Y66" i="24"/>
  <c r="U66" i="24"/>
  <c r="AO65" i="24"/>
  <c r="Y65" i="24"/>
  <c r="U65" i="24"/>
  <c r="AO64" i="24"/>
  <c r="Y64" i="24"/>
  <c r="U64" i="24"/>
  <c r="AO63" i="24"/>
  <c r="Y63" i="24"/>
  <c r="U63" i="24"/>
  <c r="AO62" i="24"/>
  <c r="Y62" i="24"/>
  <c r="U62" i="24"/>
  <c r="AO61" i="24"/>
  <c r="Y61" i="24"/>
  <c r="U61" i="24"/>
  <c r="AO60" i="24"/>
  <c r="Y60" i="24"/>
  <c r="U60" i="24"/>
  <c r="AO59" i="24"/>
  <c r="Y59" i="24"/>
  <c r="U59" i="24"/>
  <c r="AO58" i="24"/>
  <c r="Y58" i="24"/>
  <c r="U58" i="24"/>
  <c r="AO57" i="24"/>
  <c r="Y57" i="24"/>
  <c r="U57" i="24"/>
  <c r="AO56" i="24"/>
  <c r="Y56" i="24"/>
  <c r="U56" i="24"/>
  <c r="AO55" i="24"/>
  <c r="Y55" i="24"/>
  <c r="U55" i="24"/>
  <c r="AO54" i="24"/>
  <c r="Y54" i="24"/>
  <c r="U54" i="24"/>
  <c r="AO53" i="24"/>
  <c r="Y53" i="24"/>
  <c r="U53" i="24"/>
  <c r="AO52" i="24"/>
  <c r="Y52" i="24"/>
  <c r="U52" i="24"/>
  <c r="AC52" i="24" s="1"/>
  <c r="AO51" i="24"/>
  <c r="Y51" i="24"/>
  <c r="U51" i="24"/>
  <c r="AO50" i="24"/>
  <c r="AW50" i="24" s="1"/>
  <c r="Y50" i="24"/>
  <c r="U50" i="24"/>
  <c r="AO49" i="24"/>
  <c r="AW49" i="24" s="1"/>
  <c r="L49" i="24" s="1"/>
  <c r="Y49" i="24"/>
  <c r="U49" i="24"/>
  <c r="AO48" i="24"/>
  <c r="AW48" i="24" s="1"/>
  <c r="L48" i="24" s="1"/>
  <c r="Y48" i="24"/>
  <c r="U48" i="24"/>
  <c r="AO47" i="24"/>
  <c r="AW47" i="24" s="1"/>
  <c r="Y47" i="24"/>
  <c r="U47" i="24"/>
  <c r="AO46" i="24"/>
  <c r="AW46" i="24" s="1"/>
  <c r="Y46" i="24"/>
  <c r="U46" i="24"/>
  <c r="AO45" i="24"/>
  <c r="AW45" i="24" s="1"/>
  <c r="U45" i="24"/>
  <c r="AO44" i="24"/>
  <c r="AW44" i="24" s="1"/>
  <c r="U44" i="24"/>
  <c r="X56" i="24"/>
  <c r="AN55" i="24"/>
  <c r="X55" i="24"/>
  <c r="AN54" i="24"/>
  <c r="X54" i="24"/>
  <c r="AN53" i="24"/>
  <c r="X53" i="24"/>
  <c r="AN52" i="24"/>
  <c r="X52" i="24"/>
  <c r="AN51" i="24"/>
  <c r="X51" i="24"/>
  <c r="AN50" i="24"/>
  <c r="AV50" i="24" s="1"/>
  <c r="X50" i="24"/>
  <c r="AN49" i="24"/>
  <c r="AV49" i="24" s="1"/>
  <c r="X49" i="24"/>
  <c r="AN48" i="24"/>
  <c r="AV48" i="24" s="1"/>
  <c r="X48" i="24"/>
  <c r="X47" i="24"/>
  <c r="X46" i="24"/>
  <c r="X45" i="24"/>
  <c r="X44" i="24"/>
  <c r="AN71" i="24"/>
  <c r="X71" i="24"/>
  <c r="AN70" i="24"/>
  <c r="X70" i="24"/>
  <c r="AN69" i="24"/>
  <c r="X69" i="24"/>
  <c r="AN68" i="24"/>
  <c r="X68" i="24"/>
  <c r="AN67" i="24"/>
  <c r="X67" i="24"/>
  <c r="AN66" i="24"/>
  <c r="X66" i="24"/>
  <c r="AN65" i="24"/>
  <c r="X65" i="24"/>
  <c r="AN64" i="24"/>
  <c r="X64" i="24"/>
  <c r="AN63" i="24"/>
  <c r="X63" i="24"/>
  <c r="AN62" i="24"/>
  <c r="X62" i="24"/>
  <c r="AN61" i="24"/>
  <c r="X61" i="24"/>
  <c r="AN60" i="24"/>
  <c r="X60" i="24"/>
  <c r="AN59" i="24"/>
  <c r="X59" i="24"/>
  <c r="AN58" i="24"/>
  <c r="X58" i="24"/>
  <c r="AN57" i="24"/>
  <c r="X57" i="24"/>
  <c r="AN56" i="24"/>
  <c r="AL45" i="24"/>
  <c r="AT45" i="24" s="1"/>
  <c r="AM48" i="24"/>
  <c r="AU48" i="24" s="1"/>
  <c r="W49" i="24"/>
  <c r="AM49" i="24"/>
  <c r="AU49" i="24" s="1"/>
  <c r="AM50" i="24"/>
  <c r="AU50" i="24" s="1"/>
  <c r="W51" i="24"/>
  <c r="AP52" i="24"/>
  <c r="AX52" i="24" s="1"/>
  <c r="M52" i="24" s="1"/>
  <c r="W55" i="24"/>
  <c r="W57" i="24"/>
  <c r="AP58" i="24"/>
  <c r="W61" i="24"/>
  <c r="AP62" i="24"/>
  <c r="AL64" i="24"/>
  <c r="AP66" i="24"/>
  <c r="AL68" i="24"/>
  <c r="V70" i="24"/>
  <c r="AH182" i="24"/>
  <c r="AL46" i="24"/>
  <c r="AT46" i="24" s="1"/>
  <c r="AP47" i="24"/>
  <c r="AX47" i="24" s="1"/>
  <c r="AP49" i="24"/>
  <c r="AX49" i="24" s="1"/>
  <c r="M49" i="24" s="1"/>
  <c r="AP50" i="24"/>
  <c r="AX50" i="24" s="1"/>
  <c r="M50" i="24" s="1"/>
  <c r="W52" i="24"/>
  <c r="AL53" i="24"/>
  <c r="AL54" i="24"/>
  <c r="AL55" i="24"/>
  <c r="L56" i="24"/>
  <c r="AL57" i="24"/>
  <c r="K58" i="24"/>
  <c r="AP59" i="24"/>
  <c r="L61" i="24"/>
  <c r="W62" i="24"/>
  <c r="AP63" i="24"/>
  <c r="AM64" i="24"/>
  <c r="AL65" i="24"/>
  <c r="V67" i="24"/>
  <c r="AL69" i="24"/>
  <c r="V71" i="24"/>
  <c r="N134" i="24"/>
  <c r="AP184" i="24"/>
  <c r="AL44" i="24"/>
  <c r="AT44" i="24" s="1"/>
  <c r="AM47" i="24"/>
  <c r="AU47" i="24" s="1"/>
  <c r="V48" i="24"/>
  <c r="AL48" i="24"/>
  <c r="AT48" i="24" s="1"/>
  <c r="V49" i="24"/>
  <c r="AL49" i="24"/>
  <c r="AT49" i="24" s="1"/>
  <c r="V50" i="24"/>
  <c r="L50" i="24"/>
  <c r="AL50" i="24"/>
  <c r="AT50" i="24" s="1"/>
  <c r="V51" i="24"/>
  <c r="AM52" i="24"/>
  <c r="V53" i="24"/>
  <c r="AP53" i="24"/>
  <c r="AX53" i="24" s="1"/>
  <c r="M53" i="24" s="1"/>
  <c r="V54" i="24"/>
  <c r="AP54" i="24"/>
  <c r="AX54" i="24" s="1"/>
  <c r="M54" i="24" s="1"/>
  <c r="V55" i="24"/>
  <c r="AP55" i="24"/>
  <c r="AX55" i="24" s="1"/>
  <c r="M55" i="24" s="1"/>
  <c r="V56" i="24"/>
  <c r="AP56" i="24"/>
  <c r="AX56" i="24" s="1"/>
  <c r="M56" i="24" s="1"/>
  <c r="V57" i="24"/>
  <c r="AP57" i="24"/>
  <c r="AM58" i="24"/>
  <c r="AL59" i="24"/>
  <c r="W60" i="24"/>
  <c r="V61" i="24"/>
  <c r="AP61" i="24"/>
  <c r="AM62" i="24"/>
  <c r="AL63" i="24"/>
  <c r="W64" i="24"/>
  <c r="V65" i="24"/>
  <c r="AP65" i="24"/>
  <c r="AM66" i="24"/>
  <c r="AL67" i="24"/>
  <c r="W68" i="24"/>
  <c r="V69" i="24"/>
  <c r="AP69" i="24"/>
  <c r="AM70" i="24"/>
  <c r="AL71" i="24"/>
  <c r="N110" i="24"/>
  <c r="L123" i="24"/>
  <c r="V173" i="30" s="1"/>
  <c r="L131" i="24"/>
  <c r="AD173" i="30" s="1"/>
  <c r="AE183" i="24"/>
  <c r="J123" i="24"/>
  <c r="V161" i="30" s="1"/>
  <c r="J125" i="24"/>
  <c r="X161" i="30" s="1"/>
  <c r="J127" i="24"/>
  <c r="Z161" i="30" s="1"/>
  <c r="J129" i="24"/>
  <c r="AB161" i="30" s="1"/>
  <c r="J131" i="24"/>
  <c r="AD161" i="30" s="1"/>
  <c r="X43" i="24"/>
  <c r="AF43" i="24" s="1"/>
  <c r="L43" i="24" s="1"/>
  <c r="AL207" i="24"/>
  <c r="AT207" i="24" s="1"/>
  <c r="AL205" i="24"/>
  <c r="AT205" i="24" s="1"/>
  <c r="AL203" i="24"/>
  <c r="AT203" i="24" s="1"/>
  <c r="AL201" i="24"/>
  <c r="AT201" i="24" s="1"/>
  <c r="AL199" i="24"/>
  <c r="AT199" i="24" s="1"/>
  <c r="AL197" i="24"/>
  <c r="AT197" i="24" s="1"/>
  <c r="AL196" i="24"/>
  <c r="AT196" i="24" s="1"/>
  <c r="AL194" i="24"/>
  <c r="AT194" i="24" s="1"/>
  <c r="AL192" i="24"/>
  <c r="AT192" i="24" s="1"/>
  <c r="AL206" i="24"/>
  <c r="AL202" i="24"/>
  <c r="AL198" i="24"/>
  <c r="AT198" i="24" s="1"/>
  <c r="AL204" i="24"/>
  <c r="AT204" i="24" s="1"/>
  <c r="AL191" i="24"/>
  <c r="AT191" i="24" s="1"/>
  <c r="AL189" i="24"/>
  <c r="AT189" i="24" s="1"/>
  <c r="AL187" i="24"/>
  <c r="AT187" i="24" s="1"/>
  <c r="AL193" i="24"/>
  <c r="AT193" i="24" s="1"/>
  <c r="AL200" i="24"/>
  <c r="AT200" i="24" s="1"/>
  <c r="AL190" i="24"/>
  <c r="AT190" i="24" s="1"/>
  <c r="AL185" i="24"/>
  <c r="AT185" i="24" s="1"/>
  <c r="AL183" i="24"/>
  <c r="AT183" i="24" s="1"/>
  <c r="AL181" i="24"/>
  <c r="AT181" i="24" s="1"/>
  <c r="AL179" i="24"/>
  <c r="AT179" i="24" s="1"/>
  <c r="AL184" i="24"/>
  <c r="AT184" i="24" s="1"/>
  <c r="AL180" i="24"/>
  <c r="AT180" i="24" s="1"/>
  <c r="AL188" i="24"/>
  <c r="AL195" i="24"/>
  <c r="AL186" i="24"/>
  <c r="X206" i="24"/>
  <c r="AF206" i="24" s="1"/>
  <c r="X204" i="24"/>
  <c r="AF204" i="24" s="1"/>
  <c r="X202" i="24"/>
  <c r="AF202" i="24" s="1"/>
  <c r="X200" i="24"/>
  <c r="AF200" i="24" s="1"/>
  <c r="X198" i="24"/>
  <c r="AF198" i="24" s="1"/>
  <c r="X207" i="24"/>
  <c r="X203" i="24"/>
  <c r="X199" i="24"/>
  <c r="AF199" i="24" s="1"/>
  <c r="X195" i="24"/>
  <c r="AF195" i="24" s="1"/>
  <c r="X193" i="24"/>
  <c r="AF193" i="24" s="1"/>
  <c r="X201" i="24"/>
  <c r="X196" i="24"/>
  <c r="X190" i="24"/>
  <c r="AF190" i="24" s="1"/>
  <c r="L190" i="24" s="1"/>
  <c r="X188" i="24"/>
  <c r="AF188" i="24" s="1"/>
  <c r="L188" i="24" s="1"/>
  <c r="X194" i="24"/>
  <c r="X205" i="24"/>
  <c r="AF205" i="24" s="1"/>
  <c r="L205" i="24" s="1"/>
  <c r="X191" i="24"/>
  <c r="X187" i="24"/>
  <c r="AF187" i="24" s="1"/>
  <c r="X186" i="24"/>
  <c r="AF186" i="24" s="1"/>
  <c r="X184" i="24"/>
  <c r="AF184" i="24" s="1"/>
  <c r="X182" i="24"/>
  <c r="AF182" i="24" s="1"/>
  <c r="L182" i="24" s="1"/>
  <c r="X180" i="24"/>
  <c r="AF180" i="24" s="1"/>
  <c r="L180" i="24" s="1"/>
  <c r="X185" i="24"/>
  <c r="AF185" i="24" s="1"/>
  <c r="X181" i="24"/>
  <c r="AF181" i="24" s="1"/>
  <c r="X192" i="24"/>
  <c r="AF192" i="24" s="1"/>
  <c r="L192" i="24" s="1"/>
  <c r="X183" i="24"/>
  <c r="AP207" i="24"/>
  <c r="AX207" i="24" s="1"/>
  <c r="AP205" i="24"/>
  <c r="AX205" i="24" s="1"/>
  <c r="AP203" i="24"/>
  <c r="AX203" i="24" s="1"/>
  <c r="AP201" i="24"/>
  <c r="AX201" i="24" s="1"/>
  <c r="AP199" i="24"/>
  <c r="AX199" i="24" s="1"/>
  <c r="AP197" i="24"/>
  <c r="AX197" i="24" s="1"/>
  <c r="AP196" i="24"/>
  <c r="AX196" i="24" s="1"/>
  <c r="AP194" i="24"/>
  <c r="AX194" i="24" s="1"/>
  <c r="AP192" i="24"/>
  <c r="AX192" i="24" s="1"/>
  <c r="AP204" i="24"/>
  <c r="AX204" i="24" s="1"/>
  <c r="AP200" i="24"/>
  <c r="AX200" i="24" s="1"/>
  <c r="AP202" i="24"/>
  <c r="AX202" i="24" s="1"/>
  <c r="AP191" i="24"/>
  <c r="AX191" i="24" s="1"/>
  <c r="AP189" i="24"/>
  <c r="AX189" i="24" s="1"/>
  <c r="AP187" i="24"/>
  <c r="AX187" i="24" s="1"/>
  <c r="AP195" i="24"/>
  <c r="AX195" i="24" s="1"/>
  <c r="AP206" i="24"/>
  <c r="AP188" i="24"/>
  <c r="AX188" i="24" s="1"/>
  <c r="AP185" i="24"/>
  <c r="AX185" i="24" s="1"/>
  <c r="AP183" i="24"/>
  <c r="AX183" i="24" s="1"/>
  <c r="AP181" i="24"/>
  <c r="AX181" i="24" s="1"/>
  <c r="AP179" i="24"/>
  <c r="AX179" i="24" s="1"/>
  <c r="AP186" i="24"/>
  <c r="AX186" i="24" s="1"/>
  <c r="AP182" i="24"/>
  <c r="AX182" i="24" s="1"/>
  <c r="AP190" i="24"/>
  <c r="AX190" i="24" s="1"/>
  <c r="AP193" i="24"/>
  <c r="AX193" i="24" s="1"/>
  <c r="AP180" i="24"/>
  <c r="AX180" i="24" s="1"/>
  <c r="U43" i="24"/>
  <c r="AC43" i="24" s="1"/>
  <c r="I43" i="24" s="1"/>
  <c r="K119" i="24"/>
  <c r="R167" i="30" s="1"/>
  <c r="K121" i="24"/>
  <c r="T167" i="30" s="1"/>
  <c r="K123" i="24"/>
  <c r="V167" i="30" s="1"/>
  <c r="K125" i="24"/>
  <c r="X167" i="30" s="1"/>
  <c r="K127" i="24"/>
  <c r="Z167" i="30" s="1"/>
  <c r="K129" i="24"/>
  <c r="AB167" i="30" s="1"/>
  <c r="K131" i="24"/>
  <c r="AD167" i="30" s="1"/>
  <c r="I133" i="24"/>
  <c r="AF155" i="30" s="1"/>
  <c r="M133" i="24"/>
  <c r="M136" i="24"/>
  <c r="AU183" i="24"/>
  <c r="AP198" i="24"/>
  <c r="AX198" i="24" s="1"/>
  <c r="K137" i="24"/>
  <c r="AJ167" i="30" s="1"/>
  <c r="K162" i="24"/>
  <c r="Z168" i="30" s="1"/>
  <c r="L163" i="24"/>
  <c r="AA174" i="30" s="1"/>
  <c r="K170" i="24"/>
  <c r="AH168" i="30" s="1"/>
  <c r="L171" i="24"/>
  <c r="AI174" i="30" s="1"/>
  <c r="AG181" i="24"/>
  <c r="AC181" i="24"/>
  <c r="AH204" i="24"/>
  <c r="K156" i="24"/>
  <c r="T168" i="30" s="1"/>
  <c r="AY180" i="24"/>
  <c r="AG187" i="24"/>
  <c r="M187" i="24" s="1"/>
  <c r="AV195" i="24"/>
  <c r="AW185" i="24"/>
  <c r="AV185" i="24"/>
  <c r="AW189" i="24"/>
  <c r="AF191" i="24"/>
  <c r="AY207" i="24"/>
  <c r="L156" i="24"/>
  <c r="T174" i="30" s="1"/>
  <c r="L158" i="24"/>
  <c r="V174" i="30" s="1"/>
  <c r="K161" i="24"/>
  <c r="Y168" i="30" s="1"/>
  <c r="L162" i="24"/>
  <c r="Z174" i="30" s="1"/>
  <c r="K165" i="24"/>
  <c r="AC168" i="30" s="1"/>
  <c r="L166" i="24"/>
  <c r="AD174" i="30" s="1"/>
  <c r="K169" i="24"/>
  <c r="AG168" i="30" s="1"/>
  <c r="L170" i="24"/>
  <c r="AH174" i="30" s="1"/>
  <c r="AF179" i="24"/>
  <c r="AC183" i="24"/>
  <c r="AF183" i="24"/>
  <c r="AH184" i="24"/>
  <c r="AC199" i="24"/>
  <c r="AT202" i="24"/>
  <c r="AV202" i="24"/>
  <c r="AT182" i="24"/>
  <c r="AX184" i="24"/>
  <c r="AD186" i="24"/>
  <c r="AT186" i="24"/>
  <c r="AF189" i="24"/>
  <c r="L189" i="24" s="1"/>
  <c r="AH190" i="24"/>
  <c r="AV193" i="24"/>
  <c r="AG194" i="24"/>
  <c r="AY194" i="24"/>
  <c r="AF196" i="24"/>
  <c r="AH196" i="24"/>
  <c r="AC196" i="24"/>
  <c r="I196" i="24" s="1"/>
  <c r="AU180" i="24"/>
  <c r="AU182" i="24"/>
  <c r="AY186" i="24"/>
  <c r="AV187" i="24"/>
  <c r="AW187" i="24"/>
  <c r="AW191" i="24"/>
  <c r="AH192" i="24"/>
  <c r="AC192" i="24"/>
  <c r="AD192" i="24"/>
  <c r="AT195" i="24"/>
  <c r="AY195" i="24"/>
  <c r="AE207" i="24"/>
  <c r="AF207" i="24"/>
  <c r="AC207" i="24"/>
  <c r="AD207" i="24"/>
  <c r="J207" i="24" s="1"/>
  <c r="AY188" i="24"/>
  <c r="AE190" i="24"/>
  <c r="K190" i="24" s="1"/>
  <c r="AY192" i="24"/>
  <c r="AY198" i="24"/>
  <c r="AF203" i="24"/>
  <c r="L203" i="24" s="1"/>
  <c r="AH203" i="24"/>
  <c r="AW206" i="24"/>
  <c r="AX206" i="24"/>
  <c r="AT206" i="24"/>
  <c r="AY206" i="24"/>
  <c r="AD188" i="24"/>
  <c r="AT188" i="24"/>
  <c r="AW193" i="24"/>
  <c r="AF194" i="24"/>
  <c r="L194" i="24" s="1"/>
  <c r="AD194" i="24"/>
  <c r="AC205" i="24"/>
  <c r="AU192" i="24"/>
  <c r="AU196" i="24"/>
  <c r="AG198" i="24"/>
  <c r="AY201" i="24"/>
  <c r="AG202" i="24"/>
  <c r="AD195" i="24"/>
  <c r="J195" i="24" s="1"/>
  <c r="AF197" i="24"/>
  <c r="L197" i="24" s="1"/>
  <c r="AU200" i="24"/>
  <c r="AF201" i="24"/>
  <c r="L201" i="24" s="1"/>
  <c r="AD201" i="24"/>
  <c r="AV197" i="24"/>
  <c r="AD198" i="24"/>
  <c r="AH198" i="24"/>
  <c r="AH200" i="24"/>
  <c r="AV201" i="24"/>
  <c r="AD202" i="24"/>
  <c r="AD206" i="24"/>
  <c r="AU197" i="24"/>
  <c r="AC198" i="24"/>
  <c r="AU199" i="24"/>
  <c r="AC200" i="24"/>
  <c r="AU203" i="24"/>
  <c r="AU207" i="24"/>
  <c r="K167" i="23"/>
  <c r="AE131" i="30" s="1"/>
  <c r="M157" i="22"/>
  <c r="U106" i="30" s="1"/>
  <c r="I161" i="22"/>
  <c r="Y82" i="30" s="1"/>
  <c r="M161" i="22"/>
  <c r="Y106" i="30" s="1"/>
  <c r="M169" i="22"/>
  <c r="AG106" i="30" s="1"/>
  <c r="L157" i="23"/>
  <c r="U137" i="30" s="1"/>
  <c r="I156" i="22"/>
  <c r="T82" i="30" s="1"/>
  <c r="K157" i="22"/>
  <c r="U94" i="30" s="1"/>
  <c r="K159" i="22"/>
  <c r="W94" i="30" s="1"/>
  <c r="K161" i="22"/>
  <c r="Y94" i="30" s="1"/>
  <c r="K163" i="22"/>
  <c r="AA94" i="30" s="1"/>
  <c r="K169" i="22"/>
  <c r="AG94" i="30" s="1"/>
  <c r="J172" i="22"/>
  <c r="AJ88" i="30" s="1"/>
  <c r="N150" i="23"/>
  <c r="K153" i="23"/>
  <c r="Q131" i="30" s="1"/>
  <c r="J155" i="23"/>
  <c r="S125" i="30" s="1"/>
  <c r="N156" i="23"/>
  <c r="J159" i="23"/>
  <c r="W125" i="30" s="1"/>
  <c r="K169" i="23"/>
  <c r="AG131" i="30" s="1"/>
  <c r="K151" i="22"/>
  <c r="O94" i="30" s="1"/>
  <c r="L156" i="22"/>
  <c r="T100" i="30" s="1"/>
  <c r="I159" i="22"/>
  <c r="W82" i="30" s="1"/>
  <c r="M159" i="22"/>
  <c r="W106" i="30" s="1"/>
  <c r="I163" i="22"/>
  <c r="AA82" i="30" s="1"/>
  <c r="M163" i="22"/>
  <c r="AA106" i="30" s="1"/>
  <c r="M165" i="22"/>
  <c r="AC106" i="30" s="1"/>
  <c r="M167" i="22"/>
  <c r="AE106" i="30" s="1"/>
  <c r="M171" i="22"/>
  <c r="AI106" i="30" s="1"/>
  <c r="N151" i="23"/>
  <c r="M164" i="23"/>
  <c r="AB143" i="30" s="1"/>
  <c r="L158" i="22"/>
  <c r="V100" i="30" s="1"/>
  <c r="L160" i="22"/>
  <c r="X100" i="30" s="1"/>
  <c r="L162" i="22"/>
  <c r="Z100" i="30" s="1"/>
  <c r="L164" i="22"/>
  <c r="AB100" i="30" s="1"/>
  <c r="L166" i="22"/>
  <c r="AD100" i="30" s="1"/>
  <c r="L168" i="22"/>
  <c r="AF100" i="30" s="1"/>
  <c r="L170" i="22"/>
  <c r="AH100" i="30" s="1"/>
  <c r="L171" i="22"/>
  <c r="AI100" i="30" s="1"/>
  <c r="L172" i="22"/>
  <c r="AJ100" i="30" s="1"/>
  <c r="N144" i="23"/>
  <c r="N145" i="23"/>
  <c r="N146" i="23"/>
  <c r="N147" i="23"/>
  <c r="N148" i="23"/>
  <c r="J156" i="23"/>
  <c r="T125" i="30" s="1"/>
  <c r="M123" i="23"/>
  <c r="V142" i="30" s="1"/>
  <c r="M161" i="23"/>
  <c r="Y143" i="30" s="1"/>
  <c r="M166" i="23"/>
  <c r="AD143" i="30" s="1"/>
  <c r="M168" i="23"/>
  <c r="AF143" i="30" s="1"/>
  <c r="M135" i="23"/>
  <c r="AH142" i="30" s="1"/>
  <c r="M162" i="23"/>
  <c r="Z143" i="30" s="1"/>
  <c r="M165" i="23"/>
  <c r="AC143" i="30" s="1"/>
  <c r="M129" i="23"/>
  <c r="AB142" i="30" s="1"/>
  <c r="K69" i="23"/>
  <c r="K170" i="23"/>
  <c r="AH131" i="30" s="1"/>
  <c r="K171" i="23"/>
  <c r="AI131" i="30" s="1"/>
  <c r="K158" i="23"/>
  <c r="V131" i="30" s="1"/>
  <c r="K45" i="23"/>
  <c r="K54" i="23"/>
  <c r="K163" i="23"/>
  <c r="AA131" i="30" s="1"/>
  <c r="K123" i="23"/>
  <c r="V130" i="30" s="1"/>
  <c r="K127" i="23"/>
  <c r="Z130" i="30" s="1"/>
  <c r="K137" i="23"/>
  <c r="AJ130" i="30" s="1"/>
  <c r="K124" i="23"/>
  <c r="W130" i="30" s="1"/>
  <c r="N47" i="22"/>
  <c r="I131" i="23"/>
  <c r="AD118" i="30" s="1"/>
  <c r="M131" i="23"/>
  <c r="AD142" i="30" s="1"/>
  <c r="W65" i="22"/>
  <c r="AM49" i="22"/>
  <c r="AU49" i="22" s="1"/>
  <c r="K52" i="22"/>
  <c r="I120" i="23"/>
  <c r="S118" i="30" s="1"/>
  <c r="J125" i="22"/>
  <c r="X87" i="30" s="1"/>
  <c r="J137" i="22"/>
  <c r="AJ87" i="30" s="1"/>
  <c r="J53" i="22"/>
  <c r="N53" i="22"/>
  <c r="L124" i="22"/>
  <c r="W99" i="30" s="1"/>
  <c r="L125" i="22"/>
  <c r="X99" i="30" s="1"/>
  <c r="L128" i="22"/>
  <c r="AA99" i="30" s="1"/>
  <c r="L129" i="22"/>
  <c r="AB99" i="30" s="1"/>
  <c r="J135" i="22"/>
  <c r="AH87" i="30" s="1"/>
  <c r="N135" i="22"/>
  <c r="AH111" i="30" s="1"/>
  <c r="L135" i="22"/>
  <c r="AH99" i="30" s="1"/>
  <c r="K136" i="22"/>
  <c r="AI93" i="30" s="1"/>
  <c r="K44" i="23"/>
  <c r="K52" i="23"/>
  <c r="J119" i="23"/>
  <c r="R124" i="30" s="1"/>
  <c r="K120" i="23"/>
  <c r="S130" i="30" s="1"/>
  <c r="K122" i="23"/>
  <c r="U130" i="30" s="1"/>
  <c r="N127" i="23"/>
  <c r="Z148" i="30" s="1"/>
  <c r="L132" i="23"/>
  <c r="AE136" i="30" s="1"/>
  <c r="N134" i="23"/>
  <c r="AG148" i="30" s="1"/>
  <c r="K44" i="22"/>
  <c r="K45" i="22"/>
  <c r="K50" i="22"/>
  <c r="J120" i="22"/>
  <c r="S87" i="30" s="1"/>
  <c r="N122" i="22"/>
  <c r="U111" i="30" s="1"/>
  <c r="N126" i="22"/>
  <c r="Y111" i="30" s="1"/>
  <c r="L130" i="22"/>
  <c r="AC99" i="30" s="1"/>
  <c r="I132" i="22"/>
  <c r="AE81" i="30" s="1"/>
  <c r="I134" i="22"/>
  <c r="AG81" i="30" s="1"/>
  <c r="K135" i="22"/>
  <c r="AH93" i="30" s="1"/>
  <c r="J136" i="22"/>
  <c r="AI87" i="30" s="1"/>
  <c r="I137" i="22"/>
  <c r="AJ81" i="30" s="1"/>
  <c r="N45" i="23"/>
  <c r="N72" i="23" s="1"/>
  <c r="K51" i="23"/>
  <c r="N114" i="23"/>
  <c r="M148" i="30" s="1"/>
  <c r="N115" i="23"/>
  <c r="N148" i="30" s="1"/>
  <c r="N116" i="23"/>
  <c r="O148" i="30" s="1"/>
  <c r="L117" i="23"/>
  <c r="P136" i="30" s="1"/>
  <c r="J118" i="23"/>
  <c r="Q124" i="30" s="1"/>
  <c r="L120" i="23"/>
  <c r="S136" i="30" s="1"/>
  <c r="I121" i="23"/>
  <c r="T118" i="30" s="1"/>
  <c r="L124" i="23"/>
  <c r="W136" i="30" s="1"/>
  <c r="I125" i="23"/>
  <c r="X118" i="30" s="1"/>
  <c r="M125" i="23"/>
  <c r="X142" i="30" s="1"/>
  <c r="K125" i="23"/>
  <c r="X130" i="30" s="1"/>
  <c r="J129" i="23"/>
  <c r="AB124" i="30" s="1"/>
  <c r="N129" i="23"/>
  <c r="AB148" i="30" s="1"/>
  <c r="L131" i="23"/>
  <c r="AD136" i="30" s="1"/>
  <c r="I132" i="23"/>
  <c r="AE118" i="30" s="1"/>
  <c r="M132" i="23"/>
  <c r="AE142" i="30" s="1"/>
  <c r="L133" i="23"/>
  <c r="AF136" i="30" s="1"/>
  <c r="M136" i="23"/>
  <c r="AI142" i="30" s="1"/>
  <c r="N137" i="23"/>
  <c r="AJ148" i="30" s="1"/>
  <c r="L137" i="23"/>
  <c r="AJ136" i="30" s="1"/>
  <c r="I53" i="23"/>
  <c r="I54" i="23"/>
  <c r="I55" i="23"/>
  <c r="M55" i="23"/>
  <c r="I56" i="23"/>
  <c r="I57" i="23"/>
  <c r="M57" i="23"/>
  <c r="I58" i="23"/>
  <c r="M58" i="23"/>
  <c r="I59" i="23"/>
  <c r="M59" i="23"/>
  <c r="I60" i="23"/>
  <c r="M60" i="23"/>
  <c r="I61" i="23"/>
  <c r="M61" i="23"/>
  <c r="I62" i="23"/>
  <c r="M62" i="23"/>
  <c r="I63" i="23"/>
  <c r="M63" i="23"/>
  <c r="M64" i="23"/>
  <c r="I65" i="23"/>
  <c r="I66" i="23"/>
  <c r="M67" i="23"/>
  <c r="I68" i="23"/>
  <c r="I69" i="23"/>
  <c r="I70" i="23"/>
  <c r="M71" i="23"/>
  <c r="K128" i="23"/>
  <c r="AA130" i="30" s="1"/>
  <c r="L152" i="23"/>
  <c r="P137" i="30" s="1"/>
  <c r="K155" i="23"/>
  <c r="S131" i="30" s="1"/>
  <c r="I157" i="23"/>
  <c r="U119" i="30" s="1"/>
  <c r="N49" i="23"/>
  <c r="L51" i="23"/>
  <c r="L52" i="23"/>
  <c r="N117" i="23"/>
  <c r="P148" i="30" s="1"/>
  <c r="J122" i="23"/>
  <c r="U124" i="30" s="1"/>
  <c r="J123" i="23"/>
  <c r="V124" i="30" s="1"/>
  <c r="J124" i="23"/>
  <c r="W124" i="30" s="1"/>
  <c r="M124" i="23"/>
  <c r="W142" i="30" s="1"/>
  <c r="J127" i="23"/>
  <c r="Z124" i="30" s="1"/>
  <c r="K130" i="23"/>
  <c r="AC130" i="30" s="1"/>
  <c r="I130" i="23"/>
  <c r="AC118" i="30" s="1"/>
  <c r="M130" i="23"/>
  <c r="AC142" i="30" s="1"/>
  <c r="N131" i="23"/>
  <c r="AD148" i="30" s="1"/>
  <c r="J132" i="23"/>
  <c r="AE124" i="30" s="1"/>
  <c r="N132" i="23"/>
  <c r="AE148" i="30" s="1"/>
  <c r="K133" i="23"/>
  <c r="AF130" i="30" s="1"/>
  <c r="L134" i="23"/>
  <c r="AG136" i="30" s="1"/>
  <c r="K135" i="23"/>
  <c r="AH130" i="30" s="1"/>
  <c r="K136" i="23"/>
  <c r="AI130" i="30" s="1"/>
  <c r="J137" i="23"/>
  <c r="AJ124" i="30" s="1"/>
  <c r="L153" i="23"/>
  <c r="Q137" i="30" s="1"/>
  <c r="I154" i="23"/>
  <c r="R119" i="30" s="1"/>
  <c r="L155" i="23"/>
  <c r="S137" i="30" s="1"/>
  <c r="K156" i="23"/>
  <c r="T131" i="30" s="1"/>
  <c r="I158" i="23"/>
  <c r="V119" i="30" s="1"/>
  <c r="M158" i="23"/>
  <c r="V143" i="30" s="1"/>
  <c r="L159" i="23"/>
  <c r="W137" i="30" s="1"/>
  <c r="I64" i="23"/>
  <c r="M65" i="23"/>
  <c r="M66" i="23"/>
  <c r="I67" i="23"/>
  <c r="M68" i="23"/>
  <c r="M69" i="23"/>
  <c r="M70" i="23"/>
  <c r="I71" i="23"/>
  <c r="L129" i="23"/>
  <c r="AB136" i="30" s="1"/>
  <c r="L154" i="23"/>
  <c r="R137" i="30" s="1"/>
  <c r="K159" i="23"/>
  <c r="W131" i="30" s="1"/>
  <c r="N44" i="23"/>
  <c r="N48" i="23"/>
  <c r="I119" i="23"/>
  <c r="R118" i="30" s="1"/>
  <c r="K119" i="23"/>
  <c r="R130" i="30" s="1"/>
  <c r="J121" i="23"/>
  <c r="T124" i="30" s="1"/>
  <c r="K126" i="23"/>
  <c r="Y130" i="30" s="1"/>
  <c r="I126" i="23"/>
  <c r="Y118" i="30" s="1"/>
  <c r="M126" i="23"/>
  <c r="Y142" i="30" s="1"/>
  <c r="L126" i="23"/>
  <c r="Y136" i="30" s="1"/>
  <c r="L127" i="23"/>
  <c r="Z136" i="30" s="1"/>
  <c r="I128" i="23"/>
  <c r="AA118" i="30" s="1"/>
  <c r="M128" i="23"/>
  <c r="AA142" i="30" s="1"/>
  <c r="K129" i="23"/>
  <c r="AB130" i="30" s="1"/>
  <c r="N130" i="23"/>
  <c r="AC148" i="30" s="1"/>
  <c r="K131" i="23"/>
  <c r="AD130" i="30" s="1"/>
  <c r="J131" i="23"/>
  <c r="AD124" i="30" s="1"/>
  <c r="K132" i="23"/>
  <c r="AE130" i="30" s="1"/>
  <c r="J133" i="23"/>
  <c r="AF124" i="30" s="1"/>
  <c r="N133" i="23"/>
  <c r="AF148" i="30" s="1"/>
  <c r="K134" i="23"/>
  <c r="AG130" i="30" s="1"/>
  <c r="J136" i="23"/>
  <c r="AI124" i="30" s="1"/>
  <c r="K152" i="23"/>
  <c r="P131" i="30" s="1"/>
  <c r="I155" i="23"/>
  <c r="S119" i="30" s="1"/>
  <c r="K157" i="23"/>
  <c r="U131" i="30" s="1"/>
  <c r="I159" i="23"/>
  <c r="W119" i="30" s="1"/>
  <c r="M159" i="23"/>
  <c r="W143" i="30" s="1"/>
  <c r="W206" i="23"/>
  <c r="AE206" i="23" s="1"/>
  <c r="W204" i="23"/>
  <c r="AE204" i="23" s="1"/>
  <c r="W202" i="23"/>
  <c r="AE202" i="23" s="1"/>
  <c r="W200" i="23"/>
  <c r="AE200" i="23" s="1"/>
  <c r="W205" i="23"/>
  <c r="AE205" i="23" s="1"/>
  <c r="W197" i="23"/>
  <c r="AE197" i="23" s="1"/>
  <c r="W196" i="23"/>
  <c r="W194" i="23"/>
  <c r="AE194" i="23" s="1"/>
  <c r="W192" i="23"/>
  <c r="AE192" i="23" s="1"/>
  <c r="W207" i="23"/>
  <c r="AE207" i="23" s="1"/>
  <c r="W201" i="23"/>
  <c r="AE201" i="23" s="1"/>
  <c r="W195" i="23"/>
  <c r="AE195" i="23" s="1"/>
  <c r="W193" i="23"/>
  <c r="AE193" i="23" s="1"/>
  <c r="W199" i="23"/>
  <c r="AE199" i="23" s="1"/>
  <c r="W189" i="23"/>
  <c r="W187" i="23"/>
  <c r="AE187" i="23" s="1"/>
  <c r="W185" i="23"/>
  <c r="AE185" i="23" s="1"/>
  <c r="W183" i="23"/>
  <c r="AE183" i="23" s="1"/>
  <c r="K183" i="23" s="1"/>
  <c r="W181" i="23"/>
  <c r="W179" i="23"/>
  <c r="AE179" i="23" s="1"/>
  <c r="W188" i="23"/>
  <c r="AE188" i="23" s="1"/>
  <c r="W186" i="23"/>
  <c r="W184" i="23"/>
  <c r="AE184" i="23" s="1"/>
  <c r="W180" i="23"/>
  <c r="AE180" i="23" s="1"/>
  <c r="W203" i="23"/>
  <c r="AE203" i="23" s="1"/>
  <c r="W191" i="23"/>
  <c r="AE191" i="23" s="1"/>
  <c r="W198" i="23"/>
  <c r="W182" i="23"/>
  <c r="AE182" i="23" s="1"/>
  <c r="W190" i="23"/>
  <c r="AE190" i="23" s="1"/>
  <c r="AO207" i="23"/>
  <c r="AW207" i="23" s="1"/>
  <c r="AO205" i="23"/>
  <c r="AW205" i="23" s="1"/>
  <c r="AO203" i="23"/>
  <c r="AW203" i="23" s="1"/>
  <c r="AO201" i="23"/>
  <c r="AW201" i="23" s="1"/>
  <c r="AO199" i="23"/>
  <c r="AW199" i="23" s="1"/>
  <c r="AO204" i="23"/>
  <c r="AW204" i="23" s="1"/>
  <c r="AO198" i="23"/>
  <c r="AW198" i="23" s="1"/>
  <c r="AO195" i="23"/>
  <c r="AW195" i="23" s="1"/>
  <c r="AO193" i="23"/>
  <c r="AW193" i="23" s="1"/>
  <c r="AO191" i="23"/>
  <c r="AW191" i="23" s="1"/>
  <c r="AO206" i="23"/>
  <c r="AW206" i="23" s="1"/>
  <c r="AO200" i="23"/>
  <c r="AW200" i="23" s="1"/>
  <c r="AO197" i="23"/>
  <c r="AO196" i="23"/>
  <c r="AW196" i="23" s="1"/>
  <c r="AO194" i="23"/>
  <c r="AW194" i="23" s="1"/>
  <c r="AO192" i="23"/>
  <c r="AW192" i="23" s="1"/>
  <c r="AO190" i="23"/>
  <c r="AO188" i="23"/>
  <c r="AW188" i="23" s="1"/>
  <c r="AO186" i="23"/>
  <c r="AW186" i="23" s="1"/>
  <c r="AO184" i="23"/>
  <c r="AW184" i="23" s="1"/>
  <c r="AO182" i="23"/>
  <c r="AW182" i="23" s="1"/>
  <c r="AO180" i="23"/>
  <c r="AW180" i="23" s="1"/>
  <c r="AO189" i="23"/>
  <c r="AW189" i="23" s="1"/>
  <c r="AO187" i="23"/>
  <c r="AW187" i="23" s="1"/>
  <c r="AO185" i="23"/>
  <c r="AO183" i="23"/>
  <c r="AO179" i="23"/>
  <c r="AW179" i="23" s="1"/>
  <c r="AO202" i="23"/>
  <c r="AW202" i="23" s="1"/>
  <c r="AO181" i="23"/>
  <c r="L43" i="23"/>
  <c r="AL47" i="23"/>
  <c r="AT47" i="23" s="1"/>
  <c r="AP50" i="23"/>
  <c r="AX50" i="23" s="1"/>
  <c r="M50" i="23" s="1"/>
  <c r="X52" i="23"/>
  <c r="AN207" i="23"/>
  <c r="AV207" i="23" s="1"/>
  <c r="AN205" i="23"/>
  <c r="AV205" i="23" s="1"/>
  <c r="AN203" i="23"/>
  <c r="AV203" i="23" s="1"/>
  <c r="AN201" i="23"/>
  <c r="AV201" i="23" s="1"/>
  <c r="AN199" i="23"/>
  <c r="AV199" i="23" s="1"/>
  <c r="AN197" i="23"/>
  <c r="AV197" i="23" s="1"/>
  <c r="AN206" i="23"/>
  <c r="AN204" i="23"/>
  <c r="AV204" i="23" s="1"/>
  <c r="AN202" i="23"/>
  <c r="AV202" i="23" s="1"/>
  <c r="AN200" i="23"/>
  <c r="AV200" i="23" s="1"/>
  <c r="AN198" i="23"/>
  <c r="AV198" i="23" s="1"/>
  <c r="AN195" i="23"/>
  <c r="AV195" i="23" s="1"/>
  <c r="AN193" i="23"/>
  <c r="AV193" i="23" s="1"/>
  <c r="AN191" i="23"/>
  <c r="AV191" i="23" s="1"/>
  <c r="AN194" i="23"/>
  <c r="AN189" i="23"/>
  <c r="AV189" i="23" s="1"/>
  <c r="AN185" i="23"/>
  <c r="AV185" i="23" s="1"/>
  <c r="AN181" i="23"/>
  <c r="AV181" i="23" s="1"/>
  <c r="AN190" i="23"/>
  <c r="AV190" i="23" s="1"/>
  <c r="AN186" i="23"/>
  <c r="AV186" i="23" s="1"/>
  <c r="AN182" i="23"/>
  <c r="AV182" i="23" s="1"/>
  <c r="AN180" i="23"/>
  <c r="AV180" i="23" s="1"/>
  <c r="AN179" i="23"/>
  <c r="AV179" i="23" s="1"/>
  <c r="AN196" i="23"/>
  <c r="AV196" i="23" s="1"/>
  <c r="AN188" i="23"/>
  <c r="AV188" i="23" s="1"/>
  <c r="AN184" i="23"/>
  <c r="AV184" i="23" s="1"/>
  <c r="AN187" i="23"/>
  <c r="AV187" i="23" s="1"/>
  <c r="AN192" i="23"/>
  <c r="AN183" i="23"/>
  <c r="AV183" i="23" s="1"/>
  <c r="Z206" i="23"/>
  <c r="AH206" i="23" s="1"/>
  <c r="Z204" i="23"/>
  <c r="Z202" i="23"/>
  <c r="AH202" i="23" s="1"/>
  <c r="N202" i="23" s="1"/>
  <c r="Z200" i="23"/>
  <c r="AH200" i="23" s="1"/>
  <c r="Z198" i="23"/>
  <c r="Z207" i="23"/>
  <c r="Z205" i="23"/>
  <c r="Z203" i="23"/>
  <c r="AH203" i="23" s="1"/>
  <c r="Z201" i="23"/>
  <c r="AH201" i="23" s="1"/>
  <c r="Z199" i="23"/>
  <c r="Z196" i="23"/>
  <c r="AH196" i="23" s="1"/>
  <c r="Z194" i="23"/>
  <c r="AH194" i="23" s="1"/>
  <c r="Z192" i="23"/>
  <c r="AH192" i="23" s="1"/>
  <c r="Z190" i="23"/>
  <c r="Z197" i="23"/>
  <c r="AH197" i="23" s="1"/>
  <c r="Z193" i="23"/>
  <c r="AH193" i="23" s="1"/>
  <c r="N193" i="23" s="1"/>
  <c r="Z191" i="23"/>
  <c r="AH191" i="23" s="1"/>
  <c r="Z187" i="23"/>
  <c r="Z183" i="23"/>
  <c r="AH183" i="23" s="1"/>
  <c r="Z179" i="23"/>
  <c r="AH179" i="23" s="1"/>
  <c r="Z195" i="23"/>
  <c r="Z188" i="23"/>
  <c r="AH188" i="23" s="1"/>
  <c r="Z184" i="23"/>
  <c r="AH184" i="23" s="1"/>
  <c r="Z182" i="23"/>
  <c r="AH182" i="23" s="1"/>
  <c r="Z186" i="23"/>
  <c r="AH186" i="23" s="1"/>
  <c r="Z181" i="23"/>
  <c r="AH181" i="23" s="1"/>
  <c r="Z185" i="23"/>
  <c r="AH185" i="23" s="1"/>
  <c r="Z180" i="23"/>
  <c r="AH180" i="23" s="1"/>
  <c r="AM47" i="23"/>
  <c r="AU47" i="23" s="1"/>
  <c r="W48" i="23"/>
  <c r="X53" i="23"/>
  <c r="AN53" i="23"/>
  <c r="X55" i="23"/>
  <c r="AN55" i="23"/>
  <c r="X57" i="23"/>
  <c r="AN57" i="23"/>
  <c r="X59" i="23"/>
  <c r="AN59" i="23"/>
  <c r="X61" i="23"/>
  <c r="AN61" i="23"/>
  <c r="X63" i="23"/>
  <c r="AN63" i="23"/>
  <c r="X65" i="23"/>
  <c r="AN65" i="23"/>
  <c r="X67" i="23"/>
  <c r="AN67" i="23"/>
  <c r="X69" i="23"/>
  <c r="AN69" i="23"/>
  <c r="X71" i="23"/>
  <c r="AN71" i="23"/>
  <c r="X45" i="23"/>
  <c r="AL45" i="23"/>
  <c r="AT45" i="23" s="1"/>
  <c r="V46" i="23"/>
  <c r="AD46" i="23" s="1"/>
  <c r="X47" i="23"/>
  <c r="V48" i="23"/>
  <c r="AN48" i="23"/>
  <c r="AV48" i="23" s="1"/>
  <c r="U42" i="23" a="1"/>
  <c r="V206" i="23"/>
  <c r="AD206" i="23" s="1"/>
  <c r="V204" i="23"/>
  <c r="V202" i="23"/>
  <c r="AD202" i="23" s="1"/>
  <c r="V200" i="23"/>
  <c r="V198" i="23"/>
  <c r="AD198" i="23" s="1"/>
  <c r="V207" i="23"/>
  <c r="V205" i="23"/>
  <c r="AD205" i="23" s="1"/>
  <c r="V203" i="23"/>
  <c r="AD203" i="23" s="1"/>
  <c r="V201" i="23"/>
  <c r="AD201" i="23" s="1"/>
  <c r="V199" i="23"/>
  <c r="V197" i="23"/>
  <c r="AD197" i="23" s="1"/>
  <c r="V196" i="23"/>
  <c r="AD196" i="23" s="1"/>
  <c r="V194" i="23"/>
  <c r="AD194" i="23" s="1"/>
  <c r="V192" i="23"/>
  <c r="AD192" i="23" s="1"/>
  <c r="V190" i="23"/>
  <c r="AD190" i="23" s="1"/>
  <c r="V195" i="23"/>
  <c r="AD195" i="23" s="1"/>
  <c r="V191" i="23"/>
  <c r="AD191" i="23" s="1"/>
  <c r="V193" i="23"/>
  <c r="AD193" i="23" s="1"/>
  <c r="V189" i="23"/>
  <c r="V185" i="23"/>
  <c r="AD185" i="23" s="1"/>
  <c r="V182" i="23"/>
  <c r="AD182" i="23" s="1"/>
  <c r="V186" i="23"/>
  <c r="V180" i="23"/>
  <c r="AD180" i="23" s="1"/>
  <c r="J180" i="23" s="1"/>
  <c r="V188" i="23"/>
  <c r="AD188" i="23" s="1"/>
  <c r="V184" i="23"/>
  <c r="AD184" i="23" s="1"/>
  <c r="V179" i="23"/>
  <c r="AD179" i="23" s="1"/>
  <c r="V181" i="23"/>
  <c r="AD181" i="23" s="1"/>
  <c r="V187" i="23"/>
  <c r="AD187" i="23" s="1"/>
  <c r="V183" i="23"/>
  <c r="AD183" i="23" s="1"/>
  <c r="Y43" i="23"/>
  <c r="AG43" i="23" s="1"/>
  <c r="M43" i="23" s="1"/>
  <c r="U43" i="23"/>
  <c r="AC43" i="23" s="1"/>
  <c r="I43" i="23" s="1"/>
  <c r="Z43" i="23"/>
  <c r="AP44" i="23"/>
  <c r="AX44" i="23" s="1"/>
  <c r="Z45" i="23"/>
  <c r="AP46" i="23"/>
  <c r="AX46" i="23" s="1"/>
  <c r="Z47" i="23"/>
  <c r="AP48" i="23"/>
  <c r="AX48" i="23" s="1"/>
  <c r="M48" i="23" s="1"/>
  <c r="V49" i="23"/>
  <c r="AL49" i="23"/>
  <c r="AT49" i="23" s="1"/>
  <c r="V50" i="23"/>
  <c r="U207" i="23"/>
  <c r="AC207" i="23" s="1"/>
  <c r="U205" i="23"/>
  <c r="AC205" i="23" s="1"/>
  <c r="U203" i="23"/>
  <c r="AC203" i="23" s="1"/>
  <c r="U201" i="23"/>
  <c r="AC201" i="23" s="1"/>
  <c r="U204" i="23"/>
  <c r="AC204" i="23" s="1"/>
  <c r="U199" i="23"/>
  <c r="AC199" i="23" s="1"/>
  <c r="U198" i="23"/>
  <c r="AC198" i="23" s="1"/>
  <c r="U195" i="23"/>
  <c r="AC195" i="23" s="1"/>
  <c r="U193" i="23"/>
  <c r="AC193" i="23" s="1"/>
  <c r="U191" i="23"/>
  <c r="AC191" i="23" s="1"/>
  <c r="U206" i="23"/>
  <c r="AC206" i="23" s="1"/>
  <c r="U200" i="23"/>
  <c r="AC200" i="23" s="1"/>
  <c r="U197" i="23"/>
  <c r="AC197" i="23" s="1"/>
  <c r="U196" i="23"/>
  <c r="AC196" i="23" s="1"/>
  <c r="U194" i="23"/>
  <c r="AC194" i="23" s="1"/>
  <c r="U192" i="23"/>
  <c r="AC192" i="23" s="1"/>
  <c r="I192" i="23" s="1"/>
  <c r="U188" i="23"/>
  <c r="AC188" i="23" s="1"/>
  <c r="U186" i="23"/>
  <c r="U184" i="23"/>
  <c r="AC184" i="23" s="1"/>
  <c r="I184" i="23" s="1"/>
  <c r="U182" i="23"/>
  <c r="AC182" i="23" s="1"/>
  <c r="U180" i="23"/>
  <c r="AC180" i="23" s="1"/>
  <c r="U190" i="23"/>
  <c r="U189" i="23"/>
  <c r="AC189" i="23" s="1"/>
  <c r="U187" i="23"/>
  <c r="AC187" i="23" s="1"/>
  <c r="I187" i="23" s="1"/>
  <c r="U185" i="23"/>
  <c r="U183" i="23"/>
  <c r="U179" i="23"/>
  <c r="AC179" i="23" s="1"/>
  <c r="U202" i="23"/>
  <c r="AC202" i="23" s="1"/>
  <c r="U181" i="23"/>
  <c r="AC181" i="23" s="1"/>
  <c r="AM206" i="23"/>
  <c r="AU206" i="23" s="1"/>
  <c r="AM204" i="23"/>
  <c r="AU204" i="23" s="1"/>
  <c r="AM202" i="23"/>
  <c r="AU202" i="23" s="1"/>
  <c r="AM200" i="23"/>
  <c r="AU200" i="23" s="1"/>
  <c r="AM205" i="23"/>
  <c r="AU205" i="23" s="1"/>
  <c r="AM196" i="23"/>
  <c r="AU196" i="23" s="1"/>
  <c r="AM194" i="23"/>
  <c r="AU194" i="23" s="1"/>
  <c r="AM192" i="23"/>
  <c r="AU192" i="23" s="1"/>
  <c r="AM190" i="23"/>
  <c r="AM207" i="23"/>
  <c r="AU207" i="23" s="1"/>
  <c r="AM199" i="23"/>
  <c r="AU199" i="23" s="1"/>
  <c r="AM201" i="23"/>
  <c r="AU201" i="23" s="1"/>
  <c r="AM198" i="23"/>
  <c r="AU198" i="23" s="1"/>
  <c r="AM195" i="23"/>
  <c r="AU195" i="23" s="1"/>
  <c r="AM193" i="23"/>
  <c r="AU193" i="23" s="1"/>
  <c r="AM191" i="23"/>
  <c r="AU191" i="23" s="1"/>
  <c r="AM189" i="23"/>
  <c r="AM187" i="23"/>
  <c r="AU187" i="23" s="1"/>
  <c r="AM185" i="23"/>
  <c r="AU185" i="23" s="1"/>
  <c r="AM183" i="23"/>
  <c r="AM181" i="23"/>
  <c r="AU181" i="23" s="1"/>
  <c r="AM179" i="23"/>
  <c r="AU179" i="23" s="1"/>
  <c r="AM188" i="23"/>
  <c r="AU188" i="23" s="1"/>
  <c r="AM186" i="23"/>
  <c r="AU186" i="23" s="1"/>
  <c r="AM184" i="23"/>
  <c r="AM182" i="23"/>
  <c r="AU182" i="23" s="1"/>
  <c r="AM197" i="23"/>
  <c r="AU197" i="23" s="1"/>
  <c r="AM203" i="23"/>
  <c r="AU203" i="23" s="1"/>
  <c r="AM180" i="23"/>
  <c r="AU180" i="23" s="1"/>
  <c r="Y207" i="23"/>
  <c r="AG207" i="23" s="1"/>
  <c r="Y205" i="23"/>
  <c r="AG205" i="23" s="1"/>
  <c r="Y203" i="23"/>
  <c r="AG203" i="23" s="1"/>
  <c r="Y201" i="23"/>
  <c r="AG201" i="23" s="1"/>
  <c r="Y206" i="23"/>
  <c r="AG206" i="23" s="1"/>
  <c r="Y195" i="23"/>
  <c r="AG195" i="23" s="1"/>
  <c r="Y193" i="23"/>
  <c r="AG193" i="23" s="1"/>
  <c r="Y191" i="23"/>
  <c r="AG191" i="23" s="1"/>
  <c r="Y200" i="23"/>
  <c r="AG200" i="23" s="1"/>
  <c r="Y198" i="23"/>
  <c r="AG198" i="23" s="1"/>
  <c r="Y202" i="23"/>
  <c r="AG202" i="23" s="1"/>
  <c r="Y199" i="23"/>
  <c r="AG199" i="23" s="1"/>
  <c r="Y196" i="23"/>
  <c r="AG196" i="23" s="1"/>
  <c r="Y194" i="23"/>
  <c r="AG194" i="23" s="1"/>
  <c r="Y192" i="23"/>
  <c r="Y188" i="23"/>
  <c r="AG188" i="23" s="1"/>
  <c r="Y186" i="23"/>
  <c r="AG186" i="23" s="1"/>
  <c r="Y184" i="23"/>
  <c r="AG184" i="23" s="1"/>
  <c r="Y182" i="23"/>
  <c r="Y180" i="23"/>
  <c r="AG180" i="23" s="1"/>
  <c r="Y197" i="23"/>
  <c r="AG197" i="23" s="1"/>
  <c r="Y189" i="23"/>
  <c r="AG189" i="23" s="1"/>
  <c r="Y187" i="23"/>
  <c r="AG187" i="23" s="1"/>
  <c r="Y185" i="23"/>
  <c r="Y183" i="23"/>
  <c r="AG183" i="23" s="1"/>
  <c r="Y181" i="23"/>
  <c r="AG181" i="23" s="1"/>
  <c r="Y190" i="23"/>
  <c r="Y179" i="23"/>
  <c r="Y204" i="23"/>
  <c r="AG204" i="23" s="1"/>
  <c r="AQ206" i="23"/>
  <c r="AY206" i="23" s="1"/>
  <c r="AQ204" i="23"/>
  <c r="AY204" i="23" s="1"/>
  <c r="AQ202" i="23"/>
  <c r="AY202" i="23" s="1"/>
  <c r="AQ200" i="23"/>
  <c r="AY200" i="23" s="1"/>
  <c r="AQ207" i="23"/>
  <c r="AY207" i="23" s="1"/>
  <c r="AQ199" i="23"/>
  <c r="AY199" i="23" s="1"/>
  <c r="AQ197" i="23"/>
  <c r="AY197" i="23" s="1"/>
  <c r="AQ196" i="23"/>
  <c r="AY196" i="23" s="1"/>
  <c r="AQ194" i="23"/>
  <c r="AY194" i="23" s="1"/>
  <c r="AQ192" i="23"/>
  <c r="AY192" i="23" s="1"/>
  <c r="AQ190" i="23"/>
  <c r="AY190" i="23" s="1"/>
  <c r="AQ201" i="23"/>
  <c r="AY201" i="23" s="1"/>
  <c r="AQ203" i="23"/>
  <c r="AY203" i="23" s="1"/>
  <c r="AQ195" i="23"/>
  <c r="AY195" i="23" s="1"/>
  <c r="AQ193" i="23"/>
  <c r="AQ191" i="23"/>
  <c r="AY191" i="23" s="1"/>
  <c r="AQ205" i="23"/>
  <c r="AQ189" i="23"/>
  <c r="AY189" i="23" s="1"/>
  <c r="AQ187" i="23"/>
  <c r="AQ185" i="23"/>
  <c r="AY185" i="23" s="1"/>
  <c r="AQ183" i="23"/>
  <c r="AY183" i="23" s="1"/>
  <c r="AQ181" i="23"/>
  <c r="AY181" i="23" s="1"/>
  <c r="AQ179" i="23"/>
  <c r="AY179" i="23" s="1"/>
  <c r="AQ198" i="23"/>
  <c r="AY198" i="23" s="1"/>
  <c r="AQ188" i="23"/>
  <c r="AY188" i="23" s="1"/>
  <c r="AQ186" i="23"/>
  <c r="AY186" i="23" s="1"/>
  <c r="AQ184" i="23"/>
  <c r="AY184" i="23" s="1"/>
  <c r="AQ182" i="23"/>
  <c r="AY182" i="23" s="1"/>
  <c r="AQ180" i="23"/>
  <c r="AY180" i="23" s="1"/>
  <c r="V43" i="23"/>
  <c r="AD43" i="23" s="1"/>
  <c r="J43" i="23" s="1"/>
  <c r="X44" i="23"/>
  <c r="AL44" i="23"/>
  <c r="AT44" i="23" s="1"/>
  <c r="V45" i="23"/>
  <c r="AD45" i="23" s="1"/>
  <c r="J45" i="23" s="1"/>
  <c r="X46" i="23"/>
  <c r="AL46" i="23"/>
  <c r="AT46" i="23" s="1"/>
  <c r="V47" i="23"/>
  <c r="AD47" i="23" s="1"/>
  <c r="X48" i="23"/>
  <c r="AL48" i="23"/>
  <c r="AT48" i="23" s="1"/>
  <c r="X49" i="23"/>
  <c r="AN49" i="23"/>
  <c r="AV49" i="23" s="1"/>
  <c r="X50" i="23"/>
  <c r="AL50" i="23"/>
  <c r="AT50" i="23" s="1"/>
  <c r="K121" i="23"/>
  <c r="T130" i="30" s="1"/>
  <c r="J128" i="23"/>
  <c r="AA124" i="30" s="1"/>
  <c r="N128" i="23"/>
  <c r="AA148" i="30" s="1"/>
  <c r="AP71" i="23"/>
  <c r="AL71" i="23"/>
  <c r="V71" i="23"/>
  <c r="AP70" i="23"/>
  <c r="AL70" i="23"/>
  <c r="V70" i="23"/>
  <c r="AP69" i="23"/>
  <c r="AL69" i="23"/>
  <c r="V69" i="23"/>
  <c r="AP68" i="23"/>
  <c r="AL68" i="23"/>
  <c r="V68" i="23"/>
  <c r="AP67" i="23"/>
  <c r="AL67" i="23"/>
  <c r="V67" i="23"/>
  <c r="AP66" i="23"/>
  <c r="AL66" i="23"/>
  <c r="V66" i="23"/>
  <c r="AP65" i="23"/>
  <c r="AL65" i="23"/>
  <c r="V65" i="23"/>
  <c r="AP64" i="23"/>
  <c r="AL64" i="23"/>
  <c r="V64" i="23"/>
  <c r="AP63" i="23"/>
  <c r="AL63" i="23"/>
  <c r="V63" i="23"/>
  <c r="AP62" i="23"/>
  <c r="AL62" i="23"/>
  <c r="V62" i="23"/>
  <c r="AP61" i="23"/>
  <c r="AL61" i="23"/>
  <c r="V61" i="23"/>
  <c r="AP60" i="23"/>
  <c r="AL60" i="23"/>
  <c r="V60" i="23"/>
  <c r="AP59" i="23"/>
  <c r="AL59" i="23"/>
  <c r="V59" i="23"/>
  <c r="AP58" i="23"/>
  <c r="AL58" i="23"/>
  <c r="V58" i="23"/>
  <c r="AP57" i="23"/>
  <c r="AL57" i="23"/>
  <c r="V57" i="23"/>
  <c r="AP56" i="23"/>
  <c r="AX56" i="23" s="1"/>
  <c r="M56" i="23" s="1"/>
  <c r="AL56" i="23"/>
  <c r="V56" i="23"/>
  <c r="AP55" i="23"/>
  <c r="AX55" i="23" s="1"/>
  <c r="AL55" i="23"/>
  <c r="V55" i="23"/>
  <c r="AP54" i="23"/>
  <c r="AX54" i="23" s="1"/>
  <c r="M54" i="23" s="1"/>
  <c r="AL54" i="23"/>
  <c r="V54" i="23"/>
  <c r="AP53" i="23"/>
  <c r="AX53" i="23" s="1"/>
  <c r="M53" i="23" s="1"/>
  <c r="AL53" i="23"/>
  <c r="V53" i="23"/>
  <c r="AP52" i="23"/>
  <c r="AX52" i="23" s="1"/>
  <c r="M52" i="23" s="1"/>
  <c r="AL52" i="23"/>
  <c r="AT52" i="23" s="1"/>
  <c r="V52" i="23"/>
  <c r="AP51" i="23"/>
  <c r="AX51" i="23" s="1"/>
  <c r="M51" i="23" s="1"/>
  <c r="AL51" i="23"/>
  <c r="AT51" i="23" s="1"/>
  <c r="V51" i="23"/>
  <c r="AO71" i="23"/>
  <c r="Y71" i="23"/>
  <c r="U71" i="23"/>
  <c r="AO70" i="23"/>
  <c r="Y70" i="23"/>
  <c r="U70" i="23"/>
  <c r="AO69" i="23"/>
  <c r="Y69" i="23"/>
  <c r="U69" i="23"/>
  <c r="AO68" i="23"/>
  <c r="Y68" i="23"/>
  <c r="U68" i="23"/>
  <c r="AO67" i="23"/>
  <c r="Y67" i="23"/>
  <c r="U67" i="23"/>
  <c r="AO66" i="23"/>
  <c r="Y66" i="23"/>
  <c r="U66" i="23"/>
  <c r="AO65" i="23"/>
  <c r="Y65" i="23"/>
  <c r="U65" i="23"/>
  <c r="AO64" i="23"/>
  <c r="Y64" i="23"/>
  <c r="U64" i="23"/>
  <c r="AO63" i="23"/>
  <c r="Y63" i="23"/>
  <c r="U63" i="23"/>
  <c r="AO62" i="23"/>
  <c r="Y62" i="23"/>
  <c r="U62" i="23"/>
  <c r="AO61" i="23"/>
  <c r="Y61" i="23"/>
  <c r="U61" i="23"/>
  <c r="AO60" i="23"/>
  <c r="Y60" i="23"/>
  <c r="U60" i="23"/>
  <c r="AO59" i="23"/>
  <c r="Y59" i="23"/>
  <c r="U59" i="23"/>
  <c r="AO58" i="23"/>
  <c r="Y58" i="23"/>
  <c r="U58" i="23"/>
  <c r="AO57" i="23"/>
  <c r="Y57" i="23"/>
  <c r="U57" i="23"/>
  <c r="AO56" i="23"/>
  <c r="Y56" i="23"/>
  <c r="U56" i="23"/>
  <c r="AO55" i="23"/>
  <c r="Y55" i="23"/>
  <c r="U55" i="23"/>
  <c r="AO54" i="23"/>
  <c r="Y54" i="23"/>
  <c r="U54" i="23"/>
  <c r="AO53" i="23"/>
  <c r="Y53" i="23"/>
  <c r="U53" i="23"/>
  <c r="AO52" i="23"/>
  <c r="Y52" i="23"/>
  <c r="U52" i="23"/>
  <c r="AC52" i="23" s="1"/>
  <c r="I52" i="23" s="1"/>
  <c r="AO51" i="23"/>
  <c r="Y51" i="23"/>
  <c r="U51" i="23"/>
  <c r="AO50" i="23"/>
  <c r="AW50" i="23" s="1"/>
  <c r="L50" i="23" s="1"/>
  <c r="Y50" i="23"/>
  <c r="U50" i="23"/>
  <c r="AO49" i="23"/>
  <c r="AW49" i="23" s="1"/>
  <c r="L49" i="23" s="1"/>
  <c r="Y49" i="23"/>
  <c r="U49" i="23"/>
  <c r="AO48" i="23"/>
  <c r="AW48" i="23" s="1"/>
  <c r="L48" i="23" s="1"/>
  <c r="Y48" i="23"/>
  <c r="U48" i="23"/>
  <c r="AO47" i="23"/>
  <c r="AW47" i="23" s="1"/>
  <c r="Y47" i="23"/>
  <c r="U47" i="23"/>
  <c r="AO46" i="23"/>
  <c r="AW46" i="23" s="1"/>
  <c r="Y46" i="23"/>
  <c r="U46" i="23"/>
  <c r="AO45" i="23"/>
  <c r="AW45" i="23" s="1"/>
  <c r="Y45" i="23"/>
  <c r="U45" i="23"/>
  <c r="AO44" i="23"/>
  <c r="AW44" i="23" s="1"/>
  <c r="Y44" i="23"/>
  <c r="U44" i="23"/>
  <c r="AM71" i="23"/>
  <c r="W71" i="23"/>
  <c r="AM70" i="23"/>
  <c r="W70" i="23"/>
  <c r="AM69" i="23"/>
  <c r="W69" i="23"/>
  <c r="AM68" i="23"/>
  <c r="W68" i="23"/>
  <c r="AM67" i="23"/>
  <c r="W67" i="23"/>
  <c r="AM66" i="23"/>
  <c r="W66" i="23"/>
  <c r="AM65" i="23"/>
  <c r="W65" i="23"/>
  <c r="AM64" i="23"/>
  <c r="W64" i="23"/>
  <c r="AM63" i="23"/>
  <c r="W63" i="23"/>
  <c r="AM62" i="23"/>
  <c r="W62" i="23"/>
  <c r="AM61" i="23"/>
  <c r="W61" i="23"/>
  <c r="AM60" i="23"/>
  <c r="W60" i="23"/>
  <c r="AM59" i="23"/>
  <c r="W59" i="23"/>
  <c r="AM58" i="23"/>
  <c r="W58" i="23"/>
  <c r="AM57" i="23"/>
  <c r="W57" i="23"/>
  <c r="AM56" i="23"/>
  <c r="W56" i="23"/>
  <c r="AM55" i="23"/>
  <c r="W55" i="23"/>
  <c r="AM54" i="23"/>
  <c r="W54" i="23"/>
  <c r="AM53" i="23"/>
  <c r="W53" i="23"/>
  <c r="AM52" i="23"/>
  <c r="W52" i="23"/>
  <c r="AM51" i="23"/>
  <c r="AU51" i="23" s="1"/>
  <c r="W51" i="23"/>
  <c r="AM50" i="23"/>
  <c r="AU50" i="23" s="1"/>
  <c r="W50" i="23"/>
  <c r="AM49" i="23"/>
  <c r="AU49" i="23" s="1"/>
  <c r="W49" i="23"/>
  <c r="X51" i="23"/>
  <c r="L188" i="23"/>
  <c r="W43" i="23"/>
  <c r="AE43" i="23" s="1"/>
  <c r="K43" i="23" s="1"/>
  <c r="AP45" i="23"/>
  <c r="AX45" i="23" s="1"/>
  <c r="AM46" i="23"/>
  <c r="AU46" i="23" s="1"/>
  <c r="AP47" i="23"/>
  <c r="AX47" i="23" s="1"/>
  <c r="AM48" i="23"/>
  <c r="AU48" i="23" s="1"/>
  <c r="AP49" i="23"/>
  <c r="AX49" i="23" s="1"/>
  <c r="M49" i="23" s="1"/>
  <c r="AN50" i="23"/>
  <c r="AN51" i="23"/>
  <c r="AN52" i="23"/>
  <c r="X54" i="23"/>
  <c r="AN54" i="23"/>
  <c r="X56" i="23"/>
  <c r="AN56" i="23"/>
  <c r="X58" i="23"/>
  <c r="AN58" i="23"/>
  <c r="X60" i="23"/>
  <c r="AN60" i="23"/>
  <c r="X62" i="23"/>
  <c r="AN62" i="23"/>
  <c r="X64" i="23"/>
  <c r="AN64" i="23"/>
  <c r="X66" i="23"/>
  <c r="AN66" i="23"/>
  <c r="X68" i="23"/>
  <c r="AN68" i="23"/>
  <c r="X70" i="23"/>
  <c r="AN70" i="23"/>
  <c r="K117" i="23"/>
  <c r="P130" i="30" s="1"/>
  <c r="K118" i="23"/>
  <c r="Q130" i="30" s="1"/>
  <c r="L121" i="23"/>
  <c r="T136" i="30" s="1"/>
  <c r="L125" i="23"/>
  <c r="X136" i="30" s="1"/>
  <c r="Z189" i="23"/>
  <c r="AH189" i="23" s="1"/>
  <c r="L158" i="23"/>
  <c r="V137" i="30" s="1"/>
  <c r="AE181" i="23"/>
  <c r="AL206" i="23"/>
  <c r="AL204" i="23"/>
  <c r="AT204" i="23" s="1"/>
  <c r="AL202" i="23"/>
  <c r="AT202" i="23" s="1"/>
  <c r="AL200" i="23"/>
  <c r="AT200" i="23" s="1"/>
  <c r="AL198" i="23"/>
  <c r="AT198" i="23" s="1"/>
  <c r="AL207" i="23"/>
  <c r="AT207" i="23" s="1"/>
  <c r="AL205" i="23"/>
  <c r="AT205" i="23" s="1"/>
  <c r="AL203" i="23"/>
  <c r="AL201" i="23"/>
  <c r="AT201" i="23" s="1"/>
  <c r="AL199" i="23"/>
  <c r="AT199" i="23" s="1"/>
  <c r="AL197" i="23"/>
  <c r="AT197" i="23" s="1"/>
  <c r="AL196" i="23"/>
  <c r="AT196" i="23" s="1"/>
  <c r="AL194" i="23"/>
  <c r="AT194" i="23" s="1"/>
  <c r="AL192" i="23"/>
  <c r="AT192" i="23" s="1"/>
  <c r="AL190" i="23"/>
  <c r="AT190" i="23" s="1"/>
  <c r="AL195" i="23"/>
  <c r="AT195" i="23" s="1"/>
  <c r="AL191" i="23"/>
  <c r="AT191" i="23" s="1"/>
  <c r="AL188" i="23"/>
  <c r="AT188" i="23" s="1"/>
  <c r="AL184" i="23"/>
  <c r="AT184" i="23" s="1"/>
  <c r="AL193" i="23"/>
  <c r="AT193" i="23" s="1"/>
  <c r="AL189" i="23"/>
  <c r="AT189" i="23" s="1"/>
  <c r="AL185" i="23"/>
  <c r="AT185" i="23" s="1"/>
  <c r="AL181" i="23"/>
  <c r="AT181" i="23" s="1"/>
  <c r="AL187" i="23"/>
  <c r="AT187" i="23" s="1"/>
  <c r="AL183" i="23"/>
  <c r="AT183" i="23" s="1"/>
  <c r="AL180" i="23"/>
  <c r="AT180" i="23" s="1"/>
  <c r="AL182" i="23"/>
  <c r="AT182" i="23" s="1"/>
  <c r="AL186" i="23"/>
  <c r="AT186" i="23" s="1"/>
  <c r="AL179" i="23"/>
  <c r="AT179" i="23" s="1"/>
  <c r="X207" i="23"/>
  <c r="AF207" i="23" s="1"/>
  <c r="L207" i="23" s="1"/>
  <c r="X205" i="23"/>
  <c r="AF205" i="23" s="1"/>
  <c r="X203" i="23"/>
  <c r="AF203" i="23" s="1"/>
  <c r="X201" i="23"/>
  <c r="AF201" i="23" s="1"/>
  <c r="X199" i="23"/>
  <c r="AF199" i="23" s="1"/>
  <c r="L199" i="23" s="1"/>
  <c r="X197" i="23"/>
  <c r="AF197" i="23" s="1"/>
  <c r="X206" i="23"/>
  <c r="AF206" i="23" s="1"/>
  <c r="X204" i="23"/>
  <c r="AF204" i="23" s="1"/>
  <c r="X202" i="23"/>
  <c r="X200" i="23"/>
  <c r="X195" i="23"/>
  <c r="AF195" i="23" s="1"/>
  <c r="X193" i="23"/>
  <c r="AF193" i="23" s="1"/>
  <c r="L193" i="23" s="1"/>
  <c r="X191" i="23"/>
  <c r="AF191" i="23" s="1"/>
  <c r="L191" i="23" s="1"/>
  <c r="X198" i="23"/>
  <c r="X194" i="23"/>
  <c r="AF194" i="23" s="1"/>
  <c r="X190" i="23"/>
  <c r="AF190" i="23" s="1"/>
  <c r="X186" i="23"/>
  <c r="AF186" i="23" s="1"/>
  <c r="X192" i="23"/>
  <c r="AF192" i="23" s="1"/>
  <c r="X187" i="23"/>
  <c r="AF187" i="23" s="1"/>
  <c r="X183" i="23"/>
  <c r="AF183" i="23" s="1"/>
  <c r="X181" i="23"/>
  <c r="AF181" i="23" s="1"/>
  <c r="X189" i="23"/>
  <c r="X185" i="23"/>
  <c r="AF185" i="23" s="1"/>
  <c r="X180" i="23"/>
  <c r="X179" i="23"/>
  <c r="AF179" i="23" s="1"/>
  <c r="X184" i="23"/>
  <c r="AF184" i="23" s="1"/>
  <c r="X196" i="23"/>
  <c r="AF196" i="23" s="1"/>
  <c r="L196" i="23" s="1"/>
  <c r="X182" i="23"/>
  <c r="AF182" i="23" s="1"/>
  <c r="L182" i="23" s="1"/>
  <c r="AP206" i="23"/>
  <c r="AX206" i="23" s="1"/>
  <c r="AP204" i="23"/>
  <c r="AX204" i="23" s="1"/>
  <c r="AP202" i="23"/>
  <c r="AX202" i="23" s="1"/>
  <c r="AP200" i="23"/>
  <c r="AX200" i="23" s="1"/>
  <c r="AP198" i="23"/>
  <c r="AX198" i="23" s="1"/>
  <c r="AP207" i="23"/>
  <c r="AX207" i="23" s="1"/>
  <c r="AP205" i="23"/>
  <c r="AX205" i="23" s="1"/>
  <c r="AP203" i="23"/>
  <c r="AX203" i="23" s="1"/>
  <c r="AP201" i="23"/>
  <c r="AX201" i="23" s="1"/>
  <c r="AP199" i="23"/>
  <c r="AX199" i="23" s="1"/>
  <c r="AP197" i="23"/>
  <c r="AX197" i="23" s="1"/>
  <c r="AP196" i="23"/>
  <c r="AX196" i="23" s="1"/>
  <c r="AP194" i="23"/>
  <c r="AX194" i="23" s="1"/>
  <c r="AP192" i="23"/>
  <c r="AX192" i="23" s="1"/>
  <c r="AP190" i="23"/>
  <c r="AX190" i="23" s="1"/>
  <c r="AP193" i="23"/>
  <c r="AX193" i="23" s="1"/>
  <c r="AP186" i="23"/>
  <c r="AX186" i="23" s="1"/>
  <c r="AP182" i="23"/>
  <c r="AX182" i="23" s="1"/>
  <c r="AP180" i="23"/>
  <c r="AX180" i="23" s="1"/>
  <c r="AP187" i="23"/>
  <c r="AX187" i="23" s="1"/>
  <c r="AP183" i="23"/>
  <c r="AX183" i="23" s="1"/>
  <c r="AP195" i="23"/>
  <c r="AX195" i="23" s="1"/>
  <c r="AP189" i="23"/>
  <c r="AX189" i="23" s="1"/>
  <c r="AP185" i="23"/>
  <c r="AX185" i="23" s="1"/>
  <c r="AP179" i="23"/>
  <c r="AX179" i="23" s="1"/>
  <c r="AP188" i="23"/>
  <c r="AX188" i="23" s="1"/>
  <c r="M133" i="23"/>
  <c r="AF142" i="30" s="1"/>
  <c r="M137" i="23"/>
  <c r="AJ142" i="30" s="1"/>
  <c r="L156" i="23"/>
  <c r="T137" i="30" s="1"/>
  <c r="AP181" i="23"/>
  <c r="AX181" i="23" s="1"/>
  <c r="AD186" i="23"/>
  <c r="M134" i="23"/>
  <c r="AG142" i="30" s="1"/>
  <c r="AP184" i="23"/>
  <c r="AX184" i="23" s="1"/>
  <c r="AP191" i="23"/>
  <c r="AX191" i="23" s="1"/>
  <c r="AF180" i="23"/>
  <c r="L180" i="23" s="1"/>
  <c r="AW181" i="23"/>
  <c r="AW185" i="23"/>
  <c r="AE186" i="23"/>
  <c r="AC186" i="23"/>
  <c r="AC183" i="23"/>
  <c r="AG190" i="23"/>
  <c r="AC190" i="23"/>
  <c r="AH190" i="23"/>
  <c r="AG179" i="23"/>
  <c r="AG182" i="23"/>
  <c r="M182" i="23" s="1"/>
  <c r="AG185" i="23"/>
  <c r="AC185" i="23"/>
  <c r="I185" i="23" s="1"/>
  <c r="AH187" i="23"/>
  <c r="AE189" i="23"/>
  <c r="K189" i="23" s="1"/>
  <c r="AD189" i="23"/>
  <c r="AW183" i="23"/>
  <c r="AF189" i="23"/>
  <c r="AU183" i="23"/>
  <c r="AY187" i="23"/>
  <c r="AU189" i="23"/>
  <c r="AW190" i="23"/>
  <c r="AU190" i="23"/>
  <c r="AE196" i="23"/>
  <c r="AE198" i="23"/>
  <c r="AF200" i="23"/>
  <c r="AU184" i="23"/>
  <c r="AG192" i="23"/>
  <c r="M192" i="23" s="1"/>
  <c r="AY193" i="23"/>
  <c r="AV206" i="23"/>
  <c r="AT206" i="23"/>
  <c r="AH207" i="23"/>
  <c r="AV192" i="23"/>
  <c r="AV194" i="23"/>
  <c r="AH195" i="23"/>
  <c r="AW197" i="23"/>
  <c r="AF198" i="23"/>
  <c r="AH199" i="23"/>
  <c r="AH205" i="23"/>
  <c r="AY205" i="23"/>
  <c r="AH198" i="23"/>
  <c r="AF202" i="23"/>
  <c r="AD200" i="23"/>
  <c r="AD204" i="23"/>
  <c r="AH204" i="23"/>
  <c r="AD199" i="23"/>
  <c r="AT203" i="23"/>
  <c r="AD207" i="23"/>
  <c r="L134" i="22"/>
  <c r="AG99" i="30" s="1"/>
  <c r="K117" i="22"/>
  <c r="P93" i="30" s="1"/>
  <c r="J119" i="22"/>
  <c r="R87" i="30" s="1"/>
  <c r="L120" i="22"/>
  <c r="S99" i="30" s="1"/>
  <c r="K120" i="22"/>
  <c r="S93" i="30" s="1"/>
  <c r="I130" i="22"/>
  <c r="AC81" i="30" s="1"/>
  <c r="J132" i="22"/>
  <c r="AE87" i="30" s="1"/>
  <c r="M133" i="22"/>
  <c r="AF105" i="30" s="1"/>
  <c r="J134" i="22"/>
  <c r="AG87" i="30" s="1"/>
  <c r="N134" i="22"/>
  <c r="AG111" i="30" s="1"/>
  <c r="L121" i="22"/>
  <c r="T99" i="30" s="1"/>
  <c r="J129" i="22"/>
  <c r="AB87" i="30" s="1"/>
  <c r="L131" i="22"/>
  <c r="AD99" i="30" s="1"/>
  <c r="K132" i="22"/>
  <c r="AE93" i="30" s="1"/>
  <c r="N132" i="22"/>
  <c r="AE111" i="30" s="1"/>
  <c r="L133" i="22"/>
  <c r="AF99" i="30" s="1"/>
  <c r="N137" i="22"/>
  <c r="AJ111" i="30" s="1"/>
  <c r="M130" i="22"/>
  <c r="AC105" i="30" s="1"/>
  <c r="M43" i="22"/>
  <c r="M127" i="22"/>
  <c r="Z105" i="30" s="1"/>
  <c r="M128" i="22"/>
  <c r="AA105" i="30" s="1"/>
  <c r="M134" i="22"/>
  <c r="AG105" i="30" s="1"/>
  <c r="M158" i="22"/>
  <c r="V106" i="30" s="1"/>
  <c r="M160" i="22"/>
  <c r="X106" i="30" s="1"/>
  <c r="M162" i="22"/>
  <c r="Z106" i="30" s="1"/>
  <c r="M164" i="22"/>
  <c r="AB106" i="30" s="1"/>
  <c r="M166" i="22"/>
  <c r="AD106" i="30" s="1"/>
  <c r="M168" i="22"/>
  <c r="AF106" i="30" s="1"/>
  <c r="M170" i="22"/>
  <c r="AH106" i="30" s="1"/>
  <c r="M172" i="22"/>
  <c r="AJ106" i="30" s="1"/>
  <c r="M59" i="22"/>
  <c r="M123" i="22"/>
  <c r="V105" i="30" s="1"/>
  <c r="M124" i="22"/>
  <c r="W105" i="30" s="1"/>
  <c r="I58" i="22"/>
  <c r="I135" i="22"/>
  <c r="AH81" i="30" s="1"/>
  <c r="I162" i="22"/>
  <c r="Z82" i="30" s="1"/>
  <c r="I164" i="22"/>
  <c r="AB82" i="30" s="1"/>
  <c r="I165" i="22"/>
  <c r="AC82" i="30" s="1"/>
  <c r="I166" i="22"/>
  <c r="AD82" i="30" s="1"/>
  <c r="I168" i="22"/>
  <c r="AF82" i="30" s="1"/>
  <c r="I169" i="22"/>
  <c r="AG82" i="30" s="1"/>
  <c r="I170" i="22"/>
  <c r="AH82" i="30" s="1"/>
  <c r="I172" i="22"/>
  <c r="AJ82" i="30" s="1"/>
  <c r="I66" i="22"/>
  <c r="I128" i="22"/>
  <c r="AA81" i="30" s="1"/>
  <c r="I62" i="22"/>
  <c r="I129" i="22"/>
  <c r="AB81" i="30" s="1"/>
  <c r="I136" i="22"/>
  <c r="AI81" i="30" s="1"/>
  <c r="I120" i="22"/>
  <c r="S81" i="30" s="1"/>
  <c r="I121" i="22"/>
  <c r="T81" i="30" s="1"/>
  <c r="I122" i="22"/>
  <c r="U81" i="30" s="1"/>
  <c r="I126" i="22"/>
  <c r="Y81" i="30" s="1"/>
  <c r="I155" i="22"/>
  <c r="S82" i="30" s="1"/>
  <c r="I171" i="22"/>
  <c r="AI82" i="30" s="1"/>
  <c r="I167" i="22"/>
  <c r="AE82" i="30" s="1"/>
  <c r="I123" i="22"/>
  <c r="V81" i="30" s="1"/>
  <c r="I127" i="22"/>
  <c r="Z81" i="30" s="1"/>
  <c r="I133" i="22"/>
  <c r="AF81" i="30" s="1"/>
  <c r="U42" i="22" a="1"/>
  <c r="L58" i="22"/>
  <c r="L51" i="22"/>
  <c r="J55" i="22"/>
  <c r="L56" i="22"/>
  <c r="L59" i="22"/>
  <c r="L64" i="22"/>
  <c r="X66" i="22"/>
  <c r="M60" i="22"/>
  <c r="L61" i="22"/>
  <c r="W54" i="22"/>
  <c r="L57" i="22"/>
  <c r="L62" i="22"/>
  <c r="L65" i="22"/>
  <c r="L52" i="22"/>
  <c r="L54" i="22"/>
  <c r="AM55" i="22"/>
  <c r="L60" i="22"/>
  <c r="L63" i="22"/>
  <c r="J121" i="22"/>
  <c r="T87" i="30" s="1"/>
  <c r="N124" i="22"/>
  <c r="W111" i="30" s="1"/>
  <c r="N128" i="22"/>
  <c r="AA111" i="30" s="1"/>
  <c r="J130" i="22"/>
  <c r="AC87" i="30" s="1"/>
  <c r="I131" i="22"/>
  <c r="AD81" i="30" s="1"/>
  <c r="K152" i="22"/>
  <c r="P94" i="30" s="1"/>
  <c r="J156" i="22"/>
  <c r="T88" i="30" s="1"/>
  <c r="N171" i="22"/>
  <c r="K51" i="22"/>
  <c r="K53" i="22"/>
  <c r="L53" i="22"/>
  <c r="I55" i="22"/>
  <c r="L55" i="22"/>
  <c r="L119" i="22"/>
  <c r="R99" i="30" s="1"/>
  <c r="K119" i="22"/>
  <c r="R93" i="30" s="1"/>
  <c r="L122" i="22"/>
  <c r="U99" i="30" s="1"/>
  <c r="J123" i="22"/>
  <c r="V87" i="30" s="1"/>
  <c r="M125" i="22"/>
  <c r="X105" i="30" s="1"/>
  <c r="L126" i="22"/>
  <c r="Y99" i="30" s="1"/>
  <c r="J127" i="22"/>
  <c r="Z87" i="30" s="1"/>
  <c r="M129" i="22"/>
  <c r="AB105" i="30" s="1"/>
  <c r="N129" i="22"/>
  <c r="AB111" i="30" s="1"/>
  <c r="K130" i="22"/>
  <c r="AC93" i="30" s="1"/>
  <c r="K131" i="22"/>
  <c r="AD93" i="30" s="1"/>
  <c r="J131" i="22"/>
  <c r="AD87" i="30" s="1"/>
  <c r="N131" i="22"/>
  <c r="AD111" i="30" s="1"/>
  <c r="M132" i="22"/>
  <c r="AE105" i="30" s="1"/>
  <c r="N133" i="22"/>
  <c r="AF111" i="30" s="1"/>
  <c r="K134" i="22"/>
  <c r="AG93" i="30" s="1"/>
  <c r="M136" i="22"/>
  <c r="AI105" i="30" s="1"/>
  <c r="L137" i="22"/>
  <c r="AJ99" i="30" s="1"/>
  <c r="L153" i="22"/>
  <c r="Q100" i="30" s="1"/>
  <c r="K155" i="22"/>
  <c r="S94" i="30" s="1"/>
  <c r="K156" i="22"/>
  <c r="T94" i="30" s="1"/>
  <c r="L157" i="22"/>
  <c r="U100" i="30" s="1"/>
  <c r="L159" i="22"/>
  <c r="W100" i="30" s="1"/>
  <c r="L161" i="22"/>
  <c r="Y100" i="30" s="1"/>
  <c r="L163" i="22"/>
  <c r="AA100" i="30" s="1"/>
  <c r="J164" i="22"/>
  <c r="AB88" i="30" s="1"/>
  <c r="N164" i="22"/>
  <c r="L165" i="22"/>
  <c r="AC100" i="30" s="1"/>
  <c r="J166" i="22"/>
  <c r="AD88" i="30" s="1"/>
  <c r="N166" i="22"/>
  <c r="L167" i="22"/>
  <c r="AE100" i="30" s="1"/>
  <c r="J168" i="22"/>
  <c r="AF88" i="30" s="1"/>
  <c r="N168" i="22"/>
  <c r="L169" i="22"/>
  <c r="AG100" i="30" s="1"/>
  <c r="N114" i="22"/>
  <c r="M111" i="30" s="1"/>
  <c r="L118" i="22"/>
  <c r="Q99" i="30" s="1"/>
  <c r="K118" i="22"/>
  <c r="Q93" i="30" s="1"/>
  <c r="M122" i="22"/>
  <c r="U105" i="30" s="1"/>
  <c r="L123" i="22"/>
  <c r="V99" i="30" s="1"/>
  <c r="K123" i="22"/>
  <c r="V93" i="30" s="1"/>
  <c r="M126" i="22"/>
  <c r="Y105" i="30" s="1"/>
  <c r="L127" i="22"/>
  <c r="Z99" i="30" s="1"/>
  <c r="K127" i="22"/>
  <c r="Z93" i="30" s="1"/>
  <c r="N130" i="22"/>
  <c r="AC111" i="30" s="1"/>
  <c r="M131" i="22"/>
  <c r="AD105" i="30" s="1"/>
  <c r="L132" i="22"/>
  <c r="AE99" i="30" s="1"/>
  <c r="K133" i="22"/>
  <c r="AF93" i="30" s="1"/>
  <c r="M135" i="22"/>
  <c r="AH105" i="30" s="1"/>
  <c r="N136" i="22"/>
  <c r="AI111" i="30" s="1"/>
  <c r="L136" i="22"/>
  <c r="AI99" i="30" s="1"/>
  <c r="K137" i="22"/>
  <c r="AJ93" i="30" s="1"/>
  <c r="J155" i="22"/>
  <c r="S88" i="30" s="1"/>
  <c r="N155" i="22"/>
  <c r="K158" i="22"/>
  <c r="V94" i="30" s="1"/>
  <c r="K160" i="22"/>
  <c r="X94" i="30" s="1"/>
  <c r="K162" i="22"/>
  <c r="Z94" i="30" s="1"/>
  <c r="K168" i="22"/>
  <c r="AF94" i="30" s="1"/>
  <c r="K170" i="22"/>
  <c r="AH94" i="30" s="1"/>
  <c r="J170" i="22"/>
  <c r="AH88" i="30" s="1"/>
  <c r="N170" i="22"/>
  <c r="K172" i="22"/>
  <c r="AJ94" i="30" s="1"/>
  <c r="N172" i="22"/>
  <c r="Y42" i="22"/>
  <c r="U42" i="22"/>
  <c r="X42" i="22"/>
  <c r="W42" i="22"/>
  <c r="V206" i="22"/>
  <c r="AD206" i="22" s="1"/>
  <c r="V203" i="22"/>
  <c r="V200" i="22"/>
  <c r="AD200" i="22" s="1"/>
  <c r="V195" i="22"/>
  <c r="V204" i="22"/>
  <c r="AD204" i="22" s="1"/>
  <c r="V199" i="22"/>
  <c r="V196" i="22"/>
  <c r="AD196" i="22" s="1"/>
  <c r="V194" i="22"/>
  <c r="V205" i="22"/>
  <c r="V202" i="22"/>
  <c r="AD202" i="22" s="1"/>
  <c r="V197" i="22"/>
  <c r="AD197" i="22" s="1"/>
  <c r="V207" i="22"/>
  <c r="V201" i="22"/>
  <c r="AD201" i="22" s="1"/>
  <c r="V193" i="22"/>
  <c r="V191" i="22"/>
  <c r="AD191" i="22" s="1"/>
  <c r="V189" i="22"/>
  <c r="AD189" i="22" s="1"/>
  <c r="V187" i="22"/>
  <c r="AD187" i="22" s="1"/>
  <c r="V185" i="22"/>
  <c r="V188" i="22"/>
  <c r="AD188" i="22" s="1"/>
  <c r="V186" i="22"/>
  <c r="V182" i="22"/>
  <c r="AD182" i="22" s="1"/>
  <c r="V180" i="22"/>
  <c r="V190" i="22"/>
  <c r="AD190" i="22" s="1"/>
  <c r="V183" i="22"/>
  <c r="V198" i="22"/>
  <c r="V192" i="22"/>
  <c r="V184" i="22"/>
  <c r="AD184" i="22" s="1"/>
  <c r="V181" i="22"/>
  <c r="AD181" i="22" s="1"/>
  <c r="V179" i="22"/>
  <c r="AD179" i="22" s="1"/>
  <c r="AN206" i="22"/>
  <c r="AV206" i="22" s="1"/>
  <c r="AN200" i="22"/>
  <c r="AV200" i="22" s="1"/>
  <c r="AN199" i="22"/>
  <c r="AV199" i="22" s="1"/>
  <c r="AN196" i="22"/>
  <c r="AN194" i="22"/>
  <c r="AV194" i="22" s="1"/>
  <c r="AN204" i="22"/>
  <c r="AV204" i="22" s="1"/>
  <c r="AN203" i="22"/>
  <c r="AV203" i="22" s="1"/>
  <c r="AN195" i="22"/>
  <c r="AV195" i="22" s="1"/>
  <c r="AN193" i="22"/>
  <c r="AN205" i="22"/>
  <c r="AV205" i="22" s="1"/>
  <c r="AN202" i="22"/>
  <c r="AV202" i="22" s="1"/>
  <c r="AN201" i="22"/>
  <c r="AV201" i="22" s="1"/>
  <c r="AN207" i="22"/>
  <c r="AV207" i="22" s="1"/>
  <c r="AN198" i="22"/>
  <c r="AV198" i="22" s="1"/>
  <c r="AN197" i="22"/>
  <c r="AV197" i="22" s="1"/>
  <c r="AN192" i="22"/>
  <c r="AV192" i="22" s="1"/>
  <c r="AN190" i="22"/>
  <c r="AV190" i="22" s="1"/>
  <c r="AN188" i="22"/>
  <c r="AV188" i="22" s="1"/>
  <c r="AN185" i="22"/>
  <c r="AV185" i="22" s="1"/>
  <c r="AN182" i="22"/>
  <c r="AV182" i="22" s="1"/>
  <c r="AN187" i="22"/>
  <c r="AV187" i="22" s="1"/>
  <c r="AN186" i="22"/>
  <c r="AV186" i="22" s="1"/>
  <c r="AN181" i="22"/>
  <c r="AV181" i="22" s="1"/>
  <c r="AN179" i="22"/>
  <c r="AV179" i="22" s="1"/>
  <c r="AN189" i="22"/>
  <c r="AV189" i="22" s="1"/>
  <c r="AN183" i="22"/>
  <c r="AV183" i="22" s="1"/>
  <c r="AN191" i="22"/>
  <c r="AV191" i="22" s="1"/>
  <c r="AN184" i="22"/>
  <c r="AV184" i="22" s="1"/>
  <c r="AN180" i="22"/>
  <c r="AV180" i="22" s="1"/>
  <c r="Z204" i="22"/>
  <c r="AH204" i="22" s="1"/>
  <c r="Z202" i="22"/>
  <c r="AH202" i="22" s="1"/>
  <c r="Z197" i="22"/>
  <c r="Z195" i="22"/>
  <c r="Z206" i="22"/>
  <c r="Z201" i="22"/>
  <c r="Z198" i="22"/>
  <c r="AH198" i="22" s="1"/>
  <c r="Z196" i="22"/>
  <c r="Z194" i="22"/>
  <c r="AH194" i="22" s="1"/>
  <c r="Z207" i="22"/>
  <c r="Z199" i="22"/>
  <c r="AH199" i="22" s="1"/>
  <c r="Z200" i="22"/>
  <c r="AH200" i="22" s="1"/>
  <c r="Z203" i="22"/>
  <c r="AH203" i="22" s="1"/>
  <c r="Z193" i="22"/>
  <c r="Z191" i="22"/>
  <c r="AH191" i="22" s="1"/>
  <c r="Z189" i="22"/>
  <c r="Z187" i="22"/>
  <c r="AH187" i="22" s="1"/>
  <c r="Z188" i="22"/>
  <c r="Z183" i="22"/>
  <c r="AH183" i="22" s="1"/>
  <c r="Z205" i="22"/>
  <c r="AH205" i="22" s="1"/>
  <c r="Z190" i="22"/>
  <c r="Z184" i="22"/>
  <c r="AH184" i="22" s="1"/>
  <c r="Z182" i="22"/>
  <c r="Z180" i="22"/>
  <c r="AH180" i="22" s="1"/>
  <c r="Z192" i="22"/>
  <c r="AH192" i="22" s="1"/>
  <c r="Z185" i="22"/>
  <c r="Z186" i="22"/>
  <c r="Z181" i="22"/>
  <c r="AH181" i="22" s="1"/>
  <c r="N181" i="22" s="1"/>
  <c r="Z179" i="22"/>
  <c r="N72" i="22"/>
  <c r="W48" i="22"/>
  <c r="AM51" i="22"/>
  <c r="AU51" i="22" s="1"/>
  <c r="W52" i="22"/>
  <c r="AM52" i="22"/>
  <c r="AM54" i="22"/>
  <c r="AM46" i="22"/>
  <c r="AU46" i="22" s="1"/>
  <c r="AM47" i="22"/>
  <c r="AU47" i="22" s="1"/>
  <c r="W49" i="22"/>
  <c r="AM50" i="22"/>
  <c r="AU50" i="22" s="1"/>
  <c r="W51" i="22"/>
  <c r="W53" i="22"/>
  <c r="W56" i="22"/>
  <c r="W57" i="22"/>
  <c r="W58" i="22"/>
  <c r="W59" i="22"/>
  <c r="W60" i="22"/>
  <c r="W61" i="22"/>
  <c r="W62" i="22"/>
  <c r="W63" i="22"/>
  <c r="W64" i="22"/>
  <c r="AO71" i="22"/>
  <c r="Y71" i="22"/>
  <c r="U71" i="22"/>
  <c r="AO70" i="22"/>
  <c r="Y70" i="22"/>
  <c r="U70" i="22"/>
  <c r="AO69" i="22"/>
  <c r="Y69" i="22"/>
  <c r="U69" i="22"/>
  <c r="AO68" i="22"/>
  <c r="Y68" i="22"/>
  <c r="U68" i="22"/>
  <c r="AO67" i="22"/>
  <c r="Y67" i="22"/>
  <c r="U67" i="22"/>
  <c r="AO66" i="22"/>
  <c r="Y66" i="22"/>
  <c r="U66" i="22"/>
  <c r="AN71" i="22"/>
  <c r="X71" i="22"/>
  <c r="AN70" i="22"/>
  <c r="X70" i="22"/>
  <c r="AN69" i="22"/>
  <c r="X69" i="22"/>
  <c r="AN68" i="22"/>
  <c r="X68" i="22"/>
  <c r="AN67" i="22"/>
  <c r="X67" i="22"/>
  <c r="AX121" i="22"/>
  <c r="M121" i="22" s="1"/>
  <c r="T105" i="30" s="1"/>
  <c r="AX120" i="22"/>
  <c r="M120" i="22" s="1"/>
  <c r="S105" i="30" s="1"/>
  <c r="AX119" i="22"/>
  <c r="M119" i="22" s="1"/>
  <c r="R105" i="30" s="1"/>
  <c r="AT119" i="22"/>
  <c r="AP71" i="22"/>
  <c r="AL71" i="22"/>
  <c r="V71" i="22"/>
  <c r="AP70" i="22"/>
  <c r="AL70" i="22"/>
  <c r="V70" i="22"/>
  <c r="AP69" i="22"/>
  <c r="AL69" i="22"/>
  <c r="V69" i="22"/>
  <c r="AP68" i="22"/>
  <c r="AL68" i="22"/>
  <c r="V68" i="22"/>
  <c r="AP67" i="22"/>
  <c r="AL67" i="22"/>
  <c r="V67" i="22"/>
  <c r="AP66" i="22"/>
  <c r="AL66" i="22"/>
  <c r="W66" i="22"/>
  <c r="AP65" i="22"/>
  <c r="AL65" i="22"/>
  <c r="V65" i="22"/>
  <c r="AP64" i="22"/>
  <c r="AL64" i="22"/>
  <c r="V64" i="22"/>
  <c r="AP63" i="22"/>
  <c r="AL63" i="22"/>
  <c r="V63" i="22"/>
  <c r="AP62" i="22"/>
  <c r="AL62" i="22"/>
  <c r="V62" i="22"/>
  <c r="AP61" i="22"/>
  <c r="AL61" i="22"/>
  <c r="V61" i="22"/>
  <c r="AP60" i="22"/>
  <c r="AL60" i="22"/>
  <c r="V60" i="22"/>
  <c r="AP59" i="22"/>
  <c r="AL59" i="22"/>
  <c r="V59" i="22"/>
  <c r="AP58" i="22"/>
  <c r="AL58" i="22"/>
  <c r="V58" i="22"/>
  <c r="AP57" i="22"/>
  <c r="AL57" i="22"/>
  <c r="V57" i="22"/>
  <c r="AP56" i="22"/>
  <c r="AL56" i="22"/>
  <c r="V56" i="22"/>
  <c r="AP55" i="22"/>
  <c r="AX55" i="22" s="1"/>
  <c r="M55" i="22" s="1"/>
  <c r="AL55" i="22"/>
  <c r="V55" i="22"/>
  <c r="AP54" i="22"/>
  <c r="AX54" i="22" s="1"/>
  <c r="M54" i="22" s="1"/>
  <c r="AL54" i="22"/>
  <c r="V54" i="22"/>
  <c r="AP53" i="22"/>
  <c r="AX53" i="22" s="1"/>
  <c r="M53" i="22" s="1"/>
  <c r="AL53" i="22"/>
  <c r="AT53" i="22" s="1"/>
  <c r="V53" i="22"/>
  <c r="AP52" i="22"/>
  <c r="AX52" i="22" s="1"/>
  <c r="M52" i="22" s="1"/>
  <c r="AL52" i="22"/>
  <c r="AT52" i="22" s="1"/>
  <c r="V52" i="22"/>
  <c r="AP51" i="22"/>
  <c r="AX51" i="22" s="1"/>
  <c r="M51" i="22" s="1"/>
  <c r="AL51" i="22"/>
  <c r="AT51" i="22" s="1"/>
  <c r="V51" i="22"/>
  <c r="AP50" i="22"/>
  <c r="AX50" i="22" s="1"/>
  <c r="M50" i="22" s="1"/>
  <c r="AL50" i="22"/>
  <c r="AT50" i="22" s="1"/>
  <c r="V50" i="22"/>
  <c r="AP49" i="22"/>
  <c r="AX49" i="22" s="1"/>
  <c r="M49" i="22" s="1"/>
  <c r="AL49" i="22"/>
  <c r="AT49" i="22" s="1"/>
  <c r="V49" i="22"/>
  <c r="AP48" i="22"/>
  <c r="AX48" i="22" s="1"/>
  <c r="M48" i="22" s="1"/>
  <c r="AL48" i="22"/>
  <c r="AT48" i="22" s="1"/>
  <c r="V48" i="22"/>
  <c r="AP47" i="22"/>
  <c r="AX47" i="22" s="1"/>
  <c r="AL47" i="22"/>
  <c r="AT47" i="22" s="1"/>
  <c r="V47" i="22"/>
  <c r="AD47" i="22" s="1"/>
  <c r="AP46" i="22"/>
  <c r="AX46" i="22" s="1"/>
  <c r="AL46" i="22"/>
  <c r="AT46" i="22" s="1"/>
  <c r="V46" i="22"/>
  <c r="AD46" i="22" s="1"/>
  <c r="J46" i="22" s="1"/>
  <c r="AP45" i="22"/>
  <c r="AX45" i="22" s="1"/>
  <c r="AL45" i="22"/>
  <c r="AT45" i="22" s="1"/>
  <c r="AP44" i="22"/>
  <c r="AX44" i="22" s="1"/>
  <c r="AL44" i="22"/>
  <c r="AT44" i="22" s="1"/>
  <c r="Y45" i="22"/>
  <c r="AO44" i="22"/>
  <c r="AW44" i="22" s="1"/>
  <c r="Y44" i="22"/>
  <c r="AM71" i="22"/>
  <c r="W71" i="22"/>
  <c r="AM70" i="22"/>
  <c r="W70" i="22"/>
  <c r="AM69" i="22"/>
  <c r="W69" i="22"/>
  <c r="AM68" i="22"/>
  <c r="W68" i="22"/>
  <c r="AM67" i="22"/>
  <c r="W67" i="22"/>
  <c r="AN66" i="22"/>
  <c r="V66" i="22"/>
  <c r="AO65" i="22"/>
  <c r="Y65" i="22"/>
  <c r="U65" i="22"/>
  <c r="AO64" i="22"/>
  <c r="Y64" i="22"/>
  <c r="U64" i="22"/>
  <c r="AO63" i="22"/>
  <c r="Y63" i="22"/>
  <c r="U63" i="22"/>
  <c r="AO62" i="22"/>
  <c r="Y62" i="22"/>
  <c r="U62" i="22"/>
  <c r="AO61" i="22"/>
  <c r="Y61" i="22"/>
  <c r="U61" i="22"/>
  <c r="AO60" i="22"/>
  <c r="Y60" i="22"/>
  <c r="U60" i="22"/>
  <c r="AO59" i="22"/>
  <c r="Y59" i="22"/>
  <c r="U59" i="22"/>
  <c r="AO58" i="22"/>
  <c r="Y58" i="22"/>
  <c r="U58" i="22"/>
  <c r="AO57" i="22"/>
  <c r="Y57" i="22"/>
  <c r="U57" i="22"/>
  <c r="AO56" i="22"/>
  <c r="Y56" i="22"/>
  <c r="U56" i="22"/>
  <c r="AO55" i="22"/>
  <c r="Y55" i="22"/>
  <c r="U55" i="22"/>
  <c r="AO54" i="22"/>
  <c r="Y54" i="22"/>
  <c r="U54" i="22"/>
  <c r="AO53" i="22"/>
  <c r="Y53" i="22"/>
  <c r="U53" i="22"/>
  <c r="AC53" i="22" s="1"/>
  <c r="AO52" i="22"/>
  <c r="Y52" i="22"/>
  <c r="U52" i="22"/>
  <c r="AC52" i="22" s="1"/>
  <c r="AO51" i="22"/>
  <c r="Y51" i="22"/>
  <c r="U51" i="22"/>
  <c r="AO50" i="22"/>
  <c r="AW50" i="22" s="1"/>
  <c r="L50" i="22" s="1"/>
  <c r="Y50" i="22"/>
  <c r="U50" i="22"/>
  <c r="AO49" i="22"/>
  <c r="AW49" i="22" s="1"/>
  <c r="L49" i="22" s="1"/>
  <c r="Y49" i="22"/>
  <c r="U49" i="22"/>
  <c r="AO48" i="22"/>
  <c r="AW48" i="22" s="1"/>
  <c r="L48" i="22" s="1"/>
  <c r="Y48" i="22"/>
  <c r="U48" i="22"/>
  <c r="AO47" i="22"/>
  <c r="AW47" i="22" s="1"/>
  <c r="Y47" i="22"/>
  <c r="U47" i="22"/>
  <c r="AO46" i="22"/>
  <c r="AW46" i="22" s="1"/>
  <c r="Y46" i="22"/>
  <c r="U46" i="22"/>
  <c r="AO45" i="22"/>
  <c r="AW45" i="22" s="1"/>
  <c r="U45" i="22"/>
  <c r="U44" i="22"/>
  <c r="AM66" i="22"/>
  <c r="AN65" i="22"/>
  <c r="X65" i="22"/>
  <c r="AN64" i="22"/>
  <c r="X64" i="22"/>
  <c r="AN63" i="22"/>
  <c r="X63" i="22"/>
  <c r="AN62" i="22"/>
  <c r="X62" i="22"/>
  <c r="AN61" i="22"/>
  <c r="X61" i="22"/>
  <c r="AN60" i="22"/>
  <c r="X60" i="22"/>
  <c r="AN59" i="22"/>
  <c r="X59" i="22"/>
  <c r="AN58" i="22"/>
  <c r="X58" i="22"/>
  <c r="AN57" i="22"/>
  <c r="X57" i="22"/>
  <c r="AN56" i="22"/>
  <c r="X56" i="22"/>
  <c r="AN55" i="22"/>
  <c r="X55" i="22"/>
  <c r="AN54" i="22"/>
  <c r="X54" i="22"/>
  <c r="AN53" i="22"/>
  <c r="X53" i="22"/>
  <c r="AN52" i="22"/>
  <c r="X52" i="22"/>
  <c r="AN51" i="22"/>
  <c r="X51" i="22"/>
  <c r="AN50" i="22"/>
  <c r="X50" i="22"/>
  <c r="AN49" i="22"/>
  <c r="AV49" i="22" s="1"/>
  <c r="X49" i="22"/>
  <c r="AN48" i="22"/>
  <c r="AV48" i="22" s="1"/>
  <c r="X48" i="22"/>
  <c r="X47" i="22"/>
  <c r="X46" i="22"/>
  <c r="X45" i="22"/>
  <c r="X44" i="22"/>
  <c r="AM48" i="22"/>
  <c r="AU48" i="22" s="1"/>
  <c r="W50" i="22"/>
  <c r="AM53" i="22"/>
  <c r="W55" i="22"/>
  <c r="AM56" i="22"/>
  <c r="AM57" i="22"/>
  <c r="AM58" i="22"/>
  <c r="AM59" i="22"/>
  <c r="AM60" i="22"/>
  <c r="AM61" i="22"/>
  <c r="AM62" i="22"/>
  <c r="AM63" i="22"/>
  <c r="AM64" i="22"/>
  <c r="AM65" i="22"/>
  <c r="U207" i="22"/>
  <c r="AC207" i="22" s="1"/>
  <c r="U205" i="22"/>
  <c r="AC205" i="22" s="1"/>
  <c r="U206" i="22"/>
  <c r="U204" i="22"/>
  <c r="AC204" i="22" s="1"/>
  <c r="I204" i="22" s="1"/>
  <c r="U202" i="22"/>
  <c r="AC202" i="22" s="1"/>
  <c r="U200" i="22"/>
  <c r="AC200" i="22" s="1"/>
  <c r="U198" i="22"/>
  <c r="AC198" i="22" s="1"/>
  <c r="U197" i="22"/>
  <c r="AC197" i="22" s="1"/>
  <c r="U201" i="22"/>
  <c r="U199" i="22"/>
  <c r="AC199" i="22" s="1"/>
  <c r="U195" i="22"/>
  <c r="AC195" i="22" s="1"/>
  <c r="U193" i="22"/>
  <c r="AC193" i="22" s="1"/>
  <c r="U191" i="22"/>
  <c r="AC191" i="22" s="1"/>
  <c r="U189" i="22"/>
  <c r="AC189" i="22" s="1"/>
  <c r="U187" i="22"/>
  <c r="AC187" i="22" s="1"/>
  <c r="U185" i="22"/>
  <c r="AC185" i="22" s="1"/>
  <c r="U183" i="22"/>
  <c r="U192" i="22"/>
  <c r="AC192" i="22" s="1"/>
  <c r="U190" i="22"/>
  <c r="U188" i="22"/>
  <c r="AC188" i="22" s="1"/>
  <c r="U186" i="22"/>
  <c r="AC186" i="22" s="1"/>
  <c r="U184" i="22"/>
  <c r="AC184" i="22" s="1"/>
  <c r="U203" i="22"/>
  <c r="AC203" i="22" s="1"/>
  <c r="U194" i="22"/>
  <c r="AC194" i="22" s="1"/>
  <c r="U181" i="22"/>
  <c r="AC181" i="22" s="1"/>
  <c r="U179" i="22"/>
  <c r="AC179" i="22" s="1"/>
  <c r="U196" i="22"/>
  <c r="AC196" i="22" s="1"/>
  <c r="U182" i="22"/>
  <c r="AC182" i="22" s="1"/>
  <c r="U180" i="22"/>
  <c r="AC180" i="22" s="1"/>
  <c r="AM206" i="22"/>
  <c r="AU206" i="22" s="1"/>
  <c r="AM204" i="22"/>
  <c r="AU204" i="22" s="1"/>
  <c r="AM207" i="22"/>
  <c r="AU207" i="22" s="1"/>
  <c r="AM205" i="22"/>
  <c r="AU205" i="22" s="1"/>
  <c r="AM203" i="22"/>
  <c r="AU203" i="22" s="1"/>
  <c r="AM201" i="22"/>
  <c r="AU201" i="22" s="1"/>
  <c r="AM199" i="22"/>
  <c r="AU199" i="22" s="1"/>
  <c r="AM197" i="22"/>
  <c r="AU197" i="22" s="1"/>
  <c r="AM202" i="22"/>
  <c r="AU202" i="22" s="1"/>
  <c r="AM198" i="22"/>
  <c r="AU198" i="22" s="1"/>
  <c r="AM194" i="22"/>
  <c r="AU194" i="22" s="1"/>
  <c r="AM192" i="22"/>
  <c r="AM190" i="22"/>
  <c r="AU190" i="22" s="1"/>
  <c r="AM188" i="22"/>
  <c r="AU188" i="22" s="1"/>
  <c r="AM186" i="22"/>
  <c r="AU186" i="22" s="1"/>
  <c r="AM184" i="22"/>
  <c r="AU184" i="22" s="1"/>
  <c r="AM182" i="22"/>
  <c r="AU182" i="22" s="1"/>
  <c r="AM196" i="22"/>
  <c r="AU196" i="22" s="1"/>
  <c r="AM191" i="22"/>
  <c r="AM189" i="22"/>
  <c r="AU189" i="22" s="1"/>
  <c r="AM187" i="22"/>
  <c r="AU187" i="22" s="1"/>
  <c r="AM185" i="22"/>
  <c r="AU185" i="22" s="1"/>
  <c r="AM183" i="22"/>
  <c r="AU183" i="22" s="1"/>
  <c r="AM193" i="22"/>
  <c r="AU193" i="22" s="1"/>
  <c r="AM180" i="22"/>
  <c r="AU180" i="22" s="1"/>
  <c r="AM181" i="22"/>
  <c r="AU181" i="22" s="1"/>
  <c r="AM179" i="22"/>
  <c r="AU179" i="22" s="1"/>
  <c r="AM200" i="22"/>
  <c r="AU200" i="22" s="1"/>
  <c r="AM195" i="22"/>
  <c r="AU195" i="22" s="1"/>
  <c r="Y207" i="22"/>
  <c r="Y205" i="22"/>
  <c r="Y206" i="22"/>
  <c r="AG206" i="22" s="1"/>
  <c r="Y204" i="22"/>
  <c r="AG204" i="22" s="1"/>
  <c r="Y202" i="22"/>
  <c r="Y200" i="22"/>
  <c r="Y198" i="22"/>
  <c r="AG198" i="22" s="1"/>
  <c r="Y199" i="22"/>
  <c r="AG199" i="22" s="1"/>
  <c r="Y203" i="22"/>
  <c r="Y201" i="22"/>
  <c r="Y193" i="22"/>
  <c r="AG193" i="22" s="1"/>
  <c r="Y191" i="22"/>
  <c r="AG191" i="22" s="1"/>
  <c r="Y189" i="22"/>
  <c r="Y187" i="22"/>
  <c r="Y185" i="22"/>
  <c r="AG185" i="22" s="1"/>
  <c r="Y183" i="22"/>
  <c r="AG183" i="22" s="1"/>
  <c r="Y195" i="22"/>
  <c r="AG195" i="22" s="1"/>
  <c r="Y192" i="22"/>
  <c r="Y190" i="22"/>
  <c r="Y188" i="22"/>
  <c r="AG188" i="22" s="1"/>
  <c r="Y186" i="22"/>
  <c r="Y184" i="22"/>
  <c r="Y197" i="22"/>
  <c r="AG197" i="22" s="1"/>
  <c r="Y196" i="22"/>
  <c r="AG196" i="22" s="1"/>
  <c r="Y181" i="22"/>
  <c r="Y179" i="22"/>
  <c r="Y182" i="22"/>
  <c r="AG182" i="22" s="1"/>
  <c r="Y180" i="22"/>
  <c r="AG180" i="22" s="1"/>
  <c r="Y194" i="22"/>
  <c r="AG194" i="22" s="1"/>
  <c r="AQ206" i="22"/>
  <c r="AQ204" i="22"/>
  <c r="AQ207" i="22"/>
  <c r="AY207" i="22" s="1"/>
  <c r="AQ205" i="22"/>
  <c r="AQ203" i="22"/>
  <c r="AY203" i="22" s="1"/>
  <c r="AQ201" i="22"/>
  <c r="AQ199" i="22"/>
  <c r="AY199" i="22" s="1"/>
  <c r="AQ197" i="22"/>
  <c r="AY197" i="22" s="1"/>
  <c r="AQ200" i="22"/>
  <c r="AY200" i="22" s="1"/>
  <c r="AQ198" i="22"/>
  <c r="AQ196" i="22"/>
  <c r="AY196" i="22" s="1"/>
  <c r="AQ192" i="22"/>
  <c r="AQ190" i="22"/>
  <c r="AQ188" i="22"/>
  <c r="AQ186" i="22"/>
  <c r="AQ184" i="22"/>
  <c r="AQ182" i="22"/>
  <c r="AY182" i="22" s="1"/>
  <c r="AQ194" i="22"/>
  <c r="AQ191" i="22"/>
  <c r="AY191" i="22" s="1"/>
  <c r="AQ189" i="22"/>
  <c r="AY189" i="22" s="1"/>
  <c r="AQ187" i="22"/>
  <c r="AQ185" i="22"/>
  <c r="AQ183" i="22"/>
  <c r="AY183" i="22" s="1"/>
  <c r="AQ195" i="22"/>
  <c r="AQ202" i="22"/>
  <c r="AQ193" i="22"/>
  <c r="AQ180" i="22"/>
  <c r="AY180" i="22" s="1"/>
  <c r="AQ181" i="22"/>
  <c r="AQ179" i="22"/>
  <c r="AY179" i="22" s="1"/>
  <c r="X43" i="22"/>
  <c r="AF43" i="22" s="1"/>
  <c r="AN43" i="22"/>
  <c r="AV43" i="22" s="1"/>
  <c r="K43" i="22" s="1"/>
  <c r="K116" i="22"/>
  <c r="O93" i="30" s="1"/>
  <c r="N118" i="22"/>
  <c r="Q111" i="30" s="1"/>
  <c r="AC119" i="22"/>
  <c r="N119" i="22"/>
  <c r="R111" i="30" s="1"/>
  <c r="N120" i="22"/>
  <c r="S111" i="30" s="1"/>
  <c r="K121" i="22"/>
  <c r="T93" i="30" s="1"/>
  <c r="J122" i="22"/>
  <c r="U87" i="30" s="1"/>
  <c r="N123" i="22"/>
  <c r="V111" i="30" s="1"/>
  <c r="J124" i="22"/>
  <c r="W87" i="30" s="1"/>
  <c r="N125" i="22"/>
  <c r="X111" i="30" s="1"/>
  <c r="J126" i="22"/>
  <c r="Y87" i="30" s="1"/>
  <c r="N127" i="22"/>
  <c r="Z111" i="30" s="1"/>
  <c r="J128" i="22"/>
  <c r="AA87" i="30" s="1"/>
  <c r="J133" i="22"/>
  <c r="AF87" i="30" s="1"/>
  <c r="AO43" i="22"/>
  <c r="AW43" i="22" s="1"/>
  <c r="N105" i="22"/>
  <c r="N115" i="22"/>
  <c r="N111" i="30" s="1"/>
  <c r="N121" i="22"/>
  <c r="T111" i="30" s="1"/>
  <c r="K122" i="22"/>
  <c r="U93" i="30" s="1"/>
  <c r="K124" i="22"/>
  <c r="W93" i="30" s="1"/>
  <c r="K126" i="22"/>
  <c r="Y93" i="30" s="1"/>
  <c r="K128" i="22"/>
  <c r="AA93" i="30" s="1"/>
  <c r="AL205" i="22"/>
  <c r="AT205" i="22" s="1"/>
  <c r="AL201" i="22"/>
  <c r="AL195" i="22"/>
  <c r="AT195" i="22" s="1"/>
  <c r="AL193" i="22"/>
  <c r="AT193" i="22" s="1"/>
  <c r="AL207" i="22"/>
  <c r="AT207" i="22" s="1"/>
  <c r="AL200" i="22"/>
  <c r="AT200" i="22" s="1"/>
  <c r="AL197" i="22"/>
  <c r="AT197" i="22" s="1"/>
  <c r="AL196" i="22"/>
  <c r="AT196" i="22" s="1"/>
  <c r="AL194" i="22"/>
  <c r="AT194" i="22" s="1"/>
  <c r="AL204" i="22"/>
  <c r="AT204" i="22" s="1"/>
  <c r="AL203" i="22"/>
  <c r="AT203" i="22" s="1"/>
  <c r="AL198" i="22"/>
  <c r="AT198" i="22" s="1"/>
  <c r="AL202" i="22"/>
  <c r="AT202" i="22" s="1"/>
  <c r="AL199" i="22"/>
  <c r="AT199" i="22" s="1"/>
  <c r="AL191" i="22"/>
  <c r="AT191" i="22" s="1"/>
  <c r="AL189" i="22"/>
  <c r="AT189" i="22" s="1"/>
  <c r="AL187" i="22"/>
  <c r="AT187" i="22" s="1"/>
  <c r="AL184" i="22"/>
  <c r="AT184" i="22" s="1"/>
  <c r="AL188" i="22"/>
  <c r="AT188" i="22" s="1"/>
  <c r="AL185" i="22"/>
  <c r="AT185" i="22" s="1"/>
  <c r="AL182" i="22"/>
  <c r="AT182" i="22" s="1"/>
  <c r="AL180" i="22"/>
  <c r="AL190" i="22"/>
  <c r="AT190" i="22" s="1"/>
  <c r="AL186" i="22"/>
  <c r="AT186" i="22" s="1"/>
  <c r="AL206" i="22"/>
  <c r="AT206" i="22" s="1"/>
  <c r="AL192" i="22"/>
  <c r="AT192" i="22" s="1"/>
  <c r="AL183" i="22"/>
  <c r="AT183" i="22" s="1"/>
  <c r="AL181" i="22"/>
  <c r="AT181" i="22" s="1"/>
  <c r="AL179" i="22"/>
  <c r="AT179" i="22" s="1"/>
  <c r="X207" i="22"/>
  <c r="AF207" i="22" s="1"/>
  <c r="X201" i="22"/>
  <c r="X196" i="22"/>
  <c r="AF196" i="22" s="1"/>
  <c r="X194" i="22"/>
  <c r="AF194" i="22" s="1"/>
  <c r="X205" i="22"/>
  <c r="AF205" i="22" s="1"/>
  <c r="X200" i="22"/>
  <c r="X197" i="22"/>
  <c r="AF197" i="22" s="1"/>
  <c r="X195" i="22"/>
  <c r="AF195" i="22" s="1"/>
  <c r="X206" i="22"/>
  <c r="X203" i="22"/>
  <c r="AF203" i="22" s="1"/>
  <c r="X198" i="22"/>
  <c r="AF198" i="22" s="1"/>
  <c r="X199" i="22"/>
  <c r="AF199" i="22" s="1"/>
  <c r="X192" i="22"/>
  <c r="AF192" i="22" s="1"/>
  <c r="X190" i="22"/>
  <c r="AF190" i="22" s="1"/>
  <c r="X188" i="22"/>
  <c r="AF188" i="22" s="1"/>
  <c r="X193" i="22"/>
  <c r="X186" i="22"/>
  <c r="AF186" i="22" s="1"/>
  <c r="X187" i="22"/>
  <c r="X183" i="22"/>
  <c r="AF183" i="22" s="1"/>
  <c r="X181" i="22"/>
  <c r="AF181" i="22" s="1"/>
  <c r="X179" i="22"/>
  <c r="AF179" i="22" s="1"/>
  <c r="L179" i="22" s="1"/>
  <c r="X204" i="22"/>
  <c r="AF204" i="22" s="1"/>
  <c r="X202" i="22"/>
  <c r="AF202" i="22" s="1"/>
  <c r="X189" i="22"/>
  <c r="AF189" i="22" s="1"/>
  <c r="X184" i="22"/>
  <c r="AF184" i="22" s="1"/>
  <c r="X191" i="22"/>
  <c r="AF191" i="22" s="1"/>
  <c r="X185" i="22"/>
  <c r="AF185" i="22" s="1"/>
  <c r="X182" i="22"/>
  <c r="AF182" i="22" s="1"/>
  <c r="X180" i="22"/>
  <c r="AF180" i="22" s="1"/>
  <c r="AP207" i="22"/>
  <c r="AX207" i="22" s="1"/>
  <c r="AP203" i="22"/>
  <c r="AX203" i="22" s="1"/>
  <c r="AP198" i="22"/>
  <c r="AX198" i="22" s="1"/>
  <c r="AP195" i="22"/>
  <c r="AX195" i="22" s="1"/>
  <c r="AP193" i="22"/>
  <c r="AX193" i="22" s="1"/>
  <c r="AP205" i="22"/>
  <c r="AX205" i="22" s="1"/>
  <c r="AP202" i="22"/>
  <c r="AX202" i="22" s="1"/>
  <c r="AP199" i="22"/>
  <c r="AX199" i="22" s="1"/>
  <c r="AP196" i="22"/>
  <c r="AP194" i="22"/>
  <c r="AX194" i="22" s="1"/>
  <c r="AP206" i="22"/>
  <c r="AX206" i="22" s="1"/>
  <c r="AP200" i="22"/>
  <c r="AX200" i="22" s="1"/>
  <c r="AP201" i="22"/>
  <c r="AX201" i="22" s="1"/>
  <c r="AP204" i="22"/>
  <c r="AX204" i="22" s="1"/>
  <c r="AP197" i="22"/>
  <c r="AX197" i="22" s="1"/>
  <c r="AP191" i="22"/>
  <c r="AX191" i="22" s="1"/>
  <c r="AP189" i="22"/>
  <c r="AX189" i="22" s="1"/>
  <c r="AP187" i="22"/>
  <c r="AX187" i="22" s="1"/>
  <c r="AP188" i="22"/>
  <c r="AX188" i="22" s="1"/>
  <c r="AP186" i="22"/>
  <c r="AX186" i="22" s="1"/>
  <c r="AP190" i="22"/>
  <c r="AX190" i="22" s="1"/>
  <c r="AP183" i="22"/>
  <c r="AX183" i="22" s="1"/>
  <c r="AP180" i="22"/>
  <c r="AX180" i="22" s="1"/>
  <c r="AP192" i="22"/>
  <c r="AX192" i="22" s="1"/>
  <c r="AP184" i="22"/>
  <c r="AX184" i="22" s="1"/>
  <c r="AP182" i="22"/>
  <c r="AX182" i="22" s="1"/>
  <c r="AP185" i="22"/>
  <c r="AX185" i="22" s="1"/>
  <c r="AP181" i="22"/>
  <c r="AX181" i="22" s="1"/>
  <c r="AP179" i="22"/>
  <c r="AX179" i="22" s="1"/>
  <c r="W206" i="22"/>
  <c r="AE206" i="22" s="1"/>
  <c r="W204" i="22"/>
  <c r="AE204" i="22" s="1"/>
  <c r="W207" i="22"/>
  <c r="AE207" i="22" s="1"/>
  <c r="W205" i="22"/>
  <c r="W203" i="22"/>
  <c r="AE203" i="22" s="1"/>
  <c r="W201" i="22"/>
  <c r="AE201" i="22" s="1"/>
  <c r="W199" i="22"/>
  <c r="AE199" i="22" s="1"/>
  <c r="W197" i="22"/>
  <c r="W198" i="22"/>
  <c r="AE198" i="22" s="1"/>
  <c r="K198" i="22" s="1"/>
  <c r="W202" i="22"/>
  <c r="AE202" i="22" s="1"/>
  <c r="K202" i="22" s="1"/>
  <c r="W200" i="22"/>
  <c r="AE200" i="22" s="1"/>
  <c r="W196" i="22"/>
  <c r="AE196" i="22" s="1"/>
  <c r="W192" i="22"/>
  <c r="AE192" i="22" s="1"/>
  <c r="W190" i="22"/>
  <c r="AE190" i="22" s="1"/>
  <c r="K190" i="22" s="1"/>
  <c r="W188" i="22"/>
  <c r="W186" i="22"/>
  <c r="AE186" i="22" s="1"/>
  <c r="W184" i="22"/>
  <c r="AE184" i="22" s="1"/>
  <c r="W194" i="22"/>
  <c r="AE194" i="22" s="1"/>
  <c r="W193" i="22"/>
  <c r="AE193" i="22" s="1"/>
  <c r="W191" i="22"/>
  <c r="W189" i="22"/>
  <c r="AE189" i="22" s="1"/>
  <c r="W187" i="22"/>
  <c r="AE187" i="22" s="1"/>
  <c r="K187" i="22" s="1"/>
  <c r="W185" i="22"/>
  <c r="AE185" i="22" s="1"/>
  <c r="W183" i="22"/>
  <c r="AE183" i="22" s="1"/>
  <c r="W195" i="22"/>
  <c r="AE195" i="22" s="1"/>
  <c r="W182" i="22"/>
  <c r="AE182" i="22" s="1"/>
  <c r="W180" i="22"/>
  <c r="AE180" i="22" s="1"/>
  <c r="W181" i="22"/>
  <c r="AE181" i="22" s="1"/>
  <c r="W179" i="22"/>
  <c r="AE179" i="22" s="1"/>
  <c r="AO207" i="22"/>
  <c r="AW207" i="22" s="1"/>
  <c r="AO205" i="22"/>
  <c r="AO206" i="22"/>
  <c r="AW206" i="22" s="1"/>
  <c r="AO204" i="22"/>
  <c r="AW204" i="22" s="1"/>
  <c r="AO202" i="22"/>
  <c r="AW202" i="22" s="1"/>
  <c r="AO200" i="22"/>
  <c r="AW200" i="22" s="1"/>
  <c r="AO198" i="22"/>
  <c r="AW198" i="22" s="1"/>
  <c r="AO197" i="22"/>
  <c r="AW197" i="22" s="1"/>
  <c r="AO201" i="22"/>
  <c r="AW201" i="22" s="1"/>
  <c r="AO199" i="22"/>
  <c r="AW199" i="22" s="1"/>
  <c r="AO195" i="22"/>
  <c r="AW195" i="22" s="1"/>
  <c r="AO191" i="22"/>
  <c r="AW191" i="22" s="1"/>
  <c r="AO189" i="22"/>
  <c r="AO187" i="22"/>
  <c r="AW187" i="22" s="1"/>
  <c r="AO185" i="22"/>
  <c r="AW185" i="22" s="1"/>
  <c r="AO183" i="22"/>
  <c r="AW183" i="22" s="1"/>
  <c r="AO193" i="22"/>
  <c r="AW193" i="22" s="1"/>
  <c r="AO192" i="22"/>
  <c r="AO190" i="22"/>
  <c r="AW190" i="22" s="1"/>
  <c r="AO188" i="22"/>
  <c r="AW188" i="22" s="1"/>
  <c r="AO186" i="22"/>
  <c r="AO184" i="22"/>
  <c r="AO203" i="22"/>
  <c r="AW203" i="22" s="1"/>
  <c r="AO194" i="22"/>
  <c r="AW194" i="22" s="1"/>
  <c r="AO181" i="22"/>
  <c r="AW181" i="22" s="1"/>
  <c r="AO179" i="22"/>
  <c r="AW179" i="22" s="1"/>
  <c r="AO196" i="22"/>
  <c r="AO180" i="22"/>
  <c r="AW180" i="22" s="1"/>
  <c r="AO182" i="22"/>
  <c r="AW182" i="22" s="1"/>
  <c r="V43" i="22"/>
  <c r="AD43" i="22" s="1"/>
  <c r="J43" i="22" s="1"/>
  <c r="AL43" i="22"/>
  <c r="AT43" i="22" s="1"/>
  <c r="I43" i="22" s="1"/>
  <c r="V44" i="22"/>
  <c r="AD44" i="22" s="1"/>
  <c r="J44" i="22" s="1"/>
  <c r="V45" i="22"/>
  <c r="AD45" i="22" s="1"/>
  <c r="J45" i="22" s="1"/>
  <c r="J118" i="22"/>
  <c r="Q87" i="30" s="1"/>
  <c r="AH185" i="22"/>
  <c r="AH193" i="22"/>
  <c r="M137" i="22"/>
  <c r="AJ105" i="30" s="1"/>
  <c r="K165" i="22"/>
  <c r="AC94" i="30" s="1"/>
  <c r="K167" i="22"/>
  <c r="AE94" i="30" s="1"/>
  <c r="AY181" i="22"/>
  <c r="J157" i="22"/>
  <c r="U88" i="30" s="1"/>
  <c r="N157" i="22"/>
  <c r="J158" i="22"/>
  <c r="V88" i="30" s="1"/>
  <c r="N158" i="22"/>
  <c r="J159" i="22"/>
  <c r="W88" i="30" s="1"/>
  <c r="N159" i="22"/>
  <c r="J160" i="22"/>
  <c r="X88" i="30" s="1"/>
  <c r="N160" i="22"/>
  <c r="J161" i="22"/>
  <c r="Y88" i="30" s="1"/>
  <c r="N161" i="22"/>
  <c r="J162" i="22"/>
  <c r="Z88" i="30" s="1"/>
  <c r="N162" i="22"/>
  <c r="J163" i="22"/>
  <c r="AA88" i="30" s="1"/>
  <c r="N163" i="22"/>
  <c r="N156" i="22"/>
  <c r="K164" i="22"/>
  <c r="AB94" i="30" s="1"/>
  <c r="K166" i="22"/>
  <c r="AD94" i="30" s="1"/>
  <c r="AD180" i="22"/>
  <c r="AT180" i="22"/>
  <c r="AH182" i="22"/>
  <c r="N182" i="22" s="1"/>
  <c r="AC183" i="22"/>
  <c r="AD183" i="22"/>
  <c r="AW186" i="22"/>
  <c r="AG189" i="22"/>
  <c r="AG190" i="22"/>
  <c r="M190" i="22" s="1"/>
  <c r="AD193" i="22"/>
  <c r="AH197" i="22"/>
  <c r="AE197" i="22"/>
  <c r="AG179" i="22"/>
  <c r="M179" i="22" s="1"/>
  <c r="AG181" i="22"/>
  <c r="M181" i="22" s="1"/>
  <c r="AY185" i="22"/>
  <c r="AG186" i="22"/>
  <c r="M186" i="22" s="1"/>
  <c r="AD186" i="22"/>
  <c r="AG187" i="22"/>
  <c r="AF187" i="22"/>
  <c r="L187" i="22" s="1"/>
  <c r="AY187" i="22"/>
  <c r="AY194" i="22"/>
  <c r="AY201" i="22"/>
  <c r="AT201" i="22"/>
  <c r="AH179" i="22"/>
  <c r="AW184" i="22"/>
  <c r="AD185" i="22"/>
  <c r="AF193" i="22"/>
  <c r="L193" i="22" s="1"/>
  <c r="AY193" i="22"/>
  <c r="AF200" i="22"/>
  <c r="L200" i="22" s="1"/>
  <c r="AG200" i="22"/>
  <c r="M200" i="22" s="1"/>
  <c r="AG184" i="22"/>
  <c r="M184" i="22" s="1"/>
  <c r="AH186" i="22"/>
  <c r="AH189" i="22"/>
  <c r="AE191" i="22"/>
  <c r="AG192" i="22"/>
  <c r="M192" i="22" s="1"/>
  <c r="AW192" i="22"/>
  <c r="AH188" i="22"/>
  <c r="AH190" i="22"/>
  <c r="AD192" i="22"/>
  <c r="AX196" i="22"/>
  <c r="AV196" i="22"/>
  <c r="AD199" i="22"/>
  <c r="J199" i="22" s="1"/>
  <c r="AY184" i="22"/>
  <c r="AY186" i="22"/>
  <c r="AE188" i="22"/>
  <c r="AY188" i="22"/>
  <c r="AW189" i="22"/>
  <c r="AY190" i="22"/>
  <c r="AU192" i="22"/>
  <c r="AY192" i="22"/>
  <c r="AH196" i="22"/>
  <c r="AW196" i="22"/>
  <c r="AC190" i="22"/>
  <c r="AU191" i="22"/>
  <c r="AV193" i="22"/>
  <c r="AY195" i="22"/>
  <c r="AY205" i="22"/>
  <c r="AC206" i="22"/>
  <c r="I206" i="22" s="1"/>
  <c r="AF206" i="22"/>
  <c r="L206" i="22" s="1"/>
  <c r="AH206" i="22"/>
  <c r="AG201" i="22"/>
  <c r="AC201" i="22"/>
  <c r="AF201" i="22"/>
  <c r="AD195" i="22"/>
  <c r="AH195" i="22"/>
  <c r="N195" i="22" s="1"/>
  <c r="AH201" i="22"/>
  <c r="N201" i="22" s="1"/>
  <c r="AY202" i="22"/>
  <c r="AG203" i="22"/>
  <c r="AY206" i="22"/>
  <c r="AG207" i="22"/>
  <c r="M207" i="22" s="1"/>
  <c r="AD207" i="22"/>
  <c r="AD194" i="22"/>
  <c r="AD198" i="22"/>
  <c r="AY198" i="22"/>
  <c r="AG202" i="22"/>
  <c r="AD203" i="22"/>
  <c r="AY204" i="22"/>
  <c r="AE205" i="22"/>
  <c r="AG205" i="22"/>
  <c r="M205" i="22" s="1"/>
  <c r="AD205" i="22"/>
  <c r="AH207" i="22"/>
  <c r="AW205" i="22"/>
  <c r="AF329" i="30" l="1"/>
  <c r="M120" i="30"/>
  <c r="L120" i="30"/>
  <c r="AE120" i="30"/>
  <c r="J120" i="30"/>
  <c r="K120" i="30"/>
  <c r="AH120" i="30"/>
  <c r="Z329" i="30"/>
  <c r="Q329" i="30"/>
  <c r="AE329" i="30"/>
  <c r="N329" i="30"/>
  <c r="AI329" i="30"/>
  <c r="AC329" i="30"/>
  <c r="S329" i="30"/>
  <c r="V329" i="30"/>
  <c r="AH329" i="30"/>
  <c r="U329" i="30"/>
  <c r="P329" i="30"/>
  <c r="J329" i="30"/>
  <c r="AB329" i="30"/>
  <c r="I119" i="28"/>
  <c r="R303" i="30" s="1"/>
  <c r="U120" i="30"/>
  <c r="S120" i="30"/>
  <c r="Q120" i="30"/>
  <c r="R120" i="30"/>
  <c r="T120" i="30"/>
  <c r="AA120" i="30"/>
  <c r="X120" i="30"/>
  <c r="AB120" i="30"/>
  <c r="V120" i="30"/>
  <c r="J243" i="30"/>
  <c r="AI243" i="30"/>
  <c r="O120" i="30"/>
  <c r="AB243" i="30"/>
  <c r="I120" i="30"/>
  <c r="Y120" i="30"/>
  <c r="AF120" i="30"/>
  <c r="AI120" i="30"/>
  <c r="AG120" i="30"/>
  <c r="Z120" i="30"/>
  <c r="T243" i="30"/>
  <c r="I243" i="30"/>
  <c r="X180" i="30"/>
  <c r="Y180" i="30"/>
  <c r="AG180" i="30"/>
  <c r="AA180" i="30"/>
  <c r="AD180" i="30"/>
  <c r="N173" i="24"/>
  <c r="N173" i="23"/>
  <c r="N110" i="29"/>
  <c r="I370" i="30" s="1"/>
  <c r="AA179" i="30"/>
  <c r="X179" i="30"/>
  <c r="AB179" i="30"/>
  <c r="AD179" i="30"/>
  <c r="AF179" i="30"/>
  <c r="Y179" i="30"/>
  <c r="AJ179" i="30"/>
  <c r="AH179" i="30"/>
  <c r="AI179" i="30"/>
  <c r="AC179" i="30"/>
  <c r="Z179" i="30"/>
  <c r="AE179" i="30"/>
  <c r="AG179" i="30"/>
  <c r="AK283" i="30"/>
  <c r="AK215" i="30"/>
  <c r="AK197" i="30"/>
  <c r="AK209" i="30"/>
  <c r="AK302" i="30"/>
  <c r="AK289" i="30"/>
  <c r="AK363" i="30"/>
  <c r="AK203" i="30"/>
  <c r="AK357" i="30"/>
  <c r="AK295" i="30"/>
  <c r="AK277" i="30"/>
  <c r="AK271" i="30"/>
  <c r="AK369" i="30"/>
  <c r="K329" i="30"/>
  <c r="AA329" i="30"/>
  <c r="U243" i="30"/>
  <c r="O329" i="30"/>
  <c r="L329" i="30"/>
  <c r="I329" i="30"/>
  <c r="R329" i="30"/>
  <c r="T329" i="30"/>
  <c r="AJ329" i="30"/>
  <c r="O243" i="30"/>
  <c r="V243" i="30"/>
  <c r="N243" i="30"/>
  <c r="AJ120" i="30"/>
  <c r="P120" i="30"/>
  <c r="H120" i="30"/>
  <c r="AC120" i="30"/>
  <c r="W120" i="30"/>
  <c r="N120" i="30"/>
  <c r="AD329" i="30"/>
  <c r="Y329" i="30"/>
  <c r="H329" i="30"/>
  <c r="M329" i="30"/>
  <c r="AG329" i="30"/>
  <c r="W329" i="30"/>
  <c r="AJ243" i="30"/>
  <c r="AF243" i="30"/>
  <c r="S243" i="30"/>
  <c r="Y243" i="30"/>
  <c r="Z243" i="30"/>
  <c r="AE243" i="30"/>
  <c r="L243" i="30"/>
  <c r="AH243" i="30"/>
  <c r="X243" i="30"/>
  <c r="M243" i="30"/>
  <c r="AC243" i="30"/>
  <c r="AA243" i="30"/>
  <c r="P243" i="30"/>
  <c r="K243" i="30"/>
  <c r="R243" i="30"/>
  <c r="H243" i="30"/>
  <c r="AD243" i="30"/>
  <c r="Q243" i="30"/>
  <c r="AI280" i="30"/>
  <c r="AI275" i="30" s="1"/>
  <c r="AE280" i="30"/>
  <c r="AE275" i="30" s="1"/>
  <c r="AA280" i="30"/>
  <c r="AA275" i="30" s="1"/>
  <c r="W280" i="30"/>
  <c r="W275" i="30" s="1"/>
  <c r="S280" i="30"/>
  <c r="S275" i="30" s="1"/>
  <c r="O280" i="30"/>
  <c r="K280" i="30"/>
  <c r="AH280" i="30"/>
  <c r="AH275" i="30" s="1"/>
  <c r="AD280" i="30"/>
  <c r="AD275" i="30" s="1"/>
  <c r="Z280" i="30"/>
  <c r="Z275" i="30" s="1"/>
  <c r="V280" i="30"/>
  <c r="V275" i="30" s="1"/>
  <c r="R280" i="30"/>
  <c r="R275" i="30" s="1"/>
  <c r="N280" i="30"/>
  <c r="J280" i="30"/>
  <c r="AC280" i="30"/>
  <c r="AC275" i="30" s="1"/>
  <c r="U280" i="30"/>
  <c r="U275" i="30" s="1"/>
  <c r="M280" i="30"/>
  <c r="AJ280" i="30"/>
  <c r="AJ275" i="30" s="1"/>
  <c r="AB280" i="30"/>
  <c r="AB275" i="30" s="1"/>
  <c r="T280" i="30"/>
  <c r="T275" i="30" s="1"/>
  <c r="L280" i="30"/>
  <c r="Y280" i="30"/>
  <c r="Y275" i="30" s="1"/>
  <c r="I280" i="30"/>
  <c r="P280" i="30"/>
  <c r="X280" i="30"/>
  <c r="X275" i="30" s="1"/>
  <c r="H280" i="30"/>
  <c r="AG280" i="30"/>
  <c r="AG275" i="30" s="1"/>
  <c r="Q280" i="30"/>
  <c r="Q275" i="30" s="1"/>
  <c r="AF280" i="30"/>
  <c r="AF275" i="30" s="1"/>
  <c r="AI163" i="30"/>
  <c r="AE163" i="30"/>
  <c r="AA163" i="30"/>
  <c r="W163" i="30"/>
  <c r="S163" i="30"/>
  <c r="O163" i="30"/>
  <c r="K163" i="30"/>
  <c r="AH163" i="30"/>
  <c r="AD163" i="30"/>
  <c r="Z163" i="30"/>
  <c r="V163" i="30"/>
  <c r="R163" i="30"/>
  <c r="N163" i="30"/>
  <c r="J163" i="30"/>
  <c r="AC163" i="30"/>
  <c r="U163" i="30"/>
  <c r="M163" i="30"/>
  <c r="AJ163" i="30"/>
  <c r="AB163" i="30"/>
  <c r="T163" i="30"/>
  <c r="L163" i="30"/>
  <c r="AG163" i="30"/>
  <c r="Q163" i="30"/>
  <c r="AF163" i="30"/>
  <c r="P163" i="30"/>
  <c r="I163" i="30"/>
  <c r="H163" i="30"/>
  <c r="Y163" i="30"/>
  <c r="X163" i="30"/>
  <c r="AJ366" i="30"/>
  <c r="AJ361" i="30" s="1"/>
  <c r="AF366" i="30"/>
  <c r="AB366" i="30"/>
  <c r="AB361" i="30" s="1"/>
  <c r="X366" i="30"/>
  <c r="X361" i="30" s="1"/>
  <c r="T366" i="30"/>
  <c r="P366" i="30"/>
  <c r="L366" i="30"/>
  <c r="H366" i="30"/>
  <c r="AI366" i="30"/>
  <c r="AI361" i="30" s="1"/>
  <c r="AE366" i="30"/>
  <c r="AE361" i="30" s="1"/>
  <c r="AA366" i="30"/>
  <c r="AA361" i="30" s="1"/>
  <c r="W366" i="30"/>
  <c r="W361" i="30" s="1"/>
  <c r="S366" i="30"/>
  <c r="O366" i="30"/>
  <c r="K366" i="30"/>
  <c r="AH366" i="30"/>
  <c r="AH361" i="30" s="1"/>
  <c r="Z366" i="30"/>
  <c r="Z361" i="30" s="1"/>
  <c r="R366" i="30"/>
  <c r="J366" i="30"/>
  <c r="V366" i="30"/>
  <c r="V361" i="30" s="1"/>
  <c r="N366" i="30"/>
  <c r="AG366" i="30"/>
  <c r="AG361" i="30" s="1"/>
  <c r="Y366" i="30"/>
  <c r="Y361" i="30" s="1"/>
  <c r="Q366" i="30"/>
  <c r="I366" i="30"/>
  <c r="AD366" i="30"/>
  <c r="AD361" i="30" s="1"/>
  <c r="M366" i="30"/>
  <c r="AC366" i="30"/>
  <c r="AC361" i="30" s="1"/>
  <c r="U366" i="30"/>
  <c r="U361" i="30" s="1"/>
  <c r="AK231" i="30"/>
  <c r="A212" i="30"/>
  <c r="AH211" i="30"/>
  <c r="AD211" i="30"/>
  <c r="Z211" i="30"/>
  <c r="V211" i="30"/>
  <c r="R211" i="30"/>
  <c r="AJ211" i="30"/>
  <c r="AE211" i="30"/>
  <c r="Y211" i="30"/>
  <c r="T211" i="30"/>
  <c r="AI211" i="30"/>
  <c r="AC211" i="30"/>
  <c r="X211" i="30"/>
  <c r="S211" i="30"/>
  <c r="AG211" i="30"/>
  <c r="W211" i="30"/>
  <c r="AF211" i="30"/>
  <c r="U211" i="30"/>
  <c r="AB211" i="30"/>
  <c r="AA211" i="30"/>
  <c r="Q211" i="30"/>
  <c r="P211" i="30"/>
  <c r="AK268" i="30"/>
  <c r="AK317" i="30"/>
  <c r="AH249" i="30"/>
  <c r="AD249" i="30"/>
  <c r="Z249" i="30"/>
  <c r="V249" i="30"/>
  <c r="R249" i="30"/>
  <c r="N249" i="30"/>
  <c r="J249" i="30"/>
  <c r="AG249" i="30"/>
  <c r="AC249" i="30"/>
  <c r="Y249" i="30"/>
  <c r="U249" i="30"/>
  <c r="Q249" i="30"/>
  <c r="M249" i="30"/>
  <c r="I249" i="30"/>
  <c r="AJ249" i="30"/>
  <c r="AB249" i="30"/>
  <c r="T249" i="30"/>
  <c r="L249" i="30"/>
  <c r="AI249" i="30"/>
  <c r="AA249" i="30"/>
  <c r="S249" i="30"/>
  <c r="K249" i="30"/>
  <c r="AF249" i="30"/>
  <c r="P249" i="30"/>
  <c r="AE249" i="30"/>
  <c r="O249" i="30"/>
  <c r="H249" i="30"/>
  <c r="X249" i="30"/>
  <c r="W249" i="30"/>
  <c r="AH311" i="30"/>
  <c r="AD311" i="30"/>
  <c r="Z311" i="30"/>
  <c r="V311" i="30"/>
  <c r="R311" i="30"/>
  <c r="N311" i="30"/>
  <c r="J311" i="30"/>
  <c r="AG311" i="30"/>
  <c r="AC311" i="30"/>
  <c r="Y311" i="30"/>
  <c r="U311" i="30"/>
  <c r="Q311" i="30"/>
  <c r="M311" i="30"/>
  <c r="I311" i="30"/>
  <c r="AJ311" i="30"/>
  <c r="AB311" i="30"/>
  <c r="T311" i="30"/>
  <c r="L311" i="30"/>
  <c r="AF311" i="30"/>
  <c r="X311" i="30"/>
  <c r="P311" i="30"/>
  <c r="H311" i="30"/>
  <c r="AE311" i="30"/>
  <c r="W311" i="30"/>
  <c r="O311" i="30"/>
  <c r="AI311" i="30"/>
  <c r="AA311" i="30"/>
  <c r="S311" i="30"/>
  <c r="K311" i="30"/>
  <c r="A372" i="30"/>
  <c r="AJ371" i="30"/>
  <c r="AF371" i="30"/>
  <c r="AB371" i="30"/>
  <c r="X371" i="30"/>
  <c r="AI371" i="30"/>
  <c r="AE371" i="30"/>
  <c r="AA371" i="30"/>
  <c r="W371" i="30"/>
  <c r="AD371" i="30"/>
  <c r="AH371" i="30"/>
  <c r="AG371" i="30"/>
  <c r="AC371" i="30"/>
  <c r="Z371" i="30"/>
  <c r="Y371" i="30"/>
  <c r="AI157" i="30"/>
  <c r="AE157" i="30"/>
  <c r="AA157" i="30"/>
  <c r="W157" i="30"/>
  <c r="S157" i="30"/>
  <c r="O157" i="30"/>
  <c r="K157" i="30"/>
  <c r="AH157" i="30"/>
  <c r="AD157" i="30"/>
  <c r="Z157" i="30"/>
  <c r="V157" i="30"/>
  <c r="R157" i="30"/>
  <c r="N157" i="30"/>
  <c r="J157" i="30"/>
  <c r="AG157" i="30"/>
  <c r="Y157" i="30"/>
  <c r="Q157" i="30"/>
  <c r="I157" i="30"/>
  <c r="AF157" i="30"/>
  <c r="X157" i="30"/>
  <c r="P157" i="30"/>
  <c r="H157" i="30"/>
  <c r="U157" i="30"/>
  <c r="AJ157" i="30"/>
  <c r="T157" i="30"/>
  <c r="AC157" i="30"/>
  <c r="AB157" i="30"/>
  <c r="M157" i="30"/>
  <c r="L157" i="30"/>
  <c r="AJ335" i="30"/>
  <c r="AF335" i="30"/>
  <c r="AB335" i="30"/>
  <c r="X335" i="30"/>
  <c r="T335" i="30"/>
  <c r="P335" i="30"/>
  <c r="L335" i="30"/>
  <c r="H335" i="30"/>
  <c r="AI335" i="30"/>
  <c r="AD335" i="30"/>
  <c r="Y335" i="30"/>
  <c r="S335" i="30"/>
  <c r="N335" i="30"/>
  <c r="I335" i="30"/>
  <c r="AH335" i="30"/>
  <c r="AC335" i="30"/>
  <c r="W335" i="30"/>
  <c r="R335" i="30"/>
  <c r="M335" i="30"/>
  <c r="AA335" i="30"/>
  <c r="Q335" i="30"/>
  <c r="AE335" i="30"/>
  <c r="U335" i="30"/>
  <c r="J335" i="30"/>
  <c r="Z335" i="30"/>
  <c r="O335" i="30"/>
  <c r="AG335" i="30"/>
  <c r="V335" i="30"/>
  <c r="K335" i="30"/>
  <c r="AH305" i="30"/>
  <c r="AD305" i="30"/>
  <c r="Z305" i="30"/>
  <c r="V305" i="30"/>
  <c r="R305" i="30"/>
  <c r="N305" i="30"/>
  <c r="J305" i="30"/>
  <c r="AG305" i="30"/>
  <c r="AC305" i="30"/>
  <c r="Y305" i="30"/>
  <c r="U305" i="30"/>
  <c r="Q305" i="30"/>
  <c r="M305" i="30"/>
  <c r="I305" i="30"/>
  <c r="AF305" i="30"/>
  <c r="X305" i="30"/>
  <c r="P305" i="30"/>
  <c r="H305" i="30"/>
  <c r="AJ305" i="30"/>
  <c r="T305" i="30"/>
  <c r="AI305" i="30"/>
  <c r="S305" i="30"/>
  <c r="AE305" i="30"/>
  <c r="W305" i="30"/>
  <c r="O305" i="30"/>
  <c r="AB305" i="30"/>
  <c r="L305" i="30"/>
  <c r="AA305" i="30"/>
  <c r="K305" i="30"/>
  <c r="AH348" i="30"/>
  <c r="AD348" i="30"/>
  <c r="Z348" i="30"/>
  <c r="V348" i="30"/>
  <c r="R348" i="30"/>
  <c r="N348" i="30"/>
  <c r="J348" i="30"/>
  <c r="AG348" i="30"/>
  <c r="AC348" i="30"/>
  <c r="Y348" i="30"/>
  <c r="U348" i="30"/>
  <c r="Q348" i="30"/>
  <c r="M348" i="30"/>
  <c r="I348" i="30"/>
  <c r="AF348" i="30"/>
  <c r="X348" i="30"/>
  <c r="P348" i="30"/>
  <c r="H348" i="30"/>
  <c r="AE348" i="30"/>
  <c r="W348" i="30"/>
  <c r="O348" i="30"/>
  <c r="AJ348" i="30"/>
  <c r="AB348" i="30"/>
  <c r="T348" i="30"/>
  <c r="L348" i="30"/>
  <c r="K348" i="30"/>
  <c r="AI348" i="30"/>
  <c r="AA348" i="30"/>
  <c r="S348" i="30"/>
  <c r="AK27" i="30"/>
  <c r="A224" i="30"/>
  <c r="AJ223" i="30"/>
  <c r="AF223" i="30"/>
  <c r="AB223" i="30"/>
  <c r="X223" i="30"/>
  <c r="T223" i="30"/>
  <c r="P223" i="30"/>
  <c r="L223" i="30"/>
  <c r="H223" i="30"/>
  <c r="AI223" i="30"/>
  <c r="AE223" i="30"/>
  <c r="AA223" i="30"/>
  <c r="W223" i="30"/>
  <c r="S223" i="30"/>
  <c r="O223" i="30"/>
  <c r="K223" i="30"/>
  <c r="AH223" i="30"/>
  <c r="Z223" i="30"/>
  <c r="AG223" i="30"/>
  <c r="Y223" i="30"/>
  <c r="Q223" i="30"/>
  <c r="I223" i="30"/>
  <c r="V223" i="30"/>
  <c r="M223" i="30"/>
  <c r="U223" i="30"/>
  <c r="J223" i="30"/>
  <c r="R223" i="30"/>
  <c r="N223" i="30"/>
  <c r="AD223" i="30"/>
  <c r="AC223" i="30"/>
  <c r="AK187" i="30"/>
  <c r="AH21" i="30"/>
  <c r="AE21" i="30"/>
  <c r="O21" i="30"/>
  <c r="AA21" i="30"/>
  <c r="K21" i="30"/>
  <c r="W21" i="30"/>
  <c r="S21" i="30"/>
  <c r="AI21" i="30"/>
  <c r="H21" i="30"/>
  <c r="X21" i="30"/>
  <c r="Q21" i="30"/>
  <c r="AG21" i="30"/>
  <c r="J21" i="30"/>
  <c r="Z21" i="30"/>
  <c r="AF21" i="30"/>
  <c r="Y21" i="30"/>
  <c r="R21" i="30"/>
  <c r="T21" i="30"/>
  <c r="V21" i="30"/>
  <c r="L21" i="30"/>
  <c r="AB21" i="30"/>
  <c r="U21" i="30"/>
  <c r="N21" i="30"/>
  <c r="AD21" i="30"/>
  <c r="P21" i="30"/>
  <c r="I21" i="30"/>
  <c r="AJ21" i="30"/>
  <c r="M21" i="30"/>
  <c r="AC21" i="30"/>
  <c r="AH323" i="30"/>
  <c r="AD323" i="30"/>
  <c r="Z323" i="30"/>
  <c r="V323" i="30"/>
  <c r="R323" i="30"/>
  <c r="N323" i="30"/>
  <c r="J323" i="30"/>
  <c r="AG323" i="30"/>
  <c r="AC323" i="30"/>
  <c r="Y323" i="30"/>
  <c r="U323" i="30"/>
  <c r="Q323" i="30"/>
  <c r="M323" i="30"/>
  <c r="I323" i="30"/>
  <c r="AJ323" i="30"/>
  <c r="AB323" i="30"/>
  <c r="T323" i="30"/>
  <c r="L323" i="30"/>
  <c r="AE323" i="30"/>
  <c r="W323" i="30"/>
  <c r="O323" i="30"/>
  <c r="AI323" i="30"/>
  <c r="AA323" i="30"/>
  <c r="S323" i="30"/>
  <c r="K323" i="30"/>
  <c r="AF323" i="30"/>
  <c r="X323" i="30"/>
  <c r="P323" i="30"/>
  <c r="H323" i="30"/>
  <c r="AK342" i="30"/>
  <c r="AK255" i="30"/>
  <c r="AH261" i="30"/>
  <c r="AD261" i="30"/>
  <c r="Z261" i="30"/>
  <c r="V261" i="30"/>
  <c r="R261" i="30"/>
  <c r="N261" i="30"/>
  <c r="J261" i="30"/>
  <c r="AG261" i="30"/>
  <c r="AC261" i="30"/>
  <c r="Y261" i="30"/>
  <c r="U261" i="30"/>
  <c r="Q261" i="30"/>
  <c r="M261" i="30"/>
  <c r="I261" i="30"/>
  <c r="AJ261" i="30"/>
  <c r="AB261" i="30"/>
  <c r="T261" i="30"/>
  <c r="L261" i="30"/>
  <c r="AI261" i="30"/>
  <c r="AA261" i="30"/>
  <c r="S261" i="30"/>
  <c r="K261" i="30"/>
  <c r="X261" i="30"/>
  <c r="H261" i="30"/>
  <c r="W261" i="30"/>
  <c r="AF261" i="30"/>
  <c r="AE261" i="30"/>
  <c r="P261" i="30"/>
  <c r="O261" i="30"/>
  <c r="AG237" i="30"/>
  <c r="AC237" i="30"/>
  <c r="Y237" i="30"/>
  <c r="U237" i="30"/>
  <c r="Q237" i="30"/>
  <c r="M237" i="30"/>
  <c r="I237" i="30"/>
  <c r="AH237" i="30"/>
  <c r="AB237" i="30"/>
  <c r="W237" i="30"/>
  <c r="R237" i="30"/>
  <c r="L237" i="30"/>
  <c r="AF237" i="30"/>
  <c r="AA237" i="30"/>
  <c r="V237" i="30"/>
  <c r="P237" i="30"/>
  <c r="K237" i="30"/>
  <c r="AE237" i="30"/>
  <c r="T237" i="30"/>
  <c r="J237" i="30"/>
  <c r="AD237" i="30"/>
  <c r="S237" i="30"/>
  <c r="H237" i="30"/>
  <c r="Z237" i="30"/>
  <c r="X237" i="30"/>
  <c r="AJ237" i="30"/>
  <c r="O237" i="30"/>
  <c r="AI237" i="30"/>
  <c r="N237" i="30"/>
  <c r="A200" i="30"/>
  <c r="AH199" i="30"/>
  <c r="AD199" i="30"/>
  <c r="Z199" i="30"/>
  <c r="V199" i="30"/>
  <c r="AG199" i="30"/>
  <c r="AC199" i="30"/>
  <c r="Y199" i="30"/>
  <c r="AJ199" i="30"/>
  <c r="AB199" i="30"/>
  <c r="AI199" i="30"/>
  <c r="AA199" i="30"/>
  <c r="AF199" i="30"/>
  <c r="AE199" i="30"/>
  <c r="X199" i="30"/>
  <c r="W199" i="30"/>
  <c r="A298" i="30"/>
  <c r="AG297" i="30"/>
  <c r="AC297" i="30"/>
  <c r="Y297" i="30"/>
  <c r="U297" i="30"/>
  <c r="Q297" i="30"/>
  <c r="AJ297" i="30"/>
  <c r="AF297" i="30"/>
  <c r="AB297" i="30"/>
  <c r="X297" i="30"/>
  <c r="T297" i="30"/>
  <c r="P297" i="30"/>
  <c r="AE297" i="30"/>
  <c r="W297" i="30"/>
  <c r="AD297" i="30"/>
  <c r="V297" i="30"/>
  <c r="AI297" i="30"/>
  <c r="S297" i="30"/>
  <c r="AH297" i="30"/>
  <c r="R297" i="30"/>
  <c r="AA297" i="30"/>
  <c r="Z297" i="30"/>
  <c r="A360" i="30"/>
  <c r="AH359" i="30"/>
  <c r="AD359" i="30"/>
  <c r="Z359" i="30"/>
  <c r="AG359" i="30"/>
  <c r="AC359" i="30"/>
  <c r="Y359" i="30"/>
  <c r="AF359" i="30"/>
  <c r="X359" i="30"/>
  <c r="AE359" i="30"/>
  <c r="AJ359" i="30"/>
  <c r="AB359" i="30"/>
  <c r="AI359" i="30"/>
  <c r="AA359" i="30"/>
  <c r="A206" i="30"/>
  <c r="AI205" i="30"/>
  <c r="AE205" i="30"/>
  <c r="AA205" i="30"/>
  <c r="W205" i="30"/>
  <c r="S205" i="30"/>
  <c r="AF205" i="30"/>
  <c r="Z205" i="30"/>
  <c r="U205" i="30"/>
  <c r="AJ205" i="30"/>
  <c r="AD205" i="30"/>
  <c r="Y205" i="30"/>
  <c r="T205" i="30"/>
  <c r="AC205" i="30"/>
  <c r="R205" i="30"/>
  <c r="AB205" i="30"/>
  <c r="Q205" i="30"/>
  <c r="X205" i="30"/>
  <c r="V205" i="30"/>
  <c r="AH205" i="30"/>
  <c r="AG205" i="30"/>
  <c r="AH39" i="30"/>
  <c r="AI39" i="30"/>
  <c r="AE39" i="30"/>
  <c r="S39" i="30"/>
  <c r="O39" i="30"/>
  <c r="T39" i="30"/>
  <c r="AJ39" i="30"/>
  <c r="M39" i="30"/>
  <c r="AC39" i="30"/>
  <c r="V39" i="30"/>
  <c r="AB39" i="30"/>
  <c r="U39" i="30"/>
  <c r="N39" i="30"/>
  <c r="Y39" i="30"/>
  <c r="R39" i="30"/>
  <c r="K39" i="30"/>
  <c r="H39" i="30"/>
  <c r="X39" i="30"/>
  <c r="Q39" i="30"/>
  <c r="AG39" i="30"/>
  <c r="J39" i="30"/>
  <c r="Z39" i="30"/>
  <c r="AA39" i="30"/>
  <c r="L39" i="30"/>
  <c r="AD39" i="30"/>
  <c r="W39" i="30"/>
  <c r="P39" i="30"/>
  <c r="AF39" i="30"/>
  <c r="I39" i="30"/>
  <c r="AG292" i="30"/>
  <c r="AG287" i="30" s="1"/>
  <c r="AC292" i="30"/>
  <c r="AC287" i="30" s="1"/>
  <c r="Y292" i="30"/>
  <c r="Y287" i="30" s="1"/>
  <c r="U292" i="30"/>
  <c r="U287" i="30" s="1"/>
  <c r="Q292" i="30"/>
  <c r="Q287" i="30" s="1"/>
  <c r="M292" i="30"/>
  <c r="I292" i="30"/>
  <c r="AJ292" i="30"/>
  <c r="AJ287" i="30" s="1"/>
  <c r="AF292" i="30"/>
  <c r="AF287" i="30" s="1"/>
  <c r="AB292" i="30"/>
  <c r="AB287" i="30" s="1"/>
  <c r="X292" i="30"/>
  <c r="X287" i="30" s="1"/>
  <c r="T292" i="30"/>
  <c r="T287" i="30" s="1"/>
  <c r="P292" i="30"/>
  <c r="L292" i="30"/>
  <c r="H292" i="30"/>
  <c r="AI292" i="30"/>
  <c r="AI287" i="30" s="1"/>
  <c r="AA292" i="30"/>
  <c r="AA287" i="30" s="1"/>
  <c r="S292" i="30"/>
  <c r="S287" i="30" s="1"/>
  <c r="K292" i="30"/>
  <c r="AH292" i="30"/>
  <c r="AH287" i="30" s="1"/>
  <c r="Z292" i="30"/>
  <c r="Z287" i="30" s="1"/>
  <c r="R292" i="30"/>
  <c r="R287" i="30" s="1"/>
  <c r="J292" i="30"/>
  <c r="W292" i="30"/>
  <c r="W287" i="30" s="1"/>
  <c r="N292" i="30"/>
  <c r="V292" i="30"/>
  <c r="V287" i="30" s="1"/>
  <c r="AE292" i="30"/>
  <c r="AE287" i="30" s="1"/>
  <c r="O292" i="30"/>
  <c r="AD292" i="30"/>
  <c r="AD287" i="30" s="1"/>
  <c r="AK354" i="30"/>
  <c r="A286" i="30"/>
  <c r="AI285" i="30"/>
  <c r="AE285" i="30"/>
  <c r="AA285" i="30"/>
  <c r="W285" i="30"/>
  <c r="S285" i="30"/>
  <c r="AH285" i="30"/>
  <c r="AD285" i="30"/>
  <c r="Z285" i="30"/>
  <c r="V285" i="30"/>
  <c r="R285" i="30"/>
  <c r="AG285" i="30"/>
  <c r="Y285" i="30"/>
  <c r="AF285" i="30"/>
  <c r="X285" i="30"/>
  <c r="U285" i="30"/>
  <c r="AB285" i="30"/>
  <c r="AJ285" i="30"/>
  <c r="T285" i="30"/>
  <c r="AC285" i="30"/>
  <c r="A274" i="30"/>
  <c r="AJ273" i="30"/>
  <c r="AF273" i="30"/>
  <c r="AB273" i="30"/>
  <c r="X273" i="30"/>
  <c r="T273" i="30"/>
  <c r="AG273" i="30"/>
  <c r="AA273" i="30"/>
  <c r="V273" i="30"/>
  <c r="AE273" i="30"/>
  <c r="Z273" i="30"/>
  <c r="U273" i="30"/>
  <c r="AD273" i="30"/>
  <c r="AH273" i="30"/>
  <c r="W273" i="30"/>
  <c r="AC273" i="30"/>
  <c r="AI273" i="30"/>
  <c r="Y273" i="30"/>
  <c r="AD194" i="30"/>
  <c r="N194" i="30"/>
  <c r="Y194" i="30"/>
  <c r="Q194" i="30"/>
  <c r="P194" i="30"/>
  <c r="W194" i="30"/>
  <c r="AJ194" i="30"/>
  <c r="L194" i="30"/>
  <c r="K194" i="30"/>
  <c r="AI181" i="30"/>
  <c r="AE181" i="30"/>
  <c r="AA181" i="30"/>
  <c r="W181" i="30"/>
  <c r="S181" i="30"/>
  <c r="O181" i="30"/>
  <c r="K181" i="30"/>
  <c r="AF181" i="30"/>
  <c r="Z181" i="30"/>
  <c r="U181" i="30"/>
  <c r="P181" i="30"/>
  <c r="J181" i="30"/>
  <c r="AJ181" i="30"/>
  <c r="AC181" i="30"/>
  <c r="V181" i="30"/>
  <c r="N181" i="30"/>
  <c r="H181" i="30"/>
  <c r="AG181" i="30"/>
  <c r="Y181" i="30"/>
  <c r="R181" i="30"/>
  <c r="L181" i="30"/>
  <c r="AH181" i="30"/>
  <c r="T181" i="30"/>
  <c r="AD181" i="30"/>
  <c r="Q181" i="30"/>
  <c r="AB181" i="30"/>
  <c r="X181" i="30"/>
  <c r="M181" i="30"/>
  <c r="I181" i="30"/>
  <c r="AI175" i="30"/>
  <c r="AE175" i="30"/>
  <c r="AJ175" i="30"/>
  <c r="AD175" i="30"/>
  <c r="Z175" i="30"/>
  <c r="V175" i="30"/>
  <c r="R175" i="30"/>
  <c r="N175" i="30"/>
  <c r="J175" i="30"/>
  <c r="AF175" i="30"/>
  <c r="Y175" i="30"/>
  <c r="T175" i="30"/>
  <c r="O175" i="30"/>
  <c r="I175" i="30"/>
  <c r="AH175" i="30"/>
  <c r="AB175" i="30"/>
  <c r="W175" i="30"/>
  <c r="Q175" i="30"/>
  <c r="L175" i="30"/>
  <c r="X175" i="30"/>
  <c r="M175" i="30"/>
  <c r="AG175" i="30"/>
  <c r="U175" i="30"/>
  <c r="K175" i="30"/>
  <c r="AC175" i="30"/>
  <c r="H175" i="30"/>
  <c r="AA175" i="30"/>
  <c r="S175" i="30"/>
  <c r="P175" i="30"/>
  <c r="AI9" i="30"/>
  <c r="AE9" i="30"/>
  <c r="AA9" i="30"/>
  <c r="W9" i="30"/>
  <c r="S9" i="30"/>
  <c r="O9" i="30"/>
  <c r="K9" i="30"/>
  <c r="AC9" i="30"/>
  <c r="U9" i="30"/>
  <c r="M9" i="30"/>
  <c r="AH9" i="30"/>
  <c r="AD9" i="30"/>
  <c r="Z9" i="30"/>
  <c r="V9" i="30"/>
  <c r="R9" i="30"/>
  <c r="N9" i="30"/>
  <c r="J9" i="30"/>
  <c r="AG9" i="30"/>
  <c r="Y9" i="30"/>
  <c r="Q9" i="30"/>
  <c r="I9" i="30"/>
  <c r="AB9" i="30"/>
  <c r="L9" i="30"/>
  <c r="X9" i="30"/>
  <c r="AJ9" i="30"/>
  <c r="T9" i="30"/>
  <c r="H9" i="30"/>
  <c r="AF9" i="30"/>
  <c r="P9" i="30"/>
  <c r="AK222" i="30"/>
  <c r="AF361" i="30"/>
  <c r="AK169" i="30"/>
  <c r="AJ218" i="30"/>
  <c r="AJ213" i="30" s="1"/>
  <c r="AF218" i="30"/>
  <c r="AF213" i="30" s="1"/>
  <c r="AB218" i="30"/>
  <c r="AB213" i="30" s="1"/>
  <c r="X218" i="30"/>
  <c r="X213" i="30" s="1"/>
  <c r="T218" i="30"/>
  <c r="P218" i="30"/>
  <c r="L218" i="30"/>
  <c r="H218" i="30"/>
  <c r="AI218" i="30"/>
  <c r="AI213" i="30" s="1"/>
  <c r="AE218" i="30"/>
  <c r="AE213" i="30" s="1"/>
  <c r="AA218" i="30"/>
  <c r="AA213" i="30" s="1"/>
  <c r="W218" i="30"/>
  <c r="S218" i="30"/>
  <c r="O218" i="30"/>
  <c r="K218" i="30"/>
  <c r="AC218" i="30"/>
  <c r="AC213" i="30" s="1"/>
  <c r="U218" i="30"/>
  <c r="M218" i="30"/>
  <c r="AG218" i="30"/>
  <c r="AG213" i="30" s="1"/>
  <c r="V218" i="30"/>
  <c r="J218" i="30"/>
  <c r="AD218" i="30"/>
  <c r="AD213" i="30" s="1"/>
  <c r="R218" i="30"/>
  <c r="I218" i="30"/>
  <c r="Z218" i="30"/>
  <c r="Z213" i="30" s="1"/>
  <c r="Y218" i="30"/>
  <c r="Y213" i="30" s="1"/>
  <c r="Q218" i="30"/>
  <c r="N218" i="30"/>
  <c r="AH218" i="30"/>
  <c r="AH213" i="30" s="1"/>
  <c r="AH33" i="30"/>
  <c r="X33" i="30"/>
  <c r="H33" i="30"/>
  <c r="AJ33" i="30"/>
  <c r="T33" i="30"/>
  <c r="AF33" i="30"/>
  <c r="AB33" i="30"/>
  <c r="P33" i="30"/>
  <c r="L33" i="30"/>
  <c r="U33" i="30"/>
  <c r="S33" i="30"/>
  <c r="AI33" i="30"/>
  <c r="R33" i="30"/>
  <c r="AG33" i="30"/>
  <c r="AA33" i="30"/>
  <c r="Z33" i="30"/>
  <c r="Q33" i="30"/>
  <c r="O33" i="30"/>
  <c r="AD33" i="30"/>
  <c r="I33" i="30"/>
  <c r="Y33" i="30"/>
  <c r="W33" i="30"/>
  <c r="V33" i="30"/>
  <c r="M33" i="30"/>
  <c r="K33" i="30"/>
  <c r="AC33" i="30"/>
  <c r="J33" i="30"/>
  <c r="AE33" i="30"/>
  <c r="N33" i="30"/>
  <c r="AH126" i="30"/>
  <c r="AD126" i="30"/>
  <c r="Z126" i="30"/>
  <c r="V126" i="30"/>
  <c r="R126" i="30"/>
  <c r="N126" i="30"/>
  <c r="J126" i="30"/>
  <c r="AI126" i="30"/>
  <c r="AC126" i="30"/>
  <c r="X126" i="30"/>
  <c r="S126" i="30"/>
  <c r="M126" i="30"/>
  <c r="H126" i="30"/>
  <c r="AJ126" i="30"/>
  <c r="AE126" i="30"/>
  <c r="Y126" i="30"/>
  <c r="T126" i="30"/>
  <c r="O126" i="30"/>
  <c r="I126" i="30"/>
  <c r="AG126" i="30"/>
  <c r="AB126" i="30"/>
  <c r="W126" i="30"/>
  <c r="Q126" i="30"/>
  <c r="L126" i="30"/>
  <c r="P126" i="30"/>
  <c r="AF126" i="30"/>
  <c r="K126" i="30"/>
  <c r="AA126" i="30"/>
  <c r="U126" i="30"/>
  <c r="AJ144" i="30"/>
  <c r="AF144" i="30"/>
  <c r="AB144" i="30"/>
  <c r="X144" i="30"/>
  <c r="T144" i="30"/>
  <c r="P144" i="30"/>
  <c r="L144" i="30"/>
  <c r="H144" i="30"/>
  <c r="AG144" i="30"/>
  <c r="AC144" i="30"/>
  <c r="Y144" i="30"/>
  <c r="U144" i="30"/>
  <c r="Q144" i="30"/>
  <c r="M144" i="30"/>
  <c r="I144" i="30"/>
  <c r="AH144" i="30"/>
  <c r="Z144" i="30"/>
  <c r="R144" i="30"/>
  <c r="J144" i="30"/>
  <c r="AI144" i="30"/>
  <c r="AA144" i="30"/>
  <c r="S144" i="30"/>
  <c r="K144" i="30"/>
  <c r="AD144" i="30"/>
  <c r="N144" i="30"/>
  <c r="AE144" i="30"/>
  <c r="O144" i="30"/>
  <c r="W144" i="30"/>
  <c r="V144" i="30"/>
  <c r="AK148" i="30"/>
  <c r="A150" i="30"/>
  <c r="AJ149" i="30"/>
  <c r="AF149" i="30"/>
  <c r="AB149" i="30"/>
  <c r="X149" i="30"/>
  <c r="T149" i="30"/>
  <c r="P149" i="30"/>
  <c r="L149" i="30"/>
  <c r="H149" i="30"/>
  <c r="AG149" i="30"/>
  <c r="AC149" i="30"/>
  <c r="Y149" i="30"/>
  <c r="U149" i="30"/>
  <c r="Q149" i="30"/>
  <c r="M149" i="30"/>
  <c r="I149" i="30"/>
  <c r="AD149" i="30"/>
  <c r="V149" i="30"/>
  <c r="N149" i="30"/>
  <c r="AE149" i="30"/>
  <c r="W149" i="30"/>
  <c r="O149" i="30"/>
  <c r="Z149" i="30"/>
  <c r="J149" i="30"/>
  <c r="AA149" i="30"/>
  <c r="K149" i="30"/>
  <c r="AI149" i="30"/>
  <c r="S149" i="30"/>
  <c r="AH149" i="30"/>
  <c r="R149" i="30"/>
  <c r="AG132" i="30"/>
  <c r="AC132" i="30"/>
  <c r="Y132" i="30"/>
  <c r="U132" i="30"/>
  <c r="Q132" i="30"/>
  <c r="M132" i="30"/>
  <c r="I132" i="30"/>
  <c r="AH132" i="30"/>
  <c r="AD132" i="30"/>
  <c r="Z132" i="30"/>
  <c r="V132" i="30"/>
  <c r="R132" i="30"/>
  <c r="N132" i="30"/>
  <c r="J132" i="30"/>
  <c r="AE132" i="30"/>
  <c r="W132" i="30"/>
  <c r="O132" i="30"/>
  <c r="AF132" i="30"/>
  <c r="X132" i="30"/>
  <c r="P132" i="30"/>
  <c r="H132" i="30"/>
  <c r="AJ132" i="30"/>
  <c r="AB132" i="30"/>
  <c r="T132" i="30"/>
  <c r="L132" i="30"/>
  <c r="K132" i="30"/>
  <c r="AA132" i="30"/>
  <c r="AI132" i="30"/>
  <c r="S132" i="30"/>
  <c r="AG138" i="30"/>
  <c r="AC138" i="30"/>
  <c r="Y138" i="30"/>
  <c r="U138" i="30"/>
  <c r="Q138" i="30"/>
  <c r="M138" i="30"/>
  <c r="I138" i="30"/>
  <c r="AJ138" i="30"/>
  <c r="AE138" i="30"/>
  <c r="Z138" i="30"/>
  <c r="T138" i="30"/>
  <c r="O138" i="30"/>
  <c r="J138" i="30"/>
  <c r="AF138" i="30"/>
  <c r="AA138" i="30"/>
  <c r="V138" i="30"/>
  <c r="P138" i="30"/>
  <c r="K138" i="30"/>
  <c r="AB138" i="30"/>
  <c r="R138" i="30"/>
  <c r="AD138" i="30"/>
  <c r="S138" i="30"/>
  <c r="H138" i="30"/>
  <c r="AI138" i="30"/>
  <c r="X138" i="30"/>
  <c r="N138" i="30"/>
  <c r="L138" i="30"/>
  <c r="AH138" i="30"/>
  <c r="W138" i="30"/>
  <c r="AG107" i="30"/>
  <c r="AC107" i="30"/>
  <c r="Y107" i="30"/>
  <c r="U107" i="30"/>
  <c r="Q107" i="30"/>
  <c r="M107" i="30"/>
  <c r="I107" i="30"/>
  <c r="AJ107" i="30"/>
  <c r="AF107" i="30"/>
  <c r="AB107" i="30"/>
  <c r="X107" i="30"/>
  <c r="T107" i="30"/>
  <c r="P107" i="30"/>
  <c r="L107" i="30"/>
  <c r="H107" i="30"/>
  <c r="AI107" i="30"/>
  <c r="AE107" i="30"/>
  <c r="AA107" i="30"/>
  <c r="W107" i="30"/>
  <c r="S107" i="30"/>
  <c r="O107" i="30"/>
  <c r="K107" i="30"/>
  <c r="AH107" i="30"/>
  <c r="R107" i="30"/>
  <c r="AD107" i="30"/>
  <c r="N107" i="30"/>
  <c r="Z107" i="30"/>
  <c r="J107" i="30"/>
  <c r="V107" i="30"/>
  <c r="AK111" i="30"/>
  <c r="AK89" i="30"/>
  <c r="AG101" i="30"/>
  <c r="AC101" i="30"/>
  <c r="Y101" i="30"/>
  <c r="U101" i="30"/>
  <c r="Q101" i="30"/>
  <c r="M101" i="30"/>
  <c r="I101" i="30"/>
  <c r="AJ101" i="30"/>
  <c r="AF101" i="30"/>
  <c r="AB101" i="30"/>
  <c r="X101" i="30"/>
  <c r="T101" i="30"/>
  <c r="P101" i="30"/>
  <c r="L101" i="30"/>
  <c r="H101" i="30"/>
  <c r="AI101" i="30"/>
  <c r="AE101" i="30"/>
  <c r="AA101" i="30"/>
  <c r="W101" i="30"/>
  <c r="S101" i="30"/>
  <c r="O101" i="30"/>
  <c r="K101" i="30"/>
  <c r="V101" i="30"/>
  <c r="AH101" i="30"/>
  <c r="R101" i="30"/>
  <c r="AD101" i="30"/>
  <c r="N101" i="30"/>
  <c r="Z101" i="30"/>
  <c r="J101" i="30"/>
  <c r="A113" i="30"/>
  <c r="AG112" i="30"/>
  <c r="AC112" i="30"/>
  <c r="Y112" i="30"/>
  <c r="U112" i="30"/>
  <c r="Q112" i="30"/>
  <c r="M112" i="30"/>
  <c r="I112" i="30"/>
  <c r="AJ112" i="30"/>
  <c r="AF112" i="30"/>
  <c r="AB112" i="30"/>
  <c r="X112" i="30"/>
  <c r="T112" i="30"/>
  <c r="P112" i="30"/>
  <c r="L112" i="30"/>
  <c r="H112" i="30"/>
  <c r="AI112" i="30"/>
  <c r="AE112" i="30"/>
  <c r="AA112" i="30"/>
  <c r="W112" i="30"/>
  <c r="S112" i="30"/>
  <c r="O112" i="30"/>
  <c r="K112" i="30"/>
  <c r="AD112" i="30"/>
  <c r="N112" i="30"/>
  <c r="Z112" i="30"/>
  <c r="J112" i="30"/>
  <c r="V112" i="30"/>
  <c r="AH112" i="30"/>
  <c r="R112" i="30"/>
  <c r="AK83" i="30"/>
  <c r="AI95" i="30"/>
  <c r="AE95" i="30"/>
  <c r="AA95" i="30"/>
  <c r="W95" i="30"/>
  <c r="S95" i="30"/>
  <c r="O95" i="30"/>
  <c r="K95" i="30"/>
  <c r="AH95" i="30"/>
  <c r="AD95" i="30"/>
  <c r="Z95" i="30"/>
  <c r="V95" i="30"/>
  <c r="R95" i="30"/>
  <c r="N95" i="30"/>
  <c r="J95" i="30"/>
  <c r="AG95" i="30"/>
  <c r="AC95" i="30"/>
  <c r="Y95" i="30"/>
  <c r="U95" i="30"/>
  <c r="Q95" i="30"/>
  <c r="M95" i="30"/>
  <c r="I95" i="30"/>
  <c r="X95" i="30"/>
  <c r="H95" i="30"/>
  <c r="AB95" i="30"/>
  <c r="L95" i="30"/>
  <c r="AJ95" i="30"/>
  <c r="T95" i="30"/>
  <c r="AF95" i="30"/>
  <c r="P95" i="30"/>
  <c r="A76" i="30"/>
  <c r="AJ64" i="30"/>
  <c r="AF64" i="30"/>
  <c r="AB64" i="30"/>
  <c r="X64" i="30"/>
  <c r="T64" i="30"/>
  <c r="P64" i="30"/>
  <c r="L64" i="30"/>
  <c r="H64" i="30"/>
  <c r="AG64" i="30"/>
  <c r="AA64" i="30"/>
  <c r="V64" i="30"/>
  <c r="Q64" i="30"/>
  <c r="K64" i="30"/>
  <c r="AE64" i="30"/>
  <c r="Z64" i="30"/>
  <c r="U64" i="30"/>
  <c r="O64" i="30"/>
  <c r="J64" i="30"/>
  <c r="AI64" i="30"/>
  <c r="Y64" i="30"/>
  <c r="N64" i="30"/>
  <c r="AD64" i="30"/>
  <c r="S64" i="30"/>
  <c r="I64" i="30"/>
  <c r="W64" i="30"/>
  <c r="R64" i="30"/>
  <c r="AH64" i="30"/>
  <c r="M64" i="30"/>
  <c r="AC64" i="30"/>
  <c r="AK46" i="30"/>
  <c r="AK52" i="30"/>
  <c r="AG70" i="30"/>
  <c r="AC70" i="30"/>
  <c r="Y70" i="30"/>
  <c r="U70" i="30"/>
  <c r="Q70" i="30"/>
  <c r="AJ70" i="30"/>
  <c r="AF70" i="30"/>
  <c r="AB70" i="30"/>
  <c r="X70" i="30"/>
  <c r="T70" i="30"/>
  <c r="P70" i="30"/>
  <c r="L70" i="30"/>
  <c r="H70" i="30"/>
  <c r="AI70" i="30"/>
  <c r="AA70" i="30"/>
  <c r="S70" i="30"/>
  <c r="M70" i="30"/>
  <c r="AH70" i="30"/>
  <c r="Z70" i="30"/>
  <c r="R70" i="30"/>
  <c r="K70" i="30"/>
  <c r="AE70" i="30"/>
  <c r="O70" i="30"/>
  <c r="W70" i="30"/>
  <c r="J70" i="30"/>
  <c r="N70" i="30"/>
  <c r="I70" i="30"/>
  <c r="AD70" i="30"/>
  <c r="V70" i="30"/>
  <c r="AH58" i="30"/>
  <c r="AD58" i="30"/>
  <c r="Z58" i="30"/>
  <c r="V58" i="30"/>
  <c r="R58" i="30"/>
  <c r="N58" i="30"/>
  <c r="J58" i="30"/>
  <c r="AG58" i="30"/>
  <c r="AC58" i="30"/>
  <c r="Y58" i="30"/>
  <c r="U58" i="30"/>
  <c r="Q58" i="30"/>
  <c r="M58" i="30"/>
  <c r="I58" i="30"/>
  <c r="AJ58" i="30"/>
  <c r="AB58" i="30"/>
  <c r="T58" i="30"/>
  <c r="L58" i="30"/>
  <c r="AF58" i="30"/>
  <c r="X58" i="30"/>
  <c r="P58" i="30"/>
  <c r="H58" i="30"/>
  <c r="AA58" i="30"/>
  <c r="K58" i="30"/>
  <c r="W58" i="30"/>
  <c r="AI58" i="30"/>
  <c r="S58" i="30"/>
  <c r="AE58" i="30"/>
  <c r="O58" i="30"/>
  <c r="L120" i="29"/>
  <c r="S358" i="30" s="1"/>
  <c r="K114" i="25"/>
  <c r="M204" i="30" s="1"/>
  <c r="K109" i="27"/>
  <c r="H278" i="30" s="1"/>
  <c r="N123" i="29"/>
  <c r="V370" i="30" s="1"/>
  <c r="M118" i="29"/>
  <c r="Q364" i="30" s="1"/>
  <c r="N114" i="29"/>
  <c r="M370" i="30" s="1"/>
  <c r="M116" i="29"/>
  <c r="O364" i="30" s="1"/>
  <c r="L116" i="29"/>
  <c r="O358" i="30" s="1"/>
  <c r="M119" i="29"/>
  <c r="R364" i="30" s="1"/>
  <c r="L114" i="29"/>
  <c r="M358" i="30" s="1"/>
  <c r="L121" i="29"/>
  <c r="T358" i="30" s="1"/>
  <c r="M120" i="29"/>
  <c r="S364" i="30" s="1"/>
  <c r="I128" i="28"/>
  <c r="AA303" i="30" s="1"/>
  <c r="I112" i="28"/>
  <c r="K303" i="30" s="1"/>
  <c r="N117" i="29"/>
  <c r="P370" i="30" s="1"/>
  <c r="I49" i="29"/>
  <c r="J182" i="29"/>
  <c r="I193" i="29"/>
  <c r="I195" i="29"/>
  <c r="I183" i="29"/>
  <c r="K179" i="29"/>
  <c r="AD54" i="29"/>
  <c r="J54" i="29" s="1"/>
  <c r="AC54" i="29"/>
  <c r="I54" i="29" s="1"/>
  <c r="I72" i="29" s="1"/>
  <c r="K198" i="29"/>
  <c r="K183" i="29"/>
  <c r="K190" i="29"/>
  <c r="I185" i="29"/>
  <c r="I191" i="29"/>
  <c r="I187" i="29"/>
  <c r="I196" i="29"/>
  <c r="N181" i="29"/>
  <c r="N203" i="29"/>
  <c r="J201" i="29"/>
  <c r="N55" i="29"/>
  <c r="N202" i="29"/>
  <c r="N112" i="29"/>
  <c r="K370" i="30" s="1"/>
  <c r="N207" i="29"/>
  <c r="L190" i="29"/>
  <c r="J181" i="29"/>
  <c r="J47" i="29"/>
  <c r="N113" i="29"/>
  <c r="L370" i="30" s="1"/>
  <c r="L198" i="29"/>
  <c r="N189" i="29"/>
  <c r="M193" i="29"/>
  <c r="I182" i="29"/>
  <c r="I199" i="29"/>
  <c r="I204" i="29"/>
  <c r="N52" i="29"/>
  <c r="N198" i="29"/>
  <c r="L179" i="29"/>
  <c r="L192" i="29"/>
  <c r="L200" i="29"/>
  <c r="L205" i="29"/>
  <c r="J199" i="29"/>
  <c r="J202" i="29"/>
  <c r="J195" i="29"/>
  <c r="K194" i="29"/>
  <c r="I190" i="29"/>
  <c r="N184" i="29"/>
  <c r="N195" i="29"/>
  <c r="N185" i="29"/>
  <c r="J185" i="29"/>
  <c r="J197" i="29"/>
  <c r="J205" i="29"/>
  <c r="J51" i="29"/>
  <c r="K185" i="29"/>
  <c r="K186" i="29"/>
  <c r="K203" i="29"/>
  <c r="K207" i="29"/>
  <c r="L118" i="29"/>
  <c r="Q358" i="30" s="1"/>
  <c r="N191" i="29"/>
  <c r="N180" i="29"/>
  <c r="N194" i="29"/>
  <c r="J180" i="29"/>
  <c r="I188" i="29"/>
  <c r="I207" i="29"/>
  <c r="N44" i="29"/>
  <c r="J188" i="29"/>
  <c r="I179" i="29"/>
  <c r="M47" i="29"/>
  <c r="M55" i="29"/>
  <c r="L181" i="29"/>
  <c r="L184" i="29"/>
  <c r="L197" i="29"/>
  <c r="M191" i="29"/>
  <c r="K181" i="29"/>
  <c r="L187" i="29"/>
  <c r="N206" i="29"/>
  <c r="J192" i="29"/>
  <c r="N109" i="29"/>
  <c r="H370" i="30" s="1"/>
  <c r="L105" i="29"/>
  <c r="M105" i="29"/>
  <c r="N105" i="29"/>
  <c r="L207" i="29"/>
  <c r="N204" i="29"/>
  <c r="M198" i="29"/>
  <c r="J191" i="29"/>
  <c r="N197" i="29"/>
  <c r="I181" i="29"/>
  <c r="N186" i="29"/>
  <c r="I189" i="29"/>
  <c r="J187" i="29"/>
  <c r="N121" i="29"/>
  <c r="T370" i="30" s="1"/>
  <c r="N192" i="29"/>
  <c r="N118" i="29"/>
  <c r="Q370" i="30" s="1"/>
  <c r="M112" i="29"/>
  <c r="K364" i="30" s="1"/>
  <c r="M186" i="29"/>
  <c r="M202" i="29"/>
  <c r="M199" i="29"/>
  <c r="M201" i="29"/>
  <c r="I186" i="29"/>
  <c r="I200" i="29"/>
  <c r="I206" i="29"/>
  <c r="I205" i="29"/>
  <c r="N122" i="29"/>
  <c r="U370" i="30" s="1"/>
  <c r="N115" i="29"/>
  <c r="N370" i="30" s="1"/>
  <c r="M50" i="29"/>
  <c r="N46" i="29"/>
  <c r="J43" i="29"/>
  <c r="L58" i="29"/>
  <c r="AH57" i="29"/>
  <c r="N57" i="29" s="1"/>
  <c r="AF57" i="29"/>
  <c r="L57" i="29" s="1"/>
  <c r="K184" i="29"/>
  <c r="K199" i="29"/>
  <c r="K197" i="29"/>
  <c r="K202" i="29"/>
  <c r="N50" i="29"/>
  <c r="L182" i="29"/>
  <c r="L195" i="29"/>
  <c r="L206" i="29"/>
  <c r="L203" i="29"/>
  <c r="K42" i="29"/>
  <c r="BD75" i="29"/>
  <c r="BL75" i="29" s="1"/>
  <c r="AE42" i="29"/>
  <c r="AN42" i="29" s="1"/>
  <c r="W108" i="29"/>
  <c r="BG75" i="29"/>
  <c r="BO75" i="29" s="1"/>
  <c r="Z108" i="29"/>
  <c r="AH42" i="29"/>
  <c r="AQ42" i="29" s="1"/>
  <c r="N42" i="29"/>
  <c r="L110" i="29"/>
  <c r="I358" i="30" s="1"/>
  <c r="L122" i="29"/>
  <c r="U358" i="30" s="1"/>
  <c r="L113" i="29"/>
  <c r="L358" i="30" s="1"/>
  <c r="L111" i="29"/>
  <c r="J358" i="30" s="1"/>
  <c r="L119" i="29"/>
  <c r="R358" i="30" s="1"/>
  <c r="J203" i="29"/>
  <c r="K192" i="29"/>
  <c r="J184" i="29"/>
  <c r="J179" i="29"/>
  <c r="K196" i="29"/>
  <c r="J189" i="29"/>
  <c r="J194" i="29"/>
  <c r="J198" i="29"/>
  <c r="M200" i="29"/>
  <c r="J48" i="29"/>
  <c r="K201" i="29"/>
  <c r="K204" i="29"/>
  <c r="X108" i="29"/>
  <c r="AF42" i="29"/>
  <c r="AO42" i="29" s="1"/>
  <c r="L42" i="29"/>
  <c r="BE75" i="29"/>
  <c r="BM75" i="29" s="1"/>
  <c r="M115" i="29"/>
  <c r="N364" i="30" s="1"/>
  <c r="M111" i="29"/>
  <c r="J364" i="30" s="1"/>
  <c r="L124" i="29"/>
  <c r="W358" i="30" s="1"/>
  <c r="L202" i="29"/>
  <c r="N205" i="29"/>
  <c r="I198" i="29"/>
  <c r="K195" i="29"/>
  <c r="M180" i="29"/>
  <c r="K189" i="29"/>
  <c r="J196" i="29"/>
  <c r="N188" i="29"/>
  <c r="M187" i="29"/>
  <c r="N183" i="29"/>
  <c r="J183" i="29"/>
  <c r="M197" i="29"/>
  <c r="M205" i="29"/>
  <c r="I202" i="29"/>
  <c r="I201" i="29"/>
  <c r="M110" i="29"/>
  <c r="I364" i="30" s="1"/>
  <c r="M114" i="29"/>
  <c r="M364" i="30" s="1"/>
  <c r="AG52" i="29"/>
  <c r="M52" i="29" s="1"/>
  <c r="AD52" i="29"/>
  <c r="J52" i="29" s="1"/>
  <c r="AE52" i="29"/>
  <c r="K52" i="29" s="1"/>
  <c r="M48" i="29"/>
  <c r="K44" i="29"/>
  <c r="N120" i="29"/>
  <c r="S370" i="30" s="1"/>
  <c r="AF56" i="29"/>
  <c r="L56" i="29" s="1"/>
  <c r="AH56" i="29"/>
  <c r="N56" i="29" s="1"/>
  <c r="N48" i="29"/>
  <c r="K180" i="29"/>
  <c r="K188" i="29"/>
  <c r="K191" i="29"/>
  <c r="K205" i="29"/>
  <c r="K206" i="29"/>
  <c r="L186" i="29"/>
  <c r="L191" i="29"/>
  <c r="L199" i="29"/>
  <c r="I42" i="29"/>
  <c r="U108" i="29"/>
  <c r="AC42" i="29"/>
  <c r="AL42" i="29" s="1"/>
  <c r="BB75" i="29"/>
  <c r="BJ75" i="29" s="1"/>
  <c r="L112" i="29"/>
  <c r="K358" i="30" s="1"/>
  <c r="M109" i="29"/>
  <c r="H364" i="30" s="1"/>
  <c r="L109" i="29"/>
  <c r="H358" i="30" s="1"/>
  <c r="L117" i="29"/>
  <c r="P358" i="30" s="1"/>
  <c r="L115" i="29"/>
  <c r="N358" i="30" s="1"/>
  <c r="J207" i="29"/>
  <c r="J200" i="29"/>
  <c r="J193" i="29"/>
  <c r="L204" i="29"/>
  <c r="N201" i="29"/>
  <c r="I192" i="29"/>
  <c r="J190" i="29"/>
  <c r="J186" i="29"/>
  <c r="L194" i="29"/>
  <c r="I180" i="29"/>
  <c r="L189" i="29"/>
  <c r="N179" i="29"/>
  <c r="N187" i="29"/>
  <c r="K187" i="29"/>
  <c r="N116" i="29"/>
  <c r="O370" i="30" s="1"/>
  <c r="N190" i="29"/>
  <c r="N119" i="29"/>
  <c r="R370" i="30" s="1"/>
  <c r="M204" i="29"/>
  <c r="M206" i="29"/>
  <c r="M207" i="29"/>
  <c r="I184" i="29"/>
  <c r="I197" i="29"/>
  <c r="I203" i="29"/>
  <c r="N111" i="29"/>
  <c r="J370" i="30" s="1"/>
  <c r="AG54" i="29"/>
  <c r="M54" i="29" s="1"/>
  <c r="AH54" i="29"/>
  <c r="N54" i="29" s="1"/>
  <c r="N43" i="29"/>
  <c r="K48" i="29"/>
  <c r="K182" i="29"/>
  <c r="K193" i="29"/>
  <c r="K200" i="29"/>
  <c r="AD50" i="29"/>
  <c r="J50" i="29" s="1"/>
  <c r="AE50" i="29"/>
  <c r="K50" i="29" s="1"/>
  <c r="L180" i="29"/>
  <c r="L188" i="29"/>
  <c r="L193" i="29"/>
  <c r="L201" i="29"/>
  <c r="M42" i="29"/>
  <c r="BF75" i="29"/>
  <c r="BN75" i="29" s="1"/>
  <c r="Y108" i="29"/>
  <c r="AG42" i="29"/>
  <c r="AP42" i="29" s="1"/>
  <c r="BC75" i="29"/>
  <c r="BK75" i="29" s="1"/>
  <c r="V108" i="29"/>
  <c r="J42" i="29"/>
  <c r="AD42" i="29"/>
  <c r="AM42" i="29" s="1"/>
  <c r="M121" i="29"/>
  <c r="T364" i="30" s="1"/>
  <c r="M113" i="29"/>
  <c r="L364" i="30" s="1"/>
  <c r="M117" i="29"/>
  <c r="P364" i="30" s="1"/>
  <c r="L123" i="29"/>
  <c r="V358" i="30" s="1"/>
  <c r="L199" i="28"/>
  <c r="M195" i="28"/>
  <c r="I114" i="28"/>
  <c r="M303" i="30" s="1"/>
  <c r="I113" i="28"/>
  <c r="L303" i="30" s="1"/>
  <c r="I115" i="28"/>
  <c r="N303" i="30" s="1"/>
  <c r="I126" i="28"/>
  <c r="Y303" i="30" s="1"/>
  <c r="I110" i="28"/>
  <c r="I303" i="30" s="1"/>
  <c r="I123" i="28"/>
  <c r="V303" i="30" s="1"/>
  <c r="I125" i="28"/>
  <c r="X303" i="30" s="1"/>
  <c r="I109" i="28"/>
  <c r="H303" i="30" s="1"/>
  <c r="I207" i="28"/>
  <c r="I120" i="28"/>
  <c r="S303" i="30" s="1"/>
  <c r="J196" i="28"/>
  <c r="N198" i="28"/>
  <c r="N184" i="28"/>
  <c r="N192" i="28"/>
  <c r="N204" i="28"/>
  <c r="M198" i="28"/>
  <c r="M192" i="28"/>
  <c r="M206" i="28"/>
  <c r="K204" i="28"/>
  <c r="J182" i="28"/>
  <c r="L188" i="28"/>
  <c r="J187" i="28"/>
  <c r="L207" i="28"/>
  <c r="M200" i="28"/>
  <c r="M197" i="28"/>
  <c r="M201" i="28"/>
  <c r="L193" i="28"/>
  <c r="J193" i="28"/>
  <c r="I202" i="28"/>
  <c r="K197" i="28"/>
  <c r="M186" i="28"/>
  <c r="I188" i="28"/>
  <c r="M189" i="28"/>
  <c r="N191" i="28"/>
  <c r="N187" i="28"/>
  <c r="L180" i="28"/>
  <c r="L187" i="28"/>
  <c r="I181" i="28"/>
  <c r="I187" i="28"/>
  <c r="I204" i="28"/>
  <c r="I203" i="28"/>
  <c r="J198" i="28"/>
  <c r="L202" i="28"/>
  <c r="L194" i="28"/>
  <c r="I196" i="28"/>
  <c r="I183" i="28"/>
  <c r="I201" i="28"/>
  <c r="M205" i="28"/>
  <c r="J188" i="28"/>
  <c r="M184" i="28"/>
  <c r="L182" i="28"/>
  <c r="L205" i="28"/>
  <c r="L200" i="28"/>
  <c r="N203" i="28"/>
  <c r="I179" i="28"/>
  <c r="N185" i="28"/>
  <c r="N183" i="28"/>
  <c r="N182" i="28"/>
  <c r="K187" i="28"/>
  <c r="K195" i="28"/>
  <c r="K203" i="28"/>
  <c r="K186" i="28"/>
  <c r="K189" i="28"/>
  <c r="K206" i="28"/>
  <c r="N200" i="28"/>
  <c r="N188" i="28"/>
  <c r="J185" i="28"/>
  <c r="L197" i="28"/>
  <c r="L186" i="28"/>
  <c r="L190" i="28"/>
  <c r="M183" i="28"/>
  <c r="N206" i="28"/>
  <c r="I194" i="28"/>
  <c r="I198" i="28"/>
  <c r="K193" i="28"/>
  <c r="K181" i="28"/>
  <c r="K191" i="28"/>
  <c r="N193" i="28"/>
  <c r="N207" i="28"/>
  <c r="N190" i="28"/>
  <c r="J203" i="28"/>
  <c r="J197" i="28"/>
  <c r="J186" i="28"/>
  <c r="I105" i="28"/>
  <c r="N189" i="28"/>
  <c r="J194" i="28"/>
  <c r="I186" i="28"/>
  <c r="I206" i="28"/>
  <c r="J189" i="28"/>
  <c r="J205" i="28"/>
  <c r="AF108" i="28"/>
  <c r="X143" i="28"/>
  <c r="I182" i="28"/>
  <c r="N194" i="28"/>
  <c r="J179" i="28"/>
  <c r="L206" i="28"/>
  <c r="L198" i="28"/>
  <c r="J195" i="28"/>
  <c r="M202" i="28"/>
  <c r="K196" i="28"/>
  <c r="L189" i="28"/>
  <c r="I199" i="28"/>
  <c r="K179" i="28"/>
  <c r="M190" i="28"/>
  <c r="I116" i="28"/>
  <c r="O303" i="30" s="1"/>
  <c r="V108" i="28"/>
  <c r="AD42" i="28"/>
  <c r="AM42" i="28" s="1"/>
  <c r="BC75" i="28"/>
  <c r="BK75" i="28" s="1"/>
  <c r="J42" i="28"/>
  <c r="I189" i="28"/>
  <c r="I191" i="28"/>
  <c r="I185" i="28"/>
  <c r="K192" i="28"/>
  <c r="J200" i="28"/>
  <c r="K194" i="28"/>
  <c r="M181" i="28"/>
  <c r="I121" i="28"/>
  <c r="T303" i="30" s="1"/>
  <c r="Z108" i="28"/>
  <c r="AH42" i="28"/>
  <c r="AQ42" i="28" s="1"/>
  <c r="BG75" i="28"/>
  <c r="BO75" i="28" s="1"/>
  <c r="N42" i="28"/>
  <c r="M185" i="28"/>
  <c r="I200" i="28"/>
  <c r="BF75" i="28"/>
  <c r="BN75" i="28" s="1"/>
  <c r="AG42" i="28"/>
  <c r="AP42" i="28" s="1"/>
  <c r="Y108" i="28"/>
  <c r="M42" i="28"/>
  <c r="N179" i="28"/>
  <c r="L192" i="28"/>
  <c r="L183" i="28"/>
  <c r="L191" i="28"/>
  <c r="N199" i="28"/>
  <c r="L196" i="28"/>
  <c r="I190" i="28"/>
  <c r="N186" i="28"/>
  <c r="L108" i="28"/>
  <c r="L143" i="28" s="1"/>
  <c r="L178" i="28" s="1"/>
  <c r="L75" i="28"/>
  <c r="I184" i="28"/>
  <c r="I195" i="28"/>
  <c r="I192" i="28"/>
  <c r="I197" i="28"/>
  <c r="I205" i="28"/>
  <c r="I132" i="28"/>
  <c r="AE303" i="30" s="1"/>
  <c r="I122" i="28"/>
  <c r="U303" i="30" s="1"/>
  <c r="K42" i="28"/>
  <c r="W108" i="28"/>
  <c r="BD75" i="28"/>
  <c r="BL75" i="28" s="1"/>
  <c r="AE42" i="28"/>
  <c r="AN42" i="28" s="1"/>
  <c r="K180" i="28"/>
  <c r="K182" i="28"/>
  <c r="K202" i="28"/>
  <c r="U108" i="28"/>
  <c r="BB75" i="28"/>
  <c r="BJ75" i="28" s="1"/>
  <c r="AC42" i="28"/>
  <c r="AL42" i="28" s="1"/>
  <c r="I42" i="28"/>
  <c r="M188" i="28"/>
  <c r="M193" i="28"/>
  <c r="M187" i="28"/>
  <c r="I72" i="28"/>
  <c r="N181" i="28"/>
  <c r="N202" i="28"/>
  <c r="J201" i="28"/>
  <c r="J190" i="28"/>
  <c r="J199" i="28"/>
  <c r="N195" i="28"/>
  <c r="N205" i="28"/>
  <c r="L195" i="28"/>
  <c r="M199" i="28"/>
  <c r="K190" i="28"/>
  <c r="K200" i="28"/>
  <c r="AO108" i="28"/>
  <c r="AW42" i="28"/>
  <c r="N201" i="28"/>
  <c r="J207" i="28"/>
  <c r="J191" i="28"/>
  <c r="J202" i="28"/>
  <c r="J180" i="28"/>
  <c r="L201" i="28"/>
  <c r="N197" i="28"/>
  <c r="N180" i="28"/>
  <c r="L185" i="28"/>
  <c r="K199" i="28"/>
  <c r="I124" i="28"/>
  <c r="W303" i="30" s="1"/>
  <c r="J183" i="28"/>
  <c r="M179" i="28"/>
  <c r="I127" i="28"/>
  <c r="Z303" i="30" s="1"/>
  <c r="I111" i="28"/>
  <c r="J303" i="30" s="1"/>
  <c r="M196" i="28"/>
  <c r="I180" i="28"/>
  <c r="I193" i="28"/>
  <c r="L204" i="28"/>
  <c r="I118" i="28"/>
  <c r="Q303" i="30" s="1"/>
  <c r="K184" i="28"/>
  <c r="K185" i="28"/>
  <c r="K188" i="28"/>
  <c r="M194" i="28"/>
  <c r="I117" i="28"/>
  <c r="P303" i="30" s="1"/>
  <c r="M182" i="28"/>
  <c r="M180" i="28"/>
  <c r="M203" i="28"/>
  <c r="N196" i="28"/>
  <c r="J206" i="28"/>
  <c r="J184" i="28"/>
  <c r="J192" i="28"/>
  <c r="I198" i="27"/>
  <c r="I180" i="27"/>
  <c r="I188" i="27"/>
  <c r="I195" i="27"/>
  <c r="I192" i="27"/>
  <c r="I191" i="27"/>
  <c r="I200" i="27"/>
  <c r="I183" i="27"/>
  <c r="I193" i="27"/>
  <c r="I185" i="27"/>
  <c r="I179" i="27"/>
  <c r="J199" i="27"/>
  <c r="L111" i="27"/>
  <c r="J284" i="30" s="1"/>
  <c r="M110" i="27"/>
  <c r="I290" i="30" s="1"/>
  <c r="K190" i="27"/>
  <c r="J189" i="27"/>
  <c r="J110" i="27"/>
  <c r="I272" i="30" s="1"/>
  <c r="M111" i="27"/>
  <c r="J290" i="30" s="1"/>
  <c r="N200" i="27"/>
  <c r="L203" i="27"/>
  <c r="K197" i="27"/>
  <c r="N180" i="27"/>
  <c r="J183" i="27"/>
  <c r="J205" i="27"/>
  <c r="J204" i="27"/>
  <c r="J44" i="27"/>
  <c r="L195" i="27"/>
  <c r="L205" i="27"/>
  <c r="M179" i="27"/>
  <c r="M180" i="27"/>
  <c r="M197" i="27"/>
  <c r="N185" i="27"/>
  <c r="N188" i="27"/>
  <c r="N201" i="27"/>
  <c r="N207" i="27"/>
  <c r="N186" i="27"/>
  <c r="N190" i="27"/>
  <c r="N196" i="27"/>
  <c r="N193" i="27"/>
  <c r="N194" i="27"/>
  <c r="M202" i="27"/>
  <c r="M183" i="27"/>
  <c r="M184" i="27"/>
  <c r="M204" i="27"/>
  <c r="M200" i="27"/>
  <c r="M193" i="27"/>
  <c r="L184" i="27"/>
  <c r="L191" i="27"/>
  <c r="L198" i="27"/>
  <c r="L201" i="27"/>
  <c r="K186" i="27"/>
  <c r="K200" i="27"/>
  <c r="K201" i="27"/>
  <c r="K199" i="27"/>
  <c r="K191" i="27"/>
  <c r="K189" i="27"/>
  <c r="K179" i="27"/>
  <c r="J192" i="27"/>
  <c r="J181" i="27"/>
  <c r="J200" i="27"/>
  <c r="J193" i="27"/>
  <c r="J187" i="27"/>
  <c r="M105" i="27"/>
  <c r="K105" i="27"/>
  <c r="J105" i="27"/>
  <c r="L105" i="27"/>
  <c r="N105" i="27"/>
  <c r="M185" i="27"/>
  <c r="I187" i="27"/>
  <c r="J198" i="27"/>
  <c r="J196" i="27"/>
  <c r="J182" i="27"/>
  <c r="J191" i="27"/>
  <c r="L185" i="27"/>
  <c r="X108" i="27"/>
  <c r="BE75" i="27"/>
  <c r="BM75" i="27" s="1"/>
  <c r="L42" i="27"/>
  <c r="AF42" i="27"/>
  <c r="AO42" i="27" s="1"/>
  <c r="N203" i="27"/>
  <c r="L200" i="27"/>
  <c r="N202" i="27"/>
  <c r="K188" i="27"/>
  <c r="M181" i="27"/>
  <c r="J186" i="27"/>
  <c r="K182" i="27"/>
  <c r="K195" i="27"/>
  <c r="N187" i="27"/>
  <c r="N111" i="27"/>
  <c r="J296" i="30" s="1"/>
  <c r="K183" i="27"/>
  <c r="K202" i="27"/>
  <c r="N179" i="27"/>
  <c r="N182" i="27"/>
  <c r="AG46" i="27"/>
  <c r="M46" i="27" s="1"/>
  <c r="AH46" i="27"/>
  <c r="N46" i="27" s="1"/>
  <c r="N72" i="27" s="1"/>
  <c r="L187" i="27"/>
  <c r="L192" i="27"/>
  <c r="L109" i="27"/>
  <c r="H284" i="30" s="1"/>
  <c r="M189" i="27"/>
  <c r="M190" i="27"/>
  <c r="M186" i="27"/>
  <c r="M192" i="27"/>
  <c r="M206" i="27"/>
  <c r="M203" i="27"/>
  <c r="I182" i="27"/>
  <c r="I194" i="27"/>
  <c r="I199" i="27"/>
  <c r="I207" i="27"/>
  <c r="W108" i="27"/>
  <c r="AE42" i="27"/>
  <c r="AN42" i="27" s="1"/>
  <c r="BD75" i="27"/>
  <c r="BL75" i="27" s="1"/>
  <c r="K42" i="27"/>
  <c r="U108" i="27"/>
  <c r="BB75" i="27"/>
  <c r="BJ75" i="27" s="1"/>
  <c r="AC42" i="27"/>
  <c r="AL42" i="27" s="1"/>
  <c r="I42" i="27"/>
  <c r="J201" i="27"/>
  <c r="J194" i="27"/>
  <c r="M198" i="27"/>
  <c r="N195" i="27"/>
  <c r="J197" i="27"/>
  <c r="L190" i="27"/>
  <c r="L206" i="27"/>
  <c r="M201" i="27"/>
  <c r="I197" i="27"/>
  <c r="I205" i="27"/>
  <c r="J203" i="27"/>
  <c r="N199" i="27"/>
  <c r="M191" i="27"/>
  <c r="M187" i="27"/>
  <c r="I181" i="27"/>
  <c r="L193" i="27"/>
  <c r="N184" i="27"/>
  <c r="L186" i="27"/>
  <c r="N192" i="27"/>
  <c r="L179" i="27"/>
  <c r="N183" i="27"/>
  <c r="L110" i="27"/>
  <c r="I284" i="30" s="1"/>
  <c r="K110" i="27"/>
  <c r="I278" i="30" s="1"/>
  <c r="J179" i="27"/>
  <c r="K111" i="27"/>
  <c r="J278" i="30" s="1"/>
  <c r="N113" i="27"/>
  <c r="L296" i="30" s="1"/>
  <c r="N109" i="27"/>
  <c r="H296" i="30" s="1"/>
  <c r="J109" i="27"/>
  <c r="H272" i="30" s="1"/>
  <c r="K185" i="27"/>
  <c r="K205" i="27"/>
  <c r="K204" i="27"/>
  <c r="N197" i="27"/>
  <c r="L181" i="27"/>
  <c r="L194" i="27"/>
  <c r="L202" i="27"/>
  <c r="M188" i="27"/>
  <c r="M194" i="27"/>
  <c r="M205" i="27"/>
  <c r="I189" i="27"/>
  <c r="I184" i="27"/>
  <c r="I196" i="27"/>
  <c r="I201" i="27"/>
  <c r="BC75" i="27"/>
  <c r="BK75" i="27" s="1"/>
  <c r="V108" i="27"/>
  <c r="AD42" i="27"/>
  <c r="AM42" i="27" s="1"/>
  <c r="J42" i="27"/>
  <c r="Y108" i="27"/>
  <c r="BF75" i="27"/>
  <c r="BN75" i="27" s="1"/>
  <c r="M42" i="27"/>
  <c r="AG42" i="27"/>
  <c r="AP42" i="27" s="1"/>
  <c r="I202" i="27"/>
  <c r="J207" i="27"/>
  <c r="J206" i="27"/>
  <c r="K203" i="27"/>
  <c r="N205" i="27"/>
  <c r="N191" i="27"/>
  <c r="J185" i="27"/>
  <c r="J188" i="27"/>
  <c r="J184" i="27"/>
  <c r="J195" i="27"/>
  <c r="J180" i="27"/>
  <c r="N110" i="27"/>
  <c r="I296" i="30" s="1"/>
  <c r="N112" i="27"/>
  <c r="K296" i="30" s="1"/>
  <c r="M109" i="27"/>
  <c r="H290" i="30" s="1"/>
  <c r="K187" i="27"/>
  <c r="K207" i="27"/>
  <c r="K198" i="27"/>
  <c r="K206" i="27"/>
  <c r="M44" i="27"/>
  <c r="AF43" i="27"/>
  <c r="L43" i="27" s="1"/>
  <c r="L72" i="27" s="1"/>
  <c r="AE43" i="27"/>
  <c r="K43" i="27" s="1"/>
  <c r="K72" i="27" s="1"/>
  <c r="AG43" i="27"/>
  <c r="M43" i="27" s="1"/>
  <c r="AD43" i="27"/>
  <c r="J43" i="27" s="1"/>
  <c r="J72" i="27" s="1"/>
  <c r="AC43" i="27"/>
  <c r="I43" i="27" s="1"/>
  <c r="I72" i="27" s="1"/>
  <c r="L183" i="27"/>
  <c r="L197" i="27"/>
  <c r="L196" i="27"/>
  <c r="L204" i="27"/>
  <c r="M182" i="27"/>
  <c r="M196" i="27"/>
  <c r="M199" i="27"/>
  <c r="M207" i="27"/>
  <c r="I190" i="27"/>
  <c r="I186" i="27"/>
  <c r="I206" i="27"/>
  <c r="I204" i="27"/>
  <c r="I203" i="27"/>
  <c r="BG75" i="27"/>
  <c r="BO75" i="27" s="1"/>
  <c r="Z108" i="27"/>
  <c r="AH42" i="27"/>
  <c r="AQ42" i="27" s="1"/>
  <c r="N42" i="27"/>
  <c r="I187" i="26"/>
  <c r="N196" i="26"/>
  <c r="M207" i="26"/>
  <c r="M199" i="26"/>
  <c r="L205" i="26"/>
  <c r="L201" i="26"/>
  <c r="L203" i="26"/>
  <c r="K181" i="26"/>
  <c r="J181" i="26"/>
  <c r="J195" i="26"/>
  <c r="J202" i="26"/>
  <c r="J194" i="26"/>
  <c r="J72" i="26"/>
  <c r="I199" i="26"/>
  <c r="I115" i="26"/>
  <c r="N229" i="30" s="1"/>
  <c r="I184" i="26"/>
  <c r="I207" i="26"/>
  <c r="I118" i="26"/>
  <c r="Q229" i="30" s="1"/>
  <c r="I116" i="26"/>
  <c r="O229" i="30" s="1"/>
  <c r="I47" i="26"/>
  <c r="K72" i="26"/>
  <c r="N72" i="26"/>
  <c r="N193" i="26"/>
  <c r="N206" i="26"/>
  <c r="N200" i="26"/>
  <c r="N204" i="26"/>
  <c r="M187" i="26"/>
  <c r="M203" i="26"/>
  <c r="M181" i="26"/>
  <c r="L191" i="26"/>
  <c r="L207" i="26"/>
  <c r="L199" i="26"/>
  <c r="K179" i="26"/>
  <c r="K185" i="26"/>
  <c r="J190" i="26"/>
  <c r="J186" i="26"/>
  <c r="I182" i="26"/>
  <c r="I190" i="26"/>
  <c r="I191" i="26"/>
  <c r="M192" i="26"/>
  <c r="I200" i="26"/>
  <c r="N183" i="26"/>
  <c r="J201" i="26"/>
  <c r="K186" i="26"/>
  <c r="I192" i="26"/>
  <c r="N190" i="26"/>
  <c r="L185" i="26"/>
  <c r="N199" i="26"/>
  <c r="J196" i="26"/>
  <c r="N198" i="26"/>
  <c r="L186" i="26"/>
  <c r="M184" i="26"/>
  <c r="K188" i="26"/>
  <c r="M182" i="26"/>
  <c r="K189" i="26"/>
  <c r="K205" i="26"/>
  <c r="K195" i="26"/>
  <c r="M72" i="26"/>
  <c r="L184" i="26"/>
  <c r="L195" i="26"/>
  <c r="M195" i="26"/>
  <c r="M198" i="26"/>
  <c r="M183" i="26"/>
  <c r="M191" i="26"/>
  <c r="I193" i="26"/>
  <c r="I179" i="26"/>
  <c r="I204" i="26"/>
  <c r="I206" i="26"/>
  <c r="I203" i="26"/>
  <c r="L192" i="26"/>
  <c r="N189" i="26"/>
  <c r="K199" i="26"/>
  <c r="L72" i="26"/>
  <c r="N187" i="26"/>
  <c r="J200" i="26"/>
  <c r="J203" i="26"/>
  <c r="I205" i="26"/>
  <c r="K193" i="26"/>
  <c r="K191" i="26"/>
  <c r="K200" i="26"/>
  <c r="J192" i="26"/>
  <c r="L189" i="26"/>
  <c r="L196" i="26"/>
  <c r="M206" i="26"/>
  <c r="I181" i="26"/>
  <c r="I189" i="26"/>
  <c r="I196" i="26"/>
  <c r="I197" i="26"/>
  <c r="I46" i="26"/>
  <c r="I50" i="26"/>
  <c r="L182" i="26"/>
  <c r="N192" i="26"/>
  <c r="K201" i="26"/>
  <c r="M202" i="26"/>
  <c r="K198" i="26"/>
  <c r="K206" i="26"/>
  <c r="J185" i="26"/>
  <c r="N205" i="26"/>
  <c r="J187" i="26"/>
  <c r="M200" i="26"/>
  <c r="J183" i="26"/>
  <c r="L198" i="26"/>
  <c r="M204" i="26"/>
  <c r="W108" i="26"/>
  <c r="BD75" i="26"/>
  <c r="BL75" i="26" s="1"/>
  <c r="AE42" i="26"/>
  <c r="AN42" i="26" s="1"/>
  <c r="K42" i="26"/>
  <c r="J198" i="26"/>
  <c r="J197" i="26"/>
  <c r="I186" i="26"/>
  <c r="K196" i="26"/>
  <c r="J207" i="26"/>
  <c r="L190" i="26"/>
  <c r="N191" i="26"/>
  <c r="J182" i="26"/>
  <c r="M193" i="26"/>
  <c r="M205" i="26"/>
  <c r="I198" i="26"/>
  <c r="J205" i="26"/>
  <c r="K197" i="26"/>
  <c r="I195" i="26"/>
  <c r="I194" i="26"/>
  <c r="J188" i="26"/>
  <c r="K192" i="26"/>
  <c r="L180" i="26"/>
  <c r="M180" i="26"/>
  <c r="K203" i="26"/>
  <c r="L179" i="26"/>
  <c r="K184" i="26"/>
  <c r="K194" i="26"/>
  <c r="N185" i="26"/>
  <c r="J179" i="26"/>
  <c r="N182" i="26"/>
  <c r="J199" i="26"/>
  <c r="L183" i="26"/>
  <c r="L193" i="26"/>
  <c r="L204" i="26"/>
  <c r="M194" i="26"/>
  <c r="M201" i="26"/>
  <c r="I202" i="26"/>
  <c r="Z108" i="26"/>
  <c r="BG75" i="26"/>
  <c r="BO75" i="26" s="1"/>
  <c r="AH42" i="26"/>
  <c r="AQ42" i="26" s="1"/>
  <c r="N42" i="26"/>
  <c r="I45" i="26"/>
  <c r="I49" i="26"/>
  <c r="I52" i="26"/>
  <c r="J204" i="26"/>
  <c r="N184" i="26"/>
  <c r="N207" i="26"/>
  <c r="N186" i="26"/>
  <c r="N197" i="26"/>
  <c r="I43" i="26"/>
  <c r="L187" i="26"/>
  <c r="L206" i="26"/>
  <c r="J193" i="26"/>
  <c r="N203" i="26"/>
  <c r="L200" i="26"/>
  <c r="I117" i="26"/>
  <c r="P229" i="30" s="1"/>
  <c r="M197" i="26"/>
  <c r="V108" i="26"/>
  <c r="BC75" i="26"/>
  <c r="BK75" i="26" s="1"/>
  <c r="AD42" i="26"/>
  <c r="AM42" i="26" s="1"/>
  <c r="J42" i="26"/>
  <c r="BB75" i="26"/>
  <c r="BJ75" i="26" s="1"/>
  <c r="U108" i="26"/>
  <c r="AC42" i="26"/>
  <c r="AL42" i="26" s="1"/>
  <c r="I42" i="26"/>
  <c r="N202" i="26"/>
  <c r="L197" i="26"/>
  <c r="I201" i="26"/>
  <c r="M186" i="26"/>
  <c r="N195" i="26"/>
  <c r="K207" i="26"/>
  <c r="L188" i="26"/>
  <c r="M188" i="26"/>
  <c r="I180" i="26"/>
  <c r="K190" i="26"/>
  <c r="M190" i="26"/>
  <c r="I114" i="26"/>
  <c r="M229" i="30" s="1"/>
  <c r="K182" i="26"/>
  <c r="K202" i="26"/>
  <c r="I185" i="26"/>
  <c r="N179" i="26"/>
  <c r="N194" i="26"/>
  <c r="N201" i="26"/>
  <c r="J189" i="26"/>
  <c r="I183" i="26"/>
  <c r="L202" i="26"/>
  <c r="M196" i="26"/>
  <c r="BE75" i="26"/>
  <c r="BM75" i="26" s="1"/>
  <c r="L42" i="26"/>
  <c r="X108" i="26"/>
  <c r="AF42" i="26"/>
  <c r="AO42" i="26" s="1"/>
  <c r="BF75" i="26"/>
  <c r="BN75" i="26" s="1"/>
  <c r="Y108" i="26"/>
  <c r="M42" i="26"/>
  <c r="AG42" i="26"/>
  <c r="AP42" i="26" s="1"/>
  <c r="I51" i="26"/>
  <c r="M111" i="25"/>
  <c r="J216" i="30" s="1"/>
  <c r="K111" i="25"/>
  <c r="J204" i="30" s="1"/>
  <c r="J114" i="25"/>
  <c r="M198" i="30" s="1"/>
  <c r="M112" i="25"/>
  <c r="K216" i="30" s="1"/>
  <c r="I194" i="25"/>
  <c r="I191" i="25"/>
  <c r="T194" i="30" s="1"/>
  <c r="I58" i="25"/>
  <c r="I206" i="25"/>
  <c r="AI194" i="30" s="1"/>
  <c r="M179" i="25"/>
  <c r="J117" i="25"/>
  <c r="P198" i="30" s="1"/>
  <c r="M184" i="25"/>
  <c r="J189" i="25"/>
  <c r="K187" i="25"/>
  <c r="J46" i="25"/>
  <c r="M189" i="25"/>
  <c r="N190" i="25"/>
  <c r="N181" i="25"/>
  <c r="N206" i="25"/>
  <c r="K199" i="25"/>
  <c r="J181" i="25"/>
  <c r="N193" i="25"/>
  <c r="J205" i="25"/>
  <c r="M182" i="25"/>
  <c r="K183" i="25"/>
  <c r="K181" i="25"/>
  <c r="K203" i="25"/>
  <c r="K198" i="25"/>
  <c r="K206" i="25"/>
  <c r="M196" i="25"/>
  <c r="J187" i="25"/>
  <c r="J179" i="25"/>
  <c r="J203" i="25"/>
  <c r="M198" i="25"/>
  <c r="N196" i="25"/>
  <c r="J190" i="25"/>
  <c r="I122" i="25"/>
  <c r="U192" i="30" s="1"/>
  <c r="K179" i="25"/>
  <c r="N188" i="25"/>
  <c r="J183" i="25"/>
  <c r="I186" i="25"/>
  <c r="O194" i="30" s="1"/>
  <c r="L187" i="25"/>
  <c r="L181" i="25"/>
  <c r="L190" i="25"/>
  <c r="L195" i="25"/>
  <c r="L197" i="25"/>
  <c r="L205" i="25"/>
  <c r="K110" i="25"/>
  <c r="I204" i="30" s="1"/>
  <c r="J120" i="25"/>
  <c r="S198" i="30" s="1"/>
  <c r="J116" i="25"/>
  <c r="O198" i="30" s="1"/>
  <c r="K113" i="25"/>
  <c r="L204" i="30" s="1"/>
  <c r="N138" i="25"/>
  <c r="N202" i="25"/>
  <c r="N173" i="25"/>
  <c r="M199" i="25"/>
  <c r="J105" i="25"/>
  <c r="J182" i="25"/>
  <c r="N198" i="25"/>
  <c r="J197" i="25"/>
  <c r="J207" i="25"/>
  <c r="K185" i="25"/>
  <c r="K196" i="25"/>
  <c r="I204" i="25"/>
  <c r="AG194" i="30" s="1"/>
  <c r="M187" i="25"/>
  <c r="M180" i="25"/>
  <c r="M193" i="25"/>
  <c r="I195" i="25"/>
  <c r="X194" i="30" s="1"/>
  <c r="I185" i="25"/>
  <c r="I193" i="25"/>
  <c r="V194" i="30" s="1"/>
  <c r="I192" i="25"/>
  <c r="U194" i="30" s="1"/>
  <c r="I202" i="25"/>
  <c r="AE194" i="30" s="1"/>
  <c r="L191" i="25"/>
  <c r="L183" i="25"/>
  <c r="L199" i="25"/>
  <c r="L207" i="25"/>
  <c r="J48" i="25"/>
  <c r="M110" i="25"/>
  <c r="I216" i="30" s="1"/>
  <c r="L105" i="25"/>
  <c r="K105" i="25"/>
  <c r="M105" i="25"/>
  <c r="N194" i="25"/>
  <c r="J202" i="25"/>
  <c r="N183" i="25"/>
  <c r="J186" i="25"/>
  <c r="L196" i="25"/>
  <c r="K184" i="25"/>
  <c r="K192" i="25"/>
  <c r="J204" i="25"/>
  <c r="M200" i="25"/>
  <c r="M202" i="25"/>
  <c r="M191" i="25"/>
  <c r="N179" i="25"/>
  <c r="N187" i="25"/>
  <c r="N180" i="25"/>
  <c r="M205" i="25"/>
  <c r="I201" i="25"/>
  <c r="AG47" i="25"/>
  <c r="M47" i="25" s="1"/>
  <c r="AC47" i="25"/>
  <c r="I47" i="25" s="1"/>
  <c r="AF47" i="25"/>
  <c r="L47" i="25" s="1"/>
  <c r="AE51" i="25"/>
  <c r="K51" i="25" s="1"/>
  <c r="AC51" i="25"/>
  <c r="I51" i="25" s="1"/>
  <c r="N201" i="25"/>
  <c r="N197" i="25"/>
  <c r="J200" i="25"/>
  <c r="J196" i="25"/>
  <c r="L184" i="25"/>
  <c r="M188" i="25"/>
  <c r="I188" i="25"/>
  <c r="I203" i="25"/>
  <c r="AF194" i="30" s="1"/>
  <c r="J109" i="25"/>
  <c r="H198" i="30" s="1"/>
  <c r="J121" i="25"/>
  <c r="T198" i="30" s="1"/>
  <c r="J194" i="25"/>
  <c r="AF44" i="25"/>
  <c r="L44" i="25" s="1"/>
  <c r="AG44" i="25"/>
  <c r="M44" i="25" s="1"/>
  <c r="AC44" i="25"/>
  <c r="I44" i="25" s="1"/>
  <c r="AD54" i="25"/>
  <c r="J54" i="25" s="1"/>
  <c r="AC54" i="25"/>
  <c r="I54" i="25" s="1"/>
  <c r="J201" i="25"/>
  <c r="J199" i="25"/>
  <c r="L200" i="25"/>
  <c r="L206" i="25"/>
  <c r="I198" i="25"/>
  <c r="AA194" i="30" s="1"/>
  <c r="M195" i="25"/>
  <c r="J188" i="25"/>
  <c r="L202" i="25"/>
  <c r="J185" i="25"/>
  <c r="L189" i="25"/>
  <c r="J180" i="25"/>
  <c r="M181" i="25"/>
  <c r="M190" i="25"/>
  <c r="M201" i="25"/>
  <c r="I181" i="25"/>
  <c r="J194" i="30" s="1"/>
  <c r="I190" i="25"/>
  <c r="S194" i="30" s="1"/>
  <c r="I196" i="25"/>
  <c r="I197" i="25"/>
  <c r="Z194" i="30" s="1"/>
  <c r="I205" i="25"/>
  <c r="AH194" i="30" s="1"/>
  <c r="J113" i="25"/>
  <c r="L198" i="30" s="1"/>
  <c r="J50" i="25"/>
  <c r="N186" i="25"/>
  <c r="N189" i="25"/>
  <c r="N200" i="25"/>
  <c r="J198" i="25"/>
  <c r="J206" i="25"/>
  <c r="K116" i="25"/>
  <c r="O204" i="30" s="1"/>
  <c r="M113" i="25"/>
  <c r="L216" i="30" s="1"/>
  <c r="K117" i="25"/>
  <c r="P204" i="30" s="1"/>
  <c r="K115" i="25"/>
  <c r="N204" i="30" s="1"/>
  <c r="J47" i="25"/>
  <c r="I123" i="25"/>
  <c r="V192" i="30" s="1"/>
  <c r="M109" i="25"/>
  <c r="H216" i="30" s="1"/>
  <c r="AE49" i="25"/>
  <c r="K49" i="25" s="1"/>
  <c r="AC49" i="25"/>
  <c r="I49" i="25" s="1"/>
  <c r="AD53" i="25"/>
  <c r="J53" i="25" s="1"/>
  <c r="AC53" i="25"/>
  <c r="I53" i="25" s="1"/>
  <c r="I57" i="25"/>
  <c r="K189" i="25"/>
  <c r="K193" i="25"/>
  <c r="J192" i="25"/>
  <c r="K194" i="25"/>
  <c r="M197" i="25"/>
  <c r="L109" i="25"/>
  <c r="H210" i="30" s="1"/>
  <c r="J111" i="25"/>
  <c r="J198" i="30" s="1"/>
  <c r="AD55" i="25"/>
  <c r="J55" i="25" s="1"/>
  <c r="AC55" i="25"/>
  <c r="I55" i="25" s="1"/>
  <c r="K205" i="25"/>
  <c r="N203" i="25"/>
  <c r="N199" i="25"/>
  <c r="L204" i="25"/>
  <c r="K197" i="25"/>
  <c r="L198" i="25"/>
  <c r="K202" i="25"/>
  <c r="M186" i="25"/>
  <c r="I180" i="25"/>
  <c r="I194" i="30" s="1"/>
  <c r="M207" i="25"/>
  <c r="I179" i="25"/>
  <c r="H194" i="30" s="1"/>
  <c r="J52" i="25"/>
  <c r="J191" i="25"/>
  <c r="L113" i="25"/>
  <c r="L210" i="30" s="1"/>
  <c r="AG46" i="25"/>
  <c r="M46" i="25" s="1"/>
  <c r="AC46" i="25"/>
  <c r="I46" i="25" s="1"/>
  <c r="AF46" i="25"/>
  <c r="L46" i="25" s="1"/>
  <c r="AE50" i="25"/>
  <c r="K50" i="25" s="1"/>
  <c r="AC50" i="25"/>
  <c r="I50" i="25" s="1"/>
  <c r="K186" i="25"/>
  <c r="K207" i="25"/>
  <c r="K200" i="25"/>
  <c r="M204" i="25"/>
  <c r="I200" i="25"/>
  <c r="AC194" i="30" s="1"/>
  <c r="J195" i="25"/>
  <c r="N207" i="25"/>
  <c r="I189" i="25"/>
  <c r="R194" i="30" s="1"/>
  <c r="L182" i="25"/>
  <c r="N185" i="25"/>
  <c r="I184" i="25"/>
  <c r="M194" i="30" s="1"/>
  <c r="K180" i="25"/>
  <c r="M183" i="25"/>
  <c r="M203" i="25"/>
  <c r="I183" i="25"/>
  <c r="I199" i="25"/>
  <c r="AB194" i="30" s="1"/>
  <c r="I207" i="25"/>
  <c r="L179" i="25"/>
  <c r="L188" i="25"/>
  <c r="L193" i="25"/>
  <c r="L203" i="25"/>
  <c r="J122" i="25"/>
  <c r="U198" i="30" s="1"/>
  <c r="L110" i="25"/>
  <c r="I210" i="30" s="1"/>
  <c r="J110" i="25"/>
  <c r="I198" i="30" s="1"/>
  <c r="N192" i="25"/>
  <c r="W42" i="25"/>
  <c r="X42" i="25"/>
  <c r="Y42" i="25"/>
  <c r="V42" i="25"/>
  <c r="Z42" i="25"/>
  <c r="U42" i="25"/>
  <c r="J119" i="25"/>
  <c r="R198" i="30" s="1"/>
  <c r="K112" i="25"/>
  <c r="K204" i="30" s="1"/>
  <c r="J112" i="25"/>
  <c r="K198" i="30" s="1"/>
  <c r="K109" i="25"/>
  <c r="H204" i="30" s="1"/>
  <c r="J118" i="25"/>
  <c r="Q198" i="30" s="1"/>
  <c r="L111" i="25"/>
  <c r="J210" i="30" s="1"/>
  <c r="J115" i="25"/>
  <c r="N198" i="30" s="1"/>
  <c r="L112" i="25"/>
  <c r="K210" i="30" s="1"/>
  <c r="AC45" i="25"/>
  <c r="I45" i="25" s="1"/>
  <c r="AG45" i="25"/>
  <c r="M45" i="25" s="1"/>
  <c r="AF45" i="25"/>
  <c r="L45" i="25" s="1"/>
  <c r="AE48" i="25"/>
  <c r="K48" i="25" s="1"/>
  <c r="AC48" i="25"/>
  <c r="I48" i="25" s="1"/>
  <c r="I52" i="25"/>
  <c r="AD56" i="25"/>
  <c r="J56" i="25" s="1"/>
  <c r="AC56" i="25"/>
  <c r="I56" i="25" s="1"/>
  <c r="I124" i="25"/>
  <c r="W192" i="30" s="1"/>
  <c r="K182" i="25"/>
  <c r="K195" i="25"/>
  <c r="K204" i="25"/>
  <c r="M181" i="24"/>
  <c r="M179" i="24"/>
  <c r="M185" i="24"/>
  <c r="M199" i="24"/>
  <c r="M207" i="24"/>
  <c r="M191" i="24"/>
  <c r="K196" i="24"/>
  <c r="J182" i="24"/>
  <c r="J183" i="24"/>
  <c r="J200" i="24"/>
  <c r="J197" i="24"/>
  <c r="I192" i="24"/>
  <c r="I195" i="24"/>
  <c r="I198" i="24"/>
  <c r="I202" i="24"/>
  <c r="I201" i="24"/>
  <c r="I187" i="24"/>
  <c r="L206" i="24"/>
  <c r="K181" i="24"/>
  <c r="I185" i="24"/>
  <c r="K197" i="24"/>
  <c r="J194" i="24"/>
  <c r="I207" i="24"/>
  <c r="L196" i="24"/>
  <c r="I199" i="24"/>
  <c r="M200" i="24"/>
  <c r="I186" i="24"/>
  <c r="I194" i="24"/>
  <c r="L185" i="24"/>
  <c r="N138" i="24"/>
  <c r="K185" i="24"/>
  <c r="K200" i="24"/>
  <c r="M189" i="24"/>
  <c r="M184" i="24"/>
  <c r="M188" i="24"/>
  <c r="M192" i="24"/>
  <c r="M203" i="24"/>
  <c r="I179" i="24"/>
  <c r="I189" i="24"/>
  <c r="I197" i="24"/>
  <c r="K207" i="24"/>
  <c r="L179" i="24"/>
  <c r="K193" i="24"/>
  <c r="N199" i="24"/>
  <c r="N200" i="24"/>
  <c r="N192" i="24"/>
  <c r="L183" i="24"/>
  <c r="J47" i="24"/>
  <c r="M193" i="24"/>
  <c r="I193" i="24"/>
  <c r="J202" i="24"/>
  <c r="N198" i="24"/>
  <c r="L207" i="24"/>
  <c r="N184" i="24"/>
  <c r="L187" i="24"/>
  <c r="L204" i="24"/>
  <c r="K179" i="24"/>
  <c r="K191" i="24"/>
  <c r="K205" i="24"/>
  <c r="K203" i="24"/>
  <c r="K202" i="24"/>
  <c r="J46" i="24"/>
  <c r="N195" i="24"/>
  <c r="N187" i="24"/>
  <c r="J180" i="24"/>
  <c r="J179" i="24"/>
  <c r="J187" i="24"/>
  <c r="J196" i="24"/>
  <c r="J203" i="24"/>
  <c r="J185" i="24"/>
  <c r="M195" i="24"/>
  <c r="N202" i="24"/>
  <c r="J190" i="24"/>
  <c r="M183" i="24"/>
  <c r="I191" i="24"/>
  <c r="J193" i="24"/>
  <c r="J205" i="24"/>
  <c r="N203" i="24"/>
  <c r="N190" i="24"/>
  <c r="N182" i="24"/>
  <c r="AE47" i="24"/>
  <c r="K47" i="24" s="1"/>
  <c r="AG47" i="24"/>
  <c r="M47" i="24" s="1"/>
  <c r="AF47" i="24"/>
  <c r="L47" i="24" s="1"/>
  <c r="AC47" i="24"/>
  <c r="I47" i="24" s="1"/>
  <c r="AD51" i="24"/>
  <c r="J51" i="24" s="1"/>
  <c r="AC51" i="24"/>
  <c r="I51" i="24" s="1"/>
  <c r="M201" i="24"/>
  <c r="I206" i="24"/>
  <c r="N179" i="24"/>
  <c r="N197" i="24"/>
  <c r="J204" i="24"/>
  <c r="I205" i="24"/>
  <c r="J184" i="24"/>
  <c r="I183" i="24"/>
  <c r="I181" i="24"/>
  <c r="L198" i="24"/>
  <c r="AC46" i="24"/>
  <c r="I46" i="24" s="1"/>
  <c r="AG46" i="24"/>
  <c r="M46" i="24" s="1"/>
  <c r="AF46" i="24"/>
  <c r="L46" i="24" s="1"/>
  <c r="AE50" i="24"/>
  <c r="K50" i="24" s="1"/>
  <c r="AD50" i="24"/>
  <c r="J50" i="24" s="1"/>
  <c r="AC50" i="24"/>
  <c r="I50" i="24" s="1"/>
  <c r="M206" i="24"/>
  <c r="J181" i="24"/>
  <c r="N185" i="24"/>
  <c r="J206" i="24"/>
  <c r="J201" i="24"/>
  <c r="M198" i="24"/>
  <c r="K188" i="24"/>
  <c r="J192" i="24"/>
  <c r="J199" i="24"/>
  <c r="L199" i="24"/>
  <c r="L186" i="24"/>
  <c r="L202" i="24"/>
  <c r="AC45" i="24"/>
  <c r="I45" i="24" s="1"/>
  <c r="AG45" i="24"/>
  <c r="M45" i="24" s="1"/>
  <c r="AF45" i="24"/>
  <c r="L45" i="24" s="1"/>
  <c r="AE48" i="24"/>
  <c r="K48" i="24" s="1"/>
  <c r="AD48" i="24"/>
  <c r="J48" i="24" s="1"/>
  <c r="AC48" i="24"/>
  <c r="I48" i="24" s="1"/>
  <c r="I52" i="24"/>
  <c r="K180" i="24"/>
  <c r="K189" i="24"/>
  <c r="M180" i="24"/>
  <c r="M196" i="24"/>
  <c r="I184" i="24"/>
  <c r="I188" i="24"/>
  <c r="X42" i="24"/>
  <c r="V42" i="24"/>
  <c r="Y42" i="24"/>
  <c r="W42" i="24"/>
  <c r="Z42" i="24"/>
  <c r="U42" i="24"/>
  <c r="K199" i="24"/>
  <c r="L181" i="24"/>
  <c r="L193" i="24"/>
  <c r="M182" i="24"/>
  <c r="N205" i="24"/>
  <c r="K201" i="24"/>
  <c r="M202" i="24"/>
  <c r="K194" i="24"/>
  <c r="J188" i="24"/>
  <c r="J189" i="24"/>
  <c r="L191" i="24"/>
  <c r="L195" i="24"/>
  <c r="AF44" i="24"/>
  <c r="L44" i="24" s="1"/>
  <c r="L72" i="24" s="1"/>
  <c r="AG44" i="24"/>
  <c r="M44" i="24" s="1"/>
  <c r="AC44" i="24"/>
  <c r="I44" i="24" s="1"/>
  <c r="K204" i="24"/>
  <c r="M204" i="24"/>
  <c r="I180" i="24"/>
  <c r="N189" i="24"/>
  <c r="I200" i="24"/>
  <c r="J198" i="24"/>
  <c r="N196" i="24"/>
  <c r="M194" i="24"/>
  <c r="J186" i="24"/>
  <c r="N191" i="24"/>
  <c r="N204" i="24"/>
  <c r="L184" i="24"/>
  <c r="L200" i="24"/>
  <c r="K183" i="24"/>
  <c r="AE49" i="24"/>
  <c r="K49" i="24" s="1"/>
  <c r="AD49" i="24"/>
  <c r="J49" i="24" s="1"/>
  <c r="AC49" i="24"/>
  <c r="I49" i="24" s="1"/>
  <c r="K186" i="24"/>
  <c r="K195" i="24"/>
  <c r="K198" i="24"/>
  <c r="K206" i="24"/>
  <c r="M186" i="24"/>
  <c r="M190" i="24"/>
  <c r="M197" i="24"/>
  <c r="M205" i="24"/>
  <c r="I182" i="24"/>
  <c r="I204" i="24"/>
  <c r="N183" i="24"/>
  <c r="N194" i="24"/>
  <c r="N201" i="24"/>
  <c r="J191" i="24"/>
  <c r="N173" i="22"/>
  <c r="M190" i="23"/>
  <c r="M183" i="23"/>
  <c r="M186" i="23"/>
  <c r="M179" i="23"/>
  <c r="K198" i="23"/>
  <c r="K180" i="23"/>
  <c r="K187" i="23"/>
  <c r="J188" i="23"/>
  <c r="K185" i="23"/>
  <c r="K192" i="23"/>
  <c r="N205" i="23"/>
  <c r="I179" i="23"/>
  <c r="J197" i="23"/>
  <c r="I196" i="23"/>
  <c r="K188" i="23"/>
  <c r="K193" i="23"/>
  <c r="I183" i="23"/>
  <c r="L185" i="23"/>
  <c r="I189" i="23"/>
  <c r="I194" i="23"/>
  <c r="I198" i="23"/>
  <c r="J190" i="23"/>
  <c r="J202" i="23"/>
  <c r="N207" i="23"/>
  <c r="M185" i="23"/>
  <c r="L181" i="23"/>
  <c r="L186" i="23"/>
  <c r="M187" i="23"/>
  <c r="J47" i="22"/>
  <c r="N197" i="23"/>
  <c r="N182" i="23"/>
  <c r="L202" i="23"/>
  <c r="J189" i="23"/>
  <c r="J204" i="23"/>
  <c r="K179" i="23"/>
  <c r="L189" i="23"/>
  <c r="K194" i="23"/>
  <c r="N190" i="23"/>
  <c r="N198" i="23"/>
  <c r="L201" i="23"/>
  <c r="K182" i="23"/>
  <c r="K195" i="23"/>
  <c r="M184" i="23"/>
  <c r="K186" i="23"/>
  <c r="L195" i="23"/>
  <c r="N138" i="23"/>
  <c r="M193" i="23"/>
  <c r="M203" i="23"/>
  <c r="I180" i="23"/>
  <c r="I188" i="23"/>
  <c r="I193" i="23"/>
  <c r="I204" i="23"/>
  <c r="J183" i="23"/>
  <c r="J184" i="23"/>
  <c r="J182" i="23"/>
  <c r="J194" i="23"/>
  <c r="J198" i="23"/>
  <c r="J206" i="23"/>
  <c r="J196" i="23"/>
  <c r="L200" i="23"/>
  <c r="M181" i="23"/>
  <c r="M194" i="23"/>
  <c r="M189" i="23"/>
  <c r="L184" i="23"/>
  <c r="L192" i="23"/>
  <c r="L197" i="23"/>
  <c r="L205" i="23"/>
  <c r="N186" i="23"/>
  <c r="N191" i="23"/>
  <c r="N201" i="23"/>
  <c r="N206" i="23"/>
  <c r="I181" i="23"/>
  <c r="J191" i="23"/>
  <c r="N180" i="23"/>
  <c r="AE46" i="23"/>
  <c r="K46" i="23" s="1"/>
  <c r="AG46" i="23"/>
  <c r="M46" i="23" s="1"/>
  <c r="AF46" i="23"/>
  <c r="L46" i="23" s="1"/>
  <c r="AC46" i="23"/>
  <c r="I46" i="23" s="1"/>
  <c r="M202" i="23"/>
  <c r="I197" i="23"/>
  <c r="K200" i="23"/>
  <c r="J203" i="23"/>
  <c r="L203" i="23"/>
  <c r="J195" i="23"/>
  <c r="M196" i="23"/>
  <c r="L194" i="23"/>
  <c r="N187" i="23"/>
  <c r="I190" i="23"/>
  <c r="J187" i="23"/>
  <c r="J186" i="23"/>
  <c r="AC45" i="23"/>
  <c r="I45" i="23" s="1"/>
  <c r="AG45" i="23"/>
  <c r="M45" i="23" s="1"/>
  <c r="AF45" i="23"/>
  <c r="L45" i="23" s="1"/>
  <c r="AE49" i="23"/>
  <c r="K49" i="23" s="1"/>
  <c r="AC49" i="23"/>
  <c r="I49" i="23" s="1"/>
  <c r="AD49" i="23"/>
  <c r="J49" i="23" s="1"/>
  <c r="M205" i="23"/>
  <c r="I202" i="23"/>
  <c r="I182" i="23"/>
  <c r="I200" i="23"/>
  <c r="I201" i="23"/>
  <c r="X42" i="23"/>
  <c r="V42" i="23"/>
  <c r="Z42" i="23"/>
  <c r="U42" i="23"/>
  <c r="W42" i="23"/>
  <c r="Y42" i="23"/>
  <c r="J46" i="23"/>
  <c r="N179" i="23"/>
  <c r="K201" i="23"/>
  <c r="K202" i="23"/>
  <c r="J201" i="23"/>
  <c r="L198" i="23"/>
  <c r="AC50" i="23"/>
  <c r="I50" i="23" s="1"/>
  <c r="AD50" i="23"/>
  <c r="J50" i="23" s="1"/>
  <c r="I207" i="23"/>
  <c r="N192" i="23"/>
  <c r="N200" i="23"/>
  <c r="L204" i="23"/>
  <c r="J193" i="23"/>
  <c r="M195" i="23"/>
  <c r="J205" i="23"/>
  <c r="N204" i="23"/>
  <c r="J200" i="23"/>
  <c r="N203" i="23"/>
  <c r="N199" i="23"/>
  <c r="I195" i="23"/>
  <c r="K196" i="23"/>
  <c r="K184" i="23"/>
  <c r="J185" i="23"/>
  <c r="K190" i="23"/>
  <c r="I186" i="23"/>
  <c r="L183" i="23"/>
  <c r="AG44" i="23"/>
  <c r="M44" i="23" s="1"/>
  <c r="AF44" i="23"/>
  <c r="L44" i="23" s="1"/>
  <c r="AC44" i="23"/>
  <c r="I44" i="23" s="1"/>
  <c r="AE48" i="23"/>
  <c r="K48" i="23" s="1"/>
  <c r="AD48" i="23"/>
  <c r="J48" i="23" s="1"/>
  <c r="AC48" i="23"/>
  <c r="I48" i="23" s="1"/>
  <c r="J47" i="23"/>
  <c r="M204" i="23"/>
  <c r="M197" i="23"/>
  <c r="M200" i="23"/>
  <c r="M206" i="23"/>
  <c r="M207" i="23"/>
  <c r="I206" i="23"/>
  <c r="I203" i="23"/>
  <c r="J181" i="23"/>
  <c r="N185" i="23"/>
  <c r="N184" i="23"/>
  <c r="N196" i="23"/>
  <c r="K199" i="23"/>
  <c r="K207" i="23"/>
  <c r="K197" i="23"/>
  <c r="K204" i="23"/>
  <c r="N195" i="23"/>
  <c r="N189" i="23"/>
  <c r="J207" i="23"/>
  <c r="J199" i="23"/>
  <c r="M198" i="23"/>
  <c r="M188" i="23"/>
  <c r="N194" i="23"/>
  <c r="N183" i="23"/>
  <c r="L179" i="23"/>
  <c r="L190" i="23"/>
  <c r="K191" i="23"/>
  <c r="L187" i="23"/>
  <c r="L206" i="23"/>
  <c r="K181" i="23"/>
  <c r="AE47" i="23"/>
  <c r="K47" i="23" s="1"/>
  <c r="AC47" i="23"/>
  <c r="I47" i="23" s="1"/>
  <c r="AG47" i="23"/>
  <c r="M47" i="23" s="1"/>
  <c r="AF47" i="23"/>
  <c r="L47" i="23" s="1"/>
  <c r="AC51" i="23"/>
  <c r="I51" i="23" s="1"/>
  <c r="AD51" i="23"/>
  <c r="J51" i="23" s="1"/>
  <c r="M180" i="23"/>
  <c r="M199" i="23"/>
  <c r="M191" i="23"/>
  <c r="M201" i="23"/>
  <c r="I191" i="23"/>
  <c r="I199" i="23"/>
  <c r="I205" i="23"/>
  <c r="J179" i="23"/>
  <c r="J192" i="23"/>
  <c r="N181" i="23"/>
  <c r="N188" i="23"/>
  <c r="K203" i="23"/>
  <c r="K205" i="23"/>
  <c r="K206" i="23"/>
  <c r="M189" i="22"/>
  <c r="I188" i="22"/>
  <c r="I183" i="22"/>
  <c r="I190" i="22"/>
  <c r="I191" i="22"/>
  <c r="I119" i="22"/>
  <c r="R81" i="30" s="1"/>
  <c r="K179" i="22"/>
  <c r="K184" i="22"/>
  <c r="K191" i="22"/>
  <c r="K181" i="22"/>
  <c r="K183" i="22"/>
  <c r="K201" i="22"/>
  <c r="K192" i="22"/>
  <c r="K203" i="22"/>
  <c r="M183" i="22"/>
  <c r="M191" i="22"/>
  <c r="M204" i="22"/>
  <c r="L181" i="22"/>
  <c r="L195" i="22"/>
  <c r="K185" i="22"/>
  <c r="K199" i="22"/>
  <c r="K207" i="22"/>
  <c r="I184" i="22"/>
  <c r="I192" i="22"/>
  <c r="I199" i="22"/>
  <c r="I200" i="22"/>
  <c r="I203" i="22"/>
  <c r="I187" i="22"/>
  <c r="I189" i="22"/>
  <c r="Z42" i="22"/>
  <c r="V42" i="22"/>
  <c r="M202" i="22"/>
  <c r="I207" i="22"/>
  <c r="M198" i="22"/>
  <c r="J204" i="22"/>
  <c r="I201" i="22"/>
  <c r="K193" i="22"/>
  <c r="N179" i="22"/>
  <c r="N185" i="22"/>
  <c r="K180" i="22"/>
  <c r="N192" i="22"/>
  <c r="N187" i="22"/>
  <c r="N203" i="22"/>
  <c r="N194" i="22"/>
  <c r="N204" i="22"/>
  <c r="J184" i="22"/>
  <c r="J188" i="22"/>
  <c r="J191" i="22"/>
  <c r="J197" i="22"/>
  <c r="J196" i="22"/>
  <c r="J200" i="22"/>
  <c r="N189" i="22"/>
  <c r="M180" i="22"/>
  <c r="I179" i="22"/>
  <c r="I205" i="22"/>
  <c r="J194" i="22"/>
  <c r="M206" i="22"/>
  <c r="N190" i="22"/>
  <c r="K189" i="22"/>
  <c r="K206" i="22"/>
  <c r="L185" i="22"/>
  <c r="L202" i="22"/>
  <c r="L198" i="22"/>
  <c r="L196" i="22"/>
  <c r="N138" i="22"/>
  <c r="I52" i="22"/>
  <c r="M201" i="22"/>
  <c r="M188" i="22"/>
  <c r="M199" i="22"/>
  <c r="L201" i="22"/>
  <c r="I182" i="22"/>
  <c r="M185" i="22"/>
  <c r="K197" i="22"/>
  <c r="J193" i="22"/>
  <c r="J190" i="22"/>
  <c r="J207" i="22"/>
  <c r="K195" i="22"/>
  <c r="L188" i="22"/>
  <c r="N186" i="22"/>
  <c r="J185" i="22"/>
  <c r="J179" i="22"/>
  <c r="J186" i="22"/>
  <c r="I181" i="22"/>
  <c r="N197" i="22"/>
  <c r="J183" i="22"/>
  <c r="M182" i="22"/>
  <c r="K196" i="22"/>
  <c r="L190" i="22"/>
  <c r="L43" i="22"/>
  <c r="I202" i="22"/>
  <c r="AF47" i="22"/>
  <c r="L47" i="22" s="1"/>
  <c r="AE47" i="22"/>
  <c r="K47" i="22" s="1"/>
  <c r="AG47" i="22"/>
  <c r="M47" i="22" s="1"/>
  <c r="AC47" i="22"/>
  <c r="I47" i="22" s="1"/>
  <c r="AD51" i="22"/>
  <c r="J51" i="22" s="1"/>
  <c r="AC51" i="22"/>
  <c r="I51" i="22" s="1"/>
  <c r="N205" i="22"/>
  <c r="U108" i="22"/>
  <c r="BB75" i="22"/>
  <c r="BJ75" i="22" s="1"/>
  <c r="AC42" i="22"/>
  <c r="AL42" i="22" s="1"/>
  <c r="I42" i="22"/>
  <c r="M203" i="22"/>
  <c r="N206" i="22"/>
  <c r="N196" i="22"/>
  <c r="L183" i="22"/>
  <c r="L197" i="22"/>
  <c r="N207" i="22"/>
  <c r="J203" i="22"/>
  <c r="J198" i="22"/>
  <c r="J195" i="22"/>
  <c r="J205" i="22"/>
  <c r="L203" i="22"/>
  <c r="L194" i="22"/>
  <c r="J202" i="22"/>
  <c r="N188" i="22"/>
  <c r="N200" i="22"/>
  <c r="I193" i="22"/>
  <c r="I185" i="22"/>
  <c r="K186" i="22"/>
  <c r="I197" i="22"/>
  <c r="J182" i="22"/>
  <c r="N180" i="22"/>
  <c r="N193" i="22"/>
  <c r="L180" i="22"/>
  <c r="L184" i="22"/>
  <c r="L186" i="22"/>
  <c r="L192" i="22"/>
  <c r="L205" i="22"/>
  <c r="L207" i="22"/>
  <c r="I194" i="22"/>
  <c r="AF46" i="22"/>
  <c r="L46" i="22" s="1"/>
  <c r="AE46" i="22"/>
  <c r="K46" i="22" s="1"/>
  <c r="AG46" i="22"/>
  <c r="M46" i="22" s="1"/>
  <c r="AC46" i="22"/>
  <c r="I46" i="22" s="1"/>
  <c r="AD50" i="22"/>
  <c r="J50" i="22" s="1"/>
  <c r="AC50" i="22"/>
  <c r="I50" i="22" s="1"/>
  <c r="N183" i="22"/>
  <c r="N191" i="22"/>
  <c r="N199" i="22"/>
  <c r="N198" i="22"/>
  <c r="J201" i="22"/>
  <c r="J206" i="22"/>
  <c r="Y108" i="22"/>
  <c r="BF75" i="22"/>
  <c r="BN75" i="22" s="1"/>
  <c r="AG42" i="22"/>
  <c r="AP42" i="22" s="1"/>
  <c r="M42" i="22"/>
  <c r="J187" i="22"/>
  <c r="L189" i="22"/>
  <c r="M196" i="22"/>
  <c r="AF45" i="22"/>
  <c r="L45" i="22" s="1"/>
  <c r="AG45" i="22"/>
  <c r="M45" i="22" s="1"/>
  <c r="AC45" i="22"/>
  <c r="I45" i="22" s="1"/>
  <c r="AE48" i="22"/>
  <c r="K48" i="22" s="1"/>
  <c r="AD48" i="22"/>
  <c r="J48" i="22" s="1"/>
  <c r="AC48" i="22"/>
  <c r="I48" i="22" s="1"/>
  <c r="BE75" i="22"/>
  <c r="BM75" i="22" s="1"/>
  <c r="L42" i="22"/>
  <c r="X108" i="22"/>
  <c r="AF42" i="22"/>
  <c r="AO42" i="22" s="1"/>
  <c r="K205" i="22"/>
  <c r="L199" i="22"/>
  <c r="L204" i="22"/>
  <c r="K204" i="22"/>
  <c r="K188" i="22"/>
  <c r="J192" i="22"/>
  <c r="L191" i="22"/>
  <c r="I180" i="22"/>
  <c r="K200" i="22"/>
  <c r="M193" i="22"/>
  <c r="J181" i="22"/>
  <c r="M187" i="22"/>
  <c r="I186" i="22"/>
  <c r="M197" i="22"/>
  <c r="J180" i="22"/>
  <c r="K182" i="22"/>
  <c r="K194" i="22"/>
  <c r="L182" i="22"/>
  <c r="M194" i="22"/>
  <c r="M195" i="22"/>
  <c r="I196" i="22"/>
  <c r="I195" i="22"/>
  <c r="I198" i="22"/>
  <c r="AF44" i="22"/>
  <c r="L44" i="22" s="1"/>
  <c r="AG44" i="22"/>
  <c r="M44" i="22" s="1"/>
  <c r="AC44" i="22"/>
  <c r="I44" i="22" s="1"/>
  <c r="AE49" i="22"/>
  <c r="K49" i="22" s="1"/>
  <c r="AD49" i="22"/>
  <c r="J49" i="22" s="1"/>
  <c r="AC49" i="22"/>
  <c r="I49" i="22" s="1"/>
  <c r="I53" i="22"/>
  <c r="N184" i="22"/>
  <c r="N202" i="22"/>
  <c r="J189" i="22"/>
  <c r="BD75" i="22"/>
  <c r="BL75" i="22" s="1"/>
  <c r="W108" i="22"/>
  <c r="AE42" i="22"/>
  <c r="AN42" i="22" s="1"/>
  <c r="K42" i="22"/>
  <c r="AK120" i="30" l="1"/>
  <c r="AK204" i="30"/>
  <c r="AK290" i="30"/>
  <c r="AK284" i="30"/>
  <c r="AK370" i="30"/>
  <c r="AK358" i="30"/>
  <c r="AK210" i="30"/>
  <c r="AK198" i="30"/>
  <c r="AK296" i="30"/>
  <c r="AK272" i="30"/>
  <c r="AK216" i="30"/>
  <c r="AK278" i="30"/>
  <c r="AK303" i="30"/>
  <c r="AK364" i="30"/>
  <c r="AK329" i="30"/>
  <c r="AK243" i="30"/>
  <c r="AK9" i="30"/>
  <c r="AK175" i="30"/>
  <c r="AK181" i="30"/>
  <c r="AK194" i="30"/>
  <c r="AH286" i="30"/>
  <c r="AH281" i="30" s="1"/>
  <c r="AD286" i="30"/>
  <c r="AD281" i="30" s="1"/>
  <c r="Z286" i="30"/>
  <c r="Z281" i="30" s="1"/>
  <c r="V286" i="30"/>
  <c r="V281" i="30" s="1"/>
  <c r="R286" i="30"/>
  <c r="R281" i="30" s="1"/>
  <c r="N286" i="30"/>
  <c r="J286" i="30"/>
  <c r="AG286" i="30"/>
  <c r="AG281" i="30" s="1"/>
  <c r="AC286" i="30"/>
  <c r="AC281" i="30" s="1"/>
  <c r="Y286" i="30"/>
  <c r="Y281" i="30" s="1"/>
  <c r="U286" i="30"/>
  <c r="U281" i="30" s="1"/>
  <c r="Q286" i="30"/>
  <c r="M286" i="30"/>
  <c r="I286" i="30"/>
  <c r="AJ286" i="30"/>
  <c r="AJ281" i="30" s="1"/>
  <c r="AB286" i="30"/>
  <c r="AB281" i="30" s="1"/>
  <c r="T286" i="30"/>
  <c r="T281" i="30" s="1"/>
  <c r="L286" i="30"/>
  <c r="AI286" i="30"/>
  <c r="AI281" i="30" s="1"/>
  <c r="AA286" i="30"/>
  <c r="AA281" i="30" s="1"/>
  <c r="S286" i="30"/>
  <c r="S281" i="30" s="1"/>
  <c r="K286" i="30"/>
  <c r="X286" i="30"/>
  <c r="X281" i="30" s="1"/>
  <c r="H286" i="30"/>
  <c r="AE286" i="30"/>
  <c r="AE281" i="30" s="1"/>
  <c r="O286" i="30"/>
  <c r="W286" i="30"/>
  <c r="W281" i="30" s="1"/>
  <c r="AF286" i="30"/>
  <c r="AF281" i="30" s="1"/>
  <c r="P286" i="30"/>
  <c r="AK39" i="30"/>
  <c r="AK305" i="30"/>
  <c r="AK311" i="30"/>
  <c r="AG212" i="30"/>
  <c r="AG207" i="30" s="1"/>
  <c r="AC212" i="30"/>
  <c r="AC207" i="30" s="1"/>
  <c r="Y212" i="30"/>
  <c r="Y207" i="30" s="1"/>
  <c r="U212" i="30"/>
  <c r="U207" i="30" s="1"/>
  <c r="Q212" i="30"/>
  <c r="Q207" i="30" s="1"/>
  <c r="M212" i="30"/>
  <c r="I212" i="30"/>
  <c r="AH212" i="30"/>
  <c r="AH207" i="30" s="1"/>
  <c r="AB212" i="30"/>
  <c r="AB207" i="30" s="1"/>
  <c r="W212" i="30"/>
  <c r="W207" i="30" s="1"/>
  <c r="R212" i="30"/>
  <c r="R207" i="30" s="1"/>
  <c r="L212" i="30"/>
  <c r="AF212" i="30"/>
  <c r="AF207" i="30" s="1"/>
  <c r="AA212" i="30"/>
  <c r="AA207" i="30" s="1"/>
  <c r="V212" i="30"/>
  <c r="V207" i="30" s="1"/>
  <c r="P212" i="30"/>
  <c r="P207" i="30" s="1"/>
  <c r="K212" i="30"/>
  <c r="AJ212" i="30"/>
  <c r="AJ207" i="30" s="1"/>
  <c r="Z212" i="30"/>
  <c r="Z207" i="30" s="1"/>
  <c r="O212" i="30"/>
  <c r="AI212" i="30"/>
  <c r="AI207" i="30" s="1"/>
  <c r="X212" i="30"/>
  <c r="X207" i="30" s="1"/>
  <c r="N212" i="30"/>
  <c r="T212" i="30"/>
  <c r="T207" i="30" s="1"/>
  <c r="S212" i="30"/>
  <c r="S207" i="30" s="1"/>
  <c r="AE212" i="30"/>
  <c r="AE207" i="30" s="1"/>
  <c r="H212" i="30"/>
  <c r="AD212" i="30"/>
  <c r="AD207" i="30" s="1"/>
  <c r="J212" i="30"/>
  <c r="AK33" i="30"/>
  <c r="AK218" i="30"/>
  <c r="AG200" i="30"/>
  <c r="AG195" i="30" s="1"/>
  <c r="AC200" i="30"/>
  <c r="AC195" i="30" s="1"/>
  <c r="Y200" i="30"/>
  <c r="Y195" i="30" s="1"/>
  <c r="U200" i="30"/>
  <c r="Q200" i="30"/>
  <c r="M200" i="30"/>
  <c r="I200" i="30"/>
  <c r="AJ200" i="30"/>
  <c r="AJ195" i="30" s="1"/>
  <c r="AF200" i="30"/>
  <c r="AF195" i="30" s="1"/>
  <c r="AB200" i="30"/>
  <c r="AB195" i="30" s="1"/>
  <c r="X200" i="30"/>
  <c r="X195" i="30" s="1"/>
  <c r="T200" i="30"/>
  <c r="P200" i="30"/>
  <c r="L200" i="30"/>
  <c r="H200" i="30"/>
  <c r="AE200" i="30"/>
  <c r="AE195" i="30" s="1"/>
  <c r="W200" i="30"/>
  <c r="W195" i="30" s="1"/>
  <c r="O200" i="30"/>
  <c r="AD200" i="30"/>
  <c r="AD195" i="30" s="1"/>
  <c r="V200" i="30"/>
  <c r="V195" i="30" s="1"/>
  <c r="N200" i="30"/>
  <c r="AI200" i="30"/>
  <c r="AI195" i="30" s="1"/>
  <c r="S200" i="30"/>
  <c r="AH200" i="30"/>
  <c r="AH195" i="30" s="1"/>
  <c r="R200" i="30"/>
  <c r="AA200" i="30"/>
  <c r="AA195" i="30" s="1"/>
  <c r="Z200" i="30"/>
  <c r="Z195" i="30" s="1"/>
  <c r="K200" i="30"/>
  <c r="J200" i="30"/>
  <c r="AK21" i="30"/>
  <c r="AK249" i="30"/>
  <c r="AK163" i="30"/>
  <c r="AI274" i="30"/>
  <c r="AI269" i="30" s="1"/>
  <c r="AE274" i="30"/>
  <c r="AE269" i="30" s="1"/>
  <c r="AA274" i="30"/>
  <c r="AA269" i="30" s="1"/>
  <c r="W274" i="30"/>
  <c r="W269" i="30" s="1"/>
  <c r="S274" i="30"/>
  <c r="O274" i="30"/>
  <c r="K274" i="30"/>
  <c r="AJ274" i="30"/>
  <c r="AJ269" i="30" s="1"/>
  <c r="AD274" i="30"/>
  <c r="AD269" i="30" s="1"/>
  <c r="Y274" i="30"/>
  <c r="Y269" i="30" s="1"/>
  <c r="T274" i="30"/>
  <c r="T269" i="30" s="1"/>
  <c r="N274" i="30"/>
  <c r="I274" i="30"/>
  <c r="AH274" i="30"/>
  <c r="AH269" i="30" s="1"/>
  <c r="AC274" i="30"/>
  <c r="AC269" i="30" s="1"/>
  <c r="X274" i="30"/>
  <c r="X269" i="30" s="1"/>
  <c r="R274" i="30"/>
  <c r="M274" i="30"/>
  <c r="H274" i="30"/>
  <c r="AG274" i="30"/>
  <c r="AG269" i="30" s="1"/>
  <c r="V274" i="30"/>
  <c r="V269" i="30" s="1"/>
  <c r="L274" i="30"/>
  <c r="Z274" i="30"/>
  <c r="Z269" i="30" s="1"/>
  <c r="P274" i="30"/>
  <c r="AF274" i="30"/>
  <c r="AF269" i="30" s="1"/>
  <c r="U274" i="30"/>
  <c r="U269" i="30" s="1"/>
  <c r="J274" i="30"/>
  <c r="AB274" i="30"/>
  <c r="AB269" i="30" s="1"/>
  <c r="Q274" i="30"/>
  <c r="AH206" i="30"/>
  <c r="AH201" i="30" s="1"/>
  <c r="AD206" i="30"/>
  <c r="AD201" i="30" s="1"/>
  <c r="Z206" i="30"/>
  <c r="Z201" i="30" s="1"/>
  <c r="V206" i="30"/>
  <c r="V201" i="30" s="1"/>
  <c r="R206" i="30"/>
  <c r="R201" i="30" s="1"/>
  <c r="N206" i="30"/>
  <c r="J206" i="30"/>
  <c r="AI206" i="30"/>
  <c r="AI201" i="30" s="1"/>
  <c r="AC206" i="30"/>
  <c r="AC201" i="30" s="1"/>
  <c r="X206" i="30"/>
  <c r="X201" i="30" s="1"/>
  <c r="S206" i="30"/>
  <c r="S201" i="30" s="1"/>
  <c r="M206" i="30"/>
  <c r="H206" i="30"/>
  <c r="AG206" i="30"/>
  <c r="AG201" i="30" s="1"/>
  <c r="AB206" i="30"/>
  <c r="AB201" i="30" s="1"/>
  <c r="W206" i="30"/>
  <c r="W201" i="30" s="1"/>
  <c r="Q206" i="30"/>
  <c r="Q201" i="30" s="1"/>
  <c r="L206" i="30"/>
  <c r="AF206" i="30"/>
  <c r="AF201" i="30" s="1"/>
  <c r="U206" i="30"/>
  <c r="U201" i="30" s="1"/>
  <c r="K206" i="30"/>
  <c r="AE206" i="30"/>
  <c r="AE201" i="30" s="1"/>
  <c r="T206" i="30"/>
  <c r="T201" i="30" s="1"/>
  <c r="I206" i="30"/>
  <c r="P206" i="30"/>
  <c r="AJ206" i="30"/>
  <c r="AJ201" i="30" s="1"/>
  <c r="O206" i="30"/>
  <c r="Y206" i="30"/>
  <c r="Y201" i="30" s="1"/>
  <c r="AA206" i="30"/>
  <c r="AA201" i="30" s="1"/>
  <c r="AJ298" i="30"/>
  <c r="AJ293" i="30" s="1"/>
  <c r="AF298" i="30"/>
  <c r="AF293" i="30" s="1"/>
  <c r="AB298" i="30"/>
  <c r="AB293" i="30" s="1"/>
  <c r="X298" i="30"/>
  <c r="X293" i="30" s="1"/>
  <c r="T298" i="30"/>
  <c r="T293" i="30" s="1"/>
  <c r="P298" i="30"/>
  <c r="P293" i="30" s="1"/>
  <c r="L298" i="30"/>
  <c r="H298" i="30"/>
  <c r="AI298" i="30"/>
  <c r="AI293" i="30" s="1"/>
  <c r="AE298" i="30"/>
  <c r="AE293" i="30" s="1"/>
  <c r="AA298" i="30"/>
  <c r="AA293" i="30" s="1"/>
  <c r="W298" i="30"/>
  <c r="W293" i="30" s="1"/>
  <c r="S298" i="30"/>
  <c r="S293" i="30" s="1"/>
  <c r="O298" i="30"/>
  <c r="K298" i="30"/>
  <c r="AH298" i="30"/>
  <c r="AH293" i="30" s="1"/>
  <c r="Z298" i="30"/>
  <c r="Z293" i="30" s="1"/>
  <c r="R298" i="30"/>
  <c r="R293" i="30" s="1"/>
  <c r="J298" i="30"/>
  <c r="AG298" i="30"/>
  <c r="AG293" i="30" s="1"/>
  <c r="Y298" i="30"/>
  <c r="Y293" i="30" s="1"/>
  <c r="Q298" i="30"/>
  <c r="Q293" i="30" s="1"/>
  <c r="I298" i="30"/>
  <c r="V298" i="30"/>
  <c r="V293" i="30" s="1"/>
  <c r="U298" i="30"/>
  <c r="U293" i="30" s="1"/>
  <c r="AD298" i="30"/>
  <c r="AD293" i="30" s="1"/>
  <c r="N298" i="30"/>
  <c r="AC298" i="30"/>
  <c r="AC293" i="30" s="1"/>
  <c r="M298" i="30"/>
  <c r="AK237" i="30"/>
  <c r="AK261" i="30"/>
  <c r="AK348" i="30"/>
  <c r="AK335" i="30"/>
  <c r="AK280" i="30"/>
  <c r="AK292" i="30"/>
  <c r="AG360" i="30"/>
  <c r="AG355" i="30" s="1"/>
  <c r="AC360" i="30"/>
  <c r="AC355" i="30" s="1"/>
  <c r="Y360" i="30"/>
  <c r="Y355" i="30" s="1"/>
  <c r="U360" i="30"/>
  <c r="Q360" i="30"/>
  <c r="M360" i="30"/>
  <c r="I360" i="30"/>
  <c r="AJ360" i="30"/>
  <c r="AJ355" i="30" s="1"/>
  <c r="AF360" i="30"/>
  <c r="AF355" i="30" s="1"/>
  <c r="AB360" i="30"/>
  <c r="AB355" i="30" s="1"/>
  <c r="X360" i="30"/>
  <c r="X355" i="30" s="1"/>
  <c r="T360" i="30"/>
  <c r="P360" i="30"/>
  <c r="L360" i="30"/>
  <c r="H360" i="30"/>
  <c r="AI360" i="30"/>
  <c r="AI355" i="30" s="1"/>
  <c r="AA360" i="30"/>
  <c r="AA355" i="30" s="1"/>
  <c r="S360" i="30"/>
  <c r="K360" i="30"/>
  <c r="O360" i="30"/>
  <c r="AH360" i="30"/>
  <c r="AH355" i="30" s="1"/>
  <c r="Z360" i="30"/>
  <c r="Z355" i="30" s="1"/>
  <c r="R360" i="30"/>
  <c r="J360" i="30"/>
  <c r="AE360" i="30"/>
  <c r="AE355" i="30" s="1"/>
  <c r="W360" i="30"/>
  <c r="N360" i="30"/>
  <c r="AD360" i="30"/>
  <c r="AD355" i="30" s="1"/>
  <c r="V360" i="30"/>
  <c r="AK323" i="30"/>
  <c r="AK223" i="30"/>
  <c r="AI224" i="30"/>
  <c r="AI219" i="30" s="1"/>
  <c r="AE224" i="30"/>
  <c r="AE219" i="30" s="1"/>
  <c r="AA224" i="30"/>
  <c r="AA219" i="30" s="1"/>
  <c r="W224" i="30"/>
  <c r="W219" i="30" s="1"/>
  <c r="S224" i="30"/>
  <c r="S219" i="30" s="1"/>
  <c r="O224" i="30"/>
  <c r="O219" i="30" s="1"/>
  <c r="K224" i="30"/>
  <c r="K219" i="30" s="1"/>
  <c r="AH224" i="30"/>
  <c r="AH219" i="30" s="1"/>
  <c r="AD224" i="30"/>
  <c r="AD219" i="30" s="1"/>
  <c r="Z224" i="30"/>
  <c r="Z219" i="30" s="1"/>
  <c r="V224" i="30"/>
  <c r="V219" i="30" s="1"/>
  <c r="R224" i="30"/>
  <c r="R219" i="30" s="1"/>
  <c r="N224" i="30"/>
  <c r="N219" i="30" s="1"/>
  <c r="J224" i="30"/>
  <c r="J219" i="30" s="1"/>
  <c r="AC224" i="30"/>
  <c r="AC219" i="30" s="1"/>
  <c r="U224" i="30"/>
  <c r="U219" i="30" s="1"/>
  <c r="M224" i="30"/>
  <c r="M219" i="30" s="1"/>
  <c r="AJ224" i="30"/>
  <c r="AJ219" i="30" s="1"/>
  <c r="AB224" i="30"/>
  <c r="AB219" i="30" s="1"/>
  <c r="T224" i="30"/>
  <c r="T219" i="30" s="1"/>
  <c r="L224" i="30"/>
  <c r="L219" i="30" s="1"/>
  <c r="Y224" i="30"/>
  <c r="Y219" i="30" s="1"/>
  <c r="I224" i="30"/>
  <c r="I219" i="30" s="1"/>
  <c r="X224" i="30"/>
  <c r="X219" i="30" s="1"/>
  <c r="H224" i="30"/>
  <c r="H219" i="30" s="1"/>
  <c r="Q224" i="30"/>
  <c r="Q219" i="30" s="1"/>
  <c r="P224" i="30"/>
  <c r="P219" i="30" s="1"/>
  <c r="AG224" i="30"/>
  <c r="AG219" i="30" s="1"/>
  <c r="AF224" i="30"/>
  <c r="AF219" i="30" s="1"/>
  <c r="AK157" i="30"/>
  <c r="AI372" i="30"/>
  <c r="AI367" i="30" s="1"/>
  <c r="AE372" i="30"/>
  <c r="AE367" i="30" s="1"/>
  <c r="AA372" i="30"/>
  <c r="AA367" i="30" s="1"/>
  <c r="W372" i="30"/>
  <c r="W367" i="30" s="1"/>
  <c r="S372" i="30"/>
  <c r="O372" i="30"/>
  <c r="K372" i="30"/>
  <c r="AH372" i="30"/>
  <c r="AH367" i="30" s="1"/>
  <c r="AD372" i="30"/>
  <c r="AD367" i="30" s="1"/>
  <c r="Z372" i="30"/>
  <c r="Z367" i="30" s="1"/>
  <c r="V372" i="30"/>
  <c r="R372" i="30"/>
  <c r="N372" i="30"/>
  <c r="J372" i="30"/>
  <c r="AG372" i="30"/>
  <c r="AG367" i="30" s="1"/>
  <c r="Y372" i="30"/>
  <c r="Y367" i="30" s="1"/>
  <c r="Q372" i="30"/>
  <c r="I372" i="30"/>
  <c r="AC372" i="30"/>
  <c r="AC367" i="30" s="1"/>
  <c r="U372" i="30"/>
  <c r="M372" i="30"/>
  <c r="AJ372" i="30"/>
  <c r="AJ367" i="30" s="1"/>
  <c r="AB372" i="30"/>
  <c r="AB367" i="30" s="1"/>
  <c r="L372" i="30"/>
  <c r="AF372" i="30"/>
  <c r="AF367" i="30" s="1"/>
  <c r="X372" i="30"/>
  <c r="X367" i="30" s="1"/>
  <c r="P372" i="30"/>
  <c r="H372" i="30"/>
  <c r="T372" i="30"/>
  <c r="AK366" i="30"/>
  <c r="AI150" i="30"/>
  <c r="AI145" i="30" s="1"/>
  <c r="AE150" i="30"/>
  <c r="AE145" i="30" s="1"/>
  <c r="AA150" i="30"/>
  <c r="AA145" i="30" s="1"/>
  <c r="W150" i="30"/>
  <c r="W145" i="30" s="1"/>
  <c r="S150" i="30"/>
  <c r="S145" i="30" s="1"/>
  <c r="O150" i="30"/>
  <c r="O145" i="30" s="1"/>
  <c r="K150" i="30"/>
  <c r="K145" i="30" s="1"/>
  <c r="AJ150" i="30"/>
  <c r="AJ145" i="30" s="1"/>
  <c r="AF150" i="30"/>
  <c r="AF145" i="30" s="1"/>
  <c r="AB150" i="30"/>
  <c r="AB145" i="30" s="1"/>
  <c r="X150" i="30"/>
  <c r="X145" i="30" s="1"/>
  <c r="T150" i="30"/>
  <c r="T145" i="30" s="1"/>
  <c r="P150" i="30"/>
  <c r="P145" i="30" s="1"/>
  <c r="L150" i="30"/>
  <c r="L145" i="30" s="1"/>
  <c r="H150" i="30"/>
  <c r="H145" i="30" s="1"/>
  <c r="AG150" i="30"/>
  <c r="AG145" i="30" s="1"/>
  <c r="Y150" i="30"/>
  <c r="Y145" i="30" s="1"/>
  <c r="Q150" i="30"/>
  <c r="Q145" i="30" s="1"/>
  <c r="I150" i="30"/>
  <c r="AH150" i="30"/>
  <c r="AH145" i="30" s="1"/>
  <c r="Z150" i="30"/>
  <c r="Z145" i="30" s="1"/>
  <c r="R150" i="30"/>
  <c r="R145" i="30" s="1"/>
  <c r="J150" i="30"/>
  <c r="AC150" i="30"/>
  <c r="AC145" i="30" s="1"/>
  <c r="M150" i="30"/>
  <c r="M145" i="30" s="1"/>
  <c r="AD150" i="30"/>
  <c r="AD145" i="30" s="1"/>
  <c r="N150" i="30"/>
  <c r="N145" i="30" s="1"/>
  <c r="V150" i="30"/>
  <c r="V145" i="30" s="1"/>
  <c r="U150" i="30"/>
  <c r="U145" i="30" s="1"/>
  <c r="AK149" i="30"/>
  <c r="J145" i="30"/>
  <c r="AK132" i="30"/>
  <c r="AK126" i="30"/>
  <c r="AK138" i="30"/>
  <c r="AK144" i="30"/>
  <c r="AK95" i="30"/>
  <c r="AK112" i="30"/>
  <c r="AK101" i="30"/>
  <c r="AJ113" i="30"/>
  <c r="AJ108" i="30" s="1"/>
  <c r="AF113" i="30"/>
  <c r="AF108" i="30" s="1"/>
  <c r="AB113" i="30"/>
  <c r="AB108" i="30" s="1"/>
  <c r="X113" i="30"/>
  <c r="X108" i="30" s="1"/>
  <c r="T113" i="30"/>
  <c r="T108" i="30" s="1"/>
  <c r="P113" i="30"/>
  <c r="P108" i="30" s="1"/>
  <c r="L113" i="30"/>
  <c r="L108" i="30" s="1"/>
  <c r="H113" i="30"/>
  <c r="H108" i="30" s="1"/>
  <c r="AI113" i="30"/>
  <c r="AI108" i="30" s="1"/>
  <c r="AE113" i="30"/>
  <c r="AE108" i="30" s="1"/>
  <c r="AA113" i="30"/>
  <c r="AA108" i="30" s="1"/>
  <c r="W113" i="30"/>
  <c r="W108" i="30" s="1"/>
  <c r="S113" i="30"/>
  <c r="S108" i="30" s="1"/>
  <c r="O113" i="30"/>
  <c r="O108" i="30" s="1"/>
  <c r="K113" i="30"/>
  <c r="K108" i="30" s="1"/>
  <c r="AH113" i="30"/>
  <c r="AH108" i="30" s="1"/>
  <c r="AD113" i="30"/>
  <c r="AD108" i="30" s="1"/>
  <c r="Z113" i="30"/>
  <c r="Z108" i="30" s="1"/>
  <c r="V113" i="30"/>
  <c r="V108" i="30" s="1"/>
  <c r="R113" i="30"/>
  <c r="R108" i="30" s="1"/>
  <c r="N113" i="30"/>
  <c r="N108" i="30" s="1"/>
  <c r="J113" i="30"/>
  <c r="J108" i="30" s="1"/>
  <c r="AG113" i="30"/>
  <c r="AG108" i="30" s="1"/>
  <c r="Q113" i="30"/>
  <c r="Q108" i="30" s="1"/>
  <c r="AC113" i="30"/>
  <c r="AC108" i="30" s="1"/>
  <c r="M113" i="30"/>
  <c r="M108" i="30" s="1"/>
  <c r="Y113" i="30"/>
  <c r="Y108" i="30" s="1"/>
  <c r="I113" i="30"/>
  <c r="I108" i="30" s="1"/>
  <c r="U113" i="30"/>
  <c r="U108" i="30" s="1"/>
  <c r="AK107" i="30"/>
  <c r="AK58" i="30"/>
  <c r="AK64" i="30"/>
  <c r="AJ76" i="30"/>
  <c r="AF76" i="30"/>
  <c r="AB76" i="30"/>
  <c r="X76" i="30"/>
  <c r="T76" i="30"/>
  <c r="P76" i="30"/>
  <c r="L76" i="30"/>
  <c r="H76" i="30"/>
  <c r="AI76" i="30"/>
  <c r="AE76" i="30"/>
  <c r="AA76" i="30"/>
  <c r="W76" i="30"/>
  <c r="S76" i="30"/>
  <c r="O76" i="30"/>
  <c r="K76" i="30"/>
  <c r="AH76" i="30"/>
  <c r="Z76" i="30"/>
  <c r="R76" i="30"/>
  <c r="J76" i="30"/>
  <c r="AG76" i="30"/>
  <c r="Y76" i="30"/>
  <c r="Q76" i="30"/>
  <c r="I76" i="30"/>
  <c r="AD76" i="30"/>
  <c r="N76" i="30"/>
  <c r="V76" i="30"/>
  <c r="AC76" i="30"/>
  <c r="U76" i="30"/>
  <c r="M76" i="30"/>
  <c r="AK70" i="30"/>
  <c r="K138" i="27"/>
  <c r="J138" i="27"/>
  <c r="L208" i="29"/>
  <c r="L72" i="29"/>
  <c r="K208" i="29"/>
  <c r="N138" i="29"/>
  <c r="K72" i="29"/>
  <c r="M208" i="29"/>
  <c r="N72" i="29"/>
  <c r="I208" i="29"/>
  <c r="M72" i="29"/>
  <c r="AT42" i="29"/>
  <c r="AL108" i="29"/>
  <c r="X143" i="29"/>
  <c r="AF108" i="29"/>
  <c r="M108" i="29"/>
  <c r="M143" i="29" s="1"/>
  <c r="M178" i="29" s="1"/>
  <c r="M75" i="29"/>
  <c r="M138" i="29"/>
  <c r="AC108" i="29"/>
  <c r="U143" i="29"/>
  <c r="K108" i="29"/>
  <c r="K143" i="29" s="1"/>
  <c r="K178" i="29" s="1"/>
  <c r="K75" i="29"/>
  <c r="L138" i="29"/>
  <c r="J208" i="29"/>
  <c r="AH108" i="29"/>
  <c r="Z143" i="29"/>
  <c r="AM108" i="29"/>
  <c r="AU42" i="29"/>
  <c r="AP108" i="29"/>
  <c r="AX42" i="29"/>
  <c r="N208" i="29"/>
  <c r="I75" i="29"/>
  <c r="I108" i="29"/>
  <c r="I143" i="29" s="1"/>
  <c r="I178" i="29" s="1"/>
  <c r="L75" i="29"/>
  <c r="L108" i="29"/>
  <c r="L143" i="29" s="1"/>
  <c r="L178" i="29" s="1"/>
  <c r="N108" i="29"/>
  <c r="N143" i="29" s="1"/>
  <c r="N178" i="29" s="1"/>
  <c r="N75" i="29"/>
  <c r="W143" i="29"/>
  <c r="AE108" i="29"/>
  <c r="J72" i="29"/>
  <c r="V143" i="29"/>
  <c r="AD108" i="29"/>
  <c r="J108" i="29"/>
  <c r="J143" i="29" s="1"/>
  <c r="J178" i="29" s="1"/>
  <c r="J75" i="29"/>
  <c r="AG108" i="29"/>
  <c r="Y143" i="29"/>
  <c r="AW42" i="29"/>
  <c r="AO108" i="29"/>
  <c r="AQ108" i="29"/>
  <c r="AY42" i="29"/>
  <c r="AN108" i="29"/>
  <c r="AV42" i="29"/>
  <c r="I138" i="28"/>
  <c r="I208" i="28"/>
  <c r="L208" i="28"/>
  <c r="AL108" i="28"/>
  <c r="AT42" i="28"/>
  <c r="M108" i="28"/>
  <c r="M143" i="28" s="1"/>
  <c r="M178" i="28" s="1"/>
  <c r="M75" i="28"/>
  <c r="AM108" i="28"/>
  <c r="AU42" i="28"/>
  <c r="M208" i="28"/>
  <c r="Y143" i="28"/>
  <c r="AG108" i="28"/>
  <c r="AC108" i="28"/>
  <c r="U143" i="28"/>
  <c r="AN108" i="28"/>
  <c r="AV42" i="28"/>
  <c r="AP108" i="28"/>
  <c r="AX42" i="28"/>
  <c r="N75" i="28"/>
  <c r="N108" i="28"/>
  <c r="N143" i="28" s="1"/>
  <c r="N178" i="28" s="1"/>
  <c r="J75" i="28"/>
  <c r="J108" i="28"/>
  <c r="J143" i="28" s="1"/>
  <c r="J178" i="28" s="1"/>
  <c r="AW108" i="28"/>
  <c r="AO143" i="28"/>
  <c r="I75" i="28"/>
  <c r="I108" i="28"/>
  <c r="I143" i="28" s="1"/>
  <c r="I178" i="28" s="1"/>
  <c r="N208" i="28"/>
  <c r="W143" i="28"/>
  <c r="AE108" i="28"/>
  <c r="AQ108" i="28"/>
  <c r="AY42" i="28"/>
  <c r="X178" i="28"/>
  <c r="AF178" i="28" s="1"/>
  <c r="AF143" i="28"/>
  <c r="K108" i="28"/>
  <c r="K143" i="28" s="1"/>
  <c r="K178" i="28" s="1"/>
  <c r="K75" i="28"/>
  <c r="AH108" i="28"/>
  <c r="Z143" i="28"/>
  <c r="V143" i="28"/>
  <c r="AD108" i="28"/>
  <c r="K208" i="28"/>
  <c r="J208" i="28"/>
  <c r="I208" i="27"/>
  <c r="M72" i="27"/>
  <c r="M138" i="27"/>
  <c r="M208" i="27"/>
  <c r="K208" i="27"/>
  <c r="AQ108" i="27"/>
  <c r="AY42" i="27"/>
  <c r="M108" i="27"/>
  <c r="M143" i="27" s="1"/>
  <c r="M178" i="27" s="1"/>
  <c r="M75" i="27"/>
  <c r="AM108" i="27"/>
  <c r="AU42" i="27"/>
  <c r="AN108" i="27"/>
  <c r="AV42" i="27"/>
  <c r="L138" i="27"/>
  <c r="L75" i="27"/>
  <c r="L108" i="27"/>
  <c r="L143" i="27" s="1"/>
  <c r="L178" i="27" s="1"/>
  <c r="N108" i="27"/>
  <c r="N143" i="27" s="1"/>
  <c r="N178" i="27" s="1"/>
  <c r="N75" i="27"/>
  <c r="AP108" i="27"/>
  <c r="AX42" i="27"/>
  <c r="N138" i="27"/>
  <c r="AL108" i="27"/>
  <c r="AT42" i="27"/>
  <c r="AH108" i="27"/>
  <c r="Z143" i="27"/>
  <c r="AD108" i="27"/>
  <c r="V143" i="27"/>
  <c r="U143" i="27"/>
  <c r="AC108" i="27"/>
  <c r="AE108" i="27"/>
  <c r="W143" i="27"/>
  <c r="J108" i="27"/>
  <c r="J143" i="27" s="1"/>
  <c r="J178" i="27" s="1"/>
  <c r="J75" i="27"/>
  <c r="L208" i="27"/>
  <c r="AO108" i="27"/>
  <c r="AW42" i="27"/>
  <c r="Y143" i="27"/>
  <c r="AG108" i="27"/>
  <c r="J208" i="27"/>
  <c r="I108" i="27"/>
  <c r="I143" i="27" s="1"/>
  <c r="I178" i="27" s="1"/>
  <c r="I75" i="27"/>
  <c r="K108" i="27"/>
  <c r="K143" i="27" s="1"/>
  <c r="K178" i="27" s="1"/>
  <c r="K75" i="27"/>
  <c r="N208" i="27"/>
  <c r="X143" i="27"/>
  <c r="AF108" i="27"/>
  <c r="K208" i="26"/>
  <c r="I208" i="26"/>
  <c r="M208" i="26"/>
  <c r="M108" i="26"/>
  <c r="M143" i="26" s="1"/>
  <c r="M178" i="26" s="1"/>
  <c r="M75" i="26"/>
  <c r="AC108" i="26"/>
  <c r="U143" i="26"/>
  <c r="Z143" i="26"/>
  <c r="AH108" i="26"/>
  <c r="L208" i="26"/>
  <c r="AG108" i="26"/>
  <c r="Y143" i="26"/>
  <c r="V143" i="26"/>
  <c r="AD108" i="26"/>
  <c r="W143" i="26"/>
  <c r="AE108" i="26"/>
  <c r="N208" i="26"/>
  <c r="I108" i="26"/>
  <c r="I143" i="26" s="1"/>
  <c r="I178" i="26" s="1"/>
  <c r="I75" i="26"/>
  <c r="J75" i="26"/>
  <c r="J108" i="26"/>
  <c r="J143" i="26" s="1"/>
  <c r="J178" i="26" s="1"/>
  <c r="AQ108" i="26"/>
  <c r="AY42" i="26"/>
  <c r="K75" i="26"/>
  <c r="K108" i="26"/>
  <c r="K143" i="26" s="1"/>
  <c r="K178" i="26" s="1"/>
  <c r="AF108" i="26"/>
  <c r="X143" i="26"/>
  <c r="L108" i="26"/>
  <c r="L143" i="26" s="1"/>
  <c r="L178" i="26" s="1"/>
  <c r="L75" i="26"/>
  <c r="N75" i="26"/>
  <c r="N108" i="26"/>
  <c r="N143" i="26" s="1"/>
  <c r="N178" i="26" s="1"/>
  <c r="AP108" i="26"/>
  <c r="AX42" i="26"/>
  <c r="AO108" i="26"/>
  <c r="AW42" i="26"/>
  <c r="AL108" i="26"/>
  <c r="AT42" i="26"/>
  <c r="AM108" i="26"/>
  <c r="AU42" i="26"/>
  <c r="I72" i="26"/>
  <c r="J208" i="26"/>
  <c r="AN108" i="26"/>
  <c r="AV42" i="26"/>
  <c r="J72" i="25"/>
  <c r="I72" i="25"/>
  <c r="K208" i="25"/>
  <c r="J208" i="25"/>
  <c r="M72" i="25"/>
  <c r="M208" i="25"/>
  <c r="BD75" i="25"/>
  <c r="BL75" i="25" s="1"/>
  <c r="K42" i="25"/>
  <c r="AE42" i="25"/>
  <c r="AN42" i="25" s="1"/>
  <c r="W108" i="25"/>
  <c r="J138" i="25"/>
  <c r="K72" i="25"/>
  <c r="K138" i="25"/>
  <c r="Y108" i="25"/>
  <c r="AG42" i="25"/>
  <c r="AP42" i="25" s="1"/>
  <c r="BF75" i="25"/>
  <c r="BN75" i="25" s="1"/>
  <c r="M42" i="25"/>
  <c r="L208" i="25"/>
  <c r="M138" i="25"/>
  <c r="L72" i="25"/>
  <c r="N42" i="25"/>
  <c r="Z108" i="25"/>
  <c r="AH42" i="25"/>
  <c r="AQ42" i="25" s="1"/>
  <c r="BG75" i="25"/>
  <c r="BO75" i="25" s="1"/>
  <c r="J42" i="25"/>
  <c r="V108" i="25"/>
  <c r="AD42" i="25"/>
  <c r="AM42" i="25" s="1"/>
  <c r="BC75" i="25"/>
  <c r="BK75" i="25" s="1"/>
  <c r="I208" i="25"/>
  <c r="U108" i="25"/>
  <c r="AC42" i="25"/>
  <c r="AL42" i="25" s="1"/>
  <c r="I42" i="25"/>
  <c r="BB75" i="25"/>
  <c r="BJ75" i="25" s="1"/>
  <c r="BE75" i="25"/>
  <c r="BM75" i="25" s="1"/>
  <c r="X108" i="25"/>
  <c r="L42" i="25"/>
  <c r="AF42" i="25"/>
  <c r="AO42" i="25" s="1"/>
  <c r="L138" i="25"/>
  <c r="N208" i="25"/>
  <c r="J72" i="24"/>
  <c r="I72" i="24"/>
  <c r="L208" i="24"/>
  <c r="J208" i="24"/>
  <c r="M208" i="24"/>
  <c r="K208" i="24"/>
  <c r="I208" i="24"/>
  <c r="U108" i="24"/>
  <c r="BB75" i="24"/>
  <c r="BJ75" i="24" s="1"/>
  <c r="AC42" i="24"/>
  <c r="AL42" i="24" s="1"/>
  <c r="I42" i="24"/>
  <c r="Z108" i="24"/>
  <c r="AH42" i="24"/>
  <c r="AQ42" i="24" s="1"/>
  <c r="BG75" i="24"/>
  <c r="BO75" i="24" s="1"/>
  <c r="N42" i="24"/>
  <c r="BE75" i="24"/>
  <c r="BM75" i="24" s="1"/>
  <c r="L42" i="24"/>
  <c r="X108" i="24"/>
  <c r="AF42" i="24"/>
  <c r="AO42" i="24" s="1"/>
  <c r="Y108" i="24"/>
  <c r="AG42" i="24"/>
  <c r="AP42" i="24" s="1"/>
  <c r="BF75" i="24"/>
  <c r="BN75" i="24" s="1"/>
  <c r="M42" i="24"/>
  <c r="V108" i="24"/>
  <c r="AD42" i="24"/>
  <c r="AM42" i="24" s="1"/>
  <c r="J42" i="24"/>
  <c r="BC75" i="24"/>
  <c r="BK75" i="24" s="1"/>
  <c r="M72" i="24"/>
  <c r="K42" i="24"/>
  <c r="BD75" i="24"/>
  <c r="BL75" i="24" s="1"/>
  <c r="W108" i="24"/>
  <c r="AE42" i="24"/>
  <c r="AN42" i="24" s="1"/>
  <c r="N208" i="24"/>
  <c r="K72" i="24"/>
  <c r="J72" i="22"/>
  <c r="J72" i="23"/>
  <c r="I72" i="23"/>
  <c r="L72" i="23"/>
  <c r="M208" i="23"/>
  <c r="K208" i="23"/>
  <c r="K72" i="23"/>
  <c r="M72" i="23"/>
  <c r="I208" i="23"/>
  <c r="J208" i="23"/>
  <c r="W108" i="23"/>
  <c r="K42" i="23"/>
  <c r="AE42" i="23"/>
  <c r="AN42" i="23" s="1"/>
  <c r="BD75" i="23"/>
  <c r="BL75" i="23" s="1"/>
  <c r="BE75" i="23"/>
  <c r="BM75" i="23" s="1"/>
  <c r="X108" i="23"/>
  <c r="L42" i="23"/>
  <c r="AF42" i="23"/>
  <c r="AO42" i="23" s="1"/>
  <c r="N208" i="23"/>
  <c r="V108" i="23"/>
  <c r="AD42" i="23"/>
  <c r="AM42" i="23" s="1"/>
  <c r="BC75" i="23"/>
  <c r="BK75" i="23" s="1"/>
  <c r="J42" i="23"/>
  <c r="L208" i="23"/>
  <c r="BB75" i="23"/>
  <c r="BJ75" i="23" s="1"/>
  <c r="U108" i="23"/>
  <c r="AC42" i="23"/>
  <c r="AL42" i="23" s="1"/>
  <c r="I42" i="23"/>
  <c r="BF75" i="23"/>
  <c r="BN75" i="23" s="1"/>
  <c r="Y108" i="23"/>
  <c r="AG42" i="23"/>
  <c r="AP42" i="23" s="1"/>
  <c r="M42" i="23"/>
  <c r="Z108" i="23"/>
  <c r="AH42" i="23"/>
  <c r="AQ42" i="23" s="1"/>
  <c r="BG75" i="23"/>
  <c r="BO75" i="23" s="1"/>
  <c r="N42" i="23"/>
  <c r="M208" i="22"/>
  <c r="J42" i="22"/>
  <c r="V108" i="22"/>
  <c r="AD42" i="22"/>
  <c r="AM42" i="22" s="1"/>
  <c r="BC75" i="22"/>
  <c r="BK75" i="22" s="1"/>
  <c r="BG75" i="22"/>
  <c r="BO75" i="22" s="1"/>
  <c r="AH42" i="22"/>
  <c r="AQ42" i="22" s="1"/>
  <c r="N42" i="22"/>
  <c r="Z108" i="22"/>
  <c r="K208" i="22"/>
  <c r="I72" i="22"/>
  <c r="L208" i="22"/>
  <c r="I208" i="22"/>
  <c r="K72" i="22"/>
  <c r="N208" i="22"/>
  <c r="AN108" i="22"/>
  <c r="AV42" i="22"/>
  <c r="L108" i="22"/>
  <c r="L143" i="22" s="1"/>
  <c r="L178" i="22" s="1"/>
  <c r="L75" i="22"/>
  <c r="W143" i="22"/>
  <c r="AE108" i="22"/>
  <c r="M72" i="22"/>
  <c r="M75" i="22"/>
  <c r="M108" i="22"/>
  <c r="M143" i="22" s="1"/>
  <c r="M178" i="22" s="1"/>
  <c r="AL108" i="22"/>
  <c r="AT42" i="22"/>
  <c r="Y143" i="22"/>
  <c r="AG108" i="22"/>
  <c r="I75" i="22"/>
  <c r="I108" i="22"/>
  <c r="I143" i="22" s="1"/>
  <c r="I178" i="22" s="1"/>
  <c r="AO108" i="22"/>
  <c r="AW42" i="22"/>
  <c r="AP108" i="22"/>
  <c r="AX42" i="22"/>
  <c r="K108" i="22"/>
  <c r="K143" i="22" s="1"/>
  <c r="K178" i="22" s="1"/>
  <c r="K75" i="22"/>
  <c r="X143" i="22"/>
  <c r="AF108" i="22"/>
  <c r="U143" i="22"/>
  <c r="AC108" i="22"/>
  <c r="L72" i="22"/>
  <c r="J208" i="22"/>
  <c r="AK286" i="30" l="1"/>
  <c r="AK206" i="30"/>
  <c r="AK224" i="30"/>
  <c r="AK219" i="30" s="1"/>
  <c r="AK274" i="30"/>
  <c r="AK200" i="30"/>
  <c r="AK360" i="30"/>
  <c r="AK212" i="30"/>
  <c r="AK372" i="30"/>
  <c r="AK298" i="30"/>
  <c r="AK150" i="30"/>
  <c r="AK145" i="30" s="1"/>
  <c r="I145" i="30"/>
  <c r="AK113" i="30"/>
  <c r="AK108" i="30" s="1"/>
  <c r="AK76" i="30"/>
  <c r="Y178" i="29"/>
  <c r="AG178" i="29" s="1"/>
  <c r="AG143" i="29"/>
  <c r="W178" i="29"/>
  <c r="AE178" i="29" s="1"/>
  <c r="AE143" i="29"/>
  <c r="Z178" i="29"/>
  <c r="AH178" i="29" s="1"/>
  <c r="AH143" i="29"/>
  <c r="X178" i="29"/>
  <c r="AF178" i="29" s="1"/>
  <c r="AF143" i="29"/>
  <c r="AU108" i="29"/>
  <c r="AM143" i="29"/>
  <c r="AQ143" i="29"/>
  <c r="AY108" i="29"/>
  <c r="V178" i="29"/>
  <c r="AD178" i="29" s="1"/>
  <c r="AD143" i="29"/>
  <c r="AX108" i="29"/>
  <c r="AP143" i="29"/>
  <c r="AT108" i="29"/>
  <c r="AL143" i="29"/>
  <c r="AN143" i="29"/>
  <c r="AV108" i="29"/>
  <c r="AO143" i="29"/>
  <c r="AW108" i="29"/>
  <c r="U178" i="29"/>
  <c r="AC178" i="29" s="1"/>
  <c r="AC143" i="29"/>
  <c r="AG143" i="28"/>
  <c r="Y178" i="28"/>
  <c r="AG178" i="28" s="1"/>
  <c r="AC143" i="28"/>
  <c r="U178" i="28"/>
  <c r="AC178" i="28" s="1"/>
  <c r="AH143" i="28"/>
  <c r="Z178" i="28"/>
  <c r="AH178" i="28" s="1"/>
  <c r="AP143" i="28"/>
  <c r="AX108" i="28"/>
  <c r="AN143" i="28"/>
  <c r="AV108" i="28"/>
  <c r="AD143" i="28"/>
  <c r="V178" i="28"/>
  <c r="AD178" i="28" s="1"/>
  <c r="AQ143" i="28"/>
  <c r="AY108" i="28"/>
  <c r="W178" i="28"/>
  <c r="AE178" i="28" s="1"/>
  <c r="AE143" i="28"/>
  <c r="AO178" i="28"/>
  <c r="AW178" i="28" s="1"/>
  <c r="BE178" i="28" s="1"/>
  <c r="AW143" i="28"/>
  <c r="AM143" i="28"/>
  <c r="AU108" i="28"/>
  <c r="AL143" i="28"/>
  <c r="AT108" i="28"/>
  <c r="Y178" i="27"/>
  <c r="AG178" i="27" s="1"/>
  <c r="AG143" i="27"/>
  <c r="U178" i="27"/>
  <c r="AC178" i="27" s="1"/>
  <c r="AC143" i="27"/>
  <c r="AN143" i="27"/>
  <c r="AV108" i="27"/>
  <c r="AW108" i="27"/>
  <c r="AO143" i="27"/>
  <c r="W178" i="27"/>
  <c r="AE178" i="27" s="1"/>
  <c r="AE143" i="27"/>
  <c r="V178" i="27"/>
  <c r="AD178" i="27" s="1"/>
  <c r="AD143" i="27"/>
  <c r="AP143" i="27"/>
  <c r="AX108" i="27"/>
  <c r="X178" i="27"/>
  <c r="AF178" i="27" s="1"/>
  <c r="AF143" i="27"/>
  <c r="Z178" i="27"/>
  <c r="AH178" i="27" s="1"/>
  <c r="AH143" i="27"/>
  <c r="AL143" i="27"/>
  <c r="AT108" i="27"/>
  <c r="AU108" i="27"/>
  <c r="AM143" i="27"/>
  <c r="AY108" i="27"/>
  <c r="AQ143" i="27"/>
  <c r="X178" i="26"/>
  <c r="AF178" i="26" s="1"/>
  <c r="AF143" i="26"/>
  <c r="AM143" i="26"/>
  <c r="AU108" i="26"/>
  <c r="AQ143" i="26"/>
  <c r="AY108" i="26"/>
  <c r="V178" i="26"/>
  <c r="AD178" i="26" s="1"/>
  <c r="AD143" i="26"/>
  <c r="W178" i="26"/>
  <c r="AE178" i="26" s="1"/>
  <c r="AE143" i="26"/>
  <c r="AC143" i="26"/>
  <c r="U178" i="26"/>
  <c r="AC178" i="26" s="1"/>
  <c r="AN143" i="26"/>
  <c r="AV108" i="26"/>
  <c r="AW108" i="26"/>
  <c r="AO143" i="26"/>
  <c r="AT108" i="26"/>
  <c r="AL143" i="26"/>
  <c r="AX108" i="26"/>
  <c r="AP143" i="26"/>
  <c r="Y178" i="26"/>
  <c r="AG178" i="26" s="1"/>
  <c r="AG143" i="26"/>
  <c r="Z178" i="26"/>
  <c r="AH178" i="26" s="1"/>
  <c r="AH143" i="26"/>
  <c r="U143" i="25"/>
  <c r="AC108" i="25"/>
  <c r="Y143" i="25"/>
  <c r="AG108" i="25"/>
  <c r="AW42" i="25"/>
  <c r="AO108" i="25"/>
  <c r="J75" i="25"/>
  <c r="J108" i="25"/>
  <c r="J143" i="25" s="1"/>
  <c r="J178" i="25" s="1"/>
  <c r="N75" i="25"/>
  <c r="N108" i="25"/>
  <c r="N143" i="25" s="1"/>
  <c r="N178" i="25" s="1"/>
  <c r="AV42" i="25"/>
  <c r="AN108" i="25"/>
  <c r="L108" i="25"/>
  <c r="L143" i="25" s="1"/>
  <c r="L178" i="25" s="1"/>
  <c r="L75" i="25"/>
  <c r="I75" i="25"/>
  <c r="I108" i="25"/>
  <c r="I143" i="25" s="1"/>
  <c r="I178" i="25" s="1"/>
  <c r="K108" i="25"/>
  <c r="K143" i="25" s="1"/>
  <c r="K178" i="25" s="1"/>
  <c r="K75" i="25"/>
  <c r="V143" i="25"/>
  <c r="AD108" i="25"/>
  <c r="Z143" i="25"/>
  <c r="AH108" i="25"/>
  <c r="W143" i="25"/>
  <c r="AE108" i="25"/>
  <c r="M75" i="25"/>
  <c r="M108" i="25"/>
  <c r="M143" i="25" s="1"/>
  <c r="M178" i="25" s="1"/>
  <c r="X143" i="25"/>
  <c r="AF108" i="25"/>
  <c r="AL108" i="25"/>
  <c r="AT42" i="25"/>
  <c r="AM108" i="25"/>
  <c r="AU42" i="25"/>
  <c r="AQ108" i="25"/>
  <c r="AY42" i="25"/>
  <c r="AP108" i="25"/>
  <c r="AX42" i="25"/>
  <c r="K108" i="24"/>
  <c r="K143" i="24" s="1"/>
  <c r="K178" i="24" s="1"/>
  <c r="K75" i="24"/>
  <c r="AM108" i="24"/>
  <c r="AU42" i="24"/>
  <c r="X143" i="24"/>
  <c r="AF108" i="24"/>
  <c r="AT42" i="24"/>
  <c r="AL108" i="24"/>
  <c r="AN108" i="24"/>
  <c r="AV42" i="24"/>
  <c r="V143" i="24"/>
  <c r="AD108" i="24"/>
  <c r="AQ108" i="24"/>
  <c r="AY42" i="24"/>
  <c r="J75" i="24"/>
  <c r="J108" i="24"/>
  <c r="J143" i="24" s="1"/>
  <c r="J178" i="24" s="1"/>
  <c r="M75" i="24"/>
  <c r="M108" i="24"/>
  <c r="M143" i="24" s="1"/>
  <c r="M178" i="24" s="1"/>
  <c r="AW42" i="24"/>
  <c r="AO108" i="24"/>
  <c r="N75" i="24"/>
  <c r="N108" i="24"/>
  <c r="N143" i="24" s="1"/>
  <c r="N178" i="24" s="1"/>
  <c r="I75" i="24"/>
  <c r="I108" i="24"/>
  <c r="I143" i="24" s="1"/>
  <c r="I178" i="24" s="1"/>
  <c r="AX42" i="24"/>
  <c r="AP108" i="24"/>
  <c r="L108" i="24"/>
  <c r="L143" i="24" s="1"/>
  <c r="L178" i="24" s="1"/>
  <c r="L75" i="24"/>
  <c r="W143" i="24"/>
  <c r="AE108" i="24"/>
  <c r="Y143" i="24"/>
  <c r="AG108" i="24"/>
  <c r="Z143" i="24"/>
  <c r="AH108" i="24"/>
  <c r="U143" i="24"/>
  <c r="AC108" i="24"/>
  <c r="AN108" i="23"/>
  <c r="AV42" i="23"/>
  <c r="M108" i="23"/>
  <c r="M143" i="23" s="1"/>
  <c r="M178" i="23" s="1"/>
  <c r="M75" i="23"/>
  <c r="I108" i="23"/>
  <c r="I143" i="23" s="1"/>
  <c r="I178" i="23" s="1"/>
  <c r="I75" i="23"/>
  <c r="V143" i="23"/>
  <c r="AD108" i="23"/>
  <c r="X143" i="23"/>
  <c r="AF108" i="23"/>
  <c r="K75" i="23"/>
  <c r="K108" i="23"/>
  <c r="K143" i="23" s="1"/>
  <c r="K178" i="23" s="1"/>
  <c r="AM108" i="23"/>
  <c r="AU42" i="23"/>
  <c r="AQ108" i="23"/>
  <c r="AY42" i="23"/>
  <c r="AP108" i="23"/>
  <c r="AX42" i="23"/>
  <c r="AT42" i="23"/>
  <c r="AL108" i="23"/>
  <c r="J75" i="23"/>
  <c r="J108" i="23"/>
  <c r="J143" i="23" s="1"/>
  <c r="J178" i="23" s="1"/>
  <c r="W143" i="23"/>
  <c r="AE108" i="23"/>
  <c r="N75" i="23"/>
  <c r="N108" i="23"/>
  <c r="N143" i="23" s="1"/>
  <c r="N178" i="23" s="1"/>
  <c r="L108" i="23"/>
  <c r="L143" i="23" s="1"/>
  <c r="L178" i="23" s="1"/>
  <c r="L75" i="23"/>
  <c r="Z143" i="23"/>
  <c r="AH108" i="23"/>
  <c r="Y143" i="23"/>
  <c r="AG108" i="23"/>
  <c r="U143" i="23"/>
  <c r="AC108" i="23"/>
  <c r="AO108" i="23"/>
  <c r="AW42" i="23"/>
  <c r="Z143" i="22"/>
  <c r="AH108" i="22"/>
  <c r="N75" i="22"/>
  <c r="N108" i="22"/>
  <c r="N143" i="22" s="1"/>
  <c r="N178" i="22" s="1"/>
  <c r="AM108" i="22"/>
  <c r="AU42" i="22"/>
  <c r="AQ108" i="22"/>
  <c r="AY42" i="22"/>
  <c r="AD108" i="22"/>
  <c r="V143" i="22"/>
  <c r="J75" i="22"/>
  <c r="J108" i="22"/>
  <c r="J143" i="22" s="1"/>
  <c r="J178" i="22" s="1"/>
  <c r="Y178" i="22"/>
  <c r="AG178" i="22" s="1"/>
  <c r="AG143" i="22"/>
  <c r="U178" i="22"/>
  <c r="AC178" i="22" s="1"/>
  <c r="AC143" i="22"/>
  <c r="X178" i="22"/>
  <c r="AF178" i="22" s="1"/>
  <c r="AF143" i="22"/>
  <c r="AL143" i="22"/>
  <c r="AT108" i="22"/>
  <c r="AP143" i="22"/>
  <c r="AX108" i="22"/>
  <c r="AO143" i="22"/>
  <c r="AW108" i="22"/>
  <c r="W178" i="22"/>
  <c r="AE178" i="22" s="1"/>
  <c r="AE143" i="22"/>
  <c r="AN143" i="22"/>
  <c r="AV108" i="22"/>
  <c r="AP178" i="29" l="1"/>
  <c r="AX178" i="29" s="1"/>
  <c r="BF178" i="29" s="1"/>
  <c r="AX143" i="29"/>
  <c r="AN178" i="29"/>
  <c r="AV178" i="29" s="1"/>
  <c r="BD178" i="29" s="1"/>
  <c r="AV143" i="29"/>
  <c r="AQ178" i="29"/>
  <c r="AY178" i="29" s="1"/>
  <c r="BG178" i="29" s="1"/>
  <c r="AY143" i="29"/>
  <c r="AL178" i="29"/>
  <c r="AT178" i="29" s="1"/>
  <c r="BB178" i="29" s="1"/>
  <c r="AT143" i="29"/>
  <c r="AM178" i="29"/>
  <c r="AU178" i="29" s="1"/>
  <c r="BC178" i="29" s="1"/>
  <c r="AU143" i="29"/>
  <c r="AO178" i="29"/>
  <c r="AW178" i="29" s="1"/>
  <c r="BE178" i="29" s="1"/>
  <c r="AW143" i="29"/>
  <c r="AM178" i="28"/>
  <c r="AU178" i="28" s="1"/>
  <c r="BC178" i="28" s="1"/>
  <c r="AU143" i="28"/>
  <c r="AX143" i="28"/>
  <c r="AP178" i="28"/>
  <c r="AX178" i="28" s="1"/>
  <c r="BF178" i="28" s="1"/>
  <c r="AT143" i="28"/>
  <c r="AL178" i="28"/>
  <c r="AT178" i="28" s="1"/>
  <c r="BB178" i="28" s="1"/>
  <c r="AY143" i="28"/>
  <c r="AQ178" i="28"/>
  <c r="AY178" i="28" s="1"/>
  <c r="BG178" i="28" s="1"/>
  <c r="AN178" i="28"/>
  <c r="AV178" i="28" s="1"/>
  <c r="BD178" i="28" s="1"/>
  <c r="AV143" i="28"/>
  <c r="AQ178" i="27"/>
  <c r="AY178" i="27" s="1"/>
  <c r="BG178" i="27" s="1"/>
  <c r="AY143" i="27"/>
  <c r="AO178" i="27"/>
  <c r="AW178" i="27" s="1"/>
  <c r="BE178" i="27" s="1"/>
  <c r="AW143" i="27"/>
  <c r="AL178" i="27"/>
  <c r="AT178" i="27" s="1"/>
  <c r="BB178" i="27" s="1"/>
  <c r="AT143" i="27"/>
  <c r="AM178" i="27"/>
  <c r="AU178" i="27" s="1"/>
  <c r="BC178" i="27" s="1"/>
  <c r="AU143" i="27"/>
  <c r="AX143" i="27"/>
  <c r="AP178" i="27"/>
  <c r="AX178" i="27" s="1"/>
  <c r="BF178" i="27" s="1"/>
  <c r="AN178" i="27"/>
  <c r="AV178" i="27" s="1"/>
  <c r="BD178" i="27" s="1"/>
  <c r="AV143" i="27"/>
  <c r="AX143" i="26"/>
  <c r="AP178" i="26"/>
  <c r="AX178" i="26" s="1"/>
  <c r="BF178" i="26" s="1"/>
  <c r="AM178" i="26"/>
  <c r="AU178" i="26" s="1"/>
  <c r="BC178" i="26" s="1"/>
  <c r="AU143" i="26"/>
  <c r="AL178" i="26"/>
  <c r="AT178" i="26" s="1"/>
  <c r="BB178" i="26" s="1"/>
  <c r="AT143" i="26"/>
  <c r="AO178" i="26"/>
  <c r="AW178" i="26" s="1"/>
  <c r="BE178" i="26" s="1"/>
  <c r="AW143" i="26"/>
  <c r="AN178" i="26"/>
  <c r="AV178" i="26" s="1"/>
  <c r="BD178" i="26" s="1"/>
  <c r="AV143" i="26"/>
  <c r="AQ178" i="26"/>
  <c r="AY178" i="26" s="1"/>
  <c r="BG178" i="26" s="1"/>
  <c r="AY143" i="26"/>
  <c r="AP143" i="25"/>
  <c r="AX108" i="25"/>
  <c r="X178" i="25"/>
  <c r="AF178" i="25" s="1"/>
  <c r="AF143" i="25"/>
  <c r="W178" i="25"/>
  <c r="AE178" i="25" s="1"/>
  <c r="AE143" i="25"/>
  <c r="Y178" i="25"/>
  <c r="AG178" i="25" s="1"/>
  <c r="AG143" i="25"/>
  <c r="AO143" i="25"/>
  <c r="AW108" i="25"/>
  <c r="AN143" i="25"/>
  <c r="AV108" i="25"/>
  <c r="AM143" i="25"/>
  <c r="AU108" i="25"/>
  <c r="V178" i="25"/>
  <c r="AD178" i="25" s="1"/>
  <c r="AD143" i="25"/>
  <c r="AQ143" i="25"/>
  <c r="AY108" i="25"/>
  <c r="AL143" i="25"/>
  <c r="AT108" i="25"/>
  <c r="Z178" i="25"/>
  <c r="AH178" i="25" s="1"/>
  <c r="AH143" i="25"/>
  <c r="U178" i="25"/>
  <c r="AC178" i="25" s="1"/>
  <c r="AC143" i="25"/>
  <c r="AD143" i="24"/>
  <c r="V178" i="24"/>
  <c r="AD178" i="24" s="1"/>
  <c r="AU108" i="24"/>
  <c r="AM143" i="24"/>
  <c r="AX108" i="24"/>
  <c r="AP143" i="24"/>
  <c r="AO143" i="24"/>
  <c r="AW108" i="24"/>
  <c r="AL143" i="24"/>
  <c r="AT108" i="24"/>
  <c r="AC143" i="24"/>
  <c r="U178" i="24"/>
  <c r="AC178" i="24" s="1"/>
  <c r="Y178" i="24"/>
  <c r="AG178" i="24" s="1"/>
  <c r="AG143" i="24"/>
  <c r="Z178" i="24"/>
  <c r="AH178" i="24" s="1"/>
  <c r="AH143" i="24"/>
  <c r="W178" i="24"/>
  <c r="AE178" i="24" s="1"/>
  <c r="AE143" i="24"/>
  <c r="AQ143" i="24"/>
  <c r="AY108" i="24"/>
  <c r="AN143" i="24"/>
  <c r="AV108" i="24"/>
  <c r="X178" i="24"/>
  <c r="AF178" i="24" s="1"/>
  <c r="AF143" i="24"/>
  <c r="AO143" i="23"/>
  <c r="AW108" i="23"/>
  <c r="Y178" i="23"/>
  <c r="AG178" i="23" s="1"/>
  <c r="AG143" i="23"/>
  <c r="W178" i="23"/>
  <c r="AE178" i="23" s="1"/>
  <c r="AE143" i="23"/>
  <c r="AQ143" i="23"/>
  <c r="AY108" i="23"/>
  <c r="V178" i="23"/>
  <c r="AD178" i="23" s="1"/>
  <c r="AD143" i="23"/>
  <c r="AL143" i="23"/>
  <c r="AT108" i="23"/>
  <c r="U178" i="23"/>
  <c r="AC178" i="23" s="1"/>
  <c r="AC143" i="23"/>
  <c r="Z178" i="23"/>
  <c r="AH178" i="23" s="1"/>
  <c r="AH143" i="23"/>
  <c r="AP143" i="23"/>
  <c r="AX108" i="23"/>
  <c r="AM143" i="23"/>
  <c r="AU108" i="23"/>
  <c r="X178" i="23"/>
  <c r="AF178" i="23" s="1"/>
  <c r="AF143" i="23"/>
  <c r="AN143" i="23"/>
  <c r="AV108" i="23"/>
  <c r="AQ143" i="22"/>
  <c r="AY108" i="22"/>
  <c r="V178" i="22"/>
  <c r="AD178" i="22" s="1"/>
  <c r="AD143" i="22"/>
  <c r="AM143" i="22"/>
  <c r="AU108" i="22"/>
  <c r="Z178" i="22"/>
  <c r="AH178" i="22" s="1"/>
  <c r="AH143" i="22"/>
  <c r="AP178" i="22"/>
  <c r="AX178" i="22" s="1"/>
  <c r="BF178" i="22" s="1"/>
  <c r="AX143" i="22"/>
  <c r="AN178" i="22"/>
  <c r="AV178" i="22" s="1"/>
  <c r="BD178" i="22" s="1"/>
  <c r="AV143" i="22"/>
  <c r="AO178" i="22"/>
  <c r="AW178" i="22" s="1"/>
  <c r="BE178" i="22" s="1"/>
  <c r="AW143" i="22"/>
  <c r="AL178" i="22"/>
  <c r="AT178" i="22" s="1"/>
  <c r="BB178" i="22" s="1"/>
  <c r="AT143" i="22"/>
  <c r="AL178" i="25" l="1"/>
  <c r="AT178" i="25" s="1"/>
  <c r="BB178" i="25" s="1"/>
  <c r="AT143" i="25"/>
  <c r="AN178" i="25"/>
  <c r="AV178" i="25" s="1"/>
  <c r="BD178" i="25" s="1"/>
  <c r="AV143" i="25"/>
  <c r="AQ178" i="25"/>
  <c r="AY178" i="25" s="1"/>
  <c r="BG178" i="25" s="1"/>
  <c r="AY143" i="25"/>
  <c r="AM178" i="25"/>
  <c r="AU178" i="25" s="1"/>
  <c r="BC178" i="25" s="1"/>
  <c r="AU143" i="25"/>
  <c r="AO178" i="25"/>
  <c r="AW178" i="25" s="1"/>
  <c r="BE178" i="25" s="1"/>
  <c r="AW143" i="25"/>
  <c r="AP178" i="25"/>
  <c r="AX178" i="25" s="1"/>
  <c r="BF178" i="25" s="1"/>
  <c r="AX143" i="25"/>
  <c r="AO178" i="24"/>
  <c r="AW178" i="24" s="1"/>
  <c r="BE178" i="24" s="1"/>
  <c r="AW143" i="24"/>
  <c r="AM178" i="24"/>
  <c r="AU178" i="24" s="1"/>
  <c r="BC178" i="24" s="1"/>
  <c r="AU143" i="24"/>
  <c r="AY143" i="24"/>
  <c r="AQ178" i="24"/>
  <c r="AY178" i="24" s="1"/>
  <c r="BG178" i="24" s="1"/>
  <c r="AX143" i="24"/>
  <c r="AP178" i="24"/>
  <c r="AX178" i="24" s="1"/>
  <c r="BF178" i="24" s="1"/>
  <c r="AN178" i="24"/>
  <c r="AV178" i="24" s="1"/>
  <c r="BD178" i="24" s="1"/>
  <c r="AV143" i="24"/>
  <c r="AL178" i="24"/>
  <c r="AT178" i="24" s="1"/>
  <c r="BB178" i="24" s="1"/>
  <c r="AT143" i="24"/>
  <c r="AN178" i="23"/>
  <c r="AV178" i="23" s="1"/>
  <c r="BD178" i="23" s="1"/>
  <c r="AV143" i="23"/>
  <c r="AU143" i="23"/>
  <c r="AM178" i="23"/>
  <c r="AU178" i="23" s="1"/>
  <c r="BC178" i="23" s="1"/>
  <c r="AL178" i="23"/>
  <c r="AT178" i="23" s="1"/>
  <c r="BB178" i="23" s="1"/>
  <c r="AT143" i="23"/>
  <c r="AQ178" i="23"/>
  <c r="AY178" i="23" s="1"/>
  <c r="BG178" i="23" s="1"/>
  <c r="AY143" i="23"/>
  <c r="AP178" i="23"/>
  <c r="AX178" i="23" s="1"/>
  <c r="BF178" i="23" s="1"/>
  <c r="AX143" i="23"/>
  <c r="AO178" i="23"/>
  <c r="AW178" i="23" s="1"/>
  <c r="BE178" i="23" s="1"/>
  <c r="AW143" i="23"/>
  <c r="AM178" i="22"/>
  <c r="AU178" i="22" s="1"/>
  <c r="BC178" i="22" s="1"/>
  <c r="AU143" i="22"/>
  <c r="AQ178" i="22"/>
  <c r="AY178" i="22" s="1"/>
  <c r="BG178" i="22" s="1"/>
  <c r="AY143" i="22"/>
  <c r="BG207" i="21" l="1"/>
  <c r="BF207" i="21"/>
  <c r="BE207" i="21"/>
  <c r="BD207" i="21"/>
  <c r="BC207" i="21"/>
  <c r="BB207" i="21"/>
  <c r="AK207" i="21"/>
  <c r="T207" i="21"/>
  <c r="BG206" i="21"/>
  <c r="BF206" i="21"/>
  <c r="BE206" i="21"/>
  <c r="BD206" i="21"/>
  <c r="BC206" i="21"/>
  <c r="BB206" i="21"/>
  <c r="AK206" i="21"/>
  <c r="T206" i="21"/>
  <c r="BG205" i="21"/>
  <c r="BF205" i="21"/>
  <c r="BE205" i="21"/>
  <c r="BD205" i="21"/>
  <c r="BC205" i="21"/>
  <c r="BB205" i="21"/>
  <c r="AK205" i="21"/>
  <c r="T205" i="21"/>
  <c r="BG204" i="21"/>
  <c r="BF204" i="21"/>
  <c r="BE204" i="21"/>
  <c r="BD204" i="21"/>
  <c r="BC204" i="21"/>
  <c r="BB204" i="21"/>
  <c r="AK204" i="21"/>
  <c r="T204" i="21"/>
  <c r="BG203" i="21"/>
  <c r="BF203" i="21"/>
  <c r="BE203" i="21"/>
  <c r="BD203" i="21"/>
  <c r="BC203" i="21"/>
  <c r="BB203" i="21"/>
  <c r="AK203" i="21"/>
  <c r="T203" i="21"/>
  <c r="BG202" i="21"/>
  <c r="BF202" i="21"/>
  <c r="BE202" i="21"/>
  <c r="BD202" i="21"/>
  <c r="BC202" i="21"/>
  <c r="BB202" i="21"/>
  <c r="AK202" i="21"/>
  <c r="T202" i="21"/>
  <c r="BG201" i="21"/>
  <c r="BF201" i="21"/>
  <c r="BE201" i="21"/>
  <c r="BD201" i="21"/>
  <c r="BC201" i="21"/>
  <c r="BB201" i="21"/>
  <c r="AK201" i="21"/>
  <c r="T201" i="21"/>
  <c r="BG200" i="21"/>
  <c r="BF200" i="21"/>
  <c r="BE200" i="21"/>
  <c r="BD200" i="21"/>
  <c r="BC200" i="21"/>
  <c r="BB200" i="21"/>
  <c r="AK200" i="21"/>
  <c r="T200" i="21"/>
  <c r="BG199" i="21"/>
  <c r="BF199" i="21"/>
  <c r="BE199" i="21"/>
  <c r="BD199" i="21"/>
  <c r="BC199" i="21"/>
  <c r="BB199" i="21"/>
  <c r="AK199" i="21"/>
  <c r="T199" i="21"/>
  <c r="BG198" i="21"/>
  <c r="BF198" i="21"/>
  <c r="BE198" i="21"/>
  <c r="BD198" i="21"/>
  <c r="BC198" i="21"/>
  <c r="BB198" i="21"/>
  <c r="AK198" i="21"/>
  <c r="T198" i="21"/>
  <c r="BG197" i="21"/>
  <c r="BF197" i="21"/>
  <c r="BE197" i="21"/>
  <c r="BD197" i="21"/>
  <c r="BC197" i="21"/>
  <c r="BB197" i="21"/>
  <c r="AK197" i="21"/>
  <c r="T197" i="21"/>
  <c r="BG196" i="21"/>
  <c r="BF196" i="21"/>
  <c r="BE196" i="21"/>
  <c r="BD196" i="21"/>
  <c r="BC196" i="21"/>
  <c r="BB196" i="21"/>
  <c r="AK196" i="21"/>
  <c r="T196" i="21"/>
  <c r="BG195" i="21"/>
  <c r="BF195" i="21"/>
  <c r="BE195" i="21"/>
  <c r="BD195" i="21"/>
  <c r="BC195" i="21"/>
  <c r="BB195" i="21"/>
  <c r="AK195" i="21"/>
  <c r="T195" i="21"/>
  <c r="BG194" i="21"/>
  <c r="BF194" i="21"/>
  <c r="BE194" i="21"/>
  <c r="BD194" i="21"/>
  <c r="BC194" i="21"/>
  <c r="BB194" i="21"/>
  <c r="AK194" i="21"/>
  <c r="T194" i="21"/>
  <c r="BG193" i="21"/>
  <c r="BF193" i="21"/>
  <c r="BE193" i="21"/>
  <c r="BD193" i="21"/>
  <c r="BC193" i="21"/>
  <c r="BB193" i="21"/>
  <c r="AK193" i="21"/>
  <c r="T193" i="21"/>
  <c r="BG192" i="21"/>
  <c r="BF192" i="21"/>
  <c r="BE192" i="21"/>
  <c r="BD192" i="21"/>
  <c r="BC192" i="21"/>
  <c r="BB192" i="21"/>
  <c r="AK192" i="21"/>
  <c r="T192" i="21"/>
  <c r="BG191" i="21"/>
  <c r="BF191" i="21"/>
  <c r="BE191" i="21"/>
  <c r="BD191" i="21"/>
  <c r="BC191" i="21"/>
  <c r="BB191" i="21"/>
  <c r="AK191" i="21"/>
  <c r="T191" i="21"/>
  <c r="BG190" i="21"/>
  <c r="BF190" i="21"/>
  <c r="BE190" i="21"/>
  <c r="BD190" i="21"/>
  <c r="BC190" i="21"/>
  <c r="BB190" i="21"/>
  <c r="AK190" i="21"/>
  <c r="T190" i="21"/>
  <c r="BG189" i="21"/>
  <c r="BF189" i="21"/>
  <c r="BE189" i="21"/>
  <c r="BD189" i="21"/>
  <c r="BC189" i="21"/>
  <c r="BB189" i="21"/>
  <c r="AK189" i="21"/>
  <c r="T189" i="21"/>
  <c r="BG188" i="21"/>
  <c r="BF188" i="21"/>
  <c r="BE188" i="21"/>
  <c r="BD188" i="21"/>
  <c r="BC188" i="21"/>
  <c r="BB188" i="21"/>
  <c r="AK188" i="21"/>
  <c r="T188" i="21"/>
  <c r="BG187" i="21"/>
  <c r="BF187" i="21"/>
  <c r="BE187" i="21"/>
  <c r="BD187" i="21"/>
  <c r="BC187" i="21"/>
  <c r="BB187" i="21"/>
  <c r="AK187" i="21"/>
  <c r="T187" i="21"/>
  <c r="BG186" i="21"/>
  <c r="BF186" i="21"/>
  <c r="BE186" i="21"/>
  <c r="BD186" i="21"/>
  <c r="BC186" i="21"/>
  <c r="BB186" i="21"/>
  <c r="AK186" i="21"/>
  <c r="T186" i="21"/>
  <c r="BG185" i="21"/>
  <c r="BF185" i="21"/>
  <c r="BE185" i="21"/>
  <c r="BD185" i="21"/>
  <c r="BC185" i="21"/>
  <c r="BB185" i="21"/>
  <c r="AK185" i="21"/>
  <c r="T185" i="21"/>
  <c r="BG184" i="21"/>
  <c r="BF184" i="21"/>
  <c r="BE184" i="21"/>
  <c r="BD184" i="21"/>
  <c r="BC184" i="21"/>
  <c r="BB184" i="21"/>
  <c r="AK184" i="21"/>
  <c r="T184" i="21"/>
  <c r="BG183" i="21"/>
  <c r="BF183" i="21"/>
  <c r="BE183" i="21"/>
  <c r="BD183" i="21"/>
  <c r="BC183" i="21"/>
  <c r="BB183" i="21"/>
  <c r="AK183" i="21"/>
  <c r="T183" i="21"/>
  <c r="BG182" i="21"/>
  <c r="BF182" i="21"/>
  <c r="BE182" i="21"/>
  <c r="BD182" i="21"/>
  <c r="BC182" i="21"/>
  <c r="BB182" i="21"/>
  <c r="AK182" i="21"/>
  <c r="T182" i="21"/>
  <c r="BG181" i="21"/>
  <c r="BF181" i="21"/>
  <c r="BE181" i="21"/>
  <c r="BD181" i="21"/>
  <c r="BC181" i="21"/>
  <c r="BB181" i="21"/>
  <c r="AK181" i="21"/>
  <c r="T181" i="21"/>
  <c r="BG180" i="21"/>
  <c r="BF180" i="21"/>
  <c r="BE180" i="21"/>
  <c r="BD180" i="21"/>
  <c r="BC180" i="21"/>
  <c r="BB180" i="21"/>
  <c r="AK180" i="21"/>
  <c r="T180" i="21"/>
  <c r="BG179" i="21"/>
  <c r="BF179" i="21"/>
  <c r="BE179" i="21"/>
  <c r="BD179" i="21"/>
  <c r="BC179" i="21"/>
  <c r="BB179" i="21"/>
  <c r="AK179" i="21"/>
  <c r="T179" i="21"/>
  <c r="AY172" i="21"/>
  <c r="AX172" i="21"/>
  <c r="AW172" i="21"/>
  <c r="AV172" i="21"/>
  <c r="AU172" i="21"/>
  <c r="AT172" i="21"/>
  <c r="AH172" i="21"/>
  <c r="AG172" i="21"/>
  <c r="AF172" i="21"/>
  <c r="AE172" i="21"/>
  <c r="AD172" i="21"/>
  <c r="AC172" i="21"/>
  <c r="AY171" i="21"/>
  <c r="AX171" i="21"/>
  <c r="AW171" i="21"/>
  <c r="AV171" i="21"/>
  <c r="AU171" i="21"/>
  <c r="AT171" i="21"/>
  <c r="AH171" i="21"/>
  <c r="AG171" i="21"/>
  <c r="AF171" i="21"/>
  <c r="AE171" i="21"/>
  <c r="AD171" i="21"/>
  <c r="AC171" i="21"/>
  <c r="AY170" i="21"/>
  <c r="AX170" i="21"/>
  <c r="AW170" i="21"/>
  <c r="AV170" i="21"/>
  <c r="AU170" i="21"/>
  <c r="AT170" i="21"/>
  <c r="AH170" i="21"/>
  <c r="AG170" i="21"/>
  <c r="AF170" i="21"/>
  <c r="AE170" i="21"/>
  <c r="AD170" i="21"/>
  <c r="AC170" i="21"/>
  <c r="AY169" i="21"/>
  <c r="N169" i="21" s="1"/>
  <c r="AG75" i="30" s="1"/>
  <c r="AX169" i="21"/>
  <c r="AW169" i="21"/>
  <c r="AV169" i="21"/>
  <c r="AU169" i="21"/>
  <c r="AT169" i="21"/>
  <c r="AH169" i="21"/>
  <c r="AG169" i="21"/>
  <c r="AF169" i="21"/>
  <c r="AE169" i="21"/>
  <c r="AD169" i="21"/>
  <c r="AC169" i="21"/>
  <c r="AY168" i="21"/>
  <c r="AX168" i="21"/>
  <c r="AW168" i="21"/>
  <c r="AV168" i="21"/>
  <c r="AU168" i="21"/>
  <c r="J168" i="21" s="1"/>
  <c r="AF51" i="30" s="1"/>
  <c r="AT168" i="21"/>
  <c r="AH168" i="21"/>
  <c r="AG168" i="21"/>
  <c r="AF168" i="21"/>
  <c r="AE168" i="21"/>
  <c r="AD168" i="21"/>
  <c r="AC168" i="21"/>
  <c r="AY167" i="21"/>
  <c r="AX167" i="21"/>
  <c r="AW167" i="21"/>
  <c r="AV167" i="21"/>
  <c r="AU167" i="21"/>
  <c r="AT167" i="21"/>
  <c r="AH167" i="21"/>
  <c r="AG167" i="21"/>
  <c r="AF167" i="21"/>
  <c r="AE167" i="21"/>
  <c r="AD167" i="21"/>
  <c r="AC167" i="21"/>
  <c r="AY166" i="21"/>
  <c r="N166" i="21" s="1"/>
  <c r="AD75" i="30" s="1"/>
  <c r="AX166" i="21"/>
  <c r="AW166" i="21"/>
  <c r="AV166" i="21"/>
  <c r="AU166" i="21"/>
  <c r="AT166" i="21"/>
  <c r="AH166" i="21"/>
  <c r="AG166" i="21"/>
  <c r="AF166" i="21"/>
  <c r="AE166" i="21"/>
  <c r="AD166" i="21"/>
  <c r="AC166" i="21"/>
  <c r="AY165" i="21"/>
  <c r="AX165" i="21"/>
  <c r="AW165" i="21"/>
  <c r="AV165" i="21"/>
  <c r="AU165" i="21"/>
  <c r="AT165" i="21"/>
  <c r="AH165" i="21"/>
  <c r="AG165" i="21"/>
  <c r="AF165" i="21"/>
  <c r="AE165" i="21"/>
  <c r="AD165" i="21"/>
  <c r="AC165" i="21"/>
  <c r="N165" i="21"/>
  <c r="AC75" i="30" s="1"/>
  <c r="AY164" i="21"/>
  <c r="AX164" i="21"/>
  <c r="AW164" i="21"/>
  <c r="AV164" i="21"/>
  <c r="AU164" i="21"/>
  <c r="AT164" i="21"/>
  <c r="AH164" i="21"/>
  <c r="AG164" i="21"/>
  <c r="AF164" i="21"/>
  <c r="AE164" i="21"/>
  <c r="AD164" i="21"/>
  <c r="AC164" i="21"/>
  <c r="AY163" i="21"/>
  <c r="AX163" i="21"/>
  <c r="AW163" i="21"/>
  <c r="AV163" i="21"/>
  <c r="AU163" i="21"/>
  <c r="AT163" i="21"/>
  <c r="AH163" i="21"/>
  <c r="AG163" i="21"/>
  <c r="AF163" i="21"/>
  <c r="AE163" i="21"/>
  <c r="AD163" i="21"/>
  <c r="AC163" i="21"/>
  <c r="AY162" i="21"/>
  <c r="AX162" i="21"/>
  <c r="AW162" i="21"/>
  <c r="AV162" i="21"/>
  <c r="AU162" i="21"/>
  <c r="AT162" i="21"/>
  <c r="AH162" i="21"/>
  <c r="N162" i="21" s="1"/>
  <c r="Z75" i="30" s="1"/>
  <c r="AG162" i="21"/>
  <c r="AF162" i="21"/>
  <c r="AE162" i="21"/>
  <c r="AD162" i="21"/>
  <c r="J162" i="21" s="1"/>
  <c r="Z51" i="30" s="1"/>
  <c r="AC162" i="21"/>
  <c r="I162" i="21" s="1"/>
  <c r="Z45" i="30" s="1"/>
  <c r="M162" i="21"/>
  <c r="Z69" i="30" s="1"/>
  <c r="AY161" i="21"/>
  <c r="AX161" i="21"/>
  <c r="AW161" i="21"/>
  <c r="AV161" i="21"/>
  <c r="AU161" i="21"/>
  <c r="AT161" i="21"/>
  <c r="AH161" i="21"/>
  <c r="AG161" i="21"/>
  <c r="AF161" i="21"/>
  <c r="AE161" i="21"/>
  <c r="AD161" i="21"/>
  <c r="AC161" i="21"/>
  <c r="AY160" i="21"/>
  <c r="AX160" i="21"/>
  <c r="AW160" i="21"/>
  <c r="AV160" i="21"/>
  <c r="AU160" i="21"/>
  <c r="AT160" i="21"/>
  <c r="AH160" i="21"/>
  <c r="N160" i="21" s="1"/>
  <c r="X75" i="30" s="1"/>
  <c r="AG160" i="21"/>
  <c r="M160" i="21" s="1"/>
  <c r="X69" i="30" s="1"/>
  <c r="AF160" i="21"/>
  <c r="AE160" i="21"/>
  <c r="K160" i="21" s="1"/>
  <c r="X57" i="30" s="1"/>
  <c r="AD160" i="21"/>
  <c r="AC160" i="21"/>
  <c r="L160" i="21"/>
  <c r="X63" i="30" s="1"/>
  <c r="AY159" i="21"/>
  <c r="AX159" i="21"/>
  <c r="AW159" i="21"/>
  <c r="AV159" i="21"/>
  <c r="AU159" i="21"/>
  <c r="AT159" i="21"/>
  <c r="AH159" i="21"/>
  <c r="AG159" i="21"/>
  <c r="AF159" i="21"/>
  <c r="AE159" i="21"/>
  <c r="AD159" i="21"/>
  <c r="AC159" i="21"/>
  <c r="AX158" i="21"/>
  <c r="AW158" i="21"/>
  <c r="AV158" i="21"/>
  <c r="AU158" i="21"/>
  <c r="AT158" i="21"/>
  <c r="AG158" i="21"/>
  <c r="AF158" i="21"/>
  <c r="AE158" i="21"/>
  <c r="AD158" i="21"/>
  <c r="AC158" i="21"/>
  <c r="AX157" i="21"/>
  <c r="AW157" i="21"/>
  <c r="AV157" i="21"/>
  <c r="AU157" i="21"/>
  <c r="AT157" i="21"/>
  <c r="AG157" i="21"/>
  <c r="AF157" i="21"/>
  <c r="AE157" i="21"/>
  <c r="AD157" i="21"/>
  <c r="AC157" i="21"/>
  <c r="AW156" i="21"/>
  <c r="AV156" i="21"/>
  <c r="AU156" i="21"/>
  <c r="AT156" i="21"/>
  <c r="AF156" i="21"/>
  <c r="AE156" i="21"/>
  <c r="AD156" i="21"/>
  <c r="AC156" i="21"/>
  <c r="AW155" i="21"/>
  <c r="AV155" i="21"/>
  <c r="AU155" i="21"/>
  <c r="AT155" i="21"/>
  <c r="AF155" i="21"/>
  <c r="AE155" i="21"/>
  <c r="AD155" i="21"/>
  <c r="AC155" i="21"/>
  <c r="AV154" i="21"/>
  <c r="AU154" i="21"/>
  <c r="AE154" i="21"/>
  <c r="AD154" i="21"/>
  <c r="AV153" i="21"/>
  <c r="AU153" i="21"/>
  <c r="AE153" i="21"/>
  <c r="AD153" i="21"/>
  <c r="AG151" i="21"/>
  <c r="AQ137" i="21"/>
  <c r="AY137" i="21" s="1"/>
  <c r="AP137" i="21"/>
  <c r="AX137" i="21" s="1"/>
  <c r="AO137" i="21"/>
  <c r="AW137" i="21" s="1"/>
  <c r="AN137" i="21"/>
  <c r="AV137" i="21" s="1"/>
  <c r="AM137" i="21"/>
  <c r="AU137" i="21" s="1"/>
  <c r="AL137" i="21"/>
  <c r="AT137" i="21" s="1"/>
  <c r="Z137" i="21"/>
  <c r="AH137" i="21" s="1"/>
  <c r="Y137" i="21"/>
  <c r="AG137" i="21" s="1"/>
  <c r="X137" i="21"/>
  <c r="AF137" i="21" s="1"/>
  <c r="W137" i="21"/>
  <c r="AE137" i="21" s="1"/>
  <c r="V137" i="21"/>
  <c r="AD137" i="21" s="1"/>
  <c r="U137" i="21"/>
  <c r="AC137" i="21" s="1"/>
  <c r="AQ136" i="21"/>
  <c r="AY136" i="21" s="1"/>
  <c r="AP136" i="21"/>
  <c r="AX136" i="21" s="1"/>
  <c r="AO136" i="21"/>
  <c r="AW136" i="21" s="1"/>
  <c r="AN136" i="21"/>
  <c r="AV136" i="21" s="1"/>
  <c r="AM136" i="21"/>
  <c r="AU136" i="21" s="1"/>
  <c r="AL136" i="21"/>
  <c r="AT136" i="21" s="1"/>
  <c r="Z136" i="21"/>
  <c r="AH136" i="21" s="1"/>
  <c r="Y136" i="21"/>
  <c r="AG136" i="21" s="1"/>
  <c r="X136" i="21"/>
  <c r="AF136" i="21" s="1"/>
  <c r="W136" i="21"/>
  <c r="AE136" i="21" s="1"/>
  <c r="V136" i="21"/>
  <c r="AD136" i="21" s="1"/>
  <c r="U136" i="21"/>
  <c r="AC136" i="21" s="1"/>
  <c r="AQ135" i="21"/>
  <c r="AY135" i="21" s="1"/>
  <c r="AP135" i="21"/>
  <c r="AX135" i="21" s="1"/>
  <c r="AO135" i="21"/>
  <c r="AW135" i="21" s="1"/>
  <c r="AN135" i="21"/>
  <c r="AV135" i="21" s="1"/>
  <c r="AM135" i="21"/>
  <c r="AU135" i="21" s="1"/>
  <c r="AL135" i="21"/>
  <c r="AT135" i="21" s="1"/>
  <c r="AF135" i="21"/>
  <c r="Z135" i="21"/>
  <c r="AH135" i="21" s="1"/>
  <c r="Y135" i="21"/>
  <c r="AG135" i="21" s="1"/>
  <c r="X135" i="21"/>
  <c r="W135" i="21"/>
  <c r="AE135" i="21" s="1"/>
  <c r="V135" i="21"/>
  <c r="AD135" i="21" s="1"/>
  <c r="U135" i="21"/>
  <c r="AC135" i="21" s="1"/>
  <c r="AQ134" i="21"/>
  <c r="AY134" i="21" s="1"/>
  <c r="AP134" i="21"/>
  <c r="AX134" i="21" s="1"/>
  <c r="AO134" i="21"/>
  <c r="AW134" i="21" s="1"/>
  <c r="AN134" i="21"/>
  <c r="AV134" i="21" s="1"/>
  <c r="AM134" i="21"/>
  <c r="AU134" i="21" s="1"/>
  <c r="AL134" i="21"/>
  <c r="AT134" i="21" s="1"/>
  <c r="Z134" i="21"/>
  <c r="AH134" i="21" s="1"/>
  <c r="Y134" i="21"/>
  <c r="AG134" i="21" s="1"/>
  <c r="X134" i="21"/>
  <c r="AF134" i="21" s="1"/>
  <c r="W134" i="21"/>
  <c r="AE134" i="21" s="1"/>
  <c r="V134" i="21"/>
  <c r="AD134" i="21" s="1"/>
  <c r="U134" i="21"/>
  <c r="AC134" i="21" s="1"/>
  <c r="AQ133" i="21"/>
  <c r="AY133" i="21" s="1"/>
  <c r="AP133" i="21"/>
  <c r="AX133" i="21" s="1"/>
  <c r="AO133" i="21"/>
  <c r="AW133" i="21" s="1"/>
  <c r="AN133" i="21"/>
  <c r="AV133" i="21" s="1"/>
  <c r="AM133" i="21"/>
  <c r="AU133" i="21" s="1"/>
  <c r="AL133" i="21"/>
  <c r="AT133" i="21" s="1"/>
  <c r="Z133" i="21"/>
  <c r="AH133" i="21" s="1"/>
  <c r="Y133" i="21"/>
  <c r="AG133" i="21" s="1"/>
  <c r="X133" i="21"/>
  <c r="AF133" i="21" s="1"/>
  <c r="W133" i="21"/>
  <c r="AE133" i="21" s="1"/>
  <c r="V133" i="21"/>
  <c r="AD133" i="21" s="1"/>
  <c r="U133" i="21"/>
  <c r="AC133" i="21" s="1"/>
  <c r="AQ132" i="21"/>
  <c r="AY132" i="21" s="1"/>
  <c r="AP132" i="21"/>
  <c r="AX132" i="21" s="1"/>
  <c r="AO132" i="21"/>
  <c r="AW132" i="21" s="1"/>
  <c r="AN132" i="21"/>
  <c r="AV132" i="21" s="1"/>
  <c r="AM132" i="21"/>
  <c r="AU132" i="21" s="1"/>
  <c r="AL132" i="21"/>
  <c r="AT132" i="21" s="1"/>
  <c r="AF132" i="21"/>
  <c r="Z132" i="21"/>
  <c r="AH132" i="21" s="1"/>
  <c r="Y132" i="21"/>
  <c r="AG132" i="21" s="1"/>
  <c r="X132" i="21"/>
  <c r="W132" i="21"/>
  <c r="AE132" i="21" s="1"/>
  <c r="V132" i="21"/>
  <c r="AD132" i="21" s="1"/>
  <c r="U132" i="21"/>
  <c r="AC132" i="21" s="1"/>
  <c r="AQ131" i="21"/>
  <c r="AY131" i="21" s="1"/>
  <c r="AP131" i="21"/>
  <c r="AX131" i="21" s="1"/>
  <c r="AO131" i="21"/>
  <c r="AW131" i="21" s="1"/>
  <c r="AN131" i="21"/>
  <c r="AV131" i="21" s="1"/>
  <c r="AM131" i="21"/>
  <c r="AU131" i="21" s="1"/>
  <c r="AL131" i="21"/>
  <c r="AT131" i="21" s="1"/>
  <c r="Z131" i="21"/>
  <c r="AH131" i="21" s="1"/>
  <c r="Y131" i="21"/>
  <c r="AG131" i="21" s="1"/>
  <c r="X131" i="21"/>
  <c r="AF131" i="21" s="1"/>
  <c r="W131" i="21"/>
  <c r="AE131" i="21" s="1"/>
  <c r="V131" i="21"/>
  <c r="AD131" i="21" s="1"/>
  <c r="U131" i="21"/>
  <c r="AC131" i="21" s="1"/>
  <c r="AQ130" i="21"/>
  <c r="AY130" i="21" s="1"/>
  <c r="AP130" i="21"/>
  <c r="AX130" i="21" s="1"/>
  <c r="AO130" i="21"/>
  <c r="AW130" i="21" s="1"/>
  <c r="AN130" i="21"/>
  <c r="AV130" i="21" s="1"/>
  <c r="AM130" i="21"/>
  <c r="AU130" i="21" s="1"/>
  <c r="AL130" i="21"/>
  <c r="AT130" i="21" s="1"/>
  <c r="Z130" i="21"/>
  <c r="AH130" i="21" s="1"/>
  <c r="Y130" i="21"/>
  <c r="AG130" i="21" s="1"/>
  <c r="X130" i="21"/>
  <c r="AF130" i="21" s="1"/>
  <c r="W130" i="21"/>
  <c r="AE130" i="21" s="1"/>
  <c r="V130" i="21"/>
  <c r="AD130" i="21" s="1"/>
  <c r="U130" i="21"/>
  <c r="AC130" i="21" s="1"/>
  <c r="AQ129" i="21"/>
  <c r="AY129" i="21" s="1"/>
  <c r="AP129" i="21"/>
  <c r="AX129" i="21" s="1"/>
  <c r="AO129" i="21"/>
  <c r="AW129" i="21" s="1"/>
  <c r="AN129" i="21"/>
  <c r="AV129" i="21" s="1"/>
  <c r="AM129" i="21"/>
  <c r="AU129" i="21" s="1"/>
  <c r="AL129" i="21"/>
  <c r="AT129" i="21" s="1"/>
  <c r="AC129" i="21"/>
  <c r="Z129" i="21"/>
  <c r="AH129" i="21" s="1"/>
  <c r="Y129" i="21"/>
  <c r="AG129" i="21" s="1"/>
  <c r="X129" i="21"/>
  <c r="AF129" i="21" s="1"/>
  <c r="W129" i="21"/>
  <c r="AE129" i="21" s="1"/>
  <c r="V129" i="21"/>
  <c r="AD129" i="21" s="1"/>
  <c r="U129" i="21"/>
  <c r="AW128" i="21"/>
  <c r="AQ128" i="21"/>
  <c r="AY128" i="21" s="1"/>
  <c r="AP128" i="21"/>
  <c r="AX128" i="21" s="1"/>
  <c r="AO128" i="21"/>
  <c r="AN128" i="21"/>
  <c r="AV128" i="21" s="1"/>
  <c r="AM128" i="21"/>
  <c r="AU128" i="21" s="1"/>
  <c r="AL128" i="21"/>
  <c r="AT128" i="21" s="1"/>
  <c r="Z128" i="21"/>
  <c r="AH128" i="21" s="1"/>
  <c r="Y128" i="21"/>
  <c r="AG128" i="21" s="1"/>
  <c r="X128" i="21"/>
  <c r="AF128" i="21" s="1"/>
  <c r="W128" i="21"/>
  <c r="AE128" i="21" s="1"/>
  <c r="V128" i="21"/>
  <c r="AD128" i="21" s="1"/>
  <c r="U128" i="21"/>
  <c r="AC128" i="21" s="1"/>
  <c r="AQ127" i="21"/>
  <c r="AY127" i="21" s="1"/>
  <c r="AP127" i="21"/>
  <c r="AX127" i="21" s="1"/>
  <c r="AO127" i="21"/>
  <c r="AW127" i="21" s="1"/>
  <c r="AN127" i="21"/>
  <c r="AV127" i="21" s="1"/>
  <c r="AM127" i="21"/>
  <c r="AU127" i="21" s="1"/>
  <c r="AL127" i="21"/>
  <c r="AT127" i="21" s="1"/>
  <c r="AC127" i="21"/>
  <c r="Z127" i="21"/>
  <c r="AH127" i="21" s="1"/>
  <c r="Y127" i="21"/>
  <c r="AG127" i="21" s="1"/>
  <c r="X127" i="21"/>
  <c r="AF127" i="21" s="1"/>
  <c r="W127" i="21"/>
  <c r="AE127" i="21" s="1"/>
  <c r="V127" i="21"/>
  <c r="AD127" i="21" s="1"/>
  <c r="U127" i="21"/>
  <c r="AW126" i="21"/>
  <c r="AQ126" i="21"/>
  <c r="AY126" i="21" s="1"/>
  <c r="AP126" i="21"/>
  <c r="AX126" i="21" s="1"/>
  <c r="AO126" i="21"/>
  <c r="AN126" i="21"/>
  <c r="AV126" i="21" s="1"/>
  <c r="AM126" i="21"/>
  <c r="AU126" i="21" s="1"/>
  <c r="AL126" i="21"/>
  <c r="AT126" i="21" s="1"/>
  <c r="AC126" i="21"/>
  <c r="Z126" i="21"/>
  <c r="AH126" i="21" s="1"/>
  <c r="Y126" i="21"/>
  <c r="AG126" i="21" s="1"/>
  <c r="X126" i="21"/>
  <c r="AF126" i="21" s="1"/>
  <c r="W126" i="21"/>
  <c r="AE126" i="21" s="1"/>
  <c r="V126" i="21"/>
  <c r="AD126" i="21" s="1"/>
  <c r="U126" i="21"/>
  <c r="AQ125" i="21"/>
  <c r="AY125" i="21" s="1"/>
  <c r="AP125" i="21"/>
  <c r="AX125" i="21" s="1"/>
  <c r="AO125" i="21"/>
  <c r="AW125" i="21" s="1"/>
  <c r="AN125" i="21"/>
  <c r="AV125" i="21" s="1"/>
  <c r="AM125" i="21"/>
  <c r="AU125" i="21" s="1"/>
  <c r="AL125" i="21"/>
  <c r="AT125" i="21" s="1"/>
  <c r="Z125" i="21"/>
  <c r="AH125" i="21" s="1"/>
  <c r="Y125" i="21"/>
  <c r="AG125" i="21" s="1"/>
  <c r="X125" i="21"/>
  <c r="AF125" i="21" s="1"/>
  <c r="W125" i="21"/>
  <c r="AE125" i="21" s="1"/>
  <c r="V125" i="21"/>
  <c r="AD125" i="21" s="1"/>
  <c r="U125" i="21"/>
  <c r="AC125" i="21" s="1"/>
  <c r="AQ124" i="21"/>
  <c r="AY124" i="21" s="1"/>
  <c r="AP124" i="21"/>
  <c r="AX124" i="21" s="1"/>
  <c r="AO124" i="21"/>
  <c r="AW124" i="21" s="1"/>
  <c r="AN124" i="21"/>
  <c r="AV124" i="21" s="1"/>
  <c r="AM124" i="21"/>
  <c r="AU124" i="21" s="1"/>
  <c r="AL124" i="21"/>
  <c r="AT124" i="21" s="1"/>
  <c r="AG124" i="21"/>
  <c r="Z124" i="21"/>
  <c r="AH124" i="21" s="1"/>
  <c r="Y124" i="21"/>
  <c r="X124" i="21"/>
  <c r="AF124" i="21" s="1"/>
  <c r="W124" i="21"/>
  <c r="AE124" i="21" s="1"/>
  <c r="V124" i="21"/>
  <c r="AD124" i="21" s="1"/>
  <c r="U124" i="21"/>
  <c r="AC124" i="21" s="1"/>
  <c r="AQ123" i="21"/>
  <c r="AP123" i="21"/>
  <c r="AX123" i="21" s="1"/>
  <c r="AO123" i="21"/>
  <c r="AW123" i="21" s="1"/>
  <c r="AN123" i="21"/>
  <c r="AV123" i="21" s="1"/>
  <c r="AM123" i="21"/>
  <c r="AU123" i="21" s="1"/>
  <c r="AL123" i="21"/>
  <c r="AT123" i="21" s="1"/>
  <c r="Z123" i="21"/>
  <c r="Y123" i="21"/>
  <c r="AG123" i="21" s="1"/>
  <c r="X123" i="21"/>
  <c r="AF123" i="21" s="1"/>
  <c r="W123" i="21"/>
  <c r="AE123" i="21" s="1"/>
  <c r="V123" i="21"/>
  <c r="AD123" i="21" s="1"/>
  <c r="U123" i="21"/>
  <c r="AC123" i="21" s="1"/>
  <c r="AQ122" i="21"/>
  <c r="AP122" i="21"/>
  <c r="AX122" i="21" s="1"/>
  <c r="AO122" i="21"/>
  <c r="AW122" i="21" s="1"/>
  <c r="AN122" i="21"/>
  <c r="AV122" i="21" s="1"/>
  <c r="AM122" i="21"/>
  <c r="AU122" i="21" s="1"/>
  <c r="AL122" i="21"/>
  <c r="AT122" i="21" s="1"/>
  <c r="AC122" i="21"/>
  <c r="Z122" i="21"/>
  <c r="Y122" i="21"/>
  <c r="AG122" i="21" s="1"/>
  <c r="X122" i="21"/>
  <c r="AF122" i="21" s="1"/>
  <c r="W122" i="21"/>
  <c r="AE122" i="21" s="1"/>
  <c r="V122" i="21"/>
  <c r="AD122" i="21" s="1"/>
  <c r="U122" i="21"/>
  <c r="AQ121" i="21"/>
  <c r="AP121" i="21"/>
  <c r="AO121" i="21"/>
  <c r="AW121" i="21" s="1"/>
  <c r="AN121" i="21"/>
  <c r="AV121" i="21" s="1"/>
  <c r="AM121" i="21"/>
  <c r="AU121" i="21" s="1"/>
  <c r="AL121" i="21"/>
  <c r="AT121" i="21" s="1"/>
  <c r="Z121" i="21"/>
  <c r="Y121" i="21"/>
  <c r="X121" i="21"/>
  <c r="AF121" i="21" s="1"/>
  <c r="W121" i="21"/>
  <c r="AE121" i="21" s="1"/>
  <c r="V121" i="21"/>
  <c r="AD121" i="21" s="1"/>
  <c r="U121" i="21"/>
  <c r="AC121" i="21" s="1"/>
  <c r="AQ120" i="21"/>
  <c r="AP120" i="21"/>
  <c r="AO120" i="21"/>
  <c r="AW120" i="21" s="1"/>
  <c r="AN120" i="21"/>
  <c r="AV120" i="21" s="1"/>
  <c r="AM120" i="21"/>
  <c r="AU120" i="21" s="1"/>
  <c r="AL120" i="21"/>
  <c r="AT120" i="21" s="1"/>
  <c r="Z120" i="21"/>
  <c r="Y120" i="21"/>
  <c r="X120" i="21"/>
  <c r="AF120" i="21" s="1"/>
  <c r="W120" i="21"/>
  <c r="AE120" i="21" s="1"/>
  <c r="V120" i="21"/>
  <c r="AD120" i="21" s="1"/>
  <c r="U120" i="21"/>
  <c r="AC120" i="21" s="1"/>
  <c r="AQ119" i="21"/>
  <c r="AP119" i="21"/>
  <c r="AO119" i="21"/>
  <c r="AN119" i="21"/>
  <c r="AV119" i="21" s="1"/>
  <c r="AM119" i="21"/>
  <c r="AU119" i="21" s="1"/>
  <c r="AL119" i="21"/>
  <c r="Z119" i="21"/>
  <c r="Y119" i="21"/>
  <c r="X119" i="21"/>
  <c r="W119" i="21"/>
  <c r="AE119" i="21" s="1"/>
  <c r="V119" i="21"/>
  <c r="AD119" i="21" s="1"/>
  <c r="U119" i="21"/>
  <c r="AQ118" i="21"/>
  <c r="AP118" i="21"/>
  <c r="AO118" i="21"/>
  <c r="AN118" i="21"/>
  <c r="AV118" i="21" s="1"/>
  <c r="AM118" i="21"/>
  <c r="AU118" i="21" s="1"/>
  <c r="AL118" i="21"/>
  <c r="Z118" i="21"/>
  <c r="Y118" i="21"/>
  <c r="X118" i="21"/>
  <c r="W118" i="21"/>
  <c r="AE118" i="21" s="1"/>
  <c r="V118" i="21"/>
  <c r="AD118" i="21" s="1"/>
  <c r="U118" i="21"/>
  <c r="AQ117" i="21"/>
  <c r="AP117" i="21"/>
  <c r="AO117" i="21"/>
  <c r="AN117" i="21"/>
  <c r="AM117" i="21"/>
  <c r="AL117" i="21"/>
  <c r="Z117" i="21"/>
  <c r="Y117" i="21"/>
  <c r="X117" i="21"/>
  <c r="W117" i="21"/>
  <c r="V117" i="21"/>
  <c r="U117" i="21"/>
  <c r="AQ116" i="21"/>
  <c r="AP116" i="21"/>
  <c r="AO116" i="21"/>
  <c r="AN116" i="21"/>
  <c r="AM116" i="21"/>
  <c r="AL116" i="21"/>
  <c r="Z116" i="21"/>
  <c r="Y116" i="21"/>
  <c r="X116" i="21"/>
  <c r="W116" i="21"/>
  <c r="V116" i="21"/>
  <c r="U116" i="21"/>
  <c r="AQ115" i="21"/>
  <c r="AP115" i="21"/>
  <c r="AO115" i="21"/>
  <c r="AN115" i="21"/>
  <c r="AM115" i="21"/>
  <c r="AL115" i="21"/>
  <c r="Z115" i="21"/>
  <c r="Y115" i="21"/>
  <c r="X115" i="21"/>
  <c r="W115" i="21"/>
  <c r="V115" i="21"/>
  <c r="U115" i="21"/>
  <c r="AQ114" i="21"/>
  <c r="AP114" i="21"/>
  <c r="AO114" i="21"/>
  <c r="AN114" i="21"/>
  <c r="AM114" i="21"/>
  <c r="AL114" i="21"/>
  <c r="Z114" i="21"/>
  <c r="Y114" i="21"/>
  <c r="X114" i="21"/>
  <c r="W114" i="21"/>
  <c r="V114" i="21"/>
  <c r="U114" i="21"/>
  <c r="AQ113" i="21"/>
  <c r="AP113" i="21"/>
  <c r="AO113" i="21"/>
  <c r="AN113" i="21"/>
  <c r="AM113" i="21"/>
  <c r="AL113" i="21"/>
  <c r="Z113" i="21"/>
  <c r="Y113" i="21"/>
  <c r="X113" i="21"/>
  <c r="W113" i="21"/>
  <c r="V113" i="21"/>
  <c r="U113" i="21"/>
  <c r="AQ112" i="21"/>
  <c r="AP112" i="21"/>
  <c r="AO112" i="21"/>
  <c r="AN112" i="21"/>
  <c r="AM112" i="21"/>
  <c r="AL112" i="21"/>
  <c r="Z112" i="21"/>
  <c r="Y112" i="21"/>
  <c r="X112" i="21"/>
  <c r="W112" i="21"/>
  <c r="V112" i="21"/>
  <c r="U112" i="21"/>
  <c r="AQ111" i="21"/>
  <c r="AP111" i="21"/>
  <c r="AO111" i="21"/>
  <c r="AN111" i="21"/>
  <c r="AM111" i="21"/>
  <c r="AL111" i="21"/>
  <c r="Z111" i="21"/>
  <c r="Y111" i="21"/>
  <c r="X111" i="21"/>
  <c r="W111" i="21"/>
  <c r="V111" i="21"/>
  <c r="U111" i="21"/>
  <c r="AQ110" i="21"/>
  <c r="AP110" i="21"/>
  <c r="AO110" i="21"/>
  <c r="AN110" i="21"/>
  <c r="AM110" i="21"/>
  <c r="AL110" i="21"/>
  <c r="Z110" i="21"/>
  <c r="Y110" i="21"/>
  <c r="X110" i="21"/>
  <c r="W110" i="21"/>
  <c r="V110" i="21"/>
  <c r="U110" i="21"/>
  <c r="AQ109" i="21"/>
  <c r="AP109" i="21"/>
  <c r="AO109" i="21"/>
  <c r="AN109" i="21"/>
  <c r="AM109" i="21"/>
  <c r="AL109" i="21"/>
  <c r="Z109" i="21"/>
  <c r="Y109" i="21"/>
  <c r="X109" i="21"/>
  <c r="W109" i="21"/>
  <c r="V109" i="21"/>
  <c r="U109" i="21"/>
  <c r="BO104" i="21"/>
  <c r="BN104" i="21"/>
  <c r="BM104" i="21"/>
  <c r="BL104" i="21"/>
  <c r="BK104" i="21"/>
  <c r="BJ104" i="21"/>
  <c r="BG104" i="21"/>
  <c r="N104" i="21" s="1"/>
  <c r="AJ73" i="30" s="1"/>
  <c r="BF104" i="21"/>
  <c r="BE104" i="21"/>
  <c r="BD104" i="21"/>
  <c r="BC104" i="21"/>
  <c r="BB104" i="21"/>
  <c r="BO103" i="21"/>
  <c r="BN103" i="21"/>
  <c r="BM103" i="21"/>
  <c r="BL103" i="21"/>
  <c r="BK103" i="21"/>
  <c r="BJ103" i="21"/>
  <c r="BG103" i="21"/>
  <c r="BF103" i="21"/>
  <c r="BE103" i="21"/>
  <c r="BD103" i="21"/>
  <c r="BC103" i="21"/>
  <c r="BB103" i="21"/>
  <c r="BO102" i="21"/>
  <c r="BN102" i="21"/>
  <c r="BM102" i="21"/>
  <c r="BL102" i="21"/>
  <c r="BK102" i="21"/>
  <c r="BJ102" i="21"/>
  <c r="BG102" i="21"/>
  <c r="BF102" i="21"/>
  <c r="BE102" i="21"/>
  <c r="BD102" i="21"/>
  <c r="BC102" i="21"/>
  <c r="BB102" i="21"/>
  <c r="BO101" i="21"/>
  <c r="BN101" i="21"/>
  <c r="BM101" i="21"/>
  <c r="BL101" i="21"/>
  <c r="BK101" i="21"/>
  <c r="BJ101" i="21"/>
  <c r="BG101" i="21"/>
  <c r="N101" i="21" s="1"/>
  <c r="AG73" i="30" s="1"/>
  <c r="BF101" i="21"/>
  <c r="BE101" i="21"/>
  <c r="BD101" i="21"/>
  <c r="BC101" i="21"/>
  <c r="BB101" i="21"/>
  <c r="BO100" i="21"/>
  <c r="BN100" i="21"/>
  <c r="BM100" i="21"/>
  <c r="BL100" i="21"/>
  <c r="BK100" i="21"/>
  <c r="BJ100" i="21"/>
  <c r="BG100" i="21"/>
  <c r="N100" i="21" s="1"/>
  <c r="AF73" i="30" s="1"/>
  <c r="BF100" i="21"/>
  <c r="BE100" i="21"/>
  <c r="BD100" i="21"/>
  <c r="BC100" i="21"/>
  <c r="BB100" i="21"/>
  <c r="BO99" i="21"/>
  <c r="BN99" i="21"/>
  <c r="BM99" i="21"/>
  <c r="BL99" i="21"/>
  <c r="BK99" i="21"/>
  <c r="BJ99" i="21"/>
  <c r="BG99" i="21"/>
  <c r="BF99" i="21"/>
  <c r="BE99" i="21"/>
  <c r="BD99" i="21"/>
  <c r="BC99" i="21"/>
  <c r="BB99" i="21"/>
  <c r="BO98" i="21"/>
  <c r="BN98" i="21"/>
  <c r="BM98" i="21"/>
  <c r="BL98" i="21"/>
  <c r="BK98" i="21"/>
  <c r="BJ98" i="21"/>
  <c r="BG98" i="21"/>
  <c r="N98" i="21" s="1"/>
  <c r="AD73" i="30" s="1"/>
  <c r="BF98" i="21"/>
  <c r="BE98" i="21"/>
  <c r="BD98" i="21"/>
  <c r="BC98" i="21"/>
  <c r="BB98" i="21"/>
  <c r="BO97" i="21"/>
  <c r="BN97" i="21"/>
  <c r="BM97" i="21"/>
  <c r="BL97" i="21"/>
  <c r="BK97" i="21"/>
  <c r="BJ97" i="21"/>
  <c r="BG97" i="21"/>
  <c r="BF97" i="21"/>
  <c r="BE97" i="21"/>
  <c r="BD97" i="21"/>
  <c r="BC97" i="21"/>
  <c r="BB97" i="21"/>
  <c r="BO96" i="21"/>
  <c r="BN96" i="21"/>
  <c r="BM96" i="21"/>
  <c r="BL96" i="21"/>
  <c r="BK96" i="21"/>
  <c r="BJ96" i="21"/>
  <c r="BG96" i="21"/>
  <c r="BF96" i="21"/>
  <c r="BE96" i="21"/>
  <c r="BD96" i="21"/>
  <c r="BC96" i="21"/>
  <c r="BB96" i="21"/>
  <c r="BO95" i="21"/>
  <c r="BN95" i="21"/>
  <c r="BM95" i="21"/>
  <c r="BL95" i="21"/>
  <c r="BK95" i="21"/>
  <c r="BJ95" i="21"/>
  <c r="BG95" i="21"/>
  <c r="BF95" i="21"/>
  <c r="BE95" i="21"/>
  <c r="BD95" i="21"/>
  <c r="BC95" i="21"/>
  <c r="BB95" i="21"/>
  <c r="BO94" i="21"/>
  <c r="BN94" i="21"/>
  <c r="BM94" i="21"/>
  <c r="BL94" i="21"/>
  <c r="BK94" i="21"/>
  <c r="BJ94" i="21"/>
  <c r="BG94" i="21"/>
  <c r="BF94" i="21"/>
  <c r="BE94" i="21"/>
  <c r="BD94" i="21"/>
  <c r="BC94" i="21"/>
  <c r="BB94" i="21"/>
  <c r="BO93" i="21"/>
  <c r="BN93" i="21"/>
  <c r="BM93" i="21"/>
  <c r="BL93" i="21"/>
  <c r="BK93" i="21"/>
  <c r="BJ93" i="21"/>
  <c r="BG93" i="21"/>
  <c r="BF93" i="21"/>
  <c r="BE93" i="21"/>
  <c r="BD93" i="21"/>
  <c r="BC93" i="21"/>
  <c r="BB93" i="21"/>
  <c r="BO92" i="21"/>
  <c r="BN92" i="21"/>
  <c r="BM92" i="21"/>
  <c r="BL92" i="21"/>
  <c r="BK92" i="21"/>
  <c r="BJ92" i="21"/>
  <c r="BG92" i="21"/>
  <c r="BF92" i="21"/>
  <c r="BE92" i="21"/>
  <c r="BD92" i="21"/>
  <c r="BC92" i="21"/>
  <c r="BB92" i="21"/>
  <c r="BO91" i="21"/>
  <c r="BN91" i="21"/>
  <c r="BM91" i="21"/>
  <c r="BL91" i="21"/>
  <c r="BK91" i="21"/>
  <c r="BJ91" i="21"/>
  <c r="BG91" i="21"/>
  <c r="BF91" i="21"/>
  <c r="BE91" i="21"/>
  <c r="BD91" i="21"/>
  <c r="BC91" i="21"/>
  <c r="BB91" i="21"/>
  <c r="BO90" i="21"/>
  <c r="BN90" i="21"/>
  <c r="BM90" i="21"/>
  <c r="BL90" i="21"/>
  <c r="BK90" i="21"/>
  <c r="BJ90" i="21"/>
  <c r="BG90" i="21"/>
  <c r="BF90" i="21"/>
  <c r="BE90" i="21"/>
  <c r="BD90" i="21"/>
  <c r="BC90" i="21"/>
  <c r="BB90" i="21"/>
  <c r="BO89" i="21"/>
  <c r="BN89" i="21"/>
  <c r="BM89" i="21"/>
  <c r="BL89" i="21"/>
  <c r="BK89" i="21"/>
  <c r="BJ89" i="21"/>
  <c r="BG89" i="21"/>
  <c r="BF89" i="21"/>
  <c r="BE89" i="21"/>
  <c r="BD89" i="21"/>
  <c r="BC89" i="21"/>
  <c r="BB89" i="21"/>
  <c r="BO88" i="21"/>
  <c r="BN88" i="21"/>
  <c r="BM88" i="21"/>
  <c r="BL88" i="21"/>
  <c r="BK88" i="21"/>
  <c r="BJ88" i="21"/>
  <c r="BG88" i="21"/>
  <c r="BF88" i="21"/>
  <c r="BE88" i="21"/>
  <c r="BD88" i="21"/>
  <c r="BC88" i="21"/>
  <c r="BB88" i="21"/>
  <c r="BO87" i="21"/>
  <c r="BN87" i="21"/>
  <c r="BM87" i="21"/>
  <c r="BL87" i="21"/>
  <c r="BK87" i="21"/>
  <c r="BJ87" i="21"/>
  <c r="BG87" i="21"/>
  <c r="BF87" i="21"/>
  <c r="BE87" i="21"/>
  <c r="BD87" i="21"/>
  <c r="BC87" i="21"/>
  <c r="BB87" i="21"/>
  <c r="BO86" i="21"/>
  <c r="BN86" i="21"/>
  <c r="BM86" i="21"/>
  <c r="BL86" i="21"/>
  <c r="BK86" i="21"/>
  <c r="BJ86" i="21"/>
  <c r="BG86" i="21"/>
  <c r="BF86" i="21"/>
  <c r="BE86" i="21"/>
  <c r="BD86" i="21"/>
  <c r="BC86" i="21"/>
  <c r="BB86" i="21"/>
  <c r="BO85" i="21"/>
  <c r="BN85" i="21"/>
  <c r="BM85" i="21"/>
  <c r="BL85" i="21"/>
  <c r="BK85" i="21"/>
  <c r="BJ85" i="21"/>
  <c r="BG85" i="21"/>
  <c r="BF85" i="21"/>
  <c r="BE85" i="21"/>
  <c r="BD85" i="21"/>
  <c r="BC85" i="21"/>
  <c r="BB85" i="21"/>
  <c r="BO84" i="21"/>
  <c r="BN84" i="21"/>
  <c r="BM84" i="21"/>
  <c r="BL84" i="21"/>
  <c r="BK84" i="21"/>
  <c r="BJ84" i="21"/>
  <c r="BG84" i="21"/>
  <c r="BF84" i="21"/>
  <c r="BE84" i="21"/>
  <c r="BD84" i="21"/>
  <c r="BC84" i="21"/>
  <c r="BB84" i="21"/>
  <c r="BO83" i="21"/>
  <c r="BN83" i="21"/>
  <c r="BM83" i="21"/>
  <c r="BL83" i="21"/>
  <c r="BK83" i="21"/>
  <c r="BJ83" i="21"/>
  <c r="BG83" i="21"/>
  <c r="BF83" i="21"/>
  <c r="BE83" i="21"/>
  <c r="BD83" i="21"/>
  <c r="BC83" i="21"/>
  <c r="BB83" i="21"/>
  <c r="BO82" i="21"/>
  <c r="BN82" i="21"/>
  <c r="BM82" i="21"/>
  <c r="BL82" i="21"/>
  <c r="BK82" i="21"/>
  <c r="BJ82" i="21"/>
  <c r="BG82" i="21"/>
  <c r="BF82" i="21"/>
  <c r="BE82" i="21"/>
  <c r="BD82" i="21"/>
  <c r="BC82" i="21"/>
  <c r="BB82" i="21"/>
  <c r="BO81" i="21"/>
  <c r="BN81" i="21"/>
  <c r="BM81" i="21"/>
  <c r="BL81" i="21"/>
  <c r="BK81" i="21"/>
  <c r="BJ81" i="21"/>
  <c r="BG81" i="21"/>
  <c r="BF81" i="21"/>
  <c r="BE81" i="21"/>
  <c r="BD81" i="21"/>
  <c r="BC81" i="21"/>
  <c r="BB81" i="21"/>
  <c r="BO80" i="21"/>
  <c r="BN80" i="21"/>
  <c r="BM80" i="21"/>
  <c r="BL80" i="21"/>
  <c r="BK80" i="21"/>
  <c r="BJ80" i="21"/>
  <c r="BG80" i="21"/>
  <c r="BF80" i="21"/>
  <c r="BE80" i="21"/>
  <c r="BD80" i="21"/>
  <c r="BC80" i="21"/>
  <c r="BB80" i="21"/>
  <c r="BO79" i="21"/>
  <c r="BN79" i="21"/>
  <c r="BM79" i="21"/>
  <c r="BL79" i="21"/>
  <c r="BK79" i="21"/>
  <c r="BJ79" i="21"/>
  <c r="BG79" i="21"/>
  <c r="BF79" i="21"/>
  <c r="BE79" i="21"/>
  <c r="BD79" i="21"/>
  <c r="BC79" i="21"/>
  <c r="BB79" i="21"/>
  <c r="BO78" i="21"/>
  <c r="BN78" i="21"/>
  <c r="BM78" i="21"/>
  <c r="BL78" i="21"/>
  <c r="BK78" i="21"/>
  <c r="BJ78" i="21"/>
  <c r="BG78" i="21"/>
  <c r="BF78" i="21"/>
  <c r="BE78" i="21"/>
  <c r="BD78" i="21"/>
  <c r="BC78" i="21"/>
  <c r="BB78" i="21"/>
  <c r="BO77" i="21"/>
  <c r="BN77" i="21"/>
  <c r="BM77" i="21"/>
  <c r="BL77" i="21"/>
  <c r="BK77" i="21"/>
  <c r="BJ77" i="21"/>
  <c r="BG77" i="21"/>
  <c r="BF77" i="21"/>
  <c r="BE77" i="21"/>
  <c r="BD77" i="21"/>
  <c r="BC77" i="21"/>
  <c r="BB77" i="21"/>
  <c r="BO76" i="21"/>
  <c r="BN76" i="21"/>
  <c r="BM76" i="21"/>
  <c r="BL76" i="21"/>
  <c r="BK76" i="21"/>
  <c r="BJ76" i="21"/>
  <c r="BG76" i="21"/>
  <c r="BF76" i="21"/>
  <c r="BE76" i="21"/>
  <c r="BD76" i="21"/>
  <c r="BC76" i="21"/>
  <c r="BB76" i="21"/>
  <c r="AY71" i="21"/>
  <c r="AX71" i="21"/>
  <c r="AW71" i="21"/>
  <c r="AV71" i="21"/>
  <c r="AU71" i="21"/>
  <c r="AT71" i="21"/>
  <c r="I71" i="21" s="1"/>
  <c r="AQ71" i="21"/>
  <c r="AL71" i="21"/>
  <c r="AK71" i="21"/>
  <c r="AN71" i="21" s="1"/>
  <c r="AH71" i="21"/>
  <c r="AG71" i="21"/>
  <c r="AF71" i="21"/>
  <c r="AE71" i="21"/>
  <c r="AD71" i="21"/>
  <c r="AC71" i="21"/>
  <c r="Z71" i="21"/>
  <c r="W71" i="21"/>
  <c r="T71" i="21"/>
  <c r="X71" i="21" s="1"/>
  <c r="AY70" i="21"/>
  <c r="AX70" i="21"/>
  <c r="AW70" i="21"/>
  <c r="AV70" i="21"/>
  <c r="AU70" i="21"/>
  <c r="AT70" i="21"/>
  <c r="AQ70" i="21"/>
  <c r="AP70" i="21"/>
  <c r="AM70" i="21"/>
  <c r="AK70" i="21"/>
  <c r="AH70" i="21"/>
  <c r="AG70" i="21"/>
  <c r="AF70" i="21"/>
  <c r="AE70" i="21"/>
  <c r="AD70" i="21"/>
  <c r="AC70" i="21"/>
  <c r="Z70" i="21"/>
  <c r="V70" i="21"/>
  <c r="U70" i="21"/>
  <c r="T70" i="21"/>
  <c r="AY69" i="21"/>
  <c r="AX69" i="21"/>
  <c r="AW69" i="21"/>
  <c r="AV69" i="21"/>
  <c r="AU69" i="21"/>
  <c r="AT69" i="21"/>
  <c r="AQ69" i="21"/>
  <c r="AL69" i="21"/>
  <c r="AK69" i="21"/>
  <c r="AN69" i="21" s="1"/>
  <c r="AH69" i="21"/>
  <c r="AG69" i="21"/>
  <c r="AF69" i="21"/>
  <c r="AE69" i="21"/>
  <c r="AD69" i="21"/>
  <c r="J69" i="21" s="1"/>
  <c r="AC69" i="21"/>
  <c r="Z69" i="21"/>
  <c r="W69" i="21"/>
  <c r="T69" i="21"/>
  <c r="X69" i="21" s="1"/>
  <c r="AY68" i="21"/>
  <c r="N68" i="21" s="1"/>
  <c r="AX68" i="21"/>
  <c r="AW68" i="21"/>
  <c r="AV68" i="21"/>
  <c r="AU68" i="21"/>
  <c r="AT68" i="21"/>
  <c r="AQ68" i="21"/>
  <c r="AP68" i="21"/>
  <c r="AM68" i="21"/>
  <c r="AK68" i="21"/>
  <c r="AH68" i="21"/>
  <c r="AG68" i="21"/>
  <c r="AF68" i="21"/>
  <c r="AE68" i="21"/>
  <c r="AD68" i="21"/>
  <c r="AC68" i="21"/>
  <c r="Z68" i="21"/>
  <c r="V68" i="21"/>
  <c r="U68" i="21"/>
  <c r="T68" i="21"/>
  <c r="AY67" i="21"/>
  <c r="AX67" i="21"/>
  <c r="AW67" i="21"/>
  <c r="AV67" i="21"/>
  <c r="AU67" i="21"/>
  <c r="AT67" i="21"/>
  <c r="AP67" i="21"/>
  <c r="AK67" i="21"/>
  <c r="AH67" i="21"/>
  <c r="AG67" i="21"/>
  <c r="AF67" i="21"/>
  <c r="AE67" i="21"/>
  <c r="AD67" i="21"/>
  <c r="J67" i="21" s="1"/>
  <c r="AC67" i="21"/>
  <c r="Z67" i="21"/>
  <c r="U67" i="21"/>
  <c r="T67" i="21"/>
  <c r="X67" i="21" s="1"/>
  <c r="AY66" i="21"/>
  <c r="AX66" i="21"/>
  <c r="AW66" i="21"/>
  <c r="AV66" i="21"/>
  <c r="K66" i="21" s="1"/>
  <c r="AU66" i="21"/>
  <c r="AT66" i="21"/>
  <c r="AP66" i="21"/>
  <c r="AL66" i="21"/>
  <c r="AK66" i="21"/>
  <c r="AH66" i="21"/>
  <c r="N66" i="21" s="1"/>
  <c r="AG66" i="21"/>
  <c r="AF66" i="21"/>
  <c r="AE66" i="21"/>
  <c r="AD66" i="21"/>
  <c r="AC66" i="21"/>
  <c r="Z66" i="21"/>
  <c r="T66" i="21"/>
  <c r="AY65" i="21"/>
  <c r="AX65" i="21"/>
  <c r="AW65" i="21"/>
  <c r="AV65" i="21"/>
  <c r="AU65" i="21"/>
  <c r="AT65" i="21"/>
  <c r="AK65" i="21"/>
  <c r="AN65" i="21" s="1"/>
  <c r="AH65" i="21"/>
  <c r="AG65" i="21"/>
  <c r="AF65" i="21"/>
  <c r="AE65" i="21"/>
  <c r="AD65" i="21"/>
  <c r="AC65" i="21"/>
  <c r="Z65" i="21"/>
  <c r="T65" i="21"/>
  <c r="V65" i="21" s="1"/>
  <c r="AY64" i="21"/>
  <c r="AX64" i="21"/>
  <c r="AW64" i="21"/>
  <c r="AV64" i="21"/>
  <c r="AU64" i="21"/>
  <c r="AT64" i="21"/>
  <c r="AK64" i="21"/>
  <c r="AQ64" i="21" s="1"/>
  <c r="AH64" i="21"/>
  <c r="N64" i="21" s="1"/>
  <c r="AG64" i="21"/>
  <c r="M64" i="21" s="1"/>
  <c r="AF64" i="21"/>
  <c r="L64" i="21" s="1"/>
  <c r="AE64" i="21"/>
  <c r="K64" i="21" s="1"/>
  <c r="AD64" i="21"/>
  <c r="AC64" i="21"/>
  <c r="I64" i="21" s="1"/>
  <c r="T64" i="21"/>
  <c r="Z64" i="21" s="1"/>
  <c r="AY63" i="21"/>
  <c r="AX63" i="21"/>
  <c r="AW63" i="21"/>
  <c r="AV63" i="21"/>
  <c r="AU63" i="21"/>
  <c r="AT63" i="21"/>
  <c r="AK63" i="21"/>
  <c r="AH63" i="21"/>
  <c r="N63" i="21" s="1"/>
  <c r="AG63" i="21"/>
  <c r="M63" i="21" s="1"/>
  <c r="AF63" i="21"/>
  <c r="AE63" i="21"/>
  <c r="K63" i="21" s="1"/>
  <c r="AD63" i="21"/>
  <c r="AC63" i="21"/>
  <c r="I63" i="21" s="1"/>
  <c r="T63" i="21"/>
  <c r="Z63" i="21" s="1"/>
  <c r="AY62" i="21"/>
  <c r="AX62" i="21"/>
  <c r="AW62" i="21"/>
  <c r="AV62" i="21"/>
  <c r="AU62" i="21"/>
  <c r="AT62" i="21"/>
  <c r="AN62" i="21"/>
  <c r="AK62" i="21"/>
  <c r="AH62" i="21"/>
  <c r="N62" i="21" s="1"/>
  <c r="AG62" i="21"/>
  <c r="M62" i="21" s="1"/>
  <c r="AF62" i="21"/>
  <c r="AE62" i="21"/>
  <c r="K62" i="21" s="1"/>
  <c r="AD62" i="21"/>
  <c r="AC62" i="21"/>
  <c r="I62" i="21" s="1"/>
  <c r="T62" i="21"/>
  <c r="Z62" i="21" s="1"/>
  <c r="AY61" i="21"/>
  <c r="AX61" i="21"/>
  <c r="AW61" i="21"/>
  <c r="AV61" i="21"/>
  <c r="AU61" i="21"/>
  <c r="AT61" i="21"/>
  <c r="AN61" i="21"/>
  <c r="AK61" i="21"/>
  <c r="AP61" i="21" s="1"/>
  <c r="AH61" i="21"/>
  <c r="N61" i="21" s="1"/>
  <c r="AG61" i="21"/>
  <c r="M61" i="21" s="1"/>
  <c r="AF61" i="21"/>
  <c r="L61" i="21" s="1"/>
  <c r="AE61" i="21"/>
  <c r="K61" i="21" s="1"/>
  <c r="AD61" i="21"/>
  <c r="AC61" i="21"/>
  <c r="I61" i="21" s="1"/>
  <c r="T61" i="21"/>
  <c r="Z61" i="21" s="1"/>
  <c r="AY60" i="21"/>
  <c r="AX60" i="21"/>
  <c r="AW60" i="21"/>
  <c r="AV60" i="21"/>
  <c r="AU60" i="21"/>
  <c r="AT60" i="21"/>
  <c r="AK60" i="21"/>
  <c r="AP60" i="21" s="1"/>
  <c r="AH60" i="21"/>
  <c r="N60" i="21" s="1"/>
  <c r="AG60" i="21"/>
  <c r="M60" i="21" s="1"/>
  <c r="AF60" i="21"/>
  <c r="AE60" i="21"/>
  <c r="AD60" i="21"/>
  <c r="J60" i="21" s="1"/>
  <c r="AC60" i="21"/>
  <c r="I60" i="21" s="1"/>
  <c r="T60" i="21"/>
  <c r="Z60" i="21" s="1"/>
  <c r="K60" i="21"/>
  <c r="AY59" i="21"/>
  <c r="AX59" i="21"/>
  <c r="AW59" i="21"/>
  <c r="AV59" i="21"/>
  <c r="AU59" i="21"/>
  <c r="AT59" i="21"/>
  <c r="AK59" i="21"/>
  <c r="AP59" i="21" s="1"/>
  <c r="AH59" i="21"/>
  <c r="N59" i="21" s="1"/>
  <c r="AG59" i="21"/>
  <c r="M59" i="21" s="1"/>
  <c r="AF59" i="21"/>
  <c r="L59" i="21" s="1"/>
  <c r="AE59" i="21"/>
  <c r="K59" i="21" s="1"/>
  <c r="AD59" i="21"/>
  <c r="J59" i="21" s="1"/>
  <c r="AC59" i="21"/>
  <c r="I59" i="21" s="1"/>
  <c r="T59" i="21"/>
  <c r="Z59" i="21" s="1"/>
  <c r="AY58" i="21"/>
  <c r="AX58" i="21"/>
  <c r="AW58" i="21"/>
  <c r="AV58" i="21"/>
  <c r="AU58" i="21"/>
  <c r="AT58" i="21"/>
  <c r="AK58" i="21"/>
  <c r="AH58" i="21"/>
  <c r="N58" i="21" s="1"/>
  <c r="AG58" i="21"/>
  <c r="M58" i="21" s="1"/>
  <c r="AF58" i="21"/>
  <c r="L58" i="21" s="1"/>
  <c r="AE58" i="21"/>
  <c r="K58" i="21" s="1"/>
  <c r="AD58" i="21"/>
  <c r="J58" i="21" s="1"/>
  <c r="AC58" i="21"/>
  <c r="I58" i="21" s="1"/>
  <c r="T58" i="21"/>
  <c r="Z58" i="21" s="1"/>
  <c r="AX57" i="21"/>
  <c r="AW57" i="21"/>
  <c r="AV57" i="21"/>
  <c r="AU57" i="21"/>
  <c r="AT57" i="21"/>
  <c r="AN57" i="21"/>
  <c r="AK57" i="21"/>
  <c r="AP57" i="21" s="1"/>
  <c r="AG57" i="21"/>
  <c r="AF57" i="21"/>
  <c r="AE57" i="21"/>
  <c r="AD57" i="21"/>
  <c r="AC57" i="21"/>
  <c r="T57" i="21"/>
  <c r="Z57" i="21" s="1"/>
  <c r="AX56" i="21"/>
  <c r="AW56" i="21"/>
  <c r="AV56" i="21"/>
  <c r="AU56" i="21"/>
  <c r="AT56" i="21"/>
  <c r="AN56" i="21"/>
  <c r="AK56" i="21"/>
  <c r="AG56" i="21"/>
  <c r="AF56" i="21"/>
  <c r="AE56" i="21"/>
  <c r="K56" i="21" s="1"/>
  <c r="AD56" i="21"/>
  <c r="AC56" i="21"/>
  <c r="T56" i="21"/>
  <c r="Z56" i="21" s="1"/>
  <c r="AW55" i="21"/>
  <c r="L55" i="21" s="1"/>
  <c r="AV55" i="21"/>
  <c r="AU55" i="21"/>
  <c r="AT55" i="21"/>
  <c r="AN55" i="21"/>
  <c r="AK55" i="21"/>
  <c r="AF55" i="21"/>
  <c r="AE55" i="21"/>
  <c r="AD55" i="21"/>
  <c r="AC55" i="21"/>
  <c r="T55" i="21"/>
  <c r="Z55" i="21" s="1"/>
  <c r="K55" i="21"/>
  <c r="AW54" i="21"/>
  <c r="L54" i="21" s="1"/>
  <c r="AV54" i="21"/>
  <c r="AU54" i="21"/>
  <c r="AT54" i="21"/>
  <c r="AN54" i="21"/>
  <c r="AK54" i="21"/>
  <c r="AF54" i="21"/>
  <c r="AE54" i="21"/>
  <c r="AD54" i="21"/>
  <c r="AC54" i="21"/>
  <c r="T54" i="21"/>
  <c r="Z54" i="21" s="1"/>
  <c r="AV53" i="21"/>
  <c r="AU53" i="21"/>
  <c r="AK53" i="21"/>
  <c r="AE53" i="21"/>
  <c r="AD53" i="21"/>
  <c r="T53" i="21"/>
  <c r="Z53" i="21" s="1"/>
  <c r="AH53" i="21" s="1"/>
  <c r="AV52" i="21"/>
  <c r="AU52" i="21"/>
  <c r="AN52" i="21"/>
  <c r="AK52" i="21"/>
  <c r="AE52" i="21"/>
  <c r="AD52" i="21"/>
  <c r="T52" i="21"/>
  <c r="Z52" i="21" s="1"/>
  <c r="AH52" i="21" s="1"/>
  <c r="AK51" i="21"/>
  <c r="T51" i="21"/>
  <c r="Z51" i="21" s="1"/>
  <c r="AH51" i="21" s="1"/>
  <c r="AN50" i="21"/>
  <c r="AV50" i="21" s="1"/>
  <c r="AK50" i="21"/>
  <c r="T50" i="21"/>
  <c r="Z50" i="21" s="1"/>
  <c r="AH50" i="21" s="1"/>
  <c r="AN49" i="21"/>
  <c r="AV49" i="21" s="1"/>
  <c r="AK49" i="21"/>
  <c r="AP49" i="21" s="1"/>
  <c r="AX49" i="21" s="1"/>
  <c r="T49" i="21"/>
  <c r="Z49" i="21" s="1"/>
  <c r="AH49" i="21" s="1"/>
  <c r="AK48" i="21"/>
  <c r="AP48" i="21" s="1"/>
  <c r="AX48" i="21" s="1"/>
  <c r="T48" i="21"/>
  <c r="Z48" i="21" s="1"/>
  <c r="AH48" i="21" s="1"/>
  <c r="AN47" i="21"/>
  <c r="AV47" i="21" s="1"/>
  <c r="AK47" i="21"/>
  <c r="T47" i="21"/>
  <c r="Z47" i="21" s="1"/>
  <c r="AH47" i="21" s="1"/>
  <c r="AN46" i="21"/>
  <c r="AV46" i="21" s="1"/>
  <c r="AK46" i="21"/>
  <c r="T46" i="21"/>
  <c r="Z46" i="21" s="1"/>
  <c r="AH46" i="21" s="1"/>
  <c r="AN45" i="21"/>
  <c r="AV45" i="21" s="1"/>
  <c r="AK45" i="21"/>
  <c r="AP45" i="21" s="1"/>
  <c r="AX45" i="21" s="1"/>
  <c r="T45" i="21"/>
  <c r="Z45" i="21" s="1"/>
  <c r="AH45" i="21" s="1"/>
  <c r="AN44" i="21"/>
  <c r="AV44" i="21" s="1"/>
  <c r="AK44" i="21"/>
  <c r="AP44" i="21" s="1"/>
  <c r="AX44" i="21" s="1"/>
  <c r="T44" i="21"/>
  <c r="Z44" i="21" s="1"/>
  <c r="AH44" i="21" s="1"/>
  <c r="AO43" i="21"/>
  <c r="AW43" i="21" s="1"/>
  <c r="AN43" i="21"/>
  <c r="AV43" i="21" s="1"/>
  <c r="AK43" i="21"/>
  <c r="AP43" i="21" s="1"/>
  <c r="AX43" i="21" s="1"/>
  <c r="T43" i="21"/>
  <c r="Z43" i="21" s="1"/>
  <c r="AH43" i="21" s="1"/>
  <c r="C24" i="21"/>
  <c r="H24" i="21" s="1"/>
  <c r="AM71" i="21" s="1"/>
  <c r="N19" i="21"/>
  <c r="M19" i="21"/>
  <c r="B19" i="21"/>
  <c r="N18" i="21"/>
  <c r="M18" i="21"/>
  <c r="B18" i="21"/>
  <c r="N17" i="21"/>
  <c r="M17" i="21"/>
  <c r="B17" i="21"/>
  <c r="N16" i="21"/>
  <c r="M16" i="21"/>
  <c r="B16" i="21"/>
  <c r="U42" i="21" s="1" a="1"/>
  <c r="N15" i="21"/>
  <c r="M15" i="21"/>
  <c r="B15" i="21"/>
  <c r="N14" i="21"/>
  <c r="M14" i="21"/>
  <c r="B14" i="21"/>
  <c r="K6" i="21"/>
  <c r="O6" i="21" s="1"/>
  <c r="J6" i="21"/>
  <c r="N6" i="21" s="1"/>
  <c r="I6" i="21"/>
  <c r="M6" i="21" s="1"/>
  <c r="H6" i="21"/>
  <c r="L6" i="21" s="1"/>
  <c r="AY137" i="14"/>
  <c r="AY136" i="14"/>
  <c r="AY135" i="14"/>
  <c r="AY134" i="14"/>
  <c r="AY133" i="14"/>
  <c r="AY132" i="14"/>
  <c r="AY131" i="14"/>
  <c r="AY130" i="14"/>
  <c r="AY129" i="14"/>
  <c r="AY128" i="14"/>
  <c r="AY127" i="14"/>
  <c r="AY126" i="14"/>
  <c r="AY125" i="14"/>
  <c r="AY124" i="14"/>
  <c r="AX137" i="14"/>
  <c r="AX136" i="14"/>
  <c r="AX135" i="14"/>
  <c r="AX134" i="14"/>
  <c r="AX133" i="14"/>
  <c r="AX132" i="14"/>
  <c r="AX131" i="14"/>
  <c r="AX130" i="14"/>
  <c r="AX129" i="14"/>
  <c r="AX128" i="14"/>
  <c r="AX127" i="14"/>
  <c r="AX126" i="14"/>
  <c r="AX125" i="14"/>
  <c r="AX124" i="14"/>
  <c r="AX123" i="14"/>
  <c r="AX122" i="14"/>
  <c r="AW137" i="14"/>
  <c r="AW136" i="14"/>
  <c r="AW135" i="14"/>
  <c r="AW134" i="14"/>
  <c r="AW133" i="14"/>
  <c r="AW132" i="14"/>
  <c r="AW131" i="14"/>
  <c r="AW130" i="14"/>
  <c r="AW129" i="14"/>
  <c r="AW128" i="14"/>
  <c r="AW127" i="14"/>
  <c r="AW126" i="14"/>
  <c r="AW125" i="14"/>
  <c r="AW124" i="14"/>
  <c r="AW123" i="14"/>
  <c r="AW122" i="14"/>
  <c r="AW121" i="14"/>
  <c r="AW120" i="14"/>
  <c r="AV137" i="14"/>
  <c r="AV136" i="14"/>
  <c r="AV135" i="14"/>
  <c r="AV134" i="14"/>
  <c r="AV133" i="14"/>
  <c r="AV132" i="14"/>
  <c r="AV131" i="14"/>
  <c r="AV130" i="14"/>
  <c r="AV129" i="14"/>
  <c r="AV128" i="14"/>
  <c r="AV127" i="14"/>
  <c r="AV126" i="14"/>
  <c r="AV125" i="14"/>
  <c r="AV124" i="14"/>
  <c r="AV123" i="14"/>
  <c r="AV122" i="14"/>
  <c r="AV121" i="14"/>
  <c r="AV120" i="14"/>
  <c r="AV119" i="14"/>
  <c r="AV118" i="14"/>
  <c r="AU137" i="14"/>
  <c r="AU136" i="14"/>
  <c r="AU135" i="14"/>
  <c r="AU134" i="14"/>
  <c r="AU133" i="14"/>
  <c r="AU132" i="14"/>
  <c r="AU131" i="14"/>
  <c r="AU130" i="14"/>
  <c r="AU129" i="14"/>
  <c r="AU128" i="14"/>
  <c r="AU127" i="14"/>
  <c r="AU126" i="14"/>
  <c r="AU125" i="14"/>
  <c r="AU124" i="14"/>
  <c r="AU123" i="14"/>
  <c r="AU122" i="14"/>
  <c r="AU121" i="14"/>
  <c r="AU120" i="14"/>
  <c r="AU119" i="14"/>
  <c r="AU118" i="14"/>
  <c r="AU117" i="14"/>
  <c r="AQ137" i="14"/>
  <c r="AQ136" i="14"/>
  <c r="AQ135" i="14"/>
  <c r="AQ134" i="14"/>
  <c r="AQ133" i="14"/>
  <c r="AQ132" i="14"/>
  <c r="AQ131" i="14"/>
  <c r="AQ130" i="14"/>
  <c r="AQ129" i="14"/>
  <c r="AQ128" i="14"/>
  <c r="AQ127" i="14"/>
  <c r="AQ126" i="14"/>
  <c r="AQ125" i="14"/>
  <c r="AQ124" i="14"/>
  <c r="AQ123" i="14"/>
  <c r="AQ122" i="14"/>
  <c r="AQ121" i="14"/>
  <c r="AQ120" i="14"/>
  <c r="AQ119" i="14"/>
  <c r="AQ118" i="14"/>
  <c r="AQ117" i="14"/>
  <c r="AQ116" i="14"/>
  <c r="AQ115" i="14"/>
  <c r="AQ114" i="14"/>
  <c r="AQ113" i="14"/>
  <c r="AQ112" i="14"/>
  <c r="AQ111" i="14"/>
  <c r="AQ110" i="14"/>
  <c r="AQ109" i="14"/>
  <c r="AP137" i="14"/>
  <c r="AP136" i="14"/>
  <c r="AP135" i="14"/>
  <c r="AP134" i="14"/>
  <c r="AP133" i="14"/>
  <c r="AP132" i="14"/>
  <c r="AP131" i="14"/>
  <c r="AP130" i="14"/>
  <c r="AP129" i="14"/>
  <c r="AP128" i="14"/>
  <c r="AP127" i="14"/>
  <c r="AP126" i="14"/>
  <c r="AP125" i="14"/>
  <c r="AP124" i="14"/>
  <c r="AP123" i="14"/>
  <c r="AP122" i="14"/>
  <c r="AP121" i="14"/>
  <c r="AP120" i="14"/>
  <c r="AP119" i="14"/>
  <c r="AP118" i="14"/>
  <c r="AP117" i="14"/>
  <c r="AP116" i="14"/>
  <c r="AP115" i="14"/>
  <c r="AP114" i="14"/>
  <c r="AP113" i="14"/>
  <c r="AP112" i="14"/>
  <c r="AP111" i="14"/>
  <c r="AP110" i="14"/>
  <c r="AP109" i="14"/>
  <c r="AO137" i="14"/>
  <c r="AO136" i="14"/>
  <c r="AO135" i="14"/>
  <c r="AO134" i="14"/>
  <c r="AO133" i="14"/>
  <c r="AO132" i="14"/>
  <c r="AO131" i="14"/>
  <c r="AO130" i="14"/>
  <c r="AO129" i="14"/>
  <c r="AO128" i="14"/>
  <c r="AO127" i="14"/>
  <c r="AO126" i="14"/>
  <c r="AO125" i="14"/>
  <c r="AO124" i="14"/>
  <c r="AO123" i="14"/>
  <c r="AO122" i="14"/>
  <c r="AO121" i="14"/>
  <c r="AO120" i="14"/>
  <c r="AO119" i="14"/>
  <c r="AO118" i="14"/>
  <c r="AO117" i="14"/>
  <c r="AO116" i="14"/>
  <c r="AO115" i="14"/>
  <c r="AO114" i="14"/>
  <c r="AO113" i="14"/>
  <c r="AO112" i="14"/>
  <c r="AO111" i="14"/>
  <c r="AO110" i="14"/>
  <c r="AO109" i="14"/>
  <c r="AN137" i="14"/>
  <c r="AN136" i="14"/>
  <c r="AN135" i="14"/>
  <c r="AN134" i="14"/>
  <c r="AN133" i="14"/>
  <c r="AN132" i="14"/>
  <c r="AN131" i="14"/>
  <c r="AN130" i="14"/>
  <c r="AN129" i="14"/>
  <c r="AN128" i="14"/>
  <c r="AN127" i="14"/>
  <c r="AN126" i="14"/>
  <c r="AN125" i="14"/>
  <c r="AN124" i="14"/>
  <c r="AN123" i="14"/>
  <c r="AN122" i="14"/>
  <c r="AN121" i="14"/>
  <c r="AN120" i="14"/>
  <c r="AN119" i="14"/>
  <c r="AN118" i="14"/>
  <c r="AN117" i="14"/>
  <c r="AN116" i="14"/>
  <c r="AN115" i="14"/>
  <c r="AN114" i="14"/>
  <c r="AN113" i="14"/>
  <c r="AN112" i="14"/>
  <c r="AN111" i="14"/>
  <c r="AN110" i="14"/>
  <c r="AN109" i="14"/>
  <c r="AM137" i="14"/>
  <c r="AM136" i="14"/>
  <c r="AM135" i="14"/>
  <c r="AM134" i="14"/>
  <c r="AM133" i="14"/>
  <c r="AM132" i="14"/>
  <c r="AM131" i="14"/>
  <c r="AM130" i="14"/>
  <c r="AM129" i="14"/>
  <c r="AM128" i="14"/>
  <c r="AM127" i="14"/>
  <c r="AM126" i="14"/>
  <c r="AM125" i="14"/>
  <c r="AM124" i="14"/>
  <c r="AM123" i="14"/>
  <c r="AM122" i="14"/>
  <c r="AM121" i="14"/>
  <c r="AM120" i="14"/>
  <c r="AM119" i="14"/>
  <c r="AM118" i="14"/>
  <c r="AM117" i="14"/>
  <c r="AM116" i="14"/>
  <c r="AM115" i="14"/>
  <c r="AM114" i="14"/>
  <c r="AM113" i="14"/>
  <c r="AM112" i="14"/>
  <c r="AM111" i="14"/>
  <c r="AM110" i="14"/>
  <c r="AM109" i="14"/>
  <c r="Z137" i="14"/>
  <c r="Z136" i="14"/>
  <c r="AH136" i="14" s="1"/>
  <c r="Z135" i="14"/>
  <c r="AH135" i="14" s="1"/>
  <c r="Z134" i="14"/>
  <c r="Z133" i="14"/>
  <c r="Z132" i="14"/>
  <c r="AH132" i="14" s="1"/>
  <c r="Z131" i="14"/>
  <c r="AH131" i="14" s="1"/>
  <c r="Z130" i="14"/>
  <c r="Z129" i="14"/>
  <c r="Z128" i="14"/>
  <c r="AH128" i="14" s="1"/>
  <c r="Z127" i="14"/>
  <c r="AH127" i="14" s="1"/>
  <c r="Z126" i="14"/>
  <c r="Z125" i="14"/>
  <c r="Z124" i="14"/>
  <c r="Z123" i="14"/>
  <c r="Z122" i="14"/>
  <c r="Z121" i="14"/>
  <c r="Z120" i="14"/>
  <c r="Z119" i="14"/>
  <c r="Z118" i="14"/>
  <c r="Z117" i="14"/>
  <c r="Z116" i="14"/>
  <c r="Z115" i="14"/>
  <c r="Z114" i="14"/>
  <c r="Z113" i="14"/>
  <c r="Z112" i="14"/>
  <c r="Z111" i="14"/>
  <c r="Z110" i="14"/>
  <c r="Z109" i="14"/>
  <c r="Y137" i="14"/>
  <c r="Y136" i="14"/>
  <c r="Y135" i="14"/>
  <c r="AG135" i="14" s="1"/>
  <c r="Y134" i="14"/>
  <c r="AG134" i="14" s="1"/>
  <c r="Y133" i="14"/>
  <c r="Y132" i="14"/>
  <c r="Y131" i="14"/>
  <c r="Y130" i="14"/>
  <c r="AG130" i="14" s="1"/>
  <c r="Y129" i="14"/>
  <c r="Y128" i="14"/>
  <c r="Y127" i="14"/>
  <c r="Y126" i="14"/>
  <c r="Y125" i="14"/>
  <c r="Y124" i="14"/>
  <c r="Y123" i="14"/>
  <c r="AG123" i="14" s="1"/>
  <c r="Y122" i="14"/>
  <c r="AG122" i="14" s="1"/>
  <c r="Y121" i="14"/>
  <c r="Y120" i="14"/>
  <c r="Y119" i="14"/>
  <c r="Y118" i="14"/>
  <c r="Y117" i="14"/>
  <c r="Y116" i="14"/>
  <c r="Y115" i="14"/>
  <c r="Y114" i="14"/>
  <c r="Y113" i="14"/>
  <c r="Y112" i="14"/>
  <c r="Y111" i="14"/>
  <c r="Y110" i="14"/>
  <c r="Y109" i="14"/>
  <c r="X137" i="14"/>
  <c r="X136" i="14"/>
  <c r="AF136" i="14" s="1"/>
  <c r="X135" i="14"/>
  <c r="AF135" i="14" s="1"/>
  <c r="X134" i="14"/>
  <c r="X133" i="14"/>
  <c r="X132" i="14"/>
  <c r="X131" i="14"/>
  <c r="AF131" i="14" s="1"/>
  <c r="X130" i="14"/>
  <c r="X129" i="14"/>
  <c r="X128" i="14"/>
  <c r="X127" i="14"/>
  <c r="AF127" i="14" s="1"/>
  <c r="X126" i="14"/>
  <c r="X125" i="14"/>
  <c r="X124" i="14"/>
  <c r="AF124" i="14" s="1"/>
  <c r="X123" i="14"/>
  <c r="AF123" i="14" s="1"/>
  <c r="X122" i="14"/>
  <c r="X121" i="14"/>
  <c r="X120" i="14"/>
  <c r="X119" i="14"/>
  <c r="X118" i="14"/>
  <c r="X117" i="14"/>
  <c r="X116" i="14"/>
  <c r="X115" i="14"/>
  <c r="X114" i="14"/>
  <c r="X113" i="14"/>
  <c r="X112" i="14"/>
  <c r="X111" i="14"/>
  <c r="X110" i="14"/>
  <c r="X109" i="14"/>
  <c r="W137" i="14"/>
  <c r="W136" i="14"/>
  <c r="W135" i="14"/>
  <c r="AE135" i="14" s="1"/>
  <c r="W134" i="14"/>
  <c r="AE134" i="14" s="1"/>
  <c r="W133" i="14"/>
  <c r="W132" i="14"/>
  <c r="W131" i="14"/>
  <c r="W130" i="14"/>
  <c r="AE130" i="14" s="1"/>
  <c r="W129" i="14"/>
  <c r="W128" i="14"/>
  <c r="W127" i="14"/>
  <c r="W126" i="14"/>
  <c r="AE126" i="14" s="1"/>
  <c r="W125" i="14"/>
  <c r="W124" i="14"/>
  <c r="W123" i="14"/>
  <c r="W122" i="14"/>
  <c r="AE122" i="14" s="1"/>
  <c r="W121" i="14"/>
  <c r="W120" i="14"/>
  <c r="AE120" i="14" s="1"/>
  <c r="W119" i="14"/>
  <c r="AE119" i="14" s="1"/>
  <c r="W118" i="14"/>
  <c r="AE118" i="14" s="1"/>
  <c r="W117" i="14"/>
  <c r="W116" i="14"/>
  <c r="W115" i="14"/>
  <c r="W114" i="14"/>
  <c r="W113" i="14"/>
  <c r="W112" i="14"/>
  <c r="W111" i="14"/>
  <c r="W110" i="14"/>
  <c r="W109" i="14"/>
  <c r="V137" i="14"/>
  <c r="V136" i="14"/>
  <c r="V135" i="14"/>
  <c r="V134" i="14"/>
  <c r="AD134" i="14" s="1"/>
  <c r="V133" i="14"/>
  <c r="V132" i="14"/>
  <c r="V131" i="14"/>
  <c r="AD131" i="14" s="1"/>
  <c r="V130" i="14"/>
  <c r="AD130" i="14" s="1"/>
  <c r="V129" i="14"/>
  <c r="V128" i="14"/>
  <c r="V127" i="14"/>
  <c r="V126" i="14"/>
  <c r="AD126" i="14" s="1"/>
  <c r="V125" i="14"/>
  <c r="V124" i="14"/>
  <c r="V123" i="14"/>
  <c r="AD123" i="14" s="1"/>
  <c r="V122" i="14"/>
  <c r="AD122" i="14" s="1"/>
  <c r="V121" i="14"/>
  <c r="V120" i="14"/>
  <c r="V119" i="14"/>
  <c r="V118" i="14"/>
  <c r="AD118" i="14" s="1"/>
  <c r="V117" i="14"/>
  <c r="V116" i="14"/>
  <c r="V115" i="14"/>
  <c r="V114" i="14"/>
  <c r="V113" i="14"/>
  <c r="V112" i="14"/>
  <c r="V111" i="14"/>
  <c r="V110" i="14"/>
  <c r="V109" i="14"/>
  <c r="AH134" i="14"/>
  <c r="AH130" i="14"/>
  <c r="AH126" i="14"/>
  <c r="AG126" i="14"/>
  <c r="AF134" i="14"/>
  <c r="AF130" i="14"/>
  <c r="AF126" i="14"/>
  <c r="AE127" i="14"/>
  <c r="AD136" i="14"/>
  <c r="AD135" i="14"/>
  <c r="AD132" i="14"/>
  <c r="AD128" i="14"/>
  <c r="AD127" i="14"/>
  <c r="AD124" i="14"/>
  <c r="AD120" i="14"/>
  <c r="AD119" i="14"/>
  <c r="AH137" i="14"/>
  <c r="AG137" i="14"/>
  <c r="AF137" i="14"/>
  <c r="AE137" i="14"/>
  <c r="AD137" i="14"/>
  <c r="AG136" i="14"/>
  <c r="AE136" i="14"/>
  <c r="AH133" i="14"/>
  <c r="AG133" i="14"/>
  <c r="AF133" i="14"/>
  <c r="AE133" i="14"/>
  <c r="AD133" i="14"/>
  <c r="AG132" i="14"/>
  <c r="AF132" i="14"/>
  <c r="AE132" i="14"/>
  <c r="AC132" i="14"/>
  <c r="AG131" i="14"/>
  <c r="AE131" i="14"/>
  <c r="AH129" i="14"/>
  <c r="AG129" i="14"/>
  <c r="AF129" i="14"/>
  <c r="AE129" i="14"/>
  <c r="AD129" i="14"/>
  <c r="AG128" i="14"/>
  <c r="AF128" i="14"/>
  <c r="AE128" i="14"/>
  <c r="AG127" i="14"/>
  <c r="AH125" i="14"/>
  <c r="AG125" i="14"/>
  <c r="AF125" i="14"/>
  <c r="AE125" i="14"/>
  <c r="AD125" i="14"/>
  <c r="AH124" i="14"/>
  <c r="AG124" i="14"/>
  <c r="AE124" i="14"/>
  <c r="AE123" i="14"/>
  <c r="AF122" i="14"/>
  <c r="AF121" i="14"/>
  <c r="AE121" i="14"/>
  <c r="AD121" i="14"/>
  <c r="AF120" i="14"/>
  <c r="AD117" i="14"/>
  <c r="AC116" i="14"/>
  <c r="AL137" i="14"/>
  <c r="AT137" i="14" s="1"/>
  <c r="AL136" i="14"/>
  <c r="AT136" i="14" s="1"/>
  <c r="AL135" i="14"/>
  <c r="AT135" i="14" s="1"/>
  <c r="AL134" i="14"/>
  <c r="AT134" i="14" s="1"/>
  <c r="AL133" i="14"/>
  <c r="AT133" i="14" s="1"/>
  <c r="AL132" i="14"/>
  <c r="AT132" i="14" s="1"/>
  <c r="AL131" i="14"/>
  <c r="AT131" i="14" s="1"/>
  <c r="AL130" i="14"/>
  <c r="AT130" i="14" s="1"/>
  <c r="AL129" i="14"/>
  <c r="AT129" i="14" s="1"/>
  <c r="AL128" i="14"/>
  <c r="AT128" i="14" s="1"/>
  <c r="AL127" i="14"/>
  <c r="AT127" i="14" s="1"/>
  <c r="AL126" i="14"/>
  <c r="AT126" i="14" s="1"/>
  <c r="AL125" i="14"/>
  <c r="AT125" i="14" s="1"/>
  <c r="AL124" i="14"/>
  <c r="AT124" i="14" s="1"/>
  <c r="AL123" i="14"/>
  <c r="AT123" i="14" s="1"/>
  <c r="AL122" i="14"/>
  <c r="AT122" i="14" s="1"/>
  <c r="AL121" i="14"/>
  <c r="AT121" i="14" s="1"/>
  <c r="AL120" i="14"/>
  <c r="AT120" i="14" s="1"/>
  <c r="AL119" i="14"/>
  <c r="AT119" i="14" s="1"/>
  <c r="AL118" i="14"/>
  <c r="AT118" i="14" s="1"/>
  <c r="AL117" i="14"/>
  <c r="AT117" i="14" s="1"/>
  <c r="AL116" i="14"/>
  <c r="AT116" i="14" s="1"/>
  <c r="AL115" i="14"/>
  <c r="AL113" i="14"/>
  <c r="AL112" i="14"/>
  <c r="AL111" i="14"/>
  <c r="AL110" i="14"/>
  <c r="AL109" i="14"/>
  <c r="AL114" i="14"/>
  <c r="U137" i="14"/>
  <c r="AC137" i="14" s="1"/>
  <c r="U136" i="14"/>
  <c r="AC136" i="14" s="1"/>
  <c r="U135" i="14"/>
  <c r="AC135" i="14" s="1"/>
  <c r="U134" i="14"/>
  <c r="AC134" i="14" s="1"/>
  <c r="U133" i="14"/>
  <c r="AC133" i="14" s="1"/>
  <c r="U132" i="14"/>
  <c r="U131" i="14"/>
  <c r="AC131" i="14" s="1"/>
  <c r="U130" i="14"/>
  <c r="AC130" i="14" s="1"/>
  <c r="U129" i="14"/>
  <c r="AC129" i="14" s="1"/>
  <c r="U128" i="14"/>
  <c r="AC128" i="14" s="1"/>
  <c r="U127" i="14"/>
  <c r="AC127" i="14" s="1"/>
  <c r="U126" i="14"/>
  <c r="AC126" i="14" s="1"/>
  <c r="U125" i="14"/>
  <c r="AC125" i="14" s="1"/>
  <c r="U124" i="14"/>
  <c r="AC124" i="14" s="1"/>
  <c r="U123" i="14"/>
  <c r="AC123" i="14" s="1"/>
  <c r="U122" i="14"/>
  <c r="AC122" i="14" s="1"/>
  <c r="U121" i="14"/>
  <c r="AC121" i="14" s="1"/>
  <c r="U120" i="14"/>
  <c r="AC120" i="14" s="1"/>
  <c r="U119" i="14"/>
  <c r="AC119" i="14" s="1"/>
  <c r="U118" i="14"/>
  <c r="AC118" i="14" s="1"/>
  <c r="U117" i="14"/>
  <c r="AC117" i="14" s="1"/>
  <c r="U116" i="14"/>
  <c r="U115" i="14"/>
  <c r="U114" i="14"/>
  <c r="U113" i="14"/>
  <c r="U112" i="14"/>
  <c r="U111" i="14"/>
  <c r="U110" i="14"/>
  <c r="U109" i="14"/>
  <c r="BG207" i="14"/>
  <c r="BG206" i="14"/>
  <c r="BG205" i="14"/>
  <c r="BG204" i="14"/>
  <c r="BG203" i="14"/>
  <c r="BG202" i="14"/>
  <c r="BG201" i="14"/>
  <c r="BG200" i="14"/>
  <c r="BG199" i="14"/>
  <c r="BG198" i="14"/>
  <c r="BG197" i="14"/>
  <c r="BG196" i="14"/>
  <c r="BG195" i="14"/>
  <c r="BG194" i="14"/>
  <c r="BG193" i="14"/>
  <c r="BG192" i="14"/>
  <c r="BG191" i="14"/>
  <c r="BG190" i="14"/>
  <c r="BG189" i="14"/>
  <c r="BG188" i="14"/>
  <c r="BG187" i="14"/>
  <c r="BG186" i="14"/>
  <c r="BG185" i="14"/>
  <c r="BG184" i="14"/>
  <c r="BG183" i="14"/>
  <c r="BG182" i="14"/>
  <c r="BG181" i="14"/>
  <c r="BG180" i="14"/>
  <c r="BG179" i="14"/>
  <c r="BF207" i="14"/>
  <c r="BF206" i="14"/>
  <c r="BF205" i="14"/>
  <c r="BF204" i="14"/>
  <c r="BF203" i="14"/>
  <c r="BF202" i="14"/>
  <c r="BF201" i="14"/>
  <c r="BF200" i="14"/>
  <c r="BF199" i="14"/>
  <c r="BF198" i="14"/>
  <c r="BF197" i="14"/>
  <c r="BF196" i="14"/>
  <c r="BF195" i="14"/>
  <c r="BF194" i="14"/>
  <c r="BF193" i="14"/>
  <c r="BF192" i="14"/>
  <c r="BF191" i="14"/>
  <c r="BF190" i="14"/>
  <c r="BF189" i="14"/>
  <c r="BF188" i="14"/>
  <c r="BF187" i="14"/>
  <c r="BF186" i="14"/>
  <c r="BF185" i="14"/>
  <c r="BF184" i="14"/>
  <c r="BF183" i="14"/>
  <c r="BF182" i="14"/>
  <c r="BF181" i="14"/>
  <c r="BF180" i="14"/>
  <c r="BF179" i="14"/>
  <c r="BE207" i="14"/>
  <c r="BE206" i="14"/>
  <c r="BE205" i="14"/>
  <c r="BE204" i="14"/>
  <c r="BE203" i="14"/>
  <c r="BE202" i="14"/>
  <c r="BE201" i="14"/>
  <c r="BE200" i="14"/>
  <c r="BE199" i="14"/>
  <c r="BE198" i="14"/>
  <c r="BE197" i="14"/>
  <c r="BE196" i="14"/>
  <c r="BE195" i="14"/>
  <c r="BE194" i="14"/>
  <c r="BE193" i="14"/>
  <c r="BE192" i="14"/>
  <c r="BE191" i="14"/>
  <c r="BE190" i="14"/>
  <c r="BE189" i="14"/>
  <c r="BE188" i="14"/>
  <c r="BE187" i="14"/>
  <c r="BE186" i="14"/>
  <c r="BE185" i="14"/>
  <c r="BE184" i="14"/>
  <c r="BE183" i="14"/>
  <c r="BE182" i="14"/>
  <c r="BE181" i="14"/>
  <c r="BE180" i="14"/>
  <c r="BE179" i="14"/>
  <c r="BD207" i="14"/>
  <c r="BD206" i="14"/>
  <c r="BD205" i="14"/>
  <c r="BD204" i="14"/>
  <c r="BD203" i="14"/>
  <c r="BD202" i="14"/>
  <c r="BD201" i="14"/>
  <c r="BD200" i="14"/>
  <c r="BD199" i="14"/>
  <c r="BD198" i="14"/>
  <c r="BD197" i="14"/>
  <c r="BD196" i="14"/>
  <c r="BD195" i="14"/>
  <c r="BD194" i="14"/>
  <c r="BD193" i="14"/>
  <c r="BD192" i="14"/>
  <c r="BD191" i="14"/>
  <c r="BD190" i="14"/>
  <c r="BD189" i="14"/>
  <c r="BD188" i="14"/>
  <c r="BD187" i="14"/>
  <c r="BD186" i="14"/>
  <c r="BD185" i="14"/>
  <c r="BD184" i="14"/>
  <c r="BD183" i="14"/>
  <c r="BD182" i="14"/>
  <c r="BD181" i="14"/>
  <c r="BD180" i="14"/>
  <c r="BD179" i="14"/>
  <c r="BC207" i="14"/>
  <c r="BC206" i="14"/>
  <c r="BC205" i="14"/>
  <c r="BC204" i="14"/>
  <c r="BC203" i="14"/>
  <c r="BC202" i="14"/>
  <c r="BC201" i="14"/>
  <c r="BC200" i="14"/>
  <c r="BC199" i="14"/>
  <c r="BC198" i="14"/>
  <c r="BC197" i="14"/>
  <c r="BC196" i="14"/>
  <c r="BC195" i="14"/>
  <c r="BC194" i="14"/>
  <c r="BC193" i="14"/>
  <c r="BC192" i="14"/>
  <c r="BC191" i="14"/>
  <c r="BC190" i="14"/>
  <c r="BC189" i="14"/>
  <c r="BC188" i="14"/>
  <c r="BC187" i="14"/>
  <c r="BC186" i="14"/>
  <c r="BC185" i="14"/>
  <c r="BC184" i="14"/>
  <c r="BC183" i="14"/>
  <c r="BC182" i="14"/>
  <c r="BC181" i="14"/>
  <c r="BC180" i="14"/>
  <c r="BC179" i="14"/>
  <c r="BB207" i="14"/>
  <c r="BB206" i="14"/>
  <c r="BB205" i="14"/>
  <c r="BB204" i="14"/>
  <c r="BB203" i="14"/>
  <c r="BB202" i="14"/>
  <c r="BB201" i="14"/>
  <c r="BB200" i="14"/>
  <c r="BB199" i="14"/>
  <c r="BB198" i="14"/>
  <c r="BB197" i="14"/>
  <c r="BB196" i="14"/>
  <c r="BB195" i="14"/>
  <c r="BB194" i="14"/>
  <c r="BB193" i="14"/>
  <c r="BB192" i="14"/>
  <c r="BB191" i="14"/>
  <c r="BB190" i="14"/>
  <c r="BB189" i="14"/>
  <c r="BB188" i="14"/>
  <c r="BB187" i="14"/>
  <c r="BB186" i="14"/>
  <c r="BB185" i="14"/>
  <c r="BB184" i="14"/>
  <c r="BB183" i="14"/>
  <c r="BB182" i="14"/>
  <c r="BB181" i="14"/>
  <c r="BB180" i="14"/>
  <c r="BB179" i="14"/>
  <c r="K162" i="21" l="1"/>
  <c r="Z57" i="30" s="1"/>
  <c r="I160" i="21"/>
  <c r="X45" i="30" s="1"/>
  <c r="J157" i="21"/>
  <c r="U51" i="30" s="1"/>
  <c r="I158" i="21"/>
  <c r="V45" i="30" s="1"/>
  <c r="M159" i="21"/>
  <c r="W69" i="30" s="1"/>
  <c r="M172" i="21"/>
  <c r="AJ69" i="30" s="1"/>
  <c r="I156" i="21"/>
  <c r="T45" i="30" s="1"/>
  <c r="N171" i="21"/>
  <c r="AI75" i="30" s="1"/>
  <c r="K157" i="21"/>
  <c r="U57" i="30" s="1"/>
  <c r="J153" i="21"/>
  <c r="Q51" i="30" s="1"/>
  <c r="M165" i="21"/>
  <c r="AC69" i="30" s="1"/>
  <c r="N159" i="21"/>
  <c r="W75" i="30" s="1"/>
  <c r="N172" i="21"/>
  <c r="AJ75" i="30" s="1"/>
  <c r="J124" i="21"/>
  <c r="W50" i="30" s="1"/>
  <c r="M126" i="21"/>
  <c r="Y68" i="30" s="1"/>
  <c r="J126" i="21"/>
  <c r="Y50" i="30" s="1"/>
  <c r="M122" i="21"/>
  <c r="U68" i="30" s="1"/>
  <c r="M135" i="21"/>
  <c r="AH68" i="30" s="1"/>
  <c r="J118" i="21"/>
  <c r="Q50" i="30" s="1"/>
  <c r="M163" i="21"/>
  <c r="AA69" i="30" s="1"/>
  <c r="N164" i="21"/>
  <c r="AB75" i="30" s="1"/>
  <c r="J166" i="21"/>
  <c r="AD51" i="30" s="1"/>
  <c r="M166" i="21"/>
  <c r="AD69" i="30" s="1"/>
  <c r="J167" i="21"/>
  <c r="AE51" i="30" s="1"/>
  <c r="L171" i="21"/>
  <c r="AI63" i="30" s="1"/>
  <c r="M168" i="21"/>
  <c r="AF69" i="30" s="1"/>
  <c r="I157" i="21"/>
  <c r="U45" i="30" s="1"/>
  <c r="M157" i="21"/>
  <c r="U69" i="30" s="1"/>
  <c r="M158" i="21"/>
  <c r="V69" i="30" s="1"/>
  <c r="M169" i="21"/>
  <c r="AG69" i="30" s="1"/>
  <c r="I170" i="21"/>
  <c r="AH45" i="30" s="1"/>
  <c r="L172" i="21"/>
  <c r="AJ63" i="30" s="1"/>
  <c r="AP46" i="21"/>
  <c r="AX46" i="21" s="1"/>
  <c r="AP50" i="21"/>
  <c r="AX50" i="21" s="1"/>
  <c r="AN51" i="21"/>
  <c r="AV51" i="21" s="1"/>
  <c r="AP52" i="21"/>
  <c r="AX52" i="21" s="1"/>
  <c r="AN53" i="21"/>
  <c r="AP54" i="21"/>
  <c r="AX54" i="21" s="1"/>
  <c r="AP55" i="21"/>
  <c r="AX55" i="21" s="1"/>
  <c r="AP56" i="21"/>
  <c r="AN58" i="21"/>
  <c r="AP62" i="21"/>
  <c r="AN63" i="21"/>
  <c r="AP65" i="21"/>
  <c r="V66" i="21"/>
  <c r="AN66" i="21"/>
  <c r="AL67" i="21"/>
  <c r="X68" i="21"/>
  <c r="AL68" i="21"/>
  <c r="V69" i="21"/>
  <c r="AP69" i="21"/>
  <c r="X70" i="21"/>
  <c r="AL70" i="21"/>
  <c r="V71" i="21"/>
  <c r="AP71" i="21"/>
  <c r="M67" i="21"/>
  <c r="J68" i="21"/>
  <c r="N70" i="21"/>
  <c r="AP47" i="21"/>
  <c r="AX47" i="21" s="1"/>
  <c r="AN48" i="21"/>
  <c r="AV48" i="21" s="1"/>
  <c r="AP51" i="21"/>
  <c r="AX51" i="21" s="1"/>
  <c r="AP53" i="21"/>
  <c r="AX53" i="21" s="1"/>
  <c r="M56" i="21"/>
  <c r="L57" i="21"/>
  <c r="AP58" i="21"/>
  <c r="AN59" i="21"/>
  <c r="AN60" i="21"/>
  <c r="AP63" i="21"/>
  <c r="AN64" i="21"/>
  <c r="AL65" i="21"/>
  <c r="X66" i="21"/>
  <c r="V67" i="21"/>
  <c r="AN67" i="21"/>
  <c r="W68" i="21"/>
  <c r="AN68" i="21"/>
  <c r="U69" i="21"/>
  <c r="AM69" i="21"/>
  <c r="N69" i="21"/>
  <c r="W70" i="21"/>
  <c r="AN70" i="21"/>
  <c r="U71" i="21"/>
  <c r="J71" i="21"/>
  <c r="J128" i="21"/>
  <c r="AA50" i="30" s="1"/>
  <c r="J136" i="21"/>
  <c r="AI50" i="30" s="1"/>
  <c r="N130" i="21"/>
  <c r="AC74" i="30" s="1"/>
  <c r="N131" i="21"/>
  <c r="AD74" i="30" s="1"/>
  <c r="AD71" i="30" s="1"/>
  <c r="M133" i="21"/>
  <c r="AF68" i="30" s="1"/>
  <c r="J134" i="21"/>
  <c r="AG50" i="30" s="1"/>
  <c r="J121" i="21"/>
  <c r="T50" i="30" s="1"/>
  <c r="M130" i="21"/>
  <c r="AC68" i="30" s="1"/>
  <c r="N135" i="21"/>
  <c r="AH74" i="30" s="1"/>
  <c r="M137" i="21"/>
  <c r="AJ68" i="30" s="1"/>
  <c r="J120" i="21"/>
  <c r="S50" i="30" s="1"/>
  <c r="N134" i="21"/>
  <c r="AG74" i="30" s="1"/>
  <c r="AG71" i="30" s="1"/>
  <c r="I130" i="21"/>
  <c r="AC44" i="30" s="1"/>
  <c r="N133" i="21"/>
  <c r="AF74" i="30" s="1"/>
  <c r="M136" i="21"/>
  <c r="AI68" i="30" s="1"/>
  <c r="M161" i="21"/>
  <c r="Y69" i="30" s="1"/>
  <c r="I132" i="21"/>
  <c r="AE44" i="30" s="1"/>
  <c r="M132" i="21"/>
  <c r="AE68" i="30" s="1"/>
  <c r="K54" i="21"/>
  <c r="K57" i="21"/>
  <c r="M66" i="21"/>
  <c r="I67" i="21"/>
  <c r="I68" i="21"/>
  <c r="M68" i="21"/>
  <c r="M70" i="21"/>
  <c r="I122" i="21"/>
  <c r="U44" i="30" s="1"/>
  <c r="J53" i="21"/>
  <c r="K129" i="21"/>
  <c r="AB56" i="30" s="1"/>
  <c r="J122" i="21"/>
  <c r="U50" i="30" s="1"/>
  <c r="K53" i="21"/>
  <c r="M57" i="21"/>
  <c r="M65" i="21"/>
  <c r="M71" i="21"/>
  <c r="L132" i="21"/>
  <c r="AE62" i="30" s="1"/>
  <c r="L168" i="21"/>
  <c r="AF63" i="30" s="1"/>
  <c r="M171" i="21"/>
  <c r="AI69" i="30" s="1"/>
  <c r="K70" i="21"/>
  <c r="K164" i="21"/>
  <c r="AB57" i="30" s="1"/>
  <c r="K167" i="21"/>
  <c r="AE57" i="30" s="1"/>
  <c r="K158" i="21"/>
  <c r="V57" i="30" s="1"/>
  <c r="K170" i="21"/>
  <c r="AH57" i="30" s="1"/>
  <c r="J156" i="21"/>
  <c r="T51" i="30" s="1"/>
  <c r="J165" i="21"/>
  <c r="AC51" i="30" s="1"/>
  <c r="I137" i="21"/>
  <c r="AJ44" i="30" s="1"/>
  <c r="L63" i="21"/>
  <c r="I159" i="21"/>
  <c r="W45" i="30" s="1"/>
  <c r="K52" i="21"/>
  <c r="L62" i="21"/>
  <c r="L56" i="21"/>
  <c r="L126" i="21"/>
  <c r="Y62" i="30" s="1"/>
  <c r="L127" i="21"/>
  <c r="Z62" i="30" s="1"/>
  <c r="L164" i="21"/>
  <c r="AB63" i="30" s="1"/>
  <c r="L167" i="21"/>
  <c r="AE63" i="30" s="1"/>
  <c r="L71" i="21"/>
  <c r="L163" i="21"/>
  <c r="AA63" i="30" s="1"/>
  <c r="L60" i="21"/>
  <c r="L65" i="21"/>
  <c r="L170" i="21"/>
  <c r="AH63" i="30" s="1"/>
  <c r="K153" i="21"/>
  <c r="Q57" i="30" s="1"/>
  <c r="K163" i="21"/>
  <c r="AA57" i="30" s="1"/>
  <c r="K125" i="21"/>
  <c r="X56" i="30" s="1"/>
  <c r="K154" i="21"/>
  <c r="R57" i="30" s="1"/>
  <c r="K159" i="21"/>
  <c r="W57" i="30" s="1"/>
  <c r="K123" i="21"/>
  <c r="V56" i="30" s="1"/>
  <c r="K166" i="21"/>
  <c r="AD57" i="30" s="1"/>
  <c r="K169" i="21"/>
  <c r="AG57" i="30" s="1"/>
  <c r="J132" i="21"/>
  <c r="AE50" i="30" s="1"/>
  <c r="J61" i="21"/>
  <c r="J64" i="21"/>
  <c r="J131" i="21"/>
  <c r="AD50" i="30" s="1"/>
  <c r="J135" i="21"/>
  <c r="AH50" i="30" s="1"/>
  <c r="J159" i="21"/>
  <c r="W51" i="30" s="1"/>
  <c r="J57" i="21"/>
  <c r="J70" i="21"/>
  <c r="J123" i="21"/>
  <c r="V50" i="30" s="1"/>
  <c r="J169" i="21"/>
  <c r="AG51" i="30" s="1"/>
  <c r="J62" i="21"/>
  <c r="J63" i="21"/>
  <c r="J55" i="21"/>
  <c r="J66" i="21"/>
  <c r="J129" i="21"/>
  <c r="AB50" i="30" s="1"/>
  <c r="J161" i="21"/>
  <c r="Y51" i="30" s="1"/>
  <c r="I57" i="21"/>
  <c r="I70" i="21"/>
  <c r="I131" i="21"/>
  <c r="AD44" i="30" s="1"/>
  <c r="I134" i="21"/>
  <c r="AG44" i="30" s="1"/>
  <c r="I161" i="21"/>
  <c r="Y45" i="30" s="1"/>
  <c r="I167" i="21"/>
  <c r="AE45" i="30" s="1"/>
  <c r="I171" i="21"/>
  <c r="AI45" i="30" s="1"/>
  <c r="I133" i="21"/>
  <c r="AF44" i="30" s="1"/>
  <c r="I168" i="21"/>
  <c r="AF45" i="30" s="1"/>
  <c r="I56" i="21"/>
  <c r="I66" i="21"/>
  <c r="I163" i="21"/>
  <c r="AA45" i="30" s="1"/>
  <c r="I165" i="21"/>
  <c r="AC45" i="30" s="1"/>
  <c r="I172" i="21"/>
  <c r="AJ45" i="30" s="1"/>
  <c r="M128" i="21"/>
  <c r="AA68" i="30" s="1"/>
  <c r="M164" i="21"/>
  <c r="AB69" i="30" s="1"/>
  <c r="M167" i="21"/>
  <c r="AE69" i="30" s="1"/>
  <c r="M170" i="21"/>
  <c r="AH69" i="30" s="1"/>
  <c r="L125" i="21"/>
  <c r="X62" i="30" s="1"/>
  <c r="L130" i="21"/>
  <c r="AC62" i="30" s="1"/>
  <c r="L137" i="21"/>
  <c r="AJ62" i="30" s="1"/>
  <c r="L156" i="21"/>
  <c r="T63" i="30" s="1"/>
  <c r="L157" i="21"/>
  <c r="U63" i="30" s="1"/>
  <c r="L122" i="21"/>
  <c r="U62" i="30" s="1"/>
  <c r="L128" i="21"/>
  <c r="AA62" i="30" s="1"/>
  <c r="L133" i="21"/>
  <c r="AF62" i="30" s="1"/>
  <c r="L165" i="21"/>
  <c r="AC63" i="30" s="1"/>
  <c r="L169" i="21"/>
  <c r="AG63" i="30" s="1"/>
  <c r="L123" i="21"/>
  <c r="V62" i="30" s="1"/>
  <c r="L124" i="21"/>
  <c r="W62" i="30" s="1"/>
  <c r="L129" i="21"/>
  <c r="AB62" i="30" s="1"/>
  <c r="L159" i="21"/>
  <c r="W63" i="30" s="1"/>
  <c r="L166" i="21"/>
  <c r="AD63" i="30" s="1"/>
  <c r="K132" i="21"/>
  <c r="AE56" i="30" s="1"/>
  <c r="K118" i="21"/>
  <c r="Q56" i="30" s="1"/>
  <c r="K127" i="21"/>
  <c r="Z56" i="30" s="1"/>
  <c r="J119" i="21"/>
  <c r="R50" i="30" s="1"/>
  <c r="J133" i="21"/>
  <c r="AF50" i="30" s="1"/>
  <c r="J170" i="21"/>
  <c r="AH51" i="30" s="1"/>
  <c r="J127" i="21"/>
  <c r="Z50" i="30" s="1"/>
  <c r="J130" i="21"/>
  <c r="AC50" i="30" s="1"/>
  <c r="J164" i="21"/>
  <c r="AB51" i="30" s="1"/>
  <c r="I69" i="21"/>
  <c r="I135" i="21"/>
  <c r="AH44" i="30" s="1"/>
  <c r="I121" i="21"/>
  <c r="T44" i="30" s="1"/>
  <c r="I65" i="21"/>
  <c r="I136" i="21"/>
  <c r="AI44" i="30" s="1"/>
  <c r="I166" i="21"/>
  <c r="AD45" i="30" s="1"/>
  <c r="N136" i="21"/>
  <c r="AI74" i="30" s="1"/>
  <c r="N137" i="21"/>
  <c r="AJ74" i="30" s="1"/>
  <c r="AJ71" i="30" s="1"/>
  <c r="N127" i="21"/>
  <c r="Z74" i="30" s="1"/>
  <c r="N129" i="21"/>
  <c r="AB74" i="30" s="1"/>
  <c r="N170" i="21"/>
  <c r="AH75" i="30" s="1"/>
  <c r="N125" i="21"/>
  <c r="X74" i="30" s="1"/>
  <c r="N71" i="21"/>
  <c r="N161" i="21"/>
  <c r="Y75" i="30" s="1"/>
  <c r="N167" i="21"/>
  <c r="AE75" i="30" s="1"/>
  <c r="N168" i="21"/>
  <c r="AF75" i="30" s="1"/>
  <c r="N76" i="21"/>
  <c r="H73" i="30" s="1"/>
  <c r="N82" i="21"/>
  <c r="N73" i="30" s="1"/>
  <c r="N84" i="21"/>
  <c r="P73" i="30" s="1"/>
  <c r="N85" i="21"/>
  <c r="Q73" i="30" s="1"/>
  <c r="N88" i="21"/>
  <c r="T73" i="30" s="1"/>
  <c r="N92" i="21"/>
  <c r="X73" i="30" s="1"/>
  <c r="N94" i="21"/>
  <c r="Z73" i="30" s="1"/>
  <c r="I164" i="21"/>
  <c r="AB45" i="30" s="1"/>
  <c r="K65" i="21"/>
  <c r="L69" i="21"/>
  <c r="I125" i="21"/>
  <c r="X44" i="30" s="1"/>
  <c r="J125" i="21"/>
  <c r="X50" i="30" s="1"/>
  <c r="J52" i="21"/>
  <c r="I54" i="21"/>
  <c r="K68" i="21"/>
  <c r="M69" i="21"/>
  <c r="L121" i="21"/>
  <c r="T62" i="30" s="1"/>
  <c r="L135" i="21"/>
  <c r="AH62" i="30" s="1"/>
  <c r="L155" i="21"/>
  <c r="S63" i="30" s="1"/>
  <c r="J171" i="21"/>
  <c r="AI51" i="30" s="1"/>
  <c r="J56" i="21"/>
  <c r="J54" i="21"/>
  <c r="I55" i="21"/>
  <c r="J65" i="21"/>
  <c r="N65" i="21"/>
  <c r="L66" i="21"/>
  <c r="N67" i="21"/>
  <c r="N78" i="21"/>
  <c r="J73" i="30" s="1"/>
  <c r="L136" i="21"/>
  <c r="AI62" i="30" s="1"/>
  <c r="J154" i="21"/>
  <c r="R51" i="30" s="1"/>
  <c r="J158" i="21"/>
  <c r="V51" i="30" s="1"/>
  <c r="K172" i="21"/>
  <c r="AJ57" i="30" s="1"/>
  <c r="L67" i="21"/>
  <c r="K67" i="21"/>
  <c r="L68" i="21"/>
  <c r="K69" i="21"/>
  <c r="L70" i="21"/>
  <c r="K71" i="21"/>
  <c r="I120" i="21"/>
  <c r="S44" i="30" s="1"/>
  <c r="N124" i="21"/>
  <c r="W74" i="30" s="1"/>
  <c r="M125" i="21"/>
  <c r="X68" i="30" s="1"/>
  <c r="N126" i="21"/>
  <c r="Y74" i="30" s="1"/>
  <c r="N128" i="21"/>
  <c r="AA74" i="30" s="1"/>
  <c r="L131" i="21"/>
  <c r="AD62" i="30" s="1"/>
  <c r="M131" i="21"/>
  <c r="AD68" i="30" s="1"/>
  <c r="K133" i="21"/>
  <c r="AF56" i="30" s="1"/>
  <c r="M134" i="21"/>
  <c r="AG68" i="30" s="1"/>
  <c r="L134" i="21"/>
  <c r="AG62" i="30" s="1"/>
  <c r="K136" i="21"/>
  <c r="AI56" i="30" s="1"/>
  <c r="K137" i="21"/>
  <c r="AJ56" i="30" s="1"/>
  <c r="I155" i="21"/>
  <c r="S45" i="30" s="1"/>
  <c r="J155" i="21"/>
  <c r="S51" i="30" s="1"/>
  <c r="L158" i="21"/>
  <c r="V63" i="30" s="1"/>
  <c r="L161" i="21"/>
  <c r="Y63" i="30" s="1"/>
  <c r="L162" i="21"/>
  <c r="Z63" i="30" s="1"/>
  <c r="J163" i="21"/>
  <c r="AA51" i="30" s="1"/>
  <c r="N163" i="21"/>
  <c r="AA75" i="30" s="1"/>
  <c r="K165" i="21"/>
  <c r="AC57" i="30" s="1"/>
  <c r="K168" i="21"/>
  <c r="AF57" i="30" s="1"/>
  <c r="K171" i="21"/>
  <c r="AI57" i="30" s="1"/>
  <c r="N90" i="21"/>
  <c r="V73" i="30" s="1"/>
  <c r="N91" i="21"/>
  <c r="W73" i="30" s="1"/>
  <c r="L120" i="21"/>
  <c r="S62" i="30" s="1"/>
  <c r="K124" i="21"/>
  <c r="W56" i="30" s="1"/>
  <c r="K128" i="21"/>
  <c r="AA56" i="30" s="1"/>
  <c r="K130" i="21"/>
  <c r="AC56" i="30" s="1"/>
  <c r="K135" i="21"/>
  <c r="AH56" i="30" s="1"/>
  <c r="J160" i="21"/>
  <c r="X51" i="30" s="1"/>
  <c r="K161" i="21"/>
  <c r="Y57" i="30" s="1"/>
  <c r="I169" i="21"/>
  <c r="AG45" i="30" s="1"/>
  <c r="J172" i="21"/>
  <c r="AJ51" i="30" s="1"/>
  <c r="N77" i="21"/>
  <c r="I73" i="30" s="1"/>
  <c r="N80" i="21"/>
  <c r="L73" i="30" s="1"/>
  <c r="N83" i="21"/>
  <c r="O73" i="30" s="1"/>
  <c r="N86" i="21"/>
  <c r="R73" i="30" s="1"/>
  <c r="N93" i="21"/>
  <c r="Y73" i="30" s="1"/>
  <c r="N96" i="21"/>
  <c r="AB73" i="30" s="1"/>
  <c r="N99" i="21"/>
  <c r="AE73" i="30" s="1"/>
  <c r="N102" i="21"/>
  <c r="AH73" i="30" s="1"/>
  <c r="N79" i="21"/>
  <c r="K73" i="30" s="1"/>
  <c r="N81" i="21"/>
  <c r="M73" i="30" s="1"/>
  <c r="N87" i="21"/>
  <c r="S73" i="30" s="1"/>
  <c r="N89" i="21"/>
  <c r="U73" i="30" s="1"/>
  <c r="N95" i="21"/>
  <c r="AA73" i="30" s="1"/>
  <c r="N97" i="21"/>
  <c r="AC73" i="30" s="1"/>
  <c r="N103" i="21"/>
  <c r="AI73" i="30" s="1"/>
  <c r="AF119" i="21"/>
  <c r="AF118" i="21"/>
  <c r="AV117" i="21"/>
  <c r="AF117" i="21"/>
  <c r="AV116" i="21"/>
  <c r="AF116" i="21"/>
  <c r="AW118" i="21"/>
  <c r="AW117" i="21"/>
  <c r="AG117" i="21"/>
  <c r="AY116" i="21"/>
  <c r="AY114" i="21"/>
  <c r="AY113" i="21"/>
  <c r="AY112" i="21"/>
  <c r="AY111" i="21"/>
  <c r="AY110" i="21"/>
  <c r="AY109" i="21"/>
  <c r="AG121" i="21"/>
  <c r="AG118" i="21"/>
  <c r="AF115" i="21"/>
  <c r="AH112" i="21"/>
  <c r="AH114" i="21"/>
  <c r="AH113" i="21"/>
  <c r="AH109" i="21"/>
  <c r="AW119" i="21"/>
  <c r="AH110" i="21"/>
  <c r="AG119" i="21"/>
  <c r="AG120" i="21"/>
  <c r="AH111" i="21"/>
  <c r="AY115" i="21"/>
  <c r="Y42" i="21"/>
  <c r="U42" i="21"/>
  <c r="X42" i="21"/>
  <c r="W42" i="21"/>
  <c r="Z42" i="21"/>
  <c r="V42" i="21"/>
  <c r="AM206" i="21"/>
  <c r="AU206" i="21" s="1"/>
  <c r="AM204" i="21"/>
  <c r="AU204" i="21" s="1"/>
  <c r="AM202" i="21"/>
  <c r="AU202" i="21" s="1"/>
  <c r="AM200" i="21"/>
  <c r="AU200" i="21" s="1"/>
  <c r="AM198" i="21"/>
  <c r="AU198" i="21" s="1"/>
  <c r="AM201" i="21"/>
  <c r="AU201" i="21" s="1"/>
  <c r="AM205" i="21"/>
  <c r="AU205" i="21" s="1"/>
  <c r="AM195" i="21"/>
  <c r="AU195" i="21" s="1"/>
  <c r="AM194" i="21"/>
  <c r="AU194" i="21" s="1"/>
  <c r="AM187" i="21"/>
  <c r="AU187" i="21" s="1"/>
  <c r="AM186" i="21"/>
  <c r="AU186" i="21" s="1"/>
  <c r="AM207" i="21"/>
  <c r="AM203" i="21"/>
  <c r="AU203" i="21" s="1"/>
  <c r="AM196" i="21"/>
  <c r="AU196" i="21" s="1"/>
  <c r="AM192" i="21"/>
  <c r="AM191" i="21"/>
  <c r="AU191" i="21" s="1"/>
  <c r="AM185" i="21"/>
  <c r="AU185" i="21" s="1"/>
  <c r="AM189" i="21"/>
  <c r="AU189" i="21" s="1"/>
  <c r="AM188" i="21"/>
  <c r="AU188" i="21" s="1"/>
  <c r="AM199" i="21"/>
  <c r="AU199" i="21" s="1"/>
  <c r="AM193" i="21"/>
  <c r="AU193" i="21" s="1"/>
  <c r="AM190" i="21"/>
  <c r="AU190" i="21" s="1"/>
  <c r="AM184" i="21"/>
  <c r="AM182" i="21"/>
  <c r="AU182" i="21" s="1"/>
  <c r="AM181" i="21"/>
  <c r="AU181" i="21" s="1"/>
  <c r="AM183" i="21"/>
  <c r="AU183" i="21" s="1"/>
  <c r="AM179" i="21"/>
  <c r="AU179" i="21" s="1"/>
  <c r="AM180" i="21"/>
  <c r="AU180" i="21" s="1"/>
  <c r="AM197" i="21"/>
  <c r="AU197" i="21" s="1"/>
  <c r="X43" i="21"/>
  <c r="AF43" i="21" s="1"/>
  <c r="L43" i="21" s="1"/>
  <c r="X52" i="21"/>
  <c r="X53" i="21"/>
  <c r="X56" i="21"/>
  <c r="AF114" i="21"/>
  <c r="AG115" i="21"/>
  <c r="AY117" i="21"/>
  <c r="AL203" i="21"/>
  <c r="AT203" i="21" s="1"/>
  <c r="AL200" i="21"/>
  <c r="AT200" i="21" s="1"/>
  <c r="AL196" i="21"/>
  <c r="AT196" i="21" s="1"/>
  <c r="AL194" i="21"/>
  <c r="AT194" i="21" s="1"/>
  <c r="AL192" i="21"/>
  <c r="AL190" i="21"/>
  <c r="AT190" i="21" s="1"/>
  <c r="AL188" i="21"/>
  <c r="AT188" i="21" s="1"/>
  <c r="AL186" i="21"/>
  <c r="AL184" i="21"/>
  <c r="AT184" i="21" s="1"/>
  <c r="AL206" i="21"/>
  <c r="AT206" i="21" s="1"/>
  <c r="AL201" i="21"/>
  <c r="AT201" i="21" s="1"/>
  <c r="AL197" i="21"/>
  <c r="AT197" i="21" s="1"/>
  <c r="AL189" i="21"/>
  <c r="AT189" i="21" s="1"/>
  <c r="AL181" i="21"/>
  <c r="AT181" i="21" s="1"/>
  <c r="AL179" i="21"/>
  <c r="AT179" i="21" s="1"/>
  <c r="AL204" i="21"/>
  <c r="AT204" i="21" s="1"/>
  <c r="AL198" i="21"/>
  <c r="AL187" i="21"/>
  <c r="AT187" i="21" s="1"/>
  <c r="AL183" i="21"/>
  <c r="AT183" i="21" s="1"/>
  <c r="AL207" i="21"/>
  <c r="AT207" i="21" s="1"/>
  <c r="AL202" i="21"/>
  <c r="AT202" i="21" s="1"/>
  <c r="AL195" i="21"/>
  <c r="AT195" i="21" s="1"/>
  <c r="AL191" i="21"/>
  <c r="AT191" i="21" s="1"/>
  <c r="AL185" i="21"/>
  <c r="AT185" i="21" s="1"/>
  <c r="AL180" i="21"/>
  <c r="AT180" i="21" s="1"/>
  <c r="AL199" i="21"/>
  <c r="AT199" i="21" s="1"/>
  <c r="AL193" i="21"/>
  <c r="AT193" i="21" s="1"/>
  <c r="AL182" i="21"/>
  <c r="AT182" i="21" s="1"/>
  <c r="AL205" i="21"/>
  <c r="AT205" i="21" s="1"/>
  <c r="X203" i="21"/>
  <c r="AF203" i="21" s="1"/>
  <c r="X200" i="21"/>
  <c r="AF200" i="21" s="1"/>
  <c r="X195" i="21"/>
  <c r="AF195" i="21" s="1"/>
  <c r="X193" i="21"/>
  <c r="AF193" i="21" s="1"/>
  <c r="X191" i="21"/>
  <c r="AF191" i="21" s="1"/>
  <c r="X189" i="21"/>
  <c r="AF189" i="21" s="1"/>
  <c r="X187" i="21"/>
  <c r="AF187" i="21" s="1"/>
  <c r="X185" i="21"/>
  <c r="AF185" i="21" s="1"/>
  <c r="X183" i="21"/>
  <c r="AF183" i="21" s="1"/>
  <c r="X205" i="21"/>
  <c r="AF205" i="21" s="1"/>
  <c r="X199" i="21"/>
  <c r="X194" i="21"/>
  <c r="AF194" i="21" s="1"/>
  <c r="X186" i="21"/>
  <c r="AF186" i="21" s="1"/>
  <c r="X182" i="21"/>
  <c r="AF182" i="21" s="1"/>
  <c r="X180" i="21"/>
  <c r="AF180" i="21" s="1"/>
  <c r="X201" i="21"/>
  <c r="AF201" i="21" s="1"/>
  <c r="X197" i="21"/>
  <c r="X204" i="21"/>
  <c r="AF204" i="21" s="1"/>
  <c r="X198" i="21"/>
  <c r="X190" i="21"/>
  <c r="X188" i="21"/>
  <c r="X181" i="21"/>
  <c r="AF181" i="21" s="1"/>
  <c r="X202" i="21"/>
  <c r="AF202" i="21" s="1"/>
  <c r="X192" i="21"/>
  <c r="AF192" i="21" s="1"/>
  <c r="X207" i="21"/>
  <c r="AF207" i="21" s="1"/>
  <c r="X196" i="21"/>
  <c r="AF196" i="21" s="1"/>
  <c r="X179" i="21"/>
  <c r="AF179" i="21" s="1"/>
  <c r="X184" i="21"/>
  <c r="AF184" i="21" s="1"/>
  <c r="X206" i="21"/>
  <c r="AF206" i="21" s="1"/>
  <c r="AP205" i="21"/>
  <c r="AX205" i="21" s="1"/>
  <c r="AP202" i="21"/>
  <c r="AX202" i="21" s="1"/>
  <c r="AP197" i="21"/>
  <c r="AX197" i="21" s="1"/>
  <c r="AP196" i="21"/>
  <c r="AX196" i="21" s="1"/>
  <c r="AP194" i="21"/>
  <c r="AX194" i="21" s="1"/>
  <c r="AP192" i="21"/>
  <c r="AX192" i="21" s="1"/>
  <c r="AP190" i="21"/>
  <c r="AX190" i="21" s="1"/>
  <c r="AP188" i="21"/>
  <c r="AP186" i="21"/>
  <c r="AX186" i="21" s="1"/>
  <c r="AP184" i="21"/>
  <c r="AX184" i="21" s="1"/>
  <c r="AP203" i="21"/>
  <c r="AX203" i="21" s="1"/>
  <c r="AP199" i="21"/>
  <c r="AX199" i="21" s="1"/>
  <c r="AP191" i="21"/>
  <c r="AX191" i="21" s="1"/>
  <c r="AP183" i="21"/>
  <c r="AX183" i="21" s="1"/>
  <c r="AP181" i="21"/>
  <c r="AX181" i="21" s="1"/>
  <c r="AP179" i="21"/>
  <c r="AP189" i="21"/>
  <c r="AX189" i="21" s="1"/>
  <c r="AP185" i="21"/>
  <c r="AP206" i="21"/>
  <c r="AX206" i="21" s="1"/>
  <c r="AP193" i="21"/>
  <c r="AP204" i="21"/>
  <c r="AX204" i="21" s="1"/>
  <c r="AP198" i="21"/>
  <c r="AX198" i="21" s="1"/>
  <c r="AP180" i="21"/>
  <c r="AX180" i="21" s="1"/>
  <c r="AP187" i="21"/>
  <c r="AP207" i="21"/>
  <c r="AX207" i="21" s="1"/>
  <c r="AP200" i="21"/>
  <c r="AX200" i="21" s="1"/>
  <c r="AP182" i="21"/>
  <c r="AX182" i="21" s="1"/>
  <c r="AP195" i="21"/>
  <c r="AP201" i="21"/>
  <c r="AX201" i="21" s="1"/>
  <c r="V207" i="21"/>
  <c r="AD207" i="21" s="1"/>
  <c r="V202" i="21"/>
  <c r="AD202" i="21" s="1"/>
  <c r="J202" i="21" s="1"/>
  <c r="V199" i="21"/>
  <c r="AD199" i="21" s="1"/>
  <c r="V196" i="21"/>
  <c r="AD196" i="21" s="1"/>
  <c r="V194" i="21"/>
  <c r="AD194" i="21" s="1"/>
  <c r="V192" i="21"/>
  <c r="AD192" i="21" s="1"/>
  <c r="V190" i="21"/>
  <c r="AD190" i="21" s="1"/>
  <c r="V188" i="21"/>
  <c r="AD188" i="21" s="1"/>
  <c r="V186" i="21"/>
  <c r="AD186" i="21" s="1"/>
  <c r="V184" i="21"/>
  <c r="AD184" i="21" s="1"/>
  <c r="V201" i="21"/>
  <c r="AD201" i="21" s="1"/>
  <c r="V200" i="21"/>
  <c r="AD200" i="21" s="1"/>
  <c r="V197" i="21"/>
  <c r="AD197" i="21" s="1"/>
  <c r="V191" i="21"/>
  <c r="AD191" i="21" s="1"/>
  <c r="V183" i="21"/>
  <c r="AD183" i="21" s="1"/>
  <c r="V181" i="21"/>
  <c r="AD181" i="21" s="1"/>
  <c r="V179" i="21"/>
  <c r="AD179" i="21" s="1"/>
  <c r="V206" i="21"/>
  <c r="AD206" i="21" s="1"/>
  <c r="V205" i="21"/>
  <c r="V195" i="21"/>
  <c r="AD195" i="21" s="1"/>
  <c r="V189" i="21"/>
  <c r="AD189" i="21" s="1"/>
  <c r="J189" i="21" s="1"/>
  <c r="V180" i="21"/>
  <c r="AD180" i="21" s="1"/>
  <c r="V204" i="21"/>
  <c r="AD204" i="21" s="1"/>
  <c r="V198" i="21"/>
  <c r="AD198" i="21" s="1"/>
  <c r="V185" i="21"/>
  <c r="AD185" i="21" s="1"/>
  <c r="V187" i="21"/>
  <c r="AD187" i="21" s="1"/>
  <c r="V182" i="21"/>
  <c r="V193" i="21"/>
  <c r="AD193" i="21" s="1"/>
  <c r="J193" i="21" s="1"/>
  <c r="V203" i="21"/>
  <c r="AD203" i="21" s="1"/>
  <c r="AN207" i="21"/>
  <c r="AV207" i="21" s="1"/>
  <c r="AN206" i="21"/>
  <c r="AN199" i="21"/>
  <c r="AV199" i="21" s="1"/>
  <c r="AN198" i="21"/>
  <c r="AV198" i="21" s="1"/>
  <c r="AN195" i="21"/>
  <c r="AV195" i="21" s="1"/>
  <c r="AN193" i="21"/>
  <c r="AV193" i="21" s="1"/>
  <c r="AN191" i="21"/>
  <c r="AV191" i="21" s="1"/>
  <c r="AN189" i="21"/>
  <c r="AV189" i="21" s="1"/>
  <c r="AN187" i="21"/>
  <c r="AN185" i="21"/>
  <c r="AV185" i="21" s="1"/>
  <c r="AN183" i="21"/>
  <c r="AV183" i="21" s="1"/>
  <c r="AN192" i="21"/>
  <c r="AV192" i="21" s="1"/>
  <c r="AN184" i="21"/>
  <c r="AV184" i="21" s="1"/>
  <c r="AN182" i="21"/>
  <c r="AV182" i="21" s="1"/>
  <c r="AN180" i="21"/>
  <c r="AV180" i="21" s="1"/>
  <c r="AN202" i="21"/>
  <c r="AV202" i="21" s="1"/>
  <c r="AN205" i="21"/>
  <c r="AV205" i="21" s="1"/>
  <c r="AN197" i="21"/>
  <c r="AV197" i="21" s="1"/>
  <c r="AN186" i="21"/>
  <c r="AV186" i="21" s="1"/>
  <c r="AN200" i="21"/>
  <c r="AV200" i="21" s="1"/>
  <c r="AN190" i="21"/>
  <c r="AV190" i="21" s="1"/>
  <c r="AN181" i="21"/>
  <c r="AV181" i="21" s="1"/>
  <c r="AN204" i="21"/>
  <c r="AV204" i="21" s="1"/>
  <c r="AN196" i="21"/>
  <c r="AV196" i="21" s="1"/>
  <c r="AN179" i="21"/>
  <c r="AN201" i="21"/>
  <c r="AV201" i="21" s="1"/>
  <c r="AN188" i="21"/>
  <c r="AV188" i="21" s="1"/>
  <c r="AN203" i="21"/>
  <c r="AV203" i="21" s="1"/>
  <c r="Z204" i="21"/>
  <c r="AH204" i="21" s="1"/>
  <c r="Z201" i="21"/>
  <c r="AH201" i="21" s="1"/>
  <c r="Z196" i="21"/>
  <c r="AH196" i="21" s="1"/>
  <c r="Z194" i="21"/>
  <c r="AH194" i="21" s="1"/>
  <c r="Z192" i="21"/>
  <c r="AH192" i="21" s="1"/>
  <c r="Z190" i="21"/>
  <c r="AH190" i="21" s="1"/>
  <c r="Z188" i="21"/>
  <c r="AH188" i="21" s="1"/>
  <c r="Z186" i="21"/>
  <c r="AH186" i="21" s="1"/>
  <c r="Z184" i="21"/>
  <c r="AH184" i="21" s="1"/>
  <c r="Z207" i="21"/>
  <c r="AH207" i="21" s="1"/>
  <c r="Z203" i="21"/>
  <c r="AH203" i="21" s="1"/>
  <c r="Z202" i="21"/>
  <c r="AH202" i="21" s="1"/>
  <c r="Z198" i="21"/>
  <c r="AH198" i="21" s="1"/>
  <c r="Z193" i="21"/>
  <c r="AH193" i="21" s="1"/>
  <c r="Z185" i="21"/>
  <c r="AH185" i="21" s="1"/>
  <c r="Z181" i="21"/>
  <c r="AH181" i="21" s="1"/>
  <c r="Z179" i="21"/>
  <c r="AH179" i="21" s="1"/>
  <c r="Z187" i="21"/>
  <c r="Z182" i="21"/>
  <c r="AH182" i="21" s="1"/>
  <c r="Z206" i="21"/>
  <c r="AH206" i="21" s="1"/>
  <c r="Z205" i="21"/>
  <c r="AH205" i="21" s="1"/>
  <c r="Z199" i="21"/>
  <c r="Z197" i="21"/>
  <c r="AH197" i="21" s="1"/>
  <c r="Z195" i="21"/>
  <c r="Z180" i="21"/>
  <c r="AH180" i="21" s="1"/>
  <c r="Z200" i="21"/>
  <c r="AH200" i="21" s="1"/>
  <c r="Z191" i="21"/>
  <c r="AH191" i="21" s="1"/>
  <c r="Z189" i="21"/>
  <c r="Z183" i="21"/>
  <c r="AH183" i="21" s="1"/>
  <c r="W43" i="21"/>
  <c r="AE43" i="21" s="1"/>
  <c r="K43" i="21" s="1"/>
  <c r="AM43" i="21"/>
  <c r="AU43" i="21" s="1"/>
  <c r="AQ43" i="21"/>
  <c r="AY43" i="21" s="1"/>
  <c r="N43" i="21" s="1"/>
  <c r="W44" i="21"/>
  <c r="AE44" i="21" s="1"/>
  <c r="K44" i="21" s="1"/>
  <c r="AM44" i="21"/>
  <c r="AU44" i="21" s="1"/>
  <c r="AQ44" i="21"/>
  <c r="AY44" i="21" s="1"/>
  <c r="N44" i="21" s="1"/>
  <c r="W45" i="21"/>
  <c r="AE45" i="21" s="1"/>
  <c r="K45" i="21" s="1"/>
  <c r="AM45" i="21"/>
  <c r="AU45" i="21" s="1"/>
  <c r="AQ45" i="21"/>
  <c r="AY45" i="21" s="1"/>
  <c r="N45" i="21" s="1"/>
  <c r="W46" i="21"/>
  <c r="AM46" i="21"/>
  <c r="AU46" i="21" s="1"/>
  <c r="AQ46" i="21"/>
  <c r="AY46" i="21" s="1"/>
  <c r="N46" i="21" s="1"/>
  <c r="W47" i="21"/>
  <c r="AM47" i="21"/>
  <c r="AU47" i="21" s="1"/>
  <c r="AQ47" i="21"/>
  <c r="AY47" i="21" s="1"/>
  <c r="N47" i="21" s="1"/>
  <c r="W48" i="21"/>
  <c r="AM48" i="21"/>
  <c r="AU48" i="21" s="1"/>
  <c r="AQ48" i="21"/>
  <c r="AY48" i="21" s="1"/>
  <c r="N48" i="21" s="1"/>
  <c r="W49" i="21"/>
  <c r="AM49" i="21"/>
  <c r="AU49" i="21" s="1"/>
  <c r="AQ49" i="21"/>
  <c r="AY49" i="21" s="1"/>
  <c r="N49" i="21" s="1"/>
  <c r="W50" i="21"/>
  <c r="AM50" i="21"/>
  <c r="AU50" i="21" s="1"/>
  <c r="AQ50" i="21"/>
  <c r="AY50" i="21" s="1"/>
  <c r="N50" i="21" s="1"/>
  <c r="W51" i="21"/>
  <c r="AM51" i="21"/>
  <c r="AU51" i="21" s="1"/>
  <c r="AQ51" i="21"/>
  <c r="AY51" i="21" s="1"/>
  <c r="N51" i="21" s="1"/>
  <c r="W52" i="21"/>
  <c r="AM52" i="21"/>
  <c r="AQ52" i="21"/>
  <c r="AY52" i="21" s="1"/>
  <c r="N52" i="21" s="1"/>
  <c r="W53" i="21"/>
  <c r="AM53" i="21"/>
  <c r="AQ53" i="21"/>
  <c r="AY53" i="21" s="1"/>
  <c r="N53" i="21" s="1"/>
  <c r="W54" i="21"/>
  <c r="AM54" i="21"/>
  <c r="AQ54" i="21"/>
  <c r="AY54" i="21" s="1"/>
  <c r="W55" i="21"/>
  <c r="AM55" i="21"/>
  <c r="AQ55" i="21"/>
  <c r="AY55" i="21" s="1"/>
  <c r="W56" i="21"/>
  <c r="AM56" i="21"/>
  <c r="AQ56" i="21"/>
  <c r="AY56" i="21" s="1"/>
  <c r="W57" i="21"/>
  <c r="AM57" i="21"/>
  <c r="AQ57" i="21"/>
  <c r="AY57" i="21" s="1"/>
  <c r="W58" i="21"/>
  <c r="AM58" i="21"/>
  <c r="AQ58" i="21"/>
  <c r="W59" i="21"/>
  <c r="AM59" i="21"/>
  <c r="AQ59" i="21"/>
  <c r="W60" i="21"/>
  <c r="AM60" i="21"/>
  <c r="AQ60" i="21"/>
  <c r="W61" i="21"/>
  <c r="AM61" i="21"/>
  <c r="AQ61" i="21"/>
  <c r="W62" i="21"/>
  <c r="AM62" i="21"/>
  <c r="AQ62" i="21"/>
  <c r="W63" i="21"/>
  <c r="AM63" i="21"/>
  <c r="AQ63" i="21"/>
  <c r="W64" i="21"/>
  <c r="AM64" i="21"/>
  <c r="AH116" i="21"/>
  <c r="N116" i="21" s="1"/>
  <c r="O74" i="30" s="1"/>
  <c r="Y207" i="21"/>
  <c r="AG207" i="21" s="1"/>
  <c r="Y205" i="21"/>
  <c r="AG205" i="21" s="1"/>
  <c r="Y203" i="21"/>
  <c r="AG203" i="21" s="1"/>
  <c r="Y201" i="21"/>
  <c r="AG201" i="21" s="1"/>
  <c r="M201" i="21" s="1"/>
  <c r="Y199" i="21"/>
  <c r="Y197" i="21"/>
  <c r="AG197" i="21" s="1"/>
  <c r="M197" i="21" s="1"/>
  <c r="Y206" i="21"/>
  <c r="AG206" i="21" s="1"/>
  <c r="Y198" i="21"/>
  <c r="Y204" i="21"/>
  <c r="AG204" i="21" s="1"/>
  <c r="Y195" i="21"/>
  <c r="AG195" i="21" s="1"/>
  <c r="Y192" i="21"/>
  <c r="AG192" i="21" s="1"/>
  <c r="Y187" i="21"/>
  <c r="AG187" i="21" s="1"/>
  <c r="Y184" i="21"/>
  <c r="Y200" i="21"/>
  <c r="AG200" i="21" s="1"/>
  <c r="Y194" i="21"/>
  <c r="AG194" i="21" s="1"/>
  <c r="Y193" i="21"/>
  <c r="AG193" i="21" s="1"/>
  <c r="Y190" i="21"/>
  <c r="AG190" i="21" s="1"/>
  <c r="Y189" i="21"/>
  <c r="AG189" i="21" s="1"/>
  <c r="Y188" i="21"/>
  <c r="AG188" i="21" s="1"/>
  <c r="Y191" i="21"/>
  <c r="AG191" i="21" s="1"/>
  <c r="Y185" i="21"/>
  <c r="AG185" i="21" s="1"/>
  <c r="Y183" i="21"/>
  <c r="AG183" i="21" s="1"/>
  <c r="Y181" i="21"/>
  <c r="AG181" i="21" s="1"/>
  <c r="Y196" i="21"/>
  <c r="AG196" i="21" s="1"/>
  <c r="Y182" i="21"/>
  <c r="AG182" i="21" s="1"/>
  <c r="Y179" i="21"/>
  <c r="AG179" i="21" s="1"/>
  <c r="Y202" i="21"/>
  <c r="AG202" i="21" s="1"/>
  <c r="Y186" i="21"/>
  <c r="AG186" i="21" s="1"/>
  <c r="Y180" i="21"/>
  <c r="AG180" i="21" s="1"/>
  <c r="X47" i="21"/>
  <c r="X48" i="21"/>
  <c r="AF48" i="21" s="1"/>
  <c r="X51" i="21"/>
  <c r="X55" i="21"/>
  <c r="AE116" i="21"/>
  <c r="X44" i="21"/>
  <c r="X49" i="21"/>
  <c r="AF49" i="21" s="1"/>
  <c r="X54" i="21"/>
  <c r="X58" i="21"/>
  <c r="X60" i="21"/>
  <c r="X62" i="21"/>
  <c r="X63" i="21"/>
  <c r="X64" i="21"/>
  <c r="U44" i="21"/>
  <c r="AC44" i="21" s="1"/>
  <c r="Y44" i="21"/>
  <c r="U45" i="21"/>
  <c r="AC45" i="21" s="1"/>
  <c r="AO45" i="21"/>
  <c r="AW45" i="21" s="1"/>
  <c r="Y46" i="21"/>
  <c r="Y47" i="21"/>
  <c r="Y48" i="21"/>
  <c r="AG48" i="21" s="1"/>
  <c r="M48" i="21" s="1"/>
  <c r="Y49" i="21"/>
  <c r="AG49" i="21" s="1"/>
  <c r="M49" i="21" s="1"/>
  <c r="AO49" i="21"/>
  <c r="AW49" i="21" s="1"/>
  <c r="U50" i="21"/>
  <c r="AC50" i="21" s="1"/>
  <c r="Y50" i="21"/>
  <c r="AG50" i="21" s="1"/>
  <c r="M50" i="21" s="1"/>
  <c r="AO50" i="21"/>
  <c r="AW50" i="21" s="1"/>
  <c r="U51" i="21"/>
  <c r="Y51" i="21"/>
  <c r="AG51" i="21" s="1"/>
  <c r="M51" i="21" s="1"/>
  <c r="AO51" i="21"/>
  <c r="AW51" i="21" s="1"/>
  <c r="U52" i="21"/>
  <c r="AC52" i="21" s="1"/>
  <c r="Y52" i="21"/>
  <c r="AO52" i="21"/>
  <c r="AW52" i="21" s="1"/>
  <c r="U53" i="21"/>
  <c r="AC53" i="21" s="1"/>
  <c r="Y53" i="21"/>
  <c r="AO53" i="21"/>
  <c r="AW53" i="21" s="1"/>
  <c r="U54" i="21"/>
  <c r="Y54" i="21"/>
  <c r="AO54" i="21"/>
  <c r="U55" i="21"/>
  <c r="Y55" i="21"/>
  <c r="AO55" i="21"/>
  <c r="U56" i="21"/>
  <c r="AH56" i="21" s="1"/>
  <c r="Y56" i="21"/>
  <c r="AO56" i="21"/>
  <c r="U57" i="21"/>
  <c r="AH57" i="21" s="1"/>
  <c r="Y57" i="21"/>
  <c r="AO57" i="21"/>
  <c r="U58" i="21"/>
  <c r="Y58" i="21"/>
  <c r="AO58" i="21"/>
  <c r="U59" i="21"/>
  <c r="Y59" i="21"/>
  <c r="AO59" i="21"/>
  <c r="U60" i="21"/>
  <c r="Y60" i="21"/>
  <c r="AO60" i="21"/>
  <c r="U61" i="21"/>
  <c r="Y61" i="21"/>
  <c r="AO61" i="21"/>
  <c r="U62" i="21"/>
  <c r="Y62" i="21"/>
  <c r="AO62" i="21"/>
  <c r="U63" i="21"/>
  <c r="Y63" i="21"/>
  <c r="AO63" i="21"/>
  <c r="U64" i="21"/>
  <c r="Y64" i="21"/>
  <c r="AO64" i="21"/>
  <c r="X65" i="21"/>
  <c r="W65" i="21"/>
  <c r="Y65" i="21"/>
  <c r="AG114" i="21"/>
  <c r="AE117" i="21"/>
  <c r="U207" i="21"/>
  <c r="U205" i="21"/>
  <c r="AC205" i="21" s="1"/>
  <c r="I205" i="21" s="1"/>
  <c r="U203" i="21"/>
  <c r="AC203" i="21" s="1"/>
  <c r="U201" i="21"/>
  <c r="AC201" i="21" s="1"/>
  <c r="U199" i="21"/>
  <c r="AC199" i="21" s="1"/>
  <c r="U197" i="21"/>
  <c r="AC197" i="21" s="1"/>
  <c r="U204" i="21"/>
  <c r="U206" i="21"/>
  <c r="AC206" i="21" s="1"/>
  <c r="U193" i="21"/>
  <c r="AC193" i="21" s="1"/>
  <c r="U190" i="21"/>
  <c r="AC190" i="21" s="1"/>
  <c r="U185" i="21"/>
  <c r="AC185" i="21" s="1"/>
  <c r="U202" i="21"/>
  <c r="AC202" i="21" s="1"/>
  <c r="I202" i="21" s="1"/>
  <c r="U196" i="21"/>
  <c r="AC196" i="21" s="1"/>
  <c r="U192" i="21"/>
  <c r="AC192" i="21" s="1"/>
  <c r="U187" i="21"/>
  <c r="AC187" i="21" s="1"/>
  <c r="U200" i="21"/>
  <c r="AC200" i="21" s="1"/>
  <c r="U195" i="21"/>
  <c r="AC195" i="21" s="1"/>
  <c r="U191" i="21"/>
  <c r="AC191" i="21" s="1"/>
  <c r="U186" i="21"/>
  <c r="AC186" i="21" s="1"/>
  <c r="U189" i="21"/>
  <c r="AC189" i="21" s="1"/>
  <c r="U184" i="21"/>
  <c r="AC184" i="21" s="1"/>
  <c r="U182" i="21"/>
  <c r="AC182" i="21" s="1"/>
  <c r="U179" i="21"/>
  <c r="AC179" i="21" s="1"/>
  <c r="U188" i="21"/>
  <c r="AC188" i="21" s="1"/>
  <c r="I188" i="21" s="1"/>
  <c r="U180" i="21"/>
  <c r="AC180" i="21" s="1"/>
  <c r="U181" i="21"/>
  <c r="AC181" i="21" s="1"/>
  <c r="U194" i="21"/>
  <c r="AC194" i="21" s="1"/>
  <c r="U183" i="21"/>
  <c r="AC183" i="21" s="1"/>
  <c r="U198" i="21"/>
  <c r="AC198" i="21" s="1"/>
  <c r="AQ206" i="21"/>
  <c r="AY206" i="21" s="1"/>
  <c r="AQ204" i="21"/>
  <c r="AY204" i="21" s="1"/>
  <c r="AQ202" i="21"/>
  <c r="AY202" i="21" s="1"/>
  <c r="AQ200" i="21"/>
  <c r="AY200" i="21" s="1"/>
  <c r="AQ198" i="21"/>
  <c r="AY198" i="21" s="1"/>
  <c r="AQ203" i="21"/>
  <c r="AY203" i="21" s="1"/>
  <c r="AQ207" i="21"/>
  <c r="AY207" i="21" s="1"/>
  <c r="AQ196" i="21"/>
  <c r="AQ189" i="21"/>
  <c r="AY189" i="21" s="1"/>
  <c r="AQ188" i="21"/>
  <c r="AY188" i="21" s="1"/>
  <c r="AQ205" i="21"/>
  <c r="AY205" i="21" s="1"/>
  <c r="AQ197" i="21"/>
  <c r="AY197" i="21" s="1"/>
  <c r="AQ194" i="21"/>
  <c r="AY194" i="21" s="1"/>
  <c r="AQ193" i="21"/>
  <c r="AY193" i="21" s="1"/>
  <c r="AQ201" i="21"/>
  <c r="AQ199" i="21"/>
  <c r="AY199" i="21" s="1"/>
  <c r="AQ190" i="21"/>
  <c r="AY190" i="21" s="1"/>
  <c r="AQ187" i="21"/>
  <c r="AY187" i="21" s="1"/>
  <c r="AQ185" i="21"/>
  <c r="AY185" i="21" s="1"/>
  <c r="AQ195" i="21"/>
  <c r="AY195" i="21" s="1"/>
  <c r="AQ183" i="21"/>
  <c r="AY183" i="21" s="1"/>
  <c r="AQ191" i="21"/>
  <c r="AY191" i="21" s="1"/>
  <c r="AQ184" i="21"/>
  <c r="AY184" i="21" s="1"/>
  <c r="AQ180" i="21"/>
  <c r="AY180" i="21" s="1"/>
  <c r="AQ179" i="21"/>
  <c r="AY179" i="21" s="1"/>
  <c r="AQ186" i="21"/>
  <c r="AY186" i="21" s="1"/>
  <c r="AQ182" i="21"/>
  <c r="AY182" i="21" s="1"/>
  <c r="AQ192" i="21"/>
  <c r="AY192" i="21" s="1"/>
  <c r="AQ181" i="21"/>
  <c r="X45" i="21"/>
  <c r="X46" i="21"/>
  <c r="X50" i="21"/>
  <c r="X57" i="21"/>
  <c r="X59" i="21"/>
  <c r="X61" i="21"/>
  <c r="U43" i="21"/>
  <c r="AC43" i="21" s="1"/>
  <c r="Y43" i="21"/>
  <c r="AG43" i="21" s="1"/>
  <c r="M43" i="21" s="1"/>
  <c r="AO44" i="21"/>
  <c r="AW44" i="21" s="1"/>
  <c r="Y45" i="21"/>
  <c r="AG45" i="21" s="1"/>
  <c r="M45" i="21" s="1"/>
  <c r="U46" i="21"/>
  <c r="AC46" i="21" s="1"/>
  <c r="AO46" i="21"/>
  <c r="AW46" i="21" s="1"/>
  <c r="U47" i="21"/>
  <c r="AO47" i="21"/>
  <c r="AW47" i="21" s="1"/>
  <c r="U48" i="21"/>
  <c r="AO48" i="21"/>
  <c r="AW48" i="21" s="1"/>
  <c r="U49" i="21"/>
  <c r="W206" i="21"/>
  <c r="AE206" i="21" s="1"/>
  <c r="W204" i="21"/>
  <c r="AE204" i="21" s="1"/>
  <c r="W202" i="21"/>
  <c r="AE202" i="21" s="1"/>
  <c r="W200" i="21"/>
  <c r="AE200" i="21" s="1"/>
  <c r="W198" i="21"/>
  <c r="AE198" i="21" s="1"/>
  <c r="W205" i="21"/>
  <c r="W197" i="21"/>
  <c r="AE197" i="21" s="1"/>
  <c r="W196" i="21"/>
  <c r="AE196" i="21" s="1"/>
  <c r="W189" i="21"/>
  <c r="AE189" i="21" s="1"/>
  <c r="W188" i="21"/>
  <c r="AE188" i="21" s="1"/>
  <c r="W199" i="21"/>
  <c r="AE199" i="21" s="1"/>
  <c r="W191" i="21"/>
  <c r="AE191" i="21" s="1"/>
  <c r="W186" i="21"/>
  <c r="AE186" i="21" s="1"/>
  <c r="W185" i="21"/>
  <c r="AE185" i="21" s="1"/>
  <c r="W203" i="21"/>
  <c r="AE203" i="21" s="1"/>
  <c r="W201" i="21"/>
  <c r="AE201" i="21" s="1"/>
  <c r="W194" i="21"/>
  <c r="AE194" i="21" s="1"/>
  <c r="W193" i="21"/>
  <c r="AE193" i="21" s="1"/>
  <c r="W192" i="21"/>
  <c r="AE192" i="21" s="1"/>
  <c r="W190" i="21"/>
  <c r="AE190" i="21" s="1"/>
  <c r="W183" i="21"/>
  <c r="AE183" i="21" s="1"/>
  <c r="W207" i="21"/>
  <c r="AE207" i="21" s="1"/>
  <c r="W184" i="21"/>
  <c r="AE184" i="21" s="1"/>
  <c r="W180" i="21"/>
  <c r="AE180" i="21" s="1"/>
  <c r="W179" i="21"/>
  <c r="AE179" i="21" s="1"/>
  <c r="W187" i="21"/>
  <c r="AE187" i="21" s="1"/>
  <c r="W181" i="21"/>
  <c r="W182" i="21"/>
  <c r="AE182" i="21" s="1"/>
  <c r="AO207" i="21"/>
  <c r="AW207" i="21" s="1"/>
  <c r="AO205" i="21"/>
  <c r="AW205" i="21" s="1"/>
  <c r="AO203" i="21"/>
  <c r="AW203" i="21" s="1"/>
  <c r="AO201" i="21"/>
  <c r="AW201" i="21" s="1"/>
  <c r="AO199" i="21"/>
  <c r="AW199" i="21" s="1"/>
  <c r="AO197" i="21"/>
  <c r="AW197" i="21" s="1"/>
  <c r="AO204" i="21"/>
  <c r="AW204" i="21" s="1"/>
  <c r="AO200" i="21"/>
  <c r="AW200" i="21" s="1"/>
  <c r="AO193" i="21"/>
  <c r="AW193" i="21" s="1"/>
  <c r="AO190" i="21"/>
  <c r="AO185" i="21"/>
  <c r="AW185" i="21" s="1"/>
  <c r="AO195" i="21"/>
  <c r="AW195" i="21" s="1"/>
  <c r="AO186" i="21"/>
  <c r="AW186" i="21" s="1"/>
  <c r="AO194" i="21"/>
  <c r="AW194" i="21" s="1"/>
  <c r="AO189" i="21"/>
  <c r="AW189" i="21" s="1"/>
  <c r="AO188" i="21"/>
  <c r="AW188" i="21" s="1"/>
  <c r="AO196" i="21"/>
  <c r="AW196" i="21" s="1"/>
  <c r="AO191" i="21"/>
  <c r="AW191" i="21" s="1"/>
  <c r="AO184" i="21"/>
  <c r="AW184" i="21" s="1"/>
  <c r="AO182" i="21"/>
  <c r="AW182" i="21" s="1"/>
  <c r="AO179" i="21"/>
  <c r="AO198" i="21"/>
  <c r="AO180" i="21"/>
  <c r="AW180" i="21" s="1"/>
  <c r="AO206" i="21"/>
  <c r="AW206" i="21" s="1"/>
  <c r="AO202" i="21"/>
  <c r="AO192" i="21"/>
  <c r="AW192" i="21" s="1"/>
  <c r="AO181" i="21"/>
  <c r="AW181" i="21" s="1"/>
  <c r="AO183" i="21"/>
  <c r="AW183" i="21" s="1"/>
  <c r="AO187" i="21"/>
  <c r="AW187" i="21" s="1"/>
  <c r="V43" i="21"/>
  <c r="AD43" i="21" s="1"/>
  <c r="AL43" i="21"/>
  <c r="AT43" i="21" s="1"/>
  <c r="V44" i="21"/>
  <c r="AD44" i="21" s="1"/>
  <c r="AL44" i="21"/>
  <c r="AT44" i="21" s="1"/>
  <c r="V45" i="21"/>
  <c r="AD45" i="21" s="1"/>
  <c r="AL45" i="21"/>
  <c r="AT45" i="21" s="1"/>
  <c r="V46" i="21"/>
  <c r="AD46" i="21" s="1"/>
  <c r="J46" i="21" s="1"/>
  <c r="AL46" i="21"/>
  <c r="AT46" i="21" s="1"/>
  <c r="V47" i="21"/>
  <c r="AL47" i="21"/>
  <c r="AT47" i="21" s="1"/>
  <c r="V48" i="21"/>
  <c r="AL48" i="21"/>
  <c r="AT48" i="21" s="1"/>
  <c r="V49" i="21"/>
  <c r="AL49" i="21"/>
  <c r="AT49" i="21" s="1"/>
  <c r="V50" i="21"/>
  <c r="AL50" i="21"/>
  <c r="AT50" i="21" s="1"/>
  <c r="V51" i="21"/>
  <c r="AL51" i="21"/>
  <c r="AT51" i="21" s="1"/>
  <c r="V52" i="21"/>
  <c r="AL52" i="21"/>
  <c r="AT52" i="21" s="1"/>
  <c r="V53" i="21"/>
  <c r="AL53" i="21"/>
  <c r="AT53" i="21" s="1"/>
  <c r="V54" i="21"/>
  <c r="AL54" i="21"/>
  <c r="V55" i="21"/>
  <c r="AL55" i="21"/>
  <c r="V56" i="21"/>
  <c r="AL56" i="21"/>
  <c r="V57" i="21"/>
  <c r="AL57" i="21"/>
  <c r="V58" i="21"/>
  <c r="AL58" i="21"/>
  <c r="V59" i="21"/>
  <c r="AL59" i="21"/>
  <c r="V60" i="21"/>
  <c r="AL60" i="21"/>
  <c r="V61" i="21"/>
  <c r="AL61" i="21"/>
  <c r="V62" i="21"/>
  <c r="AL62" i="21"/>
  <c r="V63" i="21"/>
  <c r="AL63" i="21"/>
  <c r="V64" i="21"/>
  <c r="AL64" i="21"/>
  <c r="AP64" i="21"/>
  <c r="U65" i="21"/>
  <c r="AG116" i="21"/>
  <c r="AN194" i="21"/>
  <c r="AV194" i="21" s="1"/>
  <c r="W195" i="21"/>
  <c r="AE195" i="21" s="1"/>
  <c r="AO65" i="21"/>
  <c r="U66" i="21"/>
  <c r="Y66" i="21"/>
  <c r="AO66" i="21"/>
  <c r="Y67" i="21"/>
  <c r="AO67" i="21"/>
  <c r="Y68" i="21"/>
  <c r="AO68" i="21"/>
  <c r="Y69" i="21"/>
  <c r="AO69" i="21"/>
  <c r="Y70" i="21"/>
  <c r="AO70" i="21"/>
  <c r="Y71" i="21"/>
  <c r="AO71" i="21"/>
  <c r="AH117" i="21"/>
  <c r="AY118" i="21"/>
  <c r="K119" i="21"/>
  <c r="R56" i="30" s="1"/>
  <c r="AY119" i="21"/>
  <c r="AY120" i="21"/>
  <c r="AY121" i="21"/>
  <c r="AY122" i="21"/>
  <c r="M123" i="21"/>
  <c r="V68" i="30" s="1"/>
  <c r="K126" i="21"/>
  <c r="Y56" i="30" s="1"/>
  <c r="I126" i="21"/>
  <c r="Y44" i="30" s="1"/>
  <c r="M127" i="21"/>
  <c r="Z68" i="30" s="1"/>
  <c r="K131" i="21"/>
  <c r="AD56" i="30" s="1"/>
  <c r="K134" i="21"/>
  <c r="AG56" i="30" s="1"/>
  <c r="AE181" i="21"/>
  <c r="AF190" i="21"/>
  <c r="AM65" i="21"/>
  <c r="AQ65" i="21"/>
  <c r="W66" i="21"/>
  <c r="AM66" i="21"/>
  <c r="AQ66" i="21"/>
  <c r="W67" i="21"/>
  <c r="AM67" i="21"/>
  <c r="AQ67" i="21"/>
  <c r="AH115" i="21"/>
  <c r="AH120" i="21"/>
  <c r="AH121" i="21"/>
  <c r="AH122" i="21"/>
  <c r="AH123" i="21"/>
  <c r="I124" i="21"/>
  <c r="W44" i="30" s="1"/>
  <c r="I128" i="21"/>
  <c r="AA44" i="30" s="1"/>
  <c r="I129" i="21"/>
  <c r="AB44" i="30" s="1"/>
  <c r="N132" i="21"/>
  <c r="AE74" i="30" s="1"/>
  <c r="J137" i="21"/>
  <c r="AJ50" i="30" s="1"/>
  <c r="AH118" i="21"/>
  <c r="AH119" i="21"/>
  <c r="K120" i="21"/>
  <c r="S56" i="30" s="1"/>
  <c r="K121" i="21"/>
  <c r="T56" i="30" s="1"/>
  <c r="K122" i="21"/>
  <c r="U56" i="30" s="1"/>
  <c r="I123" i="21"/>
  <c r="V44" i="30" s="1"/>
  <c r="AY123" i="21"/>
  <c r="M124" i="21"/>
  <c r="W68" i="30" s="1"/>
  <c r="I127" i="21"/>
  <c r="Z44" i="30" s="1"/>
  <c r="M129" i="21"/>
  <c r="AB68" i="30" s="1"/>
  <c r="AY181" i="21"/>
  <c r="AX185" i="21"/>
  <c r="K156" i="21"/>
  <c r="T57" i="30" s="1"/>
  <c r="AC204" i="21"/>
  <c r="K155" i="21"/>
  <c r="S57" i="30" s="1"/>
  <c r="AV179" i="21"/>
  <c r="AX179" i="21"/>
  <c r="AT186" i="21"/>
  <c r="AX195" i="21"/>
  <c r="AH189" i="21"/>
  <c r="AW179" i="21"/>
  <c r="AV206" i="21"/>
  <c r="AX187" i="21"/>
  <c r="AU192" i="21"/>
  <c r="AT192" i="21"/>
  <c r="AF197" i="21"/>
  <c r="L197" i="21" s="1"/>
  <c r="AH199" i="21"/>
  <c r="AG199" i="21"/>
  <c r="M199" i="21" s="1"/>
  <c r="AF199" i="21"/>
  <c r="AE205" i="21"/>
  <c r="AD205" i="21"/>
  <c r="AU184" i="21"/>
  <c r="AV187" i="21"/>
  <c r="AF188" i="21"/>
  <c r="AW190" i="21"/>
  <c r="AX193" i="21"/>
  <c r="AY201" i="21"/>
  <c r="AC207" i="21"/>
  <c r="AD182" i="21"/>
  <c r="AG184" i="21"/>
  <c r="AH187" i="21"/>
  <c r="AX188" i="21"/>
  <c r="AH195" i="21"/>
  <c r="AY196" i="21"/>
  <c r="AW198" i="21"/>
  <c r="AT198" i="21"/>
  <c r="AG198" i="21"/>
  <c r="AF198" i="21"/>
  <c r="AW202" i="21"/>
  <c r="AU207" i="21"/>
  <c r="AC71" i="30" l="1"/>
  <c r="AI71" i="30"/>
  <c r="Z71" i="30"/>
  <c r="AF71" i="30"/>
  <c r="Y71" i="30"/>
  <c r="X71" i="30"/>
  <c r="AB71" i="30"/>
  <c r="AE71" i="30"/>
  <c r="AA71" i="30"/>
  <c r="AH71" i="30"/>
  <c r="W71" i="30"/>
  <c r="AK73" i="30"/>
  <c r="N117" i="21"/>
  <c r="P74" i="30" s="1"/>
  <c r="N109" i="21"/>
  <c r="H74" i="30" s="1"/>
  <c r="N113" i="21"/>
  <c r="L74" i="30" s="1"/>
  <c r="I53" i="21"/>
  <c r="I50" i="21"/>
  <c r="J45" i="21"/>
  <c r="AF44" i="21"/>
  <c r="AE47" i="21"/>
  <c r="K47" i="21" s="1"/>
  <c r="M206" i="21"/>
  <c r="K203" i="21"/>
  <c r="K202" i="21"/>
  <c r="J43" i="21"/>
  <c r="I179" i="21"/>
  <c r="I52" i="21"/>
  <c r="M184" i="21"/>
  <c r="M179" i="21"/>
  <c r="AF46" i="21"/>
  <c r="AG47" i="21"/>
  <c r="M47" i="21" s="1"/>
  <c r="AG44" i="21"/>
  <c r="M44" i="21" s="1"/>
  <c r="AF47" i="21"/>
  <c r="L47" i="21" s="1"/>
  <c r="AF45" i="21"/>
  <c r="L45" i="21" s="1"/>
  <c r="AD51" i="21"/>
  <c r="J51" i="21" s="1"/>
  <c r="AC51" i="21"/>
  <c r="I51" i="21" s="1"/>
  <c r="AG46" i="21"/>
  <c r="M46" i="21" s="1"/>
  <c r="AE46" i="21"/>
  <c r="K46" i="21" s="1"/>
  <c r="L48" i="21"/>
  <c r="L184" i="21"/>
  <c r="K197" i="21"/>
  <c r="J191" i="21"/>
  <c r="I182" i="21"/>
  <c r="I198" i="21"/>
  <c r="I192" i="21"/>
  <c r="I197" i="21"/>
  <c r="I207" i="21"/>
  <c r="I204" i="21"/>
  <c r="I199" i="21"/>
  <c r="K117" i="21"/>
  <c r="P56" i="30" s="1"/>
  <c r="K116" i="21"/>
  <c r="O56" i="30" s="1"/>
  <c r="N122" i="21"/>
  <c r="U74" i="30" s="1"/>
  <c r="N119" i="21"/>
  <c r="R74" i="30" s="1"/>
  <c r="N180" i="21"/>
  <c r="N115" i="21"/>
  <c r="N74" i="30" s="1"/>
  <c r="N191" i="21"/>
  <c r="N182" i="21"/>
  <c r="N195" i="21"/>
  <c r="M190" i="21"/>
  <c r="L188" i="21"/>
  <c r="L204" i="21"/>
  <c r="L205" i="21"/>
  <c r="M198" i="21"/>
  <c r="L203" i="21"/>
  <c r="M202" i="21"/>
  <c r="M181" i="21"/>
  <c r="M192" i="21"/>
  <c r="M203" i="21"/>
  <c r="K199" i="21"/>
  <c r="K207" i="21"/>
  <c r="K205" i="21"/>
  <c r="K194" i="21"/>
  <c r="K189" i="21"/>
  <c r="K198" i="21"/>
  <c r="J186" i="21"/>
  <c r="J183" i="21"/>
  <c r="J196" i="21"/>
  <c r="J195" i="21"/>
  <c r="J200" i="21"/>
  <c r="J188" i="21"/>
  <c r="J182" i="21"/>
  <c r="J204" i="21"/>
  <c r="J190" i="21"/>
  <c r="I194" i="21"/>
  <c r="I200" i="21"/>
  <c r="I181" i="21"/>
  <c r="I190" i="21"/>
  <c r="I203" i="21"/>
  <c r="N105" i="21"/>
  <c r="L181" i="21"/>
  <c r="N185" i="21"/>
  <c r="N200" i="21"/>
  <c r="L192" i="21"/>
  <c r="K183" i="21"/>
  <c r="M204" i="21"/>
  <c r="N56" i="21"/>
  <c r="M188" i="21"/>
  <c r="M194" i="21"/>
  <c r="N193" i="21"/>
  <c r="N190" i="21"/>
  <c r="L117" i="21"/>
  <c r="P62" i="30" s="1"/>
  <c r="J180" i="21"/>
  <c r="M205" i="21"/>
  <c r="L199" i="21"/>
  <c r="J194" i="21"/>
  <c r="J203" i="21"/>
  <c r="N120" i="21"/>
  <c r="S74" i="30" s="1"/>
  <c r="J44" i="21"/>
  <c r="K182" i="21"/>
  <c r="K180" i="21"/>
  <c r="K190" i="21"/>
  <c r="K201" i="21"/>
  <c r="K191" i="21"/>
  <c r="K196" i="21"/>
  <c r="K200" i="21"/>
  <c r="N111" i="21"/>
  <c r="J74" i="30" s="1"/>
  <c r="N112" i="21"/>
  <c r="K74" i="30" s="1"/>
  <c r="M183" i="21"/>
  <c r="N121" i="21"/>
  <c r="T74" i="30" s="1"/>
  <c r="I191" i="21"/>
  <c r="N187" i="21"/>
  <c r="L207" i="21"/>
  <c r="I196" i="21"/>
  <c r="N186" i="21"/>
  <c r="L194" i="21"/>
  <c r="N204" i="21"/>
  <c r="N118" i="21"/>
  <c r="Q74" i="30" s="1"/>
  <c r="I201" i="21"/>
  <c r="M207" i="21"/>
  <c r="AE49" i="21"/>
  <c r="K49" i="21" s="1"/>
  <c r="AC49" i="21"/>
  <c r="I49" i="21" s="1"/>
  <c r="AD49" i="21"/>
  <c r="J49" i="21" s="1"/>
  <c r="L44" i="21"/>
  <c r="N201" i="21"/>
  <c r="J201" i="21"/>
  <c r="J199" i="21"/>
  <c r="L183" i="21"/>
  <c r="L191" i="21"/>
  <c r="X108" i="21"/>
  <c r="BE75" i="21"/>
  <c r="BM75" i="21" s="1"/>
  <c r="L42" i="21"/>
  <c r="AF42" i="21"/>
  <c r="AO42" i="21" s="1"/>
  <c r="AD47" i="21"/>
  <c r="J47" i="21" s="1"/>
  <c r="AC47" i="21"/>
  <c r="I47" i="21" s="1"/>
  <c r="N205" i="21"/>
  <c r="L196" i="21"/>
  <c r="M200" i="21"/>
  <c r="N189" i="21"/>
  <c r="L179" i="21"/>
  <c r="M186" i="21"/>
  <c r="I183" i="21"/>
  <c r="K204" i="21"/>
  <c r="K184" i="21"/>
  <c r="K192" i="21"/>
  <c r="I180" i="21"/>
  <c r="I184" i="21"/>
  <c r="I195" i="21"/>
  <c r="I193" i="21"/>
  <c r="N57" i="21"/>
  <c r="AF53" i="21"/>
  <c r="L53" i="21" s="1"/>
  <c r="AG53" i="21"/>
  <c r="M53" i="21" s="1"/>
  <c r="I45" i="21"/>
  <c r="M189" i="21"/>
  <c r="M195" i="21"/>
  <c r="N179" i="21"/>
  <c r="N198" i="21"/>
  <c r="N184" i="21"/>
  <c r="N192" i="21"/>
  <c r="J206" i="21"/>
  <c r="J184" i="21"/>
  <c r="J192" i="21"/>
  <c r="L201" i="21"/>
  <c r="L185" i="21"/>
  <c r="L193" i="21"/>
  <c r="BC75" i="21"/>
  <c r="BK75" i="21" s="1"/>
  <c r="V108" i="21"/>
  <c r="AD42" i="21"/>
  <c r="AM42" i="21" s="1"/>
  <c r="J42" i="21"/>
  <c r="U108" i="21"/>
  <c r="AC42" i="21"/>
  <c r="AL42" i="21" s="1"/>
  <c r="I42" i="21"/>
  <c r="BB75" i="21"/>
  <c r="BJ75" i="21" s="1"/>
  <c r="N110" i="21"/>
  <c r="I74" i="30" s="1"/>
  <c r="N114" i="21"/>
  <c r="M74" i="30" s="1"/>
  <c r="K181" i="21"/>
  <c r="N197" i="21"/>
  <c r="N199" i="21"/>
  <c r="J197" i="21"/>
  <c r="L206" i="21"/>
  <c r="L198" i="21"/>
  <c r="J187" i="21"/>
  <c r="L200" i="21"/>
  <c r="N203" i="21"/>
  <c r="K186" i="21"/>
  <c r="K195" i="21"/>
  <c r="K187" i="21"/>
  <c r="K193" i="21"/>
  <c r="K185" i="21"/>
  <c r="K188" i="21"/>
  <c r="AE48" i="21"/>
  <c r="K48" i="21" s="1"/>
  <c r="AC48" i="21"/>
  <c r="I48" i="21" s="1"/>
  <c r="AD48" i="21"/>
  <c r="J48" i="21" s="1"/>
  <c r="I46" i="21"/>
  <c r="I43" i="21"/>
  <c r="L46" i="21"/>
  <c r="I189" i="21"/>
  <c r="AG54" i="21"/>
  <c r="M54" i="21" s="1"/>
  <c r="AH54" i="21"/>
  <c r="N54" i="21" s="1"/>
  <c r="AF50" i="21"/>
  <c r="L50" i="21" s="1"/>
  <c r="AE50" i="21"/>
  <c r="K50" i="21" s="1"/>
  <c r="AD50" i="21"/>
  <c r="J50" i="21" s="1"/>
  <c r="M180" i="21"/>
  <c r="M182" i="21"/>
  <c r="M185" i="21"/>
  <c r="N206" i="21"/>
  <c r="N181" i="21"/>
  <c r="N202" i="21"/>
  <c r="J179" i="21"/>
  <c r="J207" i="21"/>
  <c r="L202" i="21"/>
  <c r="L180" i="21"/>
  <c r="L187" i="21"/>
  <c r="L195" i="21"/>
  <c r="BG75" i="21"/>
  <c r="BO75" i="21" s="1"/>
  <c r="Z108" i="21"/>
  <c r="AH42" i="21"/>
  <c r="AQ42" i="21" s="1"/>
  <c r="N42" i="21"/>
  <c r="Y108" i="21"/>
  <c r="BF75" i="21"/>
  <c r="BN75" i="21" s="1"/>
  <c r="M42" i="21"/>
  <c r="AG42" i="21"/>
  <c r="AP42" i="21" s="1"/>
  <c r="L118" i="21"/>
  <c r="Q62" i="30" s="1"/>
  <c r="AF52" i="21"/>
  <c r="L52" i="21" s="1"/>
  <c r="AG52" i="21"/>
  <c r="M52" i="21" s="1"/>
  <c r="I206" i="21"/>
  <c r="J185" i="21"/>
  <c r="N207" i="21"/>
  <c r="J205" i="21"/>
  <c r="I186" i="21"/>
  <c r="N194" i="21"/>
  <c r="L186" i="21"/>
  <c r="N183" i="21"/>
  <c r="N123" i="21"/>
  <c r="V74" i="30" s="1"/>
  <c r="L190" i="21"/>
  <c r="K179" i="21"/>
  <c r="K206" i="21"/>
  <c r="I187" i="21"/>
  <c r="I185" i="21"/>
  <c r="AH55" i="21"/>
  <c r="N55" i="21" s="1"/>
  <c r="AG55" i="21"/>
  <c r="M55" i="21" s="1"/>
  <c r="AF51" i="21"/>
  <c r="L51" i="21" s="1"/>
  <c r="AE51" i="21"/>
  <c r="K51" i="21" s="1"/>
  <c r="I44" i="21"/>
  <c r="L49" i="21"/>
  <c r="M196" i="21"/>
  <c r="M191" i="21"/>
  <c r="M193" i="21"/>
  <c r="M187" i="21"/>
  <c r="N188" i="21"/>
  <c r="N196" i="21"/>
  <c r="J198" i="21"/>
  <c r="J181" i="21"/>
  <c r="L182" i="21"/>
  <c r="L189" i="21"/>
  <c r="BD75" i="21"/>
  <c r="BL75" i="21" s="1"/>
  <c r="W108" i="21"/>
  <c r="AE42" i="21"/>
  <c r="AN42" i="21" s="1"/>
  <c r="K42" i="21"/>
  <c r="L119" i="21"/>
  <c r="R62" i="30" s="1"/>
  <c r="C18" i="7"/>
  <c r="AU185" i="7"/>
  <c r="AT185" i="7"/>
  <c r="AS185" i="7"/>
  <c r="AR185" i="7"/>
  <c r="AQ185" i="7"/>
  <c r="AP185" i="7"/>
  <c r="AO185" i="7"/>
  <c r="AN185" i="7"/>
  <c r="AM185" i="7"/>
  <c r="AL185" i="7"/>
  <c r="AK185" i="7"/>
  <c r="AJ185" i="7"/>
  <c r="AI185" i="7"/>
  <c r="AH185" i="7"/>
  <c r="AG185" i="7"/>
  <c r="AF185" i="7"/>
  <c r="AE185" i="7"/>
  <c r="AD185" i="7"/>
  <c r="AC185" i="7"/>
  <c r="AB185" i="7"/>
  <c r="AA185" i="7"/>
  <c r="Z185" i="7"/>
  <c r="Y185" i="7"/>
  <c r="X185" i="7"/>
  <c r="W185" i="7"/>
  <c r="V185" i="7"/>
  <c r="U185" i="7"/>
  <c r="T185" i="7"/>
  <c r="S185" i="7"/>
  <c r="R185" i="7"/>
  <c r="Q185" i="7"/>
  <c r="P185" i="7"/>
  <c r="O185" i="7"/>
  <c r="N185" i="7"/>
  <c r="M185" i="7"/>
  <c r="L185" i="7"/>
  <c r="K185" i="7"/>
  <c r="J185" i="7"/>
  <c r="I185" i="7"/>
  <c r="H185" i="7"/>
  <c r="G185" i="7"/>
  <c r="F185" i="7"/>
  <c r="E185" i="7"/>
  <c r="AU184" i="7"/>
  <c r="AT184" i="7"/>
  <c r="AS184" i="7"/>
  <c r="AR184" i="7"/>
  <c r="AQ184" i="7"/>
  <c r="AP184" i="7"/>
  <c r="AO184" i="7"/>
  <c r="AN184" i="7"/>
  <c r="AM184" i="7"/>
  <c r="AL184" i="7"/>
  <c r="AK184" i="7"/>
  <c r="AJ184" i="7"/>
  <c r="AI184" i="7"/>
  <c r="AH184" i="7"/>
  <c r="AG184" i="7"/>
  <c r="AF184" i="7"/>
  <c r="AE184" i="7"/>
  <c r="AD184" i="7"/>
  <c r="AC184" i="7"/>
  <c r="AB184" i="7"/>
  <c r="AA184" i="7"/>
  <c r="Z184" i="7"/>
  <c r="Y184" i="7"/>
  <c r="X184" i="7"/>
  <c r="W184" i="7"/>
  <c r="V184" i="7"/>
  <c r="U184" i="7"/>
  <c r="T184" i="7"/>
  <c r="S184" i="7"/>
  <c r="R184" i="7"/>
  <c r="Q184" i="7"/>
  <c r="P184" i="7"/>
  <c r="O184" i="7"/>
  <c r="N184" i="7"/>
  <c r="M184" i="7"/>
  <c r="L184" i="7"/>
  <c r="K184" i="7"/>
  <c r="J184" i="7"/>
  <c r="I184" i="7"/>
  <c r="H184" i="7"/>
  <c r="G184" i="7"/>
  <c r="F184" i="7"/>
  <c r="E184" i="7"/>
  <c r="AU183" i="7"/>
  <c r="AT183" i="7"/>
  <c r="AS183" i="7"/>
  <c r="AR183" i="7"/>
  <c r="AQ183" i="7"/>
  <c r="AP183" i="7"/>
  <c r="AO183" i="7"/>
  <c r="AN183" i="7"/>
  <c r="AM183" i="7"/>
  <c r="AL183" i="7"/>
  <c r="AK183" i="7"/>
  <c r="AJ183" i="7"/>
  <c r="AI183" i="7"/>
  <c r="AH183" i="7"/>
  <c r="AG183" i="7"/>
  <c r="AF183" i="7"/>
  <c r="AE183" i="7"/>
  <c r="AD183" i="7"/>
  <c r="AC183" i="7"/>
  <c r="AB183" i="7"/>
  <c r="AA183" i="7"/>
  <c r="Z183" i="7"/>
  <c r="Y183" i="7"/>
  <c r="X183" i="7"/>
  <c r="W183" i="7"/>
  <c r="V183" i="7"/>
  <c r="U183" i="7"/>
  <c r="T183" i="7"/>
  <c r="S183" i="7"/>
  <c r="R183" i="7"/>
  <c r="Q183" i="7"/>
  <c r="P183" i="7"/>
  <c r="O183" i="7"/>
  <c r="N183" i="7"/>
  <c r="M183" i="7"/>
  <c r="L183" i="7"/>
  <c r="K183" i="7"/>
  <c r="J183" i="7"/>
  <c r="I183" i="7"/>
  <c r="H183" i="7"/>
  <c r="G183" i="7"/>
  <c r="F183" i="7"/>
  <c r="E183" i="7"/>
  <c r="AU182" i="7"/>
  <c r="AT182" i="7"/>
  <c r="AS182" i="7"/>
  <c r="AR182" i="7"/>
  <c r="AQ182" i="7"/>
  <c r="AP182" i="7"/>
  <c r="AO182" i="7"/>
  <c r="AN182" i="7"/>
  <c r="AM182" i="7"/>
  <c r="AL182" i="7"/>
  <c r="AK182" i="7"/>
  <c r="AJ182" i="7"/>
  <c r="AI182" i="7"/>
  <c r="AH182" i="7"/>
  <c r="AG182" i="7"/>
  <c r="AF182" i="7"/>
  <c r="AE182" i="7"/>
  <c r="AD182" i="7"/>
  <c r="AC182" i="7"/>
  <c r="AB182" i="7"/>
  <c r="AA182" i="7"/>
  <c r="Z182" i="7"/>
  <c r="Y182" i="7"/>
  <c r="X182" i="7"/>
  <c r="W182" i="7"/>
  <c r="V182" i="7"/>
  <c r="U182" i="7"/>
  <c r="T182" i="7"/>
  <c r="S182" i="7"/>
  <c r="R182" i="7"/>
  <c r="Q182" i="7"/>
  <c r="P182" i="7"/>
  <c r="O182" i="7"/>
  <c r="N182" i="7"/>
  <c r="M182" i="7"/>
  <c r="L182" i="7"/>
  <c r="K182" i="7"/>
  <c r="J182" i="7"/>
  <c r="I182" i="7"/>
  <c r="H182" i="7"/>
  <c r="G182" i="7"/>
  <c r="F182" i="7"/>
  <c r="E182" i="7"/>
  <c r="AU181" i="7"/>
  <c r="AT181" i="7"/>
  <c r="AS181" i="7"/>
  <c r="AR181" i="7"/>
  <c r="AQ181" i="7"/>
  <c r="AP181" i="7"/>
  <c r="AO181" i="7"/>
  <c r="AN181" i="7"/>
  <c r="AM181" i="7"/>
  <c r="AL181" i="7"/>
  <c r="AK181" i="7"/>
  <c r="AJ181" i="7"/>
  <c r="AI181" i="7"/>
  <c r="AH181" i="7"/>
  <c r="AG181" i="7"/>
  <c r="AF181" i="7"/>
  <c r="AE181" i="7"/>
  <c r="AD181" i="7"/>
  <c r="AC181" i="7"/>
  <c r="AB181" i="7"/>
  <c r="AA181" i="7"/>
  <c r="Z181" i="7"/>
  <c r="Y181" i="7"/>
  <c r="X181" i="7"/>
  <c r="W181" i="7"/>
  <c r="V181" i="7"/>
  <c r="U181" i="7"/>
  <c r="T181" i="7"/>
  <c r="S181" i="7"/>
  <c r="R181" i="7"/>
  <c r="Q181" i="7"/>
  <c r="P181" i="7"/>
  <c r="O181" i="7"/>
  <c r="N181" i="7"/>
  <c r="M181" i="7"/>
  <c r="L181" i="7"/>
  <c r="K181" i="7"/>
  <c r="J181" i="7"/>
  <c r="I181" i="7"/>
  <c r="H181" i="7"/>
  <c r="G181" i="7"/>
  <c r="F181" i="7"/>
  <c r="E181" i="7"/>
  <c r="AU180" i="7"/>
  <c r="AT180" i="7"/>
  <c r="AS180" i="7"/>
  <c r="AR180" i="7"/>
  <c r="AQ180" i="7"/>
  <c r="AP180" i="7"/>
  <c r="AO180" i="7"/>
  <c r="AN180" i="7"/>
  <c r="AM180" i="7"/>
  <c r="AL180" i="7"/>
  <c r="AK180" i="7"/>
  <c r="AJ180" i="7"/>
  <c r="AI180" i="7"/>
  <c r="AH180" i="7"/>
  <c r="AG180" i="7"/>
  <c r="AF180" i="7"/>
  <c r="AE180" i="7"/>
  <c r="AD180" i="7"/>
  <c r="AC180" i="7"/>
  <c r="AB180" i="7"/>
  <c r="AA180" i="7"/>
  <c r="Z180" i="7"/>
  <c r="Y180" i="7"/>
  <c r="X180" i="7"/>
  <c r="W180" i="7"/>
  <c r="V180" i="7"/>
  <c r="U180" i="7"/>
  <c r="T180" i="7"/>
  <c r="S180" i="7"/>
  <c r="R180" i="7"/>
  <c r="Q180" i="7"/>
  <c r="P180" i="7"/>
  <c r="O180" i="7"/>
  <c r="N180" i="7"/>
  <c r="M180" i="7"/>
  <c r="L180" i="7"/>
  <c r="K180" i="7"/>
  <c r="J180" i="7"/>
  <c r="I180" i="7"/>
  <c r="H180" i="7"/>
  <c r="G180" i="7"/>
  <c r="F180" i="7"/>
  <c r="E180" i="7"/>
  <c r="AU179" i="7"/>
  <c r="AT179" i="7"/>
  <c r="AS179" i="7"/>
  <c r="AR179" i="7"/>
  <c r="AQ179" i="7"/>
  <c r="AP179" i="7"/>
  <c r="AO179" i="7"/>
  <c r="AN179" i="7"/>
  <c r="AM179" i="7"/>
  <c r="AL179" i="7"/>
  <c r="AK179" i="7"/>
  <c r="AJ179" i="7"/>
  <c r="AI179" i="7"/>
  <c r="AH179" i="7"/>
  <c r="AG179" i="7"/>
  <c r="AF179" i="7"/>
  <c r="AE179" i="7"/>
  <c r="AD179" i="7"/>
  <c r="AC179" i="7"/>
  <c r="AB179" i="7"/>
  <c r="AA179" i="7"/>
  <c r="Z179" i="7"/>
  <c r="Y179" i="7"/>
  <c r="X179" i="7"/>
  <c r="W179" i="7"/>
  <c r="V179" i="7"/>
  <c r="U179" i="7"/>
  <c r="T179" i="7"/>
  <c r="S179" i="7"/>
  <c r="R179" i="7"/>
  <c r="Q179" i="7"/>
  <c r="P179" i="7"/>
  <c r="O179" i="7"/>
  <c r="N179" i="7"/>
  <c r="M179" i="7"/>
  <c r="L179" i="7"/>
  <c r="K179" i="7"/>
  <c r="J179" i="7"/>
  <c r="I179" i="7"/>
  <c r="H179" i="7"/>
  <c r="G179" i="7"/>
  <c r="F179" i="7"/>
  <c r="E179" i="7"/>
  <c r="AU178" i="7"/>
  <c r="AT178" i="7"/>
  <c r="AS178" i="7"/>
  <c r="AR178" i="7"/>
  <c r="AQ178" i="7"/>
  <c r="AP178" i="7"/>
  <c r="AO178" i="7"/>
  <c r="AN178" i="7"/>
  <c r="AM178" i="7"/>
  <c r="AL178" i="7"/>
  <c r="AK178" i="7"/>
  <c r="AJ178" i="7"/>
  <c r="AI178" i="7"/>
  <c r="AH178" i="7"/>
  <c r="AG178" i="7"/>
  <c r="AF178" i="7"/>
  <c r="AE178" i="7"/>
  <c r="AD178" i="7"/>
  <c r="AC178" i="7"/>
  <c r="AB178" i="7"/>
  <c r="AA178" i="7"/>
  <c r="Z178" i="7"/>
  <c r="Y178" i="7"/>
  <c r="X178" i="7"/>
  <c r="W178" i="7"/>
  <c r="V178" i="7"/>
  <c r="U178" i="7"/>
  <c r="T178" i="7"/>
  <c r="S178" i="7"/>
  <c r="R178" i="7"/>
  <c r="Q178" i="7"/>
  <c r="P178" i="7"/>
  <c r="O178" i="7"/>
  <c r="N178" i="7"/>
  <c r="M178" i="7"/>
  <c r="L178" i="7"/>
  <c r="K178" i="7"/>
  <c r="J178" i="7"/>
  <c r="I178" i="7"/>
  <c r="H178" i="7"/>
  <c r="G178" i="7"/>
  <c r="F178" i="7"/>
  <c r="E178" i="7"/>
  <c r="AU177" i="7"/>
  <c r="AT177" i="7"/>
  <c r="AS177" i="7"/>
  <c r="AR177" i="7"/>
  <c r="AQ177" i="7"/>
  <c r="AP177" i="7"/>
  <c r="AO177" i="7"/>
  <c r="AN177" i="7"/>
  <c r="AM177" i="7"/>
  <c r="AL177" i="7"/>
  <c r="AK177" i="7"/>
  <c r="AJ177" i="7"/>
  <c r="AI177" i="7"/>
  <c r="AH177" i="7"/>
  <c r="AG177" i="7"/>
  <c r="AF177" i="7"/>
  <c r="AE177" i="7"/>
  <c r="AD177" i="7"/>
  <c r="AC177" i="7"/>
  <c r="AB177" i="7"/>
  <c r="AA177" i="7"/>
  <c r="Z177" i="7"/>
  <c r="Y177" i="7"/>
  <c r="X177" i="7"/>
  <c r="W177" i="7"/>
  <c r="V177" i="7"/>
  <c r="U177" i="7"/>
  <c r="T177" i="7"/>
  <c r="S177" i="7"/>
  <c r="R177" i="7"/>
  <c r="Q177" i="7"/>
  <c r="P177" i="7"/>
  <c r="O177" i="7"/>
  <c r="N177" i="7"/>
  <c r="M177" i="7"/>
  <c r="L177" i="7"/>
  <c r="K177" i="7"/>
  <c r="J177" i="7"/>
  <c r="I177" i="7"/>
  <c r="H177" i="7"/>
  <c r="G177" i="7"/>
  <c r="F177" i="7"/>
  <c r="E177" i="7"/>
  <c r="AU176" i="7"/>
  <c r="AT176" i="7"/>
  <c r="AS176" i="7"/>
  <c r="AR176" i="7"/>
  <c r="AQ176" i="7"/>
  <c r="AP176" i="7"/>
  <c r="AO176" i="7"/>
  <c r="AN176" i="7"/>
  <c r="AM176" i="7"/>
  <c r="AL176" i="7"/>
  <c r="AK176" i="7"/>
  <c r="AJ176" i="7"/>
  <c r="AI176" i="7"/>
  <c r="AH176" i="7"/>
  <c r="AG176" i="7"/>
  <c r="AF176" i="7"/>
  <c r="AE176" i="7"/>
  <c r="AD176" i="7"/>
  <c r="AC176" i="7"/>
  <c r="AB176" i="7"/>
  <c r="AA176" i="7"/>
  <c r="Z176" i="7"/>
  <c r="Y176" i="7"/>
  <c r="X176" i="7"/>
  <c r="W176" i="7"/>
  <c r="V176" i="7"/>
  <c r="U176" i="7"/>
  <c r="T176" i="7"/>
  <c r="S176" i="7"/>
  <c r="R176" i="7"/>
  <c r="Q176" i="7"/>
  <c r="P176" i="7"/>
  <c r="O176" i="7"/>
  <c r="N176" i="7"/>
  <c r="M176" i="7"/>
  <c r="L176" i="7"/>
  <c r="K176" i="7"/>
  <c r="J176" i="7"/>
  <c r="I176" i="7"/>
  <c r="H176" i="7"/>
  <c r="G176" i="7"/>
  <c r="F176" i="7"/>
  <c r="E176" i="7"/>
  <c r="AU175" i="7"/>
  <c r="AT175" i="7"/>
  <c r="AS175" i="7"/>
  <c r="AR175" i="7"/>
  <c r="AQ175" i="7"/>
  <c r="AP175" i="7"/>
  <c r="AO175" i="7"/>
  <c r="AN175" i="7"/>
  <c r="AM175" i="7"/>
  <c r="AL175" i="7"/>
  <c r="AK175" i="7"/>
  <c r="AJ175" i="7"/>
  <c r="AI175" i="7"/>
  <c r="AH175" i="7"/>
  <c r="AG175" i="7"/>
  <c r="AF175" i="7"/>
  <c r="AE175" i="7"/>
  <c r="AD175" i="7"/>
  <c r="AC175" i="7"/>
  <c r="AB175" i="7"/>
  <c r="AA175" i="7"/>
  <c r="Z175" i="7"/>
  <c r="Y175" i="7"/>
  <c r="X175" i="7"/>
  <c r="W175" i="7"/>
  <c r="V175" i="7"/>
  <c r="U175" i="7"/>
  <c r="T175" i="7"/>
  <c r="S175" i="7"/>
  <c r="R175" i="7"/>
  <c r="Q175" i="7"/>
  <c r="P175" i="7"/>
  <c r="O175" i="7"/>
  <c r="N175" i="7"/>
  <c r="M175" i="7"/>
  <c r="L175" i="7"/>
  <c r="K175" i="7"/>
  <c r="J175" i="7"/>
  <c r="I175" i="7"/>
  <c r="H175" i="7"/>
  <c r="G175" i="7"/>
  <c r="F175" i="7"/>
  <c r="E175" i="7"/>
  <c r="AU174" i="7"/>
  <c r="AT174" i="7"/>
  <c r="AS174" i="7"/>
  <c r="AR174" i="7"/>
  <c r="AQ174" i="7"/>
  <c r="AP174" i="7"/>
  <c r="AO174" i="7"/>
  <c r="AN174" i="7"/>
  <c r="AM174" i="7"/>
  <c r="AL174" i="7"/>
  <c r="AK174" i="7"/>
  <c r="AJ174" i="7"/>
  <c r="AI174" i="7"/>
  <c r="AH174" i="7"/>
  <c r="AG174" i="7"/>
  <c r="AF174" i="7"/>
  <c r="AE174" i="7"/>
  <c r="AD174" i="7"/>
  <c r="AC174" i="7"/>
  <c r="AB174" i="7"/>
  <c r="AA174" i="7"/>
  <c r="Z174" i="7"/>
  <c r="Y174" i="7"/>
  <c r="X174" i="7"/>
  <c r="W174" i="7"/>
  <c r="V174" i="7"/>
  <c r="U174" i="7"/>
  <c r="T174" i="7"/>
  <c r="S174" i="7"/>
  <c r="R174" i="7"/>
  <c r="Q174" i="7"/>
  <c r="P174" i="7"/>
  <c r="O174" i="7"/>
  <c r="N174" i="7"/>
  <c r="M174" i="7"/>
  <c r="L174" i="7"/>
  <c r="K174" i="7"/>
  <c r="J174" i="7"/>
  <c r="I174" i="7"/>
  <c r="H174" i="7"/>
  <c r="G174" i="7"/>
  <c r="F174" i="7"/>
  <c r="E174" i="7"/>
  <c r="AU173" i="7"/>
  <c r="AT173" i="7"/>
  <c r="AS173" i="7"/>
  <c r="AR173" i="7"/>
  <c r="AQ173" i="7"/>
  <c r="AP173" i="7"/>
  <c r="AO173" i="7"/>
  <c r="AN173" i="7"/>
  <c r="AM173" i="7"/>
  <c r="AL173" i="7"/>
  <c r="AK173" i="7"/>
  <c r="AJ173" i="7"/>
  <c r="AI173" i="7"/>
  <c r="AH173" i="7"/>
  <c r="AG173" i="7"/>
  <c r="AF173" i="7"/>
  <c r="AE173" i="7"/>
  <c r="AD173" i="7"/>
  <c r="AC173" i="7"/>
  <c r="AB173" i="7"/>
  <c r="AA173" i="7"/>
  <c r="Z173" i="7"/>
  <c r="Y173" i="7"/>
  <c r="X173" i="7"/>
  <c r="W173" i="7"/>
  <c r="V173" i="7"/>
  <c r="U173" i="7"/>
  <c r="T173" i="7"/>
  <c r="S173" i="7"/>
  <c r="R173" i="7"/>
  <c r="Q173" i="7"/>
  <c r="P173" i="7"/>
  <c r="O173" i="7"/>
  <c r="N173" i="7"/>
  <c r="M173" i="7"/>
  <c r="L173" i="7"/>
  <c r="K173" i="7"/>
  <c r="J173" i="7"/>
  <c r="I173" i="7"/>
  <c r="H173" i="7"/>
  <c r="G173" i="7"/>
  <c r="F173" i="7"/>
  <c r="E173" i="7"/>
  <c r="AU172" i="7"/>
  <c r="AT172" i="7"/>
  <c r="AS172" i="7"/>
  <c r="AR172" i="7"/>
  <c r="AQ172" i="7"/>
  <c r="AP172" i="7"/>
  <c r="AN172" i="7"/>
  <c r="AM172" i="7"/>
  <c r="AL172" i="7"/>
  <c r="AK172" i="7"/>
  <c r="AJ172" i="7"/>
  <c r="AI172" i="7"/>
  <c r="AH172" i="7"/>
  <c r="AG172" i="7"/>
  <c r="AF172" i="7"/>
  <c r="AE172" i="7"/>
  <c r="AD172" i="7"/>
  <c r="AC172" i="7"/>
  <c r="AB172" i="7"/>
  <c r="AA172" i="7"/>
  <c r="Z172" i="7"/>
  <c r="Y172" i="7"/>
  <c r="X172" i="7"/>
  <c r="W172" i="7"/>
  <c r="V172" i="7"/>
  <c r="U172" i="7"/>
  <c r="T172" i="7"/>
  <c r="S172" i="7"/>
  <c r="R172" i="7"/>
  <c r="Q172" i="7"/>
  <c r="P172" i="7"/>
  <c r="O172" i="7"/>
  <c r="N172" i="7"/>
  <c r="M172" i="7"/>
  <c r="L172" i="7"/>
  <c r="K172" i="7"/>
  <c r="J172" i="7"/>
  <c r="I172" i="7"/>
  <c r="H172" i="7"/>
  <c r="G172" i="7"/>
  <c r="F172" i="7"/>
  <c r="E172" i="7"/>
  <c r="AU171" i="7"/>
  <c r="AT171" i="7"/>
  <c r="AS171" i="7"/>
  <c r="AP171" i="7"/>
  <c r="AN171" i="7"/>
  <c r="AM171" i="7"/>
  <c r="AL171" i="7"/>
  <c r="AK171" i="7"/>
  <c r="AJ171" i="7"/>
  <c r="AI171" i="7"/>
  <c r="AH171" i="7"/>
  <c r="AG171" i="7"/>
  <c r="AF171" i="7"/>
  <c r="AE171" i="7"/>
  <c r="AC171" i="7"/>
  <c r="AB171" i="7"/>
  <c r="AA171" i="7"/>
  <c r="Z171" i="7"/>
  <c r="Y171" i="7"/>
  <c r="X171" i="7"/>
  <c r="W171" i="7"/>
  <c r="V171" i="7"/>
  <c r="U171" i="7"/>
  <c r="T171" i="7"/>
  <c r="S171" i="7"/>
  <c r="R171" i="7"/>
  <c r="Q171" i="7"/>
  <c r="P171" i="7"/>
  <c r="O171" i="7"/>
  <c r="N171" i="7"/>
  <c r="M171" i="7"/>
  <c r="L171" i="7"/>
  <c r="K171" i="7"/>
  <c r="J171" i="7"/>
  <c r="I171" i="7"/>
  <c r="H171" i="7"/>
  <c r="G171" i="7"/>
  <c r="F171" i="7"/>
  <c r="E171" i="7"/>
  <c r="AU170" i="7"/>
  <c r="AT170" i="7"/>
  <c r="AS170" i="7"/>
  <c r="AP170" i="7"/>
  <c r="AN170" i="7"/>
  <c r="AM170" i="7"/>
  <c r="AL170" i="7"/>
  <c r="AK170" i="7"/>
  <c r="AJ170" i="7"/>
  <c r="AI170" i="7"/>
  <c r="AH170" i="7"/>
  <c r="AG170" i="7"/>
  <c r="AF170" i="7"/>
  <c r="AE170" i="7"/>
  <c r="AC170" i="7"/>
  <c r="AB170" i="7"/>
  <c r="AA170" i="7"/>
  <c r="Z170" i="7"/>
  <c r="Y170" i="7"/>
  <c r="X170" i="7"/>
  <c r="W170" i="7"/>
  <c r="V170" i="7"/>
  <c r="U170" i="7"/>
  <c r="T170" i="7"/>
  <c r="S170" i="7"/>
  <c r="R170" i="7"/>
  <c r="Q170" i="7"/>
  <c r="P170" i="7"/>
  <c r="O170" i="7"/>
  <c r="N170" i="7"/>
  <c r="M170" i="7"/>
  <c r="L170" i="7"/>
  <c r="K170" i="7"/>
  <c r="I170" i="7"/>
  <c r="H170" i="7"/>
  <c r="G170" i="7"/>
  <c r="F170" i="7"/>
  <c r="E170" i="7"/>
  <c r="AU169" i="7"/>
  <c r="AT169" i="7"/>
  <c r="AN169" i="7"/>
  <c r="AM169" i="7"/>
  <c r="AL169" i="7"/>
  <c r="AK169" i="7"/>
  <c r="AJ169" i="7"/>
  <c r="AI169" i="7"/>
  <c r="AH169" i="7"/>
  <c r="AG169" i="7"/>
  <c r="AF169" i="7"/>
  <c r="AE169" i="7"/>
  <c r="AC169" i="7"/>
  <c r="AB169" i="7"/>
  <c r="AA169" i="7"/>
  <c r="Z169" i="7"/>
  <c r="Y169" i="7"/>
  <c r="X169" i="7"/>
  <c r="W169" i="7"/>
  <c r="V169" i="7"/>
  <c r="U169" i="7"/>
  <c r="T169" i="7"/>
  <c r="S169" i="7"/>
  <c r="R169" i="7"/>
  <c r="Q169" i="7"/>
  <c r="P169" i="7"/>
  <c r="O169" i="7"/>
  <c r="N169" i="7"/>
  <c r="M169" i="7"/>
  <c r="L169" i="7"/>
  <c r="K169" i="7"/>
  <c r="I169" i="7"/>
  <c r="H169" i="7"/>
  <c r="G169" i="7"/>
  <c r="F169" i="7"/>
  <c r="E169" i="7"/>
  <c r="AU168" i="7"/>
  <c r="AN168" i="7"/>
  <c r="AM168" i="7"/>
  <c r="AL168" i="7"/>
  <c r="AK168" i="7"/>
  <c r="AJ168" i="7"/>
  <c r="AI168" i="7"/>
  <c r="AH168" i="7"/>
  <c r="AG168" i="7"/>
  <c r="AF168" i="7"/>
  <c r="AE168" i="7"/>
  <c r="AC168" i="7"/>
  <c r="AB168" i="7"/>
  <c r="AA168" i="7"/>
  <c r="Y168" i="7"/>
  <c r="X168" i="7"/>
  <c r="W168" i="7"/>
  <c r="V168" i="7"/>
  <c r="U168" i="7"/>
  <c r="T168" i="7"/>
  <c r="S168" i="7"/>
  <c r="R168" i="7"/>
  <c r="Q168" i="7"/>
  <c r="P168" i="7"/>
  <c r="O168" i="7"/>
  <c r="N168" i="7"/>
  <c r="M168" i="7"/>
  <c r="L168" i="7"/>
  <c r="K168" i="7"/>
  <c r="I168" i="7"/>
  <c r="H168" i="7"/>
  <c r="G168" i="7"/>
  <c r="F168" i="7"/>
  <c r="E168" i="7"/>
  <c r="AM167" i="7"/>
  <c r="AL167" i="7"/>
  <c r="AK167" i="7"/>
  <c r="AJ167" i="7"/>
  <c r="AI167" i="7"/>
  <c r="AH167" i="7"/>
  <c r="AG167" i="7"/>
  <c r="AF167" i="7"/>
  <c r="AC167" i="7"/>
  <c r="AB167" i="7"/>
  <c r="AA167" i="7"/>
  <c r="Y167" i="7"/>
  <c r="X167" i="7"/>
  <c r="W167" i="7"/>
  <c r="V167" i="7"/>
  <c r="U167" i="7"/>
  <c r="T167" i="7"/>
  <c r="S167" i="7"/>
  <c r="R167" i="7"/>
  <c r="Q167" i="7"/>
  <c r="P167" i="7"/>
  <c r="O167" i="7"/>
  <c r="N167" i="7"/>
  <c r="M167" i="7"/>
  <c r="L167" i="7"/>
  <c r="K167" i="7"/>
  <c r="H167" i="7"/>
  <c r="G167" i="7"/>
  <c r="F167" i="7"/>
  <c r="E167" i="7"/>
  <c r="AM166" i="7"/>
  <c r="AK166" i="7"/>
  <c r="AJ166" i="7"/>
  <c r="AI166" i="7"/>
  <c r="AH166" i="7"/>
  <c r="AG166" i="7"/>
  <c r="AF166" i="7"/>
  <c r="AC166" i="7"/>
  <c r="AB166" i="7"/>
  <c r="AA166" i="7"/>
  <c r="X166" i="7"/>
  <c r="W166" i="7"/>
  <c r="V166" i="7"/>
  <c r="U166" i="7"/>
  <c r="T166" i="7"/>
  <c r="S166" i="7"/>
  <c r="R166" i="7"/>
  <c r="Q166" i="7"/>
  <c r="P166" i="7"/>
  <c r="N166" i="7"/>
  <c r="M166" i="7"/>
  <c r="L166" i="7"/>
  <c r="K166" i="7"/>
  <c r="H166" i="7"/>
  <c r="G166" i="7"/>
  <c r="F166" i="7"/>
  <c r="E166" i="7"/>
  <c r="AM165" i="7"/>
  <c r="AK165" i="7"/>
  <c r="AJ165" i="7"/>
  <c r="AI165" i="7"/>
  <c r="AH165" i="7"/>
  <c r="AF165" i="7"/>
  <c r="AC165" i="7"/>
  <c r="AB165" i="7"/>
  <c r="X165" i="7"/>
  <c r="W165" i="7"/>
  <c r="V165" i="7"/>
  <c r="U165" i="7"/>
  <c r="S165" i="7"/>
  <c r="R165" i="7"/>
  <c r="Q165" i="7"/>
  <c r="P165" i="7"/>
  <c r="N165" i="7"/>
  <c r="M165" i="7"/>
  <c r="L165" i="7"/>
  <c r="K165" i="7"/>
  <c r="G165" i="7"/>
  <c r="F165" i="7"/>
  <c r="E165" i="7"/>
  <c r="AM164" i="7"/>
  <c r="AL164" i="7"/>
  <c r="AK164" i="7"/>
  <c r="AJ164" i="7"/>
  <c r="AI164" i="7"/>
  <c r="AH164" i="7"/>
  <c r="AF164" i="7"/>
  <c r="AC164" i="7"/>
  <c r="AB164" i="7"/>
  <c r="X164" i="7"/>
  <c r="W164" i="7"/>
  <c r="V164" i="7"/>
  <c r="S164" i="7"/>
  <c r="R164" i="7"/>
  <c r="Q164" i="7"/>
  <c r="P164" i="7"/>
  <c r="N164" i="7"/>
  <c r="M164" i="7"/>
  <c r="L164" i="7"/>
  <c r="F164" i="7"/>
  <c r="E164" i="7"/>
  <c r="AM163" i="7"/>
  <c r="AL163" i="7"/>
  <c r="AK163" i="7"/>
  <c r="AJ163" i="7"/>
  <c r="AI163" i="7"/>
  <c r="AH163" i="7"/>
  <c r="AF163" i="7"/>
  <c r="AC163" i="7"/>
  <c r="AB163" i="7"/>
  <c r="X163" i="7"/>
  <c r="W163" i="7"/>
  <c r="S163" i="7"/>
  <c r="R163" i="7"/>
  <c r="Q163" i="7"/>
  <c r="N163" i="7"/>
  <c r="M163" i="7"/>
  <c r="E163" i="7"/>
  <c r="AM162" i="7"/>
  <c r="AL162" i="7"/>
  <c r="AK162" i="7"/>
  <c r="AJ162" i="7"/>
  <c r="AF162" i="7"/>
  <c r="AC162" i="7"/>
  <c r="X162" i="7"/>
  <c r="S162" i="7"/>
  <c r="R162" i="7"/>
  <c r="Q162" i="7"/>
  <c r="N162" i="7"/>
  <c r="M162" i="7"/>
  <c r="AM161" i="7"/>
  <c r="AL161" i="7"/>
  <c r="AF161" i="7"/>
  <c r="AC161" i="7"/>
  <c r="S161" i="7"/>
  <c r="N161" i="7"/>
  <c r="AM160" i="7"/>
  <c r="AF160" i="7"/>
  <c r="AE160" i="7"/>
  <c r="Q160" i="7"/>
  <c r="L160" i="7"/>
  <c r="AM159" i="7"/>
  <c r="AF159" i="7"/>
  <c r="AE159" i="7"/>
  <c r="AM158" i="7"/>
  <c r="AM157" i="7"/>
  <c r="K64" i="6"/>
  <c r="L64" i="6" s="1"/>
  <c r="M64" i="6" s="1"/>
  <c r="N64" i="6" s="1"/>
  <c r="O64" i="6" s="1"/>
  <c r="P64" i="6" s="1"/>
  <c r="Q64" i="6" s="1"/>
  <c r="R64" i="6" s="1"/>
  <c r="S64" i="6" s="1"/>
  <c r="T64" i="6" s="1"/>
  <c r="U64" i="6" s="1"/>
  <c r="V64" i="6" s="1"/>
  <c r="W64" i="6" s="1"/>
  <c r="X64" i="6" s="1"/>
  <c r="Y64" i="6" s="1"/>
  <c r="Z64" i="6" s="1"/>
  <c r="AA64" i="6" s="1"/>
  <c r="AB64" i="6" s="1"/>
  <c r="AC64" i="6" s="1"/>
  <c r="AD64" i="6" s="1"/>
  <c r="AE64" i="6" s="1"/>
  <c r="G64" i="6"/>
  <c r="H64" i="6" s="1"/>
  <c r="I64" i="6" s="1"/>
  <c r="J64" i="6" s="1"/>
  <c r="E64" i="6"/>
  <c r="F64" i="6" s="1"/>
  <c r="F63" i="6"/>
  <c r="G63" i="6" s="1"/>
  <c r="H63" i="6" s="1"/>
  <c r="I63" i="6" s="1"/>
  <c r="J63" i="6" s="1"/>
  <c r="K63" i="6" s="1"/>
  <c r="L63" i="6" s="1"/>
  <c r="M63" i="6" s="1"/>
  <c r="N63" i="6" s="1"/>
  <c r="O63" i="6" s="1"/>
  <c r="P63" i="6" s="1"/>
  <c r="Q63" i="6" s="1"/>
  <c r="R63" i="6" s="1"/>
  <c r="S63" i="6" s="1"/>
  <c r="T63" i="6" s="1"/>
  <c r="U63" i="6" s="1"/>
  <c r="V63" i="6" s="1"/>
  <c r="W63" i="6" s="1"/>
  <c r="X63" i="6" s="1"/>
  <c r="Y63" i="6" s="1"/>
  <c r="Z63" i="6" s="1"/>
  <c r="AA63" i="6" s="1"/>
  <c r="AB63" i="6" s="1"/>
  <c r="AC63" i="6" s="1"/>
  <c r="AD63" i="6" s="1"/>
  <c r="AE63" i="6" s="1"/>
  <c r="D63" i="6"/>
  <c r="E63" i="6" s="1"/>
  <c r="L62" i="6"/>
  <c r="M62" i="6" s="1"/>
  <c r="N62" i="6" s="1"/>
  <c r="O62" i="6" s="1"/>
  <c r="P62" i="6" s="1"/>
  <c r="Q62" i="6" s="1"/>
  <c r="R62" i="6" s="1"/>
  <c r="S62" i="6" s="1"/>
  <c r="T62" i="6" s="1"/>
  <c r="U62" i="6" s="1"/>
  <c r="V62" i="6" s="1"/>
  <c r="W62" i="6" s="1"/>
  <c r="X62" i="6" s="1"/>
  <c r="Y62" i="6" s="1"/>
  <c r="Z62" i="6" s="1"/>
  <c r="AA62" i="6" s="1"/>
  <c r="AB62" i="6" s="1"/>
  <c r="AC62" i="6" s="1"/>
  <c r="AD62" i="6" s="1"/>
  <c r="AE62" i="6" s="1"/>
  <c r="G62" i="6"/>
  <c r="H62" i="6" s="1"/>
  <c r="I62" i="6" s="1"/>
  <c r="J62" i="6" s="1"/>
  <c r="K62" i="6" s="1"/>
  <c r="F62" i="6"/>
  <c r="D62" i="6"/>
  <c r="E62" i="6" s="1"/>
  <c r="N61" i="6"/>
  <c r="O61" i="6" s="1"/>
  <c r="P61" i="6" s="1"/>
  <c r="Q61" i="6" s="1"/>
  <c r="R61" i="6" s="1"/>
  <c r="S61" i="6" s="1"/>
  <c r="T61" i="6" s="1"/>
  <c r="U61" i="6" s="1"/>
  <c r="V61" i="6" s="1"/>
  <c r="W61" i="6" s="1"/>
  <c r="X61" i="6" s="1"/>
  <c r="Y61" i="6" s="1"/>
  <c r="Z61" i="6" s="1"/>
  <c r="AA61" i="6" s="1"/>
  <c r="AB61" i="6" s="1"/>
  <c r="AC61" i="6" s="1"/>
  <c r="AD61" i="6" s="1"/>
  <c r="AE61" i="6" s="1"/>
  <c r="D61" i="6"/>
  <c r="E61" i="6" s="1"/>
  <c r="F61" i="6" s="1"/>
  <c r="G61" i="6" s="1"/>
  <c r="H61" i="6" s="1"/>
  <c r="I61" i="6" s="1"/>
  <c r="J61" i="6" s="1"/>
  <c r="K61" i="6" s="1"/>
  <c r="L61" i="6" s="1"/>
  <c r="M61" i="6" s="1"/>
  <c r="D60" i="6"/>
  <c r="E60" i="6" s="1"/>
  <c r="F60" i="6" s="1"/>
  <c r="G60" i="6" s="1"/>
  <c r="H60" i="6" s="1"/>
  <c r="I60" i="6" s="1"/>
  <c r="J60" i="6" s="1"/>
  <c r="K60" i="6" s="1"/>
  <c r="L60" i="6" s="1"/>
  <c r="M60" i="6" s="1"/>
  <c r="N60" i="6" s="1"/>
  <c r="O60" i="6" s="1"/>
  <c r="P60" i="6" s="1"/>
  <c r="Q60" i="6" s="1"/>
  <c r="R60" i="6" s="1"/>
  <c r="S60" i="6" s="1"/>
  <c r="T60" i="6" s="1"/>
  <c r="U60" i="6" s="1"/>
  <c r="V60" i="6" s="1"/>
  <c r="W60" i="6" s="1"/>
  <c r="X60" i="6" s="1"/>
  <c r="Y60" i="6" s="1"/>
  <c r="Z60" i="6" s="1"/>
  <c r="AA60" i="6" s="1"/>
  <c r="AB60" i="6" s="1"/>
  <c r="AC60" i="6" s="1"/>
  <c r="AD60" i="6" s="1"/>
  <c r="AE60" i="6" s="1"/>
  <c r="K59" i="6"/>
  <c r="L59" i="6" s="1"/>
  <c r="M59" i="6" s="1"/>
  <c r="N59" i="6" s="1"/>
  <c r="O59" i="6" s="1"/>
  <c r="P59" i="6" s="1"/>
  <c r="Q59" i="6" s="1"/>
  <c r="R59" i="6" s="1"/>
  <c r="S59" i="6" s="1"/>
  <c r="T59" i="6" s="1"/>
  <c r="U59" i="6" s="1"/>
  <c r="V59" i="6" s="1"/>
  <c r="W59" i="6" s="1"/>
  <c r="X59" i="6" s="1"/>
  <c r="Y59" i="6" s="1"/>
  <c r="Z59" i="6" s="1"/>
  <c r="AA59" i="6" s="1"/>
  <c r="AB59" i="6" s="1"/>
  <c r="AC59" i="6" s="1"/>
  <c r="AD59" i="6" s="1"/>
  <c r="AE59" i="6" s="1"/>
  <c r="F59" i="6"/>
  <c r="G59" i="6" s="1"/>
  <c r="H59" i="6" s="1"/>
  <c r="I59" i="6" s="1"/>
  <c r="J59" i="6" s="1"/>
  <c r="D59" i="6"/>
  <c r="E59" i="6" s="1"/>
  <c r="S58" i="6"/>
  <c r="T58" i="6" s="1"/>
  <c r="U58" i="6" s="1"/>
  <c r="V58" i="6" s="1"/>
  <c r="W58" i="6" s="1"/>
  <c r="X58" i="6" s="1"/>
  <c r="Y58" i="6" s="1"/>
  <c r="Z58" i="6" s="1"/>
  <c r="AA58" i="6" s="1"/>
  <c r="AB58" i="6" s="1"/>
  <c r="AC58" i="6" s="1"/>
  <c r="AD58" i="6" s="1"/>
  <c r="AE58" i="6" s="1"/>
  <c r="G58" i="6"/>
  <c r="H58" i="6" s="1"/>
  <c r="I58" i="6" s="1"/>
  <c r="J58" i="6" s="1"/>
  <c r="K58" i="6" s="1"/>
  <c r="L58" i="6" s="1"/>
  <c r="M58" i="6" s="1"/>
  <c r="N58" i="6" s="1"/>
  <c r="O58" i="6" s="1"/>
  <c r="P58" i="6" s="1"/>
  <c r="Q58" i="6" s="1"/>
  <c r="R58" i="6" s="1"/>
  <c r="F58" i="6"/>
  <c r="D58" i="6"/>
  <c r="E58" i="6" s="1"/>
  <c r="J57" i="6"/>
  <c r="K57" i="6" s="1"/>
  <c r="L57" i="6" s="1"/>
  <c r="M57" i="6" s="1"/>
  <c r="N57" i="6" s="1"/>
  <c r="O57" i="6" s="1"/>
  <c r="P57" i="6" s="1"/>
  <c r="Q57" i="6" s="1"/>
  <c r="R57" i="6" s="1"/>
  <c r="S57" i="6" s="1"/>
  <c r="T57" i="6" s="1"/>
  <c r="U57" i="6" s="1"/>
  <c r="V57" i="6" s="1"/>
  <c r="W57" i="6" s="1"/>
  <c r="X57" i="6" s="1"/>
  <c r="Y57" i="6" s="1"/>
  <c r="Z57" i="6" s="1"/>
  <c r="AA57" i="6" s="1"/>
  <c r="AB57" i="6" s="1"/>
  <c r="AC57" i="6" s="1"/>
  <c r="AD57" i="6" s="1"/>
  <c r="AE57" i="6" s="1"/>
  <c r="D57" i="6"/>
  <c r="E57" i="6" s="1"/>
  <c r="F57" i="6" s="1"/>
  <c r="G57" i="6" s="1"/>
  <c r="H57" i="6" s="1"/>
  <c r="I57" i="6" s="1"/>
  <c r="D56" i="6"/>
  <c r="E56" i="6" s="1"/>
  <c r="F56" i="6" s="1"/>
  <c r="G56" i="6" s="1"/>
  <c r="H56" i="6" s="1"/>
  <c r="I56" i="6" s="1"/>
  <c r="J56" i="6" s="1"/>
  <c r="K56" i="6" s="1"/>
  <c r="L56" i="6" s="1"/>
  <c r="M56" i="6" s="1"/>
  <c r="N56" i="6" s="1"/>
  <c r="O56" i="6" s="1"/>
  <c r="P56" i="6" s="1"/>
  <c r="Q56" i="6" s="1"/>
  <c r="R56" i="6" s="1"/>
  <c r="S56" i="6" s="1"/>
  <c r="T56" i="6" s="1"/>
  <c r="U56" i="6" s="1"/>
  <c r="V56" i="6" s="1"/>
  <c r="W56" i="6" s="1"/>
  <c r="X56" i="6" s="1"/>
  <c r="Y56" i="6" s="1"/>
  <c r="Z56" i="6" s="1"/>
  <c r="AA56" i="6" s="1"/>
  <c r="AB56" i="6" s="1"/>
  <c r="AC56" i="6" s="1"/>
  <c r="AD56" i="6" s="1"/>
  <c r="AE56" i="6" s="1"/>
  <c r="W55" i="6"/>
  <c r="X55" i="6" s="1"/>
  <c r="Y55" i="6" s="1"/>
  <c r="Z55" i="6" s="1"/>
  <c r="AA55" i="6" s="1"/>
  <c r="AB55" i="6" s="1"/>
  <c r="AC55" i="6" s="1"/>
  <c r="AD55" i="6" s="1"/>
  <c r="AE55" i="6" s="1"/>
  <c r="K55" i="6"/>
  <c r="L55" i="6" s="1"/>
  <c r="M55" i="6" s="1"/>
  <c r="N55" i="6" s="1"/>
  <c r="O55" i="6" s="1"/>
  <c r="P55" i="6" s="1"/>
  <c r="Q55" i="6" s="1"/>
  <c r="R55" i="6" s="1"/>
  <c r="S55" i="6" s="1"/>
  <c r="T55" i="6" s="1"/>
  <c r="U55" i="6" s="1"/>
  <c r="V55" i="6" s="1"/>
  <c r="G55" i="6"/>
  <c r="H55" i="6" s="1"/>
  <c r="I55" i="6" s="1"/>
  <c r="J55" i="6" s="1"/>
  <c r="F55" i="6"/>
  <c r="D55" i="6"/>
  <c r="E55" i="6" s="1"/>
  <c r="R54" i="6"/>
  <c r="S54" i="6" s="1"/>
  <c r="T54" i="6" s="1"/>
  <c r="U54" i="6" s="1"/>
  <c r="V54" i="6" s="1"/>
  <c r="W54" i="6" s="1"/>
  <c r="X54" i="6" s="1"/>
  <c r="Y54" i="6" s="1"/>
  <c r="Z54" i="6" s="1"/>
  <c r="AA54" i="6" s="1"/>
  <c r="AB54" i="6" s="1"/>
  <c r="AC54" i="6" s="1"/>
  <c r="AD54" i="6" s="1"/>
  <c r="AE54" i="6" s="1"/>
  <c r="G54" i="6"/>
  <c r="H54" i="6" s="1"/>
  <c r="I54" i="6" s="1"/>
  <c r="J54" i="6" s="1"/>
  <c r="K54" i="6" s="1"/>
  <c r="L54" i="6" s="1"/>
  <c r="M54" i="6" s="1"/>
  <c r="N54" i="6" s="1"/>
  <c r="O54" i="6" s="1"/>
  <c r="P54" i="6" s="1"/>
  <c r="Q54" i="6" s="1"/>
  <c r="F54" i="6"/>
  <c r="D54" i="6"/>
  <c r="E54" i="6" s="1"/>
  <c r="AD53" i="6"/>
  <c r="AE53" i="6" s="1"/>
  <c r="J53" i="6"/>
  <c r="K53" i="6" s="1"/>
  <c r="L53" i="6" s="1"/>
  <c r="M53" i="6" s="1"/>
  <c r="N53" i="6" s="1"/>
  <c r="O53" i="6" s="1"/>
  <c r="P53" i="6" s="1"/>
  <c r="Q53" i="6" s="1"/>
  <c r="R53" i="6" s="1"/>
  <c r="S53" i="6" s="1"/>
  <c r="T53" i="6" s="1"/>
  <c r="U53" i="6" s="1"/>
  <c r="V53" i="6" s="1"/>
  <c r="W53" i="6" s="1"/>
  <c r="X53" i="6" s="1"/>
  <c r="Y53" i="6" s="1"/>
  <c r="Z53" i="6" s="1"/>
  <c r="AA53" i="6" s="1"/>
  <c r="AB53" i="6" s="1"/>
  <c r="AC53" i="6" s="1"/>
  <c r="H53" i="6"/>
  <c r="I53" i="6" s="1"/>
  <c r="D53" i="6"/>
  <c r="E53" i="6" s="1"/>
  <c r="F53" i="6" s="1"/>
  <c r="G53" i="6" s="1"/>
  <c r="S52" i="6"/>
  <c r="T52" i="6" s="1"/>
  <c r="U52" i="6" s="1"/>
  <c r="V52" i="6" s="1"/>
  <c r="W52" i="6" s="1"/>
  <c r="X52" i="6" s="1"/>
  <c r="Y52" i="6" s="1"/>
  <c r="Z52" i="6" s="1"/>
  <c r="AA52" i="6" s="1"/>
  <c r="AB52" i="6" s="1"/>
  <c r="AC52" i="6" s="1"/>
  <c r="AD52" i="6" s="1"/>
  <c r="AE52" i="6" s="1"/>
  <c r="F52" i="6"/>
  <c r="G52" i="6" s="1"/>
  <c r="H52" i="6" s="1"/>
  <c r="I52" i="6" s="1"/>
  <c r="J52" i="6" s="1"/>
  <c r="K52" i="6" s="1"/>
  <c r="L52" i="6" s="1"/>
  <c r="M52" i="6" s="1"/>
  <c r="N52" i="6" s="1"/>
  <c r="O52" i="6" s="1"/>
  <c r="P52" i="6" s="1"/>
  <c r="Q52" i="6" s="1"/>
  <c r="R52" i="6" s="1"/>
  <c r="E52" i="6"/>
  <c r="D52" i="6"/>
  <c r="S51" i="6"/>
  <c r="T51" i="6" s="1"/>
  <c r="U51" i="6" s="1"/>
  <c r="V51" i="6" s="1"/>
  <c r="W51" i="6" s="1"/>
  <c r="X51" i="6" s="1"/>
  <c r="Y51" i="6" s="1"/>
  <c r="Z51" i="6" s="1"/>
  <c r="AA51" i="6" s="1"/>
  <c r="AB51" i="6" s="1"/>
  <c r="AC51" i="6" s="1"/>
  <c r="AD51" i="6" s="1"/>
  <c r="AE51" i="6" s="1"/>
  <c r="F51" i="6"/>
  <c r="G51" i="6" s="1"/>
  <c r="H51" i="6" s="1"/>
  <c r="I51" i="6" s="1"/>
  <c r="J51" i="6" s="1"/>
  <c r="K51" i="6" s="1"/>
  <c r="L51" i="6" s="1"/>
  <c r="M51" i="6" s="1"/>
  <c r="N51" i="6" s="1"/>
  <c r="O51" i="6" s="1"/>
  <c r="P51" i="6" s="1"/>
  <c r="Q51" i="6" s="1"/>
  <c r="R51" i="6" s="1"/>
  <c r="E51" i="6"/>
  <c r="D51" i="6"/>
  <c r="E50" i="6"/>
  <c r="F50" i="6" s="1"/>
  <c r="G50" i="6" s="1"/>
  <c r="H50" i="6" s="1"/>
  <c r="I50" i="6" s="1"/>
  <c r="J50" i="6" s="1"/>
  <c r="K50" i="6" s="1"/>
  <c r="L50" i="6" s="1"/>
  <c r="M50" i="6" s="1"/>
  <c r="N50" i="6" s="1"/>
  <c r="O50" i="6" s="1"/>
  <c r="P50" i="6" s="1"/>
  <c r="Q50" i="6" s="1"/>
  <c r="R50" i="6" s="1"/>
  <c r="S50" i="6" s="1"/>
  <c r="T50" i="6" s="1"/>
  <c r="U50" i="6" s="1"/>
  <c r="V50" i="6" s="1"/>
  <c r="W50" i="6" s="1"/>
  <c r="X50" i="6" s="1"/>
  <c r="Y50" i="6" s="1"/>
  <c r="Z50" i="6" s="1"/>
  <c r="AA50" i="6" s="1"/>
  <c r="AB50" i="6" s="1"/>
  <c r="AC50" i="6" s="1"/>
  <c r="AD50" i="6" s="1"/>
  <c r="AE50" i="6" s="1"/>
  <c r="D50" i="6"/>
  <c r="F49" i="6"/>
  <c r="G49" i="6" s="1"/>
  <c r="H49" i="6" s="1"/>
  <c r="I49" i="6" s="1"/>
  <c r="J49" i="6" s="1"/>
  <c r="K49" i="6" s="1"/>
  <c r="L49" i="6" s="1"/>
  <c r="M49" i="6" s="1"/>
  <c r="N49" i="6" s="1"/>
  <c r="O49" i="6" s="1"/>
  <c r="P49" i="6" s="1"/>
  <c r="Q49" i="6" s="1"/>
  <c r="R49" i="6" s="1"/>
  <c r="S49" i="6" s="1"/>
  <c r="T49" i="6" s="1"/>
  <c r="U49" i="6" s="1"/>
  <c r="V49" i="6" s="1"/>
  <c r="W49" i="6" s="1"/>
  <c r="X49" i="6" s="1"/>
  <c r="Y49" i="6" s="1"/>
  <c r="Z49" i="6" s="1"/>
  <c r="AA49" i="6" s="1"/>
  <c r="AB49" i="6" s="1"/>
  <c r="AC49" i="6" s="1"/>
  <c r="AD49" i="6" s="1"/>
  <c r="AE49" i="6" s="1"/>
  <c r="E49" i="6"/>
  <c r="D49" i="6"/>
  <c r="E48" i="6"/>
  <c r="F48" i="6" s="1"/>
  <c r="G48" i="6" s="1"/>
  <c r="H48" i="6" s="1"/>
  <c r="I48" i="6" s="1"/>
  <c r="J48" i="6" s="1"/>
  <c r="K48" i="6" s="1"/>
  <c r="L48" i="6" s="1"/>
  <c r="M48" i="6" s="1"/>
  <c r="N48" i="6" s="1"/>
  <c r="O48" i="6" s="1"/>
  <c r="P48" i="6" s="1"/>
  <c r="Q48" i="6" s="1"/>
  <c r="R48" i="6" s="1"/>
  <c r="S48" i="6" s="1"/>
  <c r="T48" i="6" s="1"/>
  <c r="U48" i="6" s="1"/>
  <c r="V48" i="6" s="1"/>
  <c r="W48" i="6" s="1"/>
  <c r="X48" i="6" s="1"/>
  <c r="Y48" i="6" s="1"/>
  <c r="Z48" i="6" s="1"/>
  <c r="AA48" i="6" s="1"/>
  <c r="AB48" i="6" s="1"/>
  <c r="AC48" i="6" s="1"/>
  <c r="AD48" i="6" s="1"/>
  <c r="AE48" i="6" s="1"/>
  <c r="D48" i="6"/>
  <c r="F47" i="6"/>
  <c r="G47" i="6" s="1"/>
  <c r="H47" i="6" s="1"/>
  <c r="I47" i="6" s="1"/>
  <c r="J47" i="6" s="1"/>
  <c r="K47" i="6" s="1"/>
  <c r="L47" i="6" s="1"/>
  <c r="M47" i="6" s="1"/>
  <c r="N47" i="6" s="1"/>
  <c r="O47" i="6" s="1"/>
  <c r="P47" i="6" s="1"/>
  <c r="Q47" i="6" s="1"/>
  <c r="R47" i="6" s="1"/>
  <c r="S47" i="6" s="1"/>
  <c r="T47" i="6" s="1"/>
  <c r="U47" i="6" s="1"/>
  <c r="V47" i="6" s="1"/>
  <c r="W47" i="6" s="1"/>
  <c r="X47" i="6" s="1"/>
  <c r="Y47" i="6" s="1"/>
  <c r="Z47" i="6" s="1"/>
  <c r="AA47" i="6" s="1"/>
  <c r="AB47" i="6" s="1"/>
  <c r="AC47" i="6" s="1"/>
  <c r="AD47" i="6" s="1"/>
  <c r="AE47" i="6" s="1"/>
  <c r="E47" i="6"/>
  <c r="D47" i="6"/>
  <c r="F46" i="6"/>
  <c r="G46" i="6" s="1"/>
  <c r="H46" i="6" s="1"/>
  <c r="I46" i="6" s="1"/>
  <c r="J46" i="6" s="1"/>
  <c r="K46" i="6" s="1"/>
  <c r="L46" i="6" s="1"/>
  <c r="M46" i="6" s="1"/>
  <c r="N46" i="6" s="1"/>
  <c r="O46" i="6" s="1"/>
  <c r="P46" i="6" s="1"/>
  <c r="Q46" i="6" s="1"/>
  <c r="R46" i="6" s="1"/>
  <c r="S46" i="6" s="1"/>
  <c r="T46" i="6" s="1"/>
  <c r="U46" i="6" s="1"/>
  <c r="V46" i="6" s="1"/>
  <c r="W46" i="6" s="1"/>
  <c r="X46" i="6" s="1"/>
  <c r="Y46" i="6" s="1"/>
  <c r="Z46" i="6" s="1"/>
  <c r="AA46" i="6" s="1"/>
  <c r="AB46" i="6" s="1"/>
  <c r="AC46" i="6" s="1"/>
  <c r="AD46" i="6" s="1"/>
  <c r="AE46" i="6" s="1"/>
  <c r="E46" i="6"/>
  <c r="D46" i="6"/>
  <c r="M45" i="6"/>
  <c r="N45" i="6" s="1"/>
  <c r="O45" i="6" s="1"/>
  <c r="P45" i="6" s="1"/>
  <c r="Q45" i="6" s="1"/>
  <c r="R45" i="6" s="1"/>
  <c r="S45" i="6" s="1"/>
  <c r="T45" i="6" s="1"/>
  <c r="U45" i="6" s="1"/>
  <c r="V45" i="6" s="1"/>
  <c r="W45" i="6" s="1"/>
  <c r="X45" i="6" s="1"/>
  <c r="Y45" i="6" s="1"/>
  <c r="Z45" i="6" s="1"/>
  <c r="AA45" i="6" s="1"/>
  <c r="AB45" i="6" s="1"/>
  <c r="AC45" i="6" s="1"/>
  <c r="AD45" i="6" s="1"/>
  <c r="AE45" i="6" s="1"/>
  <c r="F45" i="6"/>
  <c r="G45" i="6" s="1"/>
  <c r="H45" i="6" s="1"/>
  <c r="I45" i="6" s="1"/>
  <c r="J45" i="6" s="1"/>
  <c r="K45" i="6" s="1"/>
  <c r="L45" i="6" s="1"/>
  <c r="E45" i="6"/>
  <c r="D45" i="6"/>
  <c r="V44" i="6"/>
  <c r="W44" i="6" s="1"/>
  <c r="X44" i="6" s="1"/>
  <c r="Y44" i="6" s="1"/>
  <c r="Z44" i="6" s="1"/>
  <c r="AA44" i="6" s="1"/>
  <c r="AB44" i="6" s="1"/>
  <c r="AC44" i="6" s="1"/>
  <c r="AD44" i="6" s="1"/>
  <c r="AE44" i="6" s="1"/>
  <c r="I44" i="6"/>
  <c r="J44" i="6" s="1"/>
  <c r="K44" i="6" s="1"/>
  <c r="L44" i="6" s="1"/>
  <c r="M44" i="6" s="1"/>
  <c r="N44" i="6" s="1"/>
  <c r="O44" i="6" s="1"/>
  <c r="P44" i="6" s="1"/>
  <c r="Q44" i="6" s="1"/>
  <c r="R44" i="6" s="1"/>
  <c r="S44" i="6" s="1"/>
  <c r="T44" i="6" s="1"/>
  <c r="U44" i="6" s="1"/>
  <c r="E44" i="6"/>
  <c r="F44" i="6" s="1"/>
  <c r="G44" i="6" s="1"/>
  <c r="H44" i="6" s="1"/>
  <c r="D44" i="6"/>
  <c r="Y43" i="6"/>
  <c r="Z43" i="6" s="1"/>
  <c r="AA43" i="6" s="1"/>
  <c r="AB43" i="6" s="1"/>
  <c r="AC43" i="6" s="1"/>
  <c r="AD43" i="6" s="1"/>
  <c r="AE43" i="6" s="1"/>
  <c r="K43" i="6"/>
  <c r="L43" i="6" s="1"/>
  <c r="M43" i="6" s="1"/>
  <c r="N43" i="6" s="1"/>
  <c r="O43" i="6" s="1"/>
  <c r="P43" i="6" s="1"/>
  <c r="Q43" i="6" s="1"/>
  <c r="R43" i="6" s="1"/>
  <c r="S43" i="6" s="1"/>
  <c r="T43" i="6" s="1"/>
  <c r="U43" i="6" s="1"/>
  <c r="V43" i="6" s="1"/>
  <c r="W43" i="6" s="1"/>
  <c r="X43" i="6" s="1"/>
  <c r="F43" i="6"/>
  <c r="G43" i="6" s="1"/>
  <c r="H43" i="6" s="1"/>
  <c r="I43" i="6" s="1"/>
  <c r="J43" i="6" s="1"/>
  <c r="E43" i="6"/>
  <c r="D43" i="6"/>
  <c r="S42" i="6"/>
  <c r="T42" i="6" s="1"/>
  <c r="U42" i="6" s="1"/>
  <c r="V42" i="6" s="1"/>
  <c r="W42" i="6" s="1"/>
  <c r="X42" i="6" s="1"/>
  <c r="Y42" i="6" s="1"/>
  <c r="Z42" i="6" s="1"/>
  <c r="AA42" i="6" s="1"/>
  <c r="AB42" i="6" s="1"/>
  <c r="AC42" i="6" s="1"/>
  <c r="AD42" i="6" s="1"/>
  <c r="AE42" i="6" s="1"/>
  <c r="E42" i="6"/>
  <c r="F42" i="6" s="1"/>
  <c r="G42" i="6" s="1"/>
  <c r="H42" i="6" s="1"/>
  <c r="I42" i="6" s="1"/>
  <c r="J42" i="6" s="1"/>
  <c r="K42" i="6" s="1"/>
  <c r="L42" i="6" s="1"/>
  <c r="M42" i="6" s="1"/>
  <c r="N42" i="6" s="1"/>
  <c r="O42" i="6" s="1"/>
  <c r="P42" i="6" s="1"/>
  <c r="Q42" i="6" s="1"/>
  <c r="R42" i="6" s="1"/>
  <c r="D42" i="6"/>
  <c r="V41" i="6"/>
  <c r="W41" i="6" s="1"/>
  <c r="X41" i="6" s="1"/>
  <c r="Y41" i="6" s="1"/>
  <c r="Z41" i="6" s="1"/>
  <c r="AA41" i="6" s="1"/>
  <c r="AB41" i="6" s="1"/>
  <c r="AC41" i="6" s="1"/>
  <c r="AD41" i="6" s="1"/>
  <c r="AE41" i="6" s="1"/>
  <c r="G41" i="6"/>
  <c r="H41" i="6" s="1"/>
  <c r="I41" i="6" s="1"/>
  <c r="J41" i="6" s="1"/>
  <c r="K41" i="6" s="1"/>
  <c r="L41" i="6" s="1"/>
  <c r="M41" i="6" s="1"/>
  <c r="N41" i="6" s="1"/>
  <c r="O41" i="6" s="1"/>
  <c r="P41" i="6" s="1"/>
  <c r="Q41" i="6" s="1"/>
  <c r="R41" i="6" s="1"/>
  <c r="S41" i="6" s="1"/>
  <c r="T41" i="6" s="1"/>
  <c r="U41" i="6" s="1"/>
  <c r="F41" i="6"/>
  <c r="E41" i="6"/>
  <c r="D41" i="6"/>
  <c r="E40" i="6"/>
  <c r="F40" i="6" s="1"/>
  <c r="G40" i="6" s="1"/>
  <c r="H40" i="6" s="1"/>
  <c r="I40" i="6" s="1"/>
  <c r="J40" i="6" s="1"/>
  <c r="K40" i="6" s="1"/>
  <c r="L40" i="6" s="1"/>
  <c r="M40" i="6" s="1"/>
  <c r="N40" i="6" s="1"/>
  <c r="O40" i="6" s="1"/>
  <c r="P40" i="6" s="1"/>
  <c r="Q40" i="6" s="1"/>
  <c r="R40" i="6" s="1"/>
  <c r="S40" i="6" s="1"/>
  <c r="T40" i="6" s="1"/>
  <c r="U40" i="6" s="1"/>
  <c r="V40" i="6" s="1"/>
  <c r="W40" i="6" s="1"/>
  <c r="X40" i="6" s="1"/>
  <c r="Y40" i="6" s="1"/>
  <c r="Z40" i="6" s="1"/>
  <c r="AA40" i="6" s="1"/>
  <c r="AB40" i="6" s="1"/>
  <c r="AC40" i="6" s="1"/>
  <c r="AD40" i="6" s="1"/>
  <c r="AE40" i="6" s="1"/>
  <c r="D40" i="6"/>
  <c r="Q39" i="6"/>
  <c r="R39" i="6" s="1"/>
  <c r="S39" i="6" s="1"/>
  <c r="T39" i="6" s="1"/>
  <c r="U39" i="6" s="1"/>
  <c r="V39" i="6" s="1"/>
  <c r="W39" i="6" s="1"/>
  <c r="X39" i="6" s="1"/>
  <c r="Y39" i="6" s="1"/>
  <c r="Z39" i="6" s="1"/>
  <c r="AA39" i="6" s="1"/>
  <c r="AB39" i="6" s="1"/>
  <c r="AC39" i="6" s="1"/>
  <c r="AD39" i="6" s="1"/>
  <c r="AE39" i="6" s="1"/>
  <c r="J39" i="6"/>
  <c r="K39" i="6" s="1"/>
  <c r="L39" i="6" s="1"/>
  <c r="M39" i="6" s="1"/>
  <c r="N39" i="6" s="1"/>
  <c r="O39" i="6" s="1"/>
  <c r="P39" i="6" s="1"/>
  <c r="E39" i="6"/>
  <c r="F39" i="6" s="1"/>
  <c r="G39" i="6" s="1"/>
  <c r="H39" i="6" s="1"/>
  <c r="I39" i="6" s="1"/>
  <c r="D39" i="6"/>
  <c r="E38" i="6"/>
  <c r="F38" i="6" s="1"/>
  <c r="G38" i="6" s="1"/>
  <c r="H38" i="6" s="1"/>
  <c r="I38" i="6" s="1"/>
  <c r="J38" i="6" s="1"/>
  <c r="K38" i="6" s="1"/>
  <c r="L38" i="6" s="1"/>
  <c r="M38" i="6" s="1"/>
  <c r="N38" i="6" s="1"/>
  <c r="O38" i="6" s="1"/>
  <c r="P38" i="6" s="1"/>
  <c r="Q38" i="6" s="1"/>
  <c r="R38" i="6" s="1"/>
  <c r="S38" i="6" s="1"/>
  <c r="T38" i="6" s="1"/>
  <c r="U38" i="6" s="1"/>
  <c r="V38" i="6" s="1"/>
  <c r="W38" i="6" s="1"/>
  <c r="X38" i="6" s="1"/>
  <c r="Y38" i="6" s="1"/>
  <c r="Z38" i="6" s="1"/>
  <c r="AA38" i="6" s="1"/>
  <c r="AB38" i="6" s="1"/>
  <c r="AC38" i="6" s="1"/>
  <c r="AD38" i="6" s="1"/>
  <c r="AE38" i="6" s="1"/>
  <c r="D38" i="6"/>
  <c r="F37" i="6"/>
  <c r="G37" i="6" s="1"/>
  <c r="H37" i="6" s="1"/>
  <c r="I37" i="6" s="1"/>
  <c r="J37" i="6" s="1"/>
  <c r="K37" i="6" s="1"/>
  <c r="L37" i="6" s="1"/>
  <c r="M37" i="6" s="1"/>
  <c r="N37" i="6" s="1"/>
  <c r="O37" i="6" s="1"/>
  <c r="P37" i="6" s="1"/>
  <c r="Q37" i="6" s="1"/>
  <c r="R37" i="6" s="1"/>
  <c r="S37" i="6" s="1"/>
  <c r="T37" i="6" s="1"/>
  <c r="U37" i="6" s="1"/>
  <c r="V37" i="6" s="1"/>
  <c r="W37" i="6" s="1"/>
  <c r="X37" i="6" s="1"/>
  <c r="Y37" i="6" s="1"/>
  <c r="Z37" i="6" s="1"/>
  <c r="AA37" i="6" s="1"/>
  <c r="AB37" i="6" s="1"/>
  <c r="AC37" i="6" s="1"/>
  <c r="AD37" i="6" s="1"/>
  <c r="AE37" i="6" s="1"/>
  <c r="E37" i="6"/>
  <c r="D37" i="6"/>
  <c r="E36" i="6"/>
  <c r="F36" i="6" s="1"/>
  <c r="G36" i="6" s="1"/>
  <c r="H36" i="6" s="1"/>
  <c r="I36" i="6" s="1"/>
  <c r="J36" i="6" s="1"/>
  <c r="K36" i="6" s="1"/>
  <c r="L36" i="6" s="1"/>
  <c r="M36" i="6" s="1"/>
  <c r="N36" i="6" s="1"/>
  <c r="O36" i="6" s="1"/>
  <c r="P36" i="6" s="1"/>
  <c r="Q36" i="6" s="1"/>
  <c r="R36" i="6" s="1"/>
  <c r="S36" i="6" s="1"/>
  <c r="T36" i="6" s="1"/>
  <c r="U36" i="6" s="1"/>
  <c r="V36" i="6" s="1"/>
  <c r="W36" i="6" s="1"/>
  <c r="X36" i="6" s="1"/>
  <c r="Y36" i="6" s="1"/>
  <c r="Z36" i="6" s="1"/>
  <c r="AA36" i="6" s="1"/>
  <c r="AB36" i="6" s="1"/>
  <c r="AC36" i="6" s="1"/>
  <c r="AD36" i="6" s="1"/>
  <c r="AE36" i="6" s="1"/>
  <c r="D36" i="6"/>
  <c r="K35" i="6"/>
  <c r="L35" i="6" s="1"/>
  <c r="M35" i="6" s="1"/>
  <c r="N35" i="6" s="1"/>
  <c r="O35" i="6" s="1"/>
  <c r="P35" i="6" s="1"/>
  <c r="Q35" i="6" s="1"/>
  <c r="R35" i="6" s="1"/>
  <c r="S35" i="6" s="1"/>
  <c r="T35" i="6" s="1"/>
  <c r="U35" i="6" s="1"/>
  <c r="V35" i="6" s="1"/>
  <c r="W35" i="6" s="1"/>
  <c r="X35" i="6" s="1"/>
  <c r="Y35" i="6" s="1"/>
  <c r="Z35" i="6" s="1"/>
  <c r="AA35" i="6" s="1"/>
  <c r="AB35" i="6" s="1"/>
  <c r="AC35" i="6" s="1"/>
  <c r="AD35" i="6" s="1"/>
  <c r="AE35" i="6" s="1"/>
  <c r="J35" i="6"/>
  <c r="E35" i="6"/>
  <c r="F35" i="6" s="1"/>
  <c r="G35" i="6" s="1"/>
  <c r="H35" i="6" s="1"/>
  <c r="I35" i="6" s="1"/>
  <c r="D35" i="6"/>
  <c r="D34" i="6"/>
  <c r="E34" i="6" s="1"/>
  <c r="F34" i="6" s="1"/>
  <c r="G34" i="6" s="1"/>
  <c r="H34" i="6" s="1"/>
  <c r="I34" i="6" s="1"/>
  <c r="J34" i="6" s="1"/>
  <c r="K34" i="6" s="1"/>
  <c r="L34" i="6" s="1"/>
  <c r="M34" i="6" s="1"/>
  <c r="N34" i="6" s="1"/>
  <c r="O34" i="6" s="1"/>
  <c r="P34" i="6" s="1"/>
  <c r="Q34" i="6" s="1"/>
  <c r="R34" i="6" s="1"/>
  <c r="S34" i="6" s="1"/>
  <c r="T34" i="6" s="1"/>
  <c r="U34" i="6" s="1"/>
  <c r="V34" i="6" s="1"/>
  <c r="W34" i="6" s="1"/>
  <c r="X34" i="6" s="1"/>
  <c r="Y34" i="6" s="1"/>
  <c r="Z34" i="6" s="1"/>
  <c r="AA34" i="6" s="1"/>
  <c r="AB34" i="6" s="1"/>
  <c r="AC34" i="6" s="1"/>
  <c r="AD34" i="6" s="1"/>
  <c r="AE34" i="6" s="1"/>
  <c r="D33" i="6"/>
  <c r="E33" i="6" s="1"/>
  <c r="F33" i="6" s="1"/>
  <c r="G33" i="6" s="1"/>
  <c r="H33" i="6" s="1"/>
  <c r="I33" i="6" s="1"/>
  <c r="J33" i="6" s="1"/>
  <c r="K33" i="6" s="1"/>
  <c r="L33" i="6" s="1"/>
  <c r="M33" i="6" s="1"/>
  <c r="N33" i="6" s="1"/>
  <c r="O33" i="6" s="1"/>
  <c r="P33" i="6" s="1"/>
  <c r="Q33" i="6" s="1"/>
  <c r="R33" i="6" s="1"/>
  <c r="S33" i="6" s="1"/>
  <c r="T33" i="6" s="1"/>
  <c r="U33" i="6" s="1"/>
  <c r="V33" i="6" s="1"/>
  <c r="W33" i="6" s="1"/>
  <c r="X33" i="6" s="1"/>
  <c r="Y33" i="6" s="1"/>
  <c r="Z33" i="6" s="1"/>
  <c r="AA33" i="6" s="1"/>
  <c r="AB33" i="6" s="1"/>
  <c r="AC33" i="6" s="1"/>
  <c r="AD33" i="6" s="1"/>
  <c r="AE33" i="6" s="1"/>
  <c r="G32" i="6"/>
  <c r="H32" i="6" s="1"/>
  <c r="I32" i="6" s="1"/>
  <c r="J32" i="6" s="1"/>
  <c r="K32" i="6" s="1"/>
  <c r="L32" i="6" s="1"/>
  <c r="M32" i="6" s="1"/>
  <c r="N32" i="6" s="1"/>
  <c r="O32" i="6" s="1"/>
  <c r="P32" i="6" s="1"/>
  <c r="Q32" i="6" s="1"/>
  <c r="R32" i="6" s="1"/>
  <c r="S32" i="6" s="1"/>
  <c r="T32" i="6" s="1"/>
  <c r="U32" i="6" s="1"/>
  <c r="V32" i="6" s="1"/>
  <c r="W32" i="6" s="1"/>
  <c r="X32" i="6" s="1"/>
  <c r="Y32" i="6" s="1"/>
  <c r="Z32" i="6" s="1"/>
  <c r="AA32" i="6" s="1"/>
  <c r="AB32" i="6" s="1"/>
  <c r="AC32" i="6" s="1"/>
  <c r="AD32" i="6" s="1"/>
  <c r="AE32" i="6" s="1"/>
  <c r="F32" i="6"/>
  <c r="D32" i="6"/>
  <c r="E32" i="6" s="1"/>
  <c r="G31" i="6"/>
  <c r="H31" i="6" s="1"/>
  <c r="I31" i="6" s="1"/>
  <c r="J31" i="6" s="1"/>
  <c r="K31" i="6" s="1"/>
  <c r="L31" i="6" s="1"/>
  <c r="M31" i="6" s="1"/>
  <c r="N31" i="6" s="1"/>
  <c r="O31" i="6" s="1"/>
  <c r="P31" i="6" s="1"/>
  <c r="Q31" i="6" s="1"/>
  <c r="R31" i="6" s="1"/>
  <c r="S31" i="6" s="1"/>
  <c r="T31" i="6" s="1"/>
  <c r="U31" i="6" s="1"/>
  <c r="V31" i="6" s="1"/>
  <c r="W31" i="6" s="1"/>
  <c r="X31" i="6" s="1"/>
  <c r="Y31" i="6" s="1"/>
  <c r="Z31" i="6" s="1"/>
  <c r="AA31" i="6" s="1"/>
  <c r="AB31" i="6" s="1"/>
  <c r="AC31" i="6" s="1"/>
  <c r="AD31" i="6" s="1"/>
  <c r="AE31" i="6" s="1"/>
  <c r="D31" i="6"/>
  <c r="E31" i="6" s="1"/>
  <c r="F31" i="6" s="1"/>
  <c r="D30" i="6"/>
  <c r="E30" i="6" s="1"/>
  <c r="F30" i="6" s="1"/>
  <c r="G30" i="6" s="1"/>
  <c r="H30" i="6" s="1"/>
  <c r="I30" i="6" s="1"/>
  <c r="J30" i="6" s="1"/>
  <c r="K30" i="6" s="1"/>
  <c r="L30" i="6" s="1"/>
  <c r="M30" i="6" s="1"/>
  <c r="N30" i="6" s="1"/>
  <c r="O30" i="6" s="1"/>
  <c r="P30" i="6" s="1"/>
  <c r="Q30" i="6" s="1"/>
  <c r="R30" i="6" s="1"/>
  <c r="S30" i="6" s="1"/>
  <c r="T30" i="6" s="1"/>
  <c r="U30" i="6" s="1"/>
  <c r="V30" i="6" s="1"/>
  <c r="W30" i="6" s="1"/>
  <c r="X30" i="6" s="1"/>
  <c r="Y30" i="6" s="1"/>
  <c r="Z30" i="6" s="1"/>
  <c r="AA30" i="6" s="1"/>
  <c r="AB30" i="6" s="1"/>
  <c r="AC30" i="6" s="1"/>
  <c r="AD30" i="6" s="1"/>
  <c r="AE30" i="6" s="1"/>
  <c r="D29" i="6"/>
  <c r="E29" i="6" s="1"/>
  <c r="F29" i="6" s="1"/>
  <c r="G29" i="6" s="1"/>
  <c r="H29" i="6" s="1"/>
  <c r="I29" i="6" s="1"/>
  <c r="J29" i="6" s="1"/>
  <c r="K29" i="6" s="1"/>
  <c r="L29" i="6" s="1"/>
  <c r="M29" i="6" s="1"/>
  <c r="N29" i="6" s="1"/>
  <c r="O29" i="6" s="1"/>
  <c r="P29" i="6" s="1"/>
  <c r="Q29" i="6" s="1"/>
  <c r="R29" i="6" s="1"/>
  <c r="S29" i="6" s="1"/>
  <c r="T29" i="6" s="1"/>
  <c r="U29" i="6" s="1"/>
  <c r="V29" i="6" s="1"/>
  <c r="W29" i="6" s="1"/>
  <c r="X29" i="6" s="1"/>
  <c r="Y29" i="6" s="1"/>
  <c r="Z29" i="6" s="1"/>
  <c r="AA29" i="6" s="1"/>
  <c r="AB29" i="6" s="1"/>
  <c r="AC29" i="6" s="1"/>
  <c r="AD29" i="6" s="1"/>
  <c r="AE29" i="6" s="1"/>
  <c r="G28" i="6"/>
  <c r="H28" i="6" s="1"/>
  <c r="I28" i="6" s="1"/>
  <c r="J28" i="6" s="1"/>
  <c r="K28" i="6" s="1"/>
  <c r="L28" i="6" s="1"/>
  <c r="M28" i="6" s="1"/>
  <c r="N28" i="6" s="1"/>
  <c r="O28" i="6" s="1"/>
  <c r="P28" i="6" s="1"/>
  <c r="Q28" i="6" s="1"/>
  <c r="R28" i="6" s="1"/>
  <c r="S28" i="6" s="1"/>
  <c r="T28" i="6" s="1"/>
  <c r="U28" i="6" s="1"/>
  <c r="V28" i="6" s="1"/>
  <c r="W28" i="6" s="1"/>
  <c r="X28" i="6" s="1"/>
  <c r="Y28" i="6" s="1"/>
  <c r="Z28" i="6" s="1"/>
  <c r="AA28" i="6" s="1"/>
  <c r="AB28" i="6" s="1"/>
  <c r="AC28" i="6" s="1"/>
  <c r="AD28" i="6" s="1"/>
  <c r="AE28" i="6" s="1"/>
  <c r="F28" i="6"/>
  <c r="D28" i="6"/>
  <c r="E28" i="6" s="1"/>
  <c r="G27" i="6"/>
  <c r="H27" i="6" s="1"/>
  <c r="I27" i="6" s="1"/>
  <c r="J27" i="6" s="1"/>
  <c r="K27" i="6" s="1"/>
  <c r="L27" i="6" s="1"/>
  <c r="M27" i="6" s="1"/>
  <c r="N27" i="6" s="1"/>
  <c r="O27" i="6" s="1"/>
  <c r="P27" i="6" s="1"/>
  <c r="Q27" i="6" s="1"/>
  <c r="R27" i="6" s="1"/>
  <c r="S27" i="6" s="1"/>
  <c r="T27" i="6" s="1"/>
  <c r="U27" i="6" s="1"/>
  <c r="V27" i="6" s="1"/>
  <c r="W27" i="6" s="1"/>
  <c r="X27" i="6" s="1"/>
  <c r="Y27" i="6" s="1"/>
  <c r="Z27" i="6" s="1"/>
  <c r="AA27" i="6" s="1"/>
  <c r="AB27" i="6" s="1"/>
  <c r="AC27" i="6" s="1"/>
  <c r="AD27" i="6" s="1"/>
  <c r="AE27" i="6" s="1"/>
  <c r="D27" i="6"/>
  <c r="E27" i="6" s="1"/>
  <c r="F27" i="6" s="1"/>
  <c r="D26" i="6"/>
  <c r="E26" i="6" s="1"/>
  <c r="F26" i="6" s="1"/>
  <c r="G26" i="6" s="1"/>
  <c r="H26" i="6" s="1"/>
  <c r="I26" i="6" s="1"/>
  <c r="J26" i="6" s="1"/>
  <c r="K26" i="6" s="1"/>
  <c r="L26" i="6" s="1"/>
  <c r="M26" i="6" s="1"/>
  <c r="N26" i="6" s="1"/>
  <c r="O26" i="6" s="1"/>
  <c r="P26" i="6" s="1"/>
  <c r="Q26" i="6" s="1"/>
  <c r="R26" i="6" s="1"/>
  <c r="S26" i="6" s="1"/>
  <c r="T26" i="6" s="1"/>
  <c r="U26" i="6" s="1"/>
  <c r="V26" i="6" s="1"/>
  <c r="W26" i="6" s="1"/>
  <c r="X26" i="6" s="1"/>
  <c r="Y26" i="6" s="1"/>
  <c r="Z26" i="6" s="1"/>
  <c r="AA26" i="6" s="1"/>
  <c r="AB26" i="6" s="1"/>
  <c r="AC26" i="6" s="1"/>
  <c r="AD26" i="6" s="1"/>
  <c r="AE26" i="6" s="1"/>
  <c r="D25" i="6"/>
  <c r="E25" i="6" s="1"/>
  <c r="F25" i="6" s="1"/>
  <c r="G25" i="6" s="1"/>
  <c r="H25" i="6" s="1"/>
  <c r="I25" i="6" s="1"/>
  <c r="J25" i="6" s="1"/>
  <c r="K25" i="6" s="1"/>
  <c r="L25" i="6" s="1"/>
  <c r="M25" i="6" s="1"/>
  <c r="N25" i="6" s="1"/>
  <c r="O25" i="6" s="1"/>
  <c r="P25" i="6" s="1"/>
  <c r="Q25" i="6" s="1"/>
  <c r="R25" i="6" s="1"/>
  <c r="S25" i="6" s="1"/>
  <c r="T25" i="6" s="1"/>
  <c r="U25" i="6" s="1"/>
  <c r="V25" i="6" s="1"/>
  <c r="W25" i="6" s="1"/>
  <c r="X25" i="6" s="1"/>
  <c r="Y25" i="6" s="1"/>
  <c r="Z25" i="6" s="1"/>
  <c r="AA25" i="6" s="1"/>
  <c r="AB25" i="6" s="1"/>
  <c r="AC25" i="6" s="1"/>
  <c r="AD25" i="6" s="1"/>
  <c r="AE25" i="6" s="1"/>
  <c r="G24" i="6"/>
  <c r="H24" i="6" s="1"/>
  <c r="I24" i="6" s="1"/>
  <c r="J24" i="6" s="1"/>
  <c r="K24" i="6" s="1"/>
  <c r="L24" i="6" s="1"/>
  <c r="M24" i="6" s="1"/>
  <c r="N24" i="6" s="1"/>
  <c r="O24" i="6" s="1"/>
  <c r="P24" i="6" s="1"/>
  <c r="Q24" i="6" s="1"/>
  <c r="R24" i="6" s="1"/>
  <c r="S24" i="6" s="1"/>
  <c r="T24" i="6" s="1"/>
  <c r="U24" i="6" s="1"/>
  <c r="V24" i="6" s="1"/>
  <c r="W24" i="6" s="1"/>
  <c r="X24" i="6" s="1"/>
  <c r="Y24" i="6" s="1"/>
  <c r="Z24" i="6" s="1"/>
  <c r="AA24" i="6" s="1"/>
  <c r="AB24" i="6" s="1"/>
  <c r="AC24" i="6" s="1"/>
  <c r="AD24" i="6" s="1"/>
  <c r="AE24" i="6" s="1"/>
  <c r="F24" i="6"/>
  <c r="D24" i="6"/>
  <c r="E24" i="6" s="1"/>
  <c r="H23" i="6"/>
  <c r="I23" i="6" s="1"/>
  <c r="J23" i="6" s="1"/>
  <c r="K23" i="6" s="1"/>
  <c r="L23" i="6" s="1"/>
  <c r="M23" i="6" s="1"/>
  <c r="N23" i="6" s="1"/>
  <c r="O23" i="6" s="1"/>
  <c r="P23" i="6" s="1"/>
  <c r="Q23" i="6" s="1"/>
  <c r="R23" i="6" s="1"/>
  <c r="S23" i="6" s="1"/>
  <c r="T23" i="6" s="1"/>
  <c r="U23" i="6" s="1"/>
  <c r="V23" i="6" s="1"/>
  <c r="W23" i="6" s="1"/>
  <c r="X23" i="6" s="1"/>
  <c r="Y23" i="6" s="1"/>
  <c r="Z23" i="6" s="1"/>
  <c r="AA23" i="6" s="1"/>
  <c r="AB23" i="6" s="1"/>
  <c r="AC23" i="6" s="1"/>
  <c r="AD23" i="6" s="1"/>
  <c r="AE23" i="6" s="1"/>
  <c r="E23" i="6"/>
  <c r="F23" i="6" s="1"/>
  <c r="G23" i="6" s="1"/>
  <c r="D23" i="6"/>
  <c r="D22" i="6"/>
  <c r="E22" i="6" s="1"/>
  <c r="F22" i="6" s="1"/>
  <c r="G22" i="6" s="1"/>
  <c r="H22" i="6" s="1"/>
  <c r="I22" i="6" s="1"/>
  <c r="J22" i="6" s="1"/>
  <c r="K22" i="6" s="1"/>
  <c r="L22" i="6" s="1"/>
  <c r="M22" i="6" s="1"/>
  <c r="N22" i="6" s="1"/>
  <c r="O22" i="6" s="1"/>
  <c r="P22" i="6" s="1"/>
  <c r="Q22" i="6" s="1"/>
  <c r="R22" i="6" s="1"/>
  <c r="S22" i="6" s="1"/>
  <c r="T22" i="6" s="1"/>
  <c r="U22" i="6" s="1"/>
  <c r="V22" i="6" s="1"/>
  <c r="W22" i="6" s="1"/>
  <c r="X22" i="6" s="1"/>
  <c r="Y22" i="6" s="1"/>
  <c r="Z22" i="6" s="1"/>
  <c r="AA22" i="6" s="1"/>
  <c r="AB22" i="6" s="1"/>
  <c r="AC22" i="6" s="1"/>
  <c r="AD22" i="6" s="1"/>
  <c r="AE22" i="6" s="1"/>
  <c r="D64" i="6"/>
  <c r="AK74" i="30" l="1"/>
  <c r="J72" i="21"/>
  <c r="L72" i="21"/>
  <c r="N72" i="21"/>
  <c r="I208" i="21"/>
  <c r="M208" i="21"/>
  <c r="N138" i="21"/>
  <c r="K72" i="21"/>
  <c r="M72" i="21"/>
  <c r="AV42" i="21"/>
  <c r="AN108" i="21"/>
  <c r="M75" i="21"/>
  <c r="M108" i="21"/>
  <c r="M143" i="21" s="1"/>
  <c r="M178" i="21" s="1"/>
  <c r="J108" i="21"/>
  <c r="J143" i="21" s="1"/>
  <c r="J178" i="21" s="1"/>
  <c r="J75" i="21"/>
  <c r="W143" i="21"/>
  <c r="AE108" i="21"/>
  <c r="Z143" i="21"/>
  <c r="AH108" i="21"/>
  <c r="I75" i="21"/>
  <c r="I108" i="21"/>
  <c r="I143" i="21" s="1"/>
  <c r="I178" i="21" s="1"/>
  <c r="AM108" i="21"/>
  <c r="AU42" i="21"/>
  <c r="L208" i="21"/>
  <c r="J208" i="21"/>
  <c r="L75" i="21"/>
  <c r="L108" i="21"/>
  <c r="L143" i="21" s="1"/>
  <c r="L178" i="21" s="1"/>
  <c r="Y143" i="21"/>
  <c r="AG108" i="21"/>
  <c r="AL108" i="21"/>
  <c r="AT42" i="21"/>
  <c r="V143" i="21"/>
  <c r="AD108" i="21"/>
  <c r="N208" i="21"/>
  <c r="X143" i="21"/>
  <c r="AF108" i="21"/>
  <c r="AQ108" i="21"/>
  <c r="AY42" i="21"/>
  <c r="K108" i="21"/>
  <c r="K143" i="21" s="1"/>
  <c r="K178" i="21" s="1"/>
  <c r="K75" i="21"/>
  <c r="K208" i="21"/>
  <c r="AP108" i="21"/>
  <c r="AX42" i="21"/>
  <c r="N108" i="21"/>
  <c r="N143" i="21" s="1"/>
  <c r="N178" i="21" s="1"/>
  <c r="N75" i="21"/>
  <c r="I72" i="21"/>
  <c r="U143" i="21"/>
  <c r="AC108" i="21"/>
  <c r="AO108" i="21"/>
  <c r="AW42" i="21"/>
  <c r="C19" i="7"/>
  <c r="AM186" i="7"/>
  <c r="AU64" i="7"/>
  <c r="AU95" i="7" s="1"/>
  <c r="AU126" i="7" s="1"/>
  <c r="AU157" i="7" s="1"/>
  <c r="AT64" i="7"/>
  <c r="AT95" i="7" s="1"/>
  <c r="AT126" i="7" s="1"/>
  <c r="AT157" i="7" s="1"/>
  <c r="AS64" i="7"/>
  <c r="AS65" i="7" s="1"/>
  <c r="AS66" i="7" s="1"/>
  <c r="AS67" i="7" s="1"/>
  <c r="AS68" i="7" s="1"/>
  <c r="AS69" i="7" s="1"/>
  <c r="AS70" i="7" s="1"/>
  <c r="AS71" i="7" s="1"/>
  <c r="AR64" i="7"/>
  <c r="AQ64" i="7"/>
  <c r="AQ65" i="7" s="1"/>
  <c r="AP64" i="7"/>
  <c r="AP95" i="7" s="1"/>
  <c r="AP126" i="7" s="1"/>
  <c r="AP157" i="7" s="1"/>
  <c r="AO64" i="7"/>
  <c r="AO65" i="7" s="1"/>
  <c r="AO66" i="7" s="1"/>
  <c r="AO67" i="7" s="1"/>
  <c r="AO68" i="7" s="1"/>
  <c r="AO69" i="7" s="1"/>
  <c r="AO70" i="7" s="1"/>
  <c r="AO71" i="7" s="1"/>
  <c r="AN64" i="7"/>
  <c r="AM64" i="7"/>
  <c r="AM95" i="7" s="1"/>
  <c r="AM126" i="7" s="1"/>
  <c r="AL64" i="7"/>
  <c r="AL95" i="7" s="1"/>
  <c r="AL126" i="7" s="1"/>
  <c r="AL157" i="7" s="1"/>
  <c r="AK64" i="7"/>
  <c r="AK65" i="7" s="1"/>
  <c r="AK66" i="7" s="1"/>
  <c r="AK67" i="7" s="1"/>
  <c r="AK68" i="7" s="1"/>
  <c r="AK69" i="7" s="1"/>
  <c r="AK70" i="7" s="1"/>
  <c r="AK71" i="7" s="1"/>
  <c r="AJ64" i="7"/>
  <c r="AI64" i="7"/>
  <c r="AI65" i="7" s="1"/>
  <c r="AH64" i="7"/>
  <c r="AH95" i="7" s="1"/>
  <c r="AH126" i="7" s="1"/>
  <c r="AH157" i="7" s="1"/>
  <c r="AG64" i="7"/>
  <c r="AG65" i="7" s="1"/>
  <c r="AG66" i="7" s="1"/>
  <c r="AG67" i="7" s="1"/>
  <c r="AG68" i="7" s="1"/>
  <c r="AG69" i="7" s="1"/>
  <c r="AG70" i="7" s="1"/>
  <c r="AG71" i="7" s="1"/>
  <c r="AF64" i="7"/>
  <c r="AE64" i="7"/>
  <c r="AE95" i="7" s="1"/>
  <c r="AE126" i="7" s="1"/>
  <c r="AE157" i="7" s="1"/>
  <c r="AD64" i="7"/>
  <c r="AD95" i="7" s="1"/>
  <c r="AD126" i="7" s="1"/>
  <c r="AD157" i="7" s="1"/>
  <c r="AC64" i="7"/>
  <c r="AC65" i="7" s="1"/>
  <c r="AC66" i="7" s="1"/>
  <c r="AC67" i="7" s="1"/>
  <c r="AC68" i="7" s="1"/>
  <c r="AC69" i="7" s="1"/>
  <c r="AC70" i="7" s="1"/>
  <c r="AC71" i="7" s="1"/>
  <c r="AB64" i="7"/>
  <c r="AA64" i="7"/>
  <c r="AA65" i="7" s="1"/>
  <c r="Z64" i="7"/>
  <c r="Z95" i="7" s="1"/>
  <c r="Z126" i="7" s="1"/>
  <c r="Z157" i="7" s="1"/>
  <c r="Y64" i="7"/>
  <c r="Y65" i="7" s="1"/>
  <c r="Y66" i="7" s="1"/>
  <c r="Y67" i="7" s="1"/>
  <c r="Y68" i="7" s="1"/>
  <c r="Y69" i="7" s="1"/>
  <c r="Y70" i="7" s="1"/>
  <c r="Y71" i="7" s="1"/>
  <c r="X64" i="7"/>
  <c r="W64" i="7"/>
  <c r="W65" i="7" s="1"/>
  <c r="W66" i="7" s="1"/>
  <c r="W67" i="7" s="1"/>
  <c r="W68" i="7" s="1"/>
  <c r="W69" i="7" s="1"/>
  <c r="W70" i="7" s="1"/>
  <c r="W71" i="7" s="1"/>
  <c r="W72" i="7" s="1"/>
  <c r="V64" i="7"/>
  <c r="V95" i="7" s="1"/>
  <c r="V126" i="7" s="1"/>
  <c r="V157" i="7" s="1"/>
  <c r="U64" i="7"/>
  <c r="U65" i="7" s="1"/>
  <c r="U66" i="7" s="1"/>
  <c r="U67" i="7" s="1"/>
  <c r="U68" i="7" s="1"/>
  <c r="U69" i="7" s="1"/>
  <c r="U70" i="7" s="1"/>
  <c r="U71" i="7" s="1"/>
  <c r="T64" i="7"/>
  <c r="S64" i="7"/>
  <c r="S65" i="7" s="1"/>
  <c r="R64" i="7"/>
  <c r="R95" i="7" s="1"/>
  <c r="R126" i="7" s="1"/>
  <c r="R157" i="7" s="1"/>
  <c r="Q64" i="7"/>
  <c r="Q65" i="7" s="1"/>
  <c r="Q66" i="7" s="1"/>
  <c r="Q67" i="7" s="1"/>
  <c r="Q68" i="7" s="1"/>
  <c r="Q69" i="7" s="1"/>
  <c r="Q70" i="7" s="1"/>
  <c r="Q71" i="7" s="1"/>
  <c r="P64" i="7"/>
  <c r="O64" i="7"/>
  <c r="O95" i="7" s="1"/>
  <c r="O126" i="7" s="1"/>
  <c r="O157" i="7" s="1"/>
  <c r="N64" i="7"/>
  <c r="N95" i="7" s="1"/>
  <c r="N126" i="7" s="1"/>
  <c r="N157" i="7" s="1"/>
  <c r="M64" i="7"/>
  <c r="M65" i="7" s="1"/>
  <c r="M66" i="7" s="1"/>
  <c r="M67" i="7" s="1"/>
  <c r="M68" i="7" s="1"/>
  <c r="M69" i="7" s="1"/>
  <c r="M70" i="7" s="1"/>
  <c r="M71" i="7" s="1"/>
  <c r="L64" i="7"/>
  <c r="K64" i="7"/>
  <c r="K65" i="7" s="1"/>
  <c r="J64" i="7"/>
  <c r="J95" i="7" s="1"/>
  <c r="J126" i="7" s="1"/>
  <c r="J157" i="7" s="1"/>
  <c r="I64" i="7"/>
  <c r="I65" i="7" s="1"/>
  <c r="I66" i="7" s="1"/>
  <c r="I67" i="7" s="1"/>
  <c r="I68" i="7" s="1"/>
  <c r="I69" i="7" s="1"/>
  <c r="I70" i="7" s="1"/>
  <c r="I71" i="7" s="1"/>
  <c r="H64" i="7"/>
  <c r="G64" i="7"/>
  <c r="G65" i="7" s="1"/>
  <c r="G66" i="7" s="1"/>
  <c r="G67" i="7" s="1"/>
  <c r="G68" i="7" s="1"/>
  <c r="G69" i="7" s="1"/>
  <c r="G70" i="7" s="1"/>
  <c r="G71" i="7" s="1"/>
  <c r="G72" i="7" s="1"/>
  <c r="F64" i="7"/>
  <c r="F95" i="7" s="1"/>
  <c r="F126" i="7" s="1"/>
  <c r="F157" i="7" s="1"/>
  <c r="E64" i="7"/>
  <c r="AP143" i="21" l="1"/>
  <c r="AX108" i="21"/>
  <c r="AL143" i="21"/>
  <c r="AT108" i="21"/>
  <c r="W178" i="21"/>
  <c r="AE178" i="21" s="1"/>
  <c r="AE143" i="21"/>
  <c r="AO143" i="21"/>
  <c r="AW108" i="21"/>
  <c r="AQ143" i="21"/>
  <c r="AY108" i="21"/>
  <c r="AN143" i="21"/>
  <c r="AV108" i="21"/>
  <c r="AC143" i="21"/>
  <c r="U178" i="21"/>
  <c r="AC178" i="21" s="1"/>
  <c r="X178" i="21"/>
  <c r="AF178" i="21" s="1"/>
  <c r="AF143" i="21"/>
  <c r="V178" i="21"/>
  <c r="AD178" i="21" s="1"/>
  <c r="AD143" i="21"/>
  <c r="AG143" i="21"/>
  <c r="Y178" i="21"/>
  <c r="AG178" i="21" s="1"/>
  <c r="AM143" i="21"/>
  <c r="AU108" i="21"/>
  <c r="Z178" i="21"/>
  <c r="AH178" i="21" s="1"/>
  <c r="AH143" i="21"/>
  <c r="C20" i="7"/>
  <c r="AM65" i="7"/>
  <c r="AM66" i="7" s="1"/>
  <c r="AM67" i="7" s="1"/>
  <c r="AM68" i="7" s="1"/>
  <c r="AM69" i="7" s="1"/>
  <c r="AM70" i="7" s="1"/>
  <c r="AM71" i="7" s="1"/>
  <c r="AM72" i="7" s="1"/>
  <c r="AM103" i="7" s="1"/>
  <c r="AM134" i="7" s="1"/>
  <c r="G95" i="7"/>
  <c r="G126" i="7" s="1"/>
  <c r="G157" i="7" s="1"/>
  <c r="W95" i="7"/>
  <c r="W126" i="7" s="1"/>
  <c r="W157" i="7" s="1"/>
  <c r="AC96" i="7"/>
  <c r="AC127" i="7" s="1"/>
  <c r="AC158" i="7" s="1"/>
  <c r="AC98" i="7"/>
  <c r="AC129" i="7" s="1"/>
  <c r="AC160" i="7" s="1"/>
  <c r="AS98" i="7"/>
  <c r="AS129" i="7" s="1"/>
  <c r="AS160" i="7" s="1"/>
  <c r="M101" i="7"/>
  <c r="M132" i="7" s="1"/>
  <c r="F65" i="7"/>
  <c r="F66" i="7" s="1"/>
  <c r="V65" i="7"/>
  <c r="V66" i="7" s="1"/>
  <c r="AL65" i="7"/>
  <c r="AL66" i="7" s="1"/>
  <c r="S95" i="7"/>
  <c r="S126" i="7" s="1"/>
  <c r="S157" i="7" s="1"/>
  <c r="AI95" i="7"/>
  <c r="AI126" i="7" s="1"/>
  <c r="AI157" i="7" s="1"/>
  <c r="I96" i="7"/>
  <c r="I127" i="7" s="1"/>
  <c r="I158" i="7" s="1"/>
  <c r="Y96" i="7"/>
  <c r="Y127" i="7" s="1"/>
  <c r="Y158" i="7" s="1"/>
  <c r="AO96" i="7"/>
  <c r="AO127" i="7" s="1"/>
  <c r="AO158" i="7" s="1"/>
  <c r="W97" i="7"/>
  <c r="W128" i="7" s="1"/>
  <c r="W159" i="7" s="1"/>
  <c r="I98" i="7"/>
  <c r="I129" i="7" s="1"/>
  <c r="I160" i="7" s="1"/>
  <c r="Y98" i="7"/>
  <c r="Y129" i="7" s="1"/>
  <c r="Y160" i="7" s="1"/>
  <c r="AO98" i="7"/>
  <c r="AO129" i="7" s="1"/>
  <c r="AO160" i="7" s="1"/>
  <c r="W99" i="7"/>
  <c r="W130" i="7" s="1"/>
  <c r="W161" i="7" s="1"/>
  <c r="M100" i="7"/>
  <c r="M131" i="7" s="1"/>
  <c r="AS100" i="7"/>
  <c r="AS131" i="7" s="1"/>
  <c r="AS162" i="7" s="1"/>
  <c r="M96" i="7"/>
  <c r="M127" i="7" s="1"/>
  <c r="M158" i="7" s="1"/>
  <c r="M98" i="7"/>
  <c r="M129" i="7" s="1"/>
  <c r="M160" i="7" s="1"/>
  <c r="AG99" i="7"/>
  <c r="AG130" i="7" s="1"/>
  <c r="AG161" i="7" s="1"/>
  <c r="N65" i="7"/>
  <c r="N66" i="7" s="1"/>
  <c r="AD65" i="7"/>
  <c r="AD96" i="7" s="1"/>
  <c r="AD127" i="7" s="1"/>
  <c r="AD158" i="7" s="1"/>
  <c r="AT65" i="7"/>
  <c r="AT96" i="7" s="1"/>
  <c r="AT127" i="7" s="1"/>
  <c r="AT158" i="7" s="1"/>
  <c r="K95" i="7"/>
  <c r="K126" i="7" s="1"/>
  <c r="K157" i="7" s="1"/>
  <c r="AA95" i="7"/>
  <c r="AA126" i="7" s="1"/>
  <c r="AA157" i="7" s="1"/>
  <c r="AQ95" i="7"/>
  <c r="AQ126" i="7" s="1"/>
  <c r="AQ157" i="7" s="1"/>
  <c r="Q96" i="7"/>
  <c r="Q127" i="7" s="1"/>
  <c r="Q158" i="7" s="1"/>
  <c r="AG96" i="7"/>
  <c r="AG127" i="7" s="1"/>
  <c r="AG158" i="7" s="1"/>
  <c r="G97" i="7"/>
  <c r="G128" i="7" s="1"/>
  <c r="G159" i="7" s="1"/>
  <c r="Q98" i="7"/>
  <c r="Q129" i="7" s="1"/>
  <c r="AG98" i="7"/>
  <c r="AG129" i="7" s="1"/>
  <c r="AG160" i="7" s="1"/>
  <c r="G99" i="7"/>
  <c r="G130" i="7" s="1"/>
  <c r="G161" i="7" s="1"/>
  <c r="AC100" i="7"/>
  <c r="AC131" i="7" s="1"/>
  <c r="AC101" i="7"/>
  <c r="AC132" i="7" s="1"/>
  <c r="AS96" i="7"/>
  <c r="AS127" i="7" s="1"/>
  <c r="AS158" i="7" s="1"/>
  <c r="W100" i="7"/>
  <c r="W131" i="7" s="1"/>
  <c r="W162" i="7" s="1"/>
  <c r="O65" i="7"/>
  <c r="O66" i="7" s="1"/>
  <c r="AE65" i="7"/>
  <c r="AE66" i="7" s="1"/>
  <c r="AU65" i="7"/>
  <c r="AU66" i="7" s="1"/>
  <c r="U96" i="7"/>
  <c r="U127" i="7" s="1"/>
  <c r="U158" i="7" s="1"/>
  <c r="AK96" i="7"/>
  <c r="AK127" i="7" s="1"/>
  <c r="AK158" i="7" s="1"/>
  <c r="U98" i="7"/>
  <c r="U129" i="7" s="1"/>
  <c r="U160" i="7" s="1"/>
  <c r="AK98" i="7"/>
  <c r="AK129" i="7" s="1"/>
  <c r="AK160" i="7" s="1"/>
  <c r="Q99" i="7"/>
  <c r="Q130" i="7" s="1"/>
  <c r="Q161" i="7" s="1"/>
  <c r="G100" i="7"/>
  <c r="G131" i="7" s="1"/>
  <c r="G162" i="7" s="1"/>
  <c r="H65" i="7"/>
  <c r="H95" i="7"/>
  <c r="H126" i="7" s="1"/>
  <c r="H157" i="7" s="1"/>
  <c r="P65" i="7"/>
  <c r="P95" i="7"/>
  <c r="P126" i="7" s="1"/>
  <c r="P157" i="7" s="1"/>
  <c r="X65" i="7"/>
  <c r="X95" i="7"/>
  <c r="X126" i="7" s="1"/>
  <c r="X157" i="7" s="1"/>
  <c r="AF65" i="7"/>
  <c r="AF95" i="7"/>
  <c r="AF126" i="7" s="1"/>
  <c r="AF157" i="7" s="1"/>
  <c r="AJ65" i="7"/>
  <c r="AJ95" i="7"/>
  <c r="AJ126" i="7" s="1"/>
  <c r="AJ157" i="7" s="1"/>
  <c r="AR65" i="7"/>
  <c r="AR95" i="7"/>
  <c r="AR126" i="7" s="1"/>
  <c r="AR157" i="7" s="1"/>
  <c r="E65" i="7"/>
  <c r="E95" i="7"/>
  <c r="E126" i="7" s="1"/>
  <c r="E157" i="7" s="1"/>
  <c r="L65" i="7"/>
  <c r="L95" i="7"/>
  <c r="L126" i="7" s="1"/>
  <c r="L157" i="7" s="1"/>
  <c r="T65" i="7"/>
  <c r="T95" i="7"/>
  <c r="T126" i="7" s="1"/>
  <c r="T157" i="7" s="1"/>
  <c r="AB65" i="7"/>
  <c r="AB95" i="7"/>
  <c r="AB126" i="7" s="1"/>
  <c r="AB157" i="7" s="1"/>
  <c r="AN65" i="7"/>
  <c r="AN95" i="7"/>
  <c r="AN126" i="7" s="1"/>
  <c r="AN157" i="7" s="1"/>
  <c r="K66" i="7"/>
  <c r="K96" i="7"/>
  <c r="K127" i="7" s="1"/>
  <c r="K158" i="7" s="1"/>
  <c r="S66" i="7"/>
  <c r="S96" i="7"/>
  <c r="S127" i="7" s="1"/>
  <c r="S158" i="7" s="1"/>
  <c r="AA66" i="7"/>
  <c r="AA96" i="7"/>
  <c r="AA127" i="7" s="1"/>
  <c r="AA158" i="7" s="1"/>
  <c r="AI66" i="7"/>
  <c r="AI96" i="7"/>
  <c r="AI127" i="7" s="1"/>
  <c r="AI158" i="7" s="1"/>
  <c r="AQ66" i="7"/>
  <c r="AQ96" i="7"/>
  <c r="AQ127" i="7" s="1"/>
  <c r="AQ158" i="7" s="1"/>
  <c r="I72" i="7"/>
  <c r="I102" i="7"/>
  <c r="I133" i="7" s="1"/>
  <c r="I164" i="7" s="1"/>
  <c r="Q72" i="7"/>
  <c r="Q102" i="7"/>
  <c r="Q133" i="7" s="1"/>
  <c r="Y72" i="7"/>
  <c r="Y102" i="7"/>
  <c r="Y133" i="7" s="1"/>
  <c r="Y164" i="7" s="1"/>
  <c r="AG72" i="7"/>
  <c r="AG102" i="7"/>
  <c r="AG133" i="7" s="1"/>
  <c r="AG164" i="7" s="1"/>
  <c r="AO72" i="7"/>
  <c r="AO102" i="7"/>
  <c r="AO133" i="7" s="1"/>
  <c r="AO164" i="7" s="1"/>
  <c r="G73" i="7"/>
  <c r="G103" i="7"/>
  <c r="G134" i="7" s="1"/>
  <c r="W73" i="7"/>
  <c r="W103" i="7"/>
  <c r="W134" i="7" s="1"/>
  <c r="M99" i="7"/>
  <c r="M130" i="7" s="1"/>
  <c r="M161" i="7" s="1"/>
  <c r="AS99" i="7"/>
  <c r="AS130" i="7" s="1"/>
  <c r="AS161" i="7" s="1"/>
  <c r="AO100" i="7"/>
  <c r="AO131" i="7" s="1"/>
  <c r="AO162" i="7" s="1"/>
  <c r="I101" i="7"/>
  <c r="I132" i="7" s="1"/>
  <c r="I163" i="7" s="1"/>
  <c r="AO101" i="7"/>
  <c r="AO132" i="7" s="1"/>
  <c r="AO163" i="7" s="1"/>
  <c r="G102" i="7"/>
  <c r="G133" i="7" s="1"/>
  <c r="G164" i="7" s="1"/>
  <c r="W102" i="7"/>
  <c r="W133" i="7" s="1"/>
  <c r="J65" i="7"/>
  <c r="R65" i="7"/>
  <c r="Z65" i="7"/>
  <c r="AH65" i="7"/>
  <c r="AP65" i="7"/>
  <c r="I95" i="7"/>
  <c r="I126" i="7" s="1"/>
  <c r="I157" i="7" s="1"/>
  <c r="M95" i="7"/>
  <c r="M126" i="7" s="1"/>
  <c r="M157" i="7" s="1"/>
  <c r="Q95" i="7"/>
  <c r="Q126" i="7" s="1"/>
  <c r="Q157" i="7" s="1"/>
  <c r="U95" i="7"/>
  <c r="U126" i="7" s="1"/>
  <c r="U157" i="7" s="1"/>
  <c r="Y95" i="7"/>
  <c r="Y126" i="7" s="1"/>
  <c r="Y157" i="7" s="1"/>
  <c r="AC95" i="7"/>
  <c r="AC126" i="7" s="1"/>
  <c r="AC157" i="7" s="1"/>
  <c r="AG95" i="7"/>
  <c r="AG126" i="7" s="1"/>
  <c r="AG157" i="7" s="1"/>
  <c r="AK95" i="7"/>
  <c r="AK126" i="7" s="1"/>
  <c r="AK157" i="7" s="1"/>
  <c r="AO95" i="7"/>
  <c r="AO126" i="7" s="1"/>
  <c r="AO157" i="7" s="1"/>
  <c r="AS95" i="7"/>
  <c r="AS126" i="7" s="1"/>
  <c r="AS157" i="7" s="1"/>
  <c r="G96" i="7"/>
  <c r="G127" i="7" s="1"/>
  <c r="G158" i="7" s="1"/>
  <c r="W96" i="7"/>
  <c r="W127" i="7" s="1"/>
  <c r="W158" i="7" s="1"/>
  <c r="I97" i="7"/>
  <c r="I128" i="7" s="1"/>
  <c r="I159" i="7" s="1"/>
  <c r="M97" i="7"/>
  <c r="M128" i="7" s="1"/>
  <c r="M159" i="7" s="1"/>
  <c r="Q97" i="7"/>
  <c r="Q128" i="7" s="1"/>
  <c r="Q159" i="7" s="1"/>
  <c r="U97" i="7"/>
  <c r="U128" i="7" s="1"/>
  <c r="U159" i="7" s="1"/>
  <c r="Y97" i="7"/>
  <c r="Y128" i="7" s="1"/>
  <c r="Y159" i="7" s="1"/>
  <c r="AC97" i="7"/>
  <c r="AC128" i="7" s="1"/>
  <c r="AC159" i="7" s="1"/>
  <c r="AG97" i="7"/>
  <c r="AG128" i="7" s="1"/>
  <c r="AG159" i="7" s="1"/>
  <c r="AK97" i="7"/>
  <c r="AK128" i="7" s="1"/>
  <c r="AK159" i="7" s="1"/>
  <c r="AO97" i="7"/>
  <c r="AO128" i="7" s="1"/>
  <c r="AO159" i="7" s="1"/>
  <c r="AS97" i="7"/>
  <c r="AS128" i="7" s="1"/>
  <c r="AS159" i="7" s="1"/>
  <c r="G98" i="7"/>
  <c r="G129" i="7" s="1"/>
  <c r="G160" i="7" s="1"/>
  <c r="W98" i="7"/>
  <c r="W129" i="7" s="1"/>
  <c r="W160" i="7" s="1"/>
  <c r="I99" i="7"/>
  <c r="I130" i="7" s="1"/>
  <c r="I161" i="7" s="1"/>
  <c r="Y99" i="7"/>
  <c r="Y130" i="7" s="1"/>
  <c r="Y161" i="7" s="1"/>
  <c r="AO99" i="7"/>
  <c r="AO130" i="7" s="1"/>
  <c r="AO161" i="7" s="1"/>
  <c r="U100" i="7"/>
  <c r="U131" i="7" s="1"/>
  <c r="U162" i="7" s="1"/>
  <c r="AK100" i="7"/>
  <c r="AK131" i="7" s="1"/>
  <c r="U101" i="7"/>
  <c r="U132" i="7" s="1"/>
  <c r="U163" i="7" s="1"/>
  <c r="AK101" i="7"/>
  <c r="AK132" i="7" s="1"/>
  <c r="M72" i="7"/>
  <c r="M102" i="7"/>
  <c r="M133" i="7" s="1"/>
  <c r="U72" i="7"/>
  <c r="U102" i="7"/>
  <c r="U133" i="7" s="1"/>
  <c r="U164" i="7" s="1"/>
  <c r="AC72" i="7"/>
  <c r="AC102" i="7"/>
  <c r="AC133" i="7" s="1"/>
  <c r="AK72" i="7"/>
  <c r="AK102" i="7"/>
  <c r="AK133" i="7" s="1"/>
  <c r="AS72" i="7"/>
  <c r="AS102" i="7"/>
  <c r="AS133" i="7" s="1"/>
  <c r="AS164" i="7" s="1"/>
  <c r="AC99" i="7"/>
  <c r="AC130" i="7" s="1"/>
  <c r="I100" i="7"/>
  <c r="I131" i="7" s="1"/>
  <c r="I162" i="7" s="1"/>
  <c r="Y100" i="7"/>
  <c r="Y131" i="7" s="1"/>
  <c r="Y162" i="7" s="1"/>
  <c r="Y101" i="7"/>
  <c r="Y132" i="7" s="1"/>
  <c r="Y163" i="7" s="1"/>
  <c r="U99" i="7"/>
  <c r="U130" i="7" s="1"/>
  <c r="U161" i="7" s="1"/>
  <c r="AK99" i="7"/>
  <c r="AK130" i="7" s="1"/>
  <c r="AK161" i="7" s="1"/>
  <c r="Q100" i="7"/>
  <c r="Q131" i="7" s="1"/>
  <c r="AG100" i="7"/>
  <c r="AG131" i="7" s="1"/>
  <c r="AG162" i="7" s="1"/>
  <c r="G101" i="7"/>
  <c r="G132" i="7" s="1"/>
  <c r="G163" i="7" s="1"/>
  <c r="Q101" i="7"/>
  <c r="Q132" i="7" s="1"/>
  <c r="W101" i="7"/>
  <c r="W132" i="7" s="1"/>
  <c r="AG101" i="7"/>
  <c r="AG132" i="7" s="1"/>
  <c r="AG163" i="7" s="1"/>
  <c r="AS101" i="7"/>
  <c r="AS132" i="7" s="1"/>
  <c r="AS163" i="7" s="1"/>
  <c r="BO104" i="14"/>
  <c r="BO103" i="14"/>
  <c r="BO102" i="14"/>
  <c r="BO101" i="14"/>
  <c r="BO100" i="14"/>
  <c r="BO99" i="14"/>
  <c r="BO98" i="14"/>
  <c r="BO97" i="14"/>
  <c r="BO96" i="14"/>
  <c r="BO95" i="14"/>
  <c r="BO94" i="14"/>
  <c r="BO93" i="14"/>
  <c r="BO92" i="14"/>
  <c r="BO91" i="14"/>
  <c r="BO90" i="14"/>
  <c r="BO89" i="14"/>
  <c r="BO88" i="14"/>
  <c r="BO87" i="14"/>
  <c r="BO86" i="14"/>
  <c r="BO85" i="14"/>
  <c r="BO84" i="14"/>
  <c r="BO83" i="14"/>
  <c r="BO82" i="14"/>
  <c r="BO81" i="14"/>
  <c r="BO80" i="14"/>
  <c r="BO79" i="14"/>
  <c r="BO78" i="14"/>
  <c r="BO77" i="14"/>
  <c r="BO76" i="14"/>
  <c r="BN104" i="14"/>
  <c r="BN103" i="14"/>
  <c r="BN102" i="14"/>
  <c r="BN101" i="14"/>
  <c r="BN100" i="14"/>
  <c r="BN99" i="14"/>
  <c r="BN98" i="14"/>
  <c r="BN97" i="14"/>
  <c r="BN96" i="14"/>
  <c r="BN95" i="14"/>
  <c r="BN94" i="14"/>
  <c r="BN93" i="14"/>
  <c r="BN92" i="14"/>
  <c r="BN91" i="14"/>
  <c r="BN90" i="14"/>
  <c r="BN89" i="14"/>
  <c r="BN88" i="14"/>
  <c r="BN87" i="14"/>
  <c r="BN86" i="14"/>
  <c r="BN85" i="14"/>
  <c r="BN84" i="14"/>
  <c r="BN83" i="14"/>
  <c r="BN82" i="14"/>
  <c r="BN81" i="14"/>
  <c r="BN80" i="14"/>
  <c r="BN79" i="14"/>
  <c r="BN78" i="14"/>
  <c r="BN77" i="14"/>
  <c r="BN76" i="14"/>
  <c r="BM104" i="14"/>
  <c r="BM103" i="14"/>
  <c r="BM102" i="14"/>
  <c r="BM101" i="14"/>
  <c r="BM100" i="14"/>
  <c r="BM99" i="14"/>
  <c r="BM98" i="14"/>
  <c r="BM97" i="14"/>
  <c r="BM96" i="14"/>
  <c r="BM95" i="14"/>
  <c r="BM94" i="14"/>
  <c r="BM93" i="14"/>
  <c r="BM92" i="14"/>
  <c r="BM91" i="14"/>
  <c r="BM90" i="14"/>
  <c r="BM89" i="14"/>
  <c r="BM88" i="14"/>
  <c r="BM87" i="14"/>
  <c r="BM86" i="14"/>
  <c r="BM85" i="14"/>
  <c r="BM84" i="14"/>
  <c r="BM83" i="14"/>
  <c r="BM82" i="14"/>
  <c r="BM81" i="14"/>
  <c r="BM80" i="14"/>
  <c r="BM79" i="14"/>
  <c r="BM78" i="14"/>
  <c r="BM77" i="14"/>
  <c r="BM76" i="14"/>
  <c r="BL104" i="14"/>
  <c r="BL103" i="14"/>
  <c r="BL102" i="14"/>
  <c r="BL101" i="14"/>
  <c r="BL100" i="14"/>
  <c r="BL99" i="14"/>
  <c r="BL98" i="14"/>
  <c r="BL97" i="14"/>
  <c r="BL96" i="14"/>
  <c r="BL95" i="14"/>
  <c r="BL94" i="14"/>
  <c r="BL93" i="14"/>
  <c r="BL92" i="14"/>
  <c r="BL91" i="14"/>
  <c r="BL90" i="14"/>
  <c r="BL89" i="14"/>
  <c r="BL88" i="14"/>
  <c r="BL87" i="14"/>
  <c r="BL86" i="14"/>
  <c r="BL85" i="14"/>
  <c r="BL84" i="14"/>
  <c r="BL83" i="14"/>
  <c r="BL82" i="14"/>
  <c r="BL81" i="14"/>
  <c r="BL80" i="14"/>
  <c r="BL79" i="14"/>
  <c r="BL78" i="14"/>
  <c r="BL77" i="14"/>
  <c r="BL76" i="14"/>
  <c r="BK104" i="14"/>
  <c r="BK103" i="14"/>
  <c r="BK102" i="14"/>
  <c r="BK101" i="14"/>
  <c r="BK100" i="14"/>
  <c r="BK99" i="14"/>
  <c r="BK98" i="14"/>
  <c r="BK97" i="14"/>
  <c r="BK96" i="14"/>
  <c r="BK95" i="14"/>
  <c r="BK94" i="14"/>
  <c r="BK93" i="14"/>
  <c r="BK92" i="14"/>
  <c r="BK91" i="14"/>
  <c r="BK90" i="14"/>
  <c r="BK89" i="14"/>
  <c r="BK88" i="14"/>
  <c r="BK87" i="14"/>
  <c r="BK86" i="14"/>
  <c r="BK85" i="14"/>
  <c r="BK84" i="14"/>
  <c r="BK83" i="14"/>
  <c r="BK82" i="14"/>
  <c r="BK81" i="14"/>
  <c r="BK80" i="14"/>
  <c r="BK79" i="14"/>
  <c r="BK78" i="14"/>
  <c r="BK77" i="14"/>
  <c r="BK76" i="14"/>
  <c r="BJ104" i="14"/>
  <c r="BJ103" i="14"/>
  <c r="BJ102" i="14"/>
  <c r="BJ101" i="14"/>
  <c r="BJ100" i="14"/>
  <c r="BJ99" i="14"/>
  <c r="BJ98" i="14"/>
  <c r="BJ97" i="14"/>
  <c r="BJ96" i="14"/>
  <c r="BJ95" i="14"/>
  <c r="BJ94" i="14"/>
  <c r="BJ93" i="14"/>
  <c r="BJ92" i="14"/>
  <c r="BJ91" i="14"/>
  <c r="BJ90" i="14"/>
  <c r="BJ89" i="14"/>
  <c r="BJ88" i="14"/>
  <c r="BJ87" i="14"/>
  <c r="BJ86" i="14"/>
  <c r="BJ85" i="14"/>
  <c r="BJ84" i="14"/>
  <c r="BJ83" i="14"/>
  <c r="BJ82" i="14"/>
  <c r="BJ81" i="14"/>
  <c r="BJ80" i="14"/>
  <c r="BJ79" i="14"/>
  <c r="BJ78" i="14"/>
  <c r="BJ77" i="14"/>
  <c r="BJ76" i="14"/>
  <c r="AN178" i="21" l="1"/>
  <c r="AV178" i="21" s="1"/>
  <c r="BD178" i="21" s="1"/>
  <c r="AV143" i="21"/>
  <c r="AO178" i="21"/>
  <c r="AW178" i="21" s="1"/>
  <c r="BE178" i="21" s="1"/>
  <c r="AW143" i="21"/>
  <c r="AT143" i="21"/>
  <c r="AL178" i="21"/>
  <c r="AT178" i="21" s="1"/>
  <c r="BB178" i="21" s="1"/>
  <c r="AU143" i="21"/>
  <c r="AM178" i="21"/>
  <c r="AU178" i="21" s="1"/>
  <c r="BC178" i="21" s="1"/>
  <c r="AQ178" i="21"/>
  <c r="AY178" i="21" s="1"/>
  <c r="BG178" i="21" s="1"/>
  <c r="AY143" i="21"/>
  <c r="AX143" i="21"/>
  <c r="AP178" i="21"/>
  <c r="AX178" i="21" s="1"/>
  <c r="BF178" i="21" s="1"/>
  <c r="C21" i="7"/>
  <c r="AT66" i="7"/>
  <c r="AT67" i="7" s="1"/>
  <c r="AM73" i="7"/>
  <c r="AM74" i="7" s="1"/>
  <c r="AM100" i="7"/>
  <c r="AM131" i="7" s="1"/>
  <c r="AM102" i="7"/>
  <c r="AM133" i="7" s="1"/>
  <c r="AM101" i="7"/>
  <c r="AM132" i="7" s="1"/>
  <c r="AM98" i="7"/>
  <c r="AM129" i="7" s="1"/>
  <c r="AM99" i="7"/>
  <c r="AM130" i="7" s="1"/>
  <c r="AM97" i="7"/>
  <c r="AM128" i="7" s="1"/>
  <c r="AM96" i="7"/>
  <c r="AM127" i="7" s="1"/>
  <c r="AK186" i="7"/>
  <c r="Q186" i="7"/>
  <c r="G186" i="7"/>
  <c r="U186" i="7"/>
  <c r="AC186" i="7"/>
  <c r="M186" i="7"/>
  <c r="W186" i="7"/>
  <c r="AL96" i="7"/>
  <c r="AL127" i="7" s="1"/>
  <c r="AL158" i="7" s="1"/>
  <c r="F96" i="7"/>
  <c r="F127" i="7" s="1"/>
  <c r="F158" i="7" s="1"/>
  <c r="O96" i="7"/>
  <c r="O127" i="7" s="1"/>
  <c r="O158" i="7" s="1"/>
  <c r="N96" i="7"/>
  <c r="N127" i="7" s="1"/>
  <c r="N158" i="7" s="1"/>
  <c r="AD66" i="7"/>
  <c r="AD67" i="7" s="1"/>
  <c r="AE96" i="7"/>
  <c r="AE127" i="7" s="1"/>
  <c r="AE158" i="7" s="1"/>
  <c r="V96" i="7"/>
  <c r="V127" i="7" s="1"/>
  <c r="V158" i="7" s="1"/>
  <c r="AU96" i="7"/>
  <c r="AU127" i="7" s="1"/>
  <c r="AU158" i="7" s="1"/>
  <c r="AE67" i="7"/>
  <c r="AE97" i="7"/>
  <c r="AE128" i="7" s="1"/>
  <c r="AU67" i="7"/>
  <c r="AU97" i="7"/>
  <c r="AU128" i="7" s="1"/>
  <c r="AU159" i="7" s="1"/>
  <c r="O67" i="7"/>
  <c r="O97" i="7"/>
  <c r="O128" i="7" s="1"/>
  <c r="O159" i="7" s="1"/>
  <c r="AS73" i="7"/>
  <c r="AS103" i="7"/>
  <c r="AS134" i="7" s="1"/>
  <c r="AS165" i="7" s="1"/>
  <c r="AC73" i="7"/>
  <c r="AC103" i="7"/>
  <c r="AC134" i="7" s="1"/>
  <c r="M73" i="7"/>
  <c r="M103" i="7"/>
  <c r="M134" i="7" s="1"/>
  <c r="AP66" i="7"/>
  <c r="AP96" i="7"/>
  <c r="AP127" i="7" s="1"/>
  <c r="AP158" i="7" s="1"/>
  <c r="J66" i="7"/>
  <c r="J96" i="7"/>
  <c r="J127" i="7" s="1"/>
  <c r="J158" i="7" s="1"/>
  <c r="W74" i="7"/>
  <c r="W104" i="7"/>
  <c r="W135" i="7" s="1"/>
  <c r="AO73" i="7"/>
  <c r="AO103" i="7"/>
  <c r="AO134" i="7" s="1"/>
  <c r="AO165" i="7" s="1"/>
  <c r="Y73" i="7"/>
  <c r="Y103" i="7"/>
  <c r="Y134" i="7" s="1"/>
  <c r="Y165" i="7" s="1"/>
  <c r="I73" i="7"/>
  <c r="I103" i="7"/>
  <c r="I134" i="7" s="1"/>
  <c r="I165" i="7" s="1"/>
  <c r="V67" i="7"/>
  <c r="V97" i="7"/>
  <c r="V128" i="7" s="1"/>
  <c r="V159" i="7" s="1"/>
  <c r="AJ66" i="7"/>
  <c r="AJ96" i="7"/>
  <c r="AJ127" i="7" s="1"/>
  <c r="AJ158" i="7" s="1"/>
  <c r="X66" i="7"/>
  <c r="X96" i="7"/>
  <c r="X127" i="7" s="1"/>
  <c r="X158" i="7" s="1"/>
  <c r="H66" i="7"/>
  <c r="H96" i="7"/>
  <c r="H127" i="7" s="1"/>
  <c r="H158" i="7" s="1"/>
  <c r="AH66" i="7"/>
  <c r="AH96" i="7"/>
  <c r="AH127" i="7" s="1"/>
  <c r="AH158" i="7" s="1"/>
  <c r="AQ67" i="7"/>
  <c r="AQ97" i="7"/>
  <c r="AQ128" i="7" s="1"/>
  <c r="AQ159" i="7" s="1"/>
  <c r="AA67" i="7"/>
  <c r="AA97" i="7"/>
  <c r="AA128" i="7" s="1"/>
  <c r="AA159" i="7" s="1"/>
  <c r="K67" i="7"/>
  <c r="K97" i="7"/>
  <c r="K128" i="7" s="1"/>
  <c r="K159" i="7" s="1"/>
  <c r="AL67" i="7"/>
  <c r="AL97" i="7"/>
  <c r="AL128" i="7" s="1"/>
  <c r="AL159" i="7" s="1"/>
  <c r="AN66" i="7"/>
  <c r="AN96" i="7"/>
  <c r="AN127" i="7" s="1"/>
  <c r="AN158" i="7" s="1"/>
  <c r="T66" i="7"/>
  <c r="T96" i="7"/>
  <c r="T127" i="7" s="1"/>
  <c r="T158" i="7" s="1"/>
  <c r="N67" i="7"/>
  <c r="N97" i="7"/>
  <c r="N128" i="7" s="1"/>
  <c r="N159" i="7" s="1"/>
  <c r="AK73" i="7"/>
  <c r="AK103" i="7"/>
  <c r="AK134" i="7" s="1"/>
  <c r="U73" i="7"/>
  <c r="U103" i="7"/>
  <c r="U134" i="7" s="1"/>
  <c r="Z66" i="7"/>
  <c r="Z96" i="7"/>
  <c r="Z127" i="7" s="1"/>
  <c r="Z158" i="7" s="1"/>
  <c r="G74" i="7"/>
  <c r="G104" i="7"/>
  <c r="G135" i="7" s="1"/>
  <c r="AG73" i="7"/>
  <c r="AG103" i="7"/>
  <c r="Q73" i="7"/>
  <c r="Q103" i="7"/>
  <c r="Q134" i="7" s="1"/>
  <c r="E66" i="7"/>
  <c r="E96" i="7"/>
  <c r="E127" i="7" s="1"/>
  <c r="E158" i="7" s="1"/>
  <c r="AR66" i="7"/>
  <c r="AR96" i="7"/>
  <c r="AR127" i="7" s="1"/>
  <c r="AR158" i="7" s="1"/>
  <c r="AF66" i="7"/>
  <c r="AF96" i="7"/>
  <c r="P66" i="7"/>
  <c r="P96" i="7"/>
  <c r="P127" i="7" s="1"/>
  <c r="P158" i="7" s="1"/>
  <c r="R66" i="7"/>
  <c r="R96" i="7"/>
  <c r="R127" i="7" s="1"/>
  <c r="R158" i="7" s="1"/>
  <c r="AI67" i="7"/>
  <c r="AI97" i="7"/>
  <c r="AI128" i="7" s="1"/>
  <c r="AI159" i="7" s="1"/>
  <c r="S67" i="7"/>
  <c r="S97" i="7"/>
  <c r="S128" i="7" s="1"/>
  <c r="S159" i="7" s="1"/>
  <c r="F67" i="7"/>
  <c r="F97" i="7"/>
  <c r="F128" i="7" s="1"/>
  <c r="F159" i="7" s="1"/>
  <c r="AB66" i="7"/>
  <c r="AB96" i="7"/>
  <c r="AB127" i="7" s="1"/>
  <c r="AB158" i="7" s="1"/>
  <c r="L66" i="7"/>
  <c r="L96" i="7"/>
  <c r="L127" i="7" s="1"/>
  <c r="L158" i="7" s="1"/>
  <c r="BG104" i="14"/>
  <c r="BG103" i="14"/>
  <c r="BG102" i="14"/>
  <c r="BG101" i="14"/>
  <c r="BG100" i="14"/>
  <c r="BG99" i="14"/>
  <c r="BG98" i="14"/>
  <c r="BG97" i="14"/>
  <c r="BG96" i="14"/>
  <c r="BG95" i="14"/>
  <c r="BG94" i="14"/>
  <c r="BG93" i="14"/>
  <c r="BG92" i="14"/>
  <c r="BG91" i="14"/>
  <c r="BG90" i="14"/>
  <c r="BG89" i="14"/>
  <c r="BG88" i="14"/>
  <c r="BG87" i="14"/>
  <c r="BG86" i="14"/>
  <c r="BG85" i="14"/>
  <c r="BG84" i="14"/>
  <c r="BG83" i="14"/>
  <c r="BG82" i="14"/>
  <c r="BG81" i="14"/>
  <c r="BG80" i="14"/>
  <c r="BG79" i="14"/>
  <c r="BG78" i="14"/>
  <c r="BG77" i="14"/>
  <c r="BG76" i="14"/>
  <c r="BF104" i="14"/>
  <c r="BF103" i="14"/>
  <c r="BF102" i="14"/>
  <c r="BF101" i="14"/>
  <c r="BF100" i="14"/>
  <c r="BF99" i="14"/>
  <c r="BF98" i="14"/>
  <c r="BF97" i="14"/>
  <c r="BF96" i="14"/>
  <c r="BF95" i="14"/>
  <c r="BF94" i="14"/>
  <c r="BF93" i="14"/>
  <c r="BF92" i="14"/>
  <c r="BF91" i="14"/>
  <c r="BF90" i="14"/>
  <c r="BF89" i="14"/>
  <c r="BF88" i="14"/>
  <c r="BF87" i="14"/>
  <c r="BF86" i="14"/>
  <c r="BF85" i="14"/>
  <c r="BF84" i="14"/>
  <c r="BF83" i="14"/>
  <c r="BF82" i="14"/>
  <c r="BF81" i="14"/>
  <c r="BF80" i="14"/>
  <c r="BF79" i="14"/>
  <c r="BF78" i="14"/>
  <c r="BF77" i="14"/>
  <c r="BF76" i="14"/>
  <c r="BE104" i="14"/>
  <c r="BE103" i="14"/>
  <c r="BE102" i="14"/>
  <c r="BE101" i="14"/>
  <c r="BE100" i="14"/>
  <c r="BE99" i="14"/>
  <c r="BE98" i="14"/>
  <c r="BE97" i="14"/>
  <c r="BE96" i="14"/>
  <c r="BE95" i="14"/>
  <c r="BE94" i="14"/>
  <c r="BE93" i="14"/>
  <c r="BE92" i="14"/>
  <c r="BE91" i="14"/>
  <c r="BE90" i="14"/>
  <c r="BE89" i="14"/>
  <c r="BE88" i="14"/>
  <c r="BE87" i="14"/>
  <c r="BE86" i="14"/>
  <c r="BE85" i="14"/>
  <c r="BE84" i="14"/>
  <c r="BE83" i="14"/>
  <c r="BE82" i="14"/>
  <c r="BE81" i="14"/>
  <c r="BE80" i="14"/>
  <c r="BE79" i="14"/>
  <c r="BE78" i="14"/>
  <c r="BE77" i="14"/>
  <c r="BE76" i="14"/>
  <c r="BD104" i="14"/>
  <c r="BD103" i="14"/>
  <c r="BD102" i="14"/>
  <c r="BD101" i="14"/>
  <c r="BD100" i="14"/>
  <c r="BD99" i="14"/>
  <c r="BD98" i="14"/>
  <c r="BD97" i="14"/>
  <c r="BD96" i="14"/>
  <c r="BD95" i="14"/>
  <c r="BD94" i="14"/>
  <c r="BD93" i="14"/>
  <c r="BD92" i="14"/>
  <c r="BD91" i="14"/>
  <c r="BD90" i="14"/>
  <c r="BD89" i="14"/>
  <c r="BD88" i="14"/>
  <c r="BD87" i="14"/>
  <c r="BD86" i="14"/>
  <c r="BD85" i="14"/>
  <c r="BD84" i="14"/>
  <c r="BD83" i="14"/>
  <c r="BD82" i="14"/>
  <c r="BD81" i="14"/>
  <c r="BD80" i="14"/>
  <c r="BD79" i="14"/>
  <c r="BD78" i="14"/>
  <c r="BD77" i="14"/>
  <c r="BD76" i="14"/>
  <c r="BC104" i="14"/>
  <c r="BC103" i="14"/>
  <c r="BC102" i="14"/>
  <c r="BC101" i="14"/>
  <c r="BC100" i="14"/>
  <c r="BC99" i="14"/>
  <c r="BC98" i="14"/>
  <c r="BC97" i="14"/>
  <c r="BC96" i="14"/>
  <c r="BC95" i="14"/>
  <c r="BC94" i="14"/>
  <c r="BC93" i="14"/>
  <c r="BC92" i="14"/>
  <c r="BC91" i="14"/>
  <c r="BC90" i="14"/>
  <c r="BC89" i="14"/>
  <c r="BC88" i="14"/>
  <c r="BC87" i="14"/>
  <c r="BC86" i="14"/>
  <c r="BC85" i="14"/>
  <c r="BC84" i="14"/>
  <c r="BC83" i="14"/>
  <c r="BC82" i="14"/>
  <c r="BC81" i="14"/>
  <c r="BC80" i="14"/>
  <c r="BC79" i="14"/>
  <c r="BC78" i="14"/>
  <c r="BC77" i="14"/>
  <c r="BC76" i="14"/>
  <c r="BB104" i="14"/>
  <c r="BB103" i="14"/>
  <c r="BB102" i="14"/>
  <c r="BB101" i="14"/>
  <c r="BB100" i="14"/>
  <c r="BB99" i="14"/>
  <c r="BB98" i="14"/>
  <c r="BB97" i="14"/>
  <c r="BB96" i="14"/>
  <c r="BB95" i="14"/>
  <c r="BB94" i="14"/>
  <c r="BB93" i="14"/>
  <c r="BB92" i="14"/>
  <c r="BB91" i="14"/>
  <c r="BB90" i="14"/>
  <c r="BB89" i="14"/>
  <c r="BB88" i="14"/>
  <c r="BB87" i="14"/>
  <c r="BB86" i="14"/>
  <c r="BB85" i="14"/>
  <c r="BB84" i="14"/>
  <c r="BB83" i="14"/>
  <c r="BB82" i="14"/>
  <c r="BB81" i="14"/>
  <c r="BB80" i="14"/>
  <c r="BB79" i="14"/>
  <c r="BB78" i="14"/>
  <c r="BB77" i="14"/>
  <c r="BB76" i="14"/>
  <c r="C22" i="7" l="1"/>
  <c r="AT97" i="7"/>
  <c r="AT128" i="7" s="1"/>
  <c r="AT159" i="7" s="1"/>
  <c r="AM104" i="7"/>
  <c r="AM135" i="7" s="1"/>
  <c r="AF127" i="7"/>
  <c r="AF158" i="7" s="1"/>
  <c r="AF186" i="7" s="1"/>
  <c r="AG134" i="7"/>
  <c r="AG165" i="7" s="1"/>
  <c r="AG186" i="7" s="1"/>
  <c r="AD97" i="7"/>
  <c r="AD128" i="7" s="1"/>
  <c r="AD159" i="7" s="1"/>
  <c r="AU68" i="7"/>
  <c r="AU98" i="7"/>
  <c r="AU129" i="7" s="1"/>
  <c r="AU160" i="7" s="1"/>
  <c r="AE68" i="7"/>
  <c r="AE98" i="7"/>
  <c r="AE129" i="7" s="1"/>
  <c r="O68" i="7"/>
  <c r="O98" i="7"/>
  <c r="O129" i="7" s="1"/>
  <c r="O160" i="7" s="1"/>
  <c r="S68" i="7"/>
  <c r="S98" i="7"/>
  <c r="AG74" i="7"/>
  <c r="AG104" i="7"/>
  <c r="AG135" i="7" s="1"/>
  <c r="Z97" i="7"/>
  <c r="Z128" i="7" s="1"/>
  <c r="Z159" i="7" s="1"/>
  <c r="Z67" i="7"/>
  <c r="T67" i="7"/>
  <c r="T97" i="7"/>
  <c r="T128" i="7" s="1"/>
  <c r="T159" i="7" s="1"/>
  <c r="AL68" i="7"/>
  <c r="AL98" i="7"/>
  <c r="AL129" i="7" s="1"/>
  <c r="AL160" i="7" s="1"/>
  <c r="X67" i="7"/>
  <c r="X97" i="7"/>
  <c r="X128" i="7" s="1"/>
  <c r="X159" i="7" s="1"/>
  <c r="AT68" i="7"/>
  <c r="AT98" i="7"/>
  <c r="AT129" i="7" s="1"/>
  <c r="AT160" i="7" s="1"/>
  <c r="AA68" i="7"/>
  <c r="AA98" i="7"/>
  <c r="AA129" i="7" s="1"/>
  <c r="AA160" i="7" s="1"/>
  <c r="I74" i="7"/>
  <c r="I104" i="7"/>
  <c r="I135" i="7" s="1"/>
  <c r="I166" i="7" s="1"/>
  <c r="AO74" i="7"/>
  <c r="AO104" i="7"/>
  <c r="AO135" i="7" s="1"/>
  <c r="AO166" i="7" s="1"/>
  <c r="J97" i="7"/>
  <c r="J128" i="7" s="1"/>
  <c r="J159" i="7" s="1"/>
  <c r="J67" i="7"/>
  <c r="AS74" i="7"/>
  <c r="AS104" i="7"/>
  <c r="AS135" i="7" s="1"/>
  <c r="AS166" i="7" s="1"/>
  <c r="AI68" i="7"/>
  <c r="AI98" i="7"/>
  <c r="AI129" i="7" s="1"/>
  <c r="AI160" i="7" s="1"/>
  <c r="E67" i="7"/>
  <c r="E97" i="7"/>
  <c r="E128" i="7" s="1"/>
  <c r="E159" i="7" s="1"/>
  <c r="Q74" i="7"/>
  <c r="Q104" i="7"/>
  <c r="Q135" i="7" s="1"/>
  <c r="G75" i="7"/>
  <c r="G105" i="7"/>
  <c r="G136" i="7" s="1"/>
  <c r="AK74" i="7"/>
  <c r="AK104" i="7"/>
  <c r="AK135" i="7" s="1"/>
  <c r="AN67" i="7"/>
  <c r="AN97" i="7"/>
  <c r="AN128" i="7" s="1"/>
  <c r="AN159" i="7" s="1"/>
  <c r="H67" i="7"/>
  <c r="H97" i="7"/>
  <c r="H128" i="7" s="1"/>
  <c r="H159" i="7" s="1"/>
  <c r="AJ67" i="7"/>
  <c r="AJ97" i="7"/>
  <c r="AJ128" i="7" s="1"/>
  <c r="AJ159" i="7" s="1"/>
  <c r="R97" i="7"/>
  <c r="R128" i="7" s="1"/>
  <c r="R159" i="7" s="1"/>
  <c r="R67" i="7"/>
  <c r="U74" i="7"/>
  <c r="U104" i="7"/>
  <c r="U135" i="7" s="1"/>
  <c r="V68" i="7"/>
  <c r="V98" i="7"/>
  <c r="V129" i="7" s="1"/>
  <c r="V160" i="7" s="1"/>
  <c r="AB67" i="7"/>
  <c r="AB97" i="7"/>
  <c r="AB128" i="7" s="1"/>
  <c r="AB159" i="7" s="1"/>
  <c r="AF67" i="7"/>
  <c r="AF97" i="7"/>
  <c r="AF128" i="7" s="1"/>
  <c r="AH97" i="7"/>
  <c r="AH128" i="7" s="1"/>
  <c r="AH159" i="7" s="1"/>
  <c r="AH67" i="7"/>
  <c r="M74" i="7"/>
  <c r="M104" i="7"/>
  <c r="M135" i="7" s="1"/>
  <c r="AD68" i="7"/>
  <c r="AD98" i="7"/>
  <c r="AD129" i="7" s="1"/>
  <c r="AD160" i="7" s="1"/>
  <c r="L67" i="7"/>
  <c r="L97" i="7"/>
  <c r="L128" i="7" s="1"/>
  <c r="L159" i="7" s="1"/>
  <c r="F68" i="7"/>
  <c r="F98" i="7"/>
  <c r="F129" i="7" s="1"/>
  <c r="F160" i="7" s="1"/>
  <c r="P67" i="7"/>
  <c r="P97" i="7"/>
  <c r="P128" i="7" s="1"/>
  <c r="P159" i="7" s="1"/>
  <c r="AR67" i="7"/>
  <c r="AR97" i="7"/>
  <c r="AR128" i="7" s="1"/>
  <c r="AR159" i="7" s="1"/>
  <c r="N68" i="7"/>
  <c r="N98" i="7"/>
  <c r="K68" i="7"/>
  <c r="K98" i="7"/>
  <c r="K129" i="7" s="1"/>
  <c r="K160" i="7" s="1"/>
  <c r="AQ68" i="7"/>
  <c r="AQ98" i="7"/>
  <c r="AQ129" i="7" s="1"/>
  <c r="AQ160" i="7" s="1"/>
  <c r="Y74" i="7"/>
  <c r="Y104" i="7"/>
  <c r="W75" i="7"/>
  <c r="W105" i="7"/>
  <c r="W136" i="7" s="1"/>
  <c r="AP97" i="7"/>
  <c r="AP128" i="7" s="1"/>
  <c r="AP159" i="7" s="1"/>
  <c r="AP67" i="7"/>
  <c r="AC74" i="7"/>
  <c r="AC104" i="7"/>
  <c r="AC135" i="7" s="1"/>
  <c r="AM75" i="7"/>
  <c r="AM105" i="7"/>
  <c r="AM136" i="7" s="1"/>
  <c r="C23" i="7" l="1"/>
  <c r="Y135" i="7"/>
  <c r="Y166" i="7" s="1"/>
  <c r="Y186" i="7" s="1"/>
  <c r="N129" i="7"/>
  <c r="N160" i="7" s="1"/>
  <c r="N186" i="7" s="1"/>
  <c r="S129" i="7"/>
  <c r="S160" i="7" s="1"/>
  <c r="S186" i="7" s="1"/>
  <c r="AE99" i="7"/>
  <c r="AE130" i="7" s="1"/>
  <c r="AE161" i="7" s="1"/>
  <c r="AE69" i="7"/>
  <c r="O69" i="7"/>
  <c r="O99" i="7"/>
  <c r="O130" i="7" s="1"/>
  <c r="O161" i="7" s="1"/>
  <c r="AU69" i="7"/>
  <c r="AU99" i="7"/>
  <c r="AU130" i="7" s="1"/>
  <c r="AU161" i="7" s="1"/>
  <c r="AC75" i="7"/>
  <c r="AC105" i="7"/>
  <c r="AC136" i="7" s="1"/>
  <c r="AQ69" i="7"/>
  <c r="AQ99" i="7"/>
  <c r="AQ130" i="7" s="1"/>
  <c r="AQ161" i="7" s="1"/>
  <c r="M75" i="7"/>
  <c r="M105" i="7"/>
  <c r="M136" i="7" s="1"/>
  <c r="AN68" i="7"/>
  <c r="AN98" i="7"/>
  <c r="AN129" i="7" s="1"/>
  <c r="AN160" i="7" s="1"/>
  <c r="G76" i="7"/>
  <c r="G106" i="7"/>
  <c r="G137" i="7" s="1"/>
  <c r="AS75" i="7"/>
  <c r="AS105" i="7"/>
  <c r="AS136" i="7" s="1"/>
  <c r="AS167" i="7" s="1"/>
  <c r="AO75" i="7"/>
  <c r="AO105" i="7"/>
  <c r="AO136" i="7" s="1"/>
  <c r="AO167" i="7" s="1"/>
  <c r="AA69" i="7"/>
  <c r="AA99" i="7"/>
  <c r="AA130" i="7" s="1"/>
  <c r="AA161" i="7" s="1"/>
  <c r="X68" i="7"/>
  <c r="X98" i="7"/>
  <c r="X129" i="7" s="1"/>
  <c r="X160" i="7" s="1"/>
  <c r="AG75" i="7"/>
  <c r="AG105" i="7"/>
  <c r="AG136" i="7" s="1"/>
  <c r="AP68" i="7"/>
  <c r="AP98" i="7"/>
  <c r="AP129" i="7" s="1"/>
  <c r="AP160" i="7" s="1"/>
  <c r="AH68" i="7"/>
  <c r="AH98" i="7"/>
  <c r="AH129" i="7" s="1"/>
  <c r="AH160" i="7" s="1"/>
  <c r="J68" i="7"/>
  <c r="J98" i="7"/>
  <c r="J129" i="7" s="1"/>
  <c r="J160" i="7" s="1"/>
  <c r="Z68" i="7"/>
  <c r="Z98" i="7"/>
  <c r="Z129" i="7" s="1"/>
  <c r="Z160" i="7" s="1"/>
  <c r="R68" i="7"/>
  <c r="R98" i="7"/>
  <c r="R129" i="7" s="1"/>
  <c r="R160" i="7" s="1"/>
  <c r="W76" i="7"/>
  <c r="W106" i="7"/>
  <c r="W137" i="7" s="1"/>
  <c r="N69" i="7"/>
  <c r="N99" i="7"/>
  <c r="N130" i="7" s="1"/>
  <c r="P68" i="7"/>
  <c r="P98" i="7"/>
  <c r="P129" i="7" s="1"/>
  <c r="P160" i="7" s="1"/>
  <c r="L68" i="7"/>
  <c r="L98" i="7"/>
  <c r="L129" i="7" s="1"/>
  <c r="AF68" i="7"/>
  <c r="AF98" i="7"/>
  <c r="AF129" i="7" s="1"/>
  <c r="V69" i="7"/>
  <c r="V99" i="7"/>
  <c r="V130" i="7" s="1"/>
  <c r="V161" i="7" s="1"/>
  <c r="U75" i="7"/>
  <c r="U105" i="7"/>
  <c r="U136" i="7" s="1"/>
  <c r="AJ68" i="7"/>
  <c r="AJ98" i="7"/>
  <c r="AJ129" i="7" s="1"/>
  <c r="AJ160" i="7" s="1"/>
  <c r="E68" i="7"/>
  <c r="E98" i="7"/>
  <c r="E129" i="7" s="1"/>
  <c r="E160" i="7" s="1"/>
  <c r="T68" i="7"/>
  <c r="T98" i="7"/>
  <c r="T129" i="7" s="1"/>
  <c r="T160" i="7" s="1"/>
  <c r="AM76" i="7"/>
  <c r="AM106" i="7"/>
  <c r="AM137" i="7" s="1"/>
  <c r="Y75" i="7"/>
  <c r="Y105" i="7"/>
  <c r="Y136" i="7" s="1"/>
  <c r="K69" i="7"/>
  <c r="K99" i="7"/>
  <c r="K130" i="7" s="1"/>
  <c r="K161" i="7" s="1"/>
  <c r="AR68" i="7"/>
  <c r="AR98" i="7"/>
  <c r="AR129" i="7" s="1"/>
  <c r="AR160" i="7" s="1"/>
  <c r="F69" i="7"/>
  <c r="F99" i="7"/>
  <c r="F130" i="7" s="1"/>
  <c r="F161" i="7" s="1"/>
  <c r="AD69" i="7"/>
  <c r="AD99" i="7"/>
  <c r="AD130" i="7" s="1"/>
  <c r="AD161" i="7" s="1"/>
  <c r="AB68" i="7"/>
  <c r="AB98" i="7"/>
  <c r="AB129" i="7" s="1"/>
  <c r="AB160" i="7" s="1"/>
  <c r="H68" i="7"/>
  <c r="H98" i="7"/>
  <c r="H129" i="7" s="1"/>
  <c r="H160" i="7" s="1"/>
  <c r="AK75" i="7"/>
  <c r="AK105" i="7"/>
  <c r="AK136" i="7" s="1"/>
  <c r="Q75" i="7"/>
  <c r="Q105" i="7"/>
  <c r="Q136" i="7" s="1"/>
  <c r="AI69" i="7"/>
  <c r="AI99" i="7"/>
  <c r="AI130" i="7" s="1"/>
  <c r="AI161" i="7" s="1"/>
  <c r="I75" i="7"/>
  <c r="I105" i="7"/>
  <c r="AT69" i="7"/>
  <c r="AT99" i="7"/>
  <c r="AT130" i="7" s="1"/>
  <c r="AT161" i="7" s="1"/>
  <c r="AL69" i="7"/>
  <c r="AL99" i="7"/>
  <c r="AL130" i="7" s="1"/>
  <c r="S69" i="7"/>
  <c r="S99" i="7"/>
  <c r="S130" i="7" s="1"/>
  <c r="C24" i="7" l="1"/>
  <c r="I136" i="7"/>
  <c r="I167" i="7" s="1"/>
  <c r="I186" i="7" s="1"/>
  <c r="AE70" i="7"/>
  <c r="AE100" i="7"/>
  <c r="AE131" i="7" s="1"/>
  <c r="AE162" i="7" s="1"/>
  <c r="O70" i="7"/>
  <c r="O100" i="7"/>
  <c r="O131" i="7" s="1"/>
  <c r="O162" i="7" s="1"/>
  <c r="AU70" i="7"/>
  <c r="AU100" i="7"/>
  <c r="AU131" i="7" s="1"/>
  <c r="AU162" i="7" s="1"/>
  <c r="AL70" i="7"/>
  <c r="AL100" i="7"/>
  <c r="AL131" i="7" s="1"/>
  <c r="Q76" i="7"/>
  <c r="Q106" i="7"/>
  <c r="Q137" i="7" s="1"/>
  <c r="H69" i="7"/>
  <c r="H99" i="7"/>
  <c r="H130" i="7" s="1"/>
  <c r="H161" i="7" s="1"/>
  <c r="AB69" i="7"/>
  <c r="AB99" i="7"/>
  <c r="AB130" i="7" s="1"/>
  <c r="AB161" i="7" s="1"/>
  <c r="K70" i="7"/>
  <c r="K100" i="7"/>
  <c r="K131" i="7" s="1"/>
  <c r="K162" i="7" s="1"/>
  <c r="AM77" i="7"/>
  <c r="AM107" i="7"/>
  <c r="AM138" i="7" s="1"/>
  <c r="U76" i="7"/>
  <c r="U106" i="7"/>
  <c r="U137" i="7" s="1"/>
  <c r="P69" i="7"/>
  <c r="P99" i="7"/>
  <c r="P130" i="7" s="1"/>
  <c r="P161" i="7" s="1"/>
  <c r="Z69" i="7"/>
  <c r="Z99" i="7"/>
  <c r="Z130" i="7" s="1"/>
  <c r="Z161" i="7" s="1"/>
  <c r="AG76" i="7"/>
  <c r="AG106" i="7"/>
  <c r="AG137" i="7" s="1"/>
  <c r="AA70" i="7"/>
  <c r="AA100" i="7"/>
  <c r="AA131" i="7" s="1"/>
  <c r="AA162" i="7" s="1"/>
  <c r="AS76" i="7"/>
  <c r="AS106" i="7"/>
  <c r="AS137" i="7" s="1"/>
  <c r="AS168" i="7" s="1"/>
  <c r="AN69" i="7"/>
  <c r="AN99" i="7"/>
  <c r="AN130" i="7" s="1"/>
  <c r="AN161" i="7" s="1"/>
  <c r="I76" i="7"/>
  <c r="I106" i="7"/>
  <c r="I137" i="7" s="1"/>
  <c r="F70" i="7"/>
  <c r="F100" i="7"/>
  <c r="F131" i="7" s="1"/>
  <c r="F162" i="7" s="1"/>
  <c r="E69" i="7"/>
  <c r="E99" i="7"/>
  <c r="E130" i="7" s="1"/>
  <c r="E161" i="7" s="1"/>
  <c r="AF69" i="7"/>
  <c r="AF99" i="7"/>
  <c r="AF130" i="7" s="1"/>
  <c r="W77" i="7"/>
  <c r="W107" i="7"/>
  <c r="W138" i="7" s="1"/>
  <c r="AH69" i="7"/>
  <c r="AH99" i="7"/>
  <c r="AH130" i="7" s="1"/>
  <c r="AH161" i="7" s="1"/>
  <c r="AQ70" i="7"/>
  <c r="AQ100" i="7"/>
  <c r="AQ131" i="7" s="1"/>
  <c r="AQ162" i="7" s="1"/>
  <c r="S70" i="7"/>
  <c r="S100" i="7"/>
  <c r="S131" i="7" s="1"/>
  <c r="AT70" i="7"/>
  <c r="AT100" i="7"/>
  <c r="AT131" i="7" s="1"/>
  <c r="AT162" i="7" s="1"/>
  <c r="AI70" i="7"/>
  <c r="AI100" i="7"/>
  <c r="AK76" i="7"/>
  <c r="AK106" i="7"/>
  <c r="AK137" i="7" s="1"/>
  <c r="AD70" i="7"/>
  <c r="AD100" i="7"/>
  <c r="AD131" i="7" s="1"/>
  <c r="AD162" i="7" s="1"/>
  <c r="AR69" i="7"/>
  <c r="AR99" i="7"/>
  <c r="AR130" i="7" s="1"/>
  <c r="AR161" i="7" s="1"/>
  <c r="Y76" i="7"/>
  <c r="Y106" i="7"/>
  <c r="Y137" i="7" s="1"/>
  <c r="T69" i="7"/>
  <c r="T99" i="7"/>
  <c r="T130" i="7" s="1"/>
  <c r="T161" i="7" s="1"/>
  <c r="AJ69" i="7"/>
  <c r="AJ99" i="7"/>
  <c r="V70" i="7"/>
  <c r="V100" i="7"/>
  <c r="V131" i="7" s="1"/>
  <c r="V162" i="7" s="1"/>
  <c r="L69" i="7"/>
  <c r="L99" i="7"/>
  <c r="L130" i="7" s="1"/>
  <c r="L161" i="7" s="1"/>
  <c r="N70" i="7"/>
  <c r="N100" i="7"/>
  <c r="N131" i="7" s="1"/>
  <c r="R69" i="7"/>
  <c r="R99" i="7"/>
  <c r="J99" i="7"/>
  <c r="J130" i="7" s="1"/>
  <c r="J161" i="7" s="1"/>
  <c r="J69" i="7"/>
  <c r="AP69" i="7"/>
  <c r="AP99" i="7"/>
  <c r="AP130" i="7" s="1"/>
  <c r="AP161" i="7" s="1"/>
  <c r="X69" i="7"/>
  <c r="X99" i="7"/>
  <c r="AO76" i="7"/>
  <c r="AO106" i="7"/>
  <c r="AO137" i="7" s="1"/>
  <c r="AO168" i="7" s="1"/>
  <c r="G77" i="7"/>
  <c r="G107" i="7"/>
  <c r="G138" i="7" s="1"/>
  <c r="M76" i="7"/>
  <c r="M106" i="7"/>
  <c r="M137" i="7" s="1"/>
  <c r="AC76" i="7"/>
  <c r="AC106" i="7"/>
  <c r="AC137" i="7" s="1"/>
  <c r="G17" i="7" l="1"/>
  <c r="G18" i="7"/>
  <c r="W17" i="7"/>
  <c r="C25" i="7"/>
  <c r="AJ130" i="7"/>
  <c r="AJ161" i="7" s="1"/>
  <c r="AJ186" i="7" s="1"/>
  <c r="AI131" i="7"/>
  <c r="AI162" i="7" s="1"/>
  <c r="AI186" i="7" s="1"/>
  <c r="X130" i="7"/>
  <c r="X161" i="7" s="1"/>
  <c r="X186" i="7" s="1"/>
  <c r="R130" i="7"/>
  <c r="R161" i="7" s="1"/>
  <c r="R186" i="7" s="1"/>
  <c r="O71" i="7"/>
  <c r="O101" i="7"/>
  <c r="O132" i="7" s="1"/>
  <c r="O163" i="7" s="1"/>
  <c r="AU101" i="7"/>
  <c r="AU132" i="7" s="1"/>
  <c r="AU163" i="7" s="1"/>
  <c r="AU71" i="7"/>
  <c r="AE101" i="7"/>
  <c r="AE132" i="7" s="1"/>
  <c r="AE163" i="7" s="1"/>
  <c r="AE71" i="7"/>
  <c r="AO77" i="7"/>
  <c r="AO107" i="7"/>
  <c r="AO138" i="7" s="1"/>
  <c r="AO169" i="7" s="1"/>
  <c r="R70" i="7"/>
  <c r="R100" i="7"/>
  <c r="R131" i="7" s="1"/>
  <c r="AJ70" i="7"/>
  <c r="AJ100" i="7"/>
  <c r="AJ131" i="7" s="1"/>
  <c r="AD71" i="7"/>
  <c r="AD101" i="7"/>
  <c r="AD132" i="7" s="1"/>
  <c r="AD163" i="7" s="1"/>
  <c r="AI71" i="7"/>
  <c r="AI101" i="7"/>
  <c r="AI132" i="7" s="1"/>
  <c r="AH70" i="7"/>
  <c r="AH100" i="7"/>
  <c r="F71" i="7"/>
  <c r="F101" i="7"/>
  <c r="AS77" i="7"/>
  <c r="AS107" i="7"/>
  <c r="P70" i="7"/>
  <c r="P100" i="7"/>
  <c r="P131" i="7" s="1"/>
  <c r="P162" i="7" s="1"/>
  <c r="Q77" i="7"/>
  <c r="Q107" i="7"/>
  <c r="Q138" i="7" s="1"/>
  <c r="M77" i="7"/>
  <c r="M107" i="7"/>
  <c r="M138" i="7" s="1"/>
  <c r="AP70" i="7"/>
  <c r="AP100" i="7"/>
  <c r="AP131" i="7" s="1"/>
  <c r="AP162" i="7" s="1"/>
  <c r="L70" i="7"/>
  <c r="L100" i="7"/>
  <c r="L131" i="7" s="1"/>
  <c r="L162" i="7" s="1"/>
  <c r="Y77" i="7"/>
  <c r="Y107" i="7"/>
  <c r="Y138" i="7" s="1"/>
  <c r="S71" i="7"/>
  <c r="S101" i="7"/>
  <c r="S132" i="7" s="1"/>
  <c r="AF70" i="7"/>
  <c r="AF100" i="7"/>
  <c r="AF131" i="7" s="1"/>
  <c r="I77" i="7"/>
  <c r="I107" i="7"/>
  <c r="I138" i="7" s="1"/>
  <c r="AG77" i="7"/>
  <c r="AG107" i="7"/>
  <c r="AG138" i="7" s="1"/>
  <c r="AM78" i="7"/>
  <c r="AM108" i="7"/>
  <c r="AM139" i="7" s="1"/>
  <c r="AB70" i="7"/>
  <c r="AB100" i="7"/>
  <c r="J70" i="7"/>
  <c r="J100" i="7"/>
  <c r="J131" i="7" s="1"/>
  <c r="J162" i="7" s="1"/>
  <c r="AC77" i="7"/>
  <c r="AC107" i="7"/>
  <c r="AC138" i="7" s="1"/>
  <c r="G78" i="7"/>
  <c r="G108" i="7"/>
  <c r="G139" i="7" s="1"/>
  <c r="X70" i="7"/>
  <c r="X100" i="7"/>
  <c r="X131" i="7" s="1"/>
  <c r="N71" i="7"/>
  <c r="N101" i="7"/>
  <c r="N132" i="7" s="1"/>
  <c r="V71" i="7"/>
  <c r="V101" i="7"/>
  <c r="T70" i="7"/>
  <c r="T100" i="7"/>
  <c r="T131" i="7" s="1"/>
  <c r="T162" i="7" s="1"/>
  <c r="AR70" i="7"/>
  <c r="AR100" i="7"/>
  <c r="AR131" i="7" s="1"/>
  <c r="AR162" i="7" s="1"/>
  <c r="AK77" i="7"/>
  <c r="AK107" i="7"/>
  <c r="AK138" i="7" s="1"/>
  <c r="AT71" i="7"/>
  <c r="AT101" i="7"/>
  <c r="AT132" i="7" s="1"/>
  <c r="AT163" i="7" s="1"/>
  <c r="AQ71" i="7"/>
  <c r="AQ101" i="7"/>
  <c r="AQ132" i="7" s="1"/>
  <c r="AQ163" i="7" s="1"/>
  <c r="W78" i="7"/>
  <c r="W108" i="7"/>
  <c r="W139" i="7" s="1"/>
  <c r="E70" i="7"/>
  <c r="E100" i="7"/>
  <c r="AN70" i="7"/>
  <c r="AN100" i="7"/>
  <c r="AN131" i="7" s="1"/>
  <c r="AN162" i="7" s="1"/>
  <c r="AA71" i="7"/>
  <c r="AA101" i="7"/>
  <c r="AA132" i="7" s="1"/>
  <c r="AA163" i="7" s="1"/>
  <c r="Z70" i="7"/>
  <c r="Z100" i="7"/>
  <c r="Z131" i="7" s="1"/>
  <c r="Z162" i="7" s="1"/>
  <c r="U77" i="7"/>
  <c r="U107" i="7"/>
  <c r="U138" i="7" s="1"/>
  <c r="K71" i="7"/>
  <c r="K101" i="7"/>
  <c r="K132" i="7" s="1"/>
  <c r="K163" i="7" s="1"/>
  <c r="H70" i="7"/>
  <c r="H100" i="7"/>
  <c r="H131" i="7" s="1"/>
  <c r="H162" i="7" s="1"/>
  <c r="AL71" i="7"/>
  <c r="AL101" i="7"/>
  <c r="AL132" i="7" s="1"/>
  <c r="AG17" i="7" l="1"/>
  <c r="Y17" i="7"/>
  <c r="AS17" i="7"/>
  <c r="C26" i="7"/>
  <c r="I17" i="7"/>
  <c r="I18" i="7"/>
  <c r="I19" i="7"/>
  <c r="M17" i="7"/>
  <c r="AO17" i="7"/>
  <c r="AO18" i="7"/>
  <c r="AO19" i="7"/>
  <c r="AO20" i="7"/>
  <c r="V132" i="7"/>
  <c r="V163" i="7" s="1"/>
  <c r="V186" i="7" s="1"/>
  <c r="F132" i="7"/>
  <c r="F163" i="7" s="1"/>
  <c r="F186" i="7" s="1"/>
  <c r="AB131" i="7"/>
  <c r="AB162" i="7" s="1"/>
  <c r="AB186" i="7" s="1"/>
  <c r="AS138" i="7"/>
  <c r="AS169" i="7" s="1"/>
  <c r="AS186" i="7" s="1"/>
  <c r="AH131" i="7"/>
  <c r="AH162" i="7" s="1"/>
  <c r="AH186" i="7" s="1"/>
  <c r="E131" i="7"/>
  <c r="E162" i="7" s="1"/>
  <c r="E186" i="7" s="1"/>
  <c r="AU102" i="7"/>
  <c r="AU133" i="7" s="1"/>
  <c r="AU164" i="7" s="1"/>
  <c r="AU72" i="7"/>
  <c r="AE72" i="7"/>
  <c r="AE102" i="7"/>
  <c r="AE133" i="7" s="1"/>
  <c r="AE164" i="7" s="1"/>
  <c r="O72" i="7"/>
  <c r="O102" i="7"/>
  <c r="O133" i="7" s="1"/>
  <c r="O164" i="7" s="1"/>
  <c r="H71" i="7"/>
  <c r="H101" i="7"/>
  <c r="H132" i="7" s="1"/>
  <c r="H163" i="7" s="1"/>
  <c r="U78" i="7"/>
  <c r="U108" i="7"/>
  <c r="U139" i="7" s="1"/>
  <c r="AT72" i="7"/>
  <c r="AT102" i="7"/>
  <c r="AT133" i="7" s="1"/>
  <c r="AT164" i="7" s="1"/>
  <c r="N72" i="7"/>
  <c r="N102" i="7"/>
  <c r="N133" i="7" s="1"/>
  <c r="AM79" i="7"/>
  <c r="AM109" i="7"/>
  <c r="AM140" i="7" s="1"/>
  <c r="I78" i="7"/>
  <c r="I108" i="7"/>
  <c r="I139" i="7" s="1"/>
  <c r="Y78" i="7"/>
  <c r="Y108" i="7"/>
  <c r="Y139" i="7" s="1"/>
  <c r="AS78" i="7"/>
  <c r="AS108" i="7"/>
  <c r="AS139" i="7" s="1"/>
  <c r="AD72" i="7"/>
  <c r="AD102" i="7"/>
  <c r="AD133" i="7" s="1"/>
  <c r="AD164" i="7" s="1"/>
  <c r="AA72" i="7"/>
  <c r="AA102" i="7"/>
  <c r="AA133" i="7" s="1"/>
  <c r="AA164" i="7" s="1"/>
  <c r="W79" i="7"/>
  <c r="W109" i="7"/>
  <c r="W140" i="7" s="1"/>
  <c r="T71" i="7"/>
  <c r="T101" i="7"/>
  <c r="T132" i="7" s="1"/>
  <c r="T163" i="7" s="1"/>
  <c r="G79" i="7"/>
  <c r="G109" i="7"/>
  <c r="G140" i="7" s="1"/>
  <c r="J71" i="7"/>
  <c r="J101" i="7"/>
  <c r="J132" i="7" s="1"/>
  <c r="J163" i="7" s="1"/>
  <c r="S72" i="7"/>
  <c r="S102" i="7"/>
  <c r="S133" i="7" s="1"/>
  <c r="AP71" i="7"/>
  <c r="AP101" i="7"/>
  <c r="AP132" i="7" s="1"/>
  <c r="AP163" i="7" s="1"/>
  <c r="Q78" i="7"/>
  <c r="Q108" i="7"/>
  <c r="Q139" i="7" s="1"/>
  <c r="AH71" i="7"/>
  <c r="AH101" i="7"/>
  <c r="AH132" i="7" s="1"/>
  <c r="R71" i="7"/>
  <c r="R101" i="7"/>
  <c r="R132" i="7" s="1"/>
  <c r="AL72" i="7"/>
  <c r="AL102" i="7"/>
  <c r="AL133" i="7" s="1"/>
  <c r="K72" i="7"/>
  <c r="K102" i="7"/>
  <c r="Z71" i="7"/>
  <c r="Z101" i="7"/>
  <c r="Z132" i="7" s="1"/>
  <c r="Z163" i="7" s="1"/>
  <c r="AN71" i="7"/>
  <c r="AN101" i="7"/>
  <c r="AN132" i="7" s="1"/>
  <c r="AN163" i="7" s="1"/>
  <c r="E71" i="7"/>
  <c r="E101" i="7"/>
  <c r="E132" i="7" s="1"/>
  <c r="AQ72" i="7"/>
  <c r="AQ102" i="7"/>
  <c r="AQ133" i="7" s="1"/>
  <c r="AQ164" i="7" s="1"/>
  <c r="AK78" i="7"/>
  <c r="AK108" i="7"/>
  <c r="AK139" i="7" s="1"/>
  <c r="AR71" i="7"/>
  <c r="AR101" i="7"/>
  <c r="AR132" i="7" s="1"/>
  <c r="AR163" i="7" s="1"/>
  <c r="V72" i="7"/>
  <c r="V102" i="7"/>
  <c r="V133" i="7" s="1"/>
  <c r="X71" i="7"/>
  <c r="X101" i="7"/>
  <c r="X132" i="7" s="1"/>
  <c r="AC78" i="7"/>
  <c r="AC108" i="7"/>
  <c r="AC139" i="7" s="1"/>
  <c r="AB71" i="7"/>
  <c r="AB101" i="7"/>
  <c r="AB132" i="7" s="1"/>
  <c r="AG78" i="7"/>
  <c r="AG108" i="7"/>
  <c r="AG139" i="7" s="1"/>
  <c r="AF71" i="7"/>
  <c r="AF101" i="7"/>
  <c r="AF132" i="7" s="1"/>
  <c r="L71" i="7"/>
  <c r="L101" i="7"/>
  <c r="M78" i="7"/>
  <c r="M108" i="7"/>
  <c r="M139" i="7" s="1"/>
  <c r="P71" i="7"/>
  <c r="P101" i="7"/>
  <c r="F72" i="7"/>
  <c r="F102" i="7"/>
  <c r="F133" i="7" s="1"/>
  <c r="AI72" i="7"/>
  <c r="AI102" i="7"/>
  <c r="AI133" i="7" s="1"/>
  <c r="AJ71" i="7"/>
  <c r="AJ101" i="7"/>
  <c r="AJ132" i="7" s="1"/>
  <c r="AO78" i="7"/>
  <c r="AO108" i="7"/>
  <c r="AO139" i="7" s="1"/>
  <c r="AO170" i="7" s="1"/>
  <c r="K133" i="7" l="1"/>
  <c r="K164" i="7" s="1"/>
  <c r="K186" i="7" s="1"/>
  <c r="P132" i="7"/>
  <c r="P163" i="7" s="1"/>
  <c r="P186" i="7" s="1"/>
  <c r="L132" i="7"/>
  <c r="L163" i="7" s="1"/>
  <c r="L186" i="7" s="1"/>
  <c r="AU73" i="7"/>
  <c r="AU103" i="7"/>
  <c r="AU134" i="7" s="1"/>
  <c r="AU165" i="7" s="1"/>
  <c r="AE103" i="7"/>
  <c r="AE134" i="7" s="1"/>
  <c r="AE165" i="7" s="1"/>
  <c r="AE73" i="7"/>
  <c r="O103" i="7"/>
  <c r="O134" i="7" s="1"/>
  <c r="O165" i="7" s="1"/>
  <c r="O73" i="7"/>
  <c r="F73" i="7"/>
  <c r="F103" i="7"/>
  <c r="F134" i="7" s="1"/>
  <c r="V73" i="7"/>
  <c r="V103" i="7"/>
  <c r="V134" i="7" s="1"/>
  <c r="E72" i="7"/>
  <c r="E102" i="7"/>
  <c r="E133" i="7" s="1"/>
  <c r="AH72" i="7"/>
  <c r="AH102" i="7"/>
  <c r="AH133" i="7" s="1"/>
  <c r="AM80" i="7"/>
  <c r="AM110" i="7"/>
  <c r="AM141" i="7" s="1"/>
  <c r="U79" i="7"/>
  <c r="U109" i="7"/>
  <c r="U140" i="7" s="1"/>
  <c r="T72" i="7"/>
  <c r="T102" i="7"/>
  <c r="T133" i="7" s="1"/>
  <c r="T164" i="7" s="1"/>
  <c r="AA73" i="7"/>
  <c r="AA103" i="7"/>
  <c r="AS79" i="7"/>
  <c r="AS109" i="7"/>
  <c r="AS140" i="7" s="1"/>
  <c r="I79" i="7"/>
  <c r="I189" i="7"/>
  <c r="I109" i="7"/>
  <c r="I140" i="7" s="1"/>
  <c r="G80" i="7"/>
  <c r="G110" i="7"/>
  <c r="G141" i="7" s="1"/>
  <c r="W80" i="7"/>
  <c r="W110" i="7"/>
  <c r="W141" i="7" s="1"/>
  <c r="AD73" i="7"/>
  <c r="AD103" i="7"/>
  <c r="AD134" i="7" s="1"/>
  <c r="AD165" i="7" s="1"/>
  <c r="Y79" i="7"/>
  <c r="Y109" i="7"/>
  <c r="Y140" i="7" s="1"/>
  <c r="AJ72" i="7"/>
  <c r="AJ102" i="7"/>
  <c r="AJ133" i="7" s="1"/>
  <c r="M79" i="7"/>
  <c r="M109" i="7"/>
  <c r="M140" i="7" s="1"/>
  <c r="AG79" i="7"/>
  <c r="AG109" i="7"/>
  <c r="AG140" i="7" s="1"/>
  <c r="AC79" i="7"/>
  <c r="AC109" i="7"/>
  <c r="AC140" i="7" s="1"/>
  <c r="AK79" i="7"/>
  <c r="AK109" i="7"/>
  <c r="AK140" i="7" s="1"/>
  <c r="Z72" i="7"/>
  <c r="Z102" i="7"/>
  <c r="Z133" i="7" s="1"/>
  <c r="Z164" i="7" s="1"/>
  <c r="AL73" i="7"/>
  <c r="AL103" i="7"/>
  <c r="AL134" i="7" s="1"/>
  <c r="AL165" i="7" s="1"/>
  <c r="AP72" i="7"/>
  <c r="AP102" i="7"/>
  <c r="AP133" i="7" s="1"/>
  <c r="AP164" i="7" s="1"/>
  <c r="J72" i="7"/>
  <c r="J102" i="7"/>
  <c r="J133" i="7" s="1"/>
  <c r="J164" i="7" s="1"/>
  <c r="AT73" i="7"/>
  <c r="AT103" i="7"/>
  <c r="AT134" i="7" s="1"/>
  <c r="AT165" i="7" s="1"/>
  <c r="AO79" i="7"/>
  <c r="AO189" i="7"/>
  <c r="AO109" i="7"/>
  <c r="AO140" i="7" s="1"/>
  <c r="AO171" i="7" s="1"/>
  <c r="AI73" i="7"/>
  <c r="AI103" i="7"/>
  <c r="AI134" i="7" s="1"/>
  <c r="P72" i="7"/>
  <c r="P102" i="7"/>
  <c r="P133" i="7" s="1"/>
  <c r="L72" i="7"/>
  <c r="L102" i="7"/>
  <c r="L133" i="7" s="1"/>
  <c r="AF72" i="7"/>
  <c r="AF102" i="7"/>
  <c r="AF133" i="7" s="1"/>
  <c r="AB72" i="7"/>
  <c r="AB102" i="7"/>
  <c r="AB133" i="7" s="1"/>
  <c r="X72" i="7"/>
  <c r="X102" i="7"/>
  <c r="X133" i="7" s="1"/>
  <c r="AR72" i="7"/>
  <c r="AR102" i="7"/>
  <c r="AR133" i="7" s="1"/>
  <c r="AR164" i="7" s="1"/>
  <c r="AQ103" i="7"/>
  <c r="AQ134" i="7" s="1"/>
  <c r="AQ165" i="7" s="1"/>
  <c r="AQ73" i="7"/>
  <c r="AN72" i="7"/>
  <c r="AN102" i="7"/>
  <c r="AN133" i="7" s="1"/>
  <c r="AN164" i="7" s="1"/>
  <c r="K103" i="7"/>
  <c r="K134" i="7" s="1"/>
  <c r="K73" i="7"/>
  <c r="R72" i="7"/>
  <c r="R102" i="7"/>
  <c r="R133" i="7" s="1"/>
  <c r="Q79" i="7"/>
  <c r="Q109" i="7"/>
  <c r="Q140" i="7" s="1"/>
  <c r="S73" i="7"/>
  <c r="S103" i="7"/>
  <c r="S134" i="7" s="1"/>
  <c r="N73" i="7"/>
  <c r="N103" i="7"/>
  <c r="N134" i="7" s="1"/>
  <c r="H72" i="7"/>
  <c r="H102" i="7"/>
  <c r="H133" i="7" s="1"/>
  <c r="H164" i="7" s="1"/>
  <c r="M23" i="2"/>
  <c r="L23" i="2"/>
  <c r="I20" i="2"/>
  <c r="I21" i="2" s="1"/>
  <c r="K23" i="2"/>
  <c r="M19" i="2"/>
  <c r="L19" i="2"/>
  <c r="K19" i="2"/>
  <c r="H26" i="2"/>
  <c r="H23" i="2"/>
  <c r="H22" i="2"/>
  <c r="H21" i="2"/>
  <c r="I14" i="2"/>
  <c r="I15" i="2" s="1"/>
  <c r="I16" i="2" s="1"/>
  <c r="I17" i="2" s="1"/>
  <c r="I18" i="2" s="1"/>
  <c r="I19" i="2" s="1"/>
  <c r="I13" i="2"/>
  <c r="I12" i="2"/>
  <c r="H20" i="2"/>
  <c r="H19" i="2"/>
  <c r="H16" i="2"/>
  <c r="H18" i="2"/>
  <c r="H17" i="2"/>
  <c r="S6" i="2"/>
  <c r="P6" i="2"/>
  <c r="I217" i="7" l="1"/>
  <c r="I213" i="7"/>
  <c r="I218" i="7"/>
  <c r="I214" i="7"/>
  <c r="I216" i="7"/>
  <c r="I210" i="7"/>
  <c r="I209" i="7"/>
  <c r="I208" i="7"/>
  <c r="I204" i="7"/>
  <c r="I200" i="7"/>
  <c r="I215" i="7"/>
  <c r="I219" i="7"/>
  <c r="I207" i="7"/>
  <c r="I206" i="7"/>
  <c r="I205" i="7"/>
  <c r="I194" i="7"/>
  <c r="I203" i="7"/>
  <c r="I202" i="7"/>
  <c r="I201" i="7"/>
  <c r="I196" i="7"/>
  <c r="I195" i="7"/>
  <c r="I191" i="7"/>
  <c r="I212" i="7"/>
  <c r="I211" i="7"/>
  <c r="I193" i="7"/>
  <c r="I197" i="7"/>
  <c r="I199" i="7"/>
  <c r="I198" i="7"/>
  <c r="I192" i="7"/>
  <c r="AO217" i="7"/>
  <c r="AO213" i="7"/>
  <c r="AO218" i="7"/>
  <c r="AO214" i="7"/>
  <c r="AO216" i="7"/>
  <c r="AO210" i="7"/>
  <c r="AO209" i="7"/>
  <c r="AO208" i="7"/>
  <c r="AO204" i="7"/>
  <c r="AO200" i="7"/>
  <c r="AO219" i="7"/>
  <c r="AO212" i="7"/>
  <c r="AO207" i="7"/>
  <c r="AO206" i="7"/>
  <c r="AO205" i="7"/>
  <c r="AO194" i="7"/>
  <c r="AO197" i="7"/>
  <c r="AO195" i="7"/>
  <c r="AO202" i="7"/>
  <c r="AO201" i="7"/>
  <c r="AO215" i="7"/>
  <c r="AO203" i="7"/>
  <c r="AO199" i="7"/>
  <c r="AO198" i="7"/>
  <c r="AO196" i="7"/>
  <c r="AO191" i="7"/>
  <c r="AO211" i="7"/>
  <c r="AO193" i="7"/>
  <c r="AO192" i="7"/>
  <c r="AA134" i="7"/>
  <c r="AA165" i="7" s="1"/>
  <c r="AA186" i="7" s="1"/>
  <c r="O104" i="7"/>
  <c r="O74" i="7"/>
  <c r="AE74" i="7"/>
  <c r="AE104" i="7"/>
  <c r="AE135" i="7" s="1"/>
  <c r="AE166" i="7" s="1"/>
  <c r="AU74" i="7"/>
  <c r="AU104" i="7"/>
  <c r="AU135" i="7" s="1"/>
  <c r="AU166" i="7" s="1"/>
  <c r="R73" i="7"/>
  <c r="R103" i="7"/>
  <c r="R134" i="7" s="1"/>
  <c r="AR73" i="7"/>
  <c r="AR103" i="7"/>
  <c r="AR134" i="7" s="1"/>
  <c r="AR165" i="7" s="1"/>
  <c r="AK80" i="7"/>
  <c r="AK110" i="7"/>
  <c r="AK141" i="7" s="1"/>
  <c r="AD74" i="7"/>
  <c r="AD104" i="7"/>
  <c r="AD135" i="7" s="1"/>
  <c r="AD166" i="7" s="1"/>
  <c r="H73" i="7"/>
  <c r="H103" i="7"/>
  <c r="N74" i="7"/>
  <c r="N104" i="7"/>
  <c r="N135" i="7" s="1"/>
  <c r="K74" i="7"/>
  <c r="K104" i="7"/>
  <c r="K135" i="7" s="1"/>
  <c r="AT74" i="7"/>
  <c r="AT104" i="7"/>
  <c r="AT135" i="7" s="1"/>
  <c r="AT166" i="7" s="1"/>
  <c r="Z73" i="7"/>
  <c r="Z103" i="7"/>
  <c r="Z134" i="7" s="1"/>
  <c r="Z165" i="7" s="1"/>
  <c r="U80" i="7"/>
  <c r="U110" i="7"/>
  <c r="U141" i="7" s="1"/>
  <c r="E73" i="7"/>
  <c r="E103" i="7"/>
  <c r="E134" i="7" s="1"/>
  <c r="Q80" i="7"/>
  <c r="Q110" i="7"/>
  <c r="Q141" i="7" s="1"/>
  <c r="X73" i="7"/>
  <c r="X103" i="7"/>
  <c r="X134" i="7" s="1"/>
  <c r="AF73" i="7"/>
  <c r="AF103" i="7"/>
  <c r="AF134" i="7" s="1"/>
  <c r="P73" i="7"/>
  <c r="P103" i="7"/>
  <c r="P134" i="7" s="1"/>
  <c r="AG80" i="7"/>
  <c r="AG110" i="7"/>
  <c r="AG141" i="7" s="1"/>
  <c r="Y80" i="7"/>
  <c r="Y110" i="7"/>
  <c r="Y141" i="7" s="1"/>
  <c r="W81" i="7"/>
  <c r="W111" i="7"/>
  <c r="W142" i="7" s="1"/>
  <c r="AS80" i="7"/>
  <c r="AS110" i="7"/>
  <c r="AS141" i="7" s="1"/>
  <c r="T73" i="7"/>
  <c r="T103" i="7"/>
  <c r="AN73" i="7"/>
  <c r="AN103" i="7"/>
  <c r="AN134" i="7" s="1"/>
  <c r="AN165" i="7" s="1"/>
  <c r="AB73" i="7"/>
  <c r="AB103" i="7"/>
  <c r="AB134" i="7" s="1"/>
  <c r="L73" i="7"/>
  <c r="L103" i="7"/>
  <c r="L134" i="7" s="1"/>
  <c r="AI74" i="7"/>
  <c r="AI104" i="7"/>
  <c r="AI135" i="7" s="1"/>
  <c r="G81" i="7"/>
  <c r="G111" i="7"/>
  <c r="G142" i="7" s="1"/>
  <c r="AA74" i="7"/>
  <c r="AA104" i="7"/>
  <c r="AA135" i="7" s="1"/>
  <c r="AQ74" i="7"/>
  <c r="AQ104" i="7"/>
  <c r="AQ135" i="7" s="1"/>
  <c r="AQ166" i="7" s="1"/>
  <c r="AP73" i="7"/>
  <c r="AP103" i="7"/>
  <c r="AP134" i="7" s="1"/>
  <c r="AP165" i="7" s="1"/>
  <c r="M80" i="7"/>
  <c r="M110" i="7"/>
  <c r="M141" i="7" s="1"/>
  <c r="S74" i="7"/>
  <c r="S104" i="7"/>
  <c r="S135" i="7" s="1"/>
  <c r="AO80" i="7"/>
  <c r="AO110" i="7"/>
  <c r="J73" i="7"/>
  <c r="J103" i="7"/>
  <c r="J134" i="7" s="1"/>
  <c r="J165" i="7" s="1"/>
  <c r="AL74" i="7"/>
  <c r="AL104" i="7"/>
  <c r="AC80" i="7"/>
  <c r="AC110" i="7"/>
  <c r="AC141" i="7" s="1"/>
  <c r="AJ73" i="7"/>
  <c r="AJ103" i="7"/>
  <c r="AJ134" i="7" s="1"/>
  <c r="I80" i="7"/>
  <c r="I110" i="7"/>
  <c r="I141" i="7" s="1"/>
  <c r="AM81" i="7"/>
  <c r="AM111" i="7"/>
  <c r="AM142" i="7" s="1"/>
  <c r="AH73" i="7"/>
  <c r="AH103" i="7"/>
  <c r="AH134" i="7" s="1"/>
  <c r="V74" i="7"/>
  <c r="V104" i="7"/>
  <c r="V135" i="7" s="1"/>
  <c r="F74" i="7"/>
  <c r="F104" i="7"/>
  <c r="F135" i="7" s="1"/>
  <c r="I26" i="2"/>
  <c r="K26" i="2" s="1"/>
  <c r="I22" i="2"/>
  <c r="I23" i="2" s="1"/>
  <c r="Q6" i="2"/>
  <c r="R6" i="2" s="1"/>
  <c r="T6" i="2" s="1"/>
  <c r="AO220" i="7" l="1"/>
  <c r="I220" i="7"/>
  <c r="O135" i="7"/>
  <c r="O166" i="7" s="1"/>
  <c r="O186" i="7" s="1"/>
  <c r="AL135" i="7"/>
  <c r="AL166" i="7" s="1"/>
  <c r="AL186" i="7" s="1"/>
  <c r="AO141" i="7"/>
  <c r="AO172" i="7" s="1"/>
  <c r="AO186" i="7" s="1"/>
  <c r="T134" i="7"/>
  <c r="T165" i="7" s="1"/>
  <c r="T186" i="7" s="1"/>
  <c r="H134" i="7"/>
  <c r="H165" i="7" s="1"/>
  <c r="H186" i="7" s="1"/>
  <c r="O75" i="7"/>
  <c r="O105" i="7"/>
  <c r="O136" i="7" s="1"/>
  <c r="AE75" i="7"/>
  <c r="AE105" i="7"/>
  <c r="AU75" i="7"/>
  <c r="AU105" i="7"/>
  <c r="V75" i="7"/>
  <c r="V105" i="7"/>
  <c r="V136" i="7" s="1"/>
  <c r="AJ74" i="7"/>
  <c r="AJ104" i="7"/>
  <c r="AJ135" i="7" s="1"/>
  <c r="AP74" i="7"/>
  <c r="AP104" i="7"/>
  <c r="AP135" i="7" s="1"/>
  <c r="AP166" i="7" s="1"/>
  <c r="AI75" i="7"/>
  <c r="AI105" i="7"/>
  <c r="AI136" i="7" s="1"/>
  <c r="T74" i="7"/>
  <c r="T104" i="7"/>
  <c r="T135" i="7" s="1"/>
  <c r="AF74" i="7"/>
  <c r="AF104" i="7"/>
  <c r="AF135" i="7" s="1"/>
  <c r="U81" i="7"/>
  <c r="U111" i="7"/>
  <c r="U142" i="7" s="1"/>
  <c r="N75" i="7"/>
  <c r="N105" i="7"/>
  <c r="N136" i="7" s="1"/>
  <c r="AD75" i="7"/>
  <c r="AD105" i="7"/>
  <c r="AD136" i="7" s="1"/>
  <c r="AD167" i="7" s="1"/>
  <c r="AH74" i="7"/>
  <c r="AH104" i="7"/>
  <c r="AH135" i="7" s="1"/>
  <c r="S75" i="7"/>
  <c r="S105" i="7"/>
  <c r="S136" i="7" s="1"/>
  <c r="AM82" i="7"/>
  <c r="AM112" i="7"/>
  <c r="AM143" i="7" s="1"/>
  <c r="AL75" i="7"/>
  <c r="AL105" i="7"/>
  <c r="AL136" i="7" s="1"/>
  <c r="AO81" i="7"/>
  <c r="AO111" i="7"/>
  <c r="AO142" i="7" s="1"/>
  <c r="AA75" i="7"/>
  <c r="AA105" i="7"/>
  <c r="AA136" i="7" s="1"/>
  <c r="AB74" i="7"/>
  <c r="AB104" i="7"/>
  <c r="AB135" i="7" s="1"/>
  <c r="W82" i="7"/>
  <c r="W112" i="7"/>
  <c r="W143" i="7" s="1"/>
  <c r="AG81" i="7"/>
  <c r="AG111" i="7"/>
  <c r="AG142" i="7" s="1"/>
  <c r="Q81" i="7"/>
  <c r="Q111" i="7"/>
  <c r="Q142" i="7" s="1"/>
  <c r="AT75" i="7"/>
  <c r="AT105" i="7"/>
  <c r="AT136" i="7" s="1"/>
  <c r="AT167" i="7" s="1"/>
  <c r="AR74" i="7"/>
  <c r="AR104" i="7"/>
  <c r="AR135" i="7" s="1"/>
  <c r="AR166" i="7" s="1"/>
  <c r="F75" i="7"/>
  <c r="F105" i="7"/>
  <c r="F136" i="7" s="1"/>
  <c r="I81" i="7"/>
  <c r="I111" i="7"/>
  <c r="I142" i="7" s="1"/>
  <c r="AC81" i="7"/>
  <c r="AC111" i="7"/>
  <c r="AC142" i="7" s="1"/>
  <c r="J74" i="7"/>
  <c r="J104" i="7"/>
  <c r="J135" i="7" s="1"/>
  <c r="J166" i="7" s="1"/>
  <c r="M81" i="7"/>
  <c r="M111" i="7"/>
  <c r="M142" i="7" s="1"/>
  <c r="AQ75" i="7"/>
  <c r="AQ105" i="7"/>
  <c r="AQ136" i="7" s="1"/>
  <c r="AQ167" i="7" s="1"/>
  <c r="G82" i="7"/>
  <c r="G112" i="7"/>
  <c r="G143" i="7" s="1"/>
  <c r="L74" i="7"/>
  <c r="L104" i="7"/>
  <c r="L135" i="7" s="1"/>
  <c r="AN74" i="7"/>
  <c r="AN104" i="7"/>
  <c r="AN135" i="7" s="1"/>
  <c r="AN166" i="7" s="1"/>
  <c r="AS81" i="7"/>
  <c r="AS111" i="7"/>
  <c r="AS142" i="7" s="1"/>
  <c r="Y81" i="7"/>
  <c r="Y111" i="7"/>
  <c r="Y142" i="7" s="1"/>
  <c r="P74" i="7"/>
  <c r="P104" i="7"/>
  <c r="P135" i="7" s="1"/>
  <c r="X74" i="7"/>
  <c r="X104" i="7"/>
  <c r="X135" i="7" s="1"/>
  <c r="E74" i="7"/>
  <c r="E104" i="7"/>
  <c r="E135" i="7" s="1"/>
  <c r="Z74" i="7"/>
  <c r="Z104" i="7"/>
  <c r="Z135" i="7" s="1"/>
  <c r="Z166" i="7" s="1"/>
  <c r="K75" i="7"/>
  <c r="K105" i="7"/>
  <c r="K136" i="7" s="1"/>
  <c r="H74" i="7"/>
  <c r="H104" i="7"/>
  <c r="H135" i="7" s="1"/>
  <c r="AK81" i="7"/>
  <c r="AK111" i="7"/>
  <c r="AK142" i="7" s="1"/>
  <c r="R74" i="7"/>
  <c r="R104" i="7"/>
  <c r="R135" i="7" s="1"/>
  <c r="D11" i="4"/>
  <c r="E11" i="4" s="1"/>
  <c r="F11" i="4" s="1"/>
  <c r="G11" i="4" s="1"/>
  <c r="H11" i="4" s="1"/>
  <c r="I11" i="4" s="1"/>
  <c r="J11" i="4" s="1"/>
  <c r="K11" i="4" s="1"/>
  <c r="L11" i="4" s="1"/>
  <c r="M11" i="4" s="1"/>
  <c r="N11" i="4" s="1"/>
  <c r="O11" i="4" s="1"/>
  <c r="P11" i="4" s="1"/>
  <c r="Q11" i="4" s="1"/>
  <c r="R11" i="4" s="1"/>
  <c r="S11" i="4" s="1"/>
  <c r="T11" i="4" s="1"/>
  <c r="U11" i="4" s="1"/>
  <c r="V11" i="4" s="1"/>
  <c r="W11" i="4" s="1"/>
  <c r="X11" i="4" s="1"/>
  <c r="Y11" i="4" s="1"/>
  <c r="Z11" i="4" s="1"/>
  <c r="AA11" i="4" s="1"/>
  <c r="AB11" i="4" s="1"/>
  <c r="AC11" i="4" s="1"/>
  <c r="AD11" i="4" s="1"/>
  <c r="AE11" i="4" s="1"/>
  <c r="T5" i="2"/>
  <c r="S5" i="2"/>
  <c r="R5" i="2"/>
  <c r="Q5" i="2"/>
  <c r="P5" i="2"/>
  <c r="AU136" i="7" l="1"/>
  <c r="AU167" i="7" s="1"/>
  <c r="AU186" i="7" s="1"/>
  <c r="AE136" i="7"/>
  <c r="AE167" i="7" s="1"/>
  <c r="AE186" i="7" s="1"/>
  <c r="AE76" i="7"/>
  <c r="AE106" i="7"/>
  <c r="AE137" i="7" s="1"/>
  <c r="AU76" i="7"/>
  <c r="AU106" i="7"/>
  <c r="AU137" i="7" s="1"/>
  <c r="O76" i="7"/>
  <c r="O106" i="7"/>
  <c r="O137" i="7" s="1"/>
  <c r="K76" i="7"/>
  <c r="K106" i="7"/>
  <c r="K137" i="7" s="1"/>
  <c r="P75" i="7"/>
  <c r="P105" i="7"/>
  <c r="P136" i="7" s="1"/>
  <c r="L75" i="7"/>
  <c r="L105" i="7"/>
  <c r="L136" i="7" s="1"/>
  <c r="AC82" i="7"/>
  <c r="AC112" i="7"/>
  <c r="AC143" i="7" s="1"/>
  <c r="AT76" i="7"/>
  <c r="AT106" i="7"/>
  <c r="AB75" i="7"/>
  <c r="AB105" i="7"/>
  <c r="AB136" i="7" s="1"/>
  <c r="S76" i="7"/>
  <c r="S106" i="7"/>
  <c r="S137" i="7" s="1"/>
  <c r="U82" i="7"/>
  <c r="U112" i="7"/>
  <c r="U143" i="7" s="1"/>
  <c r="T75" i="7"/>
  <c r="T105" i="7"/>
  <c r="T136" i="7" s="1"/>
  <c r="AP75" i="7"/>
  <c r="AP105" i="7"/>
  <c r="AP136" i="7" s="1"/>
  <c r="AP167" i="7" s="1"/>
  <c r="H75" i="7"/>
  <c r="H105" i="7"/>
  <c r="H136" i="7" s="1"/>
  <c r="Y82" i="7"/>
  <c r="Y112" i="7"/>
  <c r="Y143" i="7" s="1"/>
  <c r="AN75" i="7"/>
  <c r="AN105" i="7"/>
  <c r="G83" i="7"/>
  <c r="G113" i="7"/>
  <c r="G144" i="7" s="1"/>
  <c r="M82" i="7"/>
  <c r="M112" i="7"/>
  <c r="M143" i="7" s="1"/>
  <c r="AK82" i="7"/>
  <c r="AK112" i="7"/>
  <c r="AK143" i="7" s="1"/>
  <c r="E75" i="7"/>
  <c r="E105" i="7"/>
  <c r="E136" i="7" s="1"/>
  <c r="AS82" i="7"/>
  <c r="AS112" i="7"/>
  <c r="AS143" i="7" s="1"/>
  <c r="AQ76" i="7"/>
  <c r="AQ106" i="7"/>
  <c r="AQ137" i="7" s="1"/>
  <c r="AQ168" i="7" s="1"/>
  <c r="F76" i="7"/>
  <c r="F106" i="7"/>
  <c r="F137" i="7" s="1"/>
  <c r="AG82" i="7"/>
  <c r="AG112" i="7"/>
  <c r="AG143" i="7" s="1"/>
  <c r="AL76" i="7"/>
  <c r="AL106" i="7"/>
  <c r="AL137" i="7" s="1"/>
  <c r="AD76" i="7"/>
  <c r="AD106" i="7"/>
  <c r="AD137" i="7" s="1"/>
  <c r="AD168" i="7" s="1"/>
  <c r="AJ75" i="7"/>
  <c r="AJ105" i="7"/>
  <c r="AJ136" i="7" s="1"/>
  <c r="R75" i="7"/>
  <c r="R105" i="7"/>
  <c r="R136" i="7" s="1"/>
  <c r="Z75" i="7"/>
  <c r="Z105" i="7"/>
  <c r="Z136" i="7" s="1"/>
  <c r="Z167" i="7" s="1"/>
  <c r="X75" i="7"/>
  <c r="X105" i="7"/>
  <c r="X136" i="7" s="1"/>
  <c r="J75" i="7"/>
  <c r="J105" i="7"/>
  <c r="J136" i="7" s="1"/>
  <c r="J167" i="7" s="1"/>
  <c r="I82" i="7"/>
  <c r="I112" i="7"/>
  <c r="I143" i="7" s="1"/>
  <c r="AR75" i="7"/>
  <c r="AR105" i="7"/>
  <c r="AR136" i="7" s="1"/>
  <c r="AR167" i="7" s="1"/>
  <c r="Q82" i="7"/>
  <c r="Q112" i="7"/>
  <c r="Q143" i="7" s="1"/>
  <c r="W83" i="7"/>
  <c r="W113" i="7"/>
  <c r="W144" i="7" s="1"/>
  <c r="AA76" i="7"/>
  <c r="AA106" i="7"/>
  <c r="AA137" i="7" s="1"/>
  <c r="AO82" i="7"/>
  <c r="AO112" i="7"/>
  <c r="AO143" i="7" s="1"/>
  <c r="AM83" i="7"/>
  <c r="AM113" i="7"/>
  <c r="AM144" i="7" s="1"/>
  <c r="AH75" i="7"/>
  <c r="AH105" i="7"/>
  <c r="AH136" i="7" s="1"/>
  <c r="N76" i="7"/>
  <c r="N106" i="7"/>
  <c r="N137" i="7" s="1"/>
  <c r="AF75" i="7"/>
  <c r="AF105" i="7"/>
  <c r="AF136" i="7" s="1"/>
  <c r="AI76" i="7"/>
  <c r="AI106" i="7"/>
  <c r="AI137" i="7" s="1"/>
  <c r="V76" i="7"/>
  <c r="V106" i="7"/>
  <c r="V137" i="7" s="1"/>
  <c r="AN136" i="7" l="1"/>
  <c r="AN167" i="7" s="1"/>
  <c r="AN186" i="7" s="1"/>
  <c r="AT137" i="7"/>
  <c r="AT168" i="7" s="1"/>
  <c r="AT186" i="7" s="1"/>
  <c r="AU77" i="7"/>
  <c r="AU107" i="7"/>
  <c r="AU138" i="7" s="1"/>
  <c r="O77" i="7"/>
  <c r="O107" i="7"/>
  <c r="O138" i="7" s="1"/>
  <c r="AE77" i="7"/>
  <c r="AE107" i="7"/>
  <c r="AE138" i="7" s="1"/>
  <c r="AF76" i="7"/>
  <c r="AF106" i="7"/>
  <c r="AF137" i="7" s="1"/>
  <c r="AO83" i="7"/>
  <c r="AO113" i="7"/>
  <c r="AO144" i="7" s="1"/>
  <c r="AR76" i="7"/>
  <c r="AR106" i="7"/>
  <c r="AR137" i="7" s="1"/>
  <c r="AR168" i="7" s="1"/>
  <c r="Z76" i="7"/>
  <c r="Z106" i="7"/>
  <c r="AJ76" i="7"/>
  <c r="AJ106" i="7"/>
  <c r="AJ137" i="7" s="1"/>
  <c r="F77" i="7"/>
  <c r="F107" i="7"/>
  <c r="F138" i="7" s="1"/>
  <c r="G84" i="7"/>
  <c r="G114" i="7"/>
  <c r="G145" i="7" s="1"/>
  <c r="AP76" i="7"/>
  <c r="AP106" i="7"/>
  <c r="AP137" i="7" s="1"/>
  <c r="AP168" i="7" s="1"/>
  <c r="AT77" i="7"/>
  <c r="AT107" i="7"/>
  <c r="AT138" i="7" s="1"/>
  <c r="P76" i="7"/>
  <c r="P106" i="7"/>
  <c r="P137" i="7" s="1"/>
  <c r="AH76" i="7"/>
  <c r="AH106" i="7"/>
  <c r="AH137" i="7" s="1"/>
  <c r="W84" i="7"/>
  <c r="W114" i="7"/>
  <c r="W145" i="7" s="1"/>
  <c r="J76" i="7"/>
  <c r="J106" i="7"/>
  <c r="J137" i="7" s="1"/>
  <c r="J168" i="7" s="1"/>
  <c r="AL77" i="7"/>
  <c r="AL107" i="7"/>
  <c r="AL138" i="7" s="1"/>
  <c r="AS83" i="7"/>
  <c r="AS113" i="7"/>
  <c r="AS144" i="7" s="1"/>
  <c r="AK83" i="7"/>
  <c r="AK113" i="7"/>
  <c r="AK144" i="7" s="1"/>
  <c r="Y83" i="7"/>
  <c r="Y113" i="7"/>
  <c r="Y144" i="7" s="1"/>
  <c r="U83" i="7"/>
  <c r="U113" i="7"/>
  <c r="U144" i="7" s="1"/>
  <c r="V77" i="7"/>
  <c r="V107" i="7"/>
  <c r="V138" i="7" s="1"/>
  <c r="AI77" i="7"/>
  <c r="AI107" i="7"/>
  <c r="AI138" i="7" s="1"/>
  <c r="N77" i="7"/>
  <c r="N107" i="7"/>
  <c r="N138" i="7" s="1"/>
  <c r="AM84" i="7"/>
  <c r="AM114" i="7"/>
  <c r="AM145" i="7" s="1"/>
  <c r="AA77" i="7"/>
  <c r="AA107" i="7"/>
  <c r="AA138" i="7" s="1"/>
  <c r="Q83" i="7"/>
  <c r="Q113" i="7"/>
  <c r="Q144" i="7" s="1"/>
  <c r="I83" i="7"/>
  <c r="I113" i="7"/>
  <c r="I144" i="7" s="1"/>
  <c r="X76" i="7"/>
  <c r="X106" i="7"/>
  <c r="X137" i="7" s="1"/>
  <c r="R76" i="7"/>
  <c r="R106" i="7"/>
  <c r="R137" i="7" s="1"/>
  <c r="AD77" i="7"/>
  <c r="AD107" i="7"/>
  <c r="AD138" i="7" s="1"/>
  <c r="AD169" i="7" s="1"/>
  <c r="AG83" i="7"/>
  <c r="AG113" i="7"/>
  <c r="AG144" i="7" s="1"/>
  <c r="AQ77" i="7"/>
  <c r="AQ107" i="7"/>
  <c r="AQ138" i="7" s="1"/>
  <c r="AQ169" i="7" s="1"/>
  <c r="E76" i="7"/>
  <c r="E106" i="7"/>
  <c r="E137" i="7" s="1"/>
  <c r="M83" i="7"/>
  <c r="M113" i="7"/>
  <c r="M144" i="7" s="1"/>
  <c r="AN76" i="7"/>
  <c r="AN106" i="7"/>
  <c r="AN137" i="7" s="1"/>
  <c r="H76" i="7"/>
  <c r="H106" i="7"/>
  <c r="H137" i="7" s="1"/>
  <c r="T76" i="7"/>
  <c r="T106" i="7"/>
  <c r="T137" i="7" s="1"/>
  <c r="S77" i="7"/>
  <c r="S107" i="7"/>
  <c r="S138" i="7" s="1"/>
  <c r="AB76" i="7"/>
  <c r="AB106" i="7"/>
  <c r="AB137" i="7" s="1"/>
  <c r="AC83" i="7"/>
  <c r="AC113" i="7"/>
  <c r="AC144" i="7" s="1"/>
  <c r="L76" i="7"/>
  <c r="L106" i="7"/>
  <c r="L137" i="7" s="1"/>
  <c r="K77" i="7"/>
  <c r="K107" i="7"/>
  <c r="K138" i="7" s="1"/>
  <c r="AE17" i="7" l="1"/>
  <c r="AQ17" i="7"/>
  <c r="AQ18" i="7"/>
  <c r="AQ19" i="7"/>
  <c r="AD17" i="7"/>
  <c r="F17" i="7"/>
  <c r="AU17" i="7"/>
  <c r="AA17" i="7"/>
  <c r="V17" i="7"/>
  <c r="AT17" i="7"/>
  <c r="O17" i="7"/>
  <c r="Z137" i="7"/>
  <c r="Z168" i="7" s="1"/>
  <c r="Z186" i="7" s="1"/>
  <c r="O78" i="7"/>
  <c r="O108" i="7"/>
  <c r="O139" i="7" s="1"/>
  <c r="AE108" i="7"/>
  <c r="AE139" i="7" s="1"/>
  <c r="AE78" i="7"/>
  <c r="AU78" i="7"/>
  <c r="AU108" i="7"/>
  <c r="AU139" i="7" s="1"/>
  <c r="L77" i="7"/>
  <c r="L107" i="7"/>
  <c r="L138" i="7" s="1"/>
  <c r="AB77" i="7"/>
  <c r="AB107" i="7"/>
  <c r="AB138" i="7" s="1"/>
  <c r="T77" i="7"/>
  <c r="T107" i="7"/>
  <c r="T138" i="7" s="1"/>
  <c r="AN77" i="7"/>
  <c r="AN107" i="7"/>
  <c r="AN138" i="7" s="1"/>
  <c r="E77" i="7"/>
  <c r="E107" i="7"/>
  <c r="E138" i="7" s="1"/>
  <c r="AG84" i="7"/>
  <c r="AG114" i="7"/>
  <c r="AG145" i="7" s="1"/>
  <c r="R77" i="7"/>
  <c r="R107" i="7"/>
  <c r="R138" i="7" s="1"/>
  <c r="I84" i="7"/>
  <c r="I114" i="7"/>
  <c r="I145" i="7" s="1"/>
  <c r="AA78" i="7"/>
  <c r="AA108" i="7"/>
  <c r="AA139" i="7" s="1"/>
  <c r="N78" i="7"/>
  <c r="N108" i="7"/>
  <c r="N139" i="7" s="1"/>
  <c r="V78" i="7"/>
  <c r="V108" i="7"/>
  <c r="V139" i="7" s="1"/>
  <c r="U84" i="7"/>
  <c r="U114" i="7"/>
  <c r="U145" i="7" s="1"/>
  <c r="AK84" i="7"/>
  <c r="AK114" i="7"/>
  <c r="AK145" i="7" s="1"/>
  <c r="AL78" i="7"/>
  <c r="AL108" i="7"/>
  <c r="AL139" i="7" s="1"/>
  <c r="W85" i="7"/>
  <c r="W115" i="7"/>
  <c r="W146" i="7" s="1"/>
  <c r="AT78" i="7"/>
  <c r="AT108" i="7"/>
  <c r="AT139" i="7" s="1"/>
  <c r="AP77" i="7"/>
  <c r="AP107" i="7"/>
  <c r="F78" i="7"/>
  <c r="F108" i="7"/>
  <c r="F139" i="7" s="1"/>
  <c r="AO84" i="7"/>
  <c r="AO114" i="7"/>
  <c r="AO145" i="7" s="1"/>
  <c r="Z77" i="7"/>
  <c r="Z107" i="7"/>
  <c r="Z138" i="7" s="1"/>
  <c r="K78" i="7"/>
  <c r="K108" i="7"/>
  <c r="K139" i="7" s="1"/>
  <c r="AC84" i="7"/>
  <c r="AC114" i="7"/>
  <c r="AC145" i="7" s="1"/>
  <c r="S78" i="7"/>
  <c r="S108" i="7"/>
  <c r="S139" i="7" s="1"/>
  <c r="H77" i="7"/>
  <c r="H107" i="7"/>
  <c r="H138" i="7" s="1"/>
  <c r="M84" i="7"/>
  <c r="M114" i="7"/>
  <c r="M145" i="7" s="1"/>
  <c r="AQ78" i="7"/>
  <c r="AQ108" i="7"/>
  <c r="AQ139" i="7" s="1"/>
  <c r="AQ170" i="7" s="1"/>
  <c r="AD78" i="7"/>
  <c r="AD108" i="7"/>
  <c r="AD139" i="7" s="1"/>
  <c r="AD170" i="7" s="1"/>
  <c r="X77" i="7"/>
  <c r="X107" i="7"/>
  <c r="X138" i="7" s="1"/>
  <c r="Q84" i="7"/>
  <c r="Q114" i="7"/>
  <c r="Q145" i="7" s="1"/>
  <c r="AM85" i="7"/>
  <c r="AM115" i="7"/>
  <c r="AM146" i="7" s="1"/>
  <c r="AI78" i="7"/>
  <c r="AI108" i="7"/>
  <c r="AI139" i="7" s="1"/>
  <c r="Y84" i="7"/>
  <c r="Y114" i="7"/>
  <c r="Y145" i="7" s="1"/>
  <c r="AS84" i="7"/>
  <c r="AS114" i="7"/>
  <c r="AS145" i="7" s="1"/>
  <c r="J77" i="7"/>
  <c r="J107" i="7"/>
  <c r="J138" i="7" s="1"/>
  <c r="J169" i="7" s="1"/>
  <c r="AH77" i="7"/>
  <c r="AH107" i="7"/>
  <c r="AH138" i="7" s="1"/>
  <c r="P77" i="7"/>
  <c r="P107" i="7"/>
  <c r="P138" i="7" s="1"/>
  <c r="G85" i="7"/>
  <c r="G115" i="7"/>
  <c r="G146" i="7" s="1"/>
  <c r="AJ77" i="7"/>
  <c r="AJ107" i="7"/>
  <c r="AJ138" i="7" s="1"/>
  <c r="AR77" i="7"/>
  <c r="AR107" i="7"/>
  <c r="AR138" i="7" s="1"/>
  <c r="AR169" i="7" s="1"/>
  <c r="AF77" i="7"/>
  <c r="AF107" i="7"/>
  <c r="AF138" i="7" s="1"/>
  <c r="AN17" i="7" l="1"/>
  <c r="AN18" i="7"/>
  <c r="AR17" i="7"/>
  <c r="AR18" i="7"/>
  <c r="AR19" i="7"/>
  <c r="AP17" i="7"/>
  <c r="AP18" i="7"/>
  <c r="AP19" i="7"/>
  <c r="R17" i="7"/>
  <c r="E17" i="7"/>
  <c r="T17" i="7"/>
  <c r="J17" i="7"/>
  <c r="J18" i="7"/>
  <c r="J19" i="7"/>
  <c r="J20" i="7"/>
  <c r="H17" i="7"/>
  <c r="H18" i="7"/>
  <c r="Z17" i="7"/>
  <c r="AB17" i="7"/>
  <c r="AP138" i="7"/>
  <c r="AP169" i="7" s="1"/>
  <c r="AP186" i="7" s="1"/>
  <c r="AE79" i="7"/>
  <c r="AE109" i="7"/>
  <c r="AE140" i="7" s="1"/>
  <c r="AU79" i="7"/>
  <c r="AU109" i="7"/>
  <c r="AU140" i="7" s="1"/>
  <c r="O79" i="7"/>
  <c r="O109" i="7"/>
  <c r="O140" i="7" s="1"/>
  <c r="AR78" i="7"/>
  <c r="AR108" i="7"/>
  <c r="AR139" i="7" s="1"/>
  <c r="AR170" i="7" s="1"/>
  <c r="P78" i="7"/>
  <c r="P108" i="7"/>
  <c r="P139" i="7" s="1"/>
  <c r="Y85" i="7"/>
  <c r="Y115" i="7"/>
  <c r="Y146" i="7" s="1"/>
  <c r="Q85" i="7"/>
  <c r="Q115" i="7"/>
  <c r="Q146" i="7" s="1"/>
  <c r="M85" i="7"/>
  <c r="M115" i="7"/>
  <c r="M146" i="7" s="1"/>
  <c r="K79" i="7"/>
  <c r="K109" i="7"/>
  <c r="K140" i="7" s="1"/>
  <c r="AP78" i="7"/>
  <c r="AP108" i="7"/>
  <c r="AP139" i="7" s="1"/>
  <c r="AL79" i="7"/>
  <c r="AL109" i="7"/>
  <c r="AL140" i="7" s="1"/>
  <c r="N79" i="7"/>
  <c r="N109" i="7"/>
  <c r="N140" i="7" s="1"/>
  <c r="I85" i="7"/>
  <c r="I115" i="7"/>
  <c r="I146" i="7" s="1"/>
  <c r="AG85" i="7"/>
  <c r="AG115" i="7"/>
  <c r="AG146" i="7" s="1"/>
  <c r="AB78" i="7"/>
  <c r="AB108" i="7"/>
  <c r="AB139" i="7" s="1"/>
  <c r="G86" i="7"/>
  <c r="G116" i="7"/>
  <c r="G147" i="7" s="1"/>
  <c r="J78" i="7"/>
  <c r="J108" i="7"/>
  <c r="AI79" i="7"/>
  <c r="AI109" i="7"/>
  <c r="AI140" i="7" s="1"/>
  <c r="AD79" i="7"/>
  <c r="AD109" i="7"/>
  <c r="S79" i="7"/>
  <c r="S109" i="7"/>
  <c r="S140" i="7" s="1"/>
  <c r="AO85" i="7"/>
  <c r="AO115" i="7"/>
  <c r="AO146" i="7" s="1"/>
  <c r="U85" i="7"/>
  <c r="U115" i="7"/>
  <c r="U146" i="7" s="1"/>
  <c r="AN78" i="7"/>
  <c r="AN108" i="7"/>
  <c r="AN139" i="7" s="1"/>
  <c r="AF78" i="7"/>
  <c r="AF108" i="7"/>
  <c r="AF139" i="7" s="1"/>
  <c r="AJ78" i="7"/>
  <c r="AJ108" i="7"/>
  <c r="AJ139" i="7" s="1"/>
  <c r="AH78" i="7"/>
  <c r="AH108" i="7"/>
  <c r="AH139" i="7" s="1"/>
  <c r="AS85" i="7"/>
  <c r="AS115" i="7"/>
  <c r="AS146" i="7" s="1"/>
  <c r="AM86" i="7"/>
  <c r="AM116" i="7"/>
  <c r="AM147" i="7" s="1"/>
  <c r="X78" i="7"/>
  <c r="X108" i="7"/>
  <c r="X139" i="7" s="1"/>
  <c r="AQ79" i="7"/>
  <c r="AQ109" i="7"/>
  <c r="AQ189" i="7"/>
  <c r="H78" i="7"/>
  <c r="H108" i="7"/>
  <c r="H139" i="7" s="1"/>
  <c r="AC85" i="7"/>
  <c r="AC115" i="7"/>
  <c r="AC146" i="7" s="1"/>
  <c r="Z78" i="7"/>
  <c r="Z108" i="7"/>
  <c r="Z139" i="7" s="1"/>
  <c r="F79" i="7"/>
  <c r="F109" i="7"/>
  <c r="F140" i="7" s="1"/>
  <c r="AT79" i="7"/>
  <c r="AT109" i="7"/>
  <c r="AT140" i="7" s="1"/>
  <c r="W86" i="7"/>
  <c r="W116" i="7"/>
  <c r="W147" i="7" s="1"/>
  <c r="AK85" i="7"/>
  <c r="AK115" i="7"/>
  <c r="AK146" i="7" s="1"/>
  <c r="V79" i="7"/>
  <c r="V109" i="7"/>
  <c r="V140" i="7" s="1"/>
  <c r="AA79" i="7"/>
  <c r="AA109" i="7"/>
  <c r="AA140" i="7" s="1"/>
  <c r="R78" i="7"/>
  <c r="R108" i="7"/>
  <c r="R139" i="7" s="1"/>
  <c r="E78" i="7"/>
  <c r="E108" i="7"/>
  <c r="E139" i="7" s="1"/>
  <c r="T78" i="7"/>
  <c r="T108" i="7"/>
  <c r="T139" i="7" s="1"/>
  <c r="L78" i="7"/>
  <c r="L108" i="7"/>
  <c r="L139" i="7" s="1"/>
  <c r="AT172" i="14"/>
  <c r="AC172" i="14"/>
  <c r="AT171" i="14"/>
  <c r="AC171" i="14"/>
  <c r="AT170" i="14"/>
  <c r="AC170" i="14"/>
  <c r="AT169" i="14"/>
  <c r="AC169" i="14"/>
  <c r="AT168" i="14"/>
  <c r="AC168" i="14"/>
  <c r="AT167" i="14"/>
  <c r="AC167" i="14"/>
  <c r="AT166" i="14"/>
  <c r="AC166" i="14"/>
  <c r="AT165" i="14"/>
  <c r="AC165" i="14"/>
  <c r="AT164" i="14"/>
  <c r="AC164" i="14"/>
  <c r="AT163" i="14"/>
  <c r="AC163" i="14"/>
  <c r="AT162" i="14"/>
  <c r="AC162" i="14"/>
  <c r="AT161" i="14"/>
  <c r="AC161" i="14"/>
  <c r="AT160" i="14"/>
  <c r="AC160" i="14"/>
  <c r="AT159" i="14"/>
  <c r="AC159" i="14"/>
  <c r="AT158" i="14"/>
  <c r="AC158" i="14"/>
  <c r="AT157" i="14"/>
  <c r="AC157" i="14"/>
  <c r="AT156" i="14"/>
  <c r="AC156" i="14"/>
  <c r="AT155" i="14"/>
  <c r="AC155" i="14"/>
  <c r="AT154" i="14"/>
  <c r="AC154" i="14"/>
  <c r="AT153" i="14"/>
  <c r="AC153" i="14"/>
  <c r="AT152" i="14"/>
  <c r="AC152" i="14"/>
  <c r="AT151" i="14"/>
  <c r="AC151" i="14"/>
  <c r="AT71" i="14"/>
  <c r="AC71" i="14"/>
  <c r="AT70" i="14"/>
  <c r="AC70" i="14"/>
  <c r="AT69" i="14"/>
  <c r="AC69" i="14"/>
  <c r="AT68" i="14"/>
  <c r="AC68" i="14"/>
  <c r="AT67" i="14"/>
  <c r="AC67" i="14"/>
  <c r="AT66" i="14"/>
  <c r="AC66" i="14"/>
  <c r="AT65" i="14"/>
  <c r="AC65" i="14"/>
  <c r="AT64" i="14"/>
  <c r="AC64" i="14"/>
  <c r="AT63" i="14"/>
  <c r="AC63" i="14"/>
  <c r="AT62" i="14"/>
  <c r="AC62" i="14"/>
  <c r="AT61" i="14"/>
  <c r="AC61" i="14"/>
  <c r="AT60" i="14"/>
  <c r="AC60" i="14"/>
  <c r="AT59" i="14"/>
  <c r="AC59" i="14"/>
  <c r="AT58" i="14"/>
  <c r="AC58" i="14"/>
  <c r="AT57" i="14"/>
  <c r="AC57" i="14"/>
  <c r="AC56" i="14"/>
  <c r="AC55" i="14"/>
  <c r="AC54" i="14"/>
  <c r="AC53" i="14"/>
  <c r="AC52" i="14"/>
  <c r="AC51" i="14"/>
  <c r="AC50" i="14"/>
  <c r="N14" i="14"/>
  <c r="AL206" i="14" s="1"/>
  <c r="M14" i="14"/>
  <c r="AQ219" i="7" l="1"/>
  <c r="AQ215" i="7"/>
  <c r="AQ216" i="7"/>
  <c r="AQ212" i="7"/>
  <c r="AQ218" i="7"/>
  <c r="AQ208" i="7"/>
  <c r="AQ206" i="7"/>
  <c r="AQ202" i="7"/>
  <c r="AQ198" i="7"/>
  <c r="AQ217" i="7"/>
  <c r="AQ207" i="7"/>
  <c r="AQ211" i="7"/>
  <c r="AQ210" i="7"/>
  <c r="AQ209" i="7"/>
  <c r="AQ201" i="7"/>
  <c r="AQ200" i="7"/>
  <c r="AQ199" i="7"/>
  <c r="AQ196" i="7"/>
  <c r="AQ214" i="7"/>
  <c r="AQ205" i="7"/>
  <c r="AQ204" i="7"/>
  <c r="AQ203" i="7"/>
  <c r="AQ197" i="7"/>
  <c r="AQ191" i="7"/>
  <c r="AQ213" i="7"/>
  <c r="AQ195" i="7"/>
  <c r="AQ194" i="7"/>
  <c r="AQ193" i="7"/>
  <c r="AQ192" i="7"/>
  <c r="AQ140" i="7"/>
  <c r="AQ171" i="7" s="1"/>
  <c r="AQ186" i="7" s="1"/>
  <c r="AD140" i="7"/>
  <c r="AD171" i="7" s="1"/>
  <c r="AD186" i="7" s="1"/>
  <c r="J139" i="7"/>
  <c r="J170" i="7" s="1"/>
  <c r="J186" i="7" s="1"/>
  <c r="AU110" i="7"/>
  <c r="AU141" i="7" s="1"/>
  <c r="AU80" i="7"/>
  <c r="O80" i="7"/>
  <c r="O110" i="7"/>
  <c r="O141" i="7" s="1"/>
  <c r="AE80" i="7"/>
  <c r="AE110" i="7"/>
  <c r="AE141" i="7" s="1"/>
  <c r="E79" i="7"/>
  <c r="E109" i="7"/>
  <c r="E140" i="7" s="1"/>
  <c r="AJ79" i="7"/>
  <c r="AJ109" i="7"/>
  <c r="AJ140" i="7" s="1"/>
  <c r="AA80" i="7"/>
  <c r="AA110" i="7"/>
  <c r="AA141" i="7" s="1"/>
  <c r="H79" i="7"/>
  <c r="H189" i="7"/>
  <c r="H109" i="7"/>
  <c r="H140" i="7" s="1"/>
  <c r="AM87" i="7"/>
  <c r="AM117" i="7"/>
  <c r="AM148" i="7" s="1"/>
  <c r="S80" i="7"/>
  <c r="S110" i="7"/>
  <c r="S141" i="7" s="1"/>
  <c r="J79" i="7"/>
  <c r="J109" i="7"/>
  <c r="J140" i="7" s="1"/>
  <c r="J189" i="7"/>
  <c r="K80" i="7"/>
  <c r="K110" i="7"/>
  <c r="K141" i="7" s="1"/>
  <c r="P79" i="7"/>
  <c r="P109" i="7"/>
  <c r="P140" i="7" s="1"/>
  <c r="T79" i="7"/>
  <c r="T109" i="7"/>
  <c r="T140" i="7" s="1"/>
  <c r="R79" i="7"/>
  <c r="R109" i="7"/>
  <c r="R140" i="7" s="1"/>
  <c r="AK86" i="7"/>
  <c r="AK116" i="7"/>
  <c r="AK147" i="7" s="1"/>
  <c r="X79" i="7"/>
  <c r="X109" i="7"/>
  <c r="X140" i="7" s="1"/>
  <c r="AF79" i="7"/>
  <c r="AF109" i="7"/>
  <c r="AF140" i="7" s="1"/>
  <c r="U86" i="7"/>
  <c r="U116" i="7"/>
  <c r="U147" i="7" s="1"/>
  <c r="AO86" i="7"/>
  <c r="AO116" i="7"/>
  <c r="AO147" i="7" s="1"/>
  <c r="AB79" i="7"/>
  <c r="AB109" i="7"/>
  <c r="AB140" i="7" s="1"/>
  <c r="I86" i="7"/>
  <c r="I116" i="7"/>
  <c r="I147" i="7" s="1"/>
  <c r="AP79" i="7"/>
  <c r="AP109" i="7"/>
  <c r="AP140" i="7" s="1"/>
  <c r="AP189" i="7"/>
  <c r="L79" i="7"/>
  <c r="L109" i="7"/>
  <c r="L140" i="7" s="1"/>
  <c r="V80" i="7"/>
  <c r="V110" i="7"/>
  <c r="V141" i="7" s="1"/>
  <c r="AT80" i="7"/>
  <c r="AT110" i="7"/>
  <c r="AT141" i="7" s="1"/>
  <c r="AQ80" i="7"/>
  <c r="AQ110" i="7"/>
  <c r="AQ141" i="7" s="1"/>
  <c r="AN79" i="7"/>
  <c r="AN109" i="7"/>
  <c r="AN140" i="7" s="1"/>
  <c r="AD80" i="7"/>
  <c r="AD110" i="7"/>
  <c r="AD141" i="7" s="1"/>
  <c r="G87" i="7"/>
  <c r="G117" i="7"/>
  <c r="G148" i="7" s="1"/>
  <c r="AG86" i="7"/>
  <c r="AG116" i="7"/>
  <c r="AG147" i="7" s="1"/>
  <c r="AL80" i="7"/>
  <c r="AL110" i="7"/>
  <c r="AL141" i="7" s="1"/>
  <c r="W87" i="7"/>
  <c r="W117" i="7"/>
  <c r="W148" i="7" s="1"/>
  <c r="Z79" i="7"/>
  <c r="Z109" i="7"/>
  <c r="Z140" i="7" s="1"/>
  <c r="AS86" i="7"/>
  <c r="AS116" i="7"/>
  <c r="AS147" i="7" s="1"/>
  <c r="N80" i="7"/>
  <c r="N110" i="7"/>
  <c r="N141" i="7" s="1"/>
  <c r="Q86" i="7"/>
  <c r="Q116" i="7"/>
  <c r="Q147" i="7" s="1"/>
  <c r="F80" i="7"/>
  <c r="F110" i="7"/>
  <c r="F141" i="7" s="1"/>
  <c r="AC86" i="7"/>
  <c r="AC116" i="7"/>
  <c r="AC147" i="7" s="1"/>
  <c r="AH79" i="7"/>
  <c r="AH109" i="7"/>
  <c r="AH140" i="7" s="1"/>
  <c r="AI80" i="7"/>
  <c r="AI110" i="7"/>
  <c r="AI141" i="7" s="1"/>
  <c r="M86" i="7"/>
  <c r="M116" i="7"/>
  <c r="M147" i="7" s="1"/>
  <c r="Y86" i="7"/>
  <c r="Y116" i="7"/>
  <c r="Y147" i="7" s="1"/>
  <c r="AR79" i="7"/>
  <c r="AR109" i="7"/>
  <c r="AR189" i="7"/>
  <c r="I61" i="14"/>
  <c r="I62" i="14"/>
  <c r="I63" i="14"/>
  <c r="I64" i="14"/>
  <c r="I65" i="14"/>
  <c r="I66" i="14"/>
  <c r="I67" i="14"/>
  <c r="I68" i="14"/>
  <c r="I69" i="14"/>
  <c r="I70" i="14"/>
  <c r="I71" i="14"/>
  <c r="I57" i="14"/>
  <c r="I58" i="14"/>
  <c r="I59" i="14"/>
  <c r="I60" i="14"/>
  <c r="AL200" i="14"/>
  <c r="AL188" i="14"/>
  <c r="AL192" i="14"/>
  <c r="AL204" i="14"/>
  <c r="AL196" i="14"/>
  <c r="U206" i="14"/>
  <c r="U204" i="14"/>
  <c r="U202" i="14"/>
  <c r="U200" i="14"/>
  <c r="U198" i="14"/>
  <c r="U196" i="14"/>
  <c r="U194" i="14"/>
  <c r="U192" i="14"/>
  <c r="U190" i="14"/>
  <c r="U188" i="14"/>
  <c r="U186" i="14"/>
  <c r="U189" i="14"/>
  <c r="U193" i="14"/>
  <c r="U197" i="14"/>
  <c r="U205" i="14"/>
  <c r="AL186" i="14"/>
  <c r="AL190" i="14"/>
  <c r="AL194" i="14"/>
  <c r="AL198" i="14"/>
  <c r="AL202" i="14"/>
  <c r="AL207" i="14"/>
  <c r="AL205" i="14"/>
  <c r="AL203" i="14"/>
  <c r="AL201" i="14"/>
  <c r="AL199" i="14"/>
  <c r="AL197" i="14"/>
  <c r="AL195" i="14"/>
  <c r="AL193" i="14"/>
  <c r="AL191" i="14"/>
  <c r="AL189" i="14"/>
  <c r="AL187" i="14"/>
  <c r="U201" i="14"/>
  <c r="U187" i="14"/>
  <c r="U191" i="14"/>
  <c r="U195" i="14"/>
  <c r="U199" i="14"/>
  <c r="U203" i="14"/>
  <c r="U207" i="14"/>
  <c r="AP218" i="7" l="1"/>
  <c r="AP214" i="7"/>
  <c r="AP219" i="7"/>
  <c r="AP215" i="7"/>
  <c r="AP217" i="7"/>
  <c r="AP213" i="7"/>
  <c r="AP211" i="7"/>
  <c r="AP205" i="7"/>
  <c r="AP201" i="7"/>
  <c r="AP204" i="7"/>
  <c r="AP203" i="7"/>
  <c r="AP202" i="7"/>
  <c r="AP195" i="7"/>
  <c r="AP212" i="7"/>
  <c r="AP210" i="7"/>
  <c r="AP209" i="7"/>
  <c r="AP207" i="7"/>
  <c r="AP206" i="7"/>
  <c r="AP200" i="7"/>
  <c r="AP199" i="7"/>
  <c r="AP198" i="7"/>
  <c r="AP197" i="7"/>
  <c r="AP196" i="7"/>
  <c r="AP191" i="7"/>
  <c r="AP194" i="7"/>
  <c r="AP193" i="7"/>
  <c r="AP192" i="7"/>
  <c r="AP216" i="7"/>
  <c r="AP208" i="7"/>
  <c r="AQ220" i="7"/>
  <c r="AR216" i="7"/>
  <c r="AR212" i="7"/>
  <c r="AR217" i="7"/>
  <c r="AR213" i="7"/>
  <c r="AR219" i="7"/>
  <c r="AR215" i="7"/>
  <c r="AR209" i="7"/>
  <c r="AR218" i="7"/>
  <c r="AR207" i="7"/>
  <c r="AR203" i="7"/>
  <c r="AR199" i="7"/>
  <c r="AR206" i="7"/>
  <c r="AR205" i="7"/>
  <c r="AR204" i="7"/>
  <c r="AR214" i="7"/>
  <c r="AR208" i="7"/>
  <c r="AR198" i="7"/>
  <c r="AR197" i="7"/>
  <c r="AR193" i="7"/>
  <c r="AR211" i="7"/>
  <c r="AR210" i="7"/>
  <c r="AR196" i="7"/>
  <c r="AR195" i="7"/>
  <c r="AR194" i="7"/>
  <c r="AR192" i="7"/>
  <c r="AR201" i="7"/>
  <c r="AR191" i="7"/>
  <c r="AR202" i="7"/>
  <c r="AR200" i="7"/>
  <c r="J218" i="7"/>
  <c r="J214" i="7"/>
  <c r="J219" i="7"/>
  <c r="J215" i="7"/>
  <c r="J213" i="7"/>
  <c r="J211" i="7"/>
  <c r="J205" i="7"/>
  <c r="J201" i="7"/>
  <c r="J217" i="7"/>
  <c r="J216" i="7"/>
  <c r="J212" i="7"/>
  <c r="J204" i="7"/>
  <c r="J203" i="7"/>
  <c r="J202" i="7"/>
  <c r="J195" i="7"/>
  <c r="J200" i="7"/>
  <c r="J199" i="7"/>
  <c r="J198" i="7"/>
  <c r="J210" i="7"/>
  <c r="J209" i="7"/>
  <c r="J208" i="7"/>
  <c r="J207" i="7"/>
  <c r="J206" i="7"/>
  <c r="J197" i="7"/>
  <c r="J196" i="7"/>
  <c r="J191" i="7"/>
  <c r="J194" i="7"/>
  <c r="J192" i="7"/>
  <c r="J193" i="7"/>
  <c r="H216" i="7"/>
  <c r="H217" i="7"/>
  <c r="H213" i="7"/>
  <c r="H219" i="7"/>
  <c r="H209" i="7"/>
  <c r="H212" i="7"/>
  <c r="H211" i="7"/>
  <c r="H210" i="7"/>
  <c r="H207" i="7"/>
  <c r="H203" i="7"/>
  <c r="H199" i="7"/>
  <c r="H218" i="7"/>
  <c r="H208" i="7"/>
  <c r="H197" i="7"/>
  <c r="H215" i="7"/>
  <c r="H214" i="7"/>
  <c r="H198" i="7"/>
  <c r="H192" i="7"/>
  <c r="H206" i="7"/>
  <c r="H205" i="7"/>
  <c r="H204" i="7"/>
  <c r="H193" i="7"/>
  <c r="H201" i="7"/>
  <c r="H194" i="7"/>
  <c r="H191" i="7"/>
  <c r="H202" i="7"/>
  <c r="H200" i="7"/>
  <c r="H196" i="7"/>
  <c r="H195" i="7"/>
  <c r="AR140" i="7"/>
  <c r="AR171" i="7" s="1"/>
  <c r="AR186" i="7" s="1"/>
  <c r="O81" i="7"/>
  <c r="O111" i="7"/>
  <c r="O142" i="7" s="1"/>
  <c r="AU81" i="7"/>
  <c r="AU111" i="7"/>
  <c r="AU142" i="7" s="1"/>
  <c r="AE111" i="7"/>
  <c r="AE142" i="7" s="1"/>
  <c r="AE81" i="7"/>
  <c r="AR80" i="7"/>
  <c r="AR110" i="7"/>
  <c r="AR141" i="7" s="1"/>
  <c r="AI81" i="7"/>
  <c r="AI111" i="7"/>
  <c r="AI142" i="7" s="1"/>
  <c r="AC87" i="7"/>
  <c r="AC117" i="7"/>
  <c r="AC148" i="7" s="1"/>
  <c r="AG87" i="7"/>
  <c r="AG117" i="7"/>
  <c r="AG148" i="7" s="1"/>
  <c r="AD81" i="7"/>
  <c r="AD111" i="7"/>
  <c r="AD142" i="7" s="1"/>
  <c r="AO87" i="7"/>
  <c r="AO117" i="7"/>
  <c r="AO148" i="7" s="1"/>
  <c r="Q87" i="7"/>
  <c r="Q117" i="7"/>
  <c r="Q148" i="7" s="1"/>
  <c r="Z80" i="7"/>
  <c r="Z110" i="7"/>
  <c r="Z141" i="7" s="1"/>
  <c r="AN80" i="7"/>
  <c r="AN110" i="7"/>
  <c r="AN141" i="7" s="1"/>
  <c r="K81" i="7"/>
  <c r="K111" i="7"/>
  <c r="K142" i="7" s="1"/>
  <c r="M87" i="7"/>
  <c r="M117" i="7"/>
  <c r="M148" i="7" s="1"/>
  <c r="F81" i="7"/>
  <c r="F111" i="7"/>
  <c r="F142" i="7" s="1"/>
  <c r="AS87" i="7"/>
  <c r="AS117" i="7"/>
  <c r="AS148" i="7" s="1"/>
  <c r="G88" i="7"/>
  <c r="G118" i="7"/>
  <c r="G149" i="7" s="1"/>
  <c r="L80" i="7"/>
  <c r="L110" i="7"/>
  <c r="L141" i="7" s="1"/>
  <c r="AB80" i="7"/>
  <c r="AB110" i="7"/>
  <c r="AB141" i="7" s="1"/>
  <c r="AF80" i="7"/>
  <c r="AF110" i="7"/>
  <c r="AF141" i="7" s="1"/>
  <c r="AK87" i="7"/>
  <c r="AK117" i="7"/>
  <c r="AK148" i="7" s="1"/>
  <c r="S81" i="7"/>
  <c r="S111" i="7"/>
  <c r="S142" i="7" s="1"/>
  <c r="T80" i="7"/>
  <c r="T110" i="7"/>
  <c r="T141" i="7" s="1"/>
  <c r="J80" i="7"/>
  <c r="J110" i="7"/>
  <c r="J141" i="7" s="1"/>
  <c r="AM88" i="7"/>
  <c r="AM118" i="7"/>
  <c r="AM149" i="7" s="1"/>
  <c r="AJ80" i="7"/>
  <c r="AJ110" i="7"/>
  <c r="AJ141" i="7" s="1"/>
  <c r="AL81" i="7"/>
  <c r="AL111" i="7"/>
  <c r="AL142" i="7" s="1"/>
  <c r="AT81" i="7"/>
  <c r="AT111" i="7"/>
  <c r="AT142" i="7" s="1"/>
  <c r="AP80" i="7"/>
  <c r="AP110" i="7"/>
  <c r="AP141" i="7" s="1"/>
  <c r="R80" i="7"/>
  <c r="R110" i="7"/>
  <c r="R141" i="7" s="1"/>
  <c r="AA81" i="7"/>
  <c r="AA111" i="7"/>
  <c r="AA142" i="7" s="1"/>
  <c r="Y87" i="7"/>
  <c r="Y117" i="7"/>
  <c r="Y148" i="7" s="1"/>
  <c r="AH80" i="7"/>
  <c r="AH110" i="7"/>
  <c r="AH141" i="7" s="1"/>
  <c r="N81" i="7"/>
  <c r="N111" i="7"/>
  <c r="N142" i="7" s="1"/>
  <c r="W88" i="7"/>
  <c r="W118" i="7"/>
  <c r="W149" i="7" s="1"/>
  <c r="AQ81" i="7"/>
  <c r="AQ111" i="7"/>
  <c r="AQ142" i="7" s="1"/>
  <c r="V81" i="7"/>
  <c r="V111" i="7"/>
  <c r="V142" i="7" s="1"/>
  <c r="I87" i="7"/>
  <c r="I117" i="7"/>
  <c r="I148" i="7" s="1"/>
  <c r="U87" i="7"/>
  <c r="U117" i="7"/>
  <c r="U148" i="7" s="1"/>
  <c r="X80" i="7"/>
  <c r="X110" i="7"/>
  <c r="X141" i="7" s="1"/>
  <c r="P80" i="7"/>
  <c r="P110" i="7"/>
  <c r="P141" i="7" s="1"/>
  <c r="H80" i="7"/>
  <c r="H110" i="7"/>
  <c r="H141" i="7" s="1"/>
  <c r="E80" i="7"/>
  <c r="E110" i="7"/>
  <c r="E141" i="7" s="1"/>
  <c r="J220" i="7" l="1"/>
  <c r="AR220" i="7"/>
  <c r="AP220" i="7"/>
  <c r="H220" i="7"/>
  <c r="AU82" i="7"/>
  <c r="AU112" i="7"/>
  <c r="AU143" i="7" s="1"/>
  <c r="AE112" i="7"/>
  <c r="AE143" i="7" s="1"/>
  <c r="AE82" i="7"/>
  <c r="O82" i="7"/>
  <c r="O112" i="7"/>
  <c r="O143" i="7" s="1"/>
  <c r="H81" i="7"/>
  <c r="H111" i="7"/>
  <c r="H142" i="7" s="1"/>
  <c r="I88" i="7"/>
  <c r="I118" i="7"/>
  <c r="I149" i="7" s="1"/>
  <c r="N82" i="7"/>
  <c r="N112" i="7"/>
  <c r="N143" i="7" s="1"/>
  <c r="AT82" i="7"/>
  <c r="AT112" i="7"/>
  <c r="AT143" i="7" s="1"/>
  <c r="AM89" i="7"/>
  <c r="AM119" i="7"/>
  <c r="AM150" i="7" s="1"/>
  <c r="S82" i="7"/>
  <c r="S112" i="7"/>
  <c r="S143" i="7" s="1"/>
  <c r="L81" i="7"/>
  <c r="L111" i="7"/>
  <c r="L142" i="7" s="1"/>
  <c r="G89" i="7"/>
  <c r="G119" i="7"/>
  <c r="G150" i="7" s="1"/>
  <c r="F82" i="7"/>
  <c r="F112" i="7"/>
  <c r="F143" i="7" s="1"/>
  <c r="K82" i="7"/>
  <c r="K112" i="7"/>
  <c r="K143" i="7" s="1"/>
  <c r="Z81" i="7"/>
  <c r="Z111" i="7"/>
  <c r="Z142" i="7" s="1"/>
  <c r="AO88" i="7"/>
  <c r="AO118" i="7"/>
  <c r="AO149" i="7" s="1"/>
  <c r="AI82" i="7"/>
  <c r="AI112" i="7"/>
  <c r="AI143" i="7" s="1"/>
  <c r="E81" i="7"/>
  <c r="E111" i="7"/>
  <c r="E142" i="7" s="1"/>
  <c r="P81" i="7"/>
  <c r="P111" i="7"/>
  <c r="P142" i="7" s="1"/>
  <c r="U88" i="7"/>
  <c r="U118" i="7"/>
  <c r="U149" i="7" s="1"/>
  <c r="V82" i="7"/>
  <c r="V112" i="7"/>
  <c r="V143" i="7" s="1"/>
  <c r="W89" i="7"/>
  <c r="W119" i="7"/>
  <c r="W150" i="7" s="1"/>
  <c r="AH81" i="7"/>
  <c r="AH111" i="7"/>
  <c r="AH142" i="7" s="1"/>
  <c r="AA82" i="7"/>
  <c r="AA112" i="7"/>
  <c r="AA143" i="7" s="1"/>
  <c r="AP81" i="7"/>
  <c r="AP111" i="7"/>
  <c r="AP142" i="7" s="1"/>
  <c r="AL82" i="7"/>
  <c r="AL112" i="7"/>
  <c r="AL143" i="7" s="1"/>
  <c r="AJ81" i="7"/>
  <c r="AJ111" i="7"/>
  <c r="AJ142" i="7" s="1"/>
  <c r="J81" i="7"/>
  <c r="J111" i="7"/>
  <c r="J142" i="7" s="1"/>
  <c r="AK88" i="7"/>
  <c r="AK118" i="7"/>
  <c r="AK149" i="7" s="1"/>
  <c r="AB81" i="7"/>
  <c r="AB111" i="7"/>
  <c r="AB142" i="7" s="1"/>
  <c r="X81" i="7"/>
  <c r="X111" i="7"/>
  <c r="X142" i="7" s="1"/>
  <c r="AQ82" i="7"/>
  <c r="AQ112" i="7"/>
  <c r="AQ143" i="7" s="1"/>
  <c r="Y88" i="7"/>
  <c r="Y118" i="7"/>
  <c r="Y149" i="7" s="1"/>
  <c r="R81" i="7"/>
  <c r="R111" i="7"/>
  <c r="R142" i="7" s="1"/>
  <c r="T81" i="7"/>
  <c r="T111" i="7"/>
  <c r="T142" i="7" s="1"/>
  <c r="AF81" i="7"/>
  <c r="AF111" i="7"/>
  <c r="AF142" i="7" s="1"/>
  <c r="AG88" i="7"/>
  <c r="AG118" i="7"/>
  <c r="AG149" i="7" s="1"/>
  <c r="AS88" i="7"/>
  <c r="AS118" i="7"/>
  <c r="AS149" i="7" s="1"/>
  <c r="M88" i="7"/>
  <c r="M118" i="7"/>
  <c r="M149" i="7" s="1"/>
  <c r="AN81" i="7"/>
  <c r="AN111" i="7"/>
  <c r="AN142" i="7" s="1"/>
  <c r="Q88" i="7"/>
  <c r="Q118" i="7"/>
  <c r="Q149" i="7" s="1"/>
  <c r="AD82" i="7"/>
  <c r="AD112" i="7"/>
  <c r="AD143" i="7" s="1"/>
  <c r="AC88" i="7"/>
  <c r="AC118" i="7"/>
  <c r="AC149" i="7" s="1"/>
  <c r="AR81" i="7"/>
  <c r="AR111" i="7"/>
  <c r="AR142" i="7" s="1"/>
  <c r="AY172" i="14"/>
  <c r="AX172" i="14"/>
  <c r="AW172" i="14"/>
  <c r="AV172" i="14"/>
  <c r="AU172" i="14"/>
  <c r="AY171" i="14"/>
  <c r="AX171" i="14"/>
  <c r="AW171" i="14"/>
  <c r="AV171" i="14"/>
  <c r="AU171" i="14"/>
  <c r="AY170" i="14"/>
  <c r="AX170" i="14"/>
  <c r="AW170" i="14"/>
  <c r="AV170" i="14"/>
  <c r="AU170" i="14"/>
  <c r="AY169" i="14"/>
  <c r="AX169" i="14"/>
  <c r="AW169" i="14"/>
  <c r="AV169" i="14"/>
  <c r="AU169" i="14"/>
  <c r="AY168" i="14"/>
  <c r="AX168" i="14"/>
  <c r="AW168" i="14"/>
  <c r="AV168" i="14"/>
  <c r="AU168" i="14"/>
  <c r="AY167" i="14"/>
  <c r="AX167" i="14"/>
  <c r="AW167" i="14"/>
  <c r="AV167" i="14"/>
  <c r="AU167" i="14"/>
  <c r="AY166" i="14"/>
  <c r="AX166" i="14"/>
  <c r="AW166" i="14"/>
  <c r="AV166" i="14"/>
  <c r="AU166" i="14"/>
  <c r="AY165" i="14"/>
  <c r="AX165" i="14"/>
  <c r="AW165" i="14"/>
  <c r="AV165" i="14"/>
  <c r="AU165" i="14"/>
  <c r="AY164" i="14"/>
  <c r="AX164" i="14"/>
  <c r="AW164" i="14"/>
  <c r="AV164" i="14"/>
  <c r="AU164" i="14"/>
  <c r="AY163" i="14"/>
  <c r="AX163" i="14"/>
  <c r="AW163" i="14"/>
  <c r="AV163" i="14"/>
  <c r="AU163" i="14"/>
  <c r="AY162" i="14"/>
  <c r="AX162" i="14"/>
  <c r="AW162" i="14"/>
  <c r="AV162" i="14"/>
  <c r="AU162" i="14"/>
  <c r="AY161" i="14"/>
  <c r="AX161" i="14"/>
  <c r="AW161" i="14"/>
  <c r="AV161" i="14"/>
  <c r="AU161" i="14"/>
  <c r="AY160" i="14"/>
  <c r="AX160" i="14"/>
  <c r="AW160" i="14"/>
  <c r="AV160" i="14"/>
  <c r="AU160" i="14"/>
  <c r="AY159" i="14"/>
  <c r="AX159" i="14"/>
  <c r="AW159" i="14"/>
  <c r="AV159" i="14"/>
  <c r="AU159" i="14"/>
  <c r="AX158" i="14"/>
  <c r="AW158" i="14"/>
  <c r="AV158" i="14"/>
  <c r="AU158" i="14"/>
  <c r="AX157" i="14"/>
  <c r="AW157" i="14"/>
  <c r="AV157" i="14"/>
  <c r="AU157" i="14"/>
  <c r="AW156" i="14"/>
  <c r="AV156" i="14"/>
  <c r="AU156" i="14"/>
  <c r="AW155" i="14"/>
  <c r="AV155" i="14"/>
  <c r="AU155" i="14"/>
  <c r="AV154" i="14"/>
  <c r="AU154" i="14"/>
  <c r="AV153" i="14"/>
  <c r="AU153" i="14"/>
  <c r="AU152" i="14"/>
  <c r="AY71" i="14"/>
  <c r="AX71" i="14"/>
  <c r="AW71" i="14"/>
  <c r="AV71" i="14"/>
  <c r="AU71" i="14"/>
  <c r="AY70" i="14"/>
  <c r="AX70" i="14"/>
  <c r="AW70" i="14"/>
  <c r="AV70" i="14"/>
  <c r="AU70" i="14"/>
  <c r="AY69" i="14"/>
  <c r="AX69" i="14"/>
  <c r="AW69" i="14"/>
  <c r="AV69" i="14"/>
  <c r="AU69" i="14"/>
  <c r="AY68" i="14"/>
  <c r="AX68" i="14"/>
  <c r="AW68" i="14"/>
  <c r="AV68" i="14"/>
  <c r="AU68" i="14"/>
  <c r="AY67" i="14"/>
  <c r="AX67" i="14"/>
  <c r="AW67" i="14"/>
  <c r="AV67" i="14"/>
  <c r="AU67" i="14"/>
  <c r="AY66" i="14"/>
  <c r="AX66" i="14"/>
  <c r="AW66" i="14"/>
  <c r="AV66" i="14"/>
  <c r="AU66" i="14"/>
  <c r="AY65" i="14"/>
  <c r="AX65" i="14"/>
  <c r="AW65" i="14"/>
  <c r="AV65" i="14"/>
  <c r="AU65" i="14"/>
  <c r="AY64" i="14"/>
  <c r="AX64" i="14"/>
  <c r="AW64" i="14"/>
  <c r="AV64" i="14"/>
  <c r="AU64" i="14"/>
  <c r="AY63" i="14"/>
  <c r="AX63" i="14"/>
  <c r="AW63" i="14"/>
  <c r="AV63" i="14"/>
  <c r="AU63" i="14"/>
  <c r="AY62" i="14"/>
  <c r="AX62" i="14"/>
  <c r="AW62" i="14"/>
  <c r="AV62" i="14"/>
  <c r="AU62" i="14"/>
  <c r="AY61" i="14"/>
  <c r="AX61" i="14"/>
  <c r="AW61" i="14"/>
  <c r="AV61" i="14"/>
  <c r="AU61" i="14"/>
  <c r="AY60" i="14"/>
  <c r="AX60" i="14"/>
  <c r="AW60" i="14"/>
  <c r="AV60" i="14"/>
  <c r="AU60" i="14"/>
  <c r="AY59" i="14"/>
  <c r="AX59" i="14"/>
  <c r="AW59" i="14"/>
  <c r="AV59" i="14"/>
  <c r="AU59" i="14"/>
  <c r="AY58" i="14"/>
  <c r="AX58" i="14"/>
  <c r="AW58" i="14"/>
  <c r="AV58" i="14"/>
  <c r="AU58" i="14"/>
  <c r="AX57" i="14"/>
  <c r="AW57" i="14"/>
  <c r="AV57" i="14"/>
  <c r="AU57" i="14"/>
  <c r="AX56" i="14"/>
  <c r="AW56" i="14"/>
  <c r="AV56" i="14"/>
  <c r="AU56" i="14"/>
  <c r="AW55" i="14"/>
  <c r="AV55" i="14"/>
  <c r="AU55" i="14"/>
  <c r="AW54" i="14"/>
  <c r="AV54" i="14"/>
  <c r="AU54" i="14"/>
  <c r="AV53" i="14"/>
  <c r="AU53" i="14"/>
  <c r="AV52" i="14"/>
  <c r="AU52" i="14"/>
  <c r="AU51" i="14"/>
  <c r="AE113" i="7" l="1"/>
  <c r="AE144" i="7" s="1"/>
  <c r="AE83" i="7"/>
  <c r="O83" i="7"/>
  <c r="O113" i="7"/>
  <c r="O144" i="7" s="1"/>
  <c r="AU83" i="7"/>
  <c r="AU113" i="7"/>
  <c r="AU144" i="7" s="1"/>
  <c r="Q89" i="7"/>
  <c r="Q119" i="7"/>
  <c r="Q150" i="7" s="1"/>
  <c r="M89" i="7"/>
  <c r="M119" i="7"/>
  <c r="M150" i="7" s="1"/>
  <c r="AF82" i="7"/>
  <c r="AF112" i="7"/>
  <c r="AF143" i="7" s="1"/>
  <c r="X82" i="7"/>
  <c r="X112" i="7"/>
  <c r="X143" i="7" s="1"/>
  <c r="J82" i="7"/>
  <c r="J112" i="7"/>
  <c r="J143" i="7" s="1"/>
  <c r="AA83" i="7"/>
  <c r="AA113" i="7"/>
  <c r="AA144" i="7" s="1"/>
  <c r="W90" i="7"/>
  <c r="W120" i="7"/>
  <c r="W151" i="7" s="1"/>
  <c r="E82" i="7"/>
  <c r="E112" i="7"/>
  <c r="E143" i="7" s="1"/>
  <c r="AO89" i="7"/>
  <c r="AO119" i="7"/>
  <c r="AO150" i="7" s="1"/>
  <c r="K83" i="7"/>
  <c r="K113" i="7"/>
  <c r="K144" i="7" s="1"/>
  <c r="G90" i="7"/>
  <c r="G120" i="7"/>
  <c r="G151" i="7" s="1"/>
  <c r="S83" i="7"/>
  <c r="S113" i="7"/>
  <c r="S144" i="7" s="1"/>
  <c r="I89" i="7"/>
  <c r="I119" i="7"/>
  <c r="I150" i="7" s="1"/>
  <c r="AR82" i="7"/>
  <c r="AR112" i="7"/>
  <c r="AR143" i="7" s="1"/>
  <c r="AD83" i="7"/>
  <c r="AD113" i="7"/>
  <c r="AD144" i="7" s="1"/>
  <c r="AN82" i="7"/>
  <c r="AN112" i="7"/>
  <c r="AN143" i="7" s="1"/>
  <c r="AS89" i="7"/>
  <c r="AS119" i="7"/>
  <c r="AS150" i="7" s="1"/>
  <c r="AG89" i="7"/>
  <c r="AG119" i="7"/>
  <c r="AG150" i="7" s="1"/>
  <c r="T82" i="7"/>
  <c r="T112" i="7"/>
  <c r="T143" i="7" s="1"/>
  <c r="AC89" i="7"/>
  <c r="AC119" i="7"/>
  <c r="AC150" i="7" s="1"/>
  <c r="Y89" i="7"/>
  <c r="Y119" i="7"/>
  <c r="Y150" i="7" s="1"/>
  <c r="AK89" i="7"/>
  <c r="AK119" i="7"/>
  <c r="AK150" i="7" s="1"/>
  <c r="AL83" i="7"/>
  <c r="AL113" i="7"/>
  <c r="AL144" i="7" s="1"/>
  <c r="U89" i="7"/>
  <c r="U119" i="7"/>
  <c r="U150" i="7" s="1"/>
  <c r="AT83" i="7"/>
  <c r="AT113" i="7"/>
  <c r="AT144" i="7" s="1"/>
  <c r="R82" i="7"/>
  <c r="R112" i="7"/>
  <c r="R143" i="7" s="1"/>
  <c r="AQ83" i="7"/>
  <c r="AQ113" i="7"/>
  <c r="AQ144" i="7" s="1"/>
  <c r="AB82" i="7"/>
  <c r="AB112" i="7"/>
  <c r="AB143" i="7" s="1"/>
  <c r="AJ82" i="7"/>
  <c r="AJ112" i="7"/>
  <c r="AJ143" i="7" s="1"/>
  <c r="AP82" i="7"/>
  <c r="AP112" i="7"/>
  <c r="AP143" i="7" s="1"/>
  <c r="AH82" i="7"/>
  <c r="AH112" i="7"/>
  <c r="AH143" i="7" s="1"/>
  <c r="V83" i="7"/>
  <c r="V113" i="7"/>
  <c r="V144" i="7" s="1"/>
  <c r="P82" i="7"/>
  <c r="P112" i="7"/>
  <c r="P143" i="7" s="1"/>
  <c r="AI83" i="7"/>
  <c r="AI113" i="7"/>
  <c r="AI144" i="7" s="1"/>
  <c r="Z82" i="7"/>
  <c r="Z112" i="7"/>
  <c r="Z143" i="7" s="1"/>
  <c r="F83" i="7"/>
  <c r="F113" i="7"/>
  <c r="F144" i="7" s="1"/>
  <c r="L82" i="7"/>
  <c r="L112" i="7"/>
  <c r="L143" i="7" s="1"/>
  <c r="AM90" i="7"/>
  <c r="AM120" i="7"/>
  <c r="AM151" i="7" s="1"/>
  <c r="N83" i="7"/>
  <c r="N113" i="7"/>
  <c r="N144" i="7" s="1"/>
  <c r="H82" i="7"/>
  <c r="H112" i="7"/>
  <c r="H143" i="7" s="1"/>
  <c r="AH172" i="14"/>
  <c r="AG172" i="14"/>
  <c r="AF172" i="14"/>
  <c r="AE172" i="14"/>
  <c r="AD172" i="14"/>
  <c r="AH171" i="14"/>
  <c r="N171" i="14" s="1"/>
  <c r="AI38" i="30" s="1"/>
  <c r="AG171" i="14"/>
  <c r="M171" i="14" s="1"/>
  <c r="AI32" i="30" s="1"/>
  <c r="AF171" i="14"/>
  <c r="AE171" i="14"/>
  <c r="AD171" i="14"/>
  <c r="I171" i="14"/>
  <c r="AI8" i="30" s="1"/>
  <c r="AH170" i="14"/>
  <c r="AG170" i="14"/>
  <c r="AF170" i="14"/>
  <c r="AE170" i="14"/>
  <c r="AD170" i="14"/>
  <c r="AH169" i="14"/>
  <c r="AG169" i="14"/>
  <c r="AF169" i="14"/>
  <c r="L169" i="14" s="1"/>
  <c r="AG26" i="30" s="1"/>
  <c r="AE169" i="14"/>
  <c r="K169" i="14" s="1"/>
  <c r="AG20" i="30" s="1"/>
  <c r="AD169" i="14"/>
  <c r="I169" i="14"/>
  <c r="AG8" i="30" s="1"/>
  <c r="AH168" i="14"/>
  <c r="AG168" i="14"/>
  <c r="AF168" i="14"/>
  <c r="AE168" i="14"/>
  <c r="AD168" i="14"/>
  <c r="AH167" i="14"/>
  <c r="AG167" i="14"/>
  <c r="AF167" i="14"/>
  <c r="AE167" i="14"/>
  <c r="AD167" i="14"/>
  <c r="AH166" i="14"/>
  <c r="AG166" i="14"/>
  <c r="AF166" i="14"/>
  <c r="AE166" i="14"/>
  <c r="AD166" i="14"/>
  <c r="AH165" i="14"/>
  <c r="AG165" i="14"/>
  <c r="M165" i="14" s="1"/>
  <c r="AC32" i="30" s="1"/>
  <c r="AF165" i="14"/>
  <c r="L165" i="14" s="1"/>
  <c r="AC26" i="30" s="1"/>
  <c r="AE165" i="14"/>
  <c r="K165" i="14" s="1"/>
  <c r="AC20" i="30" s="1"/>
  <c r="AD165" i="14"/>
  <c r="I165" i="14"/>
  <c r="AC8" i="30" s="1"/>
  <c r="AH164" i="14"/>
  <c r="N164" i="14" s="1"/>
  <c r="AB38" i="30" s="1"/>
  <c r="AG164" i="14"/>
  <c r="M164" i="14" s="1"/>
  <c r="AB32" i="30" s="1"/>
  <c r="AF164" i="14"/>
  <c r="AE164" i="14"/>
  <c r="K164" i="14" s="1"/>
  <c r="AB20" i="30" s="1"/>
  <c r="AD164" i="14"/>
  <c r="J164" i="14" s="1"/>
  <c r="AB14" i="30" s="1"/>
  <c r="I164" i="14"/>
  <c r="AB8" i="30" s="1"/>
  <c r="AH163" i="14"/>
  <c r="AG163" i="14"/>
  <c r="AF163" i="14"/>
  <c r="AE163" i="14"/>
  <c r="AD163" i="14"/>
  <c r="AH162" i="14"/>
  <c r="AG162" i="14"/>
  <c r="AF162" i="14"/>
  <c r="AE162" i="14"/>
  <c r="K162" i="14" s="1"/>
  <c r="Z20" i="30" s="1"/>
  <c r="AD162" i="14"/>
  <c r="AH161" i="14"/>
  <c r="AG161" i="14"/>
  <c r="AF161" i="14"/>
  <c r="AE161" i="14"/>
  <c r="AD161" i="14"/>
  <c r="AH160" i="14"/>
  <c r="AG160" i="14"/>
  <c r="AF160" i="14"/>
  <c r="AE160" i="14"/>
  <c r="AD160" i="14"/>
  <c r="AH159" i="14"/>
  <c r="AG159" i="14"/>
  <c r="AF159" i="14"/>
  <c r="AE159" i="14"/>
  <c r="AD159" i="14"/>
  <c r="AG158" i="14"/>
  <c r="AF158" i="14"/>
  <c r="AE158" i="14"/>
  <c r="AD158" i="14"/>
  <c r="AG157" i="14"/>
  <c r="AF157" i="14"/>
  <c r="AE157" i="14"/>
  <c r="AD157" i="14"/>
  <c r="AF156" i="14"/>
  <c r="AE156" i="14"/>
  <c r="AD156" i="14"/>
  <c r="AF155" i="14"/>
  <c r="AE155" i="14"/>
  <c r="AD155" i="14"/>
  <c r="AE154" i="14"/>
  <c r="AD154" i="14"/>
  <c r="AE153" i="14"/>
  <c r="AD153" i="14"/>
  <c r="AD152" i="14"/>
  <c r="L136" i="14"/>
  <c r="AI25" i="30" s="1"/>
  <c r="AH71" i="14"/>
  <c r="N71" i="14" s="1"/>
  <c r="AG71" i="14"/>
  <c r="M71" i="14" s="1"/>
  <c r="AF71" i="14"/>
  <c r="L71" i="14" s="1"/>
  <c r="AE71" i="14"/>
  <c r="K71" i="14" s="1"/>
  <c r="AD71" i="14"/>
  <c r="J71" i="14" s="1"/>
  <c r="AH70" i="14"/>
  <c r="N70" i="14" s="1"/>
  <c r="AG70" i="14"/>
  <c r="M70" i="14" s="1"/>
  <c r="AF70" i="14"/>
  <c r="L70" i="14" s="1"/>
  <c r="AE70" i="14"/>
  <c r="K70" i="14" s="1"/>
  <c r="AD70" i="14"/>
  <c r="J70" i="14" s="1"/>
  <c r="AH69" i="14"/>
  <c r="N69" i="14" s="1"/>
  <c r="AG69" i="14"/>
  <c r="M69" i="14" s="1"/>
  <c r="AF69" i="14"/>
  <c r="L69" i="14" s="1"/>
  <c r="AE69" i="14"/>
  <c r="K69" i="14" s="1"/>
  <c r="AD69" i="14"/>
  <c r="J69" i="14" s="1"/>
  <c r="AH68" i="14"/>
  <c r="N68" i="14" s="1"/>
  <c r="AG68" i="14"/>
  <c r="M68" i="14" s="1"/>
  <c r="AF68" i="14"/>
  <c r="L68" i="14" s="1"/>
  <c r="AE68" i="14"/>
  <c r="K68" i="14" s="1"/>
  <c r="AD68" i="14"/>
  <c r="J68" i="14" s="1"/>
  <c r="AH67" i="14"/>
  <c r="N67" i="14" s="1"/>
  <c r="AG67" i="14"/>
  <c r="M67" i="14" s="1"/>
  <c r="AF67" i="14"/>
  <c r="L67" i="14" s="1"/>
  <c r="AE67" i="14"/>
  <c r="K67" i="14" s="1"/>
  <c r="AD67" i="14"/>
  <c r="J67" i="14" s="1"/>
  <c r="AH66" i="14"/>
  <c r="N66" i="14" s="1"/>
  <c r="AG66" i="14"/>
  <c r="M66" i="14" s="1"/>
  <c r="AF66" i="14"/>
  <c r="L66" i="14" s="1"/>
  <c r="AE66" i="14"/>
  <c r="K66" i="14" s="1"/>
  <c r="AD66" i="14"/>
  <c r="J66" i="14" s="1"/>
  <c r="AH65" i="14"/>
  <c r="N65" i="14" s="1"/>
  <c r="AG65" i="14"/>
  <c r="M65" i="14" s="1"/>
  <c r="AF65" i="14"/>
  <c r="L65" i="14" s="1"/>
  <c r="AE65" i="14"/>
  <c r="K65" i="14" s="1"/>
  <c r="AD65" i="14"/>
  <c r="J65" i="14" s="1"/>
  <c r="AH64" i="14"/>
  <c r="N64" i="14" s="1"/>
  <c r="AG64" i="14"/>
  <c r="M64" i="14" s="1"/>
  <c r="AF64" i="14"/>
  <c r="L64" i="14" s="1"/>
  <c r="AE64" i="14"/>
  <c r="K64" i="14" s="1"/>
  <c r="AD64" i="14"/>
  <c r="J64" i="14" s="1"/>
  <c r="AH63" i="14"/>
  <c r="N63" i="14" s="1"/>
  <c r="AG63" i="14"/>
  <c r="M63" i="14" s="1"/>
  <c r="AF63" i="14"/>
  <c r="L63" i="14" s="1"/>
  <c r="AE63" i="14"/>
  <c r="K63" i="14" s="1"/>
  <c r="AD63" i="14"/>
  <c r="J63" i="14" s="1"/>
  <c r="AH62" i="14"/>
  <c r="N62" i="14" s="1"/>
  <c r="AG62" i="14"/>
  <c r="M62" i="14" s="1"/>
  <c r="AF62" i="14"/>
  <c r="L62" i="14" s="1"/>
  <c r="AE62" i="14"/>
  <c r="K62" i="14" s="1"/>
  <c r="AD62" i="14"/>
  <c r="J62" i="14" s="1"/>
  <c r="AH61" i="14"/>
  <c r="N61" i="14" s="1"/>
  <c r="AG61" i="14"/>
  <c r="M61" i="14" s="1"/>
  <c r="AF61" i="14"/>
  <c r="L61" i="14" s="1"/>
  <c r="AE61" i="14"/>
  <c r="K61" i="14" s="1"/>
  <c r="AD61" i="14"/>
  <c r="J61" i="14" s="1"/>
  <c r="AH60" i="14"/>
  <c r="N60" i="14" s="1"/>
  <c r="AG60" i="14"/>
  <c r="M60" i="14" s="1"/>
  <c r="AF60" i="14"/>
  <c r="L60" i="14" s="1"/>
  <c r="AE60" i="14"/>
  <c r="K60" i="14" s="1"/>
  <c r="AD60" i="14"/>
  <c r="J60" i="14" s="1"/>
  <c r="AH59" i="14"/>
  <c r="N59" i="14" s="1"/>
  <c r="AG59" i="14"/>
  <c r="M59" i="14" s="1"/>
  <c r="AF59" i="14"/>
  <c r="L59" i="14" s="1"/>
  <c r="AE59" i="14"/>
  <c r="K59" i="14" s="1"/>
  <c r="AD59" i="14"/>
  <c r="J59" i="14" s="1"/>
  <c r="AH58" i="14"/>
  <c r="N58" i="14" s="1"/>
  <c r="AG58" i="14"/>
  <c r="M58" i="14" s="1"/>
  <c r="AF58" i="14"/>
  <c r="L58" i="14" s="1"/>
  <c r="AE58" i="14"/>
  <c r="K58" i="14" s="1"/>
  <c r="AD58" i="14"/>
  <c r="J58" i="14" s="1"/>
  <c r="AG57" i="14"/>
  <c r="M57" i="14" s="1"/>
  <c r="AF57" i="14"/>
  <c r="L57" i="14" s="1"/>
  <c r="AE57" i="14"/>
  <c r="K57" i="14" s="1"/>
  <c r="AD57" i="14"/>
  <c r="J57" i="14" s="1"/>
  <c r="AG56" i="14"/>
  <c r="M56" i="14" s="1"/>
  <c r="AF56" i="14"/>
  <c r="L56" i="14" s="1"/>
  <c r="AE56" i="14"/>
  <c r="K56" i="14" s="1"/>
  <c r="AD56" i="14"/>
  <c r="J56" i="14" s="1"/>
  <c r="AF55" i="14"/>
  <c r="L55" i="14" s="1"/>
  <c r="AE55" i="14"/>
  <c r="K55" i="14" s="1"/>
  <c r="AD55" i="14"/>
  <c r="J55" i="14" s="1"/>
  <c r="AF54" i="14"/>
  <c r="L54" i="14" s="1"/>
  <c r="AE54" i="14"/>
  <c r="K54" i="14" s="1"/>
  <c r="AD54" i="14"/>
  <c r="J54" i="14" s="1"/>
  <c r="AE53" i="14"/>
  <c r="K53" i="14" s="1"/>
  <c r="AD53" i="14"/>
  <c r="J53" i="14" s="1"/>
  <c r="AE52" i="14"/>
  <c r="K52" i="14" s="1"/>
  <c r="AD52" i="14"/>
  <c r="J52" i="14" s="1"/>
  <c r="AD51" i="14"/>
  <c r="J51" i="14" s="1"/>
  <c r="C24" i="14"/>
  <c r="H24" i="14" s="1"/>
  <c r="N19" i="14"/>
  <c r="M19" i="14"/>
  <c r="B19" i="14"/>
  <c r="N18" i="14"/>
  <c r="AP199" i="14" s="1"/>
  <c r="M18" i="14"/>
  <c r="B18" i="14"/>
  <c r="N17" i="14"/>
  <c r="M17" i="14"/>
  <c r="B17" i="14"/>
  <c r="N16" i="14"/>
  <c r="M16" i="14"/>
  <c r="B16" i="14"/>
  <c r="N15" i="14"/>
  <c r="M15" i="14"/>
  <c r="B15" i="14"/>
  <c r="B14" i="14"/>
  <c r="K6" i="14"/>
  <c r="J6" i="14"/>
  <c r="I6" i="14"/>
  <c r="M6" i="14" s="1"/>
  <c r="H6" i="14"/>
  <c r="L6" i="14" s="1"/>
  <c r="C4" i="6" s="1"/>
  <c r="U42" i="14" l="1" a="1"/>
  <c r="Y42" i="14" s="1"/>
  <c r="BF75" i="14" s="1"/>
  <c r="BN75" i="14" s="1"/>
  <c r="V42" i="14"/>
  <c r="BC75" i="14" s="1"/>
  <c r="BK75" i="14" s="1"/>
  <c r="O114" i="7"/>
  <c r="O145" i="7" s="1"/>
  <c r="O84" i="7"/>
  <c r="AE114" i="7"/>
  <c r="AE145" i="7" s="1"/>
  <c r="AE84" i="7"/>
  <c r="AU114" i="7"/>
  <c r="AU145" i="7" s="1"/>
  <c r="AU84" i="7"/>
  <c r="AQ84" i="7"/>
  <c r="AQ114" i="7"/>
  <c r="AQ145" i="7" s="1"/>
  <c r="AL84" i="7"/>
  <c r="AL114" i="7"/>
  <c r="AL145" i="7" s="1"/>
  <c r="AC90" i="7"/>
  <c r="AC120" i="7"/>
  <c r="AC151" i="7" s="1"/>
  <c r="AN83" i="7"/>
  <c r="AN113" i="7"/>
  <c r="AN144" i="7" s="1"/>
  <c r="S84" i="7"/>
  <c r="S114" i="7"/>
  <c r="S145" i="7" s="1"/>
  <c r="W91" i="7"/>
  <c r="W121" i="7"/>
  <c r="W152" i="7" s="1"/>
  <c r="J83" i="7"/>
  <c r="J113" i="7"/>
  <c r="J144" i="7" s="1"/>
  <c r="M90" i="7"/>
  <c r="M120" i="7"/>
  <c r="M151" i="7" s="1"/>
  <c r="L83" i="7"/>
  <c r="L113" i="7"/>
  <c r="L144" i="7" s="1"/>
  <c r="Z83" i="7"/>
  <c r="Z113" i="7"/>
  <c r="Z144" i="7" s="1"/>
  <c r="P83" i="7"/>
  <c r="P113" i="7"/>
  <c r="P144" i="7" s="1"/>
  <c r="AH83" i="7"/>
  <c r="AH113" i="7"/>
  <c r="AH144" i="7" s="1"/>
  <c r="AJ83" i="7"/>
  <c r="AJ113" i="7"/>
  <c r="AJ144" i="7" s="1"/>
  <c r="K84" i="7"/>
  <c r="K114" i="7"/>
  <c r="K145" i="7" s="1"/>
  <c r="E83" i="7"/>
  <c r="E113" i="7"/>
  <c r="E144" i="7" s="1"/>
  <c r="AM91" i="7"/>
  <c r="AM121" i="7"/>
  <c r="AM152" i="7" s="1"/>
  <c r="F84" i="7"/>
  <c r="F114" i="7"/>
  <c r="F145" i="7" s="1"/>
  <c r="AI84" i="7"/>
  <c r="AI114" i="7"/>
  <c r="AI145" i="7" s="1"/>
  <c r="V84" i="7"/>
  <c r="V114" i="7"/>
  <c r="V145" i="7" s="1"/>
  <c r="AP83" i="7"/>
  <c r="AP113" i="7"/>
  <c r="AP144" i="7" s="1"/>
  <c r="G91" i="7"/>
  <c r="G121" i="7"/>
  <c r="G152" i="7" s="1"/>
  <c r="AO90" i="7"/>
  <c r="AO120" i="7"/>
  <c r="AO151" i="7" s="1"/>
  <c r="N84" i="7"/>
  <c r="N114" i="7"/>
  <c r="N145" i="7" s="1"/>
  <c r="AT84" i="7"/>
  <c r="AT114" i="7"/>
  <c r="AT145" i="7" s="1"/>
  <c r="Y90" i="7"/>
  <c r="Y120" i="7"/>
  <c r="Y151" i="7" s="1"/>
  <c r="AG90" i="7"/>
  <c r="AG120" i="7"/>
  <c r="AG151" i="7" s="1"/>
  <c r="AR83" i="7"/>
  <c r="AR113" i="7"/>
  <c r="AR144" i="7" s="1"/>
  <c r="H83" i="7"/>
  <c r="H113" i="7"/>
  <c r="H144" i="7" s="1"/>
  <c r="AB83" i="7"/>
  <c r="AB113" i="7"/>
  <c r="AB144" i="7" s="1"/>
  <c r="R83" i="7"/>
  <c r="R113" i="7"/>
  <c r="R144" i="7" s="1"/>
  <c r="U90" i="7"/>
  <c r="U120" i="7"/>
  <c r="U151" i="7" s="1"/>
  <c r="AK90" i="7"/>
  <c r="AK120" i="7"/>
  <c r="AK151" i="7" s="1"/>
  <c r="T83" i="7"/>
  <c r="T113" i="7"/>
  <c r="T144" i="7" s="1"/>
  <c r="AS90" i="7"/>
  <c r="AS120" i="7"/>
  <c r="AS151" i="7" s="1"/>
  <c r="AD84" i="7"/>
  <c r="AD114" i="7"/>
  <c r="AD145" i="7" s="1"/>
  <c r="I90" i="7"/>
  <c r="I120" i="7"/>
  <c r="I151" i="7" s="1"/>
  <c r="AA84" i="7"/>
  <c r="AA114" i="7"/>
  <c r="AA145" i="7" s="1"/>
  <c r="X83" i="7"/>
  <c r="X113" i="7"/>
  <c r="X144" i="7" s="1"/>
  <c r="AF83" i="7"/>
  <c r="AF113" i="7"/>
  <c r="AF144" i="7" s="1"/>
  <c r="Q90" i="7"/>
  <c r="Q120" i="7"/>
  <c r="Q151" i="7" s="1"/>
  <c r="N6" i="14"/>
  <c r="U185" i="14" s="1"/>
  <c r="O6" i="14"/>
  <c r="AO189" i="14" s="1"/>
  <c r="U181" i="14"/>
  <c r="U183" i="14"/>
  <c r="U180" i="14"/>
  <c r="U184" i="14"/>
  <c r="U179" i="14"/>
  <c r="U182" i="14"/>
  <c r="AL184" i="14"/>
  <c r="AL182" i="14"/>
  <c r="AL179" i="14"/>
  <c r="AL183" i="14"/>
  <c r="AL180" i="14"/>
  <c r="AL181" i="14"/>
  <c r="M169" i="14"/>
  <c r="AG32" i="30" s="1"/>
  <c r="J134" i="14"/>
  <c r="AG13" i="30" s="1"/>
  <c r="J118" i="14"/>
  <c r="Q13" i="30" s="1"/>
  <c r="K161" i="14"/>
  <c r="Y20" i="30" s="1"/>
  <c r="J160" i="14"/>
  <c r="X14" i="30" s="1"/>
  <c r="N160" i="14"/>
  <c r="X38" i="30" s="1"/>
  <c r="J124" i="14"/>
  <c r="W13" i="30" s="1"/>
  <c r="I134" i="14"/>
  <c r="AG7" i="30" s="1"/>
  <c r="L161" i="14"/>
  <c r="Y26" i="30" s="1"/>
  <c r="M161" i="14"/>
  <c r="Y32" i="30" s="1"/>
  <c r="J172" i="14"/>
  <c r="AJ14" i="30" s="1"/>
  <c r="I161" i="14"/>
  <c r="Y8" i="30" s="1"/>
  <c r="N172" i="14"/>
  <c r="AJ38" i="30" s="1"/>
  <c r="M136" i="14"/>
  <c r="AI31" i="30" s="1"/>
  <c r="K160" i="14"/>
  <c r="X20" i="30" s="1"/>
  <c r="J168" i="14"/>
  <c r="AF14" i="30" s="1"/>
  <c r="N168" i="14"/>
  <c r="AF38" i="30" s="1"/>
  <c r="I137" i="14"/>
  <c r="AJ7" i="30" s="1"/>
  <c r="M137" i="14"/>
  <c r="AJ31" i="30" s="1"/>
  <c r="I160" i="14"/>
  <c r="X8" i="30" s="1"/>
  <c r="M160" i="14"/>
  <c r="X32" i="30" s="1"/>
  <c r="I122" i="14"/>
  <c r="U7" i="30" s="1"/>
  <c r="N135" i="14"/>
  <c r="AH37" i="30" s="1"/>
  <c r="K155" i="14"/>
  <c r="S20" i="30" s="1"/>
  <c r="J120" i="14"/>
  <c r="S13" i="30" s="1"/>
  <c r="M133" i="14"/>
  <c r="AF31" i="30" s="1"/>
  <c r="J153" i="14"/>
  <c r="Q14" i="30" s="1"/>
  <c r="J155" i="14"/>
  <c r="S14" i="30" s="1"/>
  <c r="K168" i="14"/>
  <c r="AF20" i="30" s="1"/>
  <c r="N130" i="14"/>
  <c r="AC37" i="30" s="1"/>
  <c r="N132" i="14"/>
  <c r="AE37" i="30" s="1"/>
  <c r="N137" i="14"/>
  <c r="AJ37" i="30" s="1"/>
  <c r="I157" i="14"/>
  <c r="U8" i="30" s="1"/>
  <c r="I168" i="14"/>
  <c r="AF8" i="30" s="1"/>
  <c r="M168" i="14"/>
  <c r="AF32" i="30" s="1"/>
  <c r="I117" i="14"/>
  <c r="P7" i="30" s="1"/>
  <c r="I154" i="14"/>
  <c r="R8" i="30" s="1"/>
  <c r="I172" i="14"/>
  <c r="AJ8" i="30" s="1"/>
  <c r="M172" i="14"/>
  <c r="AJ32" i="30" s="1"/>
  <c r="I118" i="14"/>
  <c r="Q7" i="30" s="1"/>
  <c r="I119" i="14"/>
  <c r="R7" i="30" s="1"/>
  <c r="J156" i="14"/>
  <c r="T14" i="30" s="1"/>
  <c r="K172" i="14"/>
  <c r="AJ20" i="30" s="1"/>
  <c r="I125" i="14"/>
  <c r="X7" i="30" s="1"/>
  <c r="I129" i="14"/>
  <c r="AB7" i="30" s="1"/>
  <c r="M129" i="14"/>
  <c r="AB31" i="30" s="1"/>
  <c r="L127" i="14"/>
  <c r="Z25" i="30" s="1"/>
  <c r="J128" i="14"/>
  <c r="AA13" i="30" s="1"/>
  <c r="N128" i="14"/>
  <c r="AA37" i="30" s="1"/>
  <c r="J130" i="14"/>
  <c r="AC13" i="30" s="1"/>
  <c r="AO183" i="14"/>
  <c r="J126" i="14"/>
  <c r="Y13" i="30" s="1"/>
  <c r="I130" i="14"/>
  <c r="AC7" i="30" s="1"/>
  <c r="N131" i="14"/>
  <c r="AD37" i="30" s="1"/>
  <c r="J132" i="14"/>
  <c r="AE13" i="30" s="1"/>
  <c r="J136" i="14"/>
  <c r="AI13" i="30" s="1"/>
  <c r="N136" i="14"/>
  <c r="AI37" i="30" s="1"/>
  <c r="L166" i="14"/>
  <c r="AD26" i="30" s="1"/>
  <c r="L170" i="14"/>
  <c r="AH26" i="30" s="1"/>
  <c r="K167" i="14"/>
  <c r="AE20" i="30" s="1"/>
  <c r="M122" i="14"/>
  <c r="U31" i="30" s="1"/>
  <c r="I126" i="14"/>
  <c r="Y7" i="30" s="1"/>
  <c r="M126" i="14"/>
  <c r="Y31" i="30" s="1"/>
  <c r="N127" i="14"/>
  <c r="Z37" i="30" s="1"/>
  <c r="I133" i="14"/>
  <c r="AF7" i="30" s="1"/>
  <c r="I158" i="14"/>
  <c r="V8" i="30" s="1"/>
  <c r="M158" i="14"/>
  <c r="V32" i="30" s="1"/>
  <c r="K170" i="14"/>
  <c r="AH20" i="30" s="1"/>
  <c r="Y182" i="14"/>
  <c r="Y180" i="14"/>
  <c r="V180" i="14"/>
  <c r="J162" i="14"/>
  <c r="Z14" i="30" s="1"/>
  <c r="Y186" i="14"/>
  <c r="AQ190" i="14"/>
  <c r="M127" i="14"/>
  <c r="Z31" i="30" s="1"/>
  <c r="I166" i="14"/>
  <c r="AD8" i="30" s="1"/>
  <c r="I170" i="14"/>
  <c r="AH8" i="30" s="1"/>
  <c r="M170" i="14"/>
  <c r="AH32" i="30" s="1"/>
  <c r="L123" i="14"/>
  <c r="V25" i="30" s="1"/>
  <c r="M123" i="14"/>
  <c r="V31" i="30" s="1"/>
  <c r="M125" i="14"/>
  <c r="X31" i="30" s="1"/>
  <c r="N126" i="14"/>
  <c r="Y37" i="30" s="1"/>
  <c r="J127" i="14"/>
  <c r="Z13" i="30" s="1"/>
  <c r="J129" i="14"/>
  <c r="AB13" i="30" s="1"/>
  <c r="N134" i="14"/>
  <c r="AG37" i="30" s="1"/>
  <c r="I159" i="14"/>
  <c r="W8" i="30" s="1"/>
  <c r="M159" i="14"/>
  <c r="W32" i="30" s="1"/>
  <c r="K159" i="14"/>
  <c r="W20" i="30" s="1"/>
  <c r="N166" i="14"/>
  <c r="AD38" i="30" s="1"/>
  <c r="N167" i="14"/>
  <c r="AE38" i="30" s="1"/>
  <c r="N170" i="14"/>
  <c r="AH38" i="30" s="1"/>
  <c r="J122" i="14"/>
  <c r="U13" i="30" s="1"/>
  <c r="N124" i="14"/>
  <c r="W37" i="30" s="1"/>
  <c r="N125" i="14"/>
  <c r="X37" i="30" s="1"/>
  <c r="J159" i="14"/>
  <c r="W14" i="30" s="1"/>
  <c r="L159" i="14"/>
  <c r="W26" i="30" s="1"/>
  <c r="I162" i="14"/>
  <c r="Z8" i="30" s="1"/>
  <c r="M162" i="14"/>
  <c r="Z32" i="30" s="1"/>
  <c r="L162" i="14"/>
  <c r="Z26" i="30" s="1"/>
  <c r="N163" i="14"/>
  <c r="AA38" i="30" s="1"/>
  <c r="L163" i="14"/>
  <c r="AA26" i="30" s="1"/>
  <c r="I167" i="14"/>
  <c r="AE8" i="30" s="1"/>
  <c r="AQ181" i="14"/>
  <c r="N129" i="14"/>
  <c r="AB37" i="30" s="1"/>
  <c r="N162" i="14"/>
  <c r="Z38" i="30" s="1"/>
  <c r="N133" i="14"/>
  <c r="AF37" i="30" s="1"/>
  <c r="N159" i="14"/>
  <c r="W38" i="30" s="1"/>
  <c r="M124" i="14"/>
  <c r="W31" i="30" s="1"/>
  <c r="M130" i="14"/>
  <c r="AC31" i="30" s="1"/>
  <c r="M131" i="14"/>
  <c r="AD31" i="30" s="1"/>
  <c r="M132" i="14"/>
  <c r="AE31" i="30" s="1"/>
  <c r="M166" i="14"/>
  <c r="AD32" i="30" s="1"/>
  <c r="M167" i="14"/>
  <c r="AE32" i="30" s="1"/>
  <c r="M128" i="14"/>
  <c r="AA31" i="30" s="1"/>
  <c r="M134" i="14"/>
  <c r="AG31" i="30" s="1"/>
  <c r="M135" i="14"/>
  <c r="AH31" i="30" s="1"/>
  <c r="M157" i="14"/>
  <c r="U32" i="30" s="1"/>
  <c r="L124" i="14"/>
  <c r="W25" i="30" s="1"/>
  <c r="L131" i="14"/>
  <c r="AD25" i="30" s="1"/>
  <c r="L132" i="14"/>
  <c r="AE25" i="30" s="1"/>
  <c r="L120" i="14"/>
  <c r="S25" i="30" s="1"/>
  <c r="L128" i="14"/>
  <c r="AA25" i="30" s="1"/>
  <c r="L135" i="14"/>
  <c r="AH25" i="30" s="1"/>
  <c r="K171" i="14"/>
  <c r="AI20" i="30" s="1"/>
  <c r="K158" i="14"/>
  <c r="V20" i="30" s="1"/>
  <c r="K163" i="14"/>
  <c r="AA20" i="30" s="1"/>
  <c r="K154" i="14"/>
  <c r="R20" i="30" s="1"/>
  <c r="K166" i="14"/>
  <c r="AD20" i="30" s="1"/>
  <c r="J117" i="14"/>
  <c r="P13" i="30" s="1"/>
  <c r="J123" i="14"/>
  <c r="V13" i="30" s="1"/>
  <c r="J133" i="14"/>
  <c r="AF13" i="30" s="1"/>
  <c r="J166" i="14"/>
  <c r="AD14" i="30" s="1"/>
  <c r="J119" i="14"/>
  <c r="R13" i="30" s="1"/>
  <c r="J135" i="14"/>
  <c r="AH13" i="30" s="1"/>
  <c r="J157" i="14"/>
  <c r="U14" i="30" s="1"/>
  <c r="J163" i="14"/>
  <c r="AA14" i="30" s="1"/>
  <c r="J170" i="14"/>
  <c r="AH14" i="30" s="1"/>
  <c r="J121" i="14"/>
  <c r="T13" i="30" s="1"/>
  <c r="J125" i="14"/>
  <c r="X13" i="30" s="1"/>
  <c r="J131" i="14"/>
  <c r="AD13" i="30" s="1"/>
  <c r="J137" i="14"/>
  <c r="AJ13" i="30" s="1"/>
  <c r="J154" i="14"/>
  <c r="R14" i="30" s="1"/>
  <c r="Y183" i="14"/>
  <c r="Y184" i="14"/>
  <c r="AQ191" i="14"/>
  <c r="AP182" i="14"/>
  <c r="AP186" i="14"/>
  <c r="AP197" i="14"/>
  <c r="L164" i="14"/>
  <c r="AB26" i="30" s="1"/>
  <c r="J167" i="14"/>
  <c r="AE14" i="30" s="1"/>
  <c r="L167" i="14"/>
  <c r="AE26" i="30" s="1"/>
  <c r="L160" i="14"/>
  <c r="X26" i="30" s="1"/>
  <c r="L172" i="14"/>
  <c r="AJ26" i="30" s="1"/>
  <c r="J152" i="14"/>
  <c r="P14" i="30" s="1"/>
  <c r="J158" i="14"/>
  <c r="V14" i="30" s="1"/>
  <c r="L168" i="14"/>
  <c r="AF26" i="30" s="1"/>
  <c r="J171" i="14"/>
  <c r="AI14" i="30" s="1"/>
  <c r="L171" i="14"/>
  <c r="AI26" i="30" s="1"/>
  <c r="K119" i="14"/>
  <c r="R19" i="30" s="1"/>
  <c r="K122" i="14"/>
  <c r="U19" i="30" s="1"/>
  <c r="I123" i="14"/>
  <c r="V7" i="30" s="1"/>
  <c r="K127" i="14"/>
  <c r="Z19" i="30" s="1"/>
  <c r="I128" i="14"/>
  <c r="AA7" i="30" s="1"/>
  <c r="K130" i="14"/>
  <c r="AC19" i="30" s="1"/>
  <c r="I131" i="14"/>
  <c r="AD7" i="30" s="1"/>
  <c r="K135" i="14"/>
  <c r="AH19" i="30" s="1"/>
  <c r="I136" i="14"/>
  <c r="AI7" i="30" s="1"/>
  <c r="L155" i="14"/>
  <c r="S26" i="30" s="1"/>
  <c r="J161" i="14"/>
  <c r="Y14" i="30" s="1"/>
  <c r="N161" i="14"/>
  <c r="Y38" i="30" s="1"/>
  <c r="I163" i="14"/>
  <c r="AA8" i="30" s="1"/>
  <c r="M163" i="14"/>
  <c r="AA32" i="30" s="1"/>
  <c r="J169" i="14"/>
  <c r="AG14" i="30" s="1"/>
  <c r="N169" i="14"/>
  <c r="AG38" i="30" s="1"/>
  <c r="K118" i="14"/>
  <c r="Q19" i="30" s="1"/>
  <c r="K123" i="14"/>
  <c r="V19" i="30" s="1"/>
  <c r="I124" i="14"/>
  <c r="W7" i="30" s="1"/>
  <c r="K126" i="14"/>
  <c r="Y19" i="30" s="1"/>
  <c r="I127" i="14"/>
  <c r="Z7" i="30" s="1"/>
  <c r="K131" i="14"/>
  <c r="AD19" i="30" s="1"/>
  <c r="I132" i="14"/>
  <c r="AE7" i="30" s="1"/>
  <c r="K134" i="14"/>
  <c r="AG19" i="30" s="1"/>
  <c r="I135" i="14"/>
  <c r="AH7" i="30" s="1"/>
  <c r="L156" i="14"/>
  <c r="T26" i="30" s="1"/>
  <c r="J165" i="14"/>
  <c r="AC14" i="30" s="1"/>
  <c r="N165" i="14"/>
  <c r="AC38" i="30" s="1"/>
  <c r="Z207" i="14"/>
  <c r="Z204" i="14"/>
  <c r="Z203" i="14"/>
  <c r="Z202" i="14"/>
  <c r="Z201" i="14"/>
  <c r="Z200" i="14"/>
  <c r="Z199" i="14"/>
  <c r="Z198" i="14"/>
  <c r="Z195" i="14"/>
  <c r="Z205" i="14"/>
  <c r="Z194" i="14"/>
  <c r="Z206" i="14"/>
  <c r="Z197" i="14"/>
  <c r="Z184" i="14"/>
  <c r="Z188" i="14"/>
  <c r="Z183" i="14"/>
  <c r="Z180" i="14"/>
  <c r="Z186" i="14"/>
  <c r="Z182" i="14"/>
  <c r="Z196" i="14"/>
  <c r="Z191" i="14"/>
  <c r="Z187" i="14"/>
  <c r="Z181" i="14"/>
  <c r="Z190" i="14"/>
  <c r="Z185" i="14"/>
  <c r="Z189" i="14"/>
  <c r="Z192" i="14"/>
  <c r="Z179" i="14"/>
  <c r="V205" i="14"/>
  <c r="V207" i="14"/>
  <c r="V194" i="14"/>
  <c r="V206" i="14"/>
  <c r="V204" i="14"/>
  <c r="V202" i="14"/>
  <c r="V200" i="14"/>
  <c r="V198" i="14"/>
  <c r="V197" i="14"/>
  <c r="V195" i="14"/>
  <c r="V196" i="14"/>
  <c r="V183" i="14"/>
  <c r="V192" i="14"/>
  <c r="V190" i="14"/>
  <c r="V179" i="14"/>
  <c r="V203" i="14"/>
  <c r="V201" i="14"/>
  <c r="V199" i="14"/>
  <c r="V193" i="14"/>
  <c r="V191" i="14"/>
  <c r="V189" i="14"/>
  <c r="V181" i="14"/>
  <c r="V188" i="14"/>
  <c r="V184" i="14"/>
  <c r="V182" i="14"/>
  <c r="V187" i="14"/>
  <c r="V185" i="14"/>
  <c r="AN205" i="14"/>
  <c r="AN196" i="14"/>
  <c r="AN195" i="14"/>
  <c r="AN194" i="14"/>
  <c r="AN193" i="14"/>
  <c r="AN204" i="14"/>
  <c r="AN202" i="14"/>
  <c r="AN200" i="14"/>
  <c r="AN198" i="14"/>
  <c r="AN192" i="14"/>
  <c r="AN191" i="14"/>
  <c r="AN190" i="14"/>
  <c r="AN189" i="14"/>
  <c r="AN188" i="14"/>
  <c r="AN186" i="14"/>
  <c r="AN185" i="14"/>
  <c r="AN184" i="14"/>
  <c r="AN183" i="14"/>
  <c r="AN182" i="14"/>
  <c r="AN181" i="14"/>
  <c r="AN180" i="14"/>
  <c r="AN179" i="14"/>
  <c r="AN203" i="14"/>
  <c r="AN201" i="14"/>
  <c r="AN199" i="14"/>
  <c r="AN197" i="14"/>
  <c r="AN207" i="14"/>
  <c r="AN206" i="14"/>
  <c r="W207" i="14"/>
  <c r="W206" i="14"/>
  <c r="W205" i="14"/>
  <c r="W204" i="14"/>
  <c r="W203" i="14"/>
  <c r="W202" i="14"/>
  <c r="W201" i="14"/>
  <c r="W200" i="14"/>
  <c r="W199" i="14"/>
  <c r="W198" i="14"/>
  <c r="W197" i="14"/>
  <c r="W196" i="14"/>
  <c r="W193" i="14"/>
  <c r="W191" i="14"/>
  <c r="W189" i="14"/>
  <c r="W194" i="14"/>
  <c r="W192" i="14"/>
  <c r="W190" i="14"/>
  <c r="W188" i="14"/>
  <c r="W186" i="14"/>
  <c r="W182" i="14"/>
  <c r="W195" i="14"/>
  <c r="W185" i="14"/>
  <c r="W184" i="14"/>
  <c r="W183" i="14"/>
  <c r="W180" i="14"/>
  <c r="W179" i="14"/>
  <c r="W181" i="14"/>
  <c r="AO207" i="14"/>
  <c r="AO206" i="14"/>
  <c r="AO205" i="14"/>
  <c r="AO204" i="14"/>
  <c r="AO203" i="14"/>
  <c r="AO202" i="14"/>
  <c r="AO201" i="14"/>
  <c r="AO200" i="14"/>
  <c r="AO199" i="14"/>
  <c r="AO198" i="14"/>
  <c r="AO197" i="14"/>
  <c r="AO195" i="14"/>
  <c r="AO192" i="14"/>
  <c r="AO191" i="14"/>
  <c r="AO190" i="14"/>
  <c r="AO188" i="14"/>
  <c r="AO187" i="14"/>
  <c r="AO194" i="14"/>
  <c r="AO184" i="14"/>
  <c r="AO186" i="14"/>
  <c r="AO180" i="14"/>
  <c r="AO196" i="14"/>
  <c r="AO193" i="14"/>
  <c r="AO182" i="14"/>
  <c r="AO181" i="14"/>
  <c r="AO179" i="14"/>
  <c r="AO185" i="14"/>
  <c r="K121" i="14"/>
  <c r="T19" i="30" s="1"/>
  <c r="L122" i="14"/>
  <c r="U25" i="30" s="1"/>
  <c r="K125" i="14"/>
  <c r="X19" i="30" s="1"/>
  <c r="L126" i="14"/>
  <c r="Y25" i="30" s="1"/>
  <c r="K129" i="14"/>
  <c r="AB19" i="30" s="1"/>
  <c r="L130" i="14"/>
  <c r="AC25" i="30" s="1"/>
  <c r="K133" i="14"/>
  <c r="AF19" i="30" s="1"/>
  <c r="L134" i="14"/>
  <c r="AG25" i="30" s="1"/>
  <c r="K137" i="14"/>
  <c r="AJ19" i="30" s="1"/>
  <c r="K153" i="14"/>
  <c r="Q20" i="30" s="1"/>
  <c r="K157" i="14"/>
  <c r="U20" i="30" s="1"/>
  <c r="L158" i="14"/>
  <c r="V26" i="30" s="1"/>
  <c r="AM207" i="14"/>
  <c r="AM206" i="14"/>
  <c r="AM205" i="14"/>
  <c r="AM204" i="14"/>
  <c r="AM203" i="14"/>
  <c r="AM202" i="14"/>
  <c r="AM201" i="14"/>
  <c r="AM200" i="14"/>
  <c r="AM199" i="14"/>
  <c r="AM198" i="14"/>
  <c r="AM197" i="14"/>
  <c r="AM196" i="14"/>
  <c r="AM195" i="14"/>
  <c r="AM194" i="14"/>
  <c r="AM193" i="14"/>
  <c r="AM185" i="14"/>
  <c r="AM192" i="14"/>
  <c r="AM190" i="14"/>
  <c r="AM188" i="14"/>
  <c r="AM181" i="14"/>
  <c r="AM191" i="14"/>
  <c r="AM189" i="14"/>
  <c r="AM183" i="14"/>
  <c r="AM179" i="14"/>
  <c r="AM184" i="14"/>
  <c r="AM187" i="14"/>
  <c r="Y207" i="14"/>
  <c r="Y206" i="14"/>
  <c r="Y205" i="14"/>
  <c r="Y196" i="14"/>
  <c r="Y193" i="14"/>
  <c r="Y192" i="14"/>
  <c r="Y190" i="14"/>
  <c r="Y189" i="14"/>
  <c r="Y188" i="14"/>
  <c r="Y187" i="14"/>
  <c r="Y203" i="14"/>
  <c r="Y201" i="14"/>
  <c r="Y199" i="14"/>
  <c r="Y195" i="14"/>
  <c r="Y204" i="14"/>
  <c r="Y202" i="14"/>
  <c r="Y200" i="14"/>
  <c r="Y198" i="14"/>
  <c r="Y185" i="14"/>
  <c r="Y181" i="14"/>
  <c r="Y197" i="14"/>
  <c r="Y194" i="14"/>
  <c r="Y179" i="14"/>
  <c r="AQ207" i="14"/>
  <c r="AQ206" i="14"/>
  <c r="AQ205" i="14"/>
  <c r="AQ204" i="14"/>
  <c r="AQ203" i="14"/>
  <c r="AQ202" i="14"/>
  <c r="AQ201" i="14"/>
  <c r="AQ200" i="14"/>
  <c r="AQ199" i="14"/>
  <c r="AQ198" i="14"/>
  <c r="AQ197" i="14"/>
  <c r="AQ196" i="14"/>
  <c r="AQ186" i="14"/>
  <c r="AQ183" i="14"/>
  <c r="AQ182" i="14"/>
  <c r="AQ195" i="14"/>
  <c r="AQ194" i="14"/>
  <c r="AQ180" i="14"/>
  <c r="AQ189" i="14"/>
  <c r="AQ187" i="14"/>
  <c r="AQ192" i="14"/>
  <c r="AQ188" i="14"/>
  <c r="AQ185" i="14"/>
  <c r="AQ179" i="14"/>
  <c r="K120" i="14"/>
  <c r="S19" i="30" s="1"/>
  <c r="L121" i="14"/>
  <c r="T25" i="30" s="1"/>
  <c r="K124" i="14"/>
  <c r="W19" i="30" s="1"/>
  <c r="L125" i="14"/>
  <c r="X25" i="30" s="1"/>
  <c r="K128" i="14"/>
  <c r="AA19" i="30" s="1"/>
  <c r="L129" i="14"/>
  <c r="AB25" i="30" s="1"/>
  <c r="K132" i="14"/>
  <c r="AE19" i="30" s="1"/>
  <c r="L133" i="14"/>
  <c r="AF25" i="30" s="1"/>
  <c r="K136" i="14"/>
  <c r="AI19" i="30" s="1"/>
  <c r="L137" i="14"/>
  <c r="AJ25" i="30" s="1"/>
  <c r="K156" i="14"/>
  <c r="T20" i="30" s="1"/>
  <c r="L157" i="14"/>
  <c r="U26" i="30" s="1"/>
  <c r="X197" i="14"/>
  <c r="X196" i="14"/>
  <c r="X195" i="14"/>
  <c r="X194" i="14"/>
  <c r="X206" i="14"/>
  <c r="X204" i="14"/>
  <c r="X202" i="14"/>
  <c r="X200" i="14"/>
  <c r="X198" i="14"/>
  <c r="X193" i="14"/>
  <c r="X192" i="14"/>
  <c r="X191" i="14"/>
  <c r="X190" i="14"/>
  <c r="X188" i="14"/>
  <c r="X187" i="14"/>
  <c r="X186" i="14"/>
  <c r="X185" i="14"/>
  <c r="X184" i="14"/>
  <c r="X183" i="14"/>
  <c r="X182" i="14"/>
  <c r="X181" i="14"/>
  <c r="X180" i="14"/>
  <c r="X179" i="14"/>
  <c r="X207" i="14"/>
  <c r="X203" i="14"/>
  <c r="X201" i="14"/>
  <c r="X199" i="14"/>
  <c r="X205" i="14"/>
  <c r="AP204" i="14"/>
  <c r="AP205" i="14"/>
  <c r="AP202" i="14"/>
  <c r="AP200" i="14"/>
  <c r="AP198" i="14"/>
  <c r="AP194" i="14"/>
  <c r="AP193" i="14"/>
  <c r="AP207" i="14"/>
  <c r="AP206" i="14"/>
  <c r="AP196" i="14"/>
  <c r="AP189" i="14"/>
  <c r="AP195" i="14"/>
  <c r="AP192" i="14"/>
  <c r="AP190" i="14"/>
  <c r="AP188" i="14"/>
  <c r="AP183" i="14"/>
  <c r="AP187" i="14"/>
  <c r="AP179" i="14"/>
  <c r="AP185" i="14"/>
  <c r="AP184" i="14"/>
  <c r="AP181" i="14"/>
  <c r="AP201" i="14"/>
  <c r="AP203" i="14"/>
  <c r="AP180" i="14"/>
  <c r="AM180" i="14"/>
  <c r="AM182" i="14"/>
  <c r="AQ184" i="14"/>
  <c r="G19" i="7" l="1"/>
  <c r="W42" i="14"/>
  <c r="BD75" i="14" s="1"/>
  <c r="BL75" i="14" s="1"/>
  <c r="X42" i="14"/>
  <c r="BE75" i="14" s="1"/>
  <c r="BM75" i="14" s="1"/>
  <c r="Z42" i="14"/>
  <c r="BG75" i="14" s="1"/>
  <c r="BO75" i="14" s="1"/>
  <c r="U42" i="14"/>
  <c r="BB75" i="14" s="1"/>
  <c r="BJ75" i="14" s="1"/>
  <c r="AU115" i="7"/>
  <c r="AU146" i="7" s="1"/>
  <c r="AU85" i="7"/>
  <c r="O115" i="7"/>
  <c r="O146" i="7" s="1"/>
  <c r="O85" i="7"/>
  <c r="AE85" i="7"/>
  <c r="AE115" i="7"/>
  <c r="AE146" i="7" s="1"/>
  <c r="Q91" i="7"/>
  <c r="Q121" i="7"/>
  <c r="Q152" i="7" s="1"/>
  <c r="I91" i="7"/>
  <c r="I121" i="7"/>
  <c r="I152" i="7" s="1"/>
  <c r="W92" i="7"/>
  <c r="W123" i="7" s="1"/>
  <c r="W154" i="7" s="1"/>
  <c r="W122" i="7"/>
  <c r="W153" i="7" s="1"/>
  <c r="H84" i="7"/>
  <c r="H114" i="7"/>
  <c r="H145" i="7" s="1"/>
  <c r="AR84" i="7"/>
  <c r="AR114" i="7"/>
  <c r="AR145" i="7" s="1"/>
  <c r="AT85" i="7"/>
  <c r="AT115" i="7"/>
  <c r="AT146" i="7" s="1"/>
  <c r="G92" i="7"/>
  <c r="G123" i="7" s="1"/>
  <c r="G154" i="7" s="1"/>
  <c r="G122" i="7"/>
  <c r="G153" i="7" s="1"/>
  <c r="V85" i="7"/>
  <c r="V115" i="7"/>
  <c r="V146" i="7" s="1"/>
  <c r="F85" i="7"/>
  <c r="F115" i="7"/>
  <c r="F146" i="7" s="1"/>
  <c r="AJ84" i="7"/>
  <c r="AJ114" i="7"/>
  <c r="AJ145" i="7" s="1"/>
  <c r="P84" i="7"/>
  <c r="P114" i="7"/>
  <c r="P145" i="7" s="1"/>
  <c r="L84" i="7"/>
  <c r="L114" i="7"/>
  <c r="L145" i="7" s="1"/>
  <c r="AL85" i="7"/>
  <c r="AL115" i="7"/>
  <c r="AL146" i="7" s="1"/>
  <c r="AF84" i="7"/>
  <c r="AF114" i="7"/>
  <c r="AF145" i="7" s="1"/>
  <c r="AA85" i="7"/>
  <c r="AA115" i="7"/>
  <c r="AA146" i="7" s="1"/>
  <c r="AD85" i="7"/>
  <c r="AD115" i="7"/>
  <c r="AD146" i="7" s="1"/>
  <c r="J84" i="7"/>
  <c r="J114" i="7"/>
  <c r="J145" i="7" s="1"/>
  <c r="S85" i="7"/>
  <c r="S115" i="7"/>
  <c r="S146" i="7" s="1"/>
  <c r="X84" i="7"/>
  <c r="X114" i="7"/>
  <c r="X145" i="7" s="1"/>
  <c r="AK91" i="7"/>
  <c r="AK121" i="7"/>
  <c r="AK152" i="7" s="1"/>
  <c r="AG91" i="7"/>
  <c r="AG121" i="7"/>
  <c r="AG152" i="7" s="1"/>
  <c r="M91" i="7"/>
  <c r="M121" i="7"/>
  <c r="M152" i="7" s="1"/>
  <c r="AN84" i="7"/>
  <c r="AN114" i="7"/>
  <c r="AN145" i="7" s="1"/>
  <c r="AS91" i="7"/>
  <c r="AS121" i="7"/>
  <c r="AS152" i="7" s="1"/>
  <c r="R84" i="7"/>
  <c r="R114" i="7"/>
  <c r="R145" i="7" s="1"/>
  <c r="N85" i="7"/>
  <c r="N115" i="7"/>
  <c r="N146" i="7" s="1"/>
  <c r="E84" i="7"/>
  <c r="E114" i="7"/>
  <c r="E145" i="7" s="1"/>
  <c r="T84" i="7"/>
  <c r="T114" i="7"/>
  <c r="T145" i="7" s="1"/>
  <c r="U91" i="7"/>
  <c r="U121" i="7"/>
  <c r="U152" i="7" s="1"/>
  <c r="AB84" i="7"/>
  <c r="AB114" i="7"/>
  <c r="AB145" i="7" s="1"/>
  <c r="Y91" i="7"/>
  <c r="Y121" i="7"/>
  <c r="Y152" i="7" s="1"/>
  <c r="AO91" i="7"/>
  <c r="AO121" i="7"/>
  <c r="AO152" i="7" s="1"/>
  <c r="AP84" i="7"/>
  <c r="AP114" i="7"/>
  <c r="AP145" i="7" s="1"/>
  <c r="AI85" i="7"/>
  <c r="AI115" i="7"/>
  <c r="AI146" i="7" s="1"/>
  <c r="AM92" i="7"/>
  <c r="AM123" i="7" s="1"/>
  <c r="AM154" i="7" s="1"/>
  <c r="AM122" i="7"/>
  <c r="AM153" i="7" s="1"/>
  <c r="K85" i="7"/>
  <c r="K115" i="7"/>
  <c r="K146" i="7" s="1"/>
  <c r="AH84" i="7"/>
  <c r="AH114" i="7"/>
  <c r="AH145" i="7" s="1"/>
  <c r="Z84" i="7"/>
  <c r="Z114" i="7"/>
  <c r="Z145" i="7" s="1"/>
  <c r="AC91" i="7"/>
  <c r="AC121" i="7"/>
  <c r="AC152" i="7" s="1"/>
  <c r="AQ85" i="7"/>
  <c r="AQ115" i="7"/>
  <c r="AQ146" i="7" s="1"/>
  <c r="W187" i="14"/>
  <c r="V186" i="14"/>
  <c r="Z193" i="14"/>
  <c r="AP191" i="14"/>
  <c r="X189" i="14"/>
  <c r="Y191" i="14"/>
  <c r="AM186" i="14"/>
  <c r="AQ193" i="14"/>
  <c r="AN187" i="14"/>
  <c r="AL185" i="14"/>
  <c r="I120" i="14"/>
  <c r="S7" i="30" s="1"/>
  <c r="I116" i="14"/>
  <c r="O7" i="30" s="1"/>
  <c r="I121" i="14"/>
  <c r="T7" i="30" s="1"/>
  <c r="I156" i="14"/>
  <c r="T8" i="30" s="1"/>
  <c r="I155" i="14"/>
  <c r="S8" i="30" s="1"/>
  <c r="I152" i="14"/>
  <c r="P8" i="30" s="1"/>
  <c r="I153" i="14"/>
  <c r="Q8" i="30" s="1"/>
  <c r="I151" i="14"/>
  <c r="O8" i="30" s="1"/>
  <c r="I42" i="14"/>
  <c r="Y108" i="14"/>
  <c r="M42" i="14"/>
  <c r="AG42" i="14"/>
  <c r="AP42" i="14" s="1"/>
  <c r="W108" i="14"/>
  <c r="AE42" i="14"/>
  <c r="AN42" i="14" s="1"/>
  <c r="K42" i="14"/>
  <c r="V108" i="14"/>
  <c r="J42" i="14"/>
  <c r="AD42" i="14"/>
  <c r="AM42" i="14" s="1"/>
  <c r="X108" i="14"/>
  <c r="AH42" i="14"/>
  <c r="AQ42" i="14" s="1"/>
  <c r="G20" i="7" l="1"/>
  <c r="AK17" i="7"/>
  <c r="I22" i="7"/>
  <c r="W18" i="7"/>
  <c r="G21" i="7"/>
  <c r="W24" i="7"/>
  <c r="AM25" i="7"/>
  <c r="G25" i="7"/>
  <c r="W21" i="7"/>
  <c r="W19" i="7"/>
  <c r="AM17" i="7"/>
  <c r="AM21" i="7"/>
  <c r="G26" i="7"/>
  <c r="G22" i="7"/>
  <c r="W20" i="7"/>
  <c r="W22" i="7"/>
  <c r="AM23" i="7"/>
  <c r="AM19" i="7"/>
  <c r="G23" i="7"/>
  <c r="W25" i="7"/>
  <c r="AM22" i="7"/>
  <c r="AM20" i="7"/>
  <c r="G24" i="7"/>
  <c r="W23" i="7"/>
  <c r="W26" i="7"/>
  <c r="AM18" i="7"/>
  <c r="AM26" i="7"/>
  <c r="AM24" i="7"/>
  <c r="Z108" i="14"/>
  <c r="AF42" i="14"/>
  <c r="AO42" i="14" s="1"/>
  <c r="AW42" i="14" s="1"/>
  <c r="N42" i="14"/>
  <c r="N108" i="14" s="1"/>
  <c r="N143" i="14" s="1"/>
  <c r="N178" i="14" s="1"/>
  <c r="L42" i="14"/>
  <c r="U108" i="14"/>
  <c r="AC42" i="14"/>
  <c r="AL42" i="14" s="1"/>
  <c r="G189" i="7"/>
  <c r="AU86" i="7"/>
  <c r="AU116" i="7"/>
  <c r="AU147" i="7" s="1"/>
  <c r="O86" i="7"/>
  <c r="O116" i="7"/>
  <c r="O147" i="7" s="1"/>
  <c r="W189" i="7"/>
  <c r="AE86" i="7"/>
  <c r="AE116" i="7"/>
  <c r="AE147" i="7" s="1"/>
  <c r="AC92" i="7"/>
  <c r="AC123" i="7" s="1"/>
  <c r="AC154" i="7" s="1"/>
  <c r="AC122" i="7"/>
  <c r="AC153" i="7" s="1"/>
  <c r="AH85" i="7"/>
  <c r="AH115" i="7"/>
  <c r="AH146" i="7" s="1"/>
  <c r="Y92" i="7"/>
  <c r="Y123" i="7" s="1"/>
  <c r="Y154" i="7" s="1"/>
  <c r="Y122" i="7"/>
  <c r="Y153" i="7" s="1"/>
  <c r="T85" i="7"/>
  <c r="T115" i="7"/>
  <c r="T146" i="7" s="1"/>
  <c r="AT86" i="7"/>
  <c r="AT116" i="7"/>
  <c r="AT147" i="7" s="1"/>
  <c r="H85" i="7"/>
  <c r="H115" i="7"/>
  <c r="H146" i="7" s="1"/>
  <c r="AP85" i="7"/>
  <c r="AP115" i="7"/>
  <c r="AP146" i="7" s="1"/>
  <c r="AN85" i="7"/>
  <c r="AN115" i="7"/>
  <c r="AN146" i="7" s="1"/>
  <c r="AG92" i="7"/>
  <c r="AG123" i="7" s="1"/>
  <c r="AG154" i="7" s="1"/>
  <c r="AG122" i="7"/>
  <c r="AG153" i="7" s="1"/>
  <c r="X85" i="7"/>
  <c r="X115" i="7"/>
  <c r="X146" i="7" s="1"/>
  <c r="J85" i="7"/>
  <c r="J115" i="7"/>
  <c r="J146" i="7" s="1"/>
  <c r="AA86" i="7"/>
  <c r="AA116" i="7"/>
  <c r="AA147" i="7" s="1"/>
  <c r="AL86" i="7"/>
  <c r="AL116" i="7"/>
  <c r="AL147" i="7" s="1"/>
  <c r="P85" i="7"/>
  <c r="P115" i="7"/>
  <c r="P146" i="7" s="1"/>
  <c r="F86" i="7"/>
  <c r="F116" i="7"/>
  <c r="F147" i="7" s="1"/>
  <c r="I92" i="7"/>
  <c r="I23" i="7" s="1"/>
  <c r="I122" i="7"/>
  <c r="I153" i="7" s="1"/>
  <c r="AQ86" i="7"/>
  <c r="AQ116" i="7"/>
  <c r="AQ147" i="7" s="1"/>
  <c r="Z85" i="7"/>
  <c r="Z115" i="7"/>
  <c r="Z146" i="7" s="1"/>
  <c r="K86" i="7"/>
  <c r="K116" i="7"/>
  <c r="K147" i="7" s="1"/>
  <c r="U92" i="7"/>
  <c r="U17" i="7" s="1"/>
  <c r="U122" i="7"/>
  <c r="U153" i="7" s="1"/>
  <c r="E85" i="7"/>
  <c r="E115" i="7"/>
  <c r="E146" i="7" s="1"/>
  <c r="R85" i="7"/>
  <c r="R115" i="7"/>
  <c r="R146" i="7" s="1"/>
  <c r="AR85" i="7"/>
  <c r="AR115" i="7"/>
  <c r="AR146" i="7" s="1"/>
  <c r="AB85" i="7"/>
  <c r="AB115" i="7"/>
  <c r="AB146" i="7" s="1"/>
  <c r="N86" i="7"/>
  <c r="N116" i="7"/>
  <c r="N147" i="7" s="1"/>
  <c r="AM189" i="7"/>
  <c r="AI86" i="7"/>
  <c r="AI116" i="7"/>
  <c r="AI147" i="7" s="1"/>
  <c r="AO92" i="7"/>
  <c r="AO26" i="7" s="1"/>
  <c r="AO122" i="7"/>
  <c r="AO153" i="7" s="1"/>
  <c r="AS92" i="7"/>
  <c r="AS122" i="7"/>
  <c r="AS153" i="7" s="1"/>
  <c r="M92" i="7"/>
  <c r="M123" i="7" s="1"/>
  <c r="M154" i="7" s="1"/>
  <c r="M122" i="7"/>
  <c r="M153" i="7" s="1"/>
  <c r="AK92" i="7"/>
  <c r="AK123" i="7" s="1"/>
  <c r="AK154" i="7" s="1"/>
  <c r="AK122" i="7"/>
  <c r="AK153" i="7" s="1"/>
  <c r="S86" i="7"/>
  <c r="S116" i="7"/>
  <c r="S147" i="7" s="1"/>
  <c r="AD86" i="7"/>
  <c r="AD116" i="7"/>
  <c r="AD147" i="7" s="1"/>
  <c r="AF85" i="7"/>
  <c r="AF115" i="7"/>
  <c r="AF146" i="7" s="1"/>
  <c r="L85" i="7"/>
  <c r="L115" i="7"/>
  <c r="L146" i="7" s="1"/>
  <c r="AJ85" i="7"/>
  <c r="AJ115" i="7"/>
  <c r="AJ146" i="7" s="1"/>
  <c r="V86" i="7"/>
  <c r="V116" i="7"/>
  <c r="V147" i="7" s="1"/>
  <c r="Q92" i="7"/>
  <c r="Q123" i="7" s="1"/>
  <c r="Q154" i="7" s="1"/>
  <c r="Q122" i="7"/>
  <c r="Q153" i="7" s="1"/>
  <c r="AH108" i="14"/>
  <c r="Z143" i="14"/>
  <c r="AD108" i="14"/>
  <c r="V143" i="14"/>
  <c r="M108" i="14"/>
  <c r="M143" i="14" s="1"/>
  <c r="M178" i="14" s="1"/>
  <c r="M75" i="14"/>
  <c r="AC108" i="14"/>
  <c r="U143" i="14"/>
  <c r="AQ108" i="14"/>
  <c r="AY42" i="14"/>
  <c r="X143" i="14"/>
  <c r="AF108" i="14"/>
  <c r="K75" i="14"/>
  <c r="K108" i="14"/>
  <c r="K143" i="14" s="1"/>
  <c r="K178" i="14" s="1"/>
  <c r="AG108" i="14"/>
  <c r="Y143" i="14"/>
  <c r="I108" i="14"/>
  <c r="I143" i="14" s="1"/>
  <c r="I178" i="14" s="1"/>
  <c r="I75" i="14"/>
  <c r="N75" i="14"/>
  <c r="AM108" i="14"/>
  <c r="AU42" i="14"/>
  <c r="AN108" i="14"/>
  <c r="AV42" i="14"/>
  <c r="L75" i="14"/>
  <c r="L108" i="14"/>
  <c r="L143" i="14" s="1"/>
  <c r="L178" i="14" s="1"/>
  <c r="J108" i="14"/>
  <c r="J143" i="14" s="1"/>
  <c r="J178" i="14" s="1"/>
  <c r="J75" i="14"/>
  <c r="W143" i="14"/>
  <c r="AE108" i="14"/>
  <c r="AP108" i="14"/>
  <c r="AX42" i="14"/>
  <c r="AL108" i="14"/>
  <c r="AT42" i="14"/>
  <c r="H12" i="6"/>
  <c r="I12" i="6" s="1"/>
  <c r="J12" i="6" s="1"/>
  <c r="K12" i="6" s="1"/>
  <c r="L12" i="6" s="1"/>
  <c r="M12" i="6" s="1"/>
  <c r="N12" i="6" s="1"/>
  <c r="O12" i="6" s="1"/>
  <c r="P12" i="6" s="1"/>
  <c r="Q12" i="6" s="1"/>
  <c r="R12" i="6" s="1"/>
  <c r="S12" i="6" s="1"/>
  <c r="T12" i="6" s="1"/>
  <c r="U12" i="6" s="1"/>
  <c r="V12" i="6" s="1"/>
  <c r="W12" i="6" s="1"/>
  <c r="X12" i="6" s="1"/>
  <c r="Y12" i="6" s="1"/>
  <c r="Z12" i="6" s="1"/>
  <c r="AA12" i="6" s="1"/>
  <c r="AB12" i="6" s="1"/>
  <c r="AC12" i="6" s="1"/>
  <c r="AD12" i="6" s="1"/>
  <c r="AE12" i="6" s="1"/>
  <c r="H11" i="6"/>
  <c r="I11" i="6" s="1"/>
  <c r="J11" i="6" s="1"/>
  <c r="K11" i="6" s="1"/>
  <c r="L11" i="6" s="1"/>
  <c r="M11" i="6" s="1"/>
  <c r="N11" i="6" s="1"/>
  <c r="O11" i="6" s="1"/>
  <c r="P11" i="6" s="1"/>
  <c r="Q11" i="6" s="1"/>
  <c r="R11" i="6" s="1"/>
  <c r="S11" i="6" s="1"/>
  <c r="T11" i="6" s="1"/>
  <c r="U11" i="6" s="1"/>
  <c r="V11" i="6" s="1"/>
  <c r="W11" i="6" s="1"/>
  <c r="X11" i="6" s="1"/>
  <c r="Y11" i="6" s="1"/>
  <c r="Z11" i="6" s="1"/>
  <c r="AA11" i="6" s="1"/>
  <c r="AB11" i="6" s="1"/>
  <c r="AC11" i="6" s="1"/>
  <c r="AD11" i="6" s="1"/>
  <c r="AE11" i="6" s="1"/>
  <c r="H10" i="6"/>
  <c r="I10" i="6" s="1"/>
  <c r="J10" i="6" s="1"/>
  <c r="K10" i="6" s="1"/>
  <c r="L10" i="6" s="1"/>
  <c r="M10" i="6" s="1"/>
  <c r="N10" i="6" s="1"/>
  <c r="O10" i="6" s="1"/>
  <c r="P10" i="6" s="1"/>
  <c r="Q10" i="6" s="1"/>
  <c r="R10" i="6" s="1"/>
  <c r="S10" i="6" s="1"/>
  <c r="T10" i="6" s="1"/>
  <c r="U10" i="6" s="1"/>
  <c r="V10" i="6" s="1"/>
  <c r="W10" i="6" s="1"/>
  <c r="X10" i="6" s="1"/>
  <c r="Y10" i="6" s="1"/>
  <c r="Z10" i="6" s="1"/>
  <c r="AA10" i="6" s="1"/>
  <c r="AB10" i="6" s="1"/>
  <c r="AC10" i="6" s="1"/>
  <c r="AD10" i="6" s="1"/>
  <c r="AE10" i="6" s="1"/>
  <c r="H9" i="6"/>
  <c r="I9" i="6" s="1"/>
  <c r="J9" i="6" s="1"/>
  <c r="K9" i="6" s="1"/>
  <c r="L9" i="6" s="1"/>
  <c r="M9" i="6" s="1"/>
  <c r="N9" i="6" s="1"/>
  <c r="O9" i="6" s="1"/>
  <c r="P9" i="6" s="1"/>
  <c r="Q9" i="6" s="1"/>
  <c r="R9" i="6" s="1"/>
  <c r="S9" i="6" s="1"/>
  <c r="T9" i="6" s="1"/>
  <c r="U9" i="6" s="1"/>
  <c r="V9" i="6" s="1"/>
  <c r="W9" i="6" s="1"/>
  <c r="X9" i="6" s="1"/>
  <c r="Y9" i="6" s="1"/>
  <c r="Z9" i="6" s="1"/>
  <c r="AA9" i="6" s="1"/>
  <c r="AB9" i="6" s="1"/>
  <c r="AC9" i="6" s="1"/>
  <c r="AD9" i="6" s="1"/>
  <c r="AE9" i="6" s="1"/>
  <c r="H8" i="6"/>
  <c r="I8" i="6" s="1"/>
  <c r="I7" i="6"/>
  <c r="J7" i="6" s="1"/>
  <c r="H7" i="6"/>
  <c r="G13" i="6"/>
  <c r="G16" i="6" s="1"/>
  <c r="F13" i="6"/>
  <c r="F16" i="6" s="1"/>
  <c r="E13" i="6"/>
  <c r="E16" i="6" s="1"/>
  <c r="D13" i="6"/>
  <c r="D16" i="6" s="1"/>
  <c r="C13" i="6"/>
  <c r="C16" i="6" s="1"/>
  <c r="AD61" i="5"/>
  <c r="AC61" i="5"/>
  <c r="AB61" i="5"/>
  <c r="AA61" i="5"/>
  <c r="Z61" i="5"/>
  <c r="Y61" i="5"/>
  <c r="X61" i="5"/>
  <c r="W61" i="5"/>
  <c r="V61" i="5"/>
  <c r="U61" i="5"/>
  <c r="T61" i="5"/>
  <c r="S61" i="5"/>
  <c r="R61" i="5"/>
  <c r="Q61" i="5"/>
  <c r="P61" i="5"/>
  <c r="O61" i="5"/>
  <c r="N61" i="5"/>
  <c r="M61" i="5"/>
  <c r="L61" i="5"/>
  <c r="K61" i="5"/>
  <c r="J61" i="5"/>
  <c r="I61" i="5"/>
  <c r="H61" i="5"/>
  <c r="G61" i="5"/>
  <c r="F61" i="5"/>
  <c r="E61" i="5"/>
  <c r="D61" i="5"/>
  <c r="C61" i="5"/>
  <c r="A61" i="5"/>
  <c r="AE61" i="5"/>
  <c r="H55" i="5"/>
  <c r="I55" i="5" s="1"/>
  <c r="J55" i="5" s="1"/>
  <c r="K55" i="5" s="1"/>
  <c r="L55" i="5" s="1"/>
  <c r="M55" i="5" s="1"/>
  <c r="N55" i="5" s="1"/>
  <c r="O55" i="5" s="1"/>
  <c r="P55" i="5" s="1"/>
  <c r="Q55" i="5" s="1"/>
  <c r="R55" i="5" s="1"/>
  <c r="S55" i="5" s="1"/>
  <c r="T55" i="5" s="1"/>
  <c r="U55" i="5" s="1"/>
  <c r="V55" i="5" s="1"/>
  <c r="W55" i="5" s="1"/>
  <c r="X55" i="5" s="1"/>
  <c r="Y55" i="5" s="1"/>
  <c r="Z55" i="5" s="1"/>
  <c r="AA55" i="5" s="1"/>
  <c r="AB55" i="5" s="1"/>
  <c r="AC55" i="5" s="1"/>
  <c r="AD55" i="5" s="1"/>
  <c r="AE55" i="5" s="1"/>
  <c r="H54" i="5"/>
  <c r="I54" i="5" s="1"/>
  <c r="J54" i="5" s="1"/>
  <c r="K54" i="5" s="1"/>
  <c r="L54" i="5" s="1"/>
  <c r="M54" i="5" s="1"/>
  <c r="N54" i="5" s="1"/>
  <c r="O54" i="5" s="1"/>
  <c r="P54" i="5" s="1"/>
  <c r="Q54" i="5" s="1"/>
  <c r="R54" i="5" s="1"/>
  <c r="S54" i="5" s="1"/>
  <c r="T54" i="5" s="1"/>
  <c r="U54" i="5" s="1"/>
  <c r="V54" i="5" s="1"/>
  <c r="W54" i="5" s="1"/>
  <c r="X54" i="5" s="1"/>
  <c r="Y54" i="5" s="1"/>
  <c r="Z54" i="5" s="1"/>
  <c r="AA54" i="5" s="1"/>
  <c r="AB54" i="5" s="1"/>
  <c r="AC54" i="5" s="1"/>
  <c r="AD54" i="5" s="1"/>
  <c r="AE54" i="5" s="1"/>
  <c r="H53" i="5"/>
  <c r="I53" i="5" s="1"/>
  <c r="J53" i="5" s="1"/>
  <c r="K53" i="5" s="1"/>
  <c r="L53" i="5" s="1"/>
  <c r="M53" i="5" s="1"/>
  <c r="N53" i="5" s="1"/>
  <c r="O53" i="5" s="1"/>
  <c r="P53" i="5" s="1"/>
  <c r="Q53" i="5" s="1"/>
  <c r="R53" i="5" s="1"/>
  <c r="S53" i="5" s="1"/>
  <c r="T53" i="5" s="1"/>
  <c r="U53" i="5" s="1"/>
  <c r="V53" i="5" s="1"/>
  <c r="W53" i="5" s="1"/>
  <c r="X53" i="5" s="1"/>
  <c r="Y53" i="5" s="1"/>
  <c r="Z53" i="5" s="1"/>
  <c r="AA53" i="5" s="1"/>
  <c r="AB53" i="5" s="1"/>
  <c r="AC53" i="5" s="1"/>
  <c r="AD53" i="5" s="1"/>
  <c r="AE53" i="5" s="1"/>
  <c r="H52" i="5"/>
  <c r="I52" i="5" s="1"/>
  <c r="J52" i="5" s="1"/>
  <c r="K52" i="5" s="1"/>
  <c r="L52" i="5" s="1"/>
  <c r="M52" i="5" s="1"/>
  <c r="N52" i="5" s="1"/>
  <c r="O52" i="5" s="1"/>
  <c r="P52" i="5" s="1"/>
  <c r="Q52" i="5" s="1"/>
  <c r="R52" i="5" s="1"/>
  <c r="S52" i="5" s="1"/>
  <c r="T52" i="5" s="1"/>
  <c r="U52" i="5" s="1"/>
  <c r="V52" i="5" s="1"/>
  <c r="W52" i="5" s="1"/>
  <c r="X52" i="5" s="1"/>
  <c r="Y52" i="5" s="1"/>
  <c r="Z52" i="5" s="1"/>
  <c r="AA52" i="5" s="1"/>
  <c r="AB52" i="5" s="1"/>
  <c r="AC52" i="5" s="1"/>
  <c r="AD52" i="5" s="1"/>
  <c r="AE52" i="5" s="1"/>
  <c r="H51" i="5"/>
  <c r="I51" i="5" s="1"/>
  <c r="J51" i="5" s="1"/>
  <c r="K51" i="5" s="1"/>
  <c r="L51" i="5" s="1"/>
  <c r="M51" i="5" s="1"/>
  <c r="N51" i="5" s="1"/>
  <c r="O51" i="5" s="1"/>
  <c r="P51" i="5" s="1"/>
  <c r="Q51" i="5" s="1"/>
  <c r="R51" i="5" s="1"/>
  <c r="S51" i="5" s="1"/>
  <c r="T51" i="5" s="1"/>
  <c r="U51" i="5" s="1"/>
  <c r="V51" i="5" s="1"/>
  <c r="W51" i="5" s="1"/>
  <c r="X51" i="5" s="1"/>
  <c r="Y51" i="5" s="1"/>
  <c r="Z51" i="5" s="1"/>
  <c r="AA51" i="5" s="1"/>
  <c r="AB51" i="5" s="1"/>
  <c r="AC51" i="5" s="1"/>
  <c r="AD51" i="5" s="1"/>
  <c r="AE51" i="5" s="1"/>
  <c r="H50" i="5"/>
  <c r="I50" i="5" s="1"/>
  <c r="J50" i="5" s="1"/>
  <c r="K50" i="5" s="1"/>
  <c r="L50" i="5" s="1"/>
  <c r="M50" i="5" s="1"/>
  <c r="N50" i="5" s="1"/>
  <c r="O50" i="5" s="1"/>
  <c r="P50" i="5" s="1"/>
  <c r="Q50" i="5" s="1"/>
  <c r="R50" i="5" s="1"/>
  <c r="S50" i="5" s="1"/>
  <c r="T50" i="5" s="1"/>
  <c r="U50" i="5" s="1"/>
  <c r="V50" i="5" s="1"/>
  <c r="W50" i="5" s="1"/>
  <c r="X50" i="5" s="1"/>
  <c r="Y50" i="5" s="1"/>
  <c r="Z50" i="5" s="1"/>
  <c r="AA50" i="5" s="1"/>
  <c r="AB50" i="5" s="1"/>
  <c r="AC50" i="5" s="1"/>
  <c r="AD50" i="5" s="1"/>
  <c r="AE50" i="5" s="1"/>
  <c r="H49" i="5"/>
  <c r="I49" i="5" s="1"/>
  <c r="J49" i="5" s="1"/>
  <c r="K49" i="5" s="1"/>
  <c r="L49" i="5" s="1"/>
  <c r="M49" i="5" s="1"/>
  <c r="N49" i="5" s="1"/>
  <c r="O49" i="5" s="1"/>
  <c r="P49" i="5" s="1"/>
  <c r="Q49" i="5" s="1"/>
  <c r="R49" i="5" s="1"/>
  <c r="S49" i="5" s="1"/>
  <c r="T49" i="5" s="1"/>
  <c r="U49" i="5" s="1"/>
  <c r="V49" i="5" s="1"/>
  <c r="W49" i="5" s="1"/>
  <c r="X49" i="5" s="1"/>
  <c r="Y49" i="5" s="1"/>
  <c r="Z49" i="5" s="1"/>
  <c r="AA49" i="5" s="1"/>
  <c r="AB49" i="5" s="1"/>
  <c r="AC49" i="5" s="1"/>
  <c r="AD49" i="5" s="1"/>
  <c r="AE49" i="5" s="1"/>
  <c r="H48" i="5"/>
  <c r="I48" i="5" s="1"/>
  <c r="J48" i="5" s="1"/>
  <c r="K48" i="5" s="1"/>
  <c r="L48" i="5" s="1"/>
  <c r="M48" i="5" s="1"/>
  <c r="N48" i="5" s="1"/>
  <c r="O48" i="5" s="1"/>
  <c r="P48" i="5" s="1"/>
  <c r="Q48" i="5" s="1"/>
  <c r="R48" i="5" s="1"/>
  <c r="S48" i="5" s="1"/>
  <c r="T48" i="5" s="1"/>
  <c r="U48" i="5" s="1"/>
  <c r="V48" i="5" s="1"/>
  <c r="W48" i="5" s="1"/>
  <c r="X48" i="5" s="1"/>
  <c r="Y48" i="5" s="1"/>
  <c r="Z48" i="5" s="1"/>
  <c r="AA48" i="5" s="1"/>
  <c r="AB48" i="5" s="1"/>
  <c r="AC48" i="5" s="1"/>
  <c r="AD48" i="5" s="1"/>
  <c r="AE48" i="5" s="1"/>
  <c r="H47" i="5"/>
  <c r="I47" i="5" s="1"/>
  <c r="J47" i="5" s="1"/>
  <c r="K47" i="5" s="1"/>
  <c r="L47" i="5" s="1"/>
  <c r="M47" i="5" s="1"/>
  <c r="N47" i="5" s="1"/>
  <c r="O47" i="5" s="1"/>
  <c r="P47" i="5" s="1"/>
  <c r="Q47" i="5" s="1"/>
  <c r="R47" i="5" s="1"/>
  <c r="S47" i="5" s="1"/>
  <c r="T47" i="5" s="1"/>
  <c r="U47" i="5" s="1"/>
  <c r="V47" i="5" s="1"/>
  <c r="W47" i="5" s="1"/>
  <c r="X47" i="5" s="1"/>
  <c r="Y47" i="5" s="1"/>
  <c r="Z47" i="5" s="1"/>
  <c r="AA47" i="5" s="1"/>
  <c r="AB47" i="5" s="1"/>
  <c r="AC47" i="5" s="1"/>
  <c r="AD47" i="5" s="1"/>
  <c r="AE47" i="5" s="1"/>
  <c r="H46" i="5"/>
  <c r="I46" i="5" s="1"/>
  <c r="J46" i="5" s="1"/>
  <c r="K46" i="5" s="1"/>
  <c r="L46" i="5" s="1"/>
  <c r="M46" i="5" s="1"/>
  <c r="N46" i="5" s="1"/>
  <c r="O46" i="5" s="1"/>
  <c r="P46" i="5" s="1"/>
  <c r="Q46" i="5" s="1"/>
  <c r="R46" i="5" s="1"/>
  <c r="S46" i="5" s="1"/>
  <c r="T46" i="5" s="1"/>
  <c r="U46" i="5" s="1"/>
  <c r="V46" i="5" s="1"/>
  <c r="W46" i="5" s="1"/>
  <c r="X46" i="5" s="1"/>
  <c r="Y46" i="5" s="1"/>
  <c r="Z46" i="5" s="1"/>
  <c r="AA46" i="5" s="1"/>
  <c r="AB46" i="5" s="1"/>
  <c r="AC46" i="5" s="1"/>
  <c r="AD46" i="5" s="1"/>
  <c r="AE46" i="5" s="1"/>
  <c r="H45" i="5"/>
  <c r="I45" i="5" s="1"/>
  <c r="J45" i="5" s="1"/>
  <c r="K45" i="5" s="1"/>
  <c r="L45" i="5" s="1"/>
  <c r="M45" i="5" s="1"/>
  <c r="N45" i="5" s="1"/>
  <c r="O45" i="5" s="1"/>
  <c r="P45" i="5" s="1"/>
  <c r="Q45" i="5" s="1"/>
  <c r="R45" i="5" s="1"/>
  <c r="S45" i="5" s="1"/>
  <c r="T45" i="5" s="1"/>
  <c r="U45" i="5" s="1"/>
  <c r="V45" i="5" s="1"/>
  <c r="W45" i="5" s="1"/>
  <c r="X45" i="5" s="1"/>
  <c r="Y45" i="5" s="1"/>
  <c r="Z45" i="5" s="1"/>
  <c r="AA45" i="5" s="1"/>
  <c r="AB45" i="5" s="1"/>
  <c r="AC45" i="5" s="1"/>
  <c r="AD45" i="5" s="1"/>
  <c r="AE45" i="5" s="1"/>
  <c r="H44" i="5"/>
  <c r="I44" i="5" s="1"/>
  <c r="J44" i="5" s="1"/>
  <c r="K44" i="5" s="1"/>
  <c r="L44" i="5" s="1"/>
  <c r="M44" i="5" s="1"/>
  <c r="N44" i="5" s="1"/>
  <c r="O44" i="5" s="1"/>
  <c r="P44" i="5" s="1"/>
  <c r="Q44" i="5" s="1"/>
  <c r="R44" i="5" s="1"/>
  <c r="S44" i="5" s="1"/>
  <c r="T44" i="5" s="1"/>
  <c r="U44" i="5" s="1"/>
  <c r="V44" i="5" s="1"/>
  <c r="W44" i="5" s="1"/>
  <c r="X44" i="5" s="1"/>
  <c r="Y44" i="5" s="1"/>
  <c r="Z44" i="5" s="1"/>
  <c r="AA44" i="5" s="1"/>
  <c r="AB44" i="5" s="1"/>
  <c r="AC44" i="5" s="1"/>
  <c r="AD44" i="5" s="1"/>
  <c r="AE44" i="5" s="1"/>
  <c r="H43" i="5"/>
  <c r="I43" i="5" s="1"/>
  <c r="J43" i="5" s="1"/>
  <c r="K43" i="5" s="1"/>
  <c r="L43" i="5" s="1"/>
  <c r="M43" i="5" s="1"/>
  <c r="N43" i="5" s="1"/>
  <c r="O43" i="5" s="1"/>
  <c r="P43" i="5" s="1"/>
  <c r="Q43" i="5" s="1"/>
  <c r="R43" i="5" s="1"/>
  <c r="S43" i="5" s="1"/>
  <c r="T43" i="5" s="1"/>
  <c r="U43" i="5" s="1"/>
  <c r="V43" i="5" s="1"/>
  <c r="W43" i="5" s="1"/>
  <c r="X43" i="5" s="1"/>
  <c r="Y43" i="5" s="1"/>
  <c r="Z43" i="5" s="1"/>
  <c r="AA43" i="5" s="1"/>
  <c r="AB43" i="5" s="1"/>
  <c r="AC43" i="5" s="1"/>
  <c r="AD43" i="5" s="1"/>
  <c r="AE43" i="5" s="1"/>
  <c r="H42" i="5"/>
  <c r="I42" i="5" s="1"/>
  <c r="J42" i="5" s="1"/>
  <c r="K42" i="5" s="1"/>
  <c r="L42" i="5" s="1"/>
  <c r="M42" i="5" s="1"/>
  <c r="N42" i="5" s="1"/>
  <c r="O42" i="5" s="1"/>
  <c r="P42" i="5" s="1"/>
  <c r="Q42" i="5" s="1"/>
  <c r="R42" i="5" s="1"/>
  <c r="S42" i="5" s="1"/>
  <c r="T42" i="5" s="1"/>
  <c r="U42" i="5" s="1"/>
  <c r="V42" i="5" s="1"/>
  <c r="W42" i="5" s="1"/>
  <c r="X42" i="5" s="1"/>
  <c r="Y42" i="5" s="1"/>
  <c r="Z42" i="5" s="1"/>
  <c r="AA42" i="5" s="1"/>
  <c r="AB42" i="5" s="1"/>
  <c r="AC42" i="5" s="1"/>
  <c r="AD42" i="5" s="1"/>
  <c r="AE42" i="5" s="1"/>
  <c r="H41" i="5"/>
  <c r="I41" i="5" s="1"/>
  <c r="J41" i="5" s="1"/>
  <c r="K41" i="5" s="1"/>
  <c r="L41" i="5" s="1"/>
  <c r="M41" i="5" s="1"/>
  <c r="N41" i="5" s="1"/>
  <c r="O41" i="5" s="1"/>
  <c r="P41" i="5" s="1"/>
  <c r="Q41" i="5" s="1"/>
  <c r="R41" i="5" s="1"/>
  <c r="S41" i="5" s="1"/>
  <c r="T41" i="5" s="1"/>
  <c r="U41" i="5" s="1"/>
  <c r="V41" i="5" s="1"/>
  <c r="W41" i="5" s="1"/>
  <c r="X41" i="5" s="1"/>
  <c r="Y41" i="5" s="1"/>
  <c r="Z41" i="5" s="1"/>
  <c r="AA41" i="5" s="1"/>
  <c r="AB41" i="5" s="1"/>
  <c r="AC41" i="5" s="1"/>
  <c r="AD41" i="5" s="1"/>
  <c r="AE41" i="5" s="1"/>
  <c r="H40" i="5"/>
  <c r="I40" i="5" s="1"/>
  <c r="J40" i="5" s="1"/>
  <c r="K40" i="5" s="1"/>
  <c r="L40" i="5" s="1"/>
  <c r="M40" i="5" s="1"/>
  <c r="N40" i="5" s="1"/>
  <c r="O40" i="5" s="1"/>
  <c r="P40" i="5" s="1"/>
  <c r="Q40" i="5" s="1"/>
  <c r="R40" i="5" s="1"/>
  <c r="S40" i="5" s="1"/>
  <c r="T40" i="5" s="1"/>
  <c r="U40" i="5" s="1"/>
  <c r="V40" i="5" s="1"/>
  <c r="W40" i="5" s="1"/>
  <c r="X40" i="5" s="1"/>
  <c r="Y40" i="5" s="1"/>
  <c r="Z40" i="5" s="1"/>
  <c r="AA40" i="5" s="1"/>
  <c r="AB40" i="5" s="1"/>
  <c r="AC40" i="5" s="1"/>
  <c r="AD40" i="5" s="1"/>
  <c r="AE40" i="5" s="1"/>
  <c r="H39" i="5"/>
  <c r="I39" i="5" s="1"/>
  <c r="J39" i="5" s="1"/>
  <c r="K39" i="5" s="1"/>
  <c r="L39" i="5" s="1"/>
  <c r="M39" i="5" s="1"/>
  <c r="N39" i="5" s="1"/>
  <c r="O39" i="5" s="1"/>
  <c r="P39" i="5" s="1"/>
  <c r="Q39" i="5" s="1"/>
  <c r="R39" i="5" s="1"/>
  <c r="S39" i="5" s="1"/>
  <c r="T39" i="5" s="1"/>
  <c r="U39" i="5" s="1"/>
  <c r="V39" i="5" s="1"/>
  <c r="W39" i="5" s="1"/>
  <c r="X39" i="5" s="1"/>
  <c r="Y39" i="5" s="1"/>
  <c r="Z39" i="5" s="1"/>
  <c r="AA39" i="5" s="1"/>
  <c r="AB39" i="5" s="1"/>
  <c r="AC39" i="5" s="1"/>
  <c r="AD39" i="5" s="1"/>
  <c r="AE39" i="5" s="1"/>
  <c r="H38" i="5"/>
  <c r="I38" i="5" s="1"/>
  <c r="J38" i="5" s="1"/>
  <c r="K38" i="5" s="1"/>
  <c r="L38" i="5" s="1"/>
  <c r="M38" i="5" s="1"/>
  <c r="N38" i="5" s="1"/>
  <c r="O38" i="5" s="1"/>
  <c r="P38" i="5" s="1"/>
  <c r="Q38" i="5" s="1"/>
  <c r="R38" i="5" s="1"/>
  <c r="S38" i="5" s="1"/>
  <c r="T38" i="5" s="1"/>
  <c r="U38" i="5" s="1"/>
  <c r="V38" i="5" s="1"/>
  <c r="W38" i="5" s="1"/>
  <c r="X38" i="5" s="1"/>
  <c r="Y38" i="5" s="1"/>
  <c r="Z38" i="5" s="1"/>
  <c r="AA38" i="5" s="1"/>
  <c r="AB38" i="5" s="1"/>
  <c r="AC38" i="5" s="1"/>
  <c r="AD38" i="5" s="1"/>
  <c r="AE38" i="5" s="1"/>
  <c r="H37" i="5"/>
  <c r="I37" i="5" s="1"/>
  <c r="J37" i="5" s="1"/>
  <c r="K37" i="5" s="1"/>
  <c r="L37" i="5" s="1"/>
  <c r="M37" i="5" s="1"/>
  <c r="N37" i="5" s="1"/>
  <c r="O37" i="5" s="1"/>
  <c r="P37" i="5" s="1"/>
  <c r="Q37" i="5" s="1"/>
  <c r="R37" i="5" s="1"/>
  <c r="S37" i="5" s="1"/>
  <c r="T37" i="5" s="1"/>
  <c r="U37" i="5" s="1"/>
  <c r="V37" i="5" s="1"/>
  <c r="W37" i="5" s="1"/>
  <c r="X37" i="5" s="1"/>
  <c r="Y37" i="5" s="1"/>
  <c r="Z37" i="5" s="1"/>
  <c r="AA37" i="5" s="1"/>
  <c r="AB37" i="5" s="1"/>
  <c r="AC37" i="5" s="1"/>
  <c r="AD37" i="5" s="1"/>
  <c r="AE37" i="5" s="1"/>
  <c r="H36" i="5"/>
  <c r="I36" i="5" s="1"/>
  <c r="J36" i="5" s="1"/>
  <c r="K36" i="5" s="1"/>
  <c r="L36" i="5" s="1"/>
  <c r="M36" i="5" s="1"/>
  <c r="N36" i="5" s="1"/>
  <c r="O36" i="5" s="1"/>
  <c r="P36" i="5" s="1"/>
  <c r="Q36" i="5" s="1"/>
  <c r="R36" i="5" s="1"/>
  <c r="S36" i="5" s="1"/>
  <c r="T36" i="5" s="1"/>
  <c r="U36" i="5" s="1"/>
  <c r="V36" i="5" s="1"/>
  <c r="W36" i="5" s="1"/>
  <c r="X36" i="5" s="1"/>
  <c r="Y36" i="5" s="1"/>
  <c r="Z36" i="5" s="1"/>
  <c r="AA36" i="5" s="1"/>
  <c r="AB36" i="5" s="1"/>
  <c r="AC36" i="5" s="1"/>
  <c r="AD36" i="5" s="1"/>
  <c r="AE36" i="5" s="1"/>
  <c r="H35" i="5"/>
  <c r="I35" i="5" s="1"/>
  <c r="J35" i="5" s="1"/>
  <c r="K35" i="5" s="1"/>
  <c r="L35" i="5" s="1"/>
  <c r="M35" i="5" s="1"/>
  <c r="N35" i="5" s="1"/>
  <c r="O35" i="5" s="1"/>
  <c r="P35" i="5" s="1"/>
  <c r="Q35" i="5" s="1"/>
  <c r="R35" i="5" s="1"/>
  <c r="S35" i="5" s="1"/>
  <c r="T35" i="5" s="1"/>
  <c r="U35" i="5" s="1"/>
  <c r="V35" i="5" s="1"/>
  <c r="W35" i="5" s="1"/>
  <c r="X35" i="5" s="1"/>
  <c r="Y35" i="5" s="1"/>
  <c r="Z35" i="5" s="1"/>
  <c r="AA35" i="5" s="1"/>
  <c r="AB35" i="5" s="1"/>
  <c r="AC35" i="5" s="1"/>
  <c r="AD35" i="5" s="1"/>
  <c r="AE35" i="5" s="1"/>
  <c r="H34" i="5"/>
  <c r="I34" i="5" s="1"/>
  <c r="J34" i="5" s="1"/>
  <c r="K34" i="5" s="1"/>
  <c r="L34" i="5" s="1"/>
  <c r="M34" i="5" s="1"/>
  <c r="N34" i="5" s="1"/>
  <c r="O34" i="5" s="1"/>
  <c r="P34" i="5" s="1"/>
  <c r="Q34" i="5" s="1"/>
  <c r="R34" i="5" s="1"/>
  <c r="S34" i="5" s="1"/>
  <c r="T34" i="5" s="1"/>
  <c r="U34" i="5" s="1"/>
  <c r="V34" i="5" s="1"/>
  <c r="W34" i="5" s="1"/>
  <c r="X34" i="5" s="1"/>
  <c r="Y34" i="5" s="1"/>
  <c r="Z34" i="5" s="1"/>
  <c r="AA34" i="5" s="1"/>
  <c r="AB34" i="5" s="1"/>
  <c r="AC34" i="5" s="1"/>
  <c r="AD34" i="5" s="1"/>
  <c r="AE34" i="5" s="1"/>
  <c r="H33" i="5"/>
  <c r="I33" i="5" s="1"/>
  <c r="J33" i="5" s="1"/>
  <c r="K33" i="5" s="1"/>
  <c r="L33" i="5" s="1"/>
  <c r="M33" i="5" s="1"/>
  <c r="N33" i="5" s="1"/>
  <c r="O33" i="5" s="1"/>
  <c r="P33" i="5" s="1"/>
  <c r="Q33" i="5" s="1"/>
  <c r="R33" i="5" s="1"/>
  <c r="S33" i="5" s="1"/>
  <c r="T33" i="5" s="1"/>
  <c r="U33" i="5" s="1"/>
  <c r="V33" i="5" s="1"/>
  <c r="W33" i="5" s="1"/>
  <c r="X33" i="5" s="1"/>
  <c r="Y33" i="5" s="1"/>
  <c r="Z33" i="5" s="1"/>
  <c r="AA33" i="5" s="1"/>
  <c r="AB33" i="5" s="1"/>
  <c r="AC33" i="5" s="1"/>
  <c r="AD33" i="5" s="1"/>
  <c r="AE33" i="5" s="1"/>
  <c r="H32" i="5"/>
  <c r="I32" i="5" s="1"/>
  <c r="J32" i="5" s="1"/>
  <c r="K32" i="5" s="1"/>
  <c r="L32" i="5" s="1"/>
  <c r="M32" i="5" s="1"/>
  <c r="N32" i="5" s="1"/>
  <c r="O32" i="5" s="1"/>
  <c r="P32" i="5" s="1"/>
  <c r="Q32" i="5" s="1"/>
  <c r="R32" i="5" s="1"/>
  <c r="S32" i="5" s="1"/>
  <c r="T32" i="5" s="1"/>
  <c r="U32" i="5" s="1"/>
  <c r="V32" i="5" s="1"/>
  <c r="W32" i="5" s="1"/>
  <c r="X32" i="5" s="1"/>
  <c r="Y32" i="5" s="1"/>
  <c r="Z32" i="5" s="1"/>
  <c r="AA32" i="5" s="1"/>
  <c r="AB32" i="5" s="1"/>
  <c r="AC32" i="5" s="1"/>
  <c r="AD32" i="5" s="1"/>
  <c r="AE32" i="5" s="1"/>
  <c r="H31" i="5"/>
  <c r="I31" i="5" s="1"/>
  <c r="J31" i="5" s="1"/>
  <c r="K31" i="5" s="1"/>
  <c r="L31" i="5" s="1"/>
  <c r="M31" i="5" s="1"/>
  <c r="N31" i="5" s="1"/>
  <c r="O31" i="5" s="1"/>
  <c r="P31" i="5" s="1"/>
  <c r="Q31" i="5" s="1"/>
  <c r="R31" i="5" s="1"/>
  <c r="S31" i="5" s="1"/>
  <c r="T31" i="5" s="1"/>
  <c r="U31" i="5" s="1"/>
  <c r="V31" i="5" s="1"/>
  <c r="W31" i="5" s="1"/>
  <c r="X31" i="5" s="1"/>
  <c r="Y31" i="5" s="1"/>
  <c r="Z31" i="5" s="1"/>
  <c r="AA31" i="5" s="1"/>
  <c r="AB31" i="5" s="1"/>
  <c r="AC31" i="5" s="1"/>
  <c r="AD31" i="5" s="1"/>
  <c r="AE31" i="5" s="1"/>
  <c r="H30" i="5"/>
  <c r="I30" i="5" s="1"/>
  <c r="J30" i="5" s="1"/>
  <c r="K30" i="5" s="1"/>
  <c r="L30" i="5" s="1"/>
  <c r="M30" i="5" s="1"/>
  <c r="N30" i="5" s="1"/>
  <c r="O30" i="5" s="1"/>
  <c r="P30" i="5" s="1"/>
  <c r="Q30" i="5" s="1"/>
  <c r="R30" i="5" s="1"/>
  <c r="S30" i="5" s="1"/>
  <c r="T30" i="5" s="1"/>
  <c r="U30" i="5" s="1"/>
  <c r="V30" i="5" s="1"/>
  <c r="W30" i="5" s="1"/>
  <c r="X30" i="5" s="1"/>
  <c r="Y30" i="5" s="1"/>
  <c r="Z30" i="5" s="1"/>
  <c r="AA30" i="5" s="1"/>
  <c r="AB30" i="5" s="1"/>
  <c r="AC30" i="5" s="1"/>
  <c r="AD30" i="5" s="1"/>
  <c r="AE30" i="5" s="1"/>
  <c r="H29" i="5"/>
  <c r="I29" i="5" s="1"/>
  <c r="J29" i="5" s="1"/>
  <c r="K29" i="5" s="1"/>
  <c r="L29" i="5" s="1"/>
  <c r="M29" i="5" s="1"/>
  <c r="N29" i="5" s="1"/>
  <c r="O29" i="5" s="1"/>
  <c r="P29" i="5" s="1"/>
  <c r="Q29" i="5" s="1"/>
  <c r="R29" i="5" s="1"/>
  <c r="S29" i="5" s="1"/>
  <c r="T29" i="5" s="1"/>
  <c r="U29" i="5" s="1"/>
  <c r="V29" i="5" s="1"/>
  <c r="W29" i="5" s="1"/>
  <c r="X29" i="5" s="1"/>
  <c r="Y29" i="5" s="1"/>
  <c r="Z29" i="5" s="1"/>
  <c r="AA29" i="5" s="1"/>
  <c r="AB29" i="5" s="1"/>
  <c r="AC29" i="5" s="1"/>
  <c r="AD29" i="5" s="1"/>
  <c r="AE29" i="5" s="1"/>
  <c r="H28" i="5"/>
  <c r="I28" i="5" s="1"/>
  <c r="J28" i="5" s="1"/>
  <c r="K28" i="5" s="1"/>
  <c r="L28" i="5" s="1"/>
  <c r="M28" i="5" s="1"/>
  <c r="N28" i="5" s="1"/>
  <c r="O28" i="5" s="1"/>
  <c r="P28" i="5" s="1"/>
  <c r="Q28" i="5" s="1"/>
  <c r="R28" i="5" s="1"/>
  <c r="S28" i="5" s="1"/>
  <c r="T28" i="5" s="1"/>
  <c r="U28" i="5" s="1"/>
  <c r="V28" i="5" s="1"/>
  <c r="W28" i="5" s="1"/>
  <c r="X28" i="5" s="1"/>
  <c r="Y28" i="5" s="1"/>
  <c r="Z28" i="5" s="1"/>
  <c r="AA28" i="5" s="1"/>
  <c r="AB28" i="5" s="1"/>
  <c r="AC28" i="5" s="1"/>
  <c r="AD28" i="5" s="1"/>
  <c r="AE28" i="5" s="1"/>
  <c r="H27" i="5"/>
  <c r="I27" i="5" s="1"/>
  <c r="J27" i="5" s="1"/>
  <c r="K27" i="5" s="1"/>
  <c r="L27" i="5" s="1"/>
  <c r="M27" i="5" s="1"/>
  <c r="N27" i="5" s="1"/>
  <c r="O27" i="5" s="1"/>
  <c r="P27" i="5" s="1"/>
  <c r="Q27" i="5" s="1"/>
  <c r="R27" i="5" s="1"/>
  <c r="S27" i="5" s="1"/>
  <c r="T27" i="5" s="1"/>
  <c r="U27" i="5" s="1"/>
  <c r="V27" i="5" s="1"/>
  <c r="W27" i="5" s="1"/>
  <c r="X27" i="5" s="1"/>
  <c r="Y27" i="5" s="1"/>
  <c r="Z27" i="5" s="1"/>
  <c r="AA27" i="5" s="1"/>
  <c r="AB27" i="5" s="1"/>
  <c r="AC27" i="5" s="1"/>
  <c r="AD27" i="5" s="1"/>
  <c r="AE27" i="5" s="1"/>
  <c r="H26" i="5"/>
  <c r="I26" i="5" s="1"/>
  <c r="J26" i="5" s="1"/>
  <c r="K26" i="5" s="1"/>
  <c r="L26" i="5" s="1"/>
  <c r="M26" i="5" s="1"/>
  <c r="N26" i="5" s="1"/>
  <c r="O26" i="5" s="1"/>
  <c r="P26" i="5" s="1"/>
  <c r="Q26" i="5" s="1"/>
  <c r="R26" i="5" s="1"/>
  <c r="S26" i="5" s="1"/>
  <c r="T26" i="5" s="1"/>
  <c r="U26" i="5" s="1"/>
  <c r="V26" i="5" s="1"/>
  <c r="W26" i="5" s="1"/>
  <c r="X26" i="5" s="1"/>
  <c r="Y26" i="5" s="1"/>
  <c r="Z26" i="5" s="1"/>
  <c r="AA26" i="5" s="1"/>
  <c r="AB26" i="5" s="1"/>
  <c r="AC26" i="5" s="1"/>
  <c r="AD26" i="5" s="1"/>
  <c r="AE26" i="5" s="1"/>
  <c r="H25" i="5"/>
  <c r="I25" i="5" s="1"/>
  <c r="J25" i="5" s="1"/>
  <c r="K25" i="5" s="1"/>
  <c r="L25" i="5" s="1"/>
  <c r="M25" i="5" s="1"/>
  <c r="N25" i="5" s="1"/>
  <c r="O25" i="5" s="1"/>
  <c r="P25" i="5" s="1"/>
  <c r="Q25" i="5" s="1"/>
  <c r="R25" i="5" s="1"/>
  <c r="S25" i="5" s="1"/>
  <c r="T25" i="5" s="1"/>
  <c r="U25" i="5" s="1"/>
  <c r="V25" i="5" s="1"/>
  <c r="W25" i="5" s="1"/>
  <c r="X25" i="5" s="1"/>
  <c r="Y25" i="5" s="1"/>
  <c r="Z25" i="5" s="1"/>
  <c r="AA25" i="5" s="1"/>
  <c r="AB25" i="5" s="1"/>
  <c r="AC25" i="5" s="1"/>
  <c r="AD25" i="5" s="1"/>
  <c r="AE25" i="5" s="1"/>
  <c r="H24" i="5"/>
  <c r="I24" i="5" s="1"/>
  <c r="J24" i="5" s="1"/>
  <c r="K24" i="5" s="1"/>
  <c r="L24" i="5" s="1"/>
  <c r="M24" i="5" s="1"/>
  <c r="N24" i="5" s="1"/>
  <c r="O24" i="5" s="1"/>
  <c r="P24" i="5" s="1"/>
  <c r="Q24" i="5" s="1"/>
  <c r="R24" i="5" s="1"/>
  <c r="S24" i="5" s="1"/>
  <c r="T24" i="5" s="1"/>
  <c r="U24" i="5" s="1"/>
  <c r="V24" i="5" s="1"/>
  <c r="W24" i="5" s="1"/>
  <c r="X24" i="5" s="1"/>
  <c r="Y24" i="5" s="1"/>
  <c r="Z24" i="5" s="1"/>
  <c r="AA24" i="5" s="1"/>
  <c r="AB24" i="5" s="1"/>
  <c r="AC24" i="5" s="1"/>
  <c r="AD24" i="5" s="1"/>
  <c r="AE24" i="5" s="1"/>
  <c r="H23" i="5"/>
  <c r="I23" i="5" s="1"/>
  <c r="J23" i="5" s="1"/>
  <c r="K23" i="5" s="1"/>
  <c r="L23" i="5" s="1"/>
  <c r="M23" i="5" s="1"/>
  <c r="N23" i="5" s="1"/>
  <c r="O23" i="5" s="1"/>
  <c r="P23" i="5" s="1"/>
  <c r="Q23" i="5" s="1"/>
  <c r="R23" i="5" s="1"/>
  <c r="S23" i="5" s="1"/>
  <c r="T23" i="5" s="1"/>
  <c r="U23" i="5" s="1"/>
  <c r="V23" i="5" s="1"/>
  <c r="W23" i="5" s="1"/>
  <c r="X23" i="5" s="1"/>
  <c r="Y23" i="5" s="1"/>
  <c r="Z23" i="5" s="1"/>
  <c r="AA23" i="5" s="1"/>
  <c r="AB23" i="5" s="1"/>
  <c r="AC23" i="5" s="1"/>
  <c r="AD23" i="5" s="1"/>
  <c r="AE23" i="5" s="1"/>
  <c r="H22" i="5"/>
  <c r="I22" i="5" s="1"/>
  <c r="J22" i="5" s="1"/>
  <c r="K22" i="5" s="1"/>
  <c r="L22" i="5" s="1"/>
  <c r="M22" i="5" s="1"/>
  <c r="N22" i="5" s="1"/>
  <c r="O22" i="5" s="1"/>
  <c r="P22" i="5" s="1"/>
  <c r="Q22" i="5" s="1"/>
  <c r="R22" i="5" s="1"/>
  <c r="S22" i="5" s="1"/>
  <c r="T22" i="5" s="1"/>
  <c r="U22" i="5" s="1"/>
  <c r="V22" i="5" s="1"/>
  <c r="W22" i="5" s="1"/>
  <c r="X22" i="5" s="1"/>
  <c r="Y22" i="5" s="1"/>
  <c r="Z22" i="5" s="1"/>
  <c r="AA22" i="5" s="1"/>
  <c r="AB22" i="5" s="1"/>
  <c r="AC22" i="5" s="1"/>
  <c r="AD22" i="5" s="1"/>
  <c r="AE22" i="5" s="1"/>
  <c r="H21" i="5"/>
  <c r="I21" i="5" s="1"/>
  <c r="J21" i="5" s="1"/>
  <c r="K21" i="5" s="1"/>
  <c r="L21" i="5" s="1"/>
  <c r="M21" i="5" s="1"/>
  <c r="N21" i="5" s="1"/>
  <c r="O21" i="5" s="1"/>
  <c r="P21" i="5" s="1"/>
  <c r="Q21" i="5" s="1"/>
  <c r="R21" i="5" s="1"/>
  <c r="S21" i="5" s="1"/>
  <c r="T21" i="5" s="1"/>
  <c r="U21" i="5" s="1"/>
  <c r="V21" i="5" s="1"/>
  <c r="W21" i="5" s="1"/>
  <c r="X21" i="5" s="1"/>
  <c r="Y21" i="5" s="1"/>
  <c r="Z21" i="5" s="1"/>
  <c r="AA21" i="5" s="1"/>
  <c r="AB21" i="5" s="1"/>
  <c r="AC21" i="5" s="1"/>
  <c r="AD21" i="5" s="1"/>
  <c r="AE21" i="5" s="1"/>
  <c r="H20" i="5"/>
  <c r="I20" i="5" s="1"/>
  <c r="J20" i="5" s="1"/>
  <c r="K20" i="5" s="1"/>
  <c r="L20" i="5" s="1"/>
  <c r="M20" i="5" s="1"/>
  <c r="N20" i="5" s="1"/>
  <c r="O20" i="5" s="1"/>
  <c r="P20" i="5" s="1"/>
  <c r="Q20" i="5" s="1"/>
  <c r="R20" i="5" s="1"/>
  <c r="S20" i="5" s="1"/>
  <c r="T20" i="5" s="1"/>
  <c r="U20" i="5" s="1"/>
  <c r="V20" i="5" s="1"/>
  <c r="W20" i="5" s="1"/>
  <c r="X20" i="5" s="1"/>
  <c r="Y20" i="5" s="1"/>
  <c r="Z20" i="5" s="1"/>
  <c r="AA20" i="5" s="1"/>
  <c r="AB20" i="5" s="1"/>
  <c r="AC20" i="5" s="1"/>
  <c r="AD20" i="5" s="1"/>
  <c r="AE20" i="5" s="1"/>
  <c r="H19" i="5"/>
  <c r="I19" i="5" s="1"/>
  <c r="J19" i="5" s="1"/>
  <c r="K19" i="5" s="1"/>
  <c r="L19" i="5" s="1"/>
  <c r="M19" i="5" s="1"/>
  <c r="N19" i="5" s="1"/>
  <c r="O19" i="5" s="1"/>
  <c r="P19" i="5" s="1"/>
  <c r="Q19" i="5" s="1"/>
  <c r="R19" i="5" s="1"/>
  <c r="S19" i="5" s="1"/>
  <c r="T19" i="5" s="1"/>
  <c r="U19" i="5" s="1"/>
  <c r="V19" i="5" s="1"/>
  <c r="W19" i="5" s="1"/>
  <c r="X19" i="5" s="1"/>
  <c r="Y19" i="5" s="1"/>
  <c r="Z19" i="5" s="1"/>
  <c r="AA19" i="5" s="1"/>
  <c r="AB19" i="5" s="1"/>
  <c r="AC19" i="5" s="1"/>
  <c r="AD19" i="5" s="1"/>
  <c r="AE19" i="5" s="1"/>
  <c r="H18" i="5"/>
  <c r="I18" i="5" s="1"/>
  <c r="J18" i="5" s="1"/>
  <c r="K18" i="5" s="1"/>
  <c r="L18" i="5" s="1"/>
  <c r="M18" i="5" s="1"/>
  <c r="N18" i="5" s="1"/>
  <c r="O18" i="5" s="1"/>
  <c r="P18" i="5" s="1"/>
  <c r="Q18" i="5" s="1"/>
  <c r="R18" i="5" s="1"/>
  <c r="S18" i="5" s="1"/>
  <c r="T18" i="5" s="1"/>
  <c r="U18" i="5" s="1"/>
  <c r="V18" i="5" s="1"/>
  <c r="W18" i="5" s="1"/>
  <c r="X18" i="5" s="1"/>
  <c r="Y18" i="5" s="1"/>
  <c r="Z18" i="5" s="1"/>
  <c r="AA18" i="5" s="1"/>
  <c r="AB18" i="5" s="1"/>
  <c r="AC18" i="5" s="1"/>
  <c r="AD18" i="5" s="1"/>
  <c r="AE18" i="5" s="1"/>
  <c r="H17" i="5"/>
  <c r="I17" i="5" s="1"/>
  <c r="J17" i="5" s="1"/>
  <c r="K17" i="5" s="1"/>
  <c r="L17" i="5" s="1"/>
  <c r="M17" i="5" s="1"/>
  <c r="N17" i="5" s="1"/>
  <c r="O17" i="5" s="1"/>
  <c r="P17" i="5" s="1"/>
  <c r="Q17" i="5" s="1"/>
  <c r="R17" i="5" s="1"/>
  <c r="S17" i="5" s="1"/>
  <c r="T17" i="5" s="1"/>
  <c r="U17" i="5" s="1"/>
  <c r="V17" i="5" s="1"/>
  <c r="W17" i="5" s="1"/>
  <c r="X17" i="5" s="1"/>
  <c r="Y17" i="5" s="1"/>
  <c r="Z17" i="5" s="1"/>
  <c r="AA17" i="5" s="1"/>
  <c r="AB17" i="5" s="1"/>
  <c r="AC17" i="5" s="1"/>
  <c r="AD17" i="5" s="1"/>
  <c r="AE17" i="5" s="1"/>
  <c r="H16" i="5"/>
  <c r="I16" i="5" s="1"/>
  <c r="J16" i="5" s="1"/>
  <c r="K16" i="5" s="1"/>
  <c r="L16" i="5" s="1"/>
  <c r="M16" i="5" s="1"/>
  <c r="N16" i="5" s="1"/>
  <c r="O16" i="5" s="1"/>
  <c r="P16" i="5" s="1"/>
  <c r="Q16" i="5" s="1"/>
  <c r="R16" i="5" s="1"/>
  <c r="S16" i="5" s="1"/>
  <c r="T16" i="5" s="1"/>
  <c r="U16" i="5" s="1"/>
  <c r="V16" i="5" s="1"/>
  <c r="W16" i="5" s="1"/>
  <c r="X16" i="5" s="1"/>
  <c r="Y16" i="5" s="1"/>
  <c r="Z16" i="5" s="1"/>
  <c r="AA16" i="5" s="1"/>
  <c r="AB16" i="5" s="1"/>
  <c r="AC16" i="5" s="1"/>
  <c r="AD16" i="5" s="1"/>
  <c r="AE16" i="5" s="1"/>
  <c r="H15" i="5"/>
  <c r="I15" i="5" s="1"/>
  <c r="J15" i="5" s="1"/>
  <c r="K15" i="5" s="1"/>
  <c r="L15" i="5" s="1"/>
  <c r="M15" i="5" s="1"/>
  <c r="N15" i="5" s="1"/>
  <c r="O15" i="5" s="1"/>
  <c r="P15" i="5" s="1"/>
  <c r="Q15" i="5" s="1"/>
  <c r="R15" i="5" s="1"/>
  <c r="S15" i="5" s="1"/>
  <c r="T15" i="5" s="1"/>
  <c r="U15" i="5" s="1"/>
  <c r="V15" i="5" s="1"/>
  <c r="W15" i="5" s="1"/>
  <c r="X15" i="5" s="1"/>
  <c r="Y15" i="5" s="1"/>
  <c r="Z15" i="5" s="1"/>
  <c r="AA15" i="5" s="1"/>
  <c r="AB15" i="5" s="1"/>
  <c r="AC15" i="5" s="1"/>
  <c r="AD15" i="5" s="1"/>
  <c r="AE15" i="5" s="1"/>
  <c r="H14" i="5"/>
  <c r="I14" i="5" s="1"/>
  <c r="J14" i="5" s="1"/>
  <c r="K14" i="5" s="1"/>
  <c r="L14" i="5" s="1"/>
  <c r="M14" i="5" s="1"/>
  <c r="N14" i="5" s="1"/>
  <c r="O14" i="5" s="1"/>
  <c r="P14" i="5" s="1"/>
  <c r="Q14" i="5" s="1"/>
  <c r="R14" i="5" s="1"/>
  <c r="S14" i="5" s="1"/>
  <c r="T14" i="5" s="1"/>
  <c r="U14" i="5" s="1"/>
  <c r="V14" i="5" s="1"/>
  <c r="W14" i="5" s="1"/>
  <c r="X14" i="5" s="1"/>
  <c r="Y14" i="5" s="1"/>
  <c r="Z14" i="5" s="1"/>
  <c r="AA14" i="5" s="1"/>
  <c r="AB14" i="5" s="1"/>
  <c r="AC14" i="5" s="1"/>
  <c r="AD14" i="5" s="1"/>
  <c r="AE14" i="5" s="1"/>
  <c r="H13" i="5"/>
  <c r="I13" i="5" s="1"/>
  <c r="J13" i="5" s="1"/>
  <c r="K13" i="5" s="1"/>
  <c r="L13" i="5" s="1"/>
  <c r="M13" i="5" s="1"/>
  <c r="N13" i="5" s="1"/>
  <c r="O13" i="5" s="1"/>
  <c r="P13" i="5" s="1"/>
  <c r="Q13" i="5" s="1"/>
  <c r="R13" i="5" s="1"/>
  <c r="S13" i="5" s="1"/>
  <c r="T13" i="5" s="1"/>
  <c r="U13" i="5" s="1"/>
  <c r="V13" i="5" s="1"/>
  <c r="W13" i="5" s="1"/>
  <c r="X13" i="5" s="1"/>
  <c r="Y13" i="5" s="1"/>
  <c r="Z13" i="5" s="1"/>
  <c r="AA13" i="5" s="1"/>
  <c r="AB13" i="5" s="1"/>
  <c r="AC13" i="5" s="1"/>
  <c r="AD13" i="5" s="1"/>
  <c r="AE13" i="5" s="1"/>
  <c r="H12" i="5"/>
  <c r="I12" i="5" s="1"/>
  <c r="J12" i="5" s="1"/>
  <c r="K12" i="5" s="1"/>
  <c r="L12" i="5" s="1"/>
  <c r="M12" i="5" s="1"/>
  <c r="N12" i="5" s="1"/>
  <c r="O12" i="5" s="1"/>
  <c r="P12" i="5" s="1"/>
  <c r="Q12" i="5" s="1"/>
  <c r="R12" i="5" s="1"/>
  <c r="S12" i="5" s="1"/>
  <c r="T12" i="5" s="1"/>
  <c r="U12" i="5" s="1"/>
  <c r="V12" i="5" s="1"/>
  <c r="W12" i="5" s="1"/>
  <c r="X12" i="5" s="1"/>
  <c r="Y12" i="5" s="1"/>
  <c r="Z12" i="5" s="1"/>
  <c r="AA12" i="5" s="1"/>
  <c r="AB12" i="5" s="1"/>
  <c r="AC12" i="5" s="1"/>
  <c r="AD12" i="5" s="1"/>
  <c r="AE12" i="5" s="1"/>
  <c r="H11" i="5"/>
  <c r="I11" i="5" s="1"/>
  <c r="J11" i="5" s="1"/>
  <c r="K11" i="5" s="1"/>
  <c r="L11" i="5" s="1"/>
  <c r="M11" i="5" s="1"/>
  <c r="N11" i="5" s="1"/>
  <c r="O11" i="5" s="1"/>
  <c r="P11" i="5" s="1"/>
  <c r="Q11" i="5" s="1"/>
  <c r="R11" i="5" s="1"/>
  <c r="S11" i="5" s="1"/>
  <c r="T11" i="5" s="1"/>
  <c r="U11" i="5" s="1"/>
  <c r="V11" i="5" s="1"/>
  <c r="W11" i="5" s="1"/>
  <c r="X11" i="5" s="1"/>
  <c r="Y11" i="5" s="1"/>
  <c r="Z11" i="5" s="1"/>
  <c r="AA11" i="5" s="1"/>
  <c r="AB11" i="5" s="1"/>
  <c r="AC11" i="5" s="1"/>
  <c r="AD11" i="5" s="1"/>
  <c r="AE11" i="5" s="1"/>
  <c r="H10" i="5"/>
  <c r="F56" i="5"/>
  <c r="F63" i="5" s="1"/>
  <c r="D56" i="5"/>
  <c r="D63" i="5" s="1"/>
  <c r="G30" i="5"/>
  <c r="G56" i="5" s="1"/>
  <c r="G63" i="5" s="1"/>
  <c r="F30" i="5"/>
  <c r="E30" i="5"/>
  <c r="E56" i="5" s="1"/>
  <c r="E63" i="5" s="1"/>
  <c r="D30" i="5"/>
  <c r="C30" i="5"/>
  <c r="C56" i="5" s="1"/>
  <c r="C63" i="5" s="1"/>
  <c r="AE21" i="4"/>
  <c r="AD21" i="4"/>
  <c r="AC21" i="4"/>
  <c r="AB21" i="4"/>
  <c r="AA21" i="4"/>
  <c r="Z21" i="4"/>
  <c r="Y21" i="4"/>
  <c r="X21" i="4"/>
  <c r="W21" i="4"/>
  <c r="V21" i="4"/>
  <c r="U21" i="4"/>
  <c r="T21" i="4"/>
  <c r="S21" i="4"/>
  <c r="R21" i="4"/>
  <c r="Q21" i="4"/>
  <c r="P21" i="4"/>
  <c r="O21" i="4"/>
  <c r="N21" i="4"/>
  <c r="M21" i="4"/>
  <c r="L21" i="4"/>
  <c r="K21" i="4"/>
  <c r="J21" i="4"/>
  <c r="I21" i="4"/>
  <c r="H21" i="4"/>
  <c r="G21" i="4"/>
  <c r="F21" i="4"/>
  <c r="E21" i="4"/>
  <c r="D21" i="4"/>
  <c r="C21" i="4"/>
  <c r="C12" i="4"/>
  <c r="D12" i="4"/>
  <c r="E12" i="4"/>
  <c r="F12" i="4"/>
  <c r="G12" i="4"/>
  <c r="H10" i="4"/>
  <c r="I10" i="4" s="1"/>
  <c r="J10" i="4" s="1"/>
  <c r="K10" i="4" s="1"/>
  <c r="L10" i="4" s="1"/>
  <c r="M10" i="4" s="1"/>
  <c r="N10" i="4" s="1"/>
  <c r="O10" i="4" s="1"/>
  <c r="P10" i="4" s="1"/>
  <c r="Q10" i="4" s="1"/>
  <c r="R10" i="4" s="1"/>
  <c r="S10" i="4" s="1"/>
  <c r="T10" i="4" s="1"/>
  <c r="U10" i="4" s="1"/>
  <c r="V10" i="4" s="1"/>
  <c r="W10" i="4" s="1"/>
  <c r="X10" i="4" s="1"/>
  <c r="Y10" i="4" s="1"/>
  <c r="Z10" i="4" s="1"/>
  <c r="AA10" i="4" s="1"/>
  <c r="AB10" i="4" s="1"/>
  <c r="AC10" i="4" s="1"/>
  <c r="AD10" i="4" s="1"/>
  <c r="AE10" i="4" s="1"/>
  <c r="H9" i="4"/>
  <c r="I9" i="4" s="1"/>
  <c r="AK145" i="29" l="1"/>
  <c r="AK145" i="28"/>
  <c r="AK145" i="26"/>
  <c r="AK145" i="25"/>
  <c r="AK145" i="27"/>
  <c r="AK145" i="22"/>
  <c r="AK145" i="24"/>
  <c r="AK145" i="23"/>
  <c r="AK145" i="21"/>
  <c r="AK146" i="28"/>
  <c r="AK146" i="29"/>
  <c r="AK146" i="27"/>
  <c r="AK146" i="25"/>
  <c r="AK146" i="26"/>
  <c r="AK146" i="24"/>
  <c r="AK146" i="23"/>
  <c r="AK146" i="22"/>
  <c r="AK146" i="21"/>
  <c r="AK147" i="27"/>
  <c r="AK147" i="28"/>
  <c r="AK147" i="25"/>
  <c r="AK147" i="29"/>
  <c r="AK147" i="26"/>
  <c r="AK147" i="23"/>
  <c r="AK147" i="22"/>
  <c r="AK147" i="24"/>
  <c r="AK147" i="21"/>
  <c r="AK144" i="29"/>
  <c r="AK144" i="26"/>
  <c r="AK144" i="28"/>
  <c r="AK144" i="27"/>
  <c r="AK144" i="24"/>
  <c r="AK144" i="25"/>
  <c r="AK144" i="23"/>
  <c r="AK144" i="22"/>
  <c r="AK144" i="21"/>
  <c r="AK148" i="29"/>
  <c r="AK148" i="25"/>
  <c r="AK148" i="28"/>
  <c r="AK148" i="27"/>
  <c r="AK148" i="26"/>
  <c r="AK148" i="24"/>
  <c r="AK148" i="23"/>
  <c r="AK148" i="22"/>
  <c r="AK148" i="21"/>
  <c r="AO24" i="7"/>
  <c r="AS22" i="7"/>
  <c r="AS18" i="7"/>
  <c r="Y18" i="7"/>
  <c r="I20" i="7"/>
  <c r="M18" i="7"/>
  <c r="AO22" i="7"/>
  <c r="Q17" i="7"/>
  <c r="AO21" i="7"/>
  <c r="AG18" i="7"/>
  <c r="I21" i="7"/>
  <c r="AS19" i="7"/>
  <c r="AO23" i="7"/>
  <c r="AC17" i="7"/>
  <c r="G23" i="4"/>
  <c r="AK113" i="14" s="1"/>
  <c r="F22" i="4"/>
  <c r="T112" i="14" s="1"/>
  <c r="E22" i="4"/>
  <c r="T111" i="14" s="1"/>
  <c r="C23" i="4"/>
  <c r="D22" i="4"/>
  <c r="Y25" i="7"/>
  <c r="Y21" i="7"/>
  <c r="Y20" i="7"/>
  <c r="AG24" i="7"/>
  <c r="M20" i="7"/>
  <c r="AS25" i="7"/>
  <c r="Y24" i="7"/>
  <c r="AM250" i="7"/>
  <c r="AM283" i="7" s="1"/>
  <c r="AM315" i="7" s="1"/>
  <c r="AM246" i="7"/>
  <c r="AM279" i="7" s="1"/>
  <c r="AM311" i="7" s="1"/>
  <c r="AM242" i="7"/>
  <c r="AM275" i="7" s="1"/>
  <c r="AM307" i="7" s="1"/>
  <c r="AM238" i="7"/>
  <c r="AM271" i="7" s="1"/>
  <c r="AM303" i="7" s="1"/>
  <c r="AM251" i="7"/>
  <c r="AM284" i="7" s="1"/>
  <c r="AM316" i="7" s="1"/>
  <c r="AM247" i="7"/>
  <c r="AM280" i="7" s="1"/>
  <c r="AM312" i="7" s="1"/>
  <c r="AM252" i="7"/>
  <c r="AM285" i="7" s="1"/>
  <c r="AM317" i="7" s="1"/>
  <c r="AM248" i="7"/>
  <c r="AM281" i="7" s="1"/>
  <c r="AM313" i="7" s="1"/>
  <c r="AM244" i="7"/>
  <c r="AM277" i="7" s="1"/>
  <c r="AM309" i="7" s="1"/>
  <c r="AM245" i="7"/>
  <c r="AM278" i="7" s="1"/>
  <c r="AM310" i="7" s="1"/>
  <c r="AM243" i="7"/>
  <c r="AM276" i="7" s="1"/>
  <c r="AM308" i="7" s="1"/>
  <c r="AM235" i="7"/>
  <c r="AM268" i="7" s="1"/>
  <c r="AM300" i="7" s="1"/>
  <c r="AM231" i="7"/>
  <c r="AM264" i="7" s="1"/>
  <c r="AM296" i="7" s="1"/>
  <c r="AM227" i="7"/>
  <c r="AM260" i="7" s="1"/>
  <c r="AM292" i="7" s="1"/>
  <c r="AM228" i="7"/>
  <c r="AM261" i="7" s="1"/>
  <c r="AM293" i="7" s="1"/>
  <c r="AM249" i="7"/>
  <c r="AM282" i="7" s="1"/>
  <c r="AM314" i="7" s="1"/>
  <c r="AM241" i="7"/>
  <c r="AM274" i="7" s="1"/>
  <c r="AM306" i="7" s="1"/>
  <c r="AM240" i="7"/>
  <c r="AM273" i="7" s="1"/>
  <c r="AM305" i="7" s="1"/>
  <c r="AM239" i="7"/>
  <c r="AM272" i="7" s="1"/>
  <c r="AM304" i="7" s="1"/>
  <c r="AM236" i="7"/>
  <c r="AM269" i="7" s="1"/>
  <c r="AM301" i="7" s="1"/>
  <c r="AM232" i="7"/>
  <c r="AM265" i="7" s="1"/>
  <c r="AM297" i="7" s="1"/>
  <c r="AM237" i="7"/>
  <c r="AM270" i="7" s="1"/>
  <c r="AM302" i="7" s="1"/>
  <c r="AM233" i="7"/>
  <c r="AM266" i="7" s="1"/>
  <c r="AM298" i="7" s="1"/>
  <c r="AM230" i="7"/>
  <c r="AM263" i="7" s="1"/>
  <c r="AM295" i="7" s="1"/>
  <c r="AM229" i="7"/>
  <c r="AM262" i="7" s="1"/>
  <c r="AM294" i="7" s="1"/>
  <c r="AM226" i="7"/>
  <c r="AM259" i="7" s="1"/>
  <c r="AM291" i="7" s="1"/>
  <c r="AM234" i="7"/>
  <c r="AM267" i="7" s="1"/>
  <c r="AM299" i="7" s="1"/>
  <c r="AM225" i="7"/>
  <c r="AM258" i="7" s="1"/>
  <c r="AM290" i="7" s="1"/>
  <c r="AM224" i="7"/>
  <c r="AG25" i="7"/>
  <c r="AK26" i="7"/>
  <c r="W250" i="7"/>
  <c r="W283" i="7" s="1"/>
  <c r="W315" i="7" s="1"/>
  <c r="W251" i="7"/>
  <c r="W284" i="7" s="1"/>
  <c r="W316" i="7" s="1"/>
  <c r="W244" i="7"/>
  <c r="W277" i="7" s="1"/>
  <c r="W309" i="7" s="1"/>
  <c r="W231" i="7"/>
  <c r="W264" i="7" s="1"/>
  <c r="W296" i="7" s="1"/>
  <c r="W240" i="7"/>
  <c r="W273" i="7" s="1"/>
  <c r="W305" i="7" s="1"/>
  <c r="W237" i="7"/>
  <c r="W270" i="7" s="1"/>
  <c r="W302" i="7" s="1"/>
  <c r="W224" i="7"/>
  <c r="W230" i="7"/>
  <c r="W263" i="7" s="1"/>
  <c r="W295" i="7" s="1"/>
  <c r="W246" i="7"/>
  <c r="W279" i="7" s="1"/>
  <c r="W311" i="7" s="1"/>
  <c r="W247" i="7"/>
  <c r="W280" i="7" s="1"/>
  <c r="W312" i="7" s="1"/>
  <c r="W245" i="7"/>
  <c r="W278" i="7" s="1"/>
  <c r="W310" i="7" s="1"/>
  <c r="W227" i="7"/>
  <c r="W239" i="7"/>
  <c r="W272" i="7" s="1"/>
  <c r="W304" i="7" s="1"/>
  <c r="W233" i="7"/>
  <c r="W266" i="7" s="1"/>
  <c r="W298" i="7" s="1"/>
  <c r="W234" i="7"/>
  <c r="W267" i="7" s="1"/>
  <c r="W299" i="7" s="1"/>
  <c r="W241" i="7"/>
  <c r="W274" i="7" s="1"/>
  <c r="W306" i="7" s="1"/>
  <c r="W242" i="7"/>
  <c r="W275" i="7" s="1"/>
  <c r="W307" i="7" s="1"/>
  <c r="W252" i="7"/>
  <c r="W285" i="7" s="1"/>
  <c r="W317" i="7" s="1"/>
  <c r="W243" i="7"/>
  <c r="W276" i="7" s="1"/>
  <c r="W308" i="7" s="1"/>
  <c r="W249" i="7"/>
  <c r="W282" i="7" s="1"/>
  <c r="W314" i="7" s="1"/>
  <c r="W236" i="7"/>
  <c r="W269" i="7" s="1"/>
  <c r="W301" i="7" s="1"/>
  <c r="W229" i="7"/>
  <c r="W262" i="7" s="1"/>
  <c r="W294" i="7" s="1"/>
  <c r="W226" i="7"/>
  <c r="W259" i="7" s="1"/>
  <c r="W291" i="7" s="1"/>
  <c r="W238" i="7"/>
  <c r="W271" i="7" s="1"/>
  <c r="W303" i="7" s="1"/>
  <c r="W248" i="7"/>
  <c r="W281" i="7" s="1"/>
  <c r="W313" i="7" s="1"/>
  <c r="W235" i="7"/>
  <c r="W268" i="7" s="1"/>
  <c r="W300" i="7" s="1"/>
  <c r="W232" i="7"/>
  <c r="W265" i="7" s="1"/>
  <c r="W297" i="7" s="1"/>
  <c r="W225" i="7"/>
  <c r="W228" i="7"/>
  <c r="AC22" i="7"/>
  <c r="AK22" i="7"/>
  <c r="G238" i="7"/>
  <c r="G271" i="7" s="1"/>
  <c r="G303" i="7" s="1"/>
  <c r="G248" i="7"/>
  <c r="G281" i="7" s="1"/>
  <c r="G313" i="7" s="1"/>
  <c r="G235" i="7"/>
  <c r="G268" i="7" s="1"/>
  <c r="G300" i="7" s="1"/>
  <c r="G249" i="7"/>
  <c r="G282" i="7" s="1"/>
  <c r="G314" i="7" s="1"/>
  <c r="G236" i="7"/>
  <c r="G269" i="7" s="1"/>
  <c r="G301" i="7" s="1"/>
  <c r="G230" i="7"/>
  <c r="G228" i="7"/>
  <c r="G250" i="7"/>
  <c r="G283" i="7" s="1"/>
  <c r="G315" i="7" s="1"/>
  <c r="G251" i="7"/>
  <c r="G284" i="7" s="1"/>
  <c r="G316" i="7" s="1"/>
  <c r="G245" i="7"/>
  <c r="G278" i="7" s="1"/>
  <c r="G310" i="7" s="1"/>
  <c r="G231" i="7"/>
  <c r="G241" i="7"/>
  <c r="G274" i="7" s="1"/>
  <c r="G306" i="7" s="1"/>
  <c r="G237" i="7"/>
  <c r="G270" i="7" s="1"/>
  <c r="G302" i="7" s="1"/>
  <c r="G234" i="7"/>
  <c r="G267" i="7" s="1"/>
  <c r="G299" i="7" s="1"/>
  <c r="G226" i="7"/>
  <c r="G259" i="7" s="1"/>
  <c r="G291" i="7" s="1"/>
  <c r="G252" i="7"/>
  <c r="G285" i="7" s="1"/>
  <c r="G317" i="7" s="1"/>
  <c r="G239" i="7"/>
  <c r="G272" i="7" s="1"/>
  <c r="G304" i="7" s="1"/>
  <c r="G224" i="7"/>
  <c r="G246" i="7"/>
  <c r="G279" i="7" s="1"/>
  <c r="G311" i="7" s="1"/>
  <c r="G247" i="7"/>
  <c r="G280" i="7" s="1"/>
  <c r="G312" i="7" s="1"/>
  <c r="G244" i="7"/>
  <c r="G277" i="7" s="1"/>
  <c r="G309" i="7" s="1"/>
  <c r="G227" i="7"/>
  <c r="G240" i="7"/>
  <c r="G273" i="7" s="1"/>
  <c r="G305" i="7" s="1"/>
  <c r="G233" i="7"/>
  <c r="G266" i="7" s="1"/>
  <c r="G298" i="7" s="1"/>
  <c r="G225" i="7"/>
  <c r="G242" i="7"/>
  <c r="G275" i="7" s="1"/>
  <c r="G307" i="7" s="1"/>
  <c r="G243" i="7"/>
  <c r="G276" i="7" s="1"/>
  <c r="G308" i="7" s="1"/>
  <c r="G232" i="7"/>
  <c r="G265" i="7" s="1"/>
  <c r="G297" i="7" s="1"/>
  <c r="G229" i="7"/>
  <c r="AC24" i="7"/>
  <c r="AK23" i="7"/>
  <c r="AS21" i="7"/>
  <c r="Q20" i="7"/>
  <c r="Y26" i="7"/>
  <c r="AG26" i="7"/>
  <c r="AC18" i="7"/>
  <c r="M22" i="7"/>
  <c r="AK25" i="7"/>
  <c r="AK18" i="7"/>
  <c r="AS24" i="7"/>
  <c r="Q23" i="7"/>
  <c r="Y23" i="7"/>
  <c r="AG22" i="7"/>
  <c r="AC26" i="7"/>
  <c r="U123" i="7"/>
  <c r="U154" i="7" s="1"/>
  <c r="U24" i="7"/>
  <c r="U23" i="7"/>
  <c r="AO123" i="7"/>
  <c r="AO154" i="7" s="1"/>
  <c r="AO25" i="7"/>
  <c r="M26" i="7"/>
  <c r="Q18" i="7"/>
  <c r="AK24" i="7"/>
  <c r="AK19" i="7"/>
  <c r="M23" i="7"/>
  <c r="M25" i="7"/>
  <c r="AS23" i="7"/>
  <c r="Q22" i="7"/>
  <c r="Q25" i="7"/>
  <c r="Q24" i="7"/>
  <c r="U25" i="7"/>
  <c r="U18" i="7"/>
  <c r="Y22" i="7"/>
  <c r="Y19" i="7"/>
  <c r="AG20" i="7"/>
  <c r="AG23" i="7"/>
  <c r="AC23" i="7"/>
  <c r="AC25" i="7"/>
  <c r="I123" i="7"/>
  <c r="I154" i="7" s="1"/>
  <c r="I24" i="7"/>
  <c r="I26" i="7"/>
  <c r="U22" i="7"/>
  <c r="M24" i="7"/>
  <c r="Q26" i="7"/>
  <c r="U26" i="7"/>
  <c r="U21" i="7"/>
  <c r="AS123" i="7"/>
  <c r="AS154" i="7" s="1"/>
  <c r="AS20" i="7"/>
  <c r="I25" i="7"/>
  <c r="AK20" i="7"/>
  <c r="AK21" i="7"/>
  <c r="M19" i="7"/>
  <c r="M21" i="7"/>
  <c r="AS26" i="7"/>
  <c r="Q21" i="7"/>
  <c r="Q19" i="7"/>
  <c r="U19" i="7"/>
  <c r="U20" i="7"/>
  <c r="AG21" i="7"/>
  <c r="AG19" i="7"/>
  <c r="AC20" i="7"/>
  <c r="AC19" i="7"/>
  <c r="AC21" i="7"/>
  <c r="AM219" i="7"/>
  <c r="AM215" i="7"/>
  <c r="AM216" i="7"/>
  <c r="AM212" i="7"/>
  <c r="AM218" i="7"/>
  <c r="AM214" i="7"/>
  <c r="AM208" i="7"/>
  <c r="AM217" i="7"/>
  <c r="AM206" i="7"/>
  <c r="AM202" i="7"/>
  <c r="AM198" i="7"/>
  <c r="AM213" i="7"/>
  <c r="AM211" i="7"/>
  <c r="AM210" i="7"/>
  <c r="AM209" i="7"/>
  <c r="AM205" i="7"/>
  <c r="AM204" i="7"/>
  <c r="AM203" i="7"/>
  <c r="AM196" i="7"/>
  <c r="AM201" i="7"/>
  <c r="AM200" i="7"/>
  <c r="AM199" i="7"/>
  <c r="AM195" i="7"/>
  <c r="AM194" i="7"/>
  <c r="AM193" i="7"/>
  <c r="AM191" i="7"/>
  <c r="AM207" i="7"/>
  <c r="AM192" i="7"/>
  <c r="AM197" i="7"/>
  <c r="W219" i="7"/>
  <c r="W215" i="7"/>
  <c r="W216" i="7"/>
  <c r="W212" i="7"/>
  <c r="W218" i="7"/>
  <c r="W214" i="7"/>
  <c r="W208" i="7"/>
  <c r="W206" i="7"/>
  <c r="W202" i="7"/>
  <c r="W198" i="7"/>
  <c r="W217" i="7"/>
  <c r="W213" i="7"/>
  <c r="W205" i="7"/>
  <c r="W204" i="7"/>
  <c r="W203" i="7"/>
  <c r="W196" i="7"/>
  <c r="W207" i="7"/>
  <c r="W211" i="7"/>
  <c r="W210" i="7"/>
  <c r="W209" i="7"/>
  <c r="W195" i="7"/>
  <c r="W194" i="7"/>
  <c r="W191" i="7"/>
  <c r="W192" i="7"/>
  <c r="W193" i="7"/>
  <c r="W197" i="7"/>
  <c r="W200" i="7"/>
  <c r="W201" i="7"/>
  <c r="W199" i="7"/>
  <c r="G219" i="7"/>
  <c r="G215" i="7"/>
  <c r="G216" i="7"/>
  <c r="G218" i="7"/>
  <c r="G214" i="7"/>
  <c r="G212" i="7"/>
  <c r="G206" i="7"/>
  <c r="G202" i="7"/>
  <c r="G198" i="7"/>
  <c r="G205" i="7"/>
  <c r="G204" i="7"/>
  <c r="G211" i="7"/>
  <c r="G210" i="7"/>
  <c r="G209" i="7"/>
  <c r="G196" i="7"/>
  <c r="G217" i="7"/>
  <c r="G213" i="7"/>
  <c r="G193" i="7"/>
  <c r="G201" i="7"/>
  <c r="G200" i="7"/>
  <c r="G199" i="7"/>
  <c r="G195" i="7"/>
  <c r="G194" i="7"/>
  <c r="G191" i="7"/>
  <c r="G208" i="7"/>
  <c r="G207" i="7"/>
  <c r="G192" i="7"/>
  <c r="G203" i="7"/>
  <c r="G197" i="7"/>
  <c r="AO108" i="14"/>
  <c r="H13" i="6"/>
  <c r="H16" i="6" s="1"/>
  <c r="U189" i="7"/>
  <c r="Y189" i="7"/>
  <c r="AK189" i="7"/>
  <c r="O117" i="7"/>
  <c r="O148" i="7" s="1"/>
  <c r="O87" i="7"/>
  <c r="AC189" i="7"/>
  <c r="AE87" i="7"/>
  <c r="AE117" i="7"/>
  <c r="AE148" i="7" s="1"/>
  <c r="M189" i="7"/>
  <c r="AU87" i="7"/>
  <c r="AU117" i="7"/>
  <c r="AU148" i="7" s="1"/>
  <c r="V87" i="7"/>
  <c r="V117" i="7"/>
  <c r="V148" i="7" s="1"/>
  <c r="S87" i="7"/>
  <c r="S117" i="7"/>
  <c r="S148" i="7" s="1"/>
  <c r="AH86" i="7"/>
  <c r="AH116" i="7"/>
  <c r="AH147" i="7" s="1"/>
  <c r="K87" i="7"/>
  <c r="K117" i="7"/>
  <c r="K148" i="7" s="1"/>
  <c r="AQ87" i="7"/>
  <c r="AQ117" i="7"/>
  <c r="AQ148" i="7" s="1"/>
  <c r="AT87" i="7"/>
  <c r="AT117" i="7"/>
  <c r="AT148" i="7" s="1"/>
  <c r="Q189" i="7"/>
  <c r="AJ86" i="7"/>
  <c r="AJ116" i="7"/>
  <c r="AJ147" i="7" s="1"/>
  <c r="AF86" i="7"/>
  <c r="AF116" i="7"/>
  <c r="AF147" i="7" s="1"/>
  <c r="AI87" i="7"/>
  <c r="AI117" i="7"/>
  <c r="AI148" i="7" s="1"/>
  <c r="N87" i="7"/>
  <c r="N117" i="7"/>
  <c r="N148" i="7" s="1"/>
  <c r="AR86" i="7"/>
  <c r="AR116" i="7"/>
  <c r="AR147" i="7" s="1"/>
  <c r="F87" i="7"/>
  <c r="F117" i="7"/>
  <c r="F148" i="7" s="1"/>
  <c r="AA87" i="7"/>
  <c r="AA117" i="7"/>
  <c r="AA148" i="7" s="1"/>
  <c r="X86" i="7"/>
  <c r="X116" i="7"/>
  <c r="X147" i="7" s="1"/>
  <c r="H86" i="7"/>
  <c r="H116" i="7"/>
  <c r="H147" i="7" s="1"/>
  <c r="L86" i="7"/>
  <c r="L116" i="7"/>
  <c r="L147" i="7" s="1"/>
  <c r="AB86" i="7"/>
  <c r="AB116" i="7"/>
  <c r="AB147" i="7" s="1"/>
  <c r="P86" i="7"/>
  <c r="P116" i="7"/>
  <c r="P147" i="7" s="1"/>
  <c r="J86" i="7"/>
  <c r="J116" i="7"/>
  <c r="J147" i="7" s="1"/>
  <c r="AD87" i="7"/>
  <c r="AD117" i="7"/>
  <c r="AD148" i="7" s="1"/>
  <c r="R86" i="7"/>
  <c r="R116" i="7"/>
  <c r="R147" i="7" s="1"/>
  <c r="AS189" i="7"/>
  <c r="E86" i="7"/>
  <c r="E116" i="7"/>
  <c r="E147" i="7" s="1"/>
  <c r="Z86" i="7"/>
  <c r="Z116" i="7"/>
  <c r="Z147" i="7" s="1"/>
  <c r="AL87" i="7"/>
  <c r="AL117" i="7"/>
  <c r="AL148" i="7" s="1"/>
  <c r="AG189" i="7"/>
  <c r="AN86" i="7"/>
  <c r="AN116" i="7"/>
  <c r="AN147" i="7" s="1"/>
  <c r="AP86" i="7"/>
  <c r="AP116" i="7"/>
  <c r="AP147" i="7" s="1"/>
  <c r="T86" i="7"/>
  <c r="T116" i="7"/>
  <c r="T147" i="7" s="1"/>
  <c r="T110" i="14"/>
  <c r="T179" i="14"/>
  <c r="AK179" i="14"/>
  <c r="T180" i="14"/>
  <c r="AK180" i="14"/>
  <c r="T184" i="14"/>
  <c r="AK184" i="14"/>
  <c r="T181" i="14"/>
  <c r="AK181" i="14"/>
  <c r="T183" i="14"/>
  <c r="AK183" i="14"/>
  <c r="AK182" i="14"/>
  <c r="T182" i="14"/>
  <c r="I10" i="5"/>
  <c r="AK146" i="14"/>
  <c r="AK144" i="14"/>
  <c r="AK145" i="14"/>
  <c r="AK148" i="14"/>
  <c r="AK147" i="14"/>
  <c r="W178" i="14"/>
  <c r="AE178" i="14" s="1"/>
  <c r="AE143" i="14"/>
  <c r="Y178" i="14"/>
  <c r="AG178" i="14" s="1"/>
  <c r="AG143" i="14"/>
  <c r="AF143" i="14"/>
  <c r="X178" i="14"/>
  <c r="AF178" i="14" s="1"/>
  <c r="Z178" i="14"/>
  <c r="AH178" i="14" s="1"/>
  <c r="AH143" i="14"/>
  <c r="AC143" i="14"/>
  <c r="U178" i="14"/>
  <c r="AC178" i="14" s="1"/>
  <c r="V178" i="14"/>
  <c r="AD143" i="14"/>
  <c r="AX108" i="14"/>
  <c r="AP143" i="14"/>
  <c r="AO143" i="14"/>
  <c r="AW108" i="14"/>
  <c r="AU108" i="14"/>
  <c r="AM143" i="14"/>
  <c r="AD178" i="14"/>
  <c r="AT108" i="14"/>
  <c r="AL143" i="14"/>
  <c r="AN143" i="14"/>
  <c r="AV108" i="14"/>
  <c r="AY108" i="14"/>
  <c r="AQ143" i="14"/>
  <c r="K7" i="6"/>
  <c r="J8" i="6"/>
  <c r="K8" i="6" s="1"/>
  <c r="L8" i="6" s="1"/>
  <c r="M8" i="6" s="1"/>
  <c r="N8" i="6" s="1"/>
  <c r="O8" i="6" s="1"/>
  <c r="P8" i="6" s="1"/>
  <c r="Q8" i="6" s="1"/>
  <c r="R8" i="6" s="1"/>
  <c r="S8" i="6" s="1"/>
  <c r="T8" i="6" s="1"/>
  <c r="U8" i="6" s="1"/>
  <c r="V8" i="6" s="1"/>
  <c r="W8" i="6" s="1"/>
  <c r="X8" i="6" s="1"/>
  <c r="Y8" i="6" s="1"/>
  <c r="Z8" i="6" s="1"/>
  <c r="AA8" i="6" s="1"/>
  <c r="AB8" i="6" s="1"/>
  <c r="AC8" i="6" s="1"/>
  <c r="AD8" i="6" s="1"/>
  <c r="AE8" i="6" s="1"/>
  <c r="I13" i="6"/>
  <c r="I16" i="6" s="1"/>
  <c r="F62" i="5"/>
  <c r="G62" i="5"/>
  <c r="D62" i="5"/>
  <c r="E62" i="5"/>
  <c r="C62" i="5"/>
  <c r="I56" i="5"/>
  <c r="J10" i="5"/>
  <c r="H56" i="5"/>
  <c r="C22" i="4"/>
  <c r="I12" i="4"/>
  <c r="I23" i="4" s="1"/>
  <c r="D23" i="4"/>
  <c r="G22" i="4"/>
  <c r="H12" i="4"/>
  <c r="E23" i="4"/>
  <c r="F23" i="4"/>
  <c r="J9" i="4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3" i="3"/>
  <c r="C12" i="3"/>
  <c r="AP148" i="22" l="1"/>
  <c r="AX148" i="22" s="1"/>
  <c r="AM148" i="22"/>
  <c r="AU148" i="22" s="1"/>
  <c r="AQ148" i="22"/>
  <c r="AL148" i="22"/>
  <c r="AT148" i="22" s="1"/>
  <c r="AN148" i="22"/>
  <c r="AV148" i="22" s="1"/>
  <c r="AO148" i="22"/>
  <c r="AW148" i="22" s="1"/>
  <c r="AO148" i="27"/>
  <c r="AW148" i="27" s="1"/>
  <c r="L148" i="27" s="1"/>
  <c r="L285" i="30" s="1"/>
  <c r="L281" i="30" s="1"/>
  <c r="AL148" i="27"/>
  <c r="AT148" i="27" s="1"/>
  <c r="AQ148" i="27"/>
  <c r="AY148" i="27" s="1"/>
  <c r="AN148" i="27"/>
  <c r="AV148" i="27" s="1"/>
  <c r="K148" i="27" s="1"/>
  <c r="L279" i="30" s="1"/>
  <c r="L275" i="30" s="1"/>
  <c r="AM148" i="27"/>
  <c r="AU148" i="27" s="1"/>
  <c r="J148" i="27" s="1"/>
  <c r="L273" i="30" s="1"/>
  <c r="L269" i="30" s="1"/>
  <c r="AP148" i="27"/>
  <c r="AX148" i="27" s="1"/>
  <c r="M148" i="27" s="1"/>
  <c r="L291" i="30" s="1"/>
  <c r="L287" i="30" s="1"/>
  <c r="AN144" i="21"/>
  <c r="AV144" i="21" s="1"/>
  <c r="AO144" i="21"/>
  <c r="AW144" i="21" s="1"/>
  <c r="AM144" i="21"/>
  <c r="AU144" i="21" s="1"/>
  <c r="AL144" i="21"/>
  <c r="AT144" i="21" s="1"/>
  <c r="AP144" i="21"/>
  <c r="AX144" i="21" s="1"/>
  <c r="AQ144" i="21"/>
  <c r="AY144" i="21" s="1"/>
  <c r="AP144" i="24"/>
  <c r="AX144" i="24" s="1"/>
  <c r="AM144" i="24"/>
  <c r="AU144" i="24" s="1"/>
  <c r="AQ144" i="24"/>
  <c r="AN144" i="24"/>
  <c r="AV144" i="24" s="1"/>
  <c r="AL144" i="24"/>
  <c r="AT144" i="24" s="1"/>
  <c r="AO144" i="24"/>
  <c r="AW144" i="24" s="1"/>
  <c r="AQ144" i="29"/>
  <c r="AY144" i="29" s="1"/>
  <c r="AM144" i="29"/>
  <c r="AU144" i="29" s="1"/>
  <c r="AP144" i="29"/>
  <c r="AX144" i="29" s="1"/>
  <c r="AL144" i="29"/>
  <c r="AT144" i="29" s="1"/>
  <c r="AO144" i="29"/>
  <c r="AW144" i="29" s="1"/>
  <c r="AN144" i="29"/>
  <c r="AV144" i="29" s="1"/>
  <c r="AO147" i="23"/>
  <c r="AW147" i="23" s="1"/>
  <c r="AM147" i="23"/>
  <c r="AU147" i="23" s="1"/>
  <c r="AQ147" i="23"/>
  <c r="AL147" i="23"/>
  <c r="AT147" i="23" s="1"/>
  <c r="AN147" i="23"/>
  <c r="AV147" i="23" s="1"/>
  <c r="AP147" i="23"/>
  <c r="AX147" i="23" s="1"/>
  <c r="AQ147" i="28"/>
  <c r="AY147" i="28" s="1"/>
  <c r="AL147" i="28"/>
  <c r="AT147" i="28" s="1"/>
  <c r="AN147" i="28"/>
  <c r="AV147" i="28" s="1"/>
  <c r="AO147" i="28"/>
  <c r="AW147" i="28" s="1"/>
  <c r="AM147" i="28"/>
  <c r="AU147" i="28" s="1"/>
  <c r="AP147" i="28"/>
  <c r="AX147" i="28" s="1"/>
  <c r="AM146" i="23"/>
  <c r="AU146" i="23" s="1"/>
  <c r="AQ146" i="23"/>
  <c r="AO146" i="23"/>
  <c r="AW146" i="23" s="1"/>
  <c r="AL146" i="23"/>
  <c r="AT146" i="23" s="1"/>
  <c r="AP146" i="23"/>
  <c r="AX146" i="23" s="1"/>
  <c r="AN146" i="23"/>
  <c r="AV146" i="23" s="1"/>
  <c r="AO146" i="27"/>
  <c r="AW146" i="27" s="1"/>
  <c r="AQ146" i="27"/>
  <c r="AY146" i="27" s="1"/>
  <c r="AL146" i="27"/>
  <c r="AT146" i="27" s="1"/>
  <c r="AM146" i="27"/>
  <c r="AU146" i="27" s="1"/>
  <c r="J146" i="27" s="1"/>
  <c r="J273" i="30" s="1"/>
  <c r="J269" i="30" s="1"/>
  <c r="AP146" i="27"/>
  <c r="AX146" i="27" s="1"/>
  <c r="AN146" i="27"/>
  <c r="AV146" i="27" s="1"/>
  <c r="AO145" i="23"/>
  <c r="AW145" i="23" s="1"/>
  <c r="AM145" i="23"/>
  <c r="AU145" i="23" s="1"/>
  <c r="AQ145" i="23"/>
  <c r="AN145" i="23"/>
  <c r="AV145" i="23" s="1"/>
  <c r="AL145" i="23"/>
  <c r="AT145" i="23" s="1"/>
  <c r="AP145" i="23"/>
  <c r="AX145" i="23" s="1"/>
  <c r="AN145" i="25"/>
  <c r="AV145" i="25" s="1"/>
  <c r="AM145" i="25"/>
  <c r="AU145" i="25" s="1"/>
  <c r="AP145" i="25"/>
  <c r="AX145" i="25" s="1"/>
  <c r="M145" i="25" s="1"/>
  <c r="I217" i="30" s="1"/>
  <c r="I213" i="30" s="1"/>
  <c r="AL145" i="25"/>
  <c r="AT145" i="25" s="1"/>
  <c r="AO145" i="25"/>
  <c r="AW145" i="25" s="1"/>
  <c r="AQ145" i="25"/>
  <c r="AO148" i="23"/>
  <c r="AW148" i="23" s="1"/>
  <c r="AM148" i="23"/>
  <c r="AU148" i="23" s="1"/>
  <c r="AL148" i="23"/>
  <c r="AT148" i="23" s="1"/>
  <c r="AP148" i="23"/>
  <c r="AX148" i="23" s="1"/>
  <c r="AQ148" i="23"/>
  <c r="AN148" i="23"/>
  <c r="AV148" i="23" s="1"/>
  <c r="AL148" i="28"/>
  <c r="AT148" i="28" s="1"/>
  <c r="AO148" i="28"/>
  <c r="AW148" i="28" s="1"/>
  <c r="AP148" i="28"/>
  <c r="AX148" i="28" s="1"/>
  <c r="AM148" i="28"/>
  <c r="AU148" i="28" s="1"/>
  <c r="AQ148" i="28"/>
  <c r="AY148" i="28" s="1"/>
  <c r="AN148" i="28"/>
  <c r="AV148" i="28" s="1"/>
  <c r="AQ144" i="22"/>
  <c r="AP144" i="22"/>
  <c r="AX144" i="22" s="1"/>
  <c r="AM144" i="22"/>
  <c r="AU144" i="22" s="1"/>
  <c r="AL144" i="22"/>
  <c r="AT144" i="22" s="1"/>
  <c r="AN144" i="22"/>
  <c r="AV144" i="22" s="1"/>
  <c r="AO144" i="22"/>
  <c r="AW144" i="22" s="1"/>
  <c r="AO144" i="27"/>
  <c r="AW144" i="27" s="1"/>
  <c r="AM144" i="27"/>
  <c r="AQ144" i="27"/>
  <c r="AY144" i="27" s="1"/>
  <c r="AP144" i="27"/>
  <c r="AX144" i="27" s="1"/>
  <c r="AL144" i="27"/>
  <c r="AT144" i="27" s="1"/>
  <c r="AN144" i="27"/>
  <c r="AV144" i="27" s="1"/>
  <c r="K144" i="27" s="1"/>
  <c r="H279" i="30" s="1"/>
  <c r="H275" i="30" s="1"/>
  <c r="AN147" i="21"/>
  <c r="AV147" i="21" s="1"/>
  <c r="AO147" i="21"/>
  <c r="AW147" i="21" s="1"/>
  <c r="AM147" i="21"/>
  <c r="AU147" i="21" s="1"/>
  <c r="AL147" i="21"/>
  <c r="AT147" i="21" s="1"/>
  <c r="AQ147" i="21"/>
  <c r="AY147" i="21" s="1"/>
  <c r="AP147" i="21"/>
  <c r="AX147" i="21" s="1"/>
  <c r="AN147" i="26"/>
  <c r="AV147" i="26" s="1"/>
  <c r="K147" i="26" s="1"/>
  <c r="K242" i="30" s="1"/>
  <c r="AQ147" i="26"/>
  <c r="AY147" i="26" s="1"/>
  <c r="AL147" i="26"/>
  <c r="AT147" i="26" s="1"/>
  <c r="AM147" i="26"/>
  <c r="AU147" i="26" s="1"/>
  <c r="J147" i="26" s="1"/>
  <c r="K236" i="30" s="1"/>
  <c r="AO147" i="26"/>
  <c r="AW147" i="26" s="1"/>
  <c r="L147" i="26" s="1"/>
  <c r="K248" i="30" s="1"/>
  <c r="AP147" i="26"/>
  <c r="AX147" i="26" s="1"/>
  <c r="AO147" i="27"/>
  <c r="AW147" i="27" s="1"/>
  <c r="L147" i="27" s="1"/>
  <c r="K285" i="30" s="1"/>
  <c r="K281" i="30" s="1"/>
  <c r="AN147" i="27"/>
  <c r="AV147" i="27" s="1"/>
  <c r="K147" i="27" s="1"/>
  <c r="K279" i="30" s="1"/>
  <c r="K275" i="30" s="1"/>
  <c r="AP147" i="27"/>
  <c r="AX147" i="27" s="1"/>
  <c r="AM147" i="27"/>
  <c r="AU147" i="27" s="1"/>
  <c r="J147" i="27" s="1"/>
  <c r="K273" i="30" s="1"/>
  <c r="K269" i="30" s="1"/>
  <c r="AL147" i="27"/>
  <c r="AT147" i="27" s="1"/>
  <c r="AQ147" i="27"/>
  <c r="AY147" i="27" s="1"/>
  <c r="AM146" i="24"/>
  <c r="AU146" i="24" s="1"/>
  <c r="AP146" i="24"/>
  <c r="AX146" i="24" s="1"/>
  <c r="AN146" i="24"/>
  <c r="AV146" i="24" s="1"/>
  <c r="AO146" i="24"/>
  <c r="AW146" i="24" s="1"/>
  <c r="AL146" i="24"/>
  <c r="AT146" i="24" s="1"/>
  <c r="AQ146" i="24"/>
  <c r="AO146" i="29"/>
  <c r="AW146" i="29" s="1"/>
  <c r="AM146" i="29"/>
  <c r="AU146" i="29" s="1"/>
  <c r="AQ146" i="29"/>
  <c r="AY146" i="29" s="1"/>
  <c r="AP146" i="29"/>
  <c r="AX146" i="29" s="1"/>
  <c r="M146" i="29" s="1"/>
  <c r="J365" i="30" s="1"/>
  <c r="J361" i="30" s="1"/>
  <c r="AN146" i="29"/>
  <c r="AV146" i="29" s="1"/>
  <c r="AL146" i="29"/>
  <c r="AT146" i="29" s="1"/>
  <c r="AN145" i="24"/>
  <c r="AV145" i="24" s="1"/>
  <c r="AL145" i="24"/>
  <c r="AT145" i="24" s="1"/>
  <c r="AP145" i="24"/>
  <c r="AX145" i="24" s="1"/>
  <c r="AQ145" i="24"/>
  <c r="AM145" i="24"/>
  <c r="AU145" i="24" s="1"/>
  <c r="AO145" i="24"/>
  <c r="AW145" i="24" s="1"/>
  <c r="AQ145" i="26"/>
  <c r="AY145" i="26" s="1"/>
  <c r="AO145" i="26"/>
  <c r="AW145" i="26" s="1"/>
  <c r="AL145" i="26"/>
  <c r="AT145" i="26" s="1"/>
  <c r="AN145" i="26"/>
  <c r="AV145" i="26" s="1"/>
  <c r="AM145" i="26"/>
  <c r="AU145" i="26" s="1"/>
  <c r="AP145" i="26"/>
  <c r="AX145" i="26" s="1"/>
  <c r="AN148" i="24"/>
  <c r="AV148" i="24" s="1"/>
  <c r="AM148" i="24"/>
  <c r="AU148" i="24" s="1"/>
  <c r="AP148" i="24"/>
  <c r="AX148" i="24" s="1"/>
  <c r="AL148" i="24"/>
  <c r="AT148" i="24" s="1"/>
  <c r="AQ148" i="24"/>
  <c r="AO148" i="24"/>
  <c r="AW148" i="24" s="1"/>
  <c r="AL148" i="25"/>
  <c r="AT148" i="25" s="1"/>
  <c r="AO148" i="25"/>
  <c r="AW148" i="25" s="1"/>
  <c r="AP148" i="25"/>
  <c r="AX148" i="25" s="1"/>
  <c r="AM148" i="25"/>
  <c r="AU148" i="25" s="1"/>
  <c r="AN148" i="25"/>
  <c r="AV148" i="25" s="1"/>
  <c r="AQ148" i="25"/>
  <c r="AQ144" i="23"/>
  <c r="AM144" i="23"/>
  <c r="AU144" i="23" s="1"/>
  <c r="AL144" i="23"/>
  <c r="AT144" i="23" s="1"/>
  <c r="AP144" i="23"/>
  <c r="AX144" i="23" s="1"/>
  <c r="AO144" i="23"/>
  <c r="AW144" i="23" s="1"/>
  <c r="AN144" i="23"/>
  <c r="AV144" i="23" s="1"/>
  <c r="AP144" i="28"/>
  <c r="AX144" i="28" s="1"/>
  <c r="AL144" i="28"/>
  <c r="AT144" i="28" s="1"/>
  <c r="AM144" i="28"/>
  <c r="AU144" i="28" s="1"/>
  <c r="AN144" i="28"/>
  <c r="AV144" i="28" s="1"/>
  <c r="AQ144" i="28"/>
  <c r="AY144" i="28" s="1"/>
  <c r="AO144" i="28"/>
  <c r="AW144" i="28" s="1"/>
  <c r="AM147" i="24"/>
  <c r="AU147" i="24" s="1"/>
  <c r="AQ147" i="24"/>
  <c r="AL147" i="24"/>
  <c r="AT147" i="24" s="1"/>
  <c r="AN147" i="24"/>
  <c r="AV147" i="24" s="1"/>
  <c r="AP147" i="24"/>
  <c r="AX147" i="24" s="1"/>
  <c r="AO147" i="24"/>
  <c r="AW147" i="24" s="1"/>
  <c r="AM147" i="29"/>
  <c r="AU147" i="29" s="1"/>
  <c r="AQ147" i="29"/>
  <c r="AY147" i="29" s="1"/>
  <c r="AN147" i="29"/>
  <c r="AV147" i="29" s="1"/>
  <c r="AO147" i="29"/>
  <c r="AW147" i="29" s="1"/>
  <c r="AL147" i="29"/>
  <c r="AT147" i="29" s="1"/>
  <c r="AP147" i="29"/>
  <c r="AX147" i="29" s="1"/>
  <c r="AL146" i="21"/>
  <c r="AT146" i="21" s="1"/>
  <c r="AN146" i="21"/>
  <c r="AV146" i="21" s="1"/>
  <c r="AO146" i="21"/>
  <c r="AW146" i="21" s="1"/>
  <c r="AM146" i="21"/>
  <c r="AU146" i="21" s="1"/>
  <c r="AP146" i="21"/>
  <c r="AX146" i="21" s="1"/>
  <c r="AQ146" i="21"/>
  <c r="AY146" i="21" s="1"/>
  <c r="AO146" i="26"/>
  <c r="AW146" i="26" s="1"/>
  <c r="AL146" i="26"/>
  <c r="AT146" i="26" s="1"/>
  <c r="AP146" i="26"/>
  <c r="AX146" i="26" s="1"/>
  <c r="AQ146" i="26"/>
  <c r="AY146" i="26" s="1"/>
  <c r="AM146" i="26"/>
  <c r="AU146" i="26" s="1"/>
  <c r="J146" i="26" s="1"/>
  <c r="J236" i="30" s="1"/>
  <c r="AN146" i="26"/>
  <c r="AV146" i="26" s="1"/>
  <c r="AP146" i="28"/>
  <c r="AX146" i="28" s="1"/>
  <c r="AO146" i="28"/>
  <c r="AW146" i="28" s="1"/>
  <c r="AQ146" i="28"/>
  <c r="AY146" i="28" s="1"/>
  <c r="AN146" i="28"/>
  <c r="AV146" i="28" s="1"/>
  <c r="AL146" i="28"/>
  <c r="AT146" i="28" s="1"/>
  <c r="AM146" i="28"/>
  <c r="AU146" i="28" s="1"/>
  <c r="AP145" i="22"/>
  <c r="AX145" i="22" s="1"/>
  <c r="AN145" i="22"/>
  <c r="AV145" i="22" s="1"/>
  <c r="AO145" i="22"/>
  <c r="AW145" i="22" s="1"/>
  <c r="AM145" i="22"/>
  <c r="AU145" i="22" s="1"/>
  <c r="AQ145" i="22"/>
  <c r="AL145" i="22"/>
  <c r="AT145" i="22" s="1"/>
  <c r="AO145" i="28"/>
  <c r="AW145" i="28" s="1"/>
  <c r="AN145" i="28"/>
  <c r="AV145" i="28" s="1"/>
  <c r="AM145" i="28"/>
  <c r="AU145" i="28" s="1"/>
  <c r="AL145" i="28"/>
  <c r="AT145" i="28" s="1"/>
  <c r="AQ145" i="28"/>
  <c r="AY145" i="28" s="1"/>
  <c r="AP145" i="28"/>
  <c r="AX145" i="28" s="1"/>
  <c r="AN148" i="21"/>
  <c r="AV148" i="21" s="1"/>
  <c r="AO148" i="21"/>
  <c r="AW148" i="21" s="1"/>
  <c r="AM148" i="21"/>
  <c r="AU148" i="21" s="1"/>
  <c r="AL148" i="21"/>
  <c r="AT148" i="21" s="1"/>
  <c r="AP148" i="21"/>
  <c r="AX148" i="21" s="1"/>
  <c r="AQ148" i="21"/>
  <c r="AY148" i="21" s="1"/>
  <c r="AN148" i="26"/>
  <c r="AV148" i="26" s="1"/>
  <c r="K148" i="26" s="1"/>
  <c r="L242" i="30" s="1"/>
  <c r="AQ148" i="26"/>
  <c r="AY148" i="26" s="1"/>
  <c r="AL148" i="26"/>
  <c r="AT148" i="26" s="1"/>
  <c r="AM148" i="26"/>
  <c r="AU148" i="26" s="1"/>
  <c r="J148" i="26" s="1"/>
  <c r="L236" i="30" s="1"/>
  <c r="AO148" i="26"/>
  <c r="AW148" i="26" s="1"/>
  <c r="L148" i="26" s="1"/>
  <c r="L248" i="30" s="1"/>
  <c r="AP148" i="26"/>
  <c r="AX148" i="26" s="1"/>
  <c r="M148" i="26" s="1"/>
  <c r="L254" i="30" s="1"/>
  <c r="AP148" i="29"/>
  <c r="AX148" i="29" s="1"/>
  <c r="M148" i="29" s="1"/>
  <c r="L365" i="30" s="1"/>
  <c r="L361" i="30" s="1"/>
  <c r="AQ148" i="29"/>
  <c r="AY148" i="29" s="1"/>
  <c r="AO148" i="29"/>
  <c r="AW148" i="29" s="1"/>
  <c r="AM148" i="29"/>
  <c r="AU148" i="29" s="1"/>
  <c r="AL148" i="29"/>
  <c r="AT148" i="29" s="1"/>
  <c r="AN148" i="29"/>
  <c r="AV148" i="29" s="1"/>
  <c r="AL144" i="25"/>
  <c r="AT144" i="25" s="1"/>
  <c r="AQ144" i="25"/>
  <c r="AP144" i="25"/>
  <c r="AX144" i="25" s="1"/>
  <c r="M144" i="25" s="1"/>
  <c r="H217" i="30" s="1"/>
  <c r="H213" i="30" s="1"/>
  <c r="AM144" i="25"/>
  <c r="AU144" i="25" s="1"/>
  <c r="AN144" i="25"/>
  <c r="AV144" i="25" s="1"/>
  <c r="AO144" i="25"/>
  <c r="AW144" i="25" s="1"/>
  <c r="AO144" i="26"/>
  <c r="AW144" i="26" s="1"/>
  <c r="AP144" i="26"/>
  <c r="AX144" i="26" s="1"/>
  <c r="AL144" i="26"/>
  <c r="AT144" i="26" s="1"/>
  <c r="AQ144" i="26"/>
  <c r="AY144" i="26" s="1"/>
  <c r="AN144" i="26"/>
  <c r="AV144" i="26" s="1"/>
  <c r="AM144" i="26"/>
  <c r="AU144" i="26" s="1"/>
  <c r="AQ147" i="22"/>
  <c r="AP147" i="22"/>
  <c r="AX147" i="22" s="1"/>
  <c r="AM147" i="22"/>
  <c r="AU147" i="22" s="1"/>
  <c r="AN147" i="22"/>
  <c r="AV147" i="22" s="1"/>
  <c r="AO147" i="22"/>
  <c r="AW147" i="22" s="1"/>
  <c r="AL147" i="22"/>
  <c r="AT147" i="22" s="1"/>
  <c r="AL147" i="25"/>
  <c r="AT147" i="25" s="1"/>
  <c r="AQ147" i="25"/>
  <c r="AO147" i="25"/>
  <c r="AW147" i="25" s="1"/>
  <c r="AM147" i="25"/>
  <c r="AU147" i="25" s="1"/>
  <c r="AP147" i="25"/>
  <c r="AX147" i="25" s="1"/>
  <c r="AN147" i="25"/>
  <c r="AV147" i="25" s="1"/>
  <c r="AQ146" i="22"/>
  <c r="AP146" i="22"/>
  <c r="AX146" i="22" s="1"/>
  <c r="AM146" i="22"/>
  <c r="AU146" i="22" s="1"/>
  <c r="AL146" i="22"/>
  <c r="AT146" i="22" s="1"/>
  <c r="AO146" i="22"/>
  <c r="AW146" i="22" s="1"/>
  <c r="AN146" i="22"/>
  <c r="AV146" i="22" s="1"/>
  <c r="AO146" i="25"/>
  <c r="AW146" i="25" s="1"/>
  <c r="AL146" i="25"/>
  <c r="AT146" i="25" s="1"/>
  <c r="AM146" i="25"/>
  <c r="AU146" i="25" s="1"/>
  <c r="AN146" i="25"/>
  <c r="AV146" i="25" s="1"/>
  <c r="AQ146" i="25"/>
  <c r="AP146" i="25"/>
  <c r="AX146" i="25" s="1"/>
  <c r="AN145" i="21"/>
  <c r="AV145" i="21" s="1"/>
  <c r="AM145" i="21"/>
  <c r="AU145" i="21" s="1"/>
  <c r="AL145" i="21"/>
  <c r="AT145" i="21" s="1"/>
  <c r="AO145" i="21"/>
  <c r="AW145" i="21" s="1"/>
  <c r="AQ145" i="21"/>
  <c r="AY145" i="21" s="1"/>
  <c r="AP145" i="21"/>
  <c r="AX145" i="21" s="1"/>
  <c r="AO145" i="27"/>
  <c r="AW145" i="27" s="1"/>
  <c r="AQ145" i="27"/>
  <c r="AY145" i="27" s="1"/>
  <c r="AL145" i="27"/>
  <c r="AT145" i="27" s="1"/>
  <c r="AP145" i="27"/>
  <c r="AX145" i="27" s="1"/>
  <c r="AN145" i="27"/>
  <c r="AV145" i="27" s="1"/>
  <c r="AM145" i="27"/>
  <c r="AU145" i="27" s="1"/>
  <c r="AO145" i="29"/>
  <c r="AW145" i="29" s="1"/>
  <c r="AM145" i="29"/>
  <c r="AU145" i="29" s="1"/>
  <c r="AQ145" i="29"/>
  <c r="AY145" i="29" s="1"/>
  <c r="AP145" i="29"/>
  <c r="AX145" i="29" s="1"/>
  <c r="AN145" i="29"/>
  <c r="AV145" i="29" s="1"/>
  <c r="AL145" i="29"/>
  <c r="AT145" i="29" s="1"/>
  <c r="T148" i="14"/>
  <c r="T148" i="29"/>
  <c r="T148" i="26"/>
  <c r="T148" i="23"/>
  <c r="T148" i="28"/>
  <c r="T148" i="27"/>
  <c r="T148" i="24"/>
  <c r="T148" i="22"/>
  <c r="T148" i="25"/>
  <c r="T148" i="21"/>
  <c r="T144" i="28"/>
  <c r="T144" i="23"/>
  <c r="T144" i="22"/>
  <c r="T144" i="29"/>
  <c r="T144" i="27"/>
  <c r="T144" i="25"/>
  <c r="T144" i="24"/>
  <c r="T144" i="26"/>
  <c r="T144" i="21"/>
  <c r="T147" i="27"/>
  <c r="T147" i="29"/>
  <c r="T147" i="28"/>
  <c r="T147" i="25"/>
  <c r="T147" i="24"/>
  <c r="T147" i="22"/>
  <c r="T147" i="26"/>
  <c r="T147" i="23"/>
  <c r="T147" i="21"/>
  <c r="T145" i="29"/>
  <c r="T145" i="26"/>
  <c r="T145" i="25"/>
  <c r="T145" i="22"/>
  <c r="T145" i="28"/>
  <c r="T145" i="27"/>
  <c r="T145" i="23"/>
  <c r="T145" i="24"/>
  <c r="T145" i="21"/>
  <c r="AP148" i="14"/>
  <c r="AX148" i="14" s="1"/>
  <c r="AL148" i="14"/>
  <c r="AO148" i="14"/>
  <c r="AW148" i="14" s="1"/>
  <c r="AM148" i="14"/>
  <c r="AN148" i="14"/>
  <c r="AV148" i="14" s="1"/>
  <c r="AQ148" i="14"/>
  <c r="AP145" i="14"/>
  <c r="AL145" i="14"/>
  <c r="AT145" i="14" s="1"/>
  <c r="AO145" i="14"/>
  <c r="AW145" i="14" s="1"/>
  <c r="AM145" i="14"/>
  <c r="AN145" i="14"/>
  <c r="AQ145" i="14"/>
  <c r="AY145" i="14" s="1"/>
  <c r="AP144" i="14"/>
  <c r="AX144" i="14" s="1"/>
  <c r="AL144" i="14"/>
  <c r="AO144" i="14"/>
  <c r="AQ144" i="14"/>
  <c r="AN144" i="14"/>
  <c r="AV144" i="14" s="1"/>
  <c r="AM144" i="14"/>
  <c r="T146" i="29"/>
  <c r="T146" i="28"/>
  <c r="T146" i="26"/>
  <c r="T146" i="25"/>
  <c r="T146" i="27"/>
  <c r="T146" i="22"/>
  <c r="T146" i="24"/>
  <c r="T146" i="23"/>
  <c r="T146" i="21"/>
  <c r="AP147" i="14"/>
  <c r="AL147" i="14"/>
  <c r="AT147" i="14" s="1"/>
  <c r="AO147" i="14"/>
  <c r="AQ147" i="14"/>
  <c r="AY147" i="14" s="1"/>
  <c r="AN147" i="14"/>
  <c r="AV147" i="14" s="1"/>
  <c r="AM147" i="14"/>
  <c r="AU147" i="14" s="1"/>
  <c r="AP146" i="14"/>
  <c r="AL146" i="14"/>
  <c r="AT146" i="14" s="1"/>
  <c r="AO146" i="14"/>
  <c r="AM146" i="14"/>
  <c r="AU146" i="14" s="1"/>
  <c r="AN146" i="14"/>
  <c r="AQ146" i="14"/>
  <c r="AY146" i="14" s="1"/>
  <c r="G371" i="7"/>
  <c r="K94" i="14" s="1"/>
  <c r="Z18" i="30" s="1"/>
  <c r="Z16" i="30" s="1"/>
  <c r="G363" i="7"/>
  <c r="K86" i="14" s="1"/>
  <c r="R18" i="30" s="1"/>
  <c r="R16" i="30" s="1"/>
  <c r="G374" i="7"/>
  <c r="K97" i="14" s="1"/>
  <c r="AC18" i="30" s="1"/>
  <c r="AC16" i="30" s="1"/>
  <c r="G377" i="7"/>
  <c r="K100" i="14" s="1"/>
  <c r="AF18" i="30" s="1"/>
  <c r="AF16" i="30" s="1"/>
  <c r="W365" i="7"/>
  <c r="K88" i="23" s="1"/>
  <c r="T129" i="30" s="1"/>
  <c r="T127" i="30" s="1"/>
  <c r="W371" i="7"/>
  <c r="K94" i="23" s="1"/>
  <c r="Z129" i="30" s="1"/>
  <c r="Z127" i="30" s="1"/>
  <c r="W368" i="7"/>
  <c r="K91" i="23" s="1"/>
  <c r="W129" i="30" s="1"/>
  <c r="W127" i="30" s="1"/>
  <c r="W375" i="7"/>
  <c r="K98" i="23" s="1"/>
  <c r="AD129" i="30" s="1"/>
  <c r="AD127" i="30" s="1"/>
  <c r="W379" i="7"/>
  <c r="K102" i="23" s="1"/>
  <c r="AH129" i="30" s="1"/>
  <c r="AH127" i="30" s="1"/>
  <c r="AM354" i="7"/>
  <c r="AM359" i="7"/>
  <c r="AM367" i="7"/>
  <c r="I250" i="7"/>
  <c r="I283" i="7" s="1"/>
  <c r="I315" i="7" s="1"/>
  <c r="I379" i="7" s="1"/>
  <c r="M102" i="14" s="1"/>
  <c r="AH30" i="30" s="1"/>
  <c r="AH28" i="30" s="1"/>
  <c r="G262" i="7"/>
  <c r="G294" i="7" s="1"/>
  <c r="G358" i="7" s="1"/>
  <c r="K81" i="14" s="1"/>
  <c r="M18" i="30" s="1"/>
  <c r="G369" i="7"/>
  <c r="K92" i="14" s="1"/>
  <c r="X18" i="30" s="1"/>
  <c r="X16" i="30" s="1"/>
  <c r="G355" i="7"/>
  <c r="K78" i="14" s="1"/>
  <c r="J18" i="30" s="1"/>
  <c r="G364" i="7"/>
  <c r="K87" i="14" s="1"/>
  <c r="S18" i="30" s="1"/>
  <c r="S16" i="30" s="1"/>
  <c r="W364" i="7"/>
  <c r="K87" i="23" s="1"/>
  <c r="S129" i="30" s="1"/>
  <c r="S127" i="30" s="1"/>
  <c r="W358" i="7"/>
  <c r="K81" i="23" s="1"/>
  <c r="M129" i="30" s="1"/>
  <c r="W381" i="7"/>
  <c r="K104" i="23" s="1"/>
  <c r="AJ129" i="30" s="1"/>
  <c r="AJ127" i="30" s="1"/>
  <c r="W362" i="7"/>
  <c r="K85" i="23" s="1"/>
  <c r="Q129" i="30" s="1"/>
  <c r="Q127" i="30" s="1"/>
  <c r="W380" i="7"/>
  <c r="K103" i="23" s="1"/>
  <c r="AI129" i="30" s="1"/>
  <c r="AI127" i="30" s="1"/>
  <c r="AM361" i="7"/>
  <c r="AM373" i="7"/>
  <c r="AM380" i="7"/>
  <c r="AM379" i="7"/>
  <c r="G260" i="7"/>
  <c r="G292" i="7" s="1"/>
  <c r="G356" i="7" s="1"/>
  <c r="K79" i="14" s="1"/>
  <c r="K18" i="30" s="1"/>
  <c r="W260" i="7"/>
  <c r="W292" i="7" s="1"/>
  <c r="W356" i="7" s="1"/>
  <c r="K79" i="23" s="1"/>
  <c r="K129" i="30" s="1"/>
  <c r="T109" i="29"/>
  <c r="T109" i="28"/>
  <c r="T109" i="27"/>
  <c r="AC109" i="27" s="1"/>
  <c r="T109" i="22"/>
  <c r="T109" i="26"/>
  <c r="T109" i="25"/>
  <c r="AC109" i="25" s="1"/>
  <c r="T109" i="24"/>
  <c r="T109" i="23"/>
  <c r="T109" i="21"/>
  <c r="AD112" i="14"/>
  <c r="AF112" i="14"/>
  <c r="AC112" i="14"/>
  <c r="AH112" i="14"/>
  <c r="AG112" i="14"/>
  <c r="AE112" i="14"/>
  <c r="T112" i="28"/>
  <c r="T112" i="27"/>
  <c r="AC112" i="27" s="1"/>
  <c r="T112" i="29"/>
  <c r="T112" i="24"/>
  <c r="T112" i="23"/>
  <c r="T112" i="26"/>
  <c r="T112" i="25"/>
  <c r="AC112" i="25" s="1"/>
  <c r="T112" i="22"/>
  <c r="T112" i="21"/>
  <c r="AK112" i="28"/>
  <c r="AK112" i="27"/>
  <c r="AT112" i="27" s="1"/>
  <c r="AK112" i="29"/>
  <c r="AK112" i="22"/>
  <c r="AK112" i="24"/>
  <c r="AK112" i="26"/>
  <c r="AK112" i="25"/>
  <c r="AT112" i="25" s="1"/>
  <c r="AK112" i="23"/>
  <c r="AK112" i="21"/>
  <c r="AK110" i="26"/>
  <c r="AK110" i="29"/>
  <c r="AK110" i="28"/>
  <c r="AK110" i="25"/>
  <c r="AT110" i="25" s="1"/>
  <c r="AK110" i="24"/>
  <c r="AK110" i="22"/>
  <c r="AK110" i="27"/>
  <c r="AT110" i="27" s="1"/>
  <c r="AK110" i="23"/>
  <c r="AK110" i="21"/>
  <c r="AW113" i="14"/>
  <c r="AY113" i="14"/>
  <c r="AU113" i="14"/>
  <c r="AT113" i="14"/>
  <c r="AX113" i="14"/>
  <c r="AV113" i="14"/>
  <c r="AE110" i="14"/>
  <c r="AC110" i="14"/>
  <c r="AD110" i="14"/>
  <c r="AG110" i="14"/>
  <c r="AH110" i="14"/>
  <c r="AF110" i="14"/>
  <c r="T113" i="28"/>
  <c r="T113" i="29"/>
  <c r="T113" i="27"/>
  <c r="AC113" i="27" s="1"/>
  <c r="T113" i="22"/>
  <c r="T113" i="24"/>
  <c r="T113" i="25"/>
  <c r="AC113" i="25" s="1"/>
  <c r="T113" i="23"/>
  <c r="T113" i="26"/>
  <c r="AH113" i="26" s="1"/>
  <c r="T113" i="21"/>
  <c r="AK109" i="29"/>
  <c r="AK109" i="28"/>
  <c r="AK109" i="27"/>
  <c r="AT109" i="27" s="1"/>
  <c r="AK109" i="26"/>
  <c r="AK109" i="22"/>
  <c r="AK109" i="25"/>
  <c r="AT109" i="25" s="1"/>
  <c r="AK109" i="24"/>
  <c r="AK109" i="23"/>
  <c r="AK109" i="21"/>
  <c r="AK111" i="29"/>
  <c r="AK111" i="28"/>
  <c r="AK111" i="26"/>
  <c r="AK111" i="27"/>
  <c r="AT111" i="27" s="1"/>
  <c r="AK111" i="24"/>
  <c r="AK111" i="23"/>
  <c r="AK111" i="25"/>
  <c r="AT111" i="25" s="1"/>
  <c r="AK111" i="22"/>
  <c r="AK111" i="21"/>
  <c r="AK115" i="28"/>
  <c r="AK115" i="29"/>
  <c r="AK115" i="26"/>
  <c r="AK115" i="27"/>
  <c r="AT115" i="27" s="1"/>
  <c r="AK115" i="24"/>
  <c r="AK115" i="23"/>
  <c r="AK115" i="25"/>
  <c r="AT115" i="25" s="1"/>
  <c r="AK115" i="22"/>
  <c r="AK115" i="21"/>
  <c r="AK109" i="14"/>
  <c r="AC111" i="14"/>
  <c r="AG111" i="14"/>
  <c r="AD111" i="14"/>
  <c r="AE111" i="14"/>
  <c r="AF111" i="14"/>
  <c r="AH111" i="14"/>
  <c r="T110" i="26"/>
  <c r="T110" i="28"/>
  <c r="T110" i="22"/>
  <c r="T110" i="27"/>
  <c r="AC110" i="27" s="1"/>
  <c r="T110" i="25"/>
  <c r="AC110" i="25" s="1"/>
  <c r="T110" i="24"/>
  <c r="T110" i="23"/>
  <c r="T110" i="29"/>
  <c r="T110" i="21"/>
  <c r="T111" i="29"/>
  <c r="T111" i="26"/>
  <c r="T111" i="28"/>
  <c r="T111" i="27"/>
  <c r="AC111" i="27" s="1"/>
  <c r="T111" i="25"/>
  <c r="AC111" i="25" s="1"/>
  <c r="I111" i="25" s="1"/>
  <c r="J192" i="30" s="1"/>
  <c r="T111" i="24"/>
  <c r="T111" i="22"/>
  <c r="T111" i="23"/>
  <c r="T111" i="21"/>
  <c r="AK113" i="29"/>
  <c r="AK113" i="27"/>
  <c r="AT113" i="27" s="1"/>
  <c r="I113" i="27" s="1"/>
  <c r="L266" i="30" s="1"/>
  <c r="AK113" i="24"/>
  <c r="AK113" i="23"/>
  <c r="AK113" i="28"/>
  <c r="AK113" i="25"/>
  <c r="AT113" i="25" s="1"/>
  <c r="AK113" i="26"/>
  <c r="AK113" i="22"/>
  <c r="AK113" i="21"/>
  <c r="I22" i="4"/>
  <c r="T115" i="14" s="1"/>
  <c r="W366" i="7"/>
  <c r="K89" i="23" s="1"/>
  <c r="U129" i="30" s="1"/>
  <c r="U127" i="30" s="1"/>
  <c r="W369" i="7"/>
  <c r="K92" i="23" s="1"/>
  <c r="X129" i="30" s="1"/>
  <c r="X127" i="30" s="1"/>
  <c r="AM364" i="7"/>
  <c r="G373" i="7"/>
  <c r="K96" i="14" s="1"/>
  <c r="AB18" i="30" s="1"/>
  <c r="AB16" i="30" s="1"/>
  <c r="G368" i="7"/>
  <c r="K91" i="14" s="1"/>
  <c r="W18" i="30" s="1"/>
  <c r="W16" i="30" s="1"/>
  <c r="G366" i="7"/>
  <c r="K89" i="14" s="1"/>
  <c r="U18" i="30" s="1"/>
  <c r="U16" i="30" s="1"/>
  <c r="G380" i="7"/>
  <c r="K103" i="14" s="1"/>
  <c r="AI18" i="30" s="1"/>
  <c r="AI16" i="30" s="1"/>
  <c r="G365" i="7"/>
  <c r="K88" i="14" s="1"/>
  <c r="T18" i="30" s="1"/>
  <c r="T16" i="30" s="1"/>
  <c r="G367" i="7"/>
  <c r="K90" i="14" s="1"/>
  <c r="V18" i="30" s="1"/>
  <c r="V16" i="30" s="1"/>
  <c r="W367" i="7"/>
  <c r="K90" i="23" s="1"/>
  <c r="V129" i="30" s="1"/>
  <c r="V127" i="30" s="1"/>
  <c r="W378" i="7"/>
  <c r="K101" i="23" s="1"/>
  <c r="AG129" i="30" s="1"/>
  <c r="AG127" i="30" s="1"/>
  <c r="W370" i="7"/>
  <c r="K93" i="23" s="1"/>
  <c r="Y129" i="30" s="1"/>
  <c r="Y127" i="30" s="1"/>
  <c r="W359" i="7"/>
  <c r="K82" i="23" s="1"/>
  <c r="N129" i="30" s="1"/>
  <c r="W360" i="7"/>
  <c r="K83" i="23" s="1"/>
  <c r="O129" i="30" s="1"/>
  <c r="AM363" i="7"/>
  <c r="AM362" i="7"/>
  <c r="AM368" i="7"/>
  <c r="AM357" i="7"/>
  <c r="AM372" i="7"/>
  <c r="AM381" i="7"/>
  <c r="AM371" i="7"/>
  <c r="G372" i="7"/>
  <c r="K95" i="14" s="1"/>
  <c r="AA18" i="30" s="1"/>
  <c r="AA16" i="30" s="1"/>
  <c r="G375" i="7"/>
  <c r="K98" i="14" s="1"/>
  <c r="AD18" i="30" s="1"/>
  <c r="AD16" i="30" s="1"/>
  <c r="W376" i="7"/>
  <c r="K99" i="23" s="1"/>
  <c r="AE129" i="30" s="1"/>
  <c r="AE127" i="30" s="1"/>
  <c r="AM358" i="7"/>
  <c r="AM370" i="7"/>
  <c r="AM360" i="7"/>
  <c r="W377" i="7"/>
  <c r="K100" i="23" s="1"/>
  <c r="AF129" i="30" s="1"/>
  <c r="AF127" i="30" s="1"/>
  <c r="AM365" i="7"/>
  <c r="AM378" i="7"/>
  <c r="AM377" i="7"/>
  <c r="G361" i="7"/>
  <c r="K84" i="14" s="1"/>
  <c r="P18" i="30" s="1"/>
  <c r="G362" i="7"/>
  <c r="K85" i="14" s="1"/>
  <c r="Q18" i="30" s="1"/>
  <c r="Q16" i="30" s="1"/>
  <c r="G376" i="7"/>
  <c r="K99" i="14" s="1"/>
  <c r="AE18" i="30" s="1"/>
  <c r="AE16" i="30" s="1"/>
  <c r="G381" i="7"/>
  <c r="K104" i="14" s="1"/>
  <c r="AJ18" i="30" s="1"/>
  <c r="AJ16" i="30" s="1"/>
  <c r="G370" i="7"/>
  <c r="K93" i="14" s="1"/>
  <c r="Y18" i="30" s="1"/>
  <c r="Y16" i="30" s="1"/>
  <c r="G379" i="7"/>
  <c r="K102" i="14" s="1"/>
  <c r="AH18" i="30" s="1"/>
  <c r="AH16" i="30" s="1"/>
  <c r="G378" i="7"/>
  <c r="K101" i="14" s="1"/>
  <c r="AG18" i="30" s="1"/>
  <c r="AG16" i="30" s="1"/>
  <c r="W361" i="7"/>
  <c r="K84" i="23" s="1"/>
  <c r="P129" i="30" s="1"/>
  <c r="P127" i="30" s="1"/>
  <c r="W355" i="7"/>
  <c r="K78" i="23" s="1"/>
  <c r="J129" i="30" s="1"/>
  <c r="W372" i="7"/>
  <c r="K95" i="23" s="1"/>
  <c r="AA129" i="30" s="1"/>
  <c r="AA127" i="30" s="1"/>
  <c r="W363" i="7"/>
  <c r="K86" i="23" s="1"/>
  <c r="R129" i="30" s="1"/>
  <c r="R127" i="30" s="1"/>
  <c r="W374" i="7"/>
  <c r="K97" i="23" s="1"/>
  <c r="AC129" i="30" s="1"/>
  <c r="AC127" i="30" s="1"/>
  <c r="W373" i="7"/>
  <c r="K96" i="23" s="1"/>
  <c r="AB129" i="30" s="1"/>
  <c r="AB127" i="30" s="1"/>
  <c r="AM355" i="7"/>
  <c r="AM366" i="7"/>
  <c r="AM369" i="7"/>
  <c r="AM356" i="7"/>
  <c r="AM374" i="7"/>
  <c r="AM376" i="7"/>
  <c r="AM375" i="7"/>
  <c r="I244" i="7"/>
  <c r="I277" i="7" s="1"/>
  <c r="I309" i="7" s="1"/>
  <c r="I373" i="7" s="1"/>
  <c r="M96" i="14" s="1"/>
  <c r="AB30" i="30" s="1"/>
  <c r="AB28" i="30" s="1"/>
  <c r="W258" i="7"/>
  <c r="W290" i="7" s="1"/>
  <c r="W354" i="7" s="1"/>
  <c r="K77" i="23" s="1"/>
  <c r="I129" i="30" s="1"/>
  <c r="G257" i="7"/>
  <c r="G289" i="7" s="1"/>
  <c r="G353" i="7" s="1"/>
  <c r="K76" i="14" s="1"/>
  <c r="G253" i="7"/>
  <c r="I245" i="7"/>
  <c r="I278" i="7" s="1"/>
  <c r="I310" i="7" s="1"/>
  <c r="I374" i="7" s="1"/>
  <c r="M97" i="14" s="1"/>
  <c r="AC30" i="30" s="1"/>
  <c r="AC28" i="30" s="1"/>
  <c r="I235" i="7"/>
  <c r="I268" i="7" s="1"/>
  <c r="I300" i="7" s="1"/>
  <c r="I364" i="7" s="1"/>
  <c r="M87" i="14" s="1"/>
  <c r="S30" i="30" s="1"/>
  <c r="I252" i="7"/>
  <c r="I285" i="7" s="1"/>
  <c r="I317" i="7" s="1"/>
  <c r="I381" i="7" s="1"/>
  <c r="M104" i="14" s="1"/>
  <c r="AJ30" i="30" s="1"/>
  <c r="AJ28" i="30" s="1"/>
  <c r="I228" i="7"/>
  <c r="I246" i="7"/>
  <c r="I279" i="7" s="1"/>
  <c r="I311" i="7" s="1"/>
  <c r="I375" i="7" s="1"/>
  <c r="M98" i="14" s="1"/>
  <c r="AD30" i="30" s="1"/>
  <c r="AD28" i="30" s="1"/>
  <c r="I248" i="7"/>
  <c r="I281" i="7" s="1"/>
  <c r="I313" i="7" s="1"/>
  <c r="I377" i="7" s="1"/>
  <c r="M100" i="14" s="1"/>
  <c r="AF30" i="30" s="1"/>
  <c r="AF28" i="30" s="1"/>
  <c r="I234" i="7"/>
  <c r="AM257" i="7"/>
  <c r="AM289" i="7" s="1"/>
  <c r="AM353" i="7" s="1"/>
  <c r="AM253" i="7"/>
  <c r="AG240" i="7"/>
  <c r="AG273" i="7" s="1"/>
  <c r="AG305" i="7" s="1"/>
  <c r="AG246" i="7"/>
  <c r="AG279" i="7" s="1"/>
  <c r="AG311" i="7" s="1"/>
  <c r="AG230" i="7"/>
  <c r="AG263" i="7" s="1"/>
  <c r="AG295" i="7" s="1"/>
  <c r="AG241" i="7"/>
  <c r="AG274" i="7" s="1"/>
  <c r="AG306" i="7" s="1"/>
  <c r="AG237" i="7"/>
  <c r="AG270" i="7" s="1"/>
  <c r="AG302" i="7" s="1"/>
  <c r="AG224" i="7"/>
  <c r="AG228" i="7"/>
  <c r="AG261" i="7" s="1"/>
  <c r="AG293" i="7" s="1"/>
  <c r="AG244" i="7"/>
  <c r="AG277" i="7" s="1"/>
  <c r="AG309" i="7" s="1"/>
  <c r="AG242" i="7"/>
  <c r="AG275" i="7" s="1"/>
  <c r="AG307" i="7" s="1"/>
  <c r="AG238" i="7"/>
  <c r="AG271" i="7" s="1"/>
  <c r="AG303" i="7" s="1"/>
  <c r="AG252" i="7"/>
  <c r="AG285" i="7" s="1"/>
  <c r="AG317" i="7" s="1"/>
  <c r="AG249" i="7"/>
  <c r="AG282" i="7" s="1"/>
  <c r="AG314" i="7" s="1"/>
  <c r="AG247" i="7"/>
  <c r="AG280" i="7" s="1"/>
  <c r="AG312" i="7" s="1"/>
  <c r="AG251" i="7"/>
  <c r="AG284" i="7" s="1"/>
  <c r="AG316" i="7" s="1"/>
  <c r="AG234" i="7"/>
  <c r="AG267" i="7" s="1"/>
  <c r="AG299" i="7" s="1"/>
  <c r="AG235" i="7"/>
  <c r="AG268" i="7" s="1"/>
  <c r="AG300" i="7" s="1"/>
  <c r="AG227" i="7"/>
  <c r="AG260" i="7" s="1"/>
  <c r="AG292" i="7" s="1"/>
  <c r="AG225" i="7"/>
  <c r="AG258" i="7" s="1"/>
  <c r="AG290" i="7" s="1"/>
  <c r="AG354" i="7" s="1"/>
  <c r="J77" i="26" s="1"/>
  <c r="I234" i="30" s="1"/>
  <c r="AG250" i="7"/>
  <c r="AG283" i="7" s="1"/>
  <c r="AG315" i="7" s="1"/>
  <c r="AG232" i="7"/>
  <c r="AG265" i="7" s="1"/>
  <c r="AG297" i="7" s="1"/>
  <c r="AG248" i="7"/>
  <c r="AG281" i="7" s="1"/>
  <c r="AG313" i="7" s="1"/>
  <c r="AG245" i="7"/>
  <c r="AG278" i="7" s="1"/>
  <c r="AG310" i="7" s="1"/>
  <c r="AG233" i="7"/>
  <c r="AG266" i="7" s="1"/>
  <c r="AG298" i="7" s="1"/>
  <c r="AG243" i="7"/>
  <c r="AG276" i="7" s="1"/>
  <c r="AG308" i="7" s="1"/>
  <c r="AG239" i="7"/>
  <c r="AG272" i="7" s="1"/>
  <c r="AG304" i="7" s="1"/>
  <c r="AG231" i="7"/>
  <c r="AG226" i="7"/>
  <c r="AG259" i="7" s="1"/>
  <c r="AG291" i="7" s="1"/>
  <c r="AG229" i="7"/>
  <c r="AG236" i="7"/>
  <c r="AG269" i="7" s="1"/>
  <c r="AG301" i="7" s="1"/>
  <c r="M248" i="7"/>
  <c r="M281" i="7" s="1"/>
  <c r="M313" i="7" s="1"/>
  <c r="M377" i="7" s="1"/>
  <c r="K100" i="21" s="1"/>
  <c r="AF55" i="30" s="1"/>
  <c r="AF53" i="30" s="1"/>
  <c r="M245" i="7"/>
  <c r="M278" i="7" s="1"/>
  <c r="M310" i="7" s="1"/>
  <c r="M242" i="7"/>
  <c r="M275" i="7" s="1"/>
  <c r="M307" i="7" s="1"/>
  <c r="M229" i="7"/>
  <c r="M262" i="7" s="1"/>
  <c r="M294" i="7" s="1"/>
  <c r="M234" i="7"/>
  <c r="M267" i="7" s="1"/>
  <c r="M299" i="7" s="1"/>
  <c r="M231" i="7"/>
  <c r="M264" i="7" s="1"/>
  <c r="M296" i="7" s="1"/>
  <c r="M236" i="7"/>
  <c r="M269" i="7" s="1"/>
  <c r="M301" i="7" s="1"/>
  <c r="M243" i="7"/>
  <c r="M276" i="7" s="1"/>
  <c r="M308" i="7" s="1"/>
  <c r="M238" i="7"/>
  <c r="M271" i="7" s="1"/>
  <c r="M303" i="7" s="1"/>
  <c r="M367" i="7" s="1"/>
  <c r="K90" i="21" s="1"/>
  <c r="V55" i="30" s="1"/>
  <c r="V53" i="30" s="1"/>
  <c r="M226" i="7"/>
  <c r="M259" i="7" s="1"/>
  <c r="M291" i="7" s="1"/>
  <c r="M244" i="7"/>
  <c r="M277" i="7" s="1"/>
  <c r="M309" i="7" s="1"/>
  <c r="M250" i="7"/>
  <c r="M283" i="7" s="1"/>
  <c r="M315" i="7" s="1"/>
  <c r="M241" i="7"/>
  <c r="M274" i="7" s="1"/>
  <c r="M306" i="7" s="1"/>
  <c r="M247" i="7"/>
  <c r="M280" i="7" s="1"/>
  <c r="M312" i="7" s="1"/>
  <c r="M230" i="7"/>
  <c r="M263" i="7" s="1"/>
  <c r="M295" i="7" s="1"/>
  <c r="M225" i="7"/>
  <c r="M228" i="7"/>
  <c r="M252" i="7"/>
  <c r="M285" i="7" s="1"/>
  <c r="M317" i="7" s="1"/>
  <c r="M249" i="7"/>
  <c r="M282" i="7" s="1"/>
  <c r="M314" i="7" s="1"/>
  <c r="M235" i="7"/>
  <c r="M268" i="7" s="1"/>
  <c r="M300" i="7" s="1"/>
  <c r="M240" i="7"/>
  <c r="M273" i="7" s="1"/>
  <c r="M305" i="7" s="1"/>
  <c r="M246" i="7"/>
  <c r="M279" i="7" s="1"/>
  <c r="M311" i="7" s="1"/>
  <c r="M237" i="7"/>
  <c r="M270" i="7" s="1"/>
  <c r="M302" i="7" s="1"/>
  <c r="M239" i="7"/>
  <c r="M272" i="7" s="1"/>
  <c r="M304" i="7" s="1"/>
  <c r="M251" i="7"/>
  <c r="M284" i="7" s="1"/>
  <c r="M316" i="7" s="1"/>
  <c r="M232" i="7"/>
  <c r="M265" i="7" s="1"/>
  <c r="M297" i="7" s="1"/>
  <c r="M227" i="7"/>
  <c r="M233" i="7"/>
  <c r="M266" i="7" s="1"/>
  <c r="M298" i="7" s="1"/>
  <c r="M224" i="7"/>
  <c r="AS244" i="7"/>
  <c r="AS277" i="7" s="1"/>
  <c r="AS309" i="7" s="1"/>
  <c r="AS250" i="7"/>
  <c r="AS283" i="7" s="1"/>
  <c r="AS315" i="7" s="1"/>
  <c r="AS241" i="7"/>
  <c r="AS274" i="7" s="1"/>
  <c r="AS306" i="7" s="1"/>
  <c r="AS247" i="7"/>
  <c r="AS280" i="7" s="1"/>
  <c r="AS312" i="7" s="1"/>
  <c r="AS376" i="7" s="1"/>
  <c r="I99" i="29" s="1"/>
  <c r="AS234" i="7"/>
  <c r="AS267" i="7" s="1"/>
  <c r="AS299" i="7" s="1"/>
  <c r="AS232" i="7"/>
  <c r="AS226" i="7"/>
  <c r="AS248" i="7"/>
  <c r="AS281" i="7" s="1"/>
  <c r="AS313" i="7" s="1"/>
  <c r="AS377" i="7" s="1"/>
  <c r="I100" i="29" s="1"/>
  <c r="AS245" i="7"/>
  <c r="AS278" i="7" s="1"/>
  <c r="AS310" i="7" s="1"/>
  <c r="AS237" i="7"/>
  <c r="AS270" i="7" s="1"/>
  <c r="AS302" i="7" s="1"/>
  <c r="AS231" i="7"/>
  <c r="AS264" i="7" s="1"/>
  <c r="AS296" i="7" s="1"/>
  <c r="AS240" i="7"/>
  <c r="AS273" i="7" s="1"/>
  <c r="AS305" i="7" s="1"/>
  <c r="AS246" i="7"/>
  <c r="AS279" i="7" s="1"/>
  <c r="AS311" i="7" s="1"/>
  <c r="AS233" i="7"/>
  <c r="AS239" i="7"/>
  <c r="AS272" i="7" s="1"/>
  <c r="AS304" i="7" s="1"/>
  <c r="AS251" i="7"/>
  <c r="AS284" i="7" s="1"/>
  <c r="AS316" i="7" s="1"/>
  <c r="AS380" i="7" s="1"/>
  <c r="I103" i="29" s="1"/>
  <c r="AS224" i="7"/>
  <c r="AS225" i="7"/>
  <c r="AS258" i="7" s="1"/>
  <c r="AS290" i="7" s="1"/>
  <c r="AS230" i="7"/>
  <c r="AS252" i="7"/>
  <c r="AS285" i="7" s="1"/>
  <c r="AS317" i="7" s="1"/>
  <c r="AS249" i="7"/>
  <c r="AS282" i="7" s="1"/>
  <c r="AS314" i="7" s="1"/>
  <c r="AS243" i="7"/>
  <c r="AS276" i="7" s="1"/>
  <c r="AS308" i="7" s="1"/>
  <c r="AS229" i="7"/>
  <c r="AS238" i="7"/>
  <c r="AS271" i="7" s="1"/>
  <c r="AS303" i="7" s="1"/>
  <c r="AS367" i="7" s="1"/>
  <c r="I90" i="29" s="1"/>
  <c r="AS235" i="7"/>
  <c r="AS236" i="7"/>
  <c r="AS269" i="7" s="1"/>
  <c r="AS301" i="7" s="1"/>
  <c r="AS228" i="7"/>
  <c r="AS242" i="7"/>
  <c r="AS275" i="7" s="1"/>
  <c r="AS307" i="7" s="1"/>
  <c r="AS227" i="7"/>
  <c r="AS260" i="7" s="1"/>
  <c r="AS292" i="7" s="1"/>
  <c r="U240" i="7"/>
  <c r="U273" i="7" s="1"/>
  <c r="U305" i="7" s="1"/>
  <c r="U246" i="7"/>
  <c r="U279" i="7" s="1"/>
  <c r="U311" i="7" s="1"/>
  <c r="U229" i="7"/>
  <c r="U262" i="7" s="1"/>
  <c r="U294" i="7" s="1"/>
  <c r="U242" i="7"/>
  <c r="U275" i="7" s="1"/>
  <c r="U307" i="7" s="1"/>
  <c r="U236" i="7"/>
  <c r="U269" i="7" s="1"/>
  <c r="U301" i="7" s="1"/>
  <c r="U225" i="7"/>
  <c r="U239" i="7"/>
  <c r="U272" i="7" s="1"/>
  <c r="U304" i="7" s="1"/>
  <c r="U244" i="7"/>
  <c r="U277" i="7" s="1"/>
  <c r="U309" i="7" s="1"/>
  <c r="U250" i="7"/>
  <c r="U283" i="7" s="1"/>
  <c r="U315" i="7" s="1"/>
  <c r="U231" i="7"/>
  <c r="U252" i="7"/>
  <c r="U285" i="7" s="1"/>
  <c r="U317" i="7" s="1"/>
  <c r="U381" i="7" s="1"/>
  <c r="I104" i="23" s="1"/>
  <c r="AJ117" i="30" s="1"/>
  <c r="AJ115" i="30" s="1"/>
  <c r="U249" i="7"/>
  <c r="U282" i="7" s="1"/>
  <c r="U314" i="7" s="1"/>
  <c r="U251" i="7"/>
  <c r="U284" i="7" s="1"/>
  <c r="U316" i="7" s="1"/>
  <c r="U230" i="7"/>
  <c r="U263" i="7" s="1"/>
  <c r="U295" i="7" s="1"/>
  <c r="U241" i="7"/>
  <c r="U274" i="7" s="1"/>
  <c r="U306" i="7" s="1"/>
  <c r="U370" i="7" s="1"/>
  <c r="I93" i="23" s="1"/>
  <c r="Y117" i="30" s="1"/>
  <c r="Y115" i="30" s="1"/>
  <c r="U228" i="7"/>
  <c r="U261" i="7" s="1"/>
  <c r="U293" i="7" s="1"/>
  <c r="U232" i="7"/>
  <c r="U265" i="7" s="1"/>
  <c r="U297" i="7" s="1"/>
  <c r="U238" i="7"/>
  <c r="U271" i="7" s="1"/>
  <c r="U303" i="7" s="1"/>
  <c r="U233" i="7"/>
  <c r="U266" i="7" s="1"/>
  <c r="U298" i="7" s="1"/>
  <c r="U362" i="7" s="1"/>
  <c r="I85" i="23" s="1"/>
  <c r="Q117" i="30" s="1"/>
  <c r="U247" i="7"/>
  <c r="U280" i="7" s="1"/>
  <c r="U312" i="7" s="1"/>
  <c r="U248" i="7"/>
  <c r="U281" i="7" s="1"/>
  <c r="U313" i="7" s="1"/>
  <c r="U245" i="7"/>
  <c r="U278" i="7" s="1"/>
  <c r="U310" i="7" s="1"/>
  <c r="U237" i="7"/>
  <c r="U270" i="7" s="1"/>
  <c r="U302" i="7" s="1"/>
  <c r="U234" i="7"/>
  <c r="U267" i="7" s="1"/>
  <c r="U299" i="7" s="1"/>
  <c r="U235" i="7"/>
  <c r="U268" i="7" s="1"/>
  <c r="U300" i="7" s="1"/>
  <c r="U227" i="7"/>
  <c r="U224" i="7"/>
  <c r="U243" i="7"/>
  <c r="U276" i="7" s="1"/>
  <c r="U308" i="7" s="1"/>
  <c r="U226" i="7"/>
  <c r="U259" i="7" s="1"/>
  <c r="U291" i="7" s="1"/>
  <c r="AO240" i="7"/>
  <c r="AO273" i="7" s="1"/>
  <c r="AO305" i="7" s="1"/>
  <c r="AO369" i="7" s="1"/>
  <c r="K92" i="28" s="1"/>
  <c r="X314" i="30" s="1"/>
  <c r="X312" i="30" s="1"/>
  <c r="AO246" i="7"/>
  <c r="AO279" i="7" s="1"/>
  <c r="AO311" i="7" s="1"/>
  <c r="AO375" i="7" s="1"/>
  <c r="K98" i="28" s="1"/>
  <c r="AD314" i="30" s="1"/>
  <c r="AD312" i="30" s="1"/>
  <c r="AO233" i="7"/>
  <c r="AO247" i="7"/>
  <c r="AO280" i="7" s="1"/>
  <c r="AO312" i="7" s="1"/>
  <c r="AO376" i="7" s="1"/>
  <c r="K99" i="28" s="1"/>
  <c r="AE314" i="30" s="1"/>
  <c r="AE312" i="30" s="1"/>
  <c r="AO227" i="7"/>
  <c r="AO251" i="7"/>
  <c r="AO284" i="7" s="1"/>
  <c r="AO316" i="7" s="1"/>
  <c r="AO380" i="7" s="1"/>
  <c r="K103" i="28" s="1"/>
  <c r="AI314" i="30" s="1"/>
  <c r="AI312" i="30" s="1"/>
  <c r="AO228" i="7"/>
  <c r="AO250" i="7"/>
  <c r="AO283" i="7" s="1"/>
  <c r="AO315" i="7" s="1"/>
  <c r="AO379" i="7" s="1"/>
  <c r="K102" i="28" s="1"/>
  <c r="AH314" i="30" s="1"/>
  <c r="AH312" i="30" s="1"/>
  <c r="AO234" i="7"/>
  <c r="AO241" i="7"/>
  <c r="AO274" i="7" s="1"/>
  <c r="AO306" i="7" s="1"/>
  <c r="AO370" i="7" s="1"/>
  <c r="K93" i="28" s="1"/>
  <c r="Y314" i="30" s="1"/>
  <c r="Y312" i="30" s="1"/>
  <c r="AO252" i="7"/>
  <c r="AO285" i="7" s="1"/>
  <c r="AO317" i="7" s="1"/>
  <c r="AO381" i="7" s="1"/>
  <c r="K104" i="28" s="1"/>
  <c r="AJ314" i="30" s="1"/>
  <c r="AJ312" i="30" s="1"/>
  <c r="AO249" i="7"/>
  <c r="AO282" i="7" s="1"/>
  <c r="AO314" i="7" s="1"/>
  <c r="AO378" i="7" s="1"/>
  <c r="K101" i="28" s="1"/>
  <c r="AG314" i="30" s="1"/>
  <c r="AG312" i="30" s="1"/>
  <c r="AO239" i="7"/>
  <c r="AO272" i="7" s="1"/>
  <c r="AO304" i="7" s="1"/>
  <c r="AO368" i="7" s="1"/>
  <c r="K91" i="28" s="1"/>
  <c r="W314" i="30" s="1"/>
  <c r="W312" i="30" s="1"/>
  <c r="AO229" i="7"/>
  <c r="AO235" i="7"/>
  <c r="AO226" i="7"/>
  <c r="AO259" i="7" s="1"/>
  <c r="AO291" i="7" s="1"/>
  <c r="AO355" i="7" s="1"/>
  <c r="K78" i="28" s="1"/>
  <c r="J314" i="30" s="1"/>
  <c r="AO243" i="7"/>
  <c r="AO276" i="7" s="1"/>
  <c r="AO308" i="7" s="1"/>
  <c r="AO372" i="7" s="1"/>
  <c r="K95" i="28" s="1"/>
  <c r="AA314" i="30" s="1"/>
  <c r="AA312" i="30" s="1"/>
  <c r="AO232" i="7"/>
  <c r="AO237" i="7"/>
  <c r="AO224" i="7"/>
  <c r="AO248" i="7"/>
  <c r="AO281" i="7" s="1"/>
  <c r="AO313" i="7" s="1"/>
  <c r="AO377" i="7" s="1"/>
  <c r="K100" i="28" s="1"/>
  <c r="AF314" i="30" s="1"/>
  <c r="AF312" i="30" s="1"/>
  <c r="AO245" i="7"/>
  <c r="AO278" i="7" s="1"/>
  <c r="AO310" i="7" s="1"/>
  <c r="AO374" i="7" s="1"/>
  <c r="K97" i="28" s="1"/>
  <c r="AC314" i="30" s="1"/>
  <c r="AC312" i="30" s="1"/>
  <c r="AO238" i="7"/>
  <c r="AO230" i="7"/>
  <c r="AO231" i="7"/>
  <c r="AO225" i="7"/>
  <c r="AO242" i="7"/>
  <c r="AO275" i="7" s="1"/>
  <c r="AO307" i="7" s="1"/>
  <c r="AO371" i="7" s="1"/>
  <c r="K94" i="28" s="1"/>
  <c r="Z314" i="30" s="1"/>
  <c r="Z312" i="30" s="1"/>
  <c r="AO244" i="7"/>
  <c r="AO277" i="7" s="1"/>
  <c r="AO309" i="7" s="1"/>
  <c r="AO373" i="7" s="1"/>
  <c r="K96" i="28" s="1"/>
  <c r="AB314" i="30" s="1"/>
  <c r="AB312" i="30" s="1"/>
  <c r="AO236" i="7"/>
  <c r="G258" i="7"/>
  <c r="G290" i="7" s="1"/>
  <c r="G354" i="7" s="1"/>
  <c r="K77" i="14" s="1"/>
  <c r="I18" i="30" s="1"/>
  <c r="I232" i="7"/>
  <c r="I229" i="7"/>
  <c r="I243" i="7"/>
  <c r="I276" i="7" s="1"/>
  <c r="I308" i="7" s="1"/>
  <c r="I372" i="7" s="1"/>
  <c r="M95" i="14" s="1"/>
  <c r="AA30" i="30" s="1"/>
  <c r="AA28" i="30" s="1"/>
  <c r="I226" i="7"/>
  <c r="I259" i="7" s="1"/>
  <c r="I291" i="7" s="1"/>
  <c r="I355" i="7" s="1"/>
  <c r="M78" i="14" s="1"/>
  <c r="J30" i="30" s="1"/>
  <c r="I240" i="7"/>
  <c r="I273" i="7" s="1"/>
  <c r="I305" i="7" s="1"/>
  <c r="I369" i="7" s="1"/>
  <c r="M92" i="14" s="1"/>
  <c r="X30" i="30" s="1"/>
  <c r="X28" i="30" s="1"/>
  <c r="I241" i="7"/>
  <c r="I274" i="7" s="1"/>
  <c r="I306" i="7" s="1"/>
  <c r="I370" i="7" s="1"/>
  <c r="M93" i="14" s="1"/>
  <c r="Y30" i="30" s="1"/>
  <c r="Y28" i="30" s="1"/>
  <c r="I237" i="7"/>
  <c r="I270" i="7" s="1"/>
  <c r="I302" i="7" s="1"/>
  <c r="I366" i="7" s="1"/>
  <c r="M89" i="14" s="1"/>
  <c r="U30" i="30" s="1"/>
  <c r="U28" i="30" s="1"/>
  <c r="W261" i="7"/>
  <c r="W293" i="7" s="1"/>
  <c r="W357" i="7" s="1"/>
  <c r="K80" i="23" s="1"/>
  <c r="L129" i="30" s="1"/>
  <c r="G263" i="7"/>
  <c r="G295" i="7" s="1"/>
  <c r="G359" i="7" s="1"/>
  <c r="K82" i="14" s="1"/>
  <c r="N18" i="30" s="1"/>
  <c r="AC252" i="7"/>
  <c r="AC285" i="7" s="1"/>
  <c r="AC317" i="7" s="1"/>
  <c r="AC249" i="7"/>
  <c r="AC282" i="7" s="1"/>
  <c r="AC314" i="7" s="1"/>
  <c r="AC243" i="7"/>
  <c r="AC276" i="7" s="1"/>
  <c r="AC308" i="7" s="1"/>
  <c r="AC229" i="7"/>
  <c r="AC262" i="7" s="1"/>
  <c r="AC294" i="7" s="1"/>
  <c r="AC238" i="7"/>
  <c r="AC271" i="7" s="1"/>
  <c r="AC303" i="7" s="1"/>
  <c r="AC235" i="7"/>
  <c r="AC268" i="7" s="1"/>
  <c r="AC300" i="7" s="1"/>
  <c r="AC228" i="7"/>
  <c r="AC261" i="7" s="1"/>
  <c r="AC293" i="7" s="1"/>
  <c r="AC225" i="7"/>
  <c r="AC233" i="7"/>
  <c r="AC266" i="7" s="1"/>
  <c r="AC298" i="7" s="1"/>
  <c r="AC248" i="7"/>
  <c r="AC281" i="7" s="1"/>
  <c r="AC313" i="7" s="1"/>
  <c r="AC245" i="7"/>
  <c r="AC278" i="7" s="1"/>
  <c r="AC310" i="7" s="1"/>
  <c r="AC242" i="7"/>
  <c r="AC275" i="7" s="1"/>
  <c r="AC307" i="7" s="1"/>
  <c r="AC230" i="7"/>
  <c r="AC263" i="7" s="1"/>
  <c r="AC295" i="7" s="1"/>
  <c r="AC237" i="7"/>
  <c r="AC270" i="7" s="1"/>
  <c r="AC302" i="7" s="1"/>
  <c r="AC231" i="7"/>
  <c r="AC264" i="7" s="1"/>
  <c r="AC296" i="7" s="1"/>
  <c r="AC360" i="7" s="1"/>
  <c r="L83" i="24" s="1"/>
  <c r="O172" i="30" s="1"/>
  <c r="AC236" i="7"/>
  <c r="AC269" i="7" s="1"/>
  <c r="AC301" i="7" s="1"/>
  <c r="AC240" i="7"/>
  <c r="AC273" i="7" s="1"/>
  <c r="AC305" i="7" s="1"/>
  <c r="AC239" i="7"/>
  <c r="AC272" i="7" s="1"/>
  <c r="AC304" i="7" s="1"/>
  <c r="AC226" i="7"/>
  <c r="AC259" i="7" s="1"/>
  <c r="AC291" i="7" s="1"/>
  <c r="AC244" i="7"/>
  <c r="AC277" i="7" s="1"/>
  <c r="AC309" i="7" s="1"/>
  <c r="AC250" i="7"/>
  <c r="AC283" i="7" s="1"/>
  <c r="AC315" i="7" s="1"/>
  <c r="AC241" i="7"/>
  <c r="AC274" i="7" s="1"/>
  <c r="AC306" i="7" s="1"/>
  <c r="AC247" i="7"/>
  <c r="AC280" i="7" s="1"/>
  <c r="AC312" i="7" s="1"/>
  <c r="AC376" i="7" s="1"/>
  <c r="L99" i="24" s="1"/>
  <c r="AE172" i="30" s="1"/>
  <c r="AE170" i="30" s="1"/>
  <c r="AC234" i="7"/>
  <c r="AC267" i="7" s="1"/>
  <c r="AC299" i="7" s="1"/>
  <c r="AC232" i="7"/>
  <c r="AC265" i="7" s="1"/>
  <c r="AC297" i="7" s="1"/>
  <c r="AC227" i="7"/>
  <c r="AC260" i="7" s="1"/>
  <c r="AC292" i="7" s="1"/>
  <c r="AC246" i="7"/>
  <c r="AC279" i="7" s="1"/>
  <c r="AC311" i="7" s="1"/>
  <c r="AC251" i="7"/>
  <c r="AC284" i="7" s="1"/>
  <c r="AC316" i="7" s="1"/>
  <c r="AC224" i="7"/>
  <c r="I227" i="7"/>
  <c r="I239" i="7"/>
  <c r="I272" i="7" s="1"/>
  <c r="I304" i="7" s="1"/>
  <c r="I368" i="7" s="1"/>
  <c r="M91" i="14" s="1"/>
  <c r="W30" i="30" s="1"/>
  <c r="W28" i="30" s="1"/>
  <c r="I238" i="7"/>
  <c r="I271" i="7" s="1"/>
  <c r="I303" i="7" s="1"/>
  <c r="I367" i="7" s="1"/>
  <c r="M90" i="14" s="1"/>
  <c r="V30" i="30" s="1"/>
  <c r="V28" i="30" s="1"/>
  <c r="I247" i="7"/>
  <c r="I280" i="7" s="1"/>
  <c r="I312" i="7" s="1"/>
  <c r="I376" i="7" s="1"/>
  <c r="M99" i="14" s="1"/>
  <c r="AE30" i="30" s="1"/>
  <c r="AE28" i="30" s="1"/>
  <c r="I231" i="7"/>
  <c r="I242" i="7"/>
  <c r="I275" i="7" s="1"/>
  <c r="I307" i="7" s="1"/>
  <c r="I371" i="7" s="1"/>
  <c r="M94" i="14" s="1"/>
  <c r="Z30" i="30" s="1"/>
  <c r="Z28" i="30" s="1"/>
  <c r="Y248" i="7"/>
  <c r="Y281" i="7" s="1"/>
  <c r="Y313" i="7" s="1"/>
  <c r="Y245" i="7"/>
  <c r="Y278" i="7" s="1"/>
  <c r="Y310" i="7" s="1"/>
  <c r="Y238" i="7"/>
  <c r="Y271" i="7" s="1"/>
  <c r="Y303" i="7" s="1"/>
  <c r="Y234" i="7"/>
  <c r="Y267" i="7" s="1"/>
  <c r="Y299" i="7" s="1"/>
  <c r="Y363" i="7" s="1"/>
  <c r="M86" i="23" s="1"/>
  <c r="R141" i="30" s="1"/>
  <c r="Y231" i="7"/>
  <c r="Y224" i="7"/>
  <c r="Y228" i="7"/>
  <c r="Y261" i="7" s="1"/>
  <c r="Y293" i="7" s="1"/>
  <c r="Y252" i="7"/>
  <c r="Y285" i="7" s="1"/>
  <c r="Y317" i="7" s="1"/>
  <c r="Y381" i="7" s="1"/>
  <c r="M104" i="23" s="1"/>
  <c r="AJ141" i="30" s="1"/>
  <c r="AJ139" i="30" s="1"/>
  <c r="Y229" i="7"/>
  <c r="Y235" i="7"/>
  <c r="Y268" i="7" s="1"/>
  <c r="Y300" i="7" s="1"/>
  <c r="Y232" i="7"/>
  <c r="Y265" i="7" s="1"/>
  <c r="Y297" i="7" s="1"/>
  <c r="Y244" i="7"/>
  <c r="Y277" i="7" s="1"/>
  <c r="Y309" i="7" s="1"/>
  <c r="Y250" i="7"/>
  <c r="Y283" i="7" s="1"/>
  <c r="Y315" i="7" s="1"/>
  <c r="Y237" i="7"/>
  <c r="Y270" i="7" s="1"/>
  <c r="Y302" i="7" s="1"/>
  <c r="Y230" i="7"/>
  <c r="Y263" i="7" s="1"/>
  <c r="Y295" i="7" s="1"/>
  <c r="Y243" i="7"/>
  <c r="Y276" i="7" s="1"/>
  <c r="Y308" i="7" s="1"/>
  <c r="Y372" i="7" s="1"/>
  <c r="M95" i="23" s="1"/>
  <c r="AA141" i="30" s="1"/>
  <c r="AA139" i="30" s="1"/>
  <c r="Y226" i="7"/>
  <c r="Y259" i="7" s="1"/>
  <c r="Y291" i="7" s="1"/>
  <c r="Y227" i="7"/>
  <c r="Y260" i="7" s="1"/>
  <c r="Y292" i="7" s="1"/>
  <c r="Y239" i="7"/>
  <c r="Y272" i="7" s="1"/>
  <c r="Y304" i="7" s="1"/>
  <c r="Y236" i="7"/>
  <c r="Y269" i="7" s="1"/>
  <c r="Y301" i="7" s="1"/>
  <c r="Y240" i="7"/>
  <c r="Y273" i="7" s="1"/>
  <c r="Y305" i="7" s="1"/>
  <c r="Y246" i="7"/>
  <c r="Y279" i="7" s="1"/>
  <c r="Y311" i="7" s="1"/>
  <c r="Y233" i="7"/>
  <c r="Y266" i="7" s="1"/>
  <c r="Y298" i="7" s="1"/>
  <c r="Y247" i="7"/>
  <c r="Y280" i="7" s="1"/>
  <c r="Y312" i="7" s="1"/>
  <c r="Y242" i="7"/>
  <c r="Y275" i="7" s="1"/>
  <c r="Y307" i="7" s="1"/>
  <c r="Y225" i="7"/>
  <c r="Y258" i="7" s="1"/>
  <c r="Y290" i="7" s="1"/>
  <c r="Y251" i="7"/>
  <c r="Y284" i="7" s="1"/>
  <c r="Y316" i="7" s="1"/>
  <c r="Y249" i="7"/>
  <c r="Y282" i="7" s="1"/>
  <c r="Y314" i="7" s="1"/>
  <c r="Y241" i="7"/>
  <c r="Y274" i="7" s="1"/>
  <c r="Y306" i="7" s="1"/>
  <c r="Q252" i="7"/>
  <c r="Q285" i="7" s="1"/>
  <c r="Q317" i="7" s="1"/>
  <c r="Q249" i="7"/>
  <c r="Q282" i="7" s="1"/>
  <c r="Q314" i="7" s="1"/>
  <c r="Q247" i="7"/>
  <c r="Q280" i="7" s="1"/>
  <c r="Q312" i="7" s="1"/>
  <c r="Q376" i="7" s="1"/>
  <c r="J99" i="22" s="1"/>
  <c r="AE86" i="30" s="1"/>
  <c r="AE84" i="30" s="1"/>
  <c r="Q230" i="7"/>
  <c r="Q263" i="7" s="1"/>
  <c r="Q295" i="7" s="1"/>
  <c r="Q241" i="7"/>
  <c r="Q274" i="7" s="1"/>
  <c r="Q306" i="7" s="1"/>
  <c r="Q235" i="7"/>
  <c r="Q268" i="7" s="1"/>
  <c r="Q300" i="7" s="1"/>
  <c r="Q227" i="7"/>
  <c r="Q260" i="7" s="1"/>
  <c r="Q292" i="7" s="1"/>
  <c r="Q224" i="7"/>
  <c r="Q240" i="7"/>
  <c r="Q273" i="7" s="1"/>
  <c r="Q305" i="7" s="1"/>
  <c r="Q242" i="7"/>
  <c r="Q275" i="7" s="1"/>
  <c r="Q307" i="7" s="1"/>
  <c r="Q238" i="7"/>
  <c r="Q271" i="7" s="1"/>
  <c r="Q303" i="7" s="1"/>
  <c r="Q248" i="7"/>
  <c r="Q281" i="7" s="1"/>
  <c r="Q313" i="7" s="1"/>
  <c r="Q245" i="7"/>
  <c r="Q278" i="7" s="1"/>
  <c r="Q310" i="7" s="1"/>
  <c r="Q237" i="7"/>
  <c r="Q270" i="7" s="1"/>
  <c r="Q302" i="7" s="1"/>
  <c r="Q251" i="7"/>
  <c r="Q284" i="7" s="1"/>
  <c r="Q316" i="7" s="1"/>
  <c r="Q234" i="7"/>
  <c r="Q267" i="7" s="1"/>
  <c r="Q299" i="7" s="1"/>
  <c r="Q231" i="7"/>
  <c r="Q264" i="7" s="1"/>
  <c r="Q296" i="7" s="1"/>
  <c r="Q226" i="7"/>
  <c r="Q259" i="7" s="1"/>
  <c r="Q291" i="7" s="1"/>
  <c r="Q246" i="7"/>
  <c r="Q279" i="7" s="1"/>
  <c r="Q311" i="7" s="1"/>
  <c r="Q228" i="7"/>
  <c r="Q261" i="7" s="1"/>
  <c r="Q293" i="7" s="1"/>
  <c r="Q244" i="7"/>
  <c r="Q277" i="7" s="1"/>
  <c r="Q309" i="7" s="1"/>
  <c r="Q250" i="7"/>
  <c r="Q283" i="7" s="1"/>
  <c r="Q315" i="7" s="1"/>
  <c r="Q233" i="7"/>
  <c r="Q266" i="7" s="1"/>
  <c r="Q298" i="7" s="1"/>
  <c r="Q243" i="7"/>
  <c r="Q276" i="7" s="1"/>
  <c r="Q308" i="7" s="1"/>
  <c r="Q239" i="7"/>
  <c r="Q272" i="7" s="1"/>
  <c r="Q304" i="7" s="1"/>
  <c r="Q232" i="7"/>
  <c r="Q265" i="7" s="1"/>
  <c r="Q297" i="7" s="1"/>
  <c r="Q225" i="7"/>
  <c r="Q229" i="7"/>
  <c r="Q262" i="7" s="1"/>
  <c r="Q294" i="7" s="1"/>
  <c r="Q236" i="7"/>
  <c r="Q269" i="7" s="1"/>
  <c r="Q301" i="7" s="1"/>
  <c r="AK252" i="7"/>
  <c r="AK285" i="7" s="1"/>
  <c r="AK317" i="7" s="1"/>
  <c r="AK249" i="7"/>
  <c r="AK282" i="7" s="1"/>
  <c r="AK314" i="7" s="1"/>
  <c r="AK378" i="7" s="1"/>
  <c r="N101" i="26" s="1"/>
  <c r="AG258" i="30" s="1"/>
  <c r="AG256" i="30" s="1"/>
  <c r="AK251" i="7"/>
  <c r="AK284" i="7" s="1"/>
  <c r="AK316" i="7" s="1"/>
  <c r="AK230" i="7"/>
  <c r="AK263" i="7" s="1"/>
  <c r="AK295" i="7" s="1"/>
  <c r="AK235" i="7"/>
  <c r="AK268" i="7" s="1"/>
  <c r="AK300" i="7" s="1"/>
  <c r="AK227" i="7"/>
  <c r="AK260" i="7" s="1"/>
  <c r="AK292" i="7" s="1"/>
  <c r="AK224" i="7"/>
  <c r="AK232" i="7"/>
  <c r="AK265" i="7" s="1"/>
  <c r="AK297" i="7" s="1"/>
  <c r="AK240" i="7"/>
  <c r="AK273" i="7" s="1"/>
  <c r="AK305" i="7" s="1"/>
  <c r="AK241" i="7"/>
  <c r="AK274" i="7" s="1"/>
  <c r="AK306" i="7" s="1"/>
  <c r="AK236" i="7"/>
  <c r="AK269" i="7" s="1"/>
  <c r="AK301" i="7" s="1"/>
  <c r="AK248" i="7"/>
  <c r="AK281" i="7" s="1"/>
  <c r="AK313" i="7" s="1"/>
  <c r="AK245" i="7"/>
  <c r="AK278" i="7" s="1"/>
  <c r="AK310" i="7" s="1"/>
  <c r="AK233" i="7"/>
  <c r="AK266" i="7" s="1"/>
  <c r="AK298" i="7" s="1"/>
  <c r="AK362" i="7" s="1"/>
  <c r="N85" i="26" s="1"/>
  <c r="Q258" i="30" s="1"/>
  <c r="Q256" i="30" s="1"/>
  <c r="AK243" i="7"/>
  <c r="AK276" i="7" s="1"/>
  <c r="AK308" i="7" s="1"/>
  <c r="AK231" i="7"/>
  <c r="AK264" i="7" s="1"/>
  <c r="AK296" i="7" s="1"/>
  <c r="AK226" i="7"/>
  <c r="AK259" i="7" s="1"/>
  <c r="AK291" i="7" s="1"/>
  <c r="AK239" i="7"/>
  <c r="AK272" i="7" s="1"/>
  <c r="AK304" i="7" s="1"/>
  <c r="AK368" i="7" s="1"/>
  <c r="N91" i="26" s="1"/>
  <c r="W258" i="30" s="1"/>
  <c r="W256" i="30" s="1"/>
  <c r="AK234" i="7"/>
  <c r="AK267" i="7" s="1"/>
  <c r="AK299" i="7" s="1"/>
  <c r="AK228" i="7"/>
  <c r="AK261" i="7" s="1"/>
  <c r="AK293" i="7" s="1"/>
  <c r="AK244" i="7"/>
  <c r="AK277" i="7" s="1"/>
  <c r="AK309" i="7" s="1"/>
  <c r="AK250" i="7"/>
  <c r="AK283" i="7" s="1"/>
  <c r="AK315" i="7" s="1"/>
  <c r="AK229" i="7"/>
  <c r="AK262" i="7" s="1"/>
  <c r="AK294" i="7" s="1"/>
  <c r="AK242" i="7"/>
  <c r="AK275" i="7" s="1"/>
  <c r="AK307" i="7" s="1"/>
  <c r="AK247" i="7"/>
  <c r="AK280" i="7" s="1"/>
  <c r="AK312" i="7" s="1"/>
  <c r="AK225" i="7"/>
  <c r="AK238" i="7"/>
  <c r="AK271" i="7" s="1"/>
  <c r="AK303" i="7" s="1"/>
  <c r="AK246" i="7"/>
  <c r="AK279" i="7" s="1"/>
  <c r="AK311" i="7" s="1"/>
  <c r="AK237" i="7"/>
  <c r="AK270" i="7" s="1"/>
  <c r="AK302" i="7" s="1"/>
  <c r="G264" i="7"/>
  <c r="G296" i="7" s="1"/>
  <c r="G360" i="7" s="1"/>
  <c r="K83" i="14" s="1"/>
  <c r="O18" i="30" s="1"/>
  <c r="G261" i="7"/>
  <c r="G293" i="7" s="1"/>
  <c r="G357" i="7" s="1"/>
  <c r="K80" i="14" s="1"/>
  <c r="L18" i="30" s="1"/>
  <c r="I251" i="7"/>
  <c r="I284" i="7" s="1"/>
  <c r="I316" i="7" s="1"/>
  <c r="I380" i="7" s="1"/>
  <c r="M103" i="14" s="1"/>
  <c r="AI30" i="30" s="1"/>
  <c r="AI28" i="30" s="1"/>
  <c r="I225" i="7"/>
  <c r="I249" i="7"/>
  <c r="I282" i="7" s="1"/>
  <c r="I314" i="7" s="1"/>
  <c r="I378" i="7" s="1"/>
  <c r="M101" i="14" s="1"/>
  <c r="AG30" i="30" s="1"/>
  <c r="AG28" i="30" s="1"/>
  <c r="I236" i="7"/>
  <c r="I269" i="7" s="1"/>
  <c r="I301" i="7" s="1"/>
  <c r="I365" i="7" s="1"/>
  <c r="M88" i="14" s="1"/>
  <c r="T30" i="30" s="1"/>
  <c r="I233" i="7"/>
  <c r="I230" i="7"/>
  <c r="I224" i="7"/>
  <c r="W257" i="7"/>
  <c r="W289" i="7" s="1"/>
  <c r="W353" i="7" s="1"/>
  <c r="K76" i="23" s="1"/>
  <c r="W253" i="7"/>
  <c r="Q217" i="7"/>
  <c r="Q213" i="7"/>
  <c r="Q218" i="7"/>
  <c r="Q214" i="7"/>
  <c r="Q216" i="7"/>
  <c r="Q210" i="7"/>
  <c r="Q219" i="7"/>
  <c r="Q212" i="7"/>
  <c r="Q204" i="7"/>
  <c r="Q200" i="7"/>
  <c r="Q211" i="7"/>
  <c r="Q207" i="7"/>
  <c r="Q206" i="7"/>
  <c r="Q205" i="7"/>
  <c r="Q215" i="7"/>
  <c r="Q199" i="7"/>
  <c r="Q198" i="7"/>
  <c r="Q194" i="7"/>
  <c r="Q209" i="7"/>
  <c r="Q208" i="7"/>
  <c r="Q203" i="7"/>
  <c r="Q202" i="7"/>
  <c r="Q201" i="7"/>
  <c r="Q197" i="7"/>
  <c r="Q196" i="7"/>
  <c r="Q195" i="7"/>
  <c r="Q193" i="7"/>
  <c r="Q191" i="7"/>
  <c r="Q192" i="7"/>
  <c r="AS217" i="7"/>
  <c r="AS213" i="7"/>
  <c r="AS218" i="7"/>
  <c r="AS214" i="7"/>
  <c r="AS212" i="7"/>
  <c r="AS210" i="7"/>
  <c r="AS211" i="7"/>
  <c r="AS204" i="7"/>
  <c r="AS200" i="7"/>
  <c r="AS203" i="7"/>
  <c r="AS216" i="7"/>
  <c r="AS215" i="7"/>
  <c r="AS194" i="7"/>
  <c r="AS209" i="7"/>
  <c r="AS208" i="7"/>
  <c r="AS202" i="7"/>
  <c r="AS201" i="7"/>
  <c r="AS207" i="7"/>
  <c r="AS206" i="7"/>
  <c r="AS193" i="7"/>
  <c r="AS219" i="7"/>
  <c r="AS191" i="7"/>
  <c r="AS205" i="7"/>
  <c r="AS199" i="7"/>
  <c r="AS197" i="7"/>
  <c r="AS196" i="7"/>
  <c r="AS195" i="7"/>
  <c r="AS198" i="7"/>
  <c r="AS192" i="7"/>
  <c r="AK217" i="7"/>
  <c r="AK213" i="7"/>
  <c r="AK218" i="7"/>
  <c r="AK214" i="7"/>
  <c r="AK212" i="7"/>
  <c r="AK210" i="7"/>
  <c r="AK216" i="7"/>
  <c r="AK215" i="7"/>
  <c r="AK204" i="7"/>
  <c r="AK200" i="7"/>
  <c r="AK209" i="7"/>
  <c r="AK208" i="7"/>
  <c r="AK203" i="7"/>
  <c r="AK202" i="7"/>
  <c r="AK201" i="7"/>
  <c r="AK194" i="7"/>
  <c r="AK219" i="7"/>
  <c r="AK207" i="7"/>
  <c r="AK206" i="7"/>
  <c r="AK205" i="7"/>
  <c r="AK211" i="7"/>
  <c r="AK197" i="7"/>
  <c r="AK196" i="7"/>
  <c r="AK195" i="7"/>
  <c r="AK193" i="7"/>
  <c r="AK191" i="7"/>
  <c r="AK192" i="7"/>
  <c r="AK199" i="7"/>
  <c r="AK198" i="7"/>
  <c r="W220" i="7"/>
  <c r="AG217" i="7"/>
  <c r="AG213" i="7"/>
  <c r="AG218" i="7"/>
  <c r="AG214" i="7"/>
  <c r="AG216" i="7"/>
  <c r="AG210" i="7"/>
  <c r="AG219" i="7"/>
  <c r="AG204" i="7"/>
  <c r="AG200" i="7"/>
  <c r="AG209" i="7"/>
  <c r="AG208" i="7"/>
  <c r="AG207" i="7"/>
  <c r="AG206" i="7"/>
  <c r="AG205" i="7"/>
  <c r="AG212" i="7"/>
  <c r="AG199" i="7"/>
  <c r="AG198" i="7"/>
  <c r="AG194" i="7"/>
  <c r="AG215" i="7"/>
  <c r="AG191" i="7"/>
  <c r="AG203" i="7"/>
  <c r="AG197" i="7"/>
  <c r="AG196" i="7"/>
  <c r="AG195" i="7"/>
  <c r="AG211" i="7"/>
  <c r="AG202" i="7"/>
  <c r="AG201" i="7"/>
  <c r="AG193" i="7"/>
  <c r="AG192" i="7"/>
  <c r="AC217" i="7"/>
  <c r="AC213" i="7"/>
  <c r="AC218" i="7"/>
  <c r="AC214" i="7"/>
  <c r="AC212" i="7"/>
  <c r="AC210" i="7"/>
  <c r="AC211" i="7"/>
  <c r="AC204" i="7"/>
  <c r="AC200" i="7"/>
  <c r="AC203" i="7"/>
  <c r="AC219" i="7"/>
  <c r="AC209" i="7"/>
  <c r="AC208" i="7"/>
  <c r="AC194" i="7"/>
  <c r="AC199" i="7"/>
  <c r="AC198" i="7"/>
  <c r="AC193" i="7"/>
  <c r="AC216" i="7"/>
  <c r="AC207" i="7"/>
  <c r="AC206" i="7"/>
  <c r="AC205" i="7"/>
  <c r="AC191" i="7"/>
  <c r="AC215" i="7"/>
  <c r="AC202" i="7"/>
  <c r="AC195" i="7"/>
  <c r="AC201" i="7"/>
  <c r="AC192" i="7"/>
  <c r="AC197" i="7"/>
  <c r="AC196" i="7"/>
  <c r="Y217" i="7"/>
  <c r="Y213" i="7"/>
  <c r="Y218" i="7"/>
  <c r="Y214" i="7"/>
  <c r="Y216" i="7"/>
  <c r="Y210" i="7"/>
  <c r="Y215" i="7"/>
  <c r="Y209" i="7"/>
  <c r="Y208" i="7"/>
  <c r="Y204" i="7"/>
  <c r="Y200" i="7"/>
  <c r="Y212" i="7"/>
  <c r="Y211" i="7"/>
  <c r="Y207" i="7"/>
  <c r="Y206" i="7"/>
  <c r="Y205" i="7"/>
  <c r="Y194" i="7"/>
  <c r="Y199" i="7"/>
  <c r="Y198" i="7"/>
  <c r="Y197" i="7"/>
  <c r="Y193" i="7"/>
  <c r="Y202" i="7"/>
  <c r="Y201" i="7"/>
  <c r="Y196" i="7"/>
  <c r="Y195" i="7"/>
  <c r="Y191" i="7"/>
  <c r="Y219" i="7"/>
  <c r="Y192" i="7"/>
  <c r="Y203" i="7"/>
  <c r="M217" i="7"/>
  <c r="M213" i="7"/>
  <c r="M218" i="7"/>
  <c r="M214" i="7"/>
  <c r="M212" i="7"/>
  <c r="M210" i="7"/>
  <c r="M211" i="7"/>
  <c r="M204" i="7"/>
  <c r="M200" i="7"/>
  <c r="M194" i="7"/>
  <c r="M209" i="7"/>
  <c r="M206" i="7"/>
  <c r="M219" i="7"/>
  <c r="M203" i="7"/>
  <c r="M202" i="7"/>
  <c r="M201" i="7"/>
  <c r="M193" i="7"/>
  <c r="M215" i="7"/>
  <c r="M199" i="7"/>
  <c r="M198" i="7"/>
  <c r="M191" i="7"/>
  <c r="M216" i="7"/>
  <c r="M208" i="7"/>
  <c r="M207" i="7"/>
  <c r="M205" i="7"/>
  <c r="M197" i="7"/>
  <c r="M196" i="7"/>
  <c r="M195" i="7"/>
  <c r="M192" i="7"/>
  <c r="U217" i="7"/>
  <c r="U213" i="7"/>
  <c r="U218" i="7"/>
  <c r="U214" i="7"/>
  <c r="U212" i="7"/>
  <c r="U210" i="7"/>
  <c r="U204" i="7"/>
  <c r="U200" i="7"/>
  <c r="U219" i="7"/>
  <c r="U211" i="7"/>
  <c r="U203" i="7"/>
  <c r="U202" i="7"/>
  <c r="U201" i="7"/>
  <c r="U194" i="7"/>
  <c r="U216" i="7"/>
  <c r="U191" i="7"/>
  <c r="U215" i="7"/>
  <c r="U207" i="7"/>
  <c r="U206" i="7"/>
  <c r="U205" i="7"/>
  <c r="U199" i="7"/>
  <c r="U198" i="7"/>
  <c r="U193" i="7"/>
  <c r="U209" i="7"/>
  <c r="U208" i="7"/>
  <c r="U197" i="7"/>
  <c r="U196" i="7"/>
  <c r="U195" i="7"/>
  <c r="U192" i="7"/>
  <c r="G220" i="7"/>
  <c r="AM220" i="7"/>
  <c r="J13" i="6"/>
  <c r="J16" i="6" s="1"/>
  <c r="AU88" i="7"/>
  <c r="AU118" i="7"/>
  <c r="AU149" i="7" s="1"/>
  <c r="AE88" i="7"/>
  <c r="AE118" i="7"/>
  <c r="AE149" i="7" s="1"/>
  <c r="O118" i="7"/>
  <c r="O149" i="7" s="1"/>
  <c r="O88" i="7"/>
  <c r="H87" i="7"/>
  <c r="H117" i="7"/>
  <c r="H148" i="7" s="1"/>
  <c r="N88" i="7"/>
  <c r="N118" i="7"/>
  <c r="N149" i="7" s="1"/>
  <c r="AT88" i="7"/>
  <c r="AT118" i="7"/>
  <c r="AT149" i="7" s="1"/>
  <c r="S88" i="7"/>
  <c r="S118" i="7"/>
  <c r="S149" i="7" s="1"/>
  <c r="T87" i="7"/>
  <c r="T117" i="7"/>
  <c r="T148" i="7" s="1"/>
  <c r="AL88" i="7"/>
  <c r="AL118" i="7"/>
  <c r="AL149" i="7" s="1"/>
  <c r="Z87" i="7"/>
  <c r="Z117" i="7"/>
  <c r="Z148" i="7" s="1"/>
  <c r="AD88" i="7"/>
  <c r="AD118" i="7"/>
  <c r="AD149" i="7" s="1"/>
  <c r="AB87" i="7"/>
  <c r="AB117" i="7"/>
  <c r="AB148" i="7" s="1"/>
  <c r="AR87" i="7"/>
  <c r="AR117" i="7"/>
  <c r="AR148" i="7" s="1"/>
  <c r="AI88" i="7"/>
  <c r="AI118" i="7"/>
  <c r="AI149" i="7" s="1"/>
  <c r="AF87" i="7"/>
  <c r="AF117" i="7"/>
  <c r="AF148" i="7" s="1"/>
  <c r="AQ88" i="7"/>
  <c r="AQ118" i="7"/>
  <c r="AQ149" i="7" s="1"/>
  <c r="AP87" i="7"/>
  <c r="AP117" i="7"/>
  <c r="AP148" i="7" s="1"/>
  <c r="J87" i="7"/>
  <c r="J117" i="7"/>
  <c r="J148" i="7" s="1"/>
  <c r="K88" i="7"/>
  <c r="K118" i="7"/>
  <c r="K149" i="7" s="1"/>
  <c r="E87" i="7"/>
  <c r="E117" i="7"/>
  <c r="E148" i="7" s="1"/>
  <c r="L87" i="7"/>
  <c r="L117" i="7"/>
  <c r="L148" i="7" s="1"/>
  <c r="AA88" i="7"/>
  <c r="AA118" i="7"/>
  <c r="AA149" i="7" s="1"/>
  <c r="AJ87" i="7"/>
  <c r="AJ117" i="7"/>
  <c r="AJ148" i="7" s="1"/>
  <c r="AN87" i="7"/>
  <c r="AN117" i="7"/>
  <c r="AN148" i="7" s="1"/>
  <c r="R87" i="7"/>
  <c r="R117" i="7"/>
  <c r="R148" i="7" s="1"/>
  <c r="P87" i="7"/>
  <c r="P117" i="7"/>
  <c r="P148" i="7" s="1"/>
  <c r="X87" i="7"/>
  <c r="X117" i="7"/>
  <c r="X148" i="7" s="1"/>
  <c r="F88" i="7"/>
  <c r="F118" i="7"/>
  <c r="F149" i="7" s="1"/>
  <c r="AH87" i="7"/>
  <c r="AH117" i="7"/>
  <c r="AH148" i="7" s="1"/>
  <c r="V88" i="7"/>
  <c r="V118" i="7"/>
  <c r="V149" i="7" s="1"/>
  <c r="T44" i="14"/>
  <c r="T48" i="14"/>
  <c r="T52" i="14"/>
  <c r="T56" i="14"/>
  <c r="T60" i="14"/>
  <c r="T64" i="14"/>
  <c r="T68" i="14"/>
  <c r="AK45" i="14"/>
  <c r="AK49" i="14"/>
  <c r="AK53" i="14"/>
  <c r="AK57" i="14"/>
  <c r="AB14" i="3"/>
  <c r="AK61" i="14"/>
  <c r="AK65" i="14"/>
  <c r="AK69" i="14"/>
  <c r="T46" i="14"/>
  <c r="T50" i="14"/>
  <c r="T54" i="14"/>
  <c r="T58" i="14"/>
  <c r="T62" i="14"/>
  <c r="T66" i="14"/>
  <c r="T70" i="14"/>
  <c r="AK43" i="14"/>
  <c r="AK47" i="14"/>
  <c r="AK51" i="14"/>
  <c r="AK55" i="14"/>
  <c r="AK59" i="14"/>
  <c r="AK63" i="14"/>
  <c r="AK67" i="14"/>
  <c r="AK71" i="14"/>
  <c r="T43" i="14"/>
  <c r="T47" i="14"/>
  <c r="T51" i="14"/>
  <c r="T55" i="14"/>
  <c r="T59" i="14"/>
  <c r="T63" i="14"/>
  <c r="T67" i="14"/>
  <c r="T71" i="14"/>
  <c r="AK44" i="14"/>
  <c r="AK48" i="14"/>
  <c r="AK52" i="14"/>
  <c r="AK56" i="14"/>
  <c r="AK60" i="14"/>
  <c r="AK64" i="14"/>
  <c r="AK68" i="14"/>
  <c r="H14" i="3"/>
  <c r="P14" i="3"/>
  <c r="T45" i="14"/>
  <c r="T49" i="14"/>
  <c r="T53" i="14"/>
  <c r="T57" i="14"/>
  <c r="T61" i="14"/>
  <c r="T65" i="14"/>
  <c r="T69" i="14"/>
  <c r="AK46" i="14"/>
  <c r="AK50" i="14"/>
  <c r="AK54" i="14"/>
  <c r="AK58" i="14"/>
  <c r="AK62" i="14"/>
  <c r="AK66" i="14"/>
  <c r="AK70" i="14"/>
  <c r="AK115" i="14"/>
  <c r="F24" i="4"/>
  <c r="AK112" i="14"/>
  <c r="E24" i="4"/>
  <c r="AK111" i="14"/>
  <c r="G24" i="4"/>
  <c r="T113" i="14"/>
  <c r="D24" i="4"/>
  <c r="AK110" i="14"/>
  <c r="C24" i="4"/>
  <c r="T109" i="14"/>
  <c r="AG181" i="14"/>
  <c r="AF181" i="14"/>
  <c r="AC181" i="14"/>
  <c r="AD181" i="14"/>
  <c r="AH181" i="14"/>
  <c r="AE181" i="14"/>
  <c r="AG179" i="14"/>
  <c r="AE179" i="14"/>
  <c r="AD179" i="14"/>
  <c r="AH179" i="14"/>
  <c r="N179" i="14" s="1"/>
  <c r="AC179" i="14"/>
  <c r="AF179" i="14"/>
  <c r="AK186" i="14"/>
  <c r="AY183" i="14"/>
  <c r="AW183" i="14"/>
  <c r="AT183" i="14"/>
  <c r="AX183" i="14"/>
  <c r="AU183" i="14"/>
  <c r="AV183" i="14"/>
  <c r="AW181" i="14"/>
  <c r="AX181" i="14"/>
  <c r="AV181" i="14"/>
  <c r="AU181" i="14"/>
  <c r="AY181" i="14"/>
  <c r="AT181" i="14"/>
  <c r="AV184" i="14"/>
  <c r="AX184" i="14"/>
  <c r="AY184" i="14"/>
  <c r="AT184" i="14"/>
  <c r="AW184" i="14"/>
  <c r="AU184" i="14"/>
  <c r="AT182" i="14"/>
  <c r="AY182" i="14"/>
  <c r="AV182" i="14"/>
  <c r="AU182" i="14"/>
  <c r="AX182" i="14"/>
  <c r="AW182" i="14"/>
  <c r="AC184" i="14"/>
  <c r="AE184" i="14"/>
  <c r="K184" i="14" s="1"/>
  <c r="AF184" i="14"/>
  <c r="L184" i="14" s="1"/>
  <c r="AH184" i="14"/>
  <c r="N184" i="14" s="1"/>
  <c r="AG184" i="14"/>
  <c r="M184" i="14" s="1"/>
  <c r="AD184" i="14"/>
  <c r="J184" i="14" s="1"/>
  <c r="AY179" i="14"/>
  <c r="AV179" i="14"/>
  <c r="AT179" i="14"/>
  <c r="AW179" i="14"/>
  <c r="AU179" i="14"/>
  <c r="AX179" i="14"/>
  <c r="AF180" i="14"/>
  <c r="AC180" i="14"/>
  <c r="I180" i="14" s="1"/>
  <c r="AE180" i="14"/>
  <c r="AG180" i="14"/>
  <c r="AD180" i="14"/>
  <c r="AH180" i="14"/>
  <c r="T185" i="14"/>
  <c r="AK185" i="14"/>
  <c r="AG182" i="14"/>
  <c r="M182" i="14" s="1"/>
  <c r="AE182" i="14"/>
  <c r="K182" i="14" s="1"/>
  <c r="AC182" i="14"/>
  <c r="I182" i="14" s="1"/>
  <c r="AD182" i="14"/>
  <c r="AH182" i="14"/>
  <c r="N182" i="14" s="1"/>
  <c r="AF182" i="14"/>
  <c r="L182" i="14" s="1"/>
  <c r="AE183" i="14"/>
  <c r="K183" i="14" s="1"/>
  <c r="AH183" i="14"/>
  <c r="N183" i="14" s="1"/>
  <c r="AF183" i="14"/>
  <c r="L183" i="14" s="1"/>
  <c r="AD183" i="14"/>
  <c r="J183" i="14" s="1"/>
  <c r="AG183" i="14"/>
  <c r="AC183" i="14"/>
  <c r="AV180" i="14"/>
  <c r="AU180" i="14"/>
  <c r="AX180" i="14"/>
  <c r="AT180" i="14"/>
  <c r="AW180" i="14"/>
  <c r="AY180" i="14"/>
  <c r="C64" i="5"/>
  <c r="T144" i="14"/>
  <c r="F64" i="5"/>
  <c r="T147" i="14"/>
  <c r="AW144" i="14"/>
  <c r="AT144" i="14"/>
  <c r="AU144" i="14"/>
  <c r="AY144" i="14"/>
  <c r="E64" i="5"/>
  <c r="T146" i="14"/>
  <c r="AX147" i="14"/>
  <c r="AW147" i="14"/>
  <c r="D64" i="5"/>
  <c r="T145" i="14"/>
  <c r="G64" i="5"/>
  <c r="AV145" i="14"/>
  <c r="AU145" i="14"/>
  <c r="AX145" i="14"/>
  <c r="AT148" i="14"/>
  <c r="AY148" i="14"/>
  <c r="AU148" i="14"/>
  <c r="AX146" i="14"/>
  <c r="AW146" i="14"/>
  <c r="AV146" i="14"/>
  <c r="AL178" i="14"/>
  <c r="AT143" i="14"/>
  <c r="AM178" i="14"/>
  <c r="AU178" i="14" s="1"/>
  <c r="BC178" i="14" s="1"/>
  <c r="AU143" i="14"/>
  <c r="AO178" i="14"/>
  <c r="AW178" i="14" s="1"/>
  <c r="BE178" i="14" s="1"/>
  <c r="AW143" i="14"/>
  <c r="AP178" i="14"/>
  <c r="AX178" i="14" s="1"/>
  <c r="BF178" i="14" s="1"/>
  <c r="AX143" i="14"/>
  <c r="AY143" i="14"/>
  <c r="AQ178" i="14"/>
  <c r="AY178" i="14" s="1"/>
  <c r="BG178" i="14" s="1"/>
  <c r="AV143" i="14"/>
  <c r="AN178" i="14"/>
  <c r="AV178" i="14" s="1"/>
  <c r="BD178" i="14" s="1"/>
  <c r="AT178" i="14"/>
  <c r="BB178" i="14" s="1"/>
  <c r="K13" i="6"/>
  <c r="K16" i="6" s="1"/>
  <c r="L7" i="6"/>
  <c r="H63" i="5"/>
  <c r="H62" i="5"/>
  <c r="I63" i="5"/>
  <c r="I62" i="5"/>
  <c r="J56" i="5"/>
  <c r="K10" i="5"/>
  <c r="H22" i="4"/>
  <c r="H23" i="4"/>
  <c r="I24" i="4"/>
  <c r="J12" i="4"/>
  <c r="K9" i="4"/>
  <c r="U14" i="3"/>
  <c r="AK14" i="3"/>
  <c r="AC14" i="3"/>
  <c r="D14" i="3"/>
  <c r="T14" i="3"/>
  <c r="AJ14" i="3"/>
  <c r="L14" i="3"/>
  <c r="X14" i="3"/>
  <c r="AF14" i="3"/>
  <c r="AN14" i="3"/>
  <c r="I14" i="3"/>
  <c r="Q14" i="3"/>
  <c r="AG14" i="3"/>
  <c r="F14" i="3"/>
  <c r="N14" i="3"/>
  <c r="R14" i="3"/>
  <c r="Z14" i="3"/>
  <c r="AD14" i="3"/>
  <c r="AH14" i="3"/>
  <c r="AP14" i="3"/>
  <c r="C14" i="3"/>
  <c r="G14" i="3"/>
  <c r="K14" i="3"/>
  <c r="O14" i="3"/>
  <c r="S14" i="3"/>
  <c r="W14" i="3"/>
  <c r="AA14" i="3"/>
  <c r="AE14" i="3"/>
  <c r="AI14" i="3"/>
  <c r="AM14" i="3"/>
  <c r="Y14" i="3"/>
  <c r="AO14" i="3"/>
  <c r="E14" i="3"/>
  <c r="M14" i="3"/>
  <c r="J14" i="3"/>
  <c r="V14" i="3"/>
  <c r="AL14" i="3"/>
  <c r="V339" i="30" l="1"/>
  <c r="V337" i="30" s="1"/>
  <c r="V374" i="30"/>
  <c r="AI339" i="30"/>
  <c r="AI337" i="30" s="1"/>
  <c r="AI374" i="30"/>
  <c r="AF339" i="30"/>
  <c r="AF337" i="30" s="1"/>
  <c r="AF374" i="30"/>
  <c r="AE339" i="30"/>
  <c r="AE337" i="30" s="1"/>
  <c r="AE374" i="30"/>
  <c r="AK150" i="29"/>
  <c r="AK150" i="28"/>
  <c r="AK150" i="26"/>
  <c r="AK150" i="25"/>
  <c r="AK150" i="24"/>
  <c r="AK150" i="22"/>
  <c r="AK150" i="27"/>
  <c r="AK150" i="23"/>
  <c r="AK150" i="21"/>
  <c r="AK149" i="29"/>
  <c r="AK149" i="28"/>
  <c r="AK149" i="27"/>
  <c r="AK149" i="26"/>
  <c r="AK149" i="23"/>
  <c r="AK149" i="22"/>
  <c r="AK149" i="25"/>
  <c r="AK149" i="24"/>
  <c r="AK149" i="21"/>
  <c r="X146" i="26"/>
  <c r="AF146" i="26" s="1"/>
  <c r="L146" i="26" s="1"/>
  <c r="J248" i="30" s="1"/>
  <c r="Z146" i="26"/>
  <c r="AH146" i="26" s="1"/>
  <c r="N146" i="26" s="1"/>
  <c r="J260" i="30" s="1"/>
  <c r="V146" i="26"/>
  <c r="U146" i="26"/>
  <c r="AC146" i="26" s="1"/>
  <c r="I146" i="26" s="1"/>
  <c r="J230" i="30" s="1"/>
  <c r="Y146" i="26"/>
  <c r="AG146" i="26" s="1"/>
  <c r="M146" i="26" s="1"/>
  <c r="J254" i="30" s="1"/>
  <c r="W146" i="26"/>
  <c r="AE146" i="26" s="1"/>
  <c r="K146" i="26" s="1"/>
  <c r="J242" i="30" s="1"/>
  <c r="Y145" i="27"/>
  <c r="AG145" i="27" s="1"/>
  <c r="M145" i="27" s="1"/>
  <c r="I291" i="30" s="1"/>
  <c r="I287" i="30" s="1"/>
  <c r="U145" i="27"/>
  <c r="AC145" i="27" s="1"/>
  <c r="I145" i="27" s="1"/>
  <c r="I267" i="30" s="1"/>
  <c r="X145" i="27"/>
  <c r="AF145" i="27" s="1"/>
  <c r="L145" i="27" s="1"/>
  <c r="I285" i="30" s="1"/>
  <c r="I281" i="30" s="1"/>
  <c r="V145" i="27"/>
  <c r="AD145" i="27" s="1"/>
  <c r="J145" i="27" s="1"/>
  <c r="Z145" i="27"/>
  <c r="AH145" i="27" s="1"/>
  <c r="N145" i="27" s="1"/>
  <c r="I297" i="30" s="1"/>
  <c r="I293" i="30" s="1"/>
  <c r="W145" i="27"/>
  <c r="AE145" i="27" s="1"/>
  <c r="K145" i="27" s="1"/>
  <c r="X145" i="26"/>
  <c r="AF145" i="26" s="1"/>
  <c r="L145" i="26" s="1"/>
  <c r="I248" i="30" s="1"/>
  <c r="Z145" i="26"/>
  <c r="AH145" i="26" s="1"/>
  <c r="N145" i="26" s="1"/>
  <c r="I260" i="30" s="1"/>
  <c r="V145" i="26"/>
  <c r="AD145" i="26" s="1"/>
  <c r="J145" i="26" s="1"/>
  <c r="I236" i="30" s="1"/>
  <c r="Y145" i="26"/>
  <c r="AG145" i="26" s="1"/>
  <c r="M145" i="26" s="1"/>
  <c r="I254" i="30" s="1"/>
  <c r="U145" i="26"/>
  <c r="AC145" i="26" s="1"/>
  <c r="I145" i="26" s="1"/>
  <c r="I230" i="30" s="1"/>
  <c r="W145" i="26"/>
  <c r="AE145" i="26" s="1"/>
  <c r="K145" i="26" s="1"/>
  <c r="I242" i="30" s="1"/>
  <c r="X147" i="28"/>
  <c r="AF147" i="28" s="1"/>
  <c r="L147" i="28" s="1"/>
  <c r="K322" i="30" s="1"/>
  <c r="W147" i="28"/>
  <c r="AE147" i="28" s="1"/>
  <c r="K147" i="28" s="1"/>
  <c r="K316" i="30" s="1"/>
  <c r="Z147" i="28"/>
  <c r="AH147" i="28" s="1"/>
  <c r="N147" i="28" s="1"/>
  <c r="K334" i="30" s="1"/>
  <c r="U147" i="28"/>
  <c r="AC147" i="28" s="1"/>
  <c r="I147" i="28" s="1"/>
  <c r="K304" i="30" s="1"/>
  <c r="K300" i="30" s="1"/>
  <c r="Y147" i="28"/>
  <c r="AG147" i="28" s="1"/>
  <c r="M147" i="28" s="1"/>
  <c r="K328" i="30" s="1"/>
  <c r="V147" i="28"/>
  <c r="AD147" i="28" s="1"/>
  <c r="J147" i="28" s="1"/>
  <c r="K310" i="30" s="1"/>
  <c r="X144" i="29"/>
  <c r="AF144" i="29" s="1"/>
  <c r="L144" i="29" s="1"/>
  <c r="Z144" i="29"/>
  <c r="AH144" i="29" s="1"/>
  <c r="N144" i="29" s="1"/>
  <c r="U144" i="29"/>
  <c r="AC144" i="29" s="1"/>
  <c r="I144" i="29" s="1"/>
  <c r="W144" i="29"/>
  <c r="AE144" i="29" s="1"/>
  <c r="K144" i="29" s="1"/>
  <c r="V144" i="29"/>
  <c r="AD144" i="29" s="1"/>
  <c r="J144" i="29" s="1"/>
  <c r="Y144" i="29"/>
  <c r="AG144" i="29" s="1"/>
  <c r="M144" i="29" s="1"/>
  <c r="H365" i="30" s="1"/>
  <c r="Z148" i="27"/>
  <c r="AH148" i="27" s="1"/>
  <c r="N148" i="27" s="1"/>
  <c r="L297" i="30" s="1"/>
  <c r="L293" i="30" s="1"/>
  <c r="U148" i="27"/>
  <c r="AC148" i="27" s="1"/>
  <c r="I148" i="27" s="1"/>
  <c r="L267" i="30" s="1"/>
  <c r="Y148" i="27"/>
  <c r="X148" i="27"/>
  <c r="V148" i="27"/>
  <c r="W148" i="27"/>
  <c r="X146" i="21"/>
  <c r="AF146" i="21" s="1"/>
  <c r="L146" i="21" s="1"/>
  <c r="J63" i="30" s="1"/>
  <c r="Z146" i="21"/>
  <c r="AH146" i="21" s="1"/>
  <c r="N146" i="21" s="1"/>
  <c r="J75" i="30" s="1"/>
  <c r="J71" i="30" s="1"/>
  <c r="U146" i="21"/>
  <c r="AC146" i="21" s="1"/>
  <c r="I146" i="21" s="1"/>
  <c r="J45" i="30" s="1"/>
  <c r="Y146" i="21"/>
  <c r="AG146" i="21" s="1"/>
  <c r="M146" i="21" s="1"/>
  <c r="J69" i="30" s="1"/>
  <c r="W146" i="21"/>
  <c r="AE146" i="21" s="1"/>
  <c r="K146" i="21" s="1"/>
  <c r="J57" i="30" s="1"/>
  <c r="V146" i="21"/>
  <c r="AD146" i="21" s="1"/>
  <c r="J146" i="21" s="1"/>
  <c r="J51" i="30" s="1"/>
  <c r="Z146" i="27"/>
  <c r="AH146" i="27" s="1"/>
  <c r="N146" i="27" s="1"/>
  <c r="J297" i="30" s="1"/>
  <c r="J293" i="30" s="1"/>
  <c r="U146" i="27"/>
  <c r="AC146" i="27" s="1"/>
  <c r="I146" i="27" s="1"/>
  <c r="J267" i="30" s="1"/>
  <c r="Y146" i="27"/>
  <c r="AG146" i="27" s="1"/>
  <c r="M146" i="27" s="1"/>
  <c r="J291" i="30" s="1"/>
  <c r="J287" i="30" s="1"/>
  <c r="X146" i="27"/>
  <c r="AF146" i="27" s="1"/>
  <c r="L146" i="27" s="1"/>
  <c r="J285" i="30" s="1"/>
  <c r="J281" i="30" s="1"/>
  <c r="V146" i="27"/>
  <c r="W146" i="27"/>
  <c r="AE146" i="27" s="1"/>
  <c r="K146" i="27" s="1"/>
  <c r="J279" i="30" s="1"/>
  <c r="J275" i="30" s="1"/>
  <c r="X146" i="29"/>
  <c r="AF146" i="29" s="1"/>
  <c r="L146" i="29" s="1"/>
  <c r="J359" i="30" s="1"/>
  <c r="J355" i="30" s="1"/>
  <c r="Z146" i="29"/>
  <c r="AH146" i="29" s="1"/>
  <c r="N146" i="29" s="1"/>
  <c r="J371" i="30" s="1"/>
  <c r="J367" i="30" s="1"/>
  <c r="U146" i="29"/>
  <c r="AC146" i="29" s="1"/>
  <c r="I146" i="29" s="1"/>
  <c r="J341" i="30" s="1"/>
  <c r="W146" i="29"/>
  <c r="AE146" i="29" s="1"/>
  <c r="K146" i="29" s="1"/>
  <c r="J353" i="30" s="1"/>
  <c r="Y146" i="29"/>
  <c r="V146" i="29"/>
  <c r="AD146" i="29" s="1"/>
  <c r="J146" i="29" s="1"/>
  <c r="J347" i="30" s="1"/>
  <c r="X145" i="24"/>
  <c r="AF145" i="24" s="1"/>
  <c r="L145" i="24" s="1"/>
  <c r="I174" i="30" s="1"/>
  <c r="Z145" i="24"/>
  <c r="U145" i="24"/>
  <c r="AC145" i="24" s="1"/>
  <c r="I145" i="24" s="1"/>
  <c r="I156" i="30" s="1"/>
  <c r="W145" i="24"/>
  <c r="AE145" i="24" s="1"/>
  <c r="K145" i="24" s="1"/>
  <c r="I168" i="30" s="1"/>
  <c r="Y145" i="24"/>
  <c r="AG145" i="24" s="1"/>
  <c r="M145" i="24" s="1"/>
  <c r="V145" i="24"/>
  <c r="AD145" i="24" s="1"/>
  <c r="J145" i="24" s="1"/>
  <c r="I162" i="30" s="1"/>
  <c r="X145" i="22"/>
  <c r="AF145" i="22" s="1"/>
  <c r="L145" i="22" s="1"/>
  <c r="I100" i="30" s="1"/>
  <c r="Y145" i="22"/>
  <c r="AG145" i="22" s="1"/>
  <c r="M145" i="22" s="1"/>
  <c r="I106" i="30" s="1"/>
  <c r="V145" i="22"/>
  <c r="AD145" i="22" s="1"/>
  <c r="J145" i="22" s="1"/>
  <c r="I88" i="30" s="1"/>
  <c r="Z145" i="22"/>
  <c r="W145" i="22"/>
  <c r="AE145" i="22" s="1"/>
  <c r="K145" i="22" s="1"/>
  <c r="I94" i="30" s="1"/>
  <c r="U145" i="22"/>
  <c r="AC145" i="22" s="1"/>
  <c r="I145" i="22" s="1"/>
  <c r="I82" i="30" s="1"/>
  <c r="X147" i="21"/>
  <c r="AF147" i="21" s="1"/>
  <c r="L147" i="21" s="1"/>
  <c r="K63" i="30" s="1"/>
  <c r="V147" i="21"/>
  <c r="AD147" i="21" s="1"/>
  <c r="J147" i="21" s="1"/>
  <c r="K51" i="30" s="1"/>
  <c r="Z147" i="21"/>
  <c r="AH147" i="21" s="1"/>
  <c r="N147" i="21" s="1"/>
  <c r="K75" i="30" s="1"/>
  <c r="K71" i="30" s="1"/>
  <c r="U147" i="21"/>
  <c r="AC147" i="21" s="1"/>
  <c r="I147" i="21" s="1"/>
  <c r="K45" i="30" s="1"/>
  <c r="Y147" i="21"/>
  <c r="AG147" i="21" s="1"/>
  <c r="M147" i="21" s="1"/>
  <c r="K69" i="30" s="1"/>
  <c r="W147" i="21"/>
  <c r="AE147" i="21" s="1"/>
  <c r="K147" i="21" s="1"/>
  <c r="K57" i="30" s="1"/>
  <c r="X147" i="24"/>
  <c r="AF147" i="24" s="1"/>
  <c r="L147" i="24" s="1"/>
  <c r="K174" i="30" s="1"/>
  <c r="Y147" i="24"/>
  <c r="AG147" i="24" s="1"/>
  <c r="M147" i="24" s="1"/>
  <c r="V147" i="24"/>
  <c r="AD147" i="24" s="1"/>
  <c r="J147" i="24" s="1"/>
  <c r="K162" i="30" s="1"/>
  <c r="W147" i="24"/>
  <c r="AE147" i="24" s="1"/>
  <c r="K147" i="24" s="1"/>
  <c r="K168" i="30" s="1"/>
  <c r="U147" i="24"/>
  <c r="AC147" i="24" s="1"/>
  <c r="I147" i="24" s="1"/>
  <c r="K156" i="30" s="1"/>
  <c r="Z147" i="24"/>
  <c r="Z147" i="27"/>
  <c r="AH147" i="27" s="1"/>
  <c r="N147" i="27" s="1"/>
  <c r="K297" i="30" s="1"/>
  <c r="K293" i="30" s="1"/>
  <c r="Y147" i="27"/>
  <c r="AG147" i="27" s="1"/>
  <c r="M147" i="27" s="1"/>
  <c r="K291" i="30" s="1"/>
  <c r="K287" i="30" s="1"/>
  <c r="U147" i="27"/>
  <c r="AC147" i="27" s="1"/>
  <c r="I147" i="27" s="1"/>
  <c r="K267" i="30" s="1"/>
  <c r="W147" i="27"/>
  <c r="X147" i="27"/>
  <c r="V147" i="27"/>
  <c r="X144" i="25"/>
  <c r="AF144" i="25" s="1"/>
  <c r="L144" i="25" s="1"/>
  <c r="V144" i="25"/>
  <c r="AD144" i="25" s="1"/>
  <c r="J144" i="25" s="1"/>
  <c r="U144" i="25"/>
  <c r="AC144" i="25" s="1"/>
  <c r="I144" i="25" s="1"/>
  <c r="Y144" i="25"/>
  <c r="Z144" i="25"/>
  <c r="W144" i="25"/>
  <c r="AE144" i="25" s="1"/>
  <c r="K144" i="25" s="1"/>
  <c r="X144" i="23"/>
  <c r="AF144" i="23" s="1"/>
  <c r="L144" i="23" s="1"/>
  <c r="Y144" i="23"/>
  <c r="AG144" i="23" s="1"/>
  <c r="M144" i="23" s="1"/>
  <c r="V144" i="23"/>
  <c r="AD144" i="23" s="1"/>
  <c r="J144" i="23" s="1"/>
  <c r="U144" i="23"/>
  <c r="AC144" i="23" s="1"/>
  <c r="I144" i="23" s="1"/>
  <c r="Z144" i="23"/>
  <c r="W144" i="23"/>
  <c r="AE144" i="23" s="1"/>
  <c r="K144" i="23" s="1"/>
  <c r="X148" i="22"/>
  <c r="AF148" i="22" s="1"/>
  <c r="L148" i="22" s="1"/>
  <c r="L100" i="30" s="1"/>
  <c r="Z148" i="22"/>
  <c r="U148" i="22"/>
  <c r="AC148" i="22" s="1"/>
  <c r="I148" i="22" s="1"/>
  <c r="L82" i="30" s="1"/>
  <c r="W148" i="22"/>
  <c r="AE148" i="22" s="1"/>
  <c r="K148" i="22" s="1"/>
  <c r="L94" i="30" s="1"/>
  <c r="V148" i="22"/>
  <c r="AD148" i="22" s="1"/>
  <c r="J148" i="22" s="1"/>
  <c r="L88" i="30" s="1"/>
  <c r="Y148" i="22"/>
  <c r="AG148" i="22" s="1"/>
  <c r="M148" i="22" s="1"/>
  <c r="L106" i="30" s="1"/>
  <c r="X148" i="23"/>
  <c r="AF148" i="23" s="1"/>
  <c r="L148" i="23" s="1"/>
  <c r="L137" i="30" s="1"/>
  <c r="Y148" i="23"/>
  <c r="AG148" i="23" s="1"/>
  <c r="M148" i="23" s="1"/>
  <c r="L143" i="30" s="1"/>
  <c r="V148" i="23"/>
  <c r="AD148" i="23" s="1"/>
  <c r="J148" i="23" s="1"/>
  <c r="L125" i="30" s="1"/>
  <c r="Z148" i="23"/>
  <c r="W148" i="23"/>
  <c r="AE148" i="23" s="1"/>
  <c r="K148" i="23" s="1"/>
  <c r="L131" i="30" s="1"/>
  <c r="U148" i="23"/>
  <c r="AC148" i="23" s="1"/>
  <c r="I148" i="23" s="1"/>
  <c r="L119" i="30" s="1"/>
  <c r="T149" i="29"/>
  <c r="T149" i="28"/>
  <c r="T149" i="27"/>
  <c r="T149" i="25"/>
  <c r="T149" i="22"/>
  <c r="T149" i="23"/>
  <c r="T149" i="24"/>
  <c r="T149" i="26"/>
  <c r="T149" i="21"/>
  <c r="W145" i="14"/>
  <c r="AE145" i="14" s="1"/>
  <c r="K145" i="14" s="1"/>
  <c r="I20" i="30" s="1"/>
  <c r="Z145" i="14"/>
  <c r="V145" i="14"/>
  <c r="AD145" i="14" s="1"/>
  <c r="J145" i="14" s="1"/>
  <c r="I14" i="30" s="1"/>
  <c r="Y145" i="14"/>
  <c r="AG145" i="14" s="1"/>
  <c r="M145" i="14" s="1"/>
  <c r="I32" i="30" s="1"/>
  <c r="U145" i="14"/>
  <c r="AC145" i="14" s="1"/>
  <c r="I145" i="14" s="1"/>
  <c r="I8" i="30" s="1"/>
  <c r="X145" i="14"/>
  <c r="W146" i="14"/>
  <c r="Z146" i="14"/>
  <c r="V146" i="14"/>
  <c r="AD146" i="14" s="1"/>
  <c r="J146" i="14" s="1"/>
  <c r="J14" i="30" s="1"/>
  <c r="X146" i="14"/>
  <c r="Y146" i="14"/>
  <c r="AG146" i="14" s="1"/>
  <c r="M146" i="14" s="1"/>
  <c r="J32" i="30" s="1"/>
  <c r="U146" i="14"/>
  <c r="W144" i="14"/>
  <c r="AE144" i="14" s="1"/>
  <c r="K144" i="14" s="1"/>
  <c r="H20" i="30" s="1"/>
  <c r="Z144" i="14"/>
  <c r="V144" i="14"/>
  <c r="X144" i="14"/>
  <c r="AF144" i="14" s="1"/>
  <c r="L144" i="14" s="1"/>
  <c r="H26" i="30" s="1"/>
  <c r="Y144" i="14"/>
  <c r="AG144" i="14" s="1"/>
  <c r="M144" i="14" s="1"/>
  <c r="H32" i="30" s="1"/>
  <c r="U144" i="14"/>
  <c r="X146" i="23"/>
  <c r="AF146" i="23" s="1"/>
  <c r="L146" i="23" s="1"/>
  <c r="J137" i="30" s="1"/>
  <c r="V146" i="23"/>
  <c r="AD146" i="23" s="1"/>
  <c r="J146" i="23" s="1"/>
  <c r="J125" i="30" s="1"/>
  <c r="Y146" i="23"/>
  <c r="AG146" i="23" s="1"/>
  <c r="M146" i="23" s="1"/>
  <c r="J143" i="30" s="1"/>
  <c r="W146" i="23"/>
  <c r="AE146" i="23" s="1"/>
  <c r="K146" i="23" s="1"/>
  <c r="J131" i="30" s="1"/>
  <c r="U146" i="23"/>
  <c r="AC146" i="23" s="1"/>
  <c r="I146" i="23" s="1"/>
  <c r="J119" i="30" s="1"/>
  <c r="Z146" i="23"/>
  <c r="V146" i="25"/>
  <c r="AD146" i="25" s="1"/>
  <c r="J146" i="25" s="1"/>
  <c r="J199" i="30" s="1"/>
  <c r="J195" i="30" s="1"/>
  <c r="Y146" i="25"/>
  <c r="AG146" i="25" s="1"/>
  <c r="M146" i="25" s="1"/>
  <c r="U146" i="25"/>
  <c r="AC146" i="25" s="1"/>
  <c r="I146" i="25" s="1"/>
  <c r="J193" i="30" s="1"/>
  <c r="Z146" i="25"/>
  <c r="X146" i="25"/>
  <c r="AF146" i="25" s="1"/>
  <c r="L146" i="25" s="1"/>
  <c r="J211" i="30" s="1"/>
  <c r="J207" i="30" s="1"/>
  <c r="W146" i="25"/>
  <c r="AE146" i="25" s="1"/>
  <c r="K146" i="25" s="1"/>
  <c r="J205" i="30" s="1"/>
  <c r="J201" i="30" s="1"/>
  <c r="X145" i="23"/>
  <c r="AF145" i="23" s="1"/>
  <c r="L145" i="23" s="1"/>
  <c r="I137" i="30" s="1"/>
  <c r="Z145" i="23"/>
  <c r="U145" i="23"/>
  <c r="AC145" i="23" s="1"/>
  <c r="I145" i="23" s="1"/>
  <c r="I119" i="30" s="1"/>
  <c r="W145" i="23"/>
  <c r="AE145" i="23" s="1"/>
  <c r="K145" i="23" s="1"/>
  <c r="I131" i="30" s="1"/>
  <c r="V145" i="23"/>
  <c r="AD145" i="23" s="1"/>
  <c r="J145" i="23" s="1"/>
  <c r="I125" i="30" s="1"/>
  <c r="Y145" i="23"/>
  <c r="AG145" i="23" s="1"/>
  <c r="M145" i="23" s="1"/>
  <c r="I143" i="30" s="1"/>
  <c r="X145" i="25"/>
  <c r="AF145" i="25" s="1"/>
  <c r="L145" i="25" s="1"/>
  <c r="I211" i="30" s="1"/>
  <c r="I207" i="30" s="1"/>
  <c r="V145" i="25"/>
  <c r="AD145" i="25" s="1"/>
  <c r="J145" i="25" s="1"/>
  <c r="I199" i="30" s="1"/>
  <c r="I195" i="30" s="1"/>
  <c r="Y145" i="25"/>
  <c r="W145" i="25"/>
  <c r="AE145" i="25" s="1"/>
  <c r="K145" i="25" s="1"/>
  <c r="I205" i="30" s="1"/>
  <c r="I201" i="30" s="1"/>
  <c r="Z145" i="25"/>
  <c r="U145" i="25"/>
  <c r="AC145" i="25" s="1"/>
  <c r="I145" i="25" s="1"/>
  <c r="I193" i="30" s="1"/>
  <c r="X147" i="23"/>
  <c r="AF147" i="23" s="1"/>
  <c r="L147" i="23" s="1"/>
  <c r="K137" i="30" s="1"/>
  <c r="W147" i="23"/>
  <c r="AE147" i="23" s="1"/>
  <c r="K147" i="23" s="1"/>
  <c r="K131" i="30" s="1"/>
  <c r="Z147" i="23"/>
  <c r="U147" i="23"/>
  <c r="AC147" i="23" s="1"/>
  <c r="I147" i="23" s="1"/>
  <c r="K119" i="30" s="1"/>
  <c r="Y147" i="23"/>
  <c r="AG147" i="23" s="1"/>
  <c r="M147" i="23" s="1"/>
  <c r="K143" i="30" s="1"/>
  <c r="V147" i="23"/>
  <c r="AD147" i="23" s="1"/>
  <c r="J147" i="23" s="1"/>
  <c r="K125" i="30" s="1"/>
  <c r="X147" i="25"/>
  <c r="AF147" i="25" s="1"/>
  <c r="L147" i="25" s="1"/>
  <c r="K211" i="30" s="1"/>
  <c r="K207" i="30" s="1"/>
  <c r="V147" i="25"/>
  <c r="AD147" i="25" s="1"/>
  <c r="J147" i="25" s="1"/>
  <c r="K199" i="30" s="1"/>
  <c r="K195" i="30" s="1"/>
  <c r="Z147" i="25"/>
  <c r="Y147" i="25"/>
  <c r="AG147" i="25" s="1"/>
  <c r="M147" i="25" s="1"/>
  <c r="K217" i="30" s="1"/>
  <c r="K213" i="30" s="1"/>
  <c r="U147" i="25"/>
  <c r="AC147" i="25" s="1"/>
  <c r="I147" i="25" s="1"/>
  <c r="K193" i="30" s="1"/>
  <c r="W147" i="25"/>
  <c r="AE147" i="25" s="1"/>
  <c r="K147" i="25" s="1"/>
  <c r="K205" i="30" s="1"/>
  <c r="K201" i="30" s="1"/>
  <c r="X144" i="21"/>
  <c r="AF144" i="21" s="1"/>
  <c r="L144" i="21" s="1"/>
  <c r="V144" i="21"/>
  <c r="AD144" i="21" s="1"/>
  <c r="J144" i="21" s="1"/>
  <c r="Z144" i="21"/>
  <c r="AH144" i="21" s="1"/>
  <c r="N144" i="21" s="1"/>
  <c r="U144" i="21"/>
  <c r="AC144" i="21" s="1"/>
  <c r="I144" i="21" s="1"/>
  <c r="Y144" i="21"/>
  <c r="AG144" i="21" s="1"/>
  <c r="M144" i="21" s="1"/>
  <c r="W144" i="21"/>
  <c r="AE144" i="21" s="1"/>
  <c r="K144" i="21" s="1"/>
  <c r="X144" i="27"/>
  <c r="AF144" i="27" s="1"/>
  <c r="L144" i="27" s="1"/>
  <c r="U144" i="27"/>
  <c r="AC144" i="27" s="1"/>
  <c r="I144" i="27" s="1"/>
  <c r="W144" i="27"/>
  <c r="V144" i="27"/>
  <c r="AD144" i="27" s="1"/>
  <c r="J144" i="27" s="1"/>
  <c r="H273" i="30" s="1"/>
  <c r="Z144" i="27"/>
  <c r="AH144" i="27" s="1"/>
  <c r="N144" i="27" s="1"/>
  <c r="Y144" i="27"/>
  <c r="AG144" i="27" s="1"/>
  <c r="M144" i="27" s="1"/>
  <c r="X144" i="28"/>
  <c r="AF144" i="28" s="1"/>
  <c r="L144" i="28" s="1"/>
  <c r="V144" i="28"/>
  <c r="AD144" i="28" s="1"/>
  <c r="J144" i="28" s="1"/>
  <c r="H310" i="30" s="1"/>
  <c r="Y144" i="28"/>
  <c r="AG144" i="28" s="1"/>
  <c r="M144" i="28" s="1"/>
  <c r="H328" i="30" s="1"/>
  <c r="Z144" i="28"/>
  <c r="AH144" i="28" s="1"/>
  <c r="N144" i="28" s="1"/>
  <c r="U144" i="28"/>
  <c r="AC144" i="28" s="1"/>
  <c r="I144" i="28" s="1"/>
  <c r="W144" i="28"/>
  <c r="AE144" i="28" s="1"/>
  <c r="K144" i="28" s="1"/>
  <c r="X148" i="24"/>
  <c r="AF148" i="24" s="1"/>
  <c r="L148" i="24" s="1"/>
  <c r="L174" i="30" s="1"/>
  <c r="Z148" i="24"/>
  <c r="U148" i="24"/>
  <c r="AC148" i="24" s="1"/>
  <c r="I148" i="24" s="1"/>
  <c r="L156" i="30" s="1"/>
  <c r="W148" i="24"/>
  <c r="AE148" i="24" s="1"/>
  <c r="K148" i="24" s="1"/>
  <c r="L168" i="30" s="1"/>
  <c r="Y148" i="24"/>
  <c r="AG148" i="24" s="1"/>
  <c r="M148" i="24" s="1"/>
  <c r="V148" i="24"/>
  <c r="AD148" i="24" s="1"/>
  <c r="J148" i="24" s="1"/>
  <c r="L162" i="30" s="1"/>
  <c r="X148" i="26"/>
  <c r="W148" i="26"/>
  <c r="Z148" i="26"/>
  <c r="AH148" i="26" s="1"/>
  <c r="N148" i="26" s="1"/>
  <c r="L260" i="30" s="1"/>
  <c r="U148" i="26"/>
  <c r="AC148" i="26" s="1"/>
  <c r="I148" i="26" s="1"/>
  <c r="L230" i="30" s="1"/>
  <c r="Y148" i="26"/>
  <c r="V148" i="26"/>
  <c r="X146" i="24"/>
  <c r="AF146" i="24" s="1"/>
  <c r="L146" i="24" s="1"/>
  <c r="J174" i="30" s="1"/>
  <c r="V146" i="24"/>
  <c r="AD146" i="24" s="1"/>
  <c r="J146" i="24" s="1"/>
  <c r="J162" i="30" s="1"/>
  <c r="Y146" i="24"/>
  <c r="AG146" i="24" s="1"/>
  <c r="M146" i="24" s="1"/>
  <c r="Z146" i="24"/>
  <c r="W146" i="24"/>
  <c r="AE146" i="24" s="1"/>
  <c r="K146" i="24" s="1"/>
  <c r="J168" i="30" s="1"/>
  <c r="U146" i="24"/>
  <c r="AC146" i="24" s="1"/>
  <c r="I146" i="24" s="1"/>
  <c r="J156" i="30" s="1"/>
  <c r="X147" i="26"/>
  <c r="U147" i="26"/>
  <c r="AC147" i="26" s="1"/>
  <c r="I147" i="26" s="1"/>
  <c r="K230" i="30" s="1"/>
  <c r="Z147" i="26"/>
  <c r="AH147" i="26" s="1"/>
  <c r="N147" i="26" s="1"/>
  <c r="K260" i="30" s="1"/>
  <c r="V147" i="26"/>
  <c r="W147" i="26"/>
  <c r="Y147" i="26"/>
  <c r="AG147" i="26" s="1"/>
  <c r="M147" i="26" s="1"/>
  <c r="X144" i="26"/>
  <c r="AF144" i="26" s="1"/>
  <c r="L144" i="26" s="1"/>
  <c r="Y144" i="26"/>
  <c r="AG144" i="26" s="1"/>
  <c r="M144" i="26" s="1"/>
  <c r="H254" i="30" s="1"/>
  <c r="U144" i="26"/>
  <c r="AC144" i="26" s="1"/>
  <c r="I144" i="26" s="1"/>
  <c r="V144" i="26"/>
  <c r="AD144" i="26" s="1"/>
  <c r="J144" i="26" s="1"/>
  <c r="Z144" i="26"/>
  <c r="AH144" i="26" s="1"/>
  <c r="N144" i="26" s="1"/>
  <c r="W144" i="26"/>
  <c r="AE144" i="26" s="1"/>
  <c r="K144" i="26" s="1"/>
  <c r="X148" i="21"/>
  <c r="AF148" i="21" s="1"/>
  <c r="L148" i="21" s="1"/>
  <c r="L63" i="30" s="1"/>
  <c r="V148" i="21"/>
  <c r="AD148" i="21" s="1"/>
  <c r="J148" i="21" s="1"/>
  <c r="L51" i="30" s="1"/>
  <c r="Z148" i="21"/>
  <c r="AH148" i="21" s="1"/>
  <c r="N148" i="21" s="1"/>
  <c r="L75" i="30" s="1"/>
  <c r="L71" i="30" s="1"/>
  <c r="U148" i="21"/>
  <c r="AC148" i="21" s="1"/>
  <c r="I148" i="21" s="1"/>
  <c r="L45" i="30" s="1"/>
  <c r="Y148" i="21"/>
  <c r="AG148" i="21" s="1"/>
  <c r="M148" i="21" s="1"/>
  <c r="L69" i="30" s="1"/>
  <c r="W148" i="21"/>
  <c r="AE148" i="21" s="1"/>
  <c r="K148" i="21" s="1"/>
  <c r="L57" i="30" s="1"/>
  <c r="X148" i="29"/>
  <c r="AF148" i="29" s="1"/>
  <c r="L148" i="29" s="1"/>
  <c r="L359" i="30" s="1"/>
  <c r="L355" i="30" s="1"/>
  <c r="Y148" i="29"/>
  <c r="U148" i="29"/>
  <c r="AC148" i="29" s="1"/>
  <c r="I148" i="29" s="1"/>
  <c r="L341" i="30" s="1"/>
  <c r="W148" i="29"/>
  <c r="AE148" i="29" s="1"/>
  <c r="K148" i="29" s="1"/>
  <c r="L353" i="30" s="1"/>
  <c r="Z148" i="29"/>
  <c r="AH148" i="29" s="1"/>
  <c r="N148" i="29" s="1"/>
  <c r="L371" i="30" s="1"/>
  <c r="L367" i="30" s="1"/>
  <c r="V148" i="29"/>
  <c r="AD148" i="29" s="1"/>
  <c r="J148" i="29" s="1"/>
  <c r="L347" i="30" s="1"/>
  <c r="T150" i="29"/>
  <c r="T150" i="28"/>
  <c r="T150" i="25"/>
  <c r="T150" i="27"/>
  <c r="T150" i="26"/>
  <c r="T150" i="22"/>
  <c r="T150" i="23"/>
  <c r="T150" i="24"/>
  <c r="T150" i="21"/>
  <c r="W147" i="14"/>
  <c r="Z147" i="14"/>
  <c r="AH147" i="14" s="1"/>
  <c r="N147" i="14" s="1"/>
  <c r="K38" i="30" s="1"/>
  <c r="V147" i="14"/>
  <c r="X147" i="14"/>
  <c r="Y147" i="14"/>
  <c r="U147" i="14"/>
  <c r="AC147" i="14" s="1"/>
  <c r="I147" i="14" s="1"/>
  <c r="K8" i="30" s="1"/>
  <c r="X146" i="22"/>
  <c r="AF146" i="22" s="1"/>
  <c r="L146" i="22" s="1"/>
  <c r="J100" i="30" s="1"/>
  <c r="Y146" i="22"/>
  <c r="AG146" i="22" s="1"/>
  <c r="M146" i="22" s="1"/>
  <c r="J106" i="30" s="1"/>
  <c r="V146" i="22"/>
  <c r="AD146" i="22" s="1"/>
  <c r="J146" i="22" s="1"/>
  <c r="J88" i="30" s="1"/>
  <c r="Z146" i="22"/>
  <c r="W146" i="22"/>
  <c r="AE146" i="22" s="1"/>
  <c r="K146" i="22" s="1"/>
  <c r="J94" i="30" s="1"/>
  <c r="U146" i="22"/>
  <c r="AC146" i="22" s="1"/>
  <c r="I146" i="22" s="1"/>
  <c r="J82" i="30" s="1"/>
  <c r="X146" i="28"/>
  <c r="AF146" i="28" s="1"/>
  <c r="L146" i="28" s="1"/>
  <c r="J322" i="30" s="1"/>
  <c r="V146" i="28"/>
  <c r="AD146" i="28" s="1"/>
  <c r="J146" i="28" s="1"/>
  <c r="J310" i="30" s="1"/>
  <c r="Y146" i="28"/>
  <c r="AG146" i="28" s="1"/>
  <c r="M146" i="28" s="1"/>
  <c r="J328" i="30" s="1"/>
  <c r="W146" i="28"/>
  <c r="AE146" i="28" s="1"/>
  <c r="K146" i="28" s="1"/>
  <c r="J316" i="30" s="1"/>
  <c r="Z146" i="28"/>
  <c r="AH146" i="28" s="1"/>
  <c r="N146" i="28" s="1"/>
  <c r="J334" i="30" s="1"/>
  <c r="U146" i="28"/>
  <c r="AC146" i="28" s="1"/>
  <c r="I146" i="28" s="1"/>
  <c r="J304" i="30" s="1"/>
  <c r="J300" i="30" s="1"/>
  <c r="X145" i="21"/>
  <c r="AF145" i="21" s="1"/>
  <c r="L145" i="21" s="1"/>
  <c r="I63" i="30" s="1"/>
  <c r="W145" i="21"/>
  <c r="AE145" i="21" s="1"/>
  <c r="K145" i="21" s="1"/>
  <c r="I57" i="30" s="1"/>
  <c r="V145" i="21"/>
  <c r="AD145" i="21" s="1"/>
  <c r="J145" i="21" s="1"/>
  <c r="I51" i="30" s="1"/>
  <c r="Z145" i="21"/>
  <c r="AH145" i="21" s="1"/>
  <c r="N145" i="21" s="1"/>
  <c r="I75" i="30" s="1"/>
  <c r="I71" i="30" s="1"/>
  <c r="U145" i="21"/>
  <c r="AC145" i="21" s="1"/>
  <c r="I145" i="21" s="1"/>
  <c r="I45" i="30" s="1"/>
  <c r="Y145" i="21"/>
  <c r="AG145" i="21" s="1"/>
  <c r="M145" i="21" s="1"/>
  <c r="I69" i="30" s="1"/>
  <c r="X145" i="28"/>
  <c r="AF145" i="28" s="1"/>
  <c r="L145" i="28" s="1"/>
  <c r="I322" i="30" s="1"/>
  <c r="W145" i="28"/>
  <c r="AE145" i="28" s="1"/>
  <c r="K145" i="28" s="1"/>
  <c r="I316" i="30" s="1"/>
  <c r="Z145" i="28"/>
  <c r="AH145" i="28" s="1"/>
  <c r="N145" i="28" s="1"/>
  <c r="I334" i="30" s="1"/>
  <c r="U145" i="28"/>
  <c r="AC145" i="28" s="1"/>
  <c r="I145" i="28" s="1"/>
  <c r="I304" i="30" s="1"/>
  <c r="I300" i="30" s="1"/>
  <c r="V145" i="28"/>
  <c r="AD145" i="28" s="1"/>
  <c r="J145" i="28" s="1"/>
  <c r="I310" i="30" s="1"/>
  <c r="Y145" i="28"/>
  <c r="AG145" i="28" s="1"/>
  <c r="M145" i="28" s="1"/>
  <c r="X145" i="29"/>
  <c r="AF145" i="29" s="1"/>
  <c r="L145" i="29" s="1"/>
  <c r="I359" i="30" s="1"/>
  <c r="I355" i="30" s="1"/>
  <c r="V145" i="29"/>
  <c r="AD145" i="29" s="1"/>
  <c r="J145" i="29" s="1"/>
  <c r="I347" i="30" s="1"/>
  <c r="Y145" i="29"/>
  <c r="AG145" i="29" s="1"/>
  <c r="M145" i="29" s="1"/>
  <c r="I365" i="30" s="1"/>
  <c r="I361" i="30" s="1"/>
  <c r="W145" i="29"/>
  <c r="AE145" i="29" s="1"/>
  <c r="K145" i="29" s="1"/>
  <c r="I353" i="30" s="1"/>
  <c r="Z145" i="29"/>
  <c r="AH145" i="29" s="1"/>
  <c r="N145" i="29" s="1"/>
  <c r="I371" i="30" s="1"/>
  <c r="I367" i="30" s="1"/>
  <c r="U145" i="29"/>
  <c r="AC145" i="29" s="1"/>
  <c r="I145" i="29" s="1"/>
  <c r="I341" i="30" s="1"/>
  <c r="X147" i="22"/>
  <c r="AF147" i="22" s="1"/>
  <c r="L147" i="22" s="1"/>
  <c r="K100" i="30" s="1"/>
  <c r="Z147" i="22"/>
  <c r="U147" i="22"/>
  <c r="AC147" i="22" s="1"/>
  <c r="I147" i="22" s="1"/>
  <c r="K82" i="30" s="1"/>
  <c r="W147" i="22"/>
  <c r="AE147" i="22" s="1"/>
  <c r="K147" i="22" s="1"/>
  <c r="K94" i="30" s="1"/>
  <c r="V147" i="22"/>
  <c r="AD147" i="22" s="1"/>
  <c r="J147" i="22" s="1"/>
  <c r="K88" i="30" s="1"/>
  <c r="Y147" i="22"/>
  <c r="AG147" i="22" s="1"/>
  <c r="M147" i="22" s="1"/>
  <c r="K106" i="30" s="1"/>
  <c r="X147" i="29"/>
  <c r="AF147" i="29" s="1"/>
  <c r="L147" i="29" s="1"/>
  <c r="K359" i="30" s="1"/>
  <c r="K355" i="30" s="1"/>
  <c r="W147" i="29"/>
  <c r="AE147" i="29" s="1"/>
  <c r="K147" i="29" s="1"/>
  <c r="K353" i="30" s="1"/>
  <c r="Z147" i="29"/>
  <c r="AH147" i="29" s="1"/>
  <c r="N147" i="29" s="1"/>
  <c r="K371" i="30" s="1"/>
  <c r="K367" i="30" s="1"/>
  <c r="U147" i="29"/>
  <c r="AC147" i="29" s="1"/>
  <c r="I147" i="29" s="1"/>
  <c r="K341" i="30" s="1"/>
  <c r="V147" i="29"/>
  <c r="AD147" i="29" s="1"/>
  <c r="J147" i="29" s="1"/>
  <c r="K347" i="30" s="1"/>
  <c r="Y147" i="29"/>
  <c r="AG147" i="29" s="1"/>
  <c r="M147" i="29" s="1"/>
  <c r="K365" i="30" s="1"/>
  <c r="K361" i="30" s="1"/>
  <c r="X144" i="24"/>
  <c r="AF144" i="24" s="1"/>
  <c r="L144" i="24" s="1"/>
  <c r="W144" i="24"/>
  <c r="AE144" i="24" s="1"/>
  <c r="K144" i="24" s="1"/>
  <c r="Z144" i="24"/>
  <c r="U144" i="24"/>
  <c r="AC144" i="24" s="1"/>
  <c r="I144" i="24" s="1"/>
  <c r="Y144" i="24"/>
  <c r="AG144" i="24" s="1"/>
  <c r="M144" i="24" s="1"/>
  <c r="V144" i="24"/>
  <c r="AD144" i="24" s="1"/>
  <c r="J144" i="24" s="1"/>
  <c r="X144" i="22"/>
  <c r="AF144" i="22" s="1"/>
  <c r="L144" i="22" s="1"/>
  <c r="Y144" i="22"/>
  <c r="AG144" i="22" s="1"/>
  <c r="M144" i="22" s="1"/>
  <c r="V144" i="22"/>
  <c r="AD144" i="22" s="1"/>
  <c r="J144" i="22" s="1"/>
  <c r="Z144" i="22"/>
  <c r="W144" i="22"/>
  <c r="AE144" i="22" s="1"/>
  <c r="K144" i="22" s="1"/>
  <c r="U144" i="22"/>
  <c r="AC144" i="22" s="1"/>
  <c r="I144" i="22" s="1"/>
  <c r="X148" i="25"/>
  <c r="AF148" i="25" s="1"/>
  <c r="L148" i="25" s="1"/>
  <c r="L211" i="30" s="1"/>
  <c r="L207" i="30" s="1"/>
  <c r="U148" i="25"/>
  <c r="AC148" i="25" s="1"/>
  <c r="I148" i="25" s="1"/>
  <c r="L193" i="30" s="1"/>
  <c r="Y148" i="25"/>
  <c r="AG148" i="25" s="1"/>
  <c r="M148" i="25" s="1"/>
  <c r="L217" i="30" s="1"/>
  <c r="L213" i="30" s="1"/>
  <c r="V148" i="25"/>
  <c r="AD148" i="25" s="1"/>
  <c r="J148" i="25" s="1"/>
  <c r="L199" i="30" s="1"/>
  <c r="L195" i="30" s="1"/>
  <c r="Z148" i="25"/>
  <c r="W148" i="25"/>
  <c r="AE148" i="25" s="1"/>
  <c r="K148" i="25" s="1"/>
  <c r="L205" i="30" s="1"/>
  <c r="L201" i="30" s="1"/>
  <c r="X148" i="28"/>
  <c r="AF148" i="28" s="1"/>
  <c r="L148" i="28" s="1"/>
  <c r="L322" i="30" s="1"/>
  <c r="W148" i="28"/>
  <c r="AE148" i="28" s="1"/>
  <c r="K148" i="28" s="1"/>
  <c r="L316" i="30" s="1"/>
  <c r="Z148" i="28"/>
  <c r="AH148" i="28" s="1"/>
  <c r="N148" i="28" s="1"/>
  <c r="L334" i="30" s="1"/>
  <c r="U148" i="28"/>
  <c r="AC148" i="28" s="1"/>
  <c r="I148" i="28" s="1"/>
  <c r="L304" i="30" s="1"/>
  <c r="L300" i="30" s="1"/>
  <c r="V148" i="28"/>
  <c r="AD148" i="28" s="1"/>
  <c r="J148" i="28" s="1"/>
  <c r="L310" i="30" s="1"/>
  <c r="Y148" i="28"/>
  <c r="AG148" i="28" s="1"/>
  <c r="M148" i="28" s="1"/>
  <c r="L328" i="30" s="1"/>
  <c r="W148" i="14"/>
  <c r="AE148" i="14" s="1"/>
  <c r="Z148" i="14"/>
  <c r="AH148" i="14" s="1"/>
  <c r="N148" i="14" s="1"/>
  <c r="L38" i="30" s="1"/>
  <c r="V148" i="14"/>
  <c r="AD148" i="14" s="1"/>
  <c r="Y148" i="14"/>
  <c r="AG148" i="14" s="1"/>
  <c r="M148" i="14" s="1"/>
  <c r="L32" i="30" s="1"/>
  <c r="U148" i="14"/>
  <c r="AC148" i="14" s="1"/>
  <c r="X148" i="14"/>
  <c r="AF148" i="14" s="1"/>
  <c r="L148" i="14" s="1"/>
  <c r="L26" i="30" s="1"/>
  <c r="I110" i="25"/>
  <c r="I192" i="30" s="1"/>
  <c r="I112" i="27"/>
  <c r="K266" i="30" s="1"/>
  <c r="I109" i="27"/>
  <c r="H266" i="30" s="1"/>
  <c r="Y378" i="7"/>
  <c r="M101" i="23" s="1"/>
  <c r="AG141" i="30" s="1"/>
  <c r="AG139" i="30" s="1"/>
  <c r="Y365" i="7"/>
  <c r="M88" i="23" s="1"/>
  <c r="T141" i="30" s="1"/>
  <c r="Y373" i="7"/>
  <c r="M96" i="23" s="1"/>
  <c r="AB141" i="30" s="1"/>
  <c r="AB139" i="30" s="1"/>
  <c r="AC375" i="7"/>
  <c r="L98" i="24" s="1"/>
  <c r="AD172" i="30" s="1"/>
  <c r="AD170" i="30" s="1"/>
  <c r="AC372" i="7"/>
  <c r="L95" i="24" s="1"/>
  <c r="AA172" i="30" s="1"/>
  <c r="AA170" i="30" s="1"/>
  <c r="U368" i="7"/>
  <c r="I91" i="23" s="1"/>
  <c r="W117" i="30" s="1"/>
  <c r="W115" i="30" s="1"/>
  <c r="U358" i="7"/>
  <c r="I81" i="23" s="1"/>
  <c r="M117" i="30" s="1"/>
  <c r="AS371" i="7"/>
  <c r="I94" i="29" s="1"/>
  <c r="AS369" i="7"/>
  <c r="I92" i="29" s="1"/>
  <c r="M369" i="7"/>
  <c r="K92" i="21" s="1"/>
  <c r="X55" i="30" s="1"/>
  <c r="X53" i="30" s="1"/>
  <c r="AG374" i="7"/>
  <c r="J97" i="26" s="1"/>
  <c r="AC234" i="30" s="1"/>
  <c r="AC232" i="30" s="1"/>
  <c r="AK366" i="7"/>
  <c r="N89" i="26" s="1"/>
  <c r="U258" i="30" s="1"/>
  <c r="U256" i="30" s="1"/>
  <c r="AK373" i="7"/>
  <c r="N96" i="26" s="1"/>
  <c r="AB258" i="30" s="1"/>
  <c r="AB256" i="30" s="1"/>
  <c r="AK355" i="7"/>
  <c r="N78" i="26" s="1"/>
  <c r="J258" i="30" s="1"/>
  <c r="AK374" i="7"/>
  <c r="N97" i="26" s="1"/>
  <c r="AC258" i="30" s="1"/>
  <c r="AC256" i="30" s="1"/>
  <c r="AK369" i="7"/>
  <c r="N92" i="26" s="1"/>
  <c r="X258" i="30" s="1"/>
  <c r="X256" i="30" s="1"/>
  <c r="AK364" i="7"/>
  <c r="N87" i="26" s="1"/>
  <c r="S258" i="30" s="1"/>
  <c r="S256" i="30" s="1"/>
  <c r="AK381" i="7"/>
  <c r="N104" i="26" s="1"/>
  <c r="AJ258" i="30" s="1"/>
  <c r="AJ256" i="30" s="1"/>
  <c r="Q361" i="7"/>
  <c r="J84" i="22" s="1"/>
  <c r="P86" i="30" s="1"/>
  <c r="Q355" i="7"/>
  <c r="J78" i="22" s="1"/>
  <c r="J86" i="30" s="1"/>
  <c r="Q371" i="7"/>
  <c r="J94" i="22" s="1"/>
  <c r="Z86" i="30" s="1"/>
  <c r="Z84" i="30" s="1"/>
  <c r="Y361" i="7"/>
  <c r="M84" i="23" s="1"/>
  <c r="P141" i="30" s="1"/>
  <c r="Y357" i="7"/>
  <c r="M80" i="23" s="1"/>
  <c r="L141" i="30" s="1"/>
  <c r="AC356" i="7"/>
  <c r="L79" i="24" s="1"/>
  <c r="K172" i="30" s="1"/>
  <c r="AC377" i="7"/>
  <c r="L100" i="24" s="1"/>
  <c r="AF172" i="30" s="1"/>
  <c r="AF170" i="30" s="1"/>
  <c r="AC378" i="7"/>
  <c r="L101" i="24" s="1"/>
  <c r="AG172" i="30" s="1"/>
  <c r="AG170" i="30" s="1"/>
  <c r="U367" i="7"/>
  <c r="I90" i="23" s="1"/>
  <c r="V117" i="30" s="1"/>
  <c r="V115" i="30" s="1"/>
  <c r="AS368" i="7"/>
  <c r="I91" i="29" s="1"/>
  <c r="AS370" i="7"/>
  <c r="I93" i="29" s="1"/>
  <c r="M362" i="7"/>
  <c r="K85" i="21" s="1"/>
  <c r="Q55" i="30" s="1"/>
  <c r="Q53" i="30" s="1"/>
  <c r="M368" i="7"/>
  <c r="K91" i="21" s="1"/>
  <c r="W55" i="30" s="1"/>
  <c r="W53" i="30" s="1"/>
  <c r="M379" i="7"/>
  <c r="K102" i="21" s="1"/>
  <c r="AH55" i="30" s="1"/>
  <c r="AH53" i="30" s="1"/>
  <c r="AG377" i="7"/>
  <c r="J100" i="26" s="1"/>
  <c r="AF234" i="30" s="1"/>
  <c r="AF232" i="30" s="1"/>
  <c r="AG376" i="7"/>
  <c r="J99" i="26" s="1"/>
  <c r="AE234" i="30" s="1"/>
  <c r="AE232" i="30" s="1"/>
  <c r="AG366" i="7"/>
  <c r="J89" i="26" s="1"/>
  <c r="U234" i="30" s="1"/>
  <c r="U232" i="30" s="1"/>
  <c r="AG369" i="7"/>
  <c r="J92" i="26" s="1"/>
  <c r="X234" i="30" s="1"/>
  <c r="X232" i="30" s="1"/>
  <c r="AK379" i="7"/>
  <c r="N102" i="26" s="1"/>
  <c r="AH258" i="30" s="1"/>
  <c r="AH256" i="30" s="1"/>
  <c r="Q380" i="7"/>
  <c r="J103" i="22" s="1"/>
  <c r="AI86" i="30" s="1"/>
  <c r="AI84" i="30" s="1"/>
  <c r="U366" i="7"/>
  <c r="I89" i="23" s="1"/>
  <c r="U117" i="30" s="1"/>
  <c r="U115" i="30" s="1"/>
  <c r="M363" i="7"/>
  <c r="K86" i="21" s="1"/>
  <c r="R55" i="30" s="1"/>
  <c r="R53" i="30" s="1"/>
  <c r="AG380" i="7"/>
  <c r="J103" i="26" s="1"/>
  <c r="AI234" i="30" s="1"/>
  <c r="AI232" i="30" s="1"/>
  <c r="M260" i="7"/>
  <c r="M292" i="7" s="1"/>
  <c r="M356" i="7" s="1"/>
  <c r="K79" i="21" s="1"/>
  <c r="K55" i="30" s="1"/>
  <c r="AG262" i="7"/>
  <c r="AG294" i="7" s="1"/>
  <c r="AG358" i="7" s="1"/>
  <c r="J81" i="26" s="1"/>
  <c r="M234" i="30" s="1"/>
  <c r="AO271" i="7"/>
  <c r="AO303" i="7" s="1"/>
  <c r="AO367" i="7" s="1"/>
  <c r="K90" i="28" s="1"/>
  <c r="V314" i="30" s="1"/>
  <c r="V312" i="30" s="1"/>
  <c r="AS268" i="7"/>
  <c r="AS300" i="7" s="1"/>
  <c r="AS364" i="7" s="1"/>
  <c r="I87" i="29" s="1"/>
  <c r="U258" i="7"/>
  <c r="U290" i="7" s="1"/>
  <c r="U354" i="7" s="1"/>
  <c r="I77" i="23" s="1"/>
  <c r="I117" i="30" s="1"/>
  <c r="AS263" i="7"/>
  <c r="AS295" i="7" s="1"/>
  <c r="AS359" i="7" s="1"/>
  <c r="I82" i="29" s="1"/>
  <c r="AO258" i="7"/>
  <c r="AO290" i="7" s="1"/>
  <c r="AO354" i="7" s="1"/>
  <c r="K77" i="28" s="1"/>
  <c r="I314" i="30" s="1"/>
  <c r="AO265" i="7"/>
  <c r="AO297" i="7" s="1"/>
  <c r="AO361" i="7" s="1"/>
  <c r="K84" i="28" s="1"/>
  <c r="P314" i="30" s="1"/>
  <c r="AO262" i="7"/>
  <c r="AO294" i="7" s="1"/>
  <c r="AO358" i="7" s="1"/>
  <c r="K81" i="28" s="1"/>
  <c r="M314" i="30" s="1"/>
  <c r="I262" i="7"/>
  <c r="I294" i="7" s="1"/>
  <c r="I358" i="7" s="1"/>
  <c r="M81" i="14" s="1"/>
  <c r="M30" i="30" s="1"/>
  <c r="I265" i="7"/>
  <c r="I297" i="7" s="1"/>
  <c r="I361" i="7" s="1"/>
  <c r="M84" i="14" s="1"/>
  <c r="P30" i="30" s="1"/>
  <c r="H129" i="30"/>
  <c r="K105" i="23"/>
  <c r="Y262" i="7"/>
  <c r="Y294" i="7" s="1"/>
  <c r="Y358" i="7" s="1"/>
  <c r="M81" i="23" s="1"/>
  <c r="M141" i="30" s="1"/>
  <c r="AO268" i="7"/>
  <c r="AO300" i="7" s="1"/>
  <c r="AO364" i="7" s="1"/>
  <c r="K87" i="28" s="1"/>
  <c r="S314" i="30" s="1"/>
  <c r="S312" i="30" s="1"/>
  <c r="AS266" i="7"/>
  <c r="AS298" i="7" s="1"/>
  <c r="AS362" i="7" s="1"/>
  <c r="I85" i="29" s="1"/>
  <c r="H18" i="30"/>
  <c r="K105" i="14"/>
  <c r="I260" i="7"/>
  <c r="I292" i="7" s="1"/>
  <c r="I356" i="7" s="1"/>
  <c r="M79" i="14" s="1"/>
  <c r="K30" i="30" s="1"/>
  <c r="AO260" i="7"/>
  <c r="AO292" i="7" s="1"/>
  <c r="AO356" i="7" s="1"/>
  <c r="K79" i="28" s="1"/>
  <c r="K314" i="30" s="1"/>
  <c r="U264" i="7"/>
  <c r="U296" i="7" s="1"/>
  <c r="AS261" i="7"/>
  <c r="AS293" i="7" s="1"/>
  <c r="AS357" i="7" s="1"/>
  <c r="I80" i="29" s="1"/>
  <c r="I111" i="27"/>
  <c r="J266" i="30" s="1"/>
  <c r="I113" i="25"/>
  <c r="L192" i="30" s="1"/>
  <c r="AY112" i="14"/>
  <c r="N112" i="14" s="1"/>
  <c r="K37" i="30" s="1"/>
  <c r="AW112" i="14"/>
  <c r="L112" i="14" s="1"/>
  <c r="K25" i="30" s="1"/>
  <c r="AX112" i="14"/>
  <c r="M112" i="14" s="1"/>
  <c r="K31" i="30" s="1"/>
  <c r="AV112" i="14"/>
  <c r="K112" i="14" s="1"/>
  <c r="K19" i="30" s="1"/>
  <c r="AU112" i="14"/>
  <c r="J112" i="14" s="1"/>
  <c r="K13" i="30" s="1"/>
  <c r="AT112" i="14"/>
  <c r="I112" i="14" s="1"/>
  <c r="K7" i="30" s="1"/>
  <c r="AT113" i="21"/>
  <c r="AW113" i="21"/>
  <c r="AX113" i="21"/>
  <c r="AV113" i="21"/>
  <c r="AU113" i="21"/>
  <c r="AV113" i="29"/>
  <c r="AU113" i="29"/>
  <c r="AT113" i="29"/>
  <c r="AF111" i="26"/>
  <c r="AE111" i="26"/>
  <c r="AG111" i="26"/>
  <c r="AH111" i="26"/>
  <c r="AF110" i="22"/>
  <c r="AE110" i="22"/>
  <c r="AC110" i="22"/>
  <c r="AG110" i="22"/>
  <c r="AD110" i="22"/>
  <c r="AY115" i="26"/>
  <c r="N115" i="26" s="1"/>
  <c r="N259" i="30" s="1"/>
  <c r="AX115" i="26"/>
  <c r="M115" i="26" s="1"/>
  <c r="N253" i="30" s="1"/>
  <c r="AV115" i="26"/>
  <c r="K115" i="26" s="1"/>
  <c r="N241" i="30" s="1"/>
  <c r="AU115" i="26"/>
  <c r="J115" i="26" s="1"/>
  <c r="N235" i="30" s="1"/>
  <c r="AW115" i="26"/>
  <c r="L115" i="26" s="1"/>
  <c r="N247" i="30" s="1"/>
  <c r="AU111" i="22"/>
  <c r="AX111" i="22"/>
  <c r="AW111" i="22"/>
  <c r="AT111" i="22"/>
  <c r="AV111" i="22"/>
  <c r="AT109" i="21"/>
  <c r="AV109" i="21"/>
  <c r="AU109" i="21"/>
  <c r="AW109" i="21"/>
  <c r="AX109" i="21"/>
  <c r="AU112" i="22"/>
  <c r="AW112" i="22"/>
  <c r="AT112" i="22"/>
  <c r="AX112" i="22"/>
  <c r="AV112" i="22"/>
  <c r="AG112" i="23"/>
  <c r="AE112" i="23"/>
  <c r="AF112" i="23"/>
  <c r="AC112" i="23"/>
  <c r="AD112" i="23"/>
  <c r="AF109" i="22"/>
  <c r="AC109" i="22"/>
  <c r="AG109" i="22"/>
  <c r="AD109" i="22"/>
  <c r="AE109" i="22"/>
  <c r="AG115" i="14"/>
  <c r="AD115" i="14"/>
  <c r="AF115" i="14"/>
  <c r="AH115" i="14"/>
  <c r="AC115" i="14"/>
  <c r="AE115" i="14"/>
  <c r="AG110" i="24"/>
  <c r="AF110" i="24"/>
  <c r="AD110" i="24"/>
  <c r="AE110" i="24"/>
  <c r="AC110" i="24"/>
  <c r="AE110" i="28"/>
  <c r="AH110" i="28"/>
  <c r="AF110" i="28"/>
  <c r="AG110" i="28"/>
  <c r="AD110" i="28"/>
  <c r="AV109" i="14"/>
  <c r="AU109" i="14"/>
  <c r="AT109" i="14"/>
  <c r="AW109" i="14"/>
  <c r="AY109" i="14"/>
  <c r="AX109" i="14"/>
  <c r="AX109" i="23"/>
  <c r="AW109" i="23"/>
  <c r="AT109" i="23"/>
  <c r="AU109" i="23"/>
  <c r="AV109" i="23"/>
  <c r="AF113" i="21"/>
  <c r="AC113" i="21"/>
  <c r="AD113" i="21"/>
  <c r="J113" i="21" s="1"/>
  <c r="L50" i="30" s="1"/>
  <c r="AE113" i="21"/>
  <c r="AG113" i="21"/>
  <c r="M113" i="21" s="1"/>
  <c r="L68" i="30" s="1"/>
  <c r="AG113" i="28"/>
  <c r="AF113" i="28"/>
  <c r="AD113" i="28"/>
  <c r="AE113" i="28"/>
  <c r="AH113" i="28"/>
  <c r="AW110" i="22"/>
  <c r="AT110" i="22"/>
  <c r="AV110" i="22"/>
  <c r="AU110" i="22"/>
  <c r="AX110" i="22"/>
  <c r="AU110" i="29"/>
  <c r="AT110" i="29"/>
  <c r="AV110" i="29"/>
  <c r="AV112" i="29"/>
  <c r="AU112" i="29"/>
  <c r="AT112" i="29"/>
  <c r="AD112" i="24"/>
  <c r="AE112" i="24"/>
  <c r="AG112" i="24"/>
  <c r="AF112" i="24"/>
  <c r="AC112" i="24"/>
  <c r="AV111" i="14"/>
  <c r="K111" i="14" s="1"/>
  <c r="J19" i="30" s="1"/>
  <c r="AX111" i="14"/>
  <c r="M111" i="14" s="1"/>
  <c r="J31" i="30" s="1"/>
  <c r="AY111" i="14"/>
  <c r="N111" i="14" s="1"/>
  <c r="J37" i="30" s="1"/>
  <c r="AU111" i="14"/>
  <c r="J111" i="14" s="1"/>
  <c r="J13" i="30" s="1"/>
  <c r="AW111" i="14"/>
  <c r="L111" i="14" s="1"/>
  <c r="J25" i="30" s="1"/>
  <c r="AT111" i="14"/>
  <c r="I111" i="14" s="1"/>
  <c r="J7" i="30" s="1"/>
  <c r="AU115" i="14"/>
  <c r="AW115" i="14"/>
  <c r="AY115" i="14"/>
  <c r="AV115" i="14"/>
  <c r="AX115" i="14"/>
  <c r="AT115" i="14"/>
  <c r="AU113" i="26"/>
  <c r="J113" i="26" s="1"/>
  <c r="L235" i="30" s="1"/>
  <c r="AV113" i="26"/>
  <c r="K113" i="26" s="1"/>
  <c r="L241" i="30" s="1"/>
  <c r="AY113" i="26"/>
  <c r="N113" i="26" s="1"/>
  <c r="L259" i="30" s="1"/>
  <c r="AW113" i="26"/>
  <c r="L113" i="26" s="1"/>
  <c r="L247" i="30" s="1"/>
  <c r="AX113" i="26"/>
  <c r="M113" i="26" s="1"/>
  <c r="L253" i="30" s="1"/>
  <c r="AT113" i="26"/>
  <c r="I113" i="26" s="1"/>
  <c r="L229" i="30" s="1"/>
  <c r="AX113" i="24"/>
  <c r="AW113" i="24"/>
  <c r="AV113" i="24"/>
  <c r="AU113" i="24"/>
  <c r="AT113" i="24"/>
  <c r="AE111" i="23"/>
  <c r="AG111" i="23"/>
  <c r="AC111" i="23"/>
  <c r="AF111" i="23"/>
  <c r="AD111" i="23"/>
  <c r="AE110" i="21"/>
  <c r="AD110" i="21"/>
  <c r="AG110" i="21"/>
  <c r="AC110" i="21"/>
  <c r="AF110" i="21"/>
  <c r="AF110" i="26"/>
  <c r="AD110" i="26"/>
  <c r="AG110" i="26"/>
  <c r="AE110" i="26"/>
  <c r="AC110" i="26"/>
  <c r="AH110" i="26"/>
  <c r="AV115" i="21"/>
  <c r="AU115" i="21"/>
  <c r="AT115" i="21"/>
  <c r="AX115" i="21"/>
  <c r="M115" i="21" s="1"/>
  <c r="N68" i="30" s="1"/>
  <c r="AW115" i="21"/>
  <c r="L115" i="21" s="1"/>
  <c r="N62" i="30" s="1"/>
  <c r="AV115" i="24"/>
  <c r="AW115" i="24"/>
  <c r="L115" i="24" s="1"/>
  <c r="N173" i="30" s="1"/>
  <c r="AU115" i="24"/>
  <c r="AT115" i="24"/>
  <c r="AX115" i="24"/>
  <c r="M115" i="24" s="1"/>
  <c r="AU115" i="28"/>
  <c r="AX115" i="28"/>
  <c r="AW115" i="28"/>
  <c r="AV115" i="28"/>
  <c r="AY115" i="28"/>
  <c r="AX111" i="23"/>
  <c r="AW111" i="23"/>
  <c r="AT111" i="23"/>
  <c r="AV111" i="23"/>
  <c r="AU111" i="23"/>
  <c r="AU111" i="28"/>
  <c r="AV111" i="28"/>
  <c r="AY111" i="28"/>
  <c r="AW111" i="28"/>
  <c r="AX111" i="28"/>
  <c r="AT109" i="24"/>
  <c r="AX109" i="24"/>
  <c r="AW109" i="24"/>
  <c r="AU109" i="24"/>
  <c r="AV109" i="24"/>
  <c r="AF113" i="22"/>
  <c r="AG113" i="22"/>
  <c r="AE113" i="22"/>
  <c r="AD113" i="22"/>
  <c r="AC113" i="22"/>
  <c r="AU110" i="21"/>
  <c r="AT110" i="21"/>
  <c r="AV110" i="21"/>
  <c r="AX110" i="21"/>
  <c r="AW110" i="21"/>
  <c r="AU110" i="24"/>
  <c r="AV110" i="24"/>
  <c r="AX110" i="24"/>
  <c r="AW110" i="24"/>
  <c r="AT110" i="24"/>
  <c r="AY110" i="26"/>
  <c r="AX110" i="26"/>
  <c r="AU110" i="26"/>
  <c r="AV110" i="26"/>
  <c r="AT110" i="26"/>
  <c r="AW110" i="26"/>
  <c r="AW112" i="26"/>
  <c r="L112" i="26" s="1"/>
  <c r="K247" i="30" s="1"/>
  <c r="AY112" i="26"/>
  <c r="AV112" i="26"/>
  <c r="K112" i="26" s="1"/>
  <c r="K241" i="30" s="1"/>
  <c r="AX112" i="26"/>
  <c r="AU112" i="26"/>
  <c r="J112" i="26" s="1"/>
  <c r="K235" i="30" s="1"/>
  <c r="AT112" i="26"/>
  <c r="I112" i="26" s="1"/>
  <c r="K229" i="30" s="1"/>
  <c r="I112" i="25"/>
  <c r="K192" i="30" s="1"/>
  <c r="AC112" i="29"/>
  <c r="AD112" i="29"/>
  <c r="AE112" i="29"/>
  <c r="I109" i="25"/>
  <c r="H192" i="30" s="1"/>
  <c r="AH109" i="28"/>
  <c r="AD109" i="28"/>
  <c r="AE109" i="28"/>
  <c r="AG109" i="28"/>
  <c r="AF109" i="28"/>
  <c r="AK114" i="28"/>
  <c r="AK114" i="26"/>
  <c r="AK114" i="27"/>
  <c r="AT114" i="27" s="1"/>
  <c r="AK114" i="29"/>
  <c r="AK114" i="24"/>
  <c r="AK114" i="23"/>
  <c r="AK114" i="25"/>
  <c r="AT114" i="25" s="1"/>
  <c r="AK114" i="22"/>
  <c r="AK114" i="21"/>
  <c r="AV113" i="28"/>
  <c r="AW113" i="28"/>
  <c r="AY113" i="28"/>
  <c r="AU113" i="28"/>
  <c r="AX113" i="28"/>
  <c r="AC111" i="24"/>
  <c r="AF111" i="24"/>
  <c r="AG111" i="24"/>
  <c r="AE111" i="24"/>
  <c r="AD111" i="24"/>
  <c r="AF110" i="23"/>
  <c r="AD110" i="23"/>
  <c r="AE110" i="23"/>
  <c r="AG110" i="23"/>
  <c r="AC110" i="23"/>
  <c r="AW109" i="22"/>
  <c r="AU109" i="22"/>
  <c r="AX109" i="22"/>
  <c r="AT109" i="22"/>
  <c r="AV109" i="22"/>
  <c r="AV109" i="29"/>
  <c r="AU109" i="29"/>
  <c r="AT109" i="29"/>
  <c r="AE113" i="29"/>
  <c r="AD113" i="29"/>
  <c r="AC113" i="29"/>
  <c r="AY110" i="28"/>
  <c r="AX110" i="28"/>
  <c r="AU110" i="28"/>
  <c r="AV110" i="28"/>
  <c r="AW110" i="28"/>
  <c r="AW112" i="23"/>
  <c r="AX112" i="23"/>
  <c r="AU112" i="23"/>
  <c r="AV112" i="23"/>
  <c r="AT112" i="23"/>
  <c r="AC112" i="21"/>
  <c r="AE112" i="21"/>
  <c r="AG112" i="21"/>
  <c r="AD112" i="21"/>
  <c r="AF112" i="21"/>
  <c r="AD112" i="28"/>
  <c r="AF112" i="28"/>
  <c r="AE112" i="28"/>
  <c r="AG112" i="28"/>
  <c r="AH112" i="28"/>
  <c r="AC109" i="23"/>
  <c r="AE109" i="23"/>
  <c r="AF109" i="23"/>
  <c r="AD109" i="23"/>
  <c r="AG109" i="23"/>
  <c r="T114" i="29"/>
  <c r="T114" i="26"/>
  <c r="T114" i="28"/>
  <c r="T114" i="27"/>
  <c r="AC114" i="27" s="1"/>
  <c r="T114" i="24"/>
  <c r="T114" i="23"/>
  <c r="T114" i="25"/>
  <c r="AC114" i="25" s="1"/>
  <c r="I114" i="25" s="1"/>
  <c r="M192" i="30" s="1"/>
  <c r="T114" i="22"/>
  <c r="T114" i="21"/>
  <c r="AW110" i="14"/>
  <c r="L110" i="14" s="1"/>
  <c r="I25" i="30" s="1"/>
  <c r="AY110" i="14"/>
  <c r="N110" i="14" s="1"/>
  <c r="I37" i="30" s="1"/>
  <c r="AV110" i="14"/>
  <c r="K110" i="14" s="1"/>
  <c r="I19" i="30" s="1"/>
  <c r="AT110" i="14"/>
  <c r="I110" i="14" s="1"/>
  <c r="I7" i="30" s="1"/>
  <c r="AU110" i="14"/>
  <c r="J110" i="14" s="1"/>
  <c r="I13" i="30" s="1"/>
  <c r="AX110" i="14"/>
  <c r="M110" i="14" s="1"/>
  <c r="I31" i="30" s="1"/>
  <c r="AW113" i="22"/>
  <c r="AU113" i="22"/>
  <c r="AV113" i="22"/>
  <c r="AT113" i="22"/>
  <c r="AX113" i="22"/>
  <c r="AW113" i="23"/>
  <c r="AX113" i="23"/>
  <c r="AT113" i="23"/>
  <c r="AV113" i="23"/>
  <c r="AU113" i="23"/>
  <c r="AC111" i="21"/>
  <c r="AG111" i="21"/>
  <c r="AF111" i="21"/>
  <c r="AE111" i="21"/>
  <c r="AD111" i="21"/>
  <c r="AC111" i="29"/>
  <c r="AD111" i="29"/>
  <c r="AE111" i="29"/>
  <c r="AX115" i="23"/>
  <c r="M115" i="23" s="1"/>
  <c r="N142" i="30" s="1"/>
  <c r="AW115" i="23"/>
  <c r="L115" i="23" s="1"/>
  <c r="N136" i="30" s="1"/>
  <c r="AT115" i="23"/>
  <c r="AU115" i="23"/>
  <c r="AV115" i="23"/>
  <c r="AT115" i="29"/>
  <c r="AV115" i="29"/>
  <c r="AU115" i="29"/>
  <c r="AW111" i="26"/>
  <c r="AY111" i="26"/>
  <c r="AT111" i="26"/>
  <c r="I111" i="26" s="1"/>
  <c r="J229" i="30" s="1"/>
  <c r="AV111" i="26"/>
  <c r="AU111" i="26"/>
  <c r="J111" i="26" s="1"/>
  <c r="J235" i="30" s="1"/>
  <c r="AX111" i="26"/>
  <c r="AU109" i="26"/>
  <c r="AX109" i="26"/>
  <c r="AV109" i="26"/>
  <c r="AT109" i="26"/>
  <c r="AY109" i="26"/>
  <c r="AW109" i="26"/>
  <c r="AC113" i="24"/>
  <c r="AE113" i="24"/>
  <c r="AG113" i="24"/>
  <c r="AF113" i="24"/>
  <c r="AD113" i="24"/>
  <c r="AF112" i="22"/>
  <c r="AC112" i="22"/>
  <c r="AD112" i="22"/>
  <c r="AE112" i="22"/>
  <c r="AG112" i="22"/>
  <c r="AD109" i="24"/>
  <c r="AC109" i="24"/>
  <c r="AF109" i="24"/>
  <c r="AG109" i="24"/>
  <c r="AE109" i="24"/>
  <c r="AE109" i="14"/>
  <c r="AD109" i="14"/>
  <c r="AG109" i="14"/>
  <c r="AF109" i="14"/>
  <c r="AC109" i="14"/>
  <c r="AH109" i="14"/>
  <c r="AG113" i="14"/>
  <c r="M113" i="14" s="1"/>
  <c r="L31" i="30" s="1"/>
  <c r="AC113" i="14"/>
  <c r="I113" i="14" s="1"/>
  <c r="L7" i="30" s="1"/>
  <c r="AF113" i="14"/>
  <c r="L113" i="14" s="1"/>
  <c r="L25" i="30" s="1"/>
  <c r="AH113" i="14"/>
  <c r="N113" i="14" s="1"/>
  <c r="L37" i="30" s="1"/>
  <c r="AD113" i="14"/>
  <c r="J113" i="14" s="1"/>
  <c r="L13" i="30" s="1"/>
  <c r="AE113" i="14"/>
  <c r="K113" i="14" s="1"/>
  <c r="L19" i="30" s="1"/>
  <c r="T115" i="28"/>
  <c r="T115" i="26"/>
  <c r="T115" i="29"/>
  <c r="T115" i="27"/>
  <c r="AC115" i="27" s="1"/>
  <c r="I115" i="27" s="1"/>
  <c r="N266" i="30" s="1"/>
  <c r="T115" i="24"/>
  <c r="T115" i="23"/>
  <c r="T115" i="25"/>
  <c r="AC115" i="25" s="1"/>
  <c r="I115" i="25" s="1"/>
  <c r="N192" i="30" s="1"/>
  <c r="T115" i="22"/>
  <c r="T115" i="21"/>
  <c r="AC111" i="22"/>
  <c r="AG111" i="22"/>
  <c r="AF111" i="22"/>
  <c r="AE111" i="22"/>
  <c r="K111" i="22" s="1"/>
  <c r="J93" i="30" s="1"/>
  <c r="AD111" i="22"/>
  <c r="AD111" i="28"/>
  <c r="AF111" i="28"/>
  <c r="AE111" i="28"/>
  <c r="AG111" i="28"/>
  <c r="AH111" i="28"/>
  <c r="AD110" i="29"/>
  <c r="AC110" i="29"/>
  <c r="I110" i="29" s="1"/>
  <c r="I340" i="30" s="1"/>
  <c r="AE110" i="29"/>
  <c r="I110" i="27"/>
  <c r="I266" i="30" s="1"/>
  <c r="AV115" i="22"/>
  <c r="AT115" i="22"/>
  <c r="AW115" i="22"/>
  <c r="L115" i="22" s="1"/>
  <c r="N99" i="30" s="1"/>
  <c r="AX115" i="22"/>
  <c r="M115" i="22" s="1"/>
  <c r="N105" i="30" s="1"/>
  <c r="AU115" i="22"/>
  <c r="AU111" i="21"/>
  <c r="AX111" i="21"/>
  <c r="AT111" i="21"/>
  <c r="AW111" i="21"/>
  <c r="AV111" i="21"/>
  <c r="AW111" i="24"/>
  <c r="AT111" i="24"/>
  <c r="AV111" i="24"/>
  <c r="AX111" i="24"/>
  <c r="AU111" i="24"/>
  <c r="AT111" i="29"/>
  <c r="AV111" i="29"/>
  <c r="AU111" i="29"/>
  <c r="AU109" i="28"/>
  <c r="AX109" i="28"/>
  <c r="AW109" i="28"/>
  <c r="AV109" i="28"/>
  <c r="AY109" i="28"/>
  <c r="AE113" i="23"/>
  <c r="AF113" i="23"/>
  <c r="AC113" i="23"/>
  <c r="AD113" i="23"/>
  <c r="AG113" i="23"/>
  <c r="AW110" i="23"/>
  <c r="AX110" i="23"/>
  <c r="AU110" i="23"/>
  <c r="AT110" i="23"/>
  <c r="AV110" i="23"/>
  <c r="AT112" i="21"/>
  <c r="AV112" i="21"/>
  <c r="AU112" i="21"/>
  <c r="AW112" i="21"/>
  <c r="AX112" i="21"/>
  <c r="AT112" i="24"/>
  <c r="AV112" i="24"/>
  <c r="AU112" i="24"/>
  <c r="AX112" i="24"/>
  <c r="AW112" i="24"/>
  <c r="AY112" i="28"/>
  <c r="AU112" i="28"/>
  <c r="AV112" i="28"/>
  <c r="AX112" i="28"/>
  <c r="AW112" i="28"/>
  <c r="AH112" i="26"/>
  <c r="AG112" i="26"/>
  <c r="AD109" i="21"/>
  <c r="AG109" i="21"/>
  <c r="AF109" i="21"/>
  <c r="AE109" i="21"/>
  <c r="AC109" i="21"/>
  <c r="AF109" i="26"/>
  <c r="AG109" i="26"/>
  <c r="AD109" i="26"/>
  <c r="AE109" i="26"/>
  <c r="K109" i="26" s="1"/>
  <c r="H241" i="30" s="1"/>
  <c r="AH109" i="26"/>
  <c r="AC109" i="26"/>
  <c r="AC109" i="29"/>
  <c r="AE109" i="29"/>
  <c r="K109" i="29" s="1"/>
  <c r="H352" i="30" s="1"/>
  <c r="AD109" i="29"/>
  <c r="J109" i="29" s="1"/>
  <c r="H346" i="30" s="1"/>
  <c r="I183" i="14"/>
  <c r="J181" i="14"/>
  <c r="J180" i="14"/>
  <c r="L180" i="14"/>
  <c r="J179" i="14"/>
  <c r="I181" i="14"/>
  <c r="J182" i="14"/>
  <c r="M180" i="14"/>
  <c r="L179" i="14"/>
  <c r="K179" i="14"/>
  <c r="K181" i="14"/>
  <c r="L181" i="14"/>
  <c r="N180" i="14"/>
  <c r="M183" i="14"/>
  <c r="K180" i="14"/>
  <c r="I184" i="14"/>
  <c r="I179" i="14"/>
  <c r="M179" i="14"/>
  <c r="N181" i="14"/>
  <c r="M181" i="14"/>
  <c r="AK356" i="7"/>
  <c r="N79" i="26" s="1"/>
  <c r="K258" i="30" s="1"/>
  <c r="Q375" i="7"/>
  <c r="J98" i="22" s="1"/>
  <c r="AD86" i="30" s="1"/>
  <c r="AD84" i="30" s="1"/>
  <c r="Q367" i="7"/>
  <c r="J90" i="22" s="1"/>
  <c r="V86" i="30" s="1"/>
  <c r="V84" i="30" s="1"/>
  <c r="Y376" i="7"/>
  <c r="M99" i="23" s="1"/>
  <c r="AE141" i="30" s="1"/>
  <c r="AE139" i="30" s="1"/>
  <c r="AC355" i="7"/>
  <c r="L78" i="24" s="1"/>
  <c r="J172" i="30" s="1"/>
  <c r="AC374" i="7"/>
  <c r="L97" i="24" s="1"/>
  <c r="AC172" i="30" s="1"/>
  <c r="AC170" i="30" s="1"/>
  <c r="M380" i="7"/>
  <c r="K103" i="21" s="1"/>
  <c r="AI55" i="30" s="1"/>
  <c r="AI53" i="30" s="1"/>
  <c r="AG367" i="7"/>
  <c r="J90" i="26" s="1"/>
  <c r="V234" i="30" s="1"/>
  <c r="V232" i="30" s="1"/>
  <c r="AK376" i="7"/>
  <c r="N99" i="26" s="1"/>
  <c r="AE258" i="30" s="1"/>
  <c r="AE256" i="30" s="1"/>
  <c r="Q379" i="7"/>
  <c r="J102" i="22" s="1"/>
  <c r="AH86" i="30" s="1"/>
  <c r="AH84" i="30" s="1"/>
  <c r="Q366" i="7"/>
  <c r="J89" i="22" s="1"/>
  <c r="U86" i="30" s="1"/>
  <c r="U84" i="30" s="1"/>
  <c r="Q364" i="7"/>
  <c r="J87" i="22" s="1"/>
  <c r="S86" i="30" s="1"/>
  <c r="S84" i="30" s="1"/>
  <c r="Y380" i="7"/>
  <c r="M103" i="23" s="1"/>
  <c r="AI141" i="30" s="1"/>
  <c r="AI139" i="30" s="1"/>
  <c r="Y368" i="7"/>
  <c r="M91" i="23" s="1"/>
  <c r="W141" i="30" s="1"/>
  <c r="W139" i="30" s="1"/>
  <c r="Y367" i="7"/>
  <c r="M90" i="23" s="1"/>
  <c r="V141" i="30" s="1"/>
  <c r="V139" i="30" s="1"/>
  <c r="AC368" i="7"/>
  <c r="L91" i="24" s="1"/>
  <c r="W172" i="30" s="1"/>
  <c r="W170" i="30" s="1"/>
  <c r="U360" i="7"/>
  <c r="I83" i="23" s="1"/>
  <c r="O117" i="30" s="1"/>
  <c r="U375" i="7"/>
  <c r="I98" i="23" s="1"/>
  <c r="AD117" i="30" s="1"/>
  <c r="AD115" i="30" s="1"/>
  <c r="M364" i="7"/>
  <c r="K87" i="21" s="1"/>
  <c r="S55" i="30" s="1"/>
  <c r="S53" i="30" s="1"/>
  <c r="M372" i="7"/>
  <c r="K95" i="21" s="1"/>
  <c r="AA55" i="30" s="1"/>
  <c r="AA53" i="30" s="1"/>
  <c r="AG365" i="7"/>
  <c r="J88" i="26" s="1"/>
  <c r="T234" i="30" s="1"/>
  <c r="T232" i="30" s="1"/>
  <c r="AK375" i="7"/>
  <c r="N98" i="26" s="1"/>
  <c r="AD258" i="30" s="1"/>
  <c r="AD256" i="30" s="1"/>
  <c r="AK371" i="7"/>
  <c r="N94" i="26" s="1"/>
  <c r="Z258" i="30" s="1"/>
  <c r="Z256" i="30" s="1"/>
  <c r="AK357" i="7"/>
  <c r="N80" i="26" s="1"/>
  <c r="L258" i="30" s="1"/>
  <c r="AK360" i="7"/>
  <c r="N83" i="26" s="1"/>
  <c r="O258" i="30" s="1"/>
  <c r="AK377" i="7"/>
  <c r="N100" i="26" s="1"/>
  <c r="AF258" i="30" s="1"/>
  <c r="AF256" i="30" s="1"/>
  <c r="AK361" i="7"/>
  <c r="N84" i="26" s="1"/>
  <c r="P258" i="30" s="1"/>
  <c r="P256" i="30" s="1"/>
  <c r="AK359" i="7"/>
  <c r="N82" i="26" s="1"/>
  <c r="N258" i="30" s="1"/>
  <c r="Q365" i="7"/>
  <c r="J88" i="22" s="1"/>
  <c r="T86" i="30" s="1"/>
  <c r="T84" i="30" s="1"/>
  <c r="Q368" i="7"/>
  <c r="J91" i="22" s="1"/>
  <c r="W86" i="30" s="1"/>
  <c r="W84" i="30" s="1"/>
  <c r="Q373" i="7"/>
  <c r="J96" i="22" s="1"/>
  <c r="AB86" i="30" s="1"/>
  <c r="AB84" i="30" s="1"/>
  <c r="Q360" i="7"/>
  <c r="J83" i="22" s="1"/>
  <c r="O86" i="30" s="1"/>
  <c r="Q374" i="7"/>
  <c r="J97" i="22" s="1"/>
  <c r="AC86" i="30" s="1"/>
  <c r="AC84" i="30" s="1"/>
  <c r="Q369" i="7"/>
  <c r="J92" i="22" s="1"/>
  <c r="X86" i="30" s="1"/>
  <c r="X84" i="30" s="1"/>
  <c r="Q370" i="7"/>
  <c r="J93" i="22" s="1"/>
  <c r="Y86" i="30" s="1"/>
  <c r="Y84" i="30" s="1"/>
  <c r="Q381" i="7"/>
  <c r="J104" i="22" s="1"/>
  <c r="AJ86" i="30" s="1"/>
  <c r="AJ84" i="30" s="1"/>
  <c r="Y354" i="7"/>
  <c r="M77" i="23" s="1"/>
  <c r="I141" i="30" s="1"/>
  <c r="Y375" i="7"/>
  <c r="M98" i="23" s="1"/>
  <c r="AD141" i="30" s="1"/>
  <c r="AD139" i="30" s="1"/>
  <c r="Y356" i="7"/>
  <c r="M79" i="23" s="1"/>
  <c r="K141" i="30" s="1"/>
  <c r="Y366" i="7"/>
  <c r="M89" i="23" s="1"/>
  <c r="U141" i="30" s="1"/>
  <c r="Y364" i="7"/>
  <c r="M87" i="23" s="1"/>
  <c r="S141" i="30" s="1"/>
  <c r="Y374" i="7"/>
  <c r="M97" i="23" s="1"/>
  <c r="AC141" i="30" s="1"/>
  <c r="AC139" i="30" s="1"/>
  <c r="AC361" i="7"/>
  <c r="L84" i="24" s="1"/>
  <c r="P172" i="30" s="1"/>
  <c r="P170" i="30" s="1"/>
  <c r="AC379" i="7"/>
  <c r="L102" i="24" s="1"/>
  <c r="AH172" i="30" s="1"/>
  <c r="AH170" i="30" s="1"/>
  <c r="AC369" i="7"/>
  <c r="L92" i="24" s="1"/>
  <c r="X172" i="30" s="1"/>
  <c r="X170" i="30" s="1"/>
  <c r="AC359" i="7"/>
  <c r="L82" i="24" s="1"/>
  <c r="N172" i="30" s="1"/>
  <c r="AC362" i="7"/>
  <c r="L85" i="24" s="1"/>
  <c r="Q172" i="30" s="1"/>
  <c r="Q170" i="30" s="1"/>
  <c r="AC367" i="7"/>
  <c r="L90" i="24" s="1"/>
  <c r="V172" i="30" s="1"/>
  <c r="V170" i="30" s="1"/>
  <c r="AC381" i="7"/>
  <c r="L104" i="24" s="1"/>
  <c r="AJ172" i="30" s="1"/>
  <c r="AJ170" i="30" s="1"/>
  <c r="U355" i="7"/>
  <c r="I78" i="23" s="1"/>
  <c r="U364" i="7"/>
  <c r="I87" i="23" s="1"/>
  <c r="S117" i="30" s="1"/>
  <c r="S115" i="30" s="1"/>
  <c r="U377" i="7"/>
  <c r="I100" i="23" s="1"/>
  <c r="AF117" i="30" s="1"/>
  <c r="AF115" i="30" s="1"/>
  <c r="U361" i="7"/>
  <c r="I84" i="23" s="1"/>
  <c r="P117" i="30" s="1"/>
  <c r="U380" i="7"/>
  <c r="I103" i="23" s="1"/>
  <c r="AI117" i="30" s="1"/>
  <c r="AI115" i="30" s="1"/>
  <c r="U379" i="7"/>
  <c r="I102" i="23" s="1"/>
  <c r="AH117" i="30" s="1"/>
  <c r="AH115" i="30" s="1"/>
  <c r="U365" i="7"/>
  <c r="I88" i="23" s="1"/>
  <c r="T117" i="30" s="1"/>
  <c r="T115" i="30" s="1"/>
  <c r="U369" i="7"/>
  <c r="I92" i="23" s="1"/>
  <c r="X117" i="30" s="1"/>
  <c r="X115" i="30" s="1"/>
  <c r="AS365" i="7"/>
  <c r="I88" i="29" s="1"/>
  <c r="AS372" i="7"/>
  <c r="I95" i="29" s="1"/>
  <c r="AS354" i="7"/>
  <c r="I77" i="29" s="1"/>
  <c r="AS366" i="7"/>
  <c r="I89" i="29" s="1"/>
  <c r="AS379" i="7"/>
  <c r="I102" i="29" s="1"/>
  <c r="M366" i="7"/>
  <c r="K89" i="21" s="1"/>
  <c r="U55" i="30" s="1"/>
  <c r="U53" i="30" s="1"/>
  <c r="M378" i="7"/>
  <c r="K101" i="21" s="1"/>
  <c r="AG55" i="30" s="1"/>
  <c r="AG53" i="30" s="1"/>
  <c r="M359" i="7"/>
  <c r="K82" i="21" s="1"/>
  <c r="N55" i="30" s="1"/>
  <c r="M373" i="7"/>
  <c r="K96" i="21" s="1"/>
  <c r="AB55" i="30" s="1"/>
  <c r="AB53" i="30" s="1"/>
  <c r="M365" i="7"/>
  <c r="K88" i="21" s="1"/>
  <c r="T55" i="30" s="1"/>
  <c r="T53" i="30" s="1"/>
  <c r="M371" i="7"/>
  <c r="K94" i="21" s="1"/>
  <c r="Z55" i="30" s="1"/>
  <c r="Z53" i="30" s="1"/>
  <c r="AG372" i="7"/>
  <c r="J95" i="26" s="1"/>
  <c r="AA234" i="30" s="1"/>
  <c r="AA232" i="30" s="1"/>
  <c r="AG361" i="7"/>
  <c r="J84" i="26" s="1"/>
  <c r="P234" i="30" s="1"/>
  <c r="AG364" i="7"/>
  <c r="J87" i="26" s="1"/>
  <c r="S234" i="30" s="1"/>
  <c r="AG378" i="7"/>
  <c r="J101" i="26" s="1"/>
  <c r="AG234" i="30" s="1"/>
  <c r="AG232" i="30" s="1"/>
  <c r="AG373" i="7"/>
  <c r="J96" i="26" s="1"/>
  <c r="AB234" i="30" s="1"/>
  <c r="AB232" i="30" s="1"/>
  <c r="AG370" i="7"/>
  <c r="J93" i="26" s="1"/>
  <c r="Y234" i="30" s="1"/>
  <c r="Y232" i="30" s="1"/>
  <c r="AK370" i="7"/>
  <c r="N93" i="26" s="1"/>
  <c r="Y258" i="30" s="1"/>
  <c r="Y256" i="30" s="1"/>
  <c r="Q362" i="7"/>
  <c r="J85" i="22" s="1"/>
  <c r="Q86" i="30" s="1"/>
  <c r="Q84" i="30" s="1"/>
  <c r="Q356" i="7"/>
  <c r="J79" i="22" s="1"/>
  <c r="K86" i="30" s="1"/>
  <c r="AC357" i="7"/>
  <c r="L80" i="24" s="1"/>
  <c r="L172" i="30" s="1"/>
  <c r="AS381" i="7"/>
  <c r="I104" i="29" s="1"/>
  <c r="M370" i="7"/>
  <c r="K93" i="21" s="1"/>
  <c r="Y55" i="30" s="1"/>
  <c r="Y53" i="30" s="1"/>
  <c r="AG375" i="7"/>
  <c r="J98" i="26" s="1"/>
  <c r="AD234" i="30" s="1"/>
  <c r="AD232" i="30" s="1"/>
  <c r="Q378" i="7"/>
  <c r="J101" i="22" s="1"/>
  <c r="AG86" i="30" s="1"/>
  <c r="AG84" i="30" s="1"/>
  <c r="Y362" i="7"/>
  <c r="M85" i="23" s="1"/>
  <c r="Q141" i="30" s="1"/>
  <c r="Y359" i="7"/>
  <c r="M82" i="23" s="1"/>
  <c r="N141" i="30" s="1"/>
  <c r="AC370" i="7"/>
  <c r="L93" i="24" s="1"/>
  <c r="Y172" i="30" s="1"/>
  <c r="Y170" i="30" s="1"/>
  <c r="AC366" i="7"/>
  <c r="L89" i="24" s="1"/>
  <c r="U172" i="30" s="1"/>
  <c r="U170" i="30" s="1"/>
  <c r="AC364" i="7"/>
  <c r="L87" i="24" s="1"/>
  <c r="S172" i="30" s="1"/>
  <c r="S170" i="30" s="1"/>
  <c r="U374" i="7"/>
  <c r="I97" i="23" s="1"/>
  <c r="AC117" i="30" s="1"/>
  <c r="AC115" i="30" s="1"/>
  <c r="U359" i="7"/>
  <c r="I82" i="23" s="1"/>
  <c r="N117" i="30" s="1"/>
  <c r="AS360" i="7"/>
  <c r="I83" i="29" s="1"/>
  <c r="M358" i="7"/>
  <c r="K81" i="21" s="1"/>
  <c r="M55" i="30" s="1"/>
  <c r="AG368" i="7"/>
  <c r="J91" i="26" s="1"/>
  <c r="W234" i="30" s="1"/>
  <c r="W232" i="30" s="1"/>
  <c r="AG356" i="7"/>
  <c r="J79" i="26" s="1"/>
  <c r="K234" i="30" s="1"/>
  <c r="AG371" i="7"/>
  <c r="J94" i="26" s="1"/>
  <c r="Z234" i="30" s="1"/>
  <c r="Z232" i="30" s="1"/>
  <c r="AK367" i="7"/>
  <c r="N90" i="26" s="1"/>
  <c r="V258" i="30" s="1"/>
  <c r="V256" i="30" s="1"/>
  <c r="AK358" i="7"/>
  <c r="N81" i="26" s="1"/>
  <c r="M258" i="30" s="1"/>
  <c r="AK363" i="7"/>
  <c r="N86" i="26" s="1"/>
  <c r="R258" i="30" s="1"/>
  <c r="R256" i="30" s="1"/>
  <c r="AK372" i="7"/>
  <c r="N95" i="26" s="1"/>
  <c r="AA258" i="30" s="1"/>
  <c r="AA256" i="30" s="1"/>
  <c r="AK365" i="7"/>
  <c r="N88" i="26" s="1"/>
  <c r="T258" i="30" s="1"/>
  <c r="T256" i="30" s="1"/>
  <c r="AK380" i="7"/>
  <c r="N103" i="26" s="1"/>
  <c r="AI258" i="30" s="1"/>
  <c r="AI256" i="30" s="1"/>
  <c r="Q358" i="7"/>
  <c r="J81" i="22" s="1"/>
  <c r="M86" i="30" s="1"/>
  <c r="Q372" i="7"/>
  <c r="J95" i="22" s="1"/>
  <c r="AA86" i="30" s="1"/>
  <c r="AA84" i="30" s="1"/>
  <c r="Q357" i="7"/>
  <c r="J80" i="22" s="1"/>
  <c r="L86" i="30" s="1"/>
  <c r="Q363" i="7"/>
  <c r="J86" i="22" s="1"/>
  <c r="R86" i="30" s="1"/>
  <c r="R84" i="30" s="1"/>
  <c r="Q377" i="7"/>
  <c r="J100" i="22" s="1"/>
  <c r="AF86" i="30" s="1"/>
  <c r="AF84" i="30" s="1"/>
  <c r="Q359" i="7"/>
  <c r="J82" i="22" s="1"/>
  <c r="N86" i="30" s="1"/>
  <c r="Y370" i="7"/>
  <c r="M93" i="23" s="1"/>
  <c r="Y141" i="30" s="1"/>
  <c r="Y139" i="30" s="1"/>
  <c r="Y371" i="7"/>
  <c r="M94" i="23" s="1"/>
  <c r="Z141" i="30" s="1"/>
  <c r="Z139" i="30" s="1"/>
  <c r="Y369" i="7"/>
  <c r="M92" i="23" s="1"/>
  <c r="X141" i="30" s="1"/>
  <c r="X139" i="30" s="1"/>
  <c r="Y355" i="7"/>
  <c r="M78" i="23" s="1"/>
  <c r="J141" i="30" s="1"/>
  <c r="Y379" i="7"/>
  <c r="M102" i="23" s="1"/>
  <c r="AH141" i="30" s="1"/>
  <c r="AH139" i="30" s="1"/>
  <c r="Y377" i="7"/>
  <c r="M100" i="23" s="1"/>
  <c r="AF141" i="30" s="1"/>
  <c r="AF139" i="30" s="1"/>
  <c r="AC380" i="7"/>
  <c r="L103" i="24" s="1"/>
  <c r="AI172" i="30" s="1"/>
  <c r="AI170" i="30" s="1"/>
  <c r="AC363" i="7"/>
  <c r="L86" i="24" s="1"/>
  <c r="R172" i="30" s="1"/>
  <c r="R170" i="30" s="1"/>
  <c r="AC373" i="7"/>
  <c r="L96" i="24" s="1"/>
  <c r="AB172" i="30" s="1"/>
  <c r="AB170" i="30" s="1"/>
  <c r="AC365" i="7"/>
  <c r="L88" i="24" s="1"/>
  <c r="T172" i="30" s="1"/>
  <c r="T170" i="30" s="1"/>
  <c r="AC371" i="7"/>
  <c r="L94" i="24" s="1"/>
  <c r="Z172" i="30" s="1"/>
  <c r="Z170" i="30" s="1"/>
  <c r="AC258" i="7"/>
  <c r="AC290" i="7" s="1"/>
  <c r="AC354" i="7" s="1"/>
  <c r="L77" i="24" s="1"/>
  <c r="I172" i="30" s="1"/>
  <c r="AC358" i="7"/>
  <c r="L81" i="24" s="1"/>
  <c r="M172" i="30" s="1"/>
  <c r="U372" i="7"/>
  <c r="I95" i="23" s="1"/>
  <c r="AA117" i="30" s="1"/>
  <c r="AA115" i="30" s="1"/>
  <c r="U363" i="7"/>
  <c r="I86" i="23" s="1"/>
  <c r="R117" i="30" s="1"/>
  <c r="R115" i="30" s="1"/>
  <c r="U376" i="7"/>
  <c r="I99" i="23" s="1"/>
  <c r="AE117" i="30" s="1"/>
  <c r="AE115" i="30" s="1"/>
  <c r="U357" i="7"/>
  <c r="I80" i="23" s="1"/>
  <c r="L117" i="30" s="1"/>
  <c r="U378" i="7"/>
  <c r="I101" i="23" s="1"/>
  <c r="AG117" i="30" s="1"/>
  <c r="AG115" i="30" s="1"/>
  <c r="U373" i="7"/>
  <c r="I96" i="23" s="1"/>
  <c r="AB117" i="30" s="1"/>
  <c r="AB115" i="30" s="1"/>
  <c r="U371" i="7"/>
  <c r="I94" i="23" s="1"/>
  <c r="Z117" i="30" s="1"/>
  <c r="Z115" i="30" s="1"/>
  <c r="AS356" i="7"/>
  <c r="I79" i="29" s="1"/>
  <c r="AS378" i="7"/>
  <c r="I101" i="29" s="1"/>
  <c r="AS375" i="7"/>
  <c r="I98" i="29" s="1"/>
  <c r="AS374" i="7"/>
  <c r="I97" i="29" s="1"/>
  <c r="AS363" i="7"/>
  <c r="I86" i="29" s="1"/>
  <c r="AS373" i="7"/>
  <c r="I96" i="29" s="1"/>
  <c r="M361" i="7"/>
  <c r="K84" i="21" s="1"/>
  <c r="P55" i="30" s="1"/>
  <c r="M375" i="7"/>
  <c r="K98" i="21" s="1"/>
  <c r="AD55" i="30" s="1"/>
  <c r="AD53" i="30" s="1"/>
  <c r="M381" i="7"/>
  <c r="K104" i="21" s="1"/>
  <c r="AJ55" i="30" s="1"/>
  <c r="AJ53" i="30" s="1"/>
  <c r="M376" i="7"/>
  <c r="K99" i="21" s="1"/>
  <c r="AE55" i="30" s="1"/>
  <c r="AE53" i="30" s="1"/>
  <c r="M355" i="7"/>
  <c r="K78" i="21" s="1"/>
  <c r="J55" i="30" s="1"/>
  <c r="M360" i="7"/>
  <c r="K83" i="21" s="1"/>
  <c r="O55" i="30" s="1"/>
  <c r="M374" i="7"/>
  <c r="K97" i="21" s="1"/>
  <c r="AC55" i="30" s="1"/>
  <c r="AC53" i="30" s="1"/>
  <c r="AG355" i="7"/>
  <c r="J78" i="26" s="1"/>
  <c r="J234" i="30" s="1"/>
  <c r="AG362" i="7"/>
  <c r="J85" i="26" s="1"/>
  <c r="Q234" i="30" s="1"/>
  <c r="AG379" i="7"/>
  <c r="J102" i="26" s="1"/>
  <c r="AH234" i="30" s="1"/>
  <c r="AH232" i="30" s="1"/>
  <c r="AG363" i="7"/>
  <c r="J86" i="26" s="1"/>
  <c r="R234" i="30" s="1"/>
  <c r="AG381" i="7"/>
  <c r="J104" i="26" s="1"/>
  <c r="AJ234" i="30" s="1"/>
  <c r="AJ232" i="30" s="1"/>
  <c r="AG357" i="7"/>
  <c r="J80" i="26" s="1"/>
  <c r="L234" i="30" s="1"/>
  <c r="AG359" i="7"/>
  <c r="J82" i="26" s="1"/>
  <c r="N234" i="30" s="1"/>
  <c r="AM382" i="7"/>
  <c r="W382" i="7"/>
  <c r="G382" i="7"/>
  <c r="Q258" i="7"/>
  <c r="Q290" i="7" s="1"/>
  <c r="Q354" i="7" s="1"/>
  <c r="J77" i="22" s="1"/>
  <c r="I86" i="30" s="1"/>
  <c r="I263" i="7"/>
  <c r="I295" i="7" s="1"/>
  <c r="I359" i="7" s="1"/>
  <c r="M82" i="14" s="1"/>
  <c r="N30" i="30" s="1"/>
  <c r="I258" i="7"/>
  <c r="I290" i="7" s="1"/>
  <c r="I354" i="7" s="1"/>
  <c r="M77" i="14" s="1"/>
  <c r="I30" i="30" s="1"/>
  <c r="AO269" i="7"/>
  <c r="AO301" i="7" s="1"/>
  <c r="AO365" i="7" s="1"/>
  <c r="K88" i="28" s="1"/>
  <c r="T314" i="30" s="1"/>
  <c r="T312" i="30" s="1"/>
  <c r="AO264" i="7"/>
  <c r="AO296" i="7" s="1"/>
  <c r="AO360" i="7" s="1"/>
  <c r="K83" i="28" s="1"/>
  <c r="O314" i="30" s="1"/>
  <c r="U260" i="7"/>
  <c r="U292" i="7" s="1"/>
  <c r="U356" i="7" s="1"/>
  <c r="I79" i="23" s="1"/>
  <c r="K117" i="30" s="1"/>
  <c r="AS259" i="7"/>
  <c r="AS291" i="7" s="1"/>
  <c r="AS355" i="7" s="1"/>
  <c r="I78" i="29" s="1"/>
  <c r="M258" i="7"/>
  <c r="M290" i="7" s="1"/>
  <c r="M354" i="7" s="1"/>
  <c r="K77" i="21" s="1"/>
  <c r="I55" i="30" s="1"/>
  <c r="AK258" i="7"/>
  <c r="AK290" i="7" s="1"/>
  <c r="AK354" i="7" s="1"/>
  <c r="N77" i="26" s="1"/>
  <c r="I258" i="30" s="1"/>
  <c r="I264" i="7"/>
  <c r="I296" i="7" s="1"/>
  <c r="I360" i="7" s="1"/>
  <c r="M83" i="14" s="1"/>
  <c r="O30" i="30" s="1"/>
  <c r="AO267" i="7"/>
  <c r="AO299" i="7" s="1"/>
  <c r="AO363" i="7" s="1"/>
  <c r="K86" i="28" s="1"/>
  <c r="R314" i="30" s="1"/>
  <c r="AS262" i="7"/>
  <c r="AS294" i="7" s="1"/>
  <c r="AS358" i="7" s="1"/>
  <c r="I81" i="29" s="1"/>
  <c r="I266" i="7"/>
  <c r="I298" i="7" s="1"/>
  <c r="I362" i="7" s="1"/>
  <c r="M85" i="14" s="1"/>
  <c r="Q30" i="30" s="1"/>
  <c r="Y253" i="7"/>
  <c r="Y257" i="7"/>
  <c r="Y289" i="7" s="1"/>
  <c r="Y353" i="7" s="1"/>
  <c r="M76" i="23" s="1"/>
  <c r="AC257" i="7"/>
  <c r="AC289" i="7" s="1"/>
  <c r="AC353" i="7" s="1"/>
  <c r="AC253" i="7"/>
  <c r="AO263" i="7"/>
  <c r="AO295" i="7" s="1"/>
  <c r="AO359" i="7" s="1"/>
  <c r="K82" i="28" s="1"/>
  <c r="N314" i="30" s="1"/>
  <c r="AO253" i="7"/>
  <c r="AO257" i="7"/>
  <c r="AO289" i="7" s="1"/>
  <c r="AO353" i="7" s="1"/>
  <c r="K76" i="28" s="1"/>
  <c r="AS265" i="7"/>
  <c r="AS297" i="7" s="1"/>
  <c r="AS361" i="7" s="1"/>
  <c r="I84" i="29" s="1"/>
  <c r="AK257" i="7"/>
  <c r="AK289" i="7" s="1"/>
  <c r="AK353" i="7" s="1"/>
  <c r="N76" i="26" s="1"/>
  <c r="AK253" i="7"/>
  <c r="Q253" i="7"/>
  <c r="Q257" i="7"/>
  <c r="Q289" i="7" s="1"/>
  <c r="Q353" i="7" s="1"/>
  <c r="J76" i="22" s="1"/>
  <c r="Y264" i="7"/>
  <c r="Y296" i="7" s="1"/>
  <c r="Y360" i="7" s="1"/>
  <c r="M83" i="23" s="1"/>
  <c r="O141" i="30" s="1"/>
  <c r="AO270" i="7"/>
  <c r="AO302" i="7" s="1"/>
  <c r="AO366" i="7" s="1"/>
  <c r="K89" i="28" s="1"/>
  <c r="U314" i="30" s="1"/>
  <c r="U312" i="30" s="1"/>
  <c r="AO261" i="7"/>
  <c r="AO293" i="7" s="1"/>
  <c r="AO357" i="7" s="1"/>
  <c r="K80" i="28" s="1"/>
  <c r="L314" i="30" s="1"/>
  <c r="AO266" i="7"/>
  <c r="AO298" i="7" s="1"/>
  <c r="AO362" i="7" s="1"/>
  <c r="K85" i="28" s="1"/>
  <c r="Q314" i="30" s="1"/>
  <c r="AS257" i="7"/>
  <c r="AS289" i="7" s="1"/>
  <c r="AS353" i="7" s="1"/>
  <c r="I76" i="29" s="1"/>
  <c r="AS253" i="7"/>
  <c r="I261" i="7"/>
  <c r="I293" i="7" s="1"/>
  <c r="I357" i="7" s="1"/>
  <c r="M80" i="14" s="1"/>
  <c r="L30" i="30" s="1"/>
  <c r="I253" i="7"/>
  <c r="I257" i="7"/>
  <c r="I289" i="7" s="1"/>
  <c r="I353" i="7" s="1"/>
  <c r="M76" i="14" s="1"/>
  <c r="U257" i="7"/>
  <c r="U289" i="7" s="1"/>
  <c r="U353" i="7" s="1"/>
  <c r="I76" i="23" s="1"/>
  <c r="U253" i="7"/>
  <c r="M257" i="7"/>
  <c r="M289" i="7" s="1"/>
  <c r="M353" i="7" s="1"/>
  <c r="K76" i="21" s="1"/>
  <c r="M253" i="7"/>
  <c r="M261" i="7"/>
  <c r="M293" i="7" s="1"/>
  <c r="M357" i="7" s="1"/>
  <c r="K80" i="21" s="1"/>
  <c r="L55" i="30" s="1"/>
  <c r="AG264" i="7"/>
  <c r="AG296" i="7" s="1"/>
  <c r="AG360" i="7" s="1"/>
  <c r="J83" i="26" s="1"/>
  <c r="O234" i="30" s="1"/>
  <c r="AG253" i="7"/>
  <c r="AG257" i="7"/>
  <c r="AG289" i="7" s="1"/>
  <c r="AG353" i="7" s="1"/>
  <c r="J76" i="26" s="1"/>
  <c r="I267" i="7"/>
  <c r="I299" i="7" s="1"/>
  <c r="I363" i="7" s="1"/>
  <c r="M86" i="14" s="1"/>
  <c r="R30" i="30" s="1"/>
  <c r="U220" i="7"/>
  <c r="M220" i="7"/>
  <c r="Y220" i="7"/>
  <c r="AG220" i="7"/>
  <c r="AK220" i="7"/>
  <c r="Q220" i="7"/>
  <c r="AC220" i="7"/>
  <c r="AS220" i="7"/>
  <c r="T186" i="14"/>
  <c r="AC186" i="14" s="1"/>
  <c r="O89" i="7"/>
  <c r="O119" i="7"/>
  <c r="O150" i="7" s="1"/>
  <c r="AE89" i="7"/>
  <c r="AE119" i="7"/>
  <c r="AE150" i="7" s="1"/>
  <c r="AU89" i="7"/>
  <c r="AU119" i="7"/>
  <c r="AU150" i="7" s="1"/>
  <c r="P88" i="7"/>
  <c r="P118" i="7"/>
  <c r="P149" i="7" s="1"/>
  <c r="AN88" i="7"/>
  <c r="AN118" i="7"/>
  <c r="AN149" i="7" s="1"/>
  <c r="E88" i="7"/>
  <c r="E118" i="7"/>
  <c r="E149" i="7" s="1"/>
  <c r="AH88" i="7"/>
  <c r="AH118" i="7"/>
  <c r="AH149" i="7" s="1"/>
  <c r="AF88" i="7"/>
  <c r="AF118" i="7"/>
  <c r="AF149" i="7" s="1"/>
  <c r="AR88" i="7"/>
  <c r="AR118" i="7"/>
  <c r="AR149" i="7" s="1"/>
  <c r="AD89" i="7"/>
  <c r="AD119" i="7"/>
  <c r="AD150" i="7" s="1"/>
  <c r="AL89" i="7"/>
  <c r="AL119" i="7"/>
  <c r="AL150" i="7" s="1"/>
  <c r="N89" i="7"/>
  <c r="N119" i="7"/>
  <c r="N150" i="7" s="1"/>
  <c r="X88" i="7"/>
  <c r="X118" i="7"/>
  <c r="X149" i="7" s="1"/>
  <c r="R88" i="7"/>
  <c r="R118" i="7"/>
  <c r="R149" i="7" s="1"/>
  <c r="AJ88" i="7"/>
  <c r="AJ118" i="7"/>
  <c r="AJ149" i="7" s="1"/>
  <c r="L88" i="7"/>
  <c r="L118" i="7"/>
  <c r="L149" i="7" s="1"/>
  <c r="K89" i="7"/>
  <c r="K119" i="7"/>
  <c r="K150" i="7" s="1"/>
  <c r="F89" i="7"/>
  <c r="F119" i="7"/>
  <c r="F150" i="7" s="1"/>
  <c r="AA89" i="7"/>
  <c r="AA119" i="7"/>
  <c r="AA150" i="7" s="1"/>
  <c r="J88" i="7"/>
  <c r="J118" i="7"/>
  <c r="J149" i="7" s="1"/>
  <c r="AP88" i="7"/>
  <c r="AP118" i="7"/>
  <c r="AP149" i="7" s="1"/>
  <c r="S89" i="7"/>
  <c r="S119" i="7"/>
  <c r="S150" i="7" s="1"/>
  <c r="V89" i="7"/>
  <c r="V119" i="7"/>
  <c r="V150" i="7" s="1"/>
  <c r="AQ89" i="7"/>
  <c r="AQ119" i="7"/>
  <c r="AQ150" i="7" s="1"/>
  <c r="AI89" i="7"/>
  <c r="AI119" i="7"/>
  <c r="AI150" i="7" s="1"/>
  <c r="AB88" i="7"/>
  <c r="AB118" i="7"/>
  <c r="AB149" i="7" s="1"/>
  <c r="Z88" i="7"/>
  <c r="Z118" i="7"/>
  <c r="Z149" i="7" s="1"/>
  <c r="T88" i="7"/>
  <c r="T118" i="7"/>
  <c r="T149" i="7" s="1"/>
  <c r="AT89" i="7"/>
  <c r="AT119" i="7"/>
  <c r="AT150" i="7" s="1"/>
  <c r="H88" i="7"/>
  <c r="H118" i="7"/>
  <c r="H149" i="7" s="1"/>
  <c r="AL70" i="14"/>
  <c r="AP70" i="14"/>
  <c r="AN70" i="14"/>
  <c r="AQ70" i="14"/>
  <c r="AM70" i="14"/>
  <c r="AO70" i="14"/>
  <c r="AL54" i="14"/>
  <c r="AT54" i="14" s="1"/>
  <c r="I54" i="14" s="1"/>
  <c r="AP54" i="14"/>
  <c r="AX54" i="14" s="1"/>
  <c r="AQ54" i="14"/>
  <c r="AY54" i="14" s="1"/>
  <c r="AN54" i="14"/>
  <c r="AO54" i="14"/>
  <c r="AM54" i="14"/>
  <c r="U65" i="14"/>
  <c r="X65" i="14"/>
  <c r="W65" i="14"/>
  <c r="Z65" i="14"/>
  <c r="V65" i="14"/>
  <c r="Y65" i="14"/>
  <c r="U49" i="14"/>
  <c r="W49" i="14"/>
  <c r="Z49" i="14"/>
  <c r="AH49" i="14" s="1"/>
  <c r="V49" i="14"/>
  <c r="X49" i="14"/>
  <c r="AF49" i="14" s="1"/>
  <c r="Y49" i="14"/>
  <c r="AG49" i="14" s="1"/>
  <c r="AL68" i="14"/>
  <c r="AN68" i="14"/>
  <c r="AP68" i="14"/>
  <c r="AQ68" i="14"/>
  <c r="AM68" i="14"/>
  <c r="AO68" i="14"/>
  <c r="AL52" i="14"/>
  <c r="AT52" i="14" s="1"/>
  <c r="I52" i="14" s="1"/>
  <c r="AQ52" i="14"/>
  <c r="AY52" i="14" s="1"/>
  <c r="AP52" i="14"/>
  <c r="AX52" i="14" s="1"/>
  <c r="AO52" i="14"/>
  <c r="AW52" i="14" s="1"/>
  <c r="AM52" i="14"/>
  <c r="AN52" i="14"/>
  <c r="AL67" i="14"/>
  <c r="AN67" i="14"/>
  <c r="AO67" i="14"/>
  <c r="AM67" i="14"/>
  <c r="AQ67" i="14"/>
  <c r="AP67" i="14"/>
  <c r="AL51" i="14"/>
  <c r="AT51" i="14" s="1"/>
  <c r="I51" i="14" s="1"/>
  <c r="AN51" i="14"/>
  <c r="AV51" i="14" s="1"/>
  <c r="AM51" i="14"/>
  <c r="AQ51" i="14"/>
  <c r="AY51" i="14" s="1"/>
  <c r="AP51" i="14"/>
  <c r="AX51" i="14" s="1"/>
  <c r="AO51" i="14"/>
  <c r="AW51" i="14" s="1"/>
  <c r="U58" i="14"/>
  <c r="W58" i="14"/>
  <c r="Z58" i="14"/>
  <c r="V58" i="14"/>
  <c r="X58" i="14"/>
  <c r="Y58" i="14"/>
  <c r="U46" i="14"/>
  <c r="AC46" i="14" s="1"/>
  <c r="V46" i="14"/>
  <c r="AD46" i="14" s="1"/>
  <c r="Y46" i="14"/>
  <c r="AG46" i="14" s="1"/>
  <c r="Z46" i="14"/>
  <c r="AH46" i="14" s="1"/>
  <c r="X46" i="14"/>
  <c r="AF46" i="14" s="1"/>
  <c r="W46" i="14"/>
  <c r="AE46" i="14" s="1"/>
  <c r="AL65" i="14"/>
  <c r="AM65" i="14"/>
  <c r="AQ65" i="14"/>
  <c r="AN65" i="14"/>
  <c r="AP65" i="14"/>
  <c r="AO65" i="14"/>
  <c r="U68" i="14"/>
  <c r="W68" i="14"/>
  <c r="V68" i="14"/>
  <c r="X68" i="14"/>
  <c r="Y68" i="14"/>
  <c r="Z68" i="14"/>
  <c r="U60" i="14"/>
  <c r="W60" i="14"/>
  <c r="Z60" i="14"/>
  <c r="X60" i="14"/>
  <c r="V60" i="14"/>
  <c r="Y60" i="14"/>
  <c r="U52" i="14"/>
  <c r="W52" i="14"/>
  <c r="Z52" i="14"/>
  <c r="AH52" i="14" s="1"/>
  <c r="X52" i="14"/>
  <c r="V52" i="14"/>
  <c r="Y52" i="14"/>
  <c r="U44" i="14"/>
  <c r="AC44" i="14" s="1"/>
  <c r="X44" i="14"/>
  <c r="AF44" i="14" s="1"/>
  <c r="Z44" i="14"/>
  <c r="AH44" i="14" s="1"/>
  <c r="Y44" i="14"/>
  <c r="AG44" i="14" s="1"/>
  <c r="W44" i="14"/>
  <c r="AE44" i="14" s="1"/>
  <c r="V44" i="14"/>
  <c r="AD44" i="14" s="1"/>
  <c r="AL46" i="14"/>
  <c r="AT46" i="14" s="1"/>
  <c r="AN46" i="14"/>
  <c r="AV46" i="14" s="1"/>
  <c r="AQ46" i="14"/>
  <c r="AY46" i="14" s="1"/>
  <c r="AP46" i="14"/>
  <c r="AX46" i="14" s="1"/>
  <c r="AO46" i="14"/>
  <c r="AW46" i="14" s="1"/>
  <c r="AM46" i="14"/>
  <c r="AU46" i="14" s="1"/>
  <c r="AL66" i="14"/>
  <c r="AN66" i="14"/>
  <c r="AP66" i="14"/>
  <c r="AQ66" i="14"/>
  <c r="AO66" i="14"/>
  <c r="AM66" i="14"/>
  <c r="AL50" i="14"/>
  <c r="AT50" i="14" s="1"/>
  <c r="I50" i="14" s="1"/>
  <c r="AP50" i="14"/>
  <c r="AX50" i="14" s="1"/>
  <c r="AN50" i="14"/>
  <c r="AV50" i="14" s="1"/>
  <c r="AO50" i="14"/>
  <c r="AW50" i="14" s="1"/>
  <c r="AQ50" i="14"/>
  <c r="AY50" i="14" s="1"/>
  <c r="AM50" i="14"/>
  <c r="AU50" i="14" s="1"/>
  <c r="U61" i="14"/>
  <c r="X61" i="14"/>
  <c r="W61" i="14"/>
  <c r="V61" i="14"/>
  <c r="Y61" i="14"/>
  <c r="Z61" i="14"/>
  <c r="U45" i="14"/>
  <c r="AC45" i="14" s="1"/>
  <c r="W45" i="14"/>
  <c r="AE45" i="14" s="1"/>
  <c r="X45" i="14"/>
  <c r="AF45" i="14" s="1"/>
  <c r="Z45" i="14"/>
  <c r="AH45" i="14" s="1"/>
  <c r="V45" i="14"/>
  <c r="AD45" i="14" s="1"/>
  <c r="Y45" i="14"/>
  <c r="AG45" i="14" s="1"/>
  <c r="AL64" i="14"/>
  <c r="AN64" i="14"/>
  <c r="AO64" i="14"/>
  <c r="AP64" i="14"/>
  <c r="AM64" i="14"/>
  <c r="AQ64" i="14"/>
  <c r="AL48" i="14"/>
  <c r="AT48" i="14" s="1"/>
  <c r="AO48" i="14"/>
  <c r="AW48" i="14" s="1"/>
  <c r="AN48" i="14"/>
  <c r="AV48" i="14" s="1"/>
  <c r="AP48" i="14"/>
  <c r="AX48" i="14" s="1"/>
  <c r="AM48" i="14"/>
  <c r="AU48" i="14" s="1"/>
  <c r="AQ48" i="14"/>
  <c r="AY48" i="14" s="1"/>
  <c r="U67" i="14"/>
  <c r="X67" i="14"/>
  <c r="W67" i="14"/>
  <c r="V67" i="14"/>
  <c r="Y67" i="14"/>
  <c r="Z67" i="14"/>
  <c r="U59" i="14"/>
  <c r="X59" i="14"/>
  <c r="W59" i="14"/>
  <c r="Z59" i="14"/>
  <c r="V59" i="14"/>
  <c r="Y59" i="14"/>
  <c r="U51" i="14"/>
  <c r="X51" i="14"/>
  <c r="Z51" i="14"/>
  <c r="AH51" i="14" s="1"/>
  <c r="Y51" i="14"/>
  <c r="AG51" i="14" s="1"/>
  <c r="W51" i="14"/>
  <c r="V51" i="14"/>
  <c r="U43" i="14"/>
  <c r="AC43" i="14" s="1"/>
  <c r="X43" i="14"/>
  <c r="AF43" i="14" s="1"/>
  <c r="Y43" i="14"/>
  <c r="AG43" i="14" s="1"/>
  <c r="Z43" i="14"/>
  <c r="AH43" i="14" s="1"/>
  <c r="V43" i="14"/>
  <c r="AD43" i="14" s="1"/>
  <c r="W43" i="14"/>
  <c r="AE43" i="14" s="1"/>
  <c r="AL63" i="14"/>
  <c r="AQ63" i="14"/>
  <c r="AM63" i="14"/>
  <c r="AN63" i="14"/>
  <c r="AO63" i="14"/>
  <c r="AP63" i="14"/>
  <c r="AL47" i="14"/>
  <c r="AT47" i="14" s="1"/>
  <c r="AN47" i="14"/>
  <c r="AV47" i="14" s="1"/>
  <c r="AM47" i="14"/>
  <c r="AU47" i="14" s="1"/>
  <c r="AQ47" i="14"/>
  <c r="AY47" i="14" s="1"/>
  <c r="AO47" i="14"/>
  <c r="AW47" i="14" s="1"/>
  <c r="AP47" i="14"/>
  <c r="AX47" i="14" s="1"/>
  <c r="U66" i="14"/>
  <c r="W66" i="14"/>
  <c r="V66" i="14"/>
  <c r="Y66" i="14"/>
  <c r="Z66" i="14"/>
  <c r="X66" i="14"/>
  <c r="U54" i="14"/>
  <c r="W54" i="14"/>
  <c r="V54" i="14"/>
  <c r="Y54" i="14"/>
  <c r="X54" i="14"/>
  <c r="Z54" i="14"/>
  <c r="AL57" i="14"/>
  <c r="AQ57" i="14"/>
  <c r="AY57" i="14" s="1"/>
  <c r="AM57" i="14"/>
  <c r="AO57" i="14"/>
  <c r="AP57" i="14"/>
  <c r="AN57" i="14"/>
  <c r="AL49" i="14"/>
  <c r="AT49" i="14" s="1"/>
  <c r="AM49" i="14"/>
  <c r="AU49" i="14" s="1"/>
  <c r="AN49" i="14"/>
  <c r="AV49" i="14" s="1"/>
  <c r="AP49" i="14"/>
  <c r="AX49" i="14" s="1"/>
  <c r="AQ49" i="14"/>
  <c r="AY49" i="14" s="1"/>
  <c r="AO49" i="14"/>
  <c r="AW49" i="14" s="1"/>
  <c r="AL62" i="14"/>
  <c r="AN62" i="14"/>
  <c r="AP62" i="14"/>
  <c r="AO62" i="14"/>
  <c r="AQ62" i="14"/>
  <c r="AM62" i="14"/>
  <c r="U57" i="14"/>
  <c r="AH57" i="14" s="1"/>
  <c r="X57" i="14"/>
  <c r="Y57" i="14"/>
  <c r="V57" i="14"/>
  <c r="W57" i="14"/>
  <c r="Z57" i="14"/>
  <c r="AL60" i="14"/>
  <c r="AN60" i="14"/>
  <c r="AP60" i="14"/>
  <c r="AM60" i="14"/>
  <c r="AQ60" i="14"/>
  <c r="AO60" i="14"/>
  <c r="AL44" i="14"/>
  <c r="AT44" i="14" s="1"/>
  <c r="AN44" i="14"/>
  <c r="AV44" i="14" s="1"/>
  <c r="AO44" i="14"/>
  <c r="AW44" i="14" s="1"/>
  <c r="AP44" i="14"/>
  <c r="AX44" i="14" s="1"/>
  <c r="AM44" i="14"/>
  <c r="AU44" i="14" s="1"/>
  <c r="AQ44" i="14"/>
  <c r="AY44" i="14" s="1"/>
  <c r="AL59" i="14"/>
  <c r="AQ59" i="14"/>
  <c r="AN59" i="14"/>
  <c r="AO59" i="14"/>
  <c r="AM59" i="14"/>
  <c r="AP59" i="14"/>
  <c r="AL43" i="14"/>
  <c r="AT43" i="14" s="1"/>
  <c r="AQ43" i="14"/>
  <c r="AY43" i="14" s="1"/>
  <c r="AN43" i="14"/>
  <c r="AV43" i="14" s="1"/>
  <c r="AM43" i="14"/>
  <c r="AU43" i="14" s="1"/>
  <c r="AO43" i="14"/>
  <c r="AW43" i="14" s="1"/>
  <c r="AP43" i="14"/>
  <c r="AX43" i="14" s="1"/>
  <c r="U62" i="14"/>
  <c r="W62" i="14"/>
  <c r="Z62" i="14"/>
  <c r="V62" i="14"/>
  <c r="X62" i="14"/>
  <c r="Y62" i="14"/>
  <c r="AL69" i="14"/>
  <c r="AN69" i="14"/>
  <c r="AP69" i="14"/>
  <c r="AO69" i="14"/>
  <c r="AM69" i="14"/>
  <c r="AQ69" i="14"/>
  <c r="AL61" i="14"/>
  <c r="AN61" i="14"/>
  <c r="AO61" i="14"/>
  <c r="AM61" i="14"/>
  <c r="AQ61" i="14"/>
  <c r="AP61" i="14"/>
  <c r="U64" i="14"/>
  <c r="W64" i="14"/>
  <c r="X64" i="14"/>
  <c r="V64" i="14"/>
  <c r="Y64" i="14"/>
  <c r="Z64" i="14"/>
  <c r="U56" i="14"/>
  <c r="AH56" i="14" s="1"/>
  <c r="W56" i="14"/>
  <c r="X56" i="14"/>
  <c r="Z56" i="14"/>
  <c r="V56" i="14"/>
  <c r="Y56" i="14"/>
  <c r="U48" i="14"/>
  <c r="X48" i="14"/>
  <c r="AF48" i="14" s="1"/>
  <c r="Z48" i="14"/>
  <c r="AH48" i="14" s="1"/>
  <c r="Y48" i="14"/>
  <c r="AG48" i="14" s="1"/>
  <c r="W48" i="14"/>
  <c r="V48" i="14"/>
  <c r="AL58" i="14"/>
  <c r="AQ58" i="14"/>
  <c r="AN58" i="14"/>
  <c r="AP58" i="14"/>
  <c r="AO58" i="14"/>
  <c r="AM58" i="14"/>
  <c r="U69" i="14"/>
  <c r="X69" i="14"/>
  <c r="W69" i="14"/>
  <c r="V69" i="14"/>
  <c r="Y69" i="14"/>
  <c r="Z69" i="14"/>
  <c r="U53" i="14"/>
  <c r="X53" i="14"/>
  <c r="Z53" i="14"/>
  <c r="AH53" i="14" s="1"/>
  <c r="Y53" i="14"/>
  <c r="W53" i="14"/>
  <c r="V53" i="14"/>
  <c r="AL56" i="14"/>
  <c r="AT56" i="14" s="1"/>
  <c r="I56" i="14" s="1"/>
  <c r="AN56" i="14"/>
  <c r="AP56" i="14"/>
  <c r="AM56" i="14"/>
  <c r="AO56" i="14"/>
  <c r="AQ56" i="14"/>
  <c r="AY56" i="14" s="1"/>
  <c r="U71" i="14"/>
  <c r="W71" i="14"/>
  <c r="X71" i="14"/>
  <c r="V71" i="14"/>
  <c r="Y71" i="14"/>
  <c r="Z71" i="14"/>
  <c r="U63" i="14"/>
  <c r="X63" i="14"/>
  <c r="W63" i="14"/>
  <c r="V63" i="14"/>
  <c r="Y63" i="14"/>
  <c r="Z63" i="14"/>
  <c r="U55" i="14"/>
  <c r="X55" i="14"/>
  <c r="Y55" i="14"/>
  <c r="V55" i="14"/>
  <c r="W55" i="14"/>
  <c r="Z55" i="14"/>
  <c r="U47" i="14"/>
  <c r="X47" i="14"/>
  <c r="AF47" i="14" s="1"/>
  <c r="V47" i="14"/>
  <c r="W47" i="14"/>
  <c r="AE47" i="14" s="1"/>
  <c r="Z47" i="14"/>
  <c r="AH47" i="14" s="1"/>
  <c r="Y47" i="14"/>
  <c r="AG47" i="14" s="1"/>
  <c r="AL71" i="14"/>
  <c r="AN71" i="14"/>
  <c r="AO71" i="14"/>
  <c r="AQ71" i="14"/>
  <c r="AP71" i="14"/>
  <c r="AM71" i="14"/>
  <c r="AL55" i="14"/>
  <c r="AT55" i="14" s="1"/>
  <c r="I55" i="14" s="1"/>
  <c r="AN55" i="14"/>
  <c r="AO55" i="14"/>
  <c r="AM55" i="14"/>
  <c r="AQ55" i="14"/>
  <c r="AY55" i="14" s="1"/>
  <c r="AP55" i="14"/>
  <c r="AX55" i="14" s="1"/>
  <c r="U70" i="14"/>
  <c r="X70" i="14"/>
  <c r="Z70" i="14"/>
  <c r="V70" i="14"/>
  <c r="Y70" i="14"/>
  <c r="W70" i="14"/>
  <c r="U50" i="14"/>
  <c r="Z50" i="14"/>
  <c r="AH50" i="14" s="1"/>
  <c r="W50" i="14"/>
  <c r="X50" i="14"/>
  <c r="Y50" i="14"/>
  <c r="AG50" i="14" s="1"/>
  <c r="M50" i="14" s="1"/>
  <c r="V50" i="14"/>
  <c r="AL53" i="14"/>
  <c r="AT53" i="14" s="1"/>
  <c r="I53" i="14" s="1"/>
  <c r="AM53" i="14"/>
  <c r="AN53" i="14"/>
  <c r="AO53" i="14"/>
  <c r="AW53" i="14" s="1"/>
  <c r="AP53" i="14"/>
  <c r="AX53" i="14" s="1"/>
  <c r="AQ53" i="14"/>
  <c r="AY53" i="14" s="1"/>
  <c r="AL45" i="14"/>
  <c r="AT45" i="14" s="1"/>
  <c r="AM45" i="14"/>
  <c r="AU45" i="14" s="1"/>
  <c r="AQ45" i="14"/>
  <c r="AY45" i="14" s="1"/>
  <c r="AN45" i="14"/>
  <c r="AV45" i="14" s="1"/>
  <c r="AP45" i="14"/>
  <c r="AX45" i="14" s="1"/>
  <c r="AO45" i="14"/>
  <c r="AW45" i="14" s="1"/>
  <c r="T114" i="14"/>
  <c r="AK114" i="14"/>
  <c r="T187" i="14"/>
  <c r="AK187" i="14"/>
  <c r="AC185" i="14"/>
  <c r="AE185" i="14"/>
  <c r="AF185" i="14"/>
  <c r="AD185" i="14"/>
  <c r="AH185" i="14"/>
  <c r="AG185" i="14"/>
  <c r="AT185" i="14"/>
  <c r="AW185" i="14"/>
  <c r="AX185" i="14"/>
  <c r="AU185" i="14"/>
  <c r="AV185" i="14"/>
  <c r="AY185" i="14"/>
  <c r="AT186" i="14"/>
  <c r="AY186" i="14"/>
  <c r="AX186" i="14"/>
  <c r="AW186" i="14"/>
  <c r="AV186" i="14"/>
  <c r="AU186" i="14"/>
  <c r="J148" i="14"/>
  <c r="L14" i="30" s="1"/>
  <c r="AF147" i="14"/>
  <c r="L147" i="14" s="1"/>
  <c r="K26" i="30" s="1"/>
  <c r="AG147" i="14"/>
  <c r="M147" i="14" s="1"/>
  <c r="K32" i="30" s="1"/>
  <c r="AE147" i="14"/>
  <c r="K147" i="14" s="1"/>
  <c r="K20" i="30" s="1"/>
  <c r="AD147" i="14"/>
  <c r="J147" i="14" s="1"/>
  <c r="K14" i="30" s="1"/>
  <c r="T150" i="14"/>
  <c r="K148" i="14"/>
  <c r="L20" i="30" s="1"/>
  <c r="AF145" i="14"/>
  <c r="L145" i="14" s="1"/>
  <c r="I26" i="30" s="1"/>
  <c r="AH145" i="14"/>
  <c r="N145" i="14" s="1"/>
  <c r="I38" i="30" s="1"/>
  <c r="AK150" i="14"/>
  <c r="T149" i="14"/>
  <c r="AF146" i="14"/>
  <c r="L146" i="14" s="1"/>
  <c r="J26" i="30" s="1"/>
  <c r="AE146" i="14"/>
  <c r="K146" i="14" s="1"/>
  <c r="J20" i="30" s="1"/>
  <c r="AH146" i="14"/>
  <c r="N146" i="14" s="1"/>
  <c r="J38" i="30" s="1"/>
  <c r="AC146" i="14"/>
  <c r="I146" i="14" s="1"/>
  <c r="J8" i="30" s="1"/>
  <c r="AD144" i="14"/>
  <c r="J144" i="14" s="1"/>
  <c r="H14" i="30" s="1"/>
  <c r="AC144" i="14"/>
  <c r="I144" i="14" s="1"/>
  <c r="H8" i="30" s="1"/>
  <c r="AH144" i="14"/>
  <c r="N144" i="14" s="1"/>
  <c r="H38" i="30" s="1"/>
  <c r="AK149" i="14"/>
  <c r="I148" i="14"/>
  <c r="L8" i="30" s="1"/>
  <c r="M7" i="6"/>
  <c r="L13" i="6"/>
  <c r="L16" i="6" s="1"/>
  <c r="H64" i="5"/>
  <c r="I64" i="5"/>
  <c r="J63" i="5"/>
  <c r="J62" i="5"/>
  <c r="K56" i="5"/>
  <c r="L10" i="5"/>
  <c r="J22" i="4"/>
  <c r="J23" i="4"/>
  <c r="H24" i="4"/>
  <c r="K12" i="4"/>
  <c r="L9" i="4"/>
  <c r="J117" i="30" l="1"/>
  <c r="AD339" i="30"/>
  <c r="AD337" i="30" s="1"/>
  <c r="AD374" i="30"/>
  <c r="Y339" i="30"/>
  <c r="Y337" i="30" s="1"/>
  <c r="Y374" i="30"/>
  <c r="X339" i="30"/>
  <c r="X337" i="30" s="1"/>
  <c r="X374" i="30"/>
  <c r="J339" i="30"/>
  <c r="J374" i="30"/>
  <c r="AG339" i="30"/>
  <c r="AG337" i="30" s="1"/>
  <c r="AG374" i="30"/>
  <c r="H374" i="30"/>
  <c r="R339" i="30"/>
  <c r="R374" i="30"/>
  <c r="K339" i="30"/>
  <c r="K374" i="30"/>
  <c r="AJ339" i="30"/>
  <c r="AJ337" i="30" s="1"/>
  <c r="AJ374" i="30"/>
  <c r="AA339" i="30"/>
  <c r="AA337" i="30" s="1"/>
  <c r="AA374" i="30"/>
  <c r="L339" i="30"/>
  <c r="L374" i="30"/>
  <c r="N339" i="30"/>
  <c r="N374" i="30"/>
  <c r="M339" i="30"/>
  <c r="M374" i="30"/>
  <c r="U339" i="30"/>
  <c r="U337" i="30" s="1"/>
  <c r="U374" i="30"/>
  <c r="Q339" i="30"/>
  <c r="Q374" i="30"/>
  <c r="S339" i="30"/>
  <c r="S374" i="30"/>
  <c r="AB339" i="30"/>
  <c r="AB337" i="30" s="1"/>
  <c r="AB374" i="30"/>
  <c r="I339" i="30"/>
  <c r="I337" i="30" s="1"/>
  <c r="I374" i="30"/>
  <c r="W339" i="30"/>
  <c r="W337" i="30" s="1"/>
  <c r="W374" i="30"/>
  <c r="Z339" i="30"/>
  <c r="Z337" i="30" s="1"/>
  <c r="Z374" i="30"/>
  <c r="P339" i="30"/>
  <c r="P374" i="30"/>
  <c r="AC339" i="30"/>
  <c r="AC337" i="30" s="1"/>
  <c r="AC374" i="30"/>
  <c r="O339" i="30"/>
  <c r="O374" i="30"/>
  <c r="AH339" i="30"/>
  <c r="AH337" i="30" s="1"/>
  <c r="AH374" i="30"/>
  <c r="T339" i="30"/>
  <c r="T374" i="30"/>
  <c r="AK151" i="29"/>
  <c r="AK151" i="27"/>
  <c r="AK151" i="26"/>
  <c r="AK151" i="24"/>
  <c r="AK151" i="22"/>
  <c r="AK151" i="25"/>
  <c r="AK151" i="23"/>
  <c r="AK151" i="28"/>
  <c r="AK151" i="21"/>
  <c r="AN149" i="25"/>
  <c r="AV149" i="25" s="1"/>
  <c r="AO149" i="25"/>
  <c r="AW149" i="25" s="1"/>
  <c r="L149" i="25" s="1"/>
  <c r="M211" i="30" s="1"/>
  <c r="M207" i="30" s="1"/>
  <c r="AM149" i="25"/>
  <c r="AU149" i="25" s="1"/>
  <c r="AQ149" i="25"/>
  <c r="AL149" i="25"/>
  <c r="AT149" i="25" s="1"/>
  <c r="AP149" i="25"/>
  <c r="AX149" i="25" s="1"/>
  <c r="M149" i="25" s="1"/>
  <c r="M217" i="30" s="1"/>
  <c r="M213" i="30" s="1"/>
  <c r="AO149" i="27"/>
  <c r="AW149" i="27" s="1"/>
  <c r="L149" i="27" s="1"/>
  <c r="M285" i="30" s="1"/>
  <c r="M281" i="30" s="1"/>
  <c r="AL149" i="27"/>
  <c r="AT149" i="27" s="1"/>
  <c r="AQ149" i="27"/>
  <c r="AY149" i="27" s="1"/>
  <c r="N149" i="27" s="1"/>
  <c r="M297" i="30" s="1"/>
  <c r="M293" i="30" s="1"/>
  <c r="AP149" i="27"/>
  <c r="AX149" i="27" s="1"/>
  <c r="M149" i="27" s="1"/>
  <c r="M291" i="30" s="1"/>
  <c r="M287" i="30" s="1"/>
  <c r="AN149" i="27"/>
  <c r="AV149" i="27" s="1"/>
  <c r="K149" i="27" s="1"/>
  <c r="M279" i="30" s="1"/>
  <c r="M275" i="30" s="1"/>
  <c r="AM149" i="27"/>
  <c r="AU149" i="27" s="1"/>
  <c r="J149" i="27" s="1"/>
  <c r="M273" i="30" s="1"/>
  <c r="M269" i="30" s="1"/>
  <c r="AO150" i="23"/>
  <c r="AW150" i="23" s="1"/>
  <c r="L150" i="23" s="1"/>
  <c r="N137" i="30" s="1"/>
  <c r="AL150" i="23"/>
  <c r="AT150" i="23" s="1"/>
  <c r="AQ150" i="23"/>
  <c r="AM150" i="23"/>
  <c r="AU150" i="23" s="1"/>
  <c r="AN150" i="23"/>
  <c r="AV150" i="23" s="1"/>
  <c r="AP150" i="23"/>
  <c r="AX150" i="23" s="1"/>
  <c r="M150" i="23" s="1"/>
  <c r="N143" i="30" s="1"/>
  <c r="AM150" i="25"/>
  <c r="AU150" i="25" s="1"/>
  <c r="AN150" i="25"/>
  <c r="AV150" i="25" s="1"/>
  <c r="AP150" i="25"/>
  <c r="AX150" i="25" s="1"/>
  <c r="M150" i="25" s="1"/>
  <c r="N217" i="30" s="1"/>
  <c r="N213" i="30" s="1"/>
  <c r="AQ150" i="25"/>
  <c r="AO150" i="25"/>
  <c r="AW150" i="25" s="1"/>
  <c r="L150" i="25" s="1"/>
  <c r="N211" i="30" s="1"/>
  <c r="N207" i="30" s="1"/>
  <c r="AL150" i="25"/>
  <c r="AT150" i="25" s="1"/>
  <c r="AQ149" i="22"/>
  <c r="AP149" i="22"/>
  <c r="AX149" i="22" s="1"/>
  <c r="M149" i="22" s="1"/>
  <c r="M106" i="30" s="1"/>
  <c r="AM149" i="22"/>
  <c r="AU149" i="22" s="1"/>
  <c r="AN149" i="22"/>
  <c r="AV149" i="22" s="1"/>
  <c r="AO149" i="22"/>
  <c r="AW149" i="22" s="1"/>
  <c r="L149" i="22" s="1"/>
  <c r="M100" i="30" s="1"/>
  <c r="AL149" i="22"/>
  <c r="AT149" i="22" s="1"/>
  <c r="AL149" i="28"/>
  <c r="AT149" i="28" s="1"/>
  <c r="AM149" i="28"/>
  <c r="AU149" i="28" s="1"/>
  <c r="AQ149" i="28"/>
  <c r="AY149" i="28" s="1"/>
  <c r="AN149" i="28"/>
  <c r="AV149" i="28" s="1"/>
  <c r="AP149" i="28"/>
  <c r="AX149" i="28" s="1"/>
  <c r="AO149" i="28"/>
  <c r="AW149" i="28" s="1"/>
  <c r="AQ150" i="27"/>
  <c r="AY150" i="27" s="1"/>
  <c r="N150" i="27" s="1"/>
  <c r="N297" i="30" s="1"/>
  <c r="N293" i="30" s="1"/>
  <c r="AL150" i="27"/>
  <c r="AT150" i="27" s="1"/>
  <c r="AO150" i="27"/>
  <c r="AW150" i="27" s="1"/>
  <c r="L150" i="27" s="1"/>
  <c r="N285" i="30" s="1"/>
  <c r="N281" i="30" s="1"/>
  <c r="AP150" i="27"/>
  <c r="AX150" i="27" s="1"/>
  <c r="M150" i="27" s="1"/>
  <c r="N291" i="30" s="1"/>
  <c r="N287" i="30" s="1"/>
  <c r="AN150" i="27"/>
  <c r="AV150" i="27" s="1"/>
  <c r="K150" i="27" s="1"/>
  <c r="N279" i="30" s="1"/>
  <c r="N275" i="30" s="1"/>
  <c r="AM150" i="27"/>
  <c r="AU150" i="27" s="1"/>
  <c r="J150" i="27" s="1"/>
  <c r="N273" i="30" s="1"/>
  <c r="N269" i="30" s="1"/>
  <c r="AN150" i="26"/>
  <c r="AV150" i="26" s="1"/>
  <c r="K150" i="26" s="1"/>
  <c r="N242" i="30" s="1"/>
  <c r="AQ150" i="26"/>
  <c r="AY150" i="26" s="1"/>
  <c r="N150" i="26" s="1"/>
  <c r="N260" i="30" s="1"/>
  <c r="N256" i="30" s="1"/>
  <c r="AL150" i="26"/>
  <c r="AT150" i="26" s="1"/>
  <c r="AM150" i="26"/>
  <c r="AU150" i="26" s="1"/>
  <c r="J150" i="26" s="1"/>
  <c r="N236" i="30" s="1"/>
  <c r="AO150" i="26"/>
  <c r="AW150" i="26" s="1"/>
  <c r="L150" i="26" s="1"/>
  <c r="N248" i="30" s="1"/>
  <c r="AP150" i="26"/>
  <c r="AX150" i="26" s="1"/>
  <c r="M150" i="26" s="1"/>
  <c r="N254" i="30" s="1"/>
  <c r="AN149" i="21"/>
  <c r="AV149" i="21" s="1"/>
  <c r="AM149" i="21"/>
  <c r="AU149" i="21" s="1"/>
  <c r="AQ149" i="21"/>
  <c r="AY149" i="21" s="1"/>
  <c r="AL149" i="21"/>
  <c r="AT149" i="21" s="1"/>
  <c r="AP149" i="21"/>
  <c r="AX149" i="21" s="1"/>
  <c r="AO149" i="21"/>
  <c r="AW149" i="21" s="1"/>
  <c r="AO149" i="23"/>
  <c r="AW149" i="23" s="1"/>
  <c r="L149" i="23" s="1"/>
  <c r="M137" i="30" s="1"/>
  <c r="AQ149" i="23"/>
  <c r="AL149" i="23"/>
  <c r="AT149" i="23" s="1"/>
  <c r="AM149" i="23"/>
  <c r="AU149" i="23" s="1"/>
  <c r="AN149" i="23"/>
  <c r="AV149" i="23" s="1"/>
  <c r="AP149" i="23"/>
  <c r="AX149" i="23" s="1"/>
  <c r="M149" i="23" s="1"/>
  <c r="M143" i="30" s="1"/>
  <c r="AQ149" i="29"/>
  <c r="AY149" i="29" s="1"/>
  <c r="AP149" i="29"/>
  <c r="AX149" i="29" s="1"/>
  <c r="M149" i="29" s="1"/>
  <c r="M365" i="30" s="1"/>
  <c r="M361" i="30" s="1"/>
  <c r="AM149" i="29"/>
  <c r="AU149" i="29" s="1"/>
  <c r="AL149" i="29"/>
  <c r="AT149" i="29" s="1"/>
  <c r="AN149" i="29"/>
  <c r="AV149" i="29" s="1"/>
  <c r="AO149" i="29"/>
  <c r="AW149" i="29" s="1"/>
  <c r="AP150" i="22"/>
  <c r="AX150" i="22" s="1"/>
  <c r="M150" i="22" s="1"/>
  <c r="N106" i="30" s="1"/>
  <c r="AM150" i="22"/>
  <c r="AU150" i="22" s="1"/>
  <c r="AQ150" i="22"/>
  <c r="AL150" i="22"/>
  <c r="AT150" i="22" s="1"/>
  <c r="AN150" i="22"/>
  <c r="AV150" i="22" s="1"/>
  <c r="AO150" i="22"/>
  <c r="AW150" i="22" s="1"/>
  <c r="L150" i="22" s="1"/>
  <c r="N100" i="30" s="1"/>
  <c r="AP150" i="28"/>
  <c r="AX150" i="28" s="1"/>
  <c r="AL150" i="28"/>
  <c r="AT150" i="28" s="1"/>
  <c r="AO150" i="28"/>
  <c r="AW150" i="28" s="1"/>
  <c r="AN150" i="28"/>
  <c r="AV150" i="28" s="1"/>
  <c r="AQ150" i="28"/>
  <c r="AY150" i="28" s="1"/>
  <c r="AM150" i="28"/>
  <c r="AU150" i="28" s="1"/>
  <c r="AP149" i="24"/>
  <c r="AX149" i="24" s="1"/>
  <c r="M149" i="24" s="1"/>
  <c r="AQ149" i="24"/>
  <c r="AN149" i="24"/>
  <c r="AV149" i="24" s="1"/>
  <c r="AM149" i="24"/>
  <c r="AU149" i="24" s="1"/>
  <c r="AL149" i="24"/>
  <c r="AT149" i="24" s="1"/>
  <c r="AO149" i="24"/>
  <c r="AW149" i="24" s="1"/>
  <c r="L149" i="24" s="1"/>
  <c r="M174" i="30" s="1"/>
  <c r="AN149" i="26"/>
  <c r="AV149" i="26" s="1"/>
  <c r="K149" i="26" s="1"/>
  <c r="M242" i="30" s="1"/>
  <c r="AL149" i="26"/>
  <c r="AT149" i="26" s="1"/>
  <c r="AQ149" i="26"/>
  <c r="AY149" i="26" s="1"/>
  <c r="N149" i="26" s="1"/>
  <c r="M260" i="30" s="1"/>
  <c r="AO149" i="26"/>
  <c r="AW149" i="26" s="1"/>
  <c r="L149" i="26" s="1"/>
  <c r="M248" i="30" s="1"/>
  <c r="AP149" i="26"/>
  <c r="AX149" i="26" s="1"/>
  <c r="M149" i="26" s="1"/>
  <c r="M254" i="30" s="1"/>
  <c r="AM149" i="26"/>
  <c r="AU149" i="26" s="1"/>
  <c r="J149" i="26" s="1"/>
  <c r="M236" i="30" s="1"/>
  <c r="AL150" i="21"/>
  <c r="AT150" i="21" s="1"/>
  <c r="AN150" i="21"/>
  <c r="AV150" i="21" s="1"/>
  <c r="AM150" i="21"/>
  <c r="AU150" i="21" s="1"/>
  <c r="AQ150" i="21"/>
  <c r="AY150" i="21" s="1"/>
  <c r="AO150" i="21"/>
  <c r="AW150" i="21" s="1"/>
  <c r="AP150" i="21"/>
  <c r="AX150" i="21" s="1"/>
  <c r="AQ150" i="24"/>
  <c r="AM150" i="24"/>
  <c r="AU150" i="24" s="1"/>
  <c r="AL150" i="24"/>
  <c r="AT150" i="24" s="1"/>
  <c r="AP150" i="24"/>
  <c r="AX150" i="24" s="1"/>
  <c r="M150" i="24" s="1"/>
  <c r="AO150" i="24"/>
  <c r="AW150" i="24" s="1"/>
  <c r="L150" i="24" s="1"/>
  <c r="N174" i="30" s="1"/>
  <c r="N170" i="30" s="1"/>
  <c r="AN150" i="24"/>
  <c r="AV150" i="24" s="1"/>
  <c r="AQ150" i="29"/>
  <c r="AY150" i="29" s="1"/>
  <c r="AP150" i="29"/>
  <c r="AX150" i="29" s="1"/>
  <c r="AL150" i="29"/>
  <c r="AT150" i="29" s="1"/>
  <c r="AM150" i="29"/>
  <c r="AU150" i="29" s="1"/>
  <c r="AO150" i="29"/>
  <c r="AW150" i="29" s="1"/>
  <c r="AN150" i="29"/>
  <c r="AV150" i="29" s="1"/>
  <c r="H82" i="30"/>
  <c r="X150" i="21"/>
  <c r="AF150" i="21" s="1"/>
  <c r="Z150" i="21"/>
  <c r="AH150" i="21" s="1"/>
  <c r="N150" i="21" s="1"/>
  <c r="N75" i="30" s="1"/>
  <c r="N71" i="30" s="1"/>
  <c r="U150" i="21"/>
  <c r="AC150" i="21" s="1"/>
  <c r="Y150" i="21"/>
  <c r="AG150" i="21" s="1"/>
  <c r="M150" i="21" s="1"/>
  <c r="N69" i="30" s="1"/>
  <c r="W150" i="21"/>
  <c r="AE150" i="21" s="1"/>
  <c r="K150" i="21" s="1"/>
  <c r="N57" i="30" s="1"/>
  <c r="V150" i="21"/>
  <c r="AD150" i="21" s="1"/>
  <c r="J150" i="21" s="1"/>
  <c r="N51" i="30" s="1"/>
  <c r="X150" i="26"/>
  <c r="W150" i="26"/>
  <c r="Z150" i="26"/>
  <c r="U150" i="26"/>
  <c r="AC150" i="26" s="1"/>
  <c r="I150" i="26" s="1"/>
  <c r="N230" i="30" s="1"/>
  <c r="Y150" i="26"/>
  <c r="V150" i="26"/>
  <c r="X150" i="29"/>
  <c r="AF150" i="29" s="1"/>
  <c r="Y150" i="29"/>
  <c r="AG150" i="29" s="1"/>
  <c r="M150" i="29" s="1"/>
  <c r="N365" i="30" s="1"/>
  <c r="N361" i="30" s="1"/>
  <c r="W150" i="29"/>
  <c r="AE150" i="29" s="1"/>
  <c r="K150" i="29" s="1"/>
  <c r="N353" i="30" s="1"/>
  <c r="U150" i="29"/>
  <c r="AC150" i="29" s="1"/>
  <c r="I150" i="29" s="1"/>
  <c r="N341" i="30" s="1"/>
  <c r="Z150" i="29"/>
  <c r="AH150" i="29" s="1"/>
  <c r="V150" i="29"/>
  <c r="AD150" i="29" s="1"/>
  <c r="J150" i="29" s="1"/>
  <c r="N347" i="30" s="1"/>
  <c r="H230" i="30"/>
  <c r="J180" i="30"/>
  <c r="H304" i="30"/>
  <c r="H322" i="30"/>
  <c r="H69" i="30"/>
  <c r="H63" i="30"/>
  <c r="X149" i="26"/>
  <c r="W149" i="26"/>
  <c r="Z149" i="26"/>
  <c r="U149" i="26"/>
  <c r="AC149" i="26" s="1"/>
  <c r="I149" i="26" s="1"/>
  <c r="M230" i="30" s="1"/>
  <c r="V149" i="26"/>
  <c r="Y149" i="26"/>
  <c r="X149" i="25"/>
  <c r="V149" i="25"/>
  <c r="AD149" i="25" s="1"/>
  <c r="Z149" i="25"/>
  <c r="U149" i="25"/>
  <c r="AC149" i="25" s="1"/>
  <c r="Y149" i="25"/>
  <c r="W149" i="25"/>
  <c r="AE149" i="25" s="1"/>
  <c r="H131" i="30"/>
  <c r="H143" i="30"/>
  <c r="H353" i="30"/>
  <c r="I279" i="30"/>
  <c r="W149" i="14"/>
  <c r="AE149" i="14" s="1"/>
  <c r="Z149" i="14"/>
  <c r="V149" i="14"/>
  <c r="AD149" i="14" s="1"/>
  <c r="X149" i="14"/>
  <c r="Y149" i="14"/>
  <c r="AG149" i="14" s="1"/>
  <c r="U149" i="14"/>
  <c r="H94" i="30"/>
  <c r="H100" i="30"/>
  <c r="X150" i="24"/>
  <c r="W150" i="24"/>
  <c r="AE150" i="24" s="1"/>
  <c r="K150" i="24" s="1"/>
  <c r="N168" i="30" s="1"/>
  <c r="Z150" i="24"/>
  <c r="U150" i="24"/>
  <c r="AC150" i="24" s="1"/>
  <c r="Y150" i="24"/>
  <c r="V150" i="24"/>
  <c r="AD150" i="24" s="1"/>
  <c r="J150" i="24" s="1"/>
  <c r="N162" i="30" s="1"/>
  <c r="Z150" i="27"/>
  <c r="U150" i="27"/>
  <c r="AC150" i="27" s="1"/>
  <c r="I150" i="27" s="1"/>
  <c r="N267" i="30" s="1"/>
  <c r="Y150" i="27"/>
  <c r="X150" i="27"/>
  <c r="V150" i="27"/>
  <c r="W150" i="27"/>
  <c r="H242" i="30"/>
  <c r="H334" i="30"/>
  <c r="H291" i="30"/>
  <c r="H267" i="30"/>
  <c r="H45" i="30"/>
  <c r="J217" i="30"/>
  <c r="X149" i="24"/>
  <c r="W149" i="24"/>
  <c r="AE149" i="24" s="1"/>
  <c r="Z149" i="24"/>
  <c r="U149" i="24"/>
  <c r="AC149" i="24" s="1"/>
  <c r="Y149" i="24"/>
  <c r="V149" i="24"/>
  <c r="AD149" i="24" s="1"/>
  <c r="J149" i="24" s="1"/>
  <c r="M162" i="30" s="1"/>
  <c r="Z149" i="27"/>
  <c r="U149" i="27"/>
  <c r="AC149" i="27" s="1"/>
  <c r="I149" i="27" s="1"/>
  <c r="M267" i="30" s="1"/>
  <c r="Y149" i="27"/>
  <c r="W149" i="27"/>
  <c r="V149" i="27"/>
  <c r="X149" i="27"/>
  <c r="H137" i="30"/>
  <c r="H193" i="30"/>
  <c r="I180" i="30"/>
  <c r="H341" i="30"/>
  <c r="T151" i="29"/>
  <c r="T151" i="27"/>
  <c r="T151" i="28"/>
  <c r="T151" i="26"/>
  <c r="T151" i="25"/>
  <c r="T151" i="22"/>
  <c r="T151" i="24"/>
  <c r="T151" i="23"/>
  <c r="T151" i="21"/>
  <c r="H156" i="30"/>
  <c r="AP150" i="14"/>
  <c r="AX150" i="14" s="1"/>
  <c r="AL150" i="14"/>
  <c r="AO150" i="14"/>
  <c r="AQ150" i="14"/>
  <c r="AY150" i="14" s="1"/>
  <c r="AN150" i="14"/>
  <c r="AM150" i="14"/>
  <c r="AU150" i="14" s="1"/>
  <c r="W150" i="14"/>
  <c r="Z150" i="14"/>
  <c r="AH150" i="14" s="1"/>
  <c r="V150" i="14"/>
  <c r="AD150" i="14" s="1"/>
  <c r="X150" i="14"/>
  <c r="AF150" i="14" s="1"/>
  <c r="Y150" i="14"/>
  <c r="U150" i="14"/>
  <c r="AC150" i="14" s="1"/>
  <c r="L16" i="30"/>
  <c r="I16" i="30"/>
  <c r="J28" i="30"/>
  <c r="K16" i="30"/>
  <c r="H162" i="30"/>
  <c r="H168" i="30"/>
  <c r="I328" i="30"/>
  <c r="X150" i="23"/>
  <c r="W150" i="23"/>
  <c r="AE150" i="23" s="1"/>
  <c r="Z150" i="23"/>
  <c r="U150" i="23"/>
  <c r="AC150" i="23" s="1"/>
  <c r="I150" i="23" s="1"/>
  <c r="N119" i="30" s="1"/>
  <c r="Y150" i="23"/>
  <c r="V150" i="23"/>
  <c r="AD150" i="23" s="1"/>
  <c r="J150" i="23" s="1"/>
  <c r="N125" i="30" s="1"/>
  <c r="X150" i="25"/>
  <c r="Z150" i="25"/>
  <c r="V150" i="25"/>
  <c r="AD150" i="25" s="1"/>
  <c r="J150" i="25" s="1"/>
  <c r="N199" i="30" s="1"/>
  <c r="N195" i="30" s="1"/>
  <c r="Y150" i="25"/>
  <c r="U150" i="25"/>
  <c r="AC150" i="25" s="1"/>
  <c r="I150" i="25" s="1"/>
  <c r="N193" i="30" s="1"/>
  <c r="W150" i="25"/>
  <c r="AE150" i="25" s="1"/>
  <c r="K150" i="25" s="1"/>
  <c r="N205" i="30" s="1"/>
  <c r="N201" i="30" s="1"/>
  <c r="H260" i="30"/>
  <c r="H248" i="30"/>
  <c r="L180" i="30"/>
  <c r="H297" i="30"/>
  <c r="H285" i="30"/>
  <c r="H75" i="30"/>
  <c r="X149" i="23"/>
  <c r="Z149" i="23"/>
  <c r="U149" i="23"/>
  <c r="AC149" i="23" s="1"/>
  <c r="W149" i="23"/>
  <c r="AE149" i="23" s="1"/>
  <c r="K149" i="23" s="1"/>
  <c r="M131" i="30" s="1"/>
  <c r="Y149" i="23"/>
  <c r="V149" i="23"/>
  <c r="AD149" i="23" s="1"/>
  <c r="J149" i="23" s="1"/>
  <c r="M125" i="30" s="1"/>
  <c r="X149" i="28"/>
  <c r="AF149" i="28" s="1"/>
  <c r="L149" i="28" s="1"/>
  <c r="M322" i="30" s="1"/>
  <c r="Y149" i="28"/>
  <c r="AG149" i="28" s="1"/>
  <c r="M149" i="28" s="1"/>
  <c r="M328" i="30" s="1"/>
  <c r="V149" i="28"/>
  <c r="AD149" i="28" s="1"/>
  <c r="J149" i="28" s="1"/>
  <c r="U149" i="28"/>
  <c r="AC149" i="28" s="1"/>
  <c r="I149" i="28" s="1"/>
  <c r="M304" i="30" s="1"/>
  <c r="M300" i="30" s="1"/>
  <c r="Z149" i="28"/>
  <c r="AH149" i="28" s="1"/>
  <c r="W149" i="28"/>
  <c r="AE149" i="28" s="1"/>
  <c r="K149" i="28" s="1"/>
  <c r="M316" i="30" s="1"/>
  <c r="H119" i="30"/>
  <c r="H205" i="30"/>
  <c r="H199" i="30"/>
  <c r="K180" i="30"/>
  <c r="H361" i="30"/>
  <c r="H371" i="30"/>
  <c r="I273" i="30"/>
  <c r="I269" i="30" s="1"/>
  <c r="H106" i="30"/>
  <c r="AP149" i="14"/>
  <c r="AX149" i="14" s="1"/>
  <c r="AL149" i="14"/>
  <c r="AO149" i="14"/>
  <c r="AW149" i="14" s="1"/>
  <c r="AM149" i="14"/>
  <c r="AN149" i="14"/>
  <c r="AV149" i="14" s="1"/>
  <c r="AQ149" i="14"/>
  <c r="I28" i="30"/>
  <c r="J16" i="30"/>
  <c r="H88" i="30"/>
  <c r="H180" i="30"/>
  <c r="H174" i="30"/>
  <c r="X150" i="22"/>
  <c r="Z150" i="22"/>
  <c r="U150" i="22"/>
  <c r="AC150" i="22" s="1"/>
  <c r="I150" i="22" s="1"/>
  <c r="N82" i="30" s="1"/>
  <c r="W150" i="22"/>
  <c r="AE150" i="22" s="1"/>
  <c r="Y150" i="22"/>
  <c r="V150" i="22"/>
  <c r="AD150" i="22" s="1"/>
  <c r="J150" i="22" s="1"/>
  <c r="N88" i="30" s="1"/>
  <c r="X150" i="28"/>
  <c r="AF150" i="28" s="1"/>
  <c r="L150" i="28" s="1"/>
  <c r="N322" i="30" s="1"/>
  <c r="W150" i="28"/>
  <c r="AE150" i="28" s="1"/>
  <c r="K150" i="28" s="1"/>
  <c r="N316" i="30" s="1"/>
  <c r="Z150" i="28"/>
  <c r="AH150" i="28" s="1"/>
  <c r="N150" i="28" s="1"/>
  <c r="N334" i="30" s="1"/>
  <c r="U150" i="28"/>
  <c r="AC150" i="28" s="1"/>
  <c r="I150" i="28" s="1"/>
  <c r="N304" i="30" s="1"/>
  <c r="N300" i="30" s="1"/>
  <c r="Y150" i="28"/>
  <c r="AG150" i="28" s="1"/>
  <c r="M150" i="28" s="1"/>
  <c r="N328" i="30" s="1"/>
  <c r="V150" i="28"/>
  <c r="AD150" i="28" s="1"/>
  <c r="J150" i="28" s="1"/>
  <c r="N310" i="30" s="1"/>
  <c r="H236" i="30"/>
  <c r="K254" i="30"/>
  <c r="H316" i="30"/>
  <c r="H269" i="30"/>
  <c r="H57" i="30"/>
  <c r="H51" i="30"/>
  <c r="X149" i="21"/>
  <c r="AF149" i="21" s="1"/>
  <c r="L149" i="21" s="1"/>
  <c r="M63" i="30" s="1"/>
  <c r="W149" i="21"/>
  <c r="AE149" i="21" s="1"/>
  <c r="V149" i="21"/>
  <c r="AD149" i="21" s="1"/>
  <c r="J149" i="21" s="1"/>
  <c r="M51" i="30" s="1"/>
  <c r="Z149" i="21"/>
  <c r="AH149" i="21" s="1"/>
  <c r="U149" i="21"/>
  <c r="AC149" i="21" s="1"/>
  <c r="I149" i="21" s="1"/>
  <c r="M45" i="30" s="1"/>
  <c r="Y149" i="21"/>
  <c r="AG149" i="21" s="1"/>
  <c r="X149" i="22"/>
  <c r="V149" i="22"/>
  <c r="AD149" i="22" s="1"/>
  <c r="Y149" i="22"/>
  <c r="W149" i="22"/>
  <c r="AE149" i="22" s="1"/>
  <c r="K149" i="22" s="1"/>
  <c r="M94" i="30" s="1"/>
  <c r="U149" i="22"/>
  <c r="AC149" i="22" s="1"/>
  <c r="I149" i="22" s="1"/>
  <c r="M82" i="30" s="1"/>
  <c r="Z149" i="22"/>
  <c r="X149" i="29"/>
  <c r="AF149" i="29" s="1"/>
  <c r="L149" i="29" s="1"/>
  <c r="M359" i="30" s="1"/>
  <c r="M355" i="30" s="1"/>
  <c r="Y149" i="29"/>
  <c r="Z149" i="29"/>
  <c r="AH149" i="29" s="1"/>
  <c r="N149" i="29" s="1"/>
  <c r="M371" i="30" s="1"/>
  <c r="M367" i="30" s="1"/>
  <c r="V149" i="29"/>
  <c r="AD149" i="29" s="1"/>
  <c r="U149" i="29"/>
  <c r="AC149" i="29" s="1"/>
  <c r="I149" i="29" s="1"/>
  <c r="M341" i="30" s="1"/>
  <c r="W149" i="29"/>
  <c r="AE149" i="29" s="1"/>
  <c r="H125" i="30"/>
  <c r="H211" i="30"/>
  <c r="H347" i="30"/>
  <c r="H359" i="30"/>
  <c r="K232" i="30"/>
  <c r="L109" i="14"/>
  <c r="H25" i="30" s="1"/>
  <c r="J109" i="14"/>
  <c r="H13" i="30" s="1"/>
  <c r="K112" i="29"/>
  <c r="K352" i="30" s="1"/>
  <c r="L232" i="30"/>
  <c r="K112" i="22"/>
  <c r="K93" i="30" s="1"/>
  <c r="N232" i="30"/>
  <c r="L28" i="30"/>
  <c r="N111" i="28"/>
  <c r="J333" i="30" s="1"/>
  <c r="M109" i="24"/>
  <c r="H179" i="30" s="1"/>
  <c r="I109" i="29"/>
  <c r="H340" i="30" s="1"/>
  <c r="J109" i="26"/>
  <c r="H235" i="30" s="1"/>
  <c r="M112" i="26"/>
  <c r="K253" i="30" s="1"/>
  <c r="L113" i="24"/>
  <c r="L173" i="30" s="1"/>
  <c r="L170" i="30" s="1"/>
  <c r="N179" i="30"/>
  <c r="K28" i="30"/>
  <c r="K109" i="14"/>
  <c r="H19" i="30" s="1"/>
  <c r="J232" i="30"/>
  <c r="N139" i="30"/>
  <c r="L256" i="30"/>
  <c r="L109" i="21"/>
  <c r="H62" i="30" s="1"/>
  <c r="L111" i="28"/>
  <c r="J321" i="30" s="1"/>
  <c r="I112" i="22"/>
  <c r="K81" i="30" s="1"/>
  <c r="M113" i="24"/>
  <c r="I112" i="29"/>
  <c r="K340" i="30" s="1"/>
  <c r="H117" i="30"/>
  <c r="I105" i="23"/>
  <c r="H314" i="30"/>
  <c r="K105" i="28"/>
  <c r="AC382" i="7"/>
  <c r="L76" i="24"/>
  <c r="AK129" i="30"/>
  <c r="H141" i="30"/>
  <c r="M105" i="23"/>
  <c r="H234" i="30"/>
  <c r="J105" i="26"/>
  <c r="H30" i="30"/>
  <c r="M105" i="14"/>
  <c r="H339" i="30"/>
  <c r="I105" i="29"/>
  <c r="H258" i="30"/>
  <c r="N105" i="26"/>
  <c r="H55" i="30"/>
  <c r="K105" i="21"/>
  <c r="H86" i="30"/>
  <c r="J105" i="22"/>
  <c r="AK18" i="30"/>
  <c r="N109" i="26"/>
  <c r="H259" i="30" s="1"/>
  <c r="K113" i="23"/>
  <c r="L130" i="30" s="1"/>
  <c r="L127" i="30" s="1"/>
  <c r="I109" i="21"/>
  <c r="H44" i="30" s="1"/>
  <c r="J113" i="23"/>
  <c r="L124" i="30" s="1"/>
  <c r="K110" i="29"/>
  <c r="I352" i="30" s="1"/>
  <c r="M111" i="28"/>
  <c r="J327" i="30" s="1"/>
  <c r="J111" i="22"/>
  <c r="J87" i="30" s="1"/>
  <c r="J84" i="30" s="1"/>
  <c r="N109" i="14"/>
  <c r="H37" i="30" s="1"/>
  <c r="L109" i="24"/>
  <c r="H173" i="30" s="1"/>
  <c r="I113" i="24"/>
  <c r="L155" i="30" s="1"/>
  <c r="J111" i="21"/>
  <c r="J50" i="30" s="1"/>
  <c r="L109" i="23"/>
  <c r="H136" i="30" s="1"/>
  <c r="L112" i="21"/>
  <c r="K62" i="30" s="1"/>
  <c r="I112" i="21"/>
  <c r="K44" i="30" s="1"/>
  <c r="J113" i="29"/>
  <c r="L346" i="30" s="1"/>
  <c r="K110" i="23"/>
  <c r="I130" i="30" s="1"/>
  <c r="I127" i="30" s="1"/>
  <c r="K111" i="24"/>
  <c r="J167" i="30" s="1"/>
  <c r="K109" i="28"/>
  <c r="H315" i="30" s="1"/>
  <c r="L110" i="21"/>
  <c r="I62" i="30" s="1"/>
  <c r="M111" i="23"/>
  <c r="J142" i="30" s="1"/>
  <c r="J139" i="30" s="1"/>
  <c r="L110" i="28"/>
  <c r="I321" i="30" s="1"/>
  <c r="J110" i="22"/>
  <c r="I87" i="30" s="1"/>
  <c r="I84" i="30" s="1"/>
  <c r="J113" i="24"/>
  <c r="L161" i="30" s="1"/>
  <c r="I111" i="21"/>
  <c r="J44" i="30" s="1"/>
  <c r="K110" i="21"/>
  <c r="I56" i="30" s="1"/>
  <c r="I53" i="30" s="1"/>
  <c r="K112" i="24"/>
  <c r="K167" i="30" s="1"/>
  <c r="L113" i="28"/>
  <c r="L321" i="30" s="1"/>
  <c r="M109" i="14"/>
  <c r="H31" i="30" s="1"/>
  <c r="K110" i="24"/>
  <c r="I167" i="30" s="1"/>
  <c r="I113" i="23"/>
  <c r="L118" i="30" s="1"/>
  <c r="L115" i="30" s="1"/>
  <c r="K111" i="29"/>
  <c r="J352" i="30" s="1"/>
  <c r="J112" i="21"/>
  <c r="K50" i="30" s="1"/>
  <c r="M113" i="22"/>
  <c r="L105" i="30" s="1"/>
  <c r="M110" i="26"/>
  <c r="I253" i="30" s="1"/>
  <c r="J111" i="23"/>
  <c r="J124" i="30" s="1"/>
  <c r="K111" i="23"/>
  <c r="J130" i="30" s="1"/>
  <c r="J127" i="30" s="1"/>
  <c r="J109" i="21"/>
  <c r="H50" i="30" s="1"/>
  <c r="I111" i="22"/>
  <c r="J81" i="30" s="1"/>
  <c r="M109" i="22"/>
  <c r="H105" i="30" s="1"/>
  <c r="I109" i="26"/>
  <c r="H229" i="30" s="1"/>
  <c r="I114" i="27"/>
  <c r="M266" i="30" s="1"/>
  <c r="J112" i="22"/>
  <c r="K87" i="30" s="1"/>
  <c r="K84" i="30" s="1"/>
  <c r="M109" i="21"/>
  <c r="H68" i="30" s="1"/>
  <c r="M111" i="22"/>
  <c r="J105" i="30" s="1"/>
  <c r="M112" i="22"/>
  <c r="K105" i="30" s="1"/>
  <c r="I113" i="29"/>
  <c r="L340" i="30" s="1"/>
  <c r="M112" i="24"/>
  <c r="J113" i="28"/>
  <c r="L309" i="30" s="1"/>
  <c r="K113" i="21"/>
  <c r="L56" i="30" s="1"/>
  <c r="L53" i="30" s="1"/>
  <c r="M110" i="28"/>
  <c r="I327" i="30" s="1"/>
  <c r="M110" i="24"/>
  <c r="J112" i="23"/>
  <c r="K124" i="30" s="1"/>
  <c r="K110" i="22"/>
  <c r="I93" i="30" s="1"/>
  <c r="K111" i="26"/>
  <c r="J241" i="30" s="1"/>
  <c r="K109" i="21"/>
  <c r="H56" i="30" s="1"/>
  <c r="I109" i="23"/>
  <c r="H118" i="30" s="1"/>
  <c r="AK116" i="29"/>
  <c r="AK116" i="28"/>
  <c r="AK116" i="26"/>
  <c r="AK116" i="24"/>
  <c r="AK116" i="23"/>
  <c r="AK116" i="27"/>
  <c r="AT116" i="27" s="1"/>
  <c r="AK116" i="25"/>
  <c r="AT116" i="25" s="1"/>
  <c r="AK116" i="22"/>
  <c r="AK116" i="21"/>
  <c r="AF114" i="14"/>
  <c r="AE114" i="14"/>
  <c r="AD114" i="14"/>
  <c r="AC114" i="14"/>
  <c r="AH114" i="14"/>
  <c r="AG114" i="14"/>
  <c r="AE114" i="23"/>
  <c r="AC114" i="23"/>
  <c r="AD114" i="23"/>
  <c r="K110" i="26"/>
  <c r="I241" i="30" s="1"/>
  <c r="I110" i="24"/>
  <c r="I155" i="30" s="1"/>
  <c r="T116" i="29"/>
  <c r="T116" i="26"/>
  <c r="T116" i="24"/>
  <c r="T116" i="23"/>
  <c r="T116" i="27"/>
  <c r="AC116" i="27" s="1"/>
  <c r="T116" i="25"/>
  <c r="AC116" i="25" s="1"/>
  <c r="T116" i="28"/>
  <c r="T116" i="22"/>
  <c r="T116" i="21"/>
  <c r="K111" i="28"/>
  <c r="J315" i="30" s="1"/>
  <c r="J312" i="30" s="1"/>
  <c r="AC115" i="21"/>
  <c r="I115" i="21" s="1"/>
  <c r="N44" i="30" s="1"/>
  <c r="AD115" i="21"/>
  <c r="J115" i="21" s="1"/>
  <c r="N50" i="30" s="1"/>
  <c r="AE115" i="21"/>
  <c r="K115" i="21" s="1"/>
  <c r="N56" i="30" s="1"/>
  <c r="N53" i="30" s="1"/>
  <c r="AC115" i="24"/>
  <c r="I115" i="24" s="1"/>
  <c r="N155" i="30" s="1"/>
  <c r="AD115" i="24"/>
  <c r="J115" i="24" s="1"/>
  <c r="N161" i="30" s="1"/>
  <c r="AE115" i="24"/>
  <c r="K115" i="24" s="1"/>
  <c r="N167" i="30" s="1"/>
  <c r="K111" i="21"/>
  <c r="J56" i="30" s="1"/>
  <c r="J53" i="30" s="1"/>
  <c r="AE114" i="24"/>
  <c r="AD114" i="24"/>
  <c r="AC114" i="24"/>
  <c r="AE114" i="29"/>
  <c r="AD114" i="29"/>
  <c r="AC114" i="29"/>
  <c r="K112" i="28"/>
  <c r="K315" i="30" s="1"/>
  <c r="K312" i="30" s="1"/>
  <c r="J110" i="23"/>
  <c r="I124" i="30" s="1"/>
  <c r="AX114" i="24"/>
  <c r="M114" i="24" s="1"/>
  <c r="AU114" i="24"/>
  <c r="AT114" i="24"/>
  <c r="AV114" i="24"/>
  <c r="AW114" i="24"/>
  <c r="L114" i="24" s="1"/>
  <c r="M173" i="30" s="1"/>
  <c r="J109" i="28"/>
  <c r="H309" i="30" s="1"/>
  <c r="I112" i="23"/>
  <c r="K118" i="30" s="1"/>
  <c r="K115" i="30" s="1"/>
  <c r="M109" i="26"/>
  <c r="H253" i="30" s="1"/>
  <c r="N112" i="26"/>
  <c r="K259" i="30" s="1"/>
  <c r="K256" i="30" s="1"/>
  <c r="L113" i="23"/>
  <c r="L136" i="30" s="1"/>
  <c r="J110" i="29"/>
  <c r="I346" i="30" s="1"/>
  <c r="L111" i="22"/>
  <c r="J99" i="30" s="1"/>
  <c r="AE115" i="22"/>
  <c r="K115" i="22" s="1"/>
  <c r="N93" i="30" s="1"/>
  <c r="AD115" i="22"/>
  <c r="J115" i="22" s="1"/>
  <c r="N87" i="30" s="1"/>
  <c r="N84" i="30" s="1"/>
  <c r="AC115" i="22"/>
  <c r="I115" i="22" s="1"/>
  <c r="N81" i="30" s="1"/>
  <c r="K109" i="24"/>
  <c r="H167" i="30" s="1"/>
  <c r="J109" i="24"/>
  <c r="H161" i="30" s="1"/>
  <c r="J111" i="29"/>
  <c r="J346" i="30" s="1"/>
  <c r="L111" i="21"/>
  <c r="J62" i="30" s="1"/>
  <c r="AC114" i="22"/>
  <c r="AD114" i="22"/>
  <c r="AE114" i="22"/>
  <c r="M109" i="23"/>
  <c r="H142" i="30" s="1"/>
  <c r="L112" i="28"/>
  <c r="K321" i="30" s="1"/>
  <c r="M112" i="21"/>
  <c r="K68" i="30" s="1"/>
  <c r="I110" i="23"/>
  <c r="I118" i="30" s="1"/>
  <c r="I115" i="30" s="1"/>
  <c r="L110" i="23"/>
  <c r="I136" i="30" s="1"/>
  <c r="L111" i="24"/>
  <c r="J173" i="30" s="1"/>
  <c r="J170" i="30" s="1"/>
  <c r="AV114" i="22"/>
  <c r="AT114" i="22"/>
  <c r="AU114" i="22"/>
  <c r="AW114" i="22"/>
  <c r="L114" i="22" s="1"/>
  <c r="M99" i="30" s="1"/>
  <c r="AX114" i="22"/>
  <c r="M114" i="22" s="1"/>
  <c r="M105" i="30" s="1"/>
  <c r="AU114" i="29"/>
  <c r="AT114" i="29"/>
  <c r="AV114" i="29"/>
  <c r="L109" i="28"/>
  <c r="H321" i="30" s="1"/>
  <c r="N109" i="28"/>
  <c r="H333" i="30" s="1"/>
  <c r="I113" i="22"/>
  <c r="L81" i="30" s="1"/>
  <c r="L113" i="22"/>
  <c r="L99" i="30" s="1"/>
  <c r="N110" i="26"/>
  <c r="I259" i="30" s="1"/>
  <c r="I256" i="30" s="1"/>
  <c r="J110" i="26"/>
  <c r="I235" i="30" s="1"/>
  <c r="I232" i="30" s="1"/>
  <c r="M110" i="21"/>
  <c r="I68" i="30" s="1"/>
  <c r="L111" i="23"/>
  <c r="J136" i="30" s="1"/>
  <c r="I112" i="24"/>
  <c r="K155" i="30" s="1"/>
  <c r="J112" i="24"/>
  <c r="K161" i="30" s="1"/>
  <c r="N113" i="28"/>
  <c r="L333" i="30" s="1"/>
  <c r="M113" i="28"/>
  <c r="L327" i="30" s="1"/>
  <c r="I113" i="21"/>
  <c r="L44" i="30" s="1"/>
  <c r="N110" i="28"/>
  <c r="I333" i="30" s="1"/>
  <c r="J110" i="24"/>
  <c r="I161" i="30" s="1"/>
  <c r="I109" i="22"/>
  <c r="H81" i="30" s="1"/>
  <c r="L112" i="23"/>
  <c r="K136" i="30" s="1"/>
  <c r="M110" i="22"/>
  <c r="I105" i="30" s="1"/>
  <c r="N111" i="26"/>
  <c r="J259" i="30" s="1"/>
  <c r="J256" i="30" s="1"/>
  <c r="AC115" i="23"/>
  <c r="I115" i="23" s="1"/>
  <c r="N118" i="30" s="1"/>
  <c r="AE115" i="23"/>
  <c r="K115" i="23" s="1"/>
  <c r="N130" i="30" s="1"/>
  <c r="AD115" i="23"/>
  <c r="J115" i="23" s="1"/>
  <c r="N124" i="30" s="1"/>
  <c r="M112" i="28"/>
  <c r="K327" i="30" s="1"/>
  <c r="AV114" i="23"/>
  <c r="AT114" i="23"/>
  <c r="AU114" i="23"/>
  <c r="AX114" i="23"/>
  <c r="M114" i="23" s="1"/>
  <c r="M142" i="30" s="1"/>
  <c r="M139" i="30" s="1"/>
  <c r="AW114" i="23"/>
  <c r="L114" i="23" s="1"/>
  <c r="M136" i="30" s="1"/>
  <c r="AU114" i="26"/>
  <c r="J114" i="26" s="1"/>
  <c r="M235" i="30" s="1"/>
  <c r="M232" i="30" s="1"/>
  <c r="AW114" i="26"/>
  <c r="L114" i="26" s="1"/>
  <c r="M247" i="30" s="1"/>
  <c r="AV114" i="26"/>
  <c r="K114" i="26" s="1"/>
  <c r="M241" i="30" s="1"/>
  <c r="AX114" i="26"/>
  <c r="M114" i="26" s="1"/>
  <c r="M253" i="30" s="1"/>
  <c r="AY114" i="26"/>
  <c r="N114" i="26" s="1"/>
  <c r="M259" i="30" s="1"/>
  <c r="K113" i="22"/>
  <c r="L93" i="30" s="1"/>
  <c r="J109" i="22"/>
  <c r="H87" i="30" s="1"/>
  <c r="M112" i="23"/>
  <c r="K142" i="30" s="1"/>
  <c r="K139" i="30" s="1"/>
  <c r="AY114" i="14"/>
  <c r="AU114" i="14"/>
  <c r="AW114" i="14"/>
  <c r="AV114" i="14"/>
  <c r="AX114" i="14"/>
  <c r="AT114" i="14"/>
  <c r="AG115" i="28"/>
  <c r="M115" i="28" s="1"/>
  <c r="N327" i="30" s="1"/>
  <c r="AH115" i="28"/>
  <c r="N115" i="28" s="1"/>
  <c r="N333" i="30" s="1"/>
  <c r="AD115" i="28"/>
  <c r="J115" i="28" s="1"/>
  <c r="N309" i="30" s="1"/>
  <c r="AF115" i="28"/>
  <c r="L115" i="28" s="1"/>
  <c r="N321" i="30" s="1"/>
  <c r="AE115" i="28"/>
  <c r="K115" i="28" s="1"/>
  <c r="N315" i="30" s="1"/>
  <c r="I109" i="24"/>
  <c r="H155" i="30" s="1"/>
  <c r="AE114" i="21"/>
  <c r="AD114" i="21"/>
  <c r="AC114" i="21"/>
  <c r="K109" i="23"/>
  <c r="H130" i="30" s="1"/>
  <c r="K113" i="29"/>
  <c r="L352" i="30" s="1"/>
  <c r="M111" i="24"/>
  <c r="AT114" i="21"/>
  <c r="AW114" i="21"/>
  <c r="L114" i="21" s="1"/>
  <c r="M62" i="30" s="1"/>
  <c r="AX114" i="21"/>
  <c r="M114" i="21" s="1"/>
  <c r="M68" i="30" s="1"/>
  <c r="AV114" i="21"/>
  <c r="AU114" i="21"/>
  <c r="AX114" i="28"/>
  <c r="AW114" i="28"/>
  <c r="AV114" i="28"/>
  <c r="AU114" i="28"/>
  <c r="AY114" i="28"/>
  <c r="J112" i="29"/>
  <c r="K346" i="30" s="1"/>
  <c r="I110" i="21"/>
  <c r="I44" i="30" s="1"/>
  <c r="L110" i="22"/>
  <c r="I99" i="30" s="1"/>
  <c r="L111" i="26"/>
  <c r="J247" i="30" s="1"/>
  <c r="L109" i="26"/>
  <c r="H247" i="30" s="1"/>
  <c r="M113" i="23"/>
  <c r="L142" i="30" s="1"/>
  <c r="L139" i="30" s="1"/>
  <c r="J111" i="28"/>
  <c r="J309" i="30" s="1"/>
  <c r="AE115" i="29"/>
  <c r="K115" i="29" s="1"/>
  <c r="N352" i="30" s="1"/>
  <c r="AD115" i="29"/>
  <c r="J115" i="29" s="1"/>
  <c r="N346" i="30" s="1"/>
  <c r="AC115" i="29"/>
  <c r="I115" i="29" s="1"/>
  <c r="N340" i="30" s="1"/>
  <c r="L112" i="22"/>
  <c r="K99" i="30" s="1"/>
  <c r="K113" i="24"/>
  <c r="L167" i="30" s="1"/>
  <c r="I111" i="29"/>
  <c r="J340" i="30" s="1"/>
  <c r="M111" i="21"/>
  <c r="J68" i="30" s="1"/>
  <c r="AD114" i="28"/>
  <c r="J114" i="28" s="1"/>
  <c r="M309" i="30" s="1"/>
  <c r="AE114" i="28"/>
  <c r="AH114" i="28"/>
  <c r="AF114" i="28"/>
  <c r="AG114" i="28"/>
  <c r="J109" i="23"/>
  <c r="H124" i="30" s="1"/>
  <c r="N112" i="28"/>
  <c r="K333" i="30" s="1"/>
  <c r="J112" i="28"/>
  <c r="K309" i="30" s="1"/>
  <c r="K112" i="21"/>
  <c r="K56" i="30" s="1"/>
  <c r="K53" i="30" s="1"/>
  <c r="M110" i="23"/>
  <c r="I142" i="30" s="1"/>
  <c r="I139" i="30" s="1"/>
  <c r="J111" i="24"/>
  <c r="J161" i="30" s="1"/>
  <c r="I111" i="24"/>
  <c r="J155" i="30" s="1"/>
  <c r="M109" i="28"/>
  <c r="H327" i="30" s="1"/>
  <c r="J113" i="22"/>
  <c r="L87" i="30" s="1"/>
  <c r="L84" i="30" s="1"/>
  <c r="I110" i="26"/>
  <c r="I229" i="30" s="1"/>
  <c r="L110" i="26"/>
  <c r="I247" i="30" s="1"/>
  <c r="J110" i="21"/>
  <c r="I50" i="30" s="1"/>
  <c r="I111" i="23"/>
  <c r="J118" i="30" s="1"/>
  <c r="L112" i="24"/>
  <c r="K173" i="30" s="1"/>
  <c r="K170" i="30" s="1"/>
  <c r="K113" i="28"/>
  <c r="L315" i="30" s="1"/>
  <c r="L312" i="30" s="1"/>
  <c r="L113" i="21"/>
  <c r="L62" i="30" s="1"/>
  <c r="J110" i="28"/>
  <c r="I309" i="30" s="1"/>
  <c r="K110" i="28"/>
  <c r="I315" i="30" s="1"/>
  <c r="I312" i="30" s="1"/>
  <c r="L110" i="24"/>
  <c r="I173" i="30" s="1"/>
  <c r="I170" i="30" s="1"/>
  <c r="K109" i="22"/>
  <c r="H93" i="30" s="1"/>
  <c r="L109" i="22"/>
  <c r="H99" i="30" s="1"/>
  <c r="K112" i="23"/>
  <c r="K130" i="30" s="1"/>
  <c r="K127" i="30" s="1"/>
  <c r="I110" i="22"/>
  <c r="I81" i="30" s="1"/>
  <c r="M111" i="26"/>
  <c r="J253" i="30" s="1"/>
  <c r="M185" i="14"/>
  <c r="K185" i="14"/>
  <c r="L185" i="14"/>
  <c r="N185" i="14"/>
  <c r="I185" i="14"/>
  <c r="J185" i="14"/>
  <c r="I186" i="14"/>
  <c r="AK382" i="7"/>
  <c r="Q382" i="7"/>
  <c r="U382" i="7"/>
  <c r="Y382" i="7"/>
  <c r="AG382" i="7"/>
  <c r="I382" i="7"/>
  <c r="M382" i="7"/>
  <c r="AS382" i="7"/>
  <c r="AO382" i="7"/>
  <c r="AH186" i="14"/>
  <c r="N186" i="14" s="1"/>
  <c r="AE186" i="14"/>
  <c r="K186" i="14" s="1"/>
  <c r="AF186" i="14"/>
  <c r="L186" i="14" s="1"/>
  <c r="AG186" i="14"/>
  <c r="M186" i="14" s="1"/>
  <c r="AD186" i="14"/>
  <c r="J186" i="14" s="1"/>
  <c r="M47" i="14"/>
  <c r="L43" i="14"/>
  <c r="N52" i="14"/>
  <c r="AE120" i="7"/>
  <c r="AE151" i="7" s="1"/>
  <c r="AE90" i="7"/>
  <c r="AU90" i="7"/>
  <c r="AU120" i="7"/>
  <c r="AU151" i="7" s="1"/>
  <c r="O120" i="7"/>
  <c r="O151" i="7" s="1"/>
  <c r="O90" i="7"/>
  <c r="Z89" i="7"/>
  <c r="Z119" i="7"/>
  <c r="Z150" i="7" s="1"/>
  <c r="AP89" i="7"/>
  <c r="AP119" i="7"/>
  <c r="AP150" i="7" s="1"/>
  <c r="AJ89" i="7"/>
  <c r="AJ119" i="7"/>
  <c r="AJ150" i="7" s="1"/>
  <c r="AN89" i="7"/>
  <c r="AN119" i="7"/>
  <c r="AN150" i="7" s="1"/>
  <c r="H89" i="7"/>
  <c r="H119" i="7"/>
  <c r="H150" i="7" s="1"/>
  <c r="T89" i="7"/>
  <c r="T119" i="7"/>
  <c r="T150" i="7" s="1"/>
  <c r="AB89" i="7"/>
  <c r="AB119" i="7"/>
  <c r="AB150" i="7" s="1"/>
  <c r="AQ90" i="7"/>
  <c r="AQ120" i="7"/>
  <c r="AQ151" i="7" s="1"/>
  <c r="AT90" i="7"/>
  <c r="AT120" i="7"/>
  <c r="AT151" i="7" s="1"/>
  <c r="AI90" i="7"/>
  <c r="AI120" i="7"/>
  <c r="AI151" i="7" s="1"/>
  <c r="V90" i="7"/>
  <c r="V120" i="7"/>
  <c r="V151" i="7" s="1"/>
  <c r="AA90" i="7"/>
  <c r="AA120" i="7"/>
  <c r="AA151" i="7" s="1"/>
  <c r="K90" i="7"/>
  <c r="K120" i="7"/>
  <c r="K151" i="7" s="1"/>
  <c r="X89" i="7"/>
  <c r="X119" i="7"/>
  <c r="X150" i="7" s="1"/>
  <c r="AL90" i="7"/>
  <c r="AL120" i="7"/>
  <c r="AL151" i="7" s="1"/>
  <c r="AR89" i="7"/>
  <c r="AR119" i="7"/>
  <c r="AR150" i="7" s="1"/>
  <c r="AH89" i="7"/>
  <c r="AH119" i="7"/>
  <c r="AH150" i="7" s="1"/>
  <c r="S90" i="7"/>
  <c r="S120" i="7"/>
  <c r="S151" i="7" s="1"/>
  <c r="J89" i="7"/>
  <c r="J119" i="7"/>
  <c r="J150" i="7" s="1"/>
  <c r="F90" i="7"/>
  <c r="F120" i="7"/>
  <c r="F151" i="7" s="1"/>
  <c r="L89" i="7"/>
  <c r="L119" i="7"/>
  <c r="L150" i="7" s="1"/>
  <c r="R89" i="7"/>
  <c r="R119" i="7"/>
  <c r="R150" i="7" s="1"/>
  <c r="N90" i="7"/>
  <c r="N120" i="7"/>
  <c r="N151" i="7" s="1"/>
  <c r="AD90" i="7"/>
  <c r="AD120" i="7"/>
  <c r="AD151" i="7" s="1"/>
  <c r="AF89" i="7"/>
  <c r="AF119" i="7"/>
  <c r="AF150" i="7" s="1"/>
  <c r="E89" i="7"/>
  <c r="E119" i="7"/>
  <c r="E150" i="7" s="1"/>
  <c r="P89" i="7"/>
  <c r="P119" i="7"/>
  <c r="P150" i="7" s="1"/>
  <c r="M46" i="14"/>
  <c r="N47" i="14"/>
  <c r="M48" i="14"/>
  <c r="L44" i="14"/>
  <c r="N51" i="14"/>
  <c r="N50" i="14"/>
  <c r="K47" i="14"/>
  <c r="N48" i="14"/>
  <c r="N56" i="14"/>
  <c r="N57" i="14"/>
  <c r="L47" i="14"/>
  <c r="J43" i="14"/>
  <c r="I43" i="14"/>
  <c r="N44" i="14"/>
  <c r="N49" i="14"/>
  <c r="AC48" i="14"/>
  <c r="I48" i="14" s="1"/>
  <c r="AE48" i="14"/>
  <c r="K48" i="14" s="1"/>
  <c r="AD48" i="14"/>
  <c r="J48" i="14" s="1"/>
  <c r="AH54" i="14"/>
  <c r="N54" i="14" s="1"/>
  <c r="AG54" i="14"/>
  <c r="M54" i="14" s="1"/>
  <c r="M43" i="14"/>
  <c r="AE51" i="14"/>
  <c r="K51" i="14" s="1"/>
  <c r="AF51" i="14"/>
  <c r="L51" i="14" s="1"/>
  <c r="J45" i="14"/>
  <c r="I45" i="14"/>
  <c r="K44" i="14"/>
  <c r="I44" i="14"/>
  <c r="L49" i="14"/>
  <c r="AC49" i="14"/>
  <c r="I49" i="14" s="1"/>
  <c r="AD49" i="14"/>
  <c r="J49" i="14" s="1"/>
  <c r="AE49" i="14"/>
  <c r="K49" i="14" s="1"/>
  <c r="AC47" i="14"/>
  <c r="I47" i="14" s="1"/>
  <c r="AD47" i="14"/>
  <c r="J47" i="14" s="1"/>
  <c r="AF53" i="14"/>
  <c r="L53" i="14" s="1"/>
  <c r="AG53" i="14"/>
  <c r="M53" i="14" s="1"/>
  <c r="K43" i="14"/>
  <c r="M51" i="14"/>
  <c r="L48" i="14"/>
  <c r="N45" i="14"/>
  <c r="M44" i="14"/>
  <c r="K46" i="14"/>
  <c r="J46" i="14"/>
  <c r="L45" i="14"/>
  <c r="AG52" i="14"/>
  <c r="M52" i="14" s="1"/>
  <c r="AF52" i="14"/>
  <c r="L52" i="14" s="1"/>
  <c r="L46" i="14"/>
  <c r="I46" i="14"/>
  <c r="AD50" i="14"/>
  <c r="J50" i="14" s="1"/>
  <c r="AF50" i="14"/>
  <c r="L50" i="14" s="1"/>
  <c r="AE50" i="14"/>
  <c r="K50" i="14" s="1"/>
  <c r="AG55" i="14"/>
  <c r="M55" i="14" s="1"/>
  <c r="AH55" i="14"/>
  <c r="N55" i="14" s="1"/>
  <c r="N53" i="14"/>
  <c r="N43" i="14"/>
  <c r="M45" i="14"/>
  <c r="K45" i="14"/>
  <c r="J44" i="14"/>
  <c r="N46" i="14"/>
  <c r="M49" i="14"/>
  <c r="L115" i="14"/>
  <c r="N25" i="30" s="1"/>
  <c r="I115" i="14"/>
  <c r="N7" i="30" s="1"/>
  <c r="M115" i="14"/>
  <c r="N31" i="30" s="1"/>
  <c r="AK116" i="14"/>
  <c r="T116" i="14"/>
  <c r="N115" i="14"/>
  <c r="N37" i="30" s="1"/>
  <c r="J115" i="14"/>
  <c r="N13" i="30" s="1"/>
  <c r="K115" i="14"/>
  <c r="N19" i="30" s="1"/>
  <c r="T188" i="14"/>
  <c r="AK188" i="14"/>
  <c r="AC187" i="14"/>
  <c r="AE187" i="14"/>
  <c r="AD187" i="14"/>
  <c r="AG187" i="14"/>
  <c r="M187" i="14" s="1"/>
  <c r="AH187" i="14"/>
  <c r="AF187" i="14"/>
  <c r="AT187" i="14"/>
  <c r="AY187" i="14"/>
  <c r="AV187" i="14"/>
  <c r="AW187" i="14"/>
  <c r="AU187" i="14"/>
  <c r="AX187" i="14"/>
  <c r="AT150" i="14"/>
  <c r="AW150" i="14"/>
  <c r="AV150" i="14"/>
  <c r="AG150" i="14"/>
  <c r="AE150" i="14"/>
  <c r="T151" i="14"/>
  <c r="AK151" i="14"/>
  <c r="AT149" i="14"/>
  <c r="AU149" i="14"/>
  <c r="AY149" i="14"/>
  <c r="AC149" i="14"/>
  <c r="AF149" i="14"/>
  <c r="AH149" i="14"/>
  <c r="N7" i="6"/>
  <c r="M13" i="6"/>
  <c r="M16" i="6" s="1"/>
  <c r="J64" i="5"/>
  <c r="K63" i="5"/>
  <c r="K62" i="5"/>
  <c r="L56" i="5"/>
  <c r="M10" i="5"/>
  <c r="K23" i="4"/>
  <c r="K22" i="4"/>
  <c r="J24" i="4"/>
  <c r="L12" i="4"/>
  <c r="M9" i="4"/>
  <c r="J115" i="30" l="1"/>
  <c r="N312" i="30"/>
  <c r="M170" i="30"/>
  <c r="N115" i="30"/>
  <c r="L337" i="30"/>
  <c r="K337" i="30"/>
  <c r="AK376" i="30"/>
  <c r="AK374" i="30" s="1"/>
  <c r="H127" i="30"/>
  <c r="K149" i="24"/>
  <c r="M168" i="30" s="1"/>
  <c r="N337" i="30"/>
  <c r="I149" i="24"/>
  <c r="M156" i="30" s="1"/>
  <c r="M180" i="30"/>
  <c r="AQ151" i="28"/>
  <c r="AY151" i="28" s="1"/>
  <c r="AL151" i="28"/>
  <c r="AT151" i="28" s="1"/>
  <c r="AP151" i="28"/>
  <c r="AX151" i="28" s="1"/>
  <c r="AO151" i="28"/>
  <c r="AW151" i="28" s="1"/>
  <c r="AN151" i="28"/>
  <c r="AV151" i="28" s="1"/>
  <c r="AM151" i="28"/>
  <c r="AU151" i="28" s="1"/>
  <c r="AN151" i="24"/>
  <c r="AV151" i="24" s="1"/>
  <c r="AP151" i="24"/>
  <c r="AX151" i="24" s="1"/>
  <c r="M151" i="24" s="1"/>
  <c r="AL151" i="24"/>
  <c r="AT151" i="24" s="1"/>
  <c r="AM151" i="24"/>
  <c r="AU151" i="24" s="1"/>
  <c r="AO151" i="24"/>
  <c r="AW151" i="24" s="1"/>
  <c r="L151" i="24" s="1"/>
  <c r="O174" i="30" s="1"/>
  <c r="AK174" i="30" s="1"/>
  <c r="AQ151" i="24"/>
  <c r="AK152" i="29"/>
  <c r="AK152" i="27"/>
  <c r="AK152" i="28"/>
  <c r="AK152" i="26"/>
  <c r="AK152" i="22"/>
  <c r="AK152" i="25"/>
  <c r="AK152" i="24"/>
  <c r="AK152" i="23"/>
  <c r="AK152" i="21"/>
  <c r="M256" i="30"/>
  <c r="J149" i="29"/>
  <c r="M347" i="30" s="1"/>
  <c r="J149" i="22"/>
  <c r="M88" i="30" s="1"/>
  <c r="N149" i="21"/>
  <c r="M75" i="30" s="1"/>
  <c r="M71" i="30" s="1"/>
  <c r="K150" i="22"/>
  <c r="N94" i="30" s="1"/>
  <c r="I150" i="24"/>
  <c r="N156" i="30" s="1"/>
  <c r="K149" i="25"/>
  <c r="M205" i="30" s="1"/>
  <c r="M201" i="30" s="1"/>
  <c r="J149" i="25"/>
  <c r="M199" i="30" s="1"/>
  <c r="M195" i="30" s="1"/>
  <c r="N150" i="29"/>
  <c r="N371" i="30" s="1"/>
  <c r="N367" i="30" s="1"/>
  <c r="L150" i="29"/>
  <c r="N359" i="30" s="1"/>
  <c r="N355" i="30" s="1"/>
  <c r="L150" i="21"/>
  <c r="N63" i="30" s="1"/>
  <c r="AO151" i="23"/>
  <c r="AW151" i="23" s="1"/>
  <c r="L151" i="23" s="1"/>
  <c r="AL151" i="23"/>
  <c r="AT151" i="23" s="1"/>
  <c r="AQ151" i="23"/>
  <c r="AP151" i="23"/>
  <c r="AX151" i="23" s="1"/>
  <c r="M151" i="23" s="1"/>
  <c r="AM151" i="23"/>
  <c r="AU151" i="23" s="1"/>
  <c r="AN151" i="23"/>
  <c r="AV151" i="23" s="1"/>
  <c r="AQ151" i="26"/>
  <c r="AY151" i="26" s="1"/>
  <c r="N151" i="26" s="1"/>
  <c r="O260" i="30" s="1"/>
  <c r="AK260" i="30" s="1"/>
  <c r="AM151" i="26"/>
  <c r="AU151" i="26" s="1"/>
  <c r="J151" i="26" s="1"/>
  <c r="AP151" i="26"/>
  <c r="AX151" i="26" s="1"/>
  <c r="M151" i="26" s="1"/>
  <c r="AL151" i="26"/>
  <c r="AT151" i="26" s="1"/>
  <c r="AO151" i="26"/>
  <c r="AW151" i="26" s="1"/>
  <c r="L151" i="26" s="1"/>
  <c r="O248" i="30" s="1"/>
  <c r="AN151" i="26"/>
  <c r="AV151" i="26" s="1"/>
  <c r="K151" i="26" s="1"/>
  <c r="O242" i="30" s="1"/>
  <c r="AL151" i="25"/>
  <c r="AT151" i="25" s="1"/>
  <c r="AO151" i="25"/>
  <c r="AW151" i="25" s="1"/>
  <c r="L151" i="25" s="1"/>
  <c r="O211" i="30" s="1"/>
  <c r="O207" i="30" s="1"/>
  <c r="AQ151" i="25"/>
  <c r="AP151" i="25"/>
  <c r="AX151" i="25" s="1"/>
  <c r="M151" i="25" s="1"/>
  <c r="AN151" i="25"/>
  <c r="AV151" i="25" s="1"/>
  <c r="AM151" i="25"/>
  <c r="AU151" i="25" s="1"/>
  <c r="AO151" i="27"/>
  <c r="AW151" i="27" s="1"/>
  <c r="L151" i="27" s="1"/>
  <c r="O285" i="30" s="1"/>
  <c r="O281" i="30" s="1"/>
  <c r="AQ151" i="27"/>
  <c r="AY151" i="27" s="1"/>
  <c r="N151" i="27" s="1"/>
  <c r="O297" i="30" s="1"/>
  <c r="O293" i="30" s="1"/>
  <c r="AL151" i="27"/>
  <c r="AT151" i="27" s="1"/>
  <c r="AM151" i="27"/>
  <c r="AU151" i="27" s="1"/>
  <c r="J151" i="27" s="1"/>
  <c r="AP151" i="27"/>
  <c r="AX151" i="27" s="1"/>
  <c r="M151" i="27" s="1"/>
  <c r="AN151" i="27"/>
  <c r="AV151" i="27" s="1"/>
  <c r="K151" i="27" s="1"/>
  <c r="O279" i="30" s="1"/>
  <c r="O275" i="30" s="1"/>
  <c r="K149" i="29"/>
  <c r="M353" i="30" s="1"/>
  <c r="M149" i="21"/>
  <c r="M69" i="30" s="1"/>
  <c r="K149" i="21"/>
  <c r="M57" i="30" s="1"/>
  <c r="N149" i="28"/>
  <c r="M334" i="30" s="1"/>
  <c r="I149" i="23"/>
  <c r="M119" i="30" s="1"/>
  <c r="K150" i="23"/>
  <c r="N131" i="30" s="1"/>
  <c r="K173" i="22"/>
  <c r="I149" i="25"/>
  <c r="M193" i="30" s="1"/>
  <c r="I150" i="21"/>
  <c r="N45" i="30" s="1"/>
  <c r="N180" i="30"/>
  <c r="AN151" i="21"/>
  <c r="AV151" i="21" s="1"/>
  <c r="AO151" i="21"/>
  <c r="AW151" i="21" s="1"/>
  <c r="AM151" i="21"/>
  <c r="AU151" i="21" s="1"/>
  <c r="AP151" i="21"/>
  <c r="AX151" i="21" s="1"/>
  <c r="M151" i="21" s="1"/>
  <c r="O69" i="30" s="1"/>
  <c r="AL151" i="21"/>
  <c r="AT151" i="21" s="1"/>
  <c r="AQ151" i="21"/>
  <c r="AY151" i="21" s="1"/>
  <c r="AQ151" i="22"/>
  <c r="AP151" i="22"/>
  <c r="AX151" i="22" s="1"/>
  <c r="M151" i="22" s="1"/>
  <c r="O106" i="30" s="1"/>
  <c r="AM151" i="22"/>
  <c r="AU151" i="22" s="1"/>
  <c r="AL151" i="22"/>
  <c r="AT151" i="22" s="1"/>
  <c r="AN151" i="22"/>
  <c r="AO151" i="22"/>
  <c r="AW151" i="22" s="1"/>
  <c r="L151" i="22" s="1"/>
  <c r="O100" i="30" s="1"/>
  <c r="AK100" i="30" s="1"/>
  <c r="AM151" i="29"/>
  <c r="AU151" i="29" s="1"/>
  <c r="AL151" i="29"/>
  <c r="AT151" i="29" s="1"/>
  <c r="AP151" i="29"/>
  <c r="AX151" i="29" s="1"/>
  <c r="AN151" i="29"/>
  <c r="AV151" i="29" s="1"/>
  <c r="AO151" i="29"/>
  <c r="AW151" i="29" s="1"/>
  <c r="AQ151" i="29"/>
  <c r="AY151" i="29" s="1"/>
  <c r="AP151" i="14"/>
  <c r="AX151" i="14" s="1"/>
  <c r="AL151" i="14"/>
  <c r="AO151" i="14"/>
  <c r="AW151" i="14" s="1"/>
  <c r="AM151" i="14"/>
  <c r="AU151" i="14" s="1"/>
  <c r="AN151" i="14"/>
  <c r="AQ151" i="14"/>
  <c r="AY151" i="14" s="1"/>
  <c r="X151" i="21"/>
  <c r="AF151" i="21" s="1"/>
  <c r="Z151" i="21"/>
  <c r="AH151" i="21" s="1"/>
  <c r="N151" i="21" s="1"/>
  <c r="O75" i="30" s="1"/>
  <c r="O71" i="30" s="1"/>
  <c r="U151" i="21"/>
  <c r="AC151" i="21" s="1"/>
  <c r="I151" i="21" s="1"/>
  <c r="O45" i="30" s="1"/>
  <c r="Y151" i="21"/>
  <c r="W151" i="21"/>
  <c r="AE151" i="21" s="1"/>
  <c r="K151" i="21" s="1"/>
  <c r="O57" i="30" s="1"/>
  <c r="O53" i="30" s="1"/>
  <c r="V151" i="21"/>
  <c r="AD151" i="21" s="1"/>
  <c r="X151" i="29"/>
  <c r="AF151" i="29" s="1"/>
  <c r="L151" i="29" s="1"/>
  <c r="O359" i="30" s="1"/>
  <c r="O355" i="30" s="1"/>
  <c r="Z151" i="29"/>
  <c r="AH151" i="29" s="1"/>
  <c r="U151" i="29"/>
  <c r="AC151" i="29" s="1"/>
  <c r="W151" i="29"/>
  <c r="AE151" i="29" s="1"/>
  <c r="Y151" i="29"/>
  <c r="AG151" i="29" s="1"/>
  <c r="M151" i="29" s="1"/>
  <c r="O365" i="30" s="1"/>
  <c r="V151" i="29"/>
  <c r="AD151" i="29" s="1"/>
  <c r="I275" i="30"/>
  <c r="W151" i="14"/>
  <c r="AE151" i="14" s="1"/>
  <c r="Z151" i="14"/>
  <c r="V151" i="14"/>
  <c r="AD151" i="14" s="1"/>
  <c r="Y151" i="14"/>
  <c r="U151" i="14"/>
  <c r="X151" i="14"/>
  <c r="N127" i="30"/>
  <c r="H195" i="30"/>
  <c r="M310" i="30"/>
  <c r="H281" i="30"/>
  <c r="X151" i="23"/>
  <c r="Z151" i="23"/>
  <c r="U151" i="23"/>
  <c r="AC151" i="23" s="1"/>
  <c r="I151" i="23" s="1"/>
  <c r="W151" i="23"/>
  <c r="AE151" i="23" s="1"/>
  <c r="K151" i="23" s="1"/>
  <c r="O131" i="30" s="1"/>
  <c r="Y151" i="23"/>
  <c r="V151" i="23"/>
  <c r="AD151" i="23" s="1"/>
  <c r="X151" i="26"/>
  <c r="V151" i="26"/>
  <c r="Y151" i="26"/>
  <c r="U151" i="26"/>
  <c r="AC151" i="26" s="1"/>
  <c r="I151" i="26" s="1"/>
  <c r="O230" i="30" s="1"/>
  <c r="Z151" i="26"/>
  <c r="W151" i="26"/>
  <c r="AK94" i="30"/>
  <c r="K173" i="23"/>
  <c r="X151" i="25"/>
  <c r="V151" i="25"/>
  <c r="AD151" i="25" s="1"/>
  <c r="J151" i="25" s="1"/>
  <c r="Z151" i="25"/>
  <c r="U151" i="25"/>
  <c r="AC151" i="25" s="1"/>
  <c r="Y151" i="25"/>
  <c r="W151" i="25"/>
  <c r="AE151" i="25" s="1"/>
  <c r="H355" i="30"/>
  <c r="H207" i="30"/>
  <c r="X151" i="24"/>
  <c r="V151" i="24"/>
  <c r="AD151" i="24" s="1"/>
  <c r="J151" i="24" s="1"/>
  <c r="O162" i="30" s="1"/>
  <c r="Y151" i="24"/>
  <c r="Z151" i="24"/>
  <c r="W151" i="24"/>
  <c r="AE151" i="24" s="1"/>
  <c r="K151" i="24" s="1"/>
  <c r="U151" i="24"/>
  <c r="AC151" i="24" s="1"/>
  <c r="X151" i="28"/>
  <c r="AF151" i="28" s="1"/>
  <c r="W151" i="28"/>
  <c r="AE151" i="28" s="1"/>
  <c r="U151" i="28"/>
  <c r="AC151" i="28" s="1"/>
  <c r="Y151" i="28"/>
  <c r="AG151" i="28" s="1"/>
  <c r="Z151" i="28"/>
  <c r="AH151" i="28" s="1"/>
  <c r="N151" i="28" s="1"/>
  <c r="O334" i="30" s="1"/>
  <c r="V151" i="28"/>
  <c r="AD151" i="28" s="1"/>
  <c r="J151" i="28" s="1"/>
  <c r="O310" i="30" s="1"/>
  <c r="J213" i="30"/>
  <c r="H300" i="30"/>
  <c r="T152" i="29"/>
  <c r="T152" i="28"/>
  <c r="T152" i="26"/>
  <c r="T152" i="25"/>
  <c r="T152" i="22"/>
  <c r="T152" i="23"/>
  <c r="T152" i="27"/>
  <c r="T152" i="24"/>
  <c r="T152" i="21"/>
  <c r="H367" i="30"/>
  <c r="H201" i="30"/>
  <c r="H71" i="30"/>
  <c r="H293" i="30"/>
  <c r="X151" i="22"/>
  <c r="Y151" i="22"/>
  <c r="V151" i="22"/>
  <c r="AD151" i="22" s="1"/>
  <c r="J151" i="22" s="1"/>
  <c r="O88" i="30" s="1"/>
  <c r="Z151" i="22"/>
  <c r="W151" i="22"/>
  <c r="U151" i="22"/>
  <c r="AC151" i="22" s="1"/>
  <c r="Z151" i="27"/>
  <c r="Y151" i="27"/>
  <c r="U151" i="27"/>
  <c r="AC151" i="27" s="1"/>
  <c r="I151" i="27" s="1"/>
  <c r="O267" i="30" s="1"/>
  <c r="W151" i="27"/>
  <c r="V151" i="27"/>
  <c r="X151" i="27"/>
  <c r="H287" i="30"/>
  <c r="N114" i="28"/>
  <c r="M333" i="30" s="1"/>
  <c r="AK229" i="30"/>
  <c r="J179" i="30"/>
  <c r="I179" i="30"/>
  <c r="K179" i="30"/>
  <c r="H16" i="30"/>
  <c r="J337" i="30"/>
  <c r="M179" i="30"/>
  <c r="L179" i="30"/>
  <c r="AK258" i="30"/>
  <c r="H256" i="30"/>
  <c r="AK141" i="30"/>
  <c r="H139" i="30"/>
  <c r="H115" i="30"/>
  <c r="AK117" i="30"/>
  <c r="H28" i="30"/>
  <c r="AK30" i="30"/>
  <c r="AK55" i="30"/>
  <c r="H53" i="30"/>
  <c r="AK339" i="30"/>
  <c r="H337" i="30"/>
  <c r="AK234" i="30"/>
  <c r="H232" i="30"/>
  <c r="AK314" i="30"/>
  <c r="H312" i="30"/>
  <c r="H84" i="30"/>
  <c r="AK86" i="30"/>
  <c r="H172" i="30"/>
  <c r="L105" i="24"/>
  <c r="I138" i="26"/>
  <c r="I116" i="27"/>
  <c r="O266" i="30" s="1"/>
  <c r="M114" i="28"/>
  <c r="M327" i="30" s="1"/>
  <c r="I114" i="22"/>
  <c r="M81" i="30" s="1"/>
  <c r="I114" i="23"/>
  <c r="M118" i="30" s="1"/>
  <c r="J114" i="21"/>
  <c r="M50" i="30" s="1"/>
  <c r="K114" i="24"/>
  <c r="M167" i="30" s="1"/>
  <c r="J114" i="23"/>
  <c r="M124" i="30" s="1"/>
  <c r="I114" i="29"/>
  <c r="M340" i="30" s="1"/>
  <c r="M337" i="30" s="1"/>
  <c r="AD116" i="22"/>
  <c r="AC116" i="22"/>
  <c r="AX116" i="22"/>
  <c r="M116" i="22" s="1"/>
  <c r="O105" i="30" s="1"/>
  <c r="AW116" i="22"/>
  <c r="L116" i="22" s="1"/>
  <c r="AT116" i="22"/>
  <c r="AU116" i="22"/>
  <c r="AE116" i="14"/>
  <c r="AG116" i="14"/>
  <c r="AF116" i="14"/>
  <c r="AD116" i="14"/>
  <c r="AH116" i="14"/>
  <c r="J114" i="29"/>
  <c r="M346" i="30" s="1"/>
  <c r="AC116" i="24"/>
  <c r="AD116" i="24"/>
  <c r="AE116" i="24"/>
  <c r="AW116" i="26"/>
  <c r="L116" i="26" s="1"/>
  <c r="O247" i="30" s="1"/>
  <c r="AY116" i="26"/>
  <c r="N116" i="26" s="1"/>
  <c r="AX116" i="26"/>
  <c r="M116" i="26" s="1"/>
  <c r="O253" i="30" s="1"/>
  <c r="AV116" i="26"/>
  <c r="K116" i="26" s="1"/>
  <c r="O241" i="30" s="1"/>
  <c r="AU116" i="26"/>
  <c r="J116" i="26" s="1"/>
  <c r="O235" i="30" s="1"/>
  <c r="AK117" i="28"/>
  <c r="AK117" i="29"/>
  <c r="AK117" i="26"/>
  <c r="AK117" i="22"/>
  <c r="AK117" i="24"/>
  <c r="AK117" i="23"/>
  <c r="AK117" i="25"/>
  <c r="AT117" i="25" s="1"/>
  <c r="AK117" i="27"/>
  <c r="AT117" i="27" s="1"/>
  <c r="AK117" i="21"/>
  <c r="AX116" i="14"/>
  <c r="AU116" i="14"/>
  <c r="AV116" i="14"/>
  <c r="AW116" i="14"/>
  <c r="AY116" i="14"/>
  <c r="K114" i="22"/>
  <c r="K114" i="29"/>
  <c r="M352" i="30" s="1"/>
  <c r="I116" i="25"/>
  <c r="O192" i="30" s="1"/>
  <c r="K114" i="23"/>
  <c r="M130" i="30" s="1"/>
  <c r="M127" i="30" s="1"/>
  <c r="AX116" i="28"/>
  <c r="AU116" i="28"/>
  <c r="AW116" i="28"/>
  <c r="AY116" i="28"/>
  <c r="AV116" i="28"/>
  <c r="J114" i="24"/>
  <c r="M161" i="30" s="1"/>
  <c r="AE116" i="23"/>
  <c r="AC116" i="23"/>
  <c r="AD116" i="23"/>
  <c r="AX116" i="24"/>
  <c r="M116" i="24" s="1"/>
  <c r="AT116" i="24"/>
  <c r="AV116" i="24"/>
  <c r="AU116" i="24"/>
  <c r="AW116" i="24"/>
  <c r="L116" i="24" s="1"/>
  <c r="T117" i="28"/>
  <c r="T117" i="29"/>
  <c r="T117" i="26"/>
  <c r="T117" i="24"/>
  <c r="T117" i="23"/>
  <c r="T117" i="25"/>
  <c r="AC117" i="25" s="1"/>
  <c r="T117" i="27"/>
  <c r="AC117" i="27" s="1"/>
  <c r="T117" i="22"/>
  <c r="T117" i="21"/>
  <c r="K114" i="28"/>
  <c r="M315" i="30" s="1"/>
  <c r="M312" i="30" s="1"/>
  <c r="K114" i="21"/>
  <c r="AH116" i="28"/>
  <c r="AF116" i="28"/>
  <c r="L116" i="28" s="1"/>
  <c r="O321" i="30" s="1"/>
  <c r="AE116" i="28"/>
  <c r="AG116" i="28"/>
  <c r="M116" i="28" s="1"/>
  <c r="O327" i="30" s="1"/>
  <c r="AD116" i="28"/>
  <c r="L114" i="28"/>
  <c r="M321" i="30" s="1"/>
  <c r="I114" i="21"/>
  <c r="M44" i="30" s="1"/>
  <c r="J114" i="22"/>
  <c r="M87" i="30" s="1"/>
  <c r="I114" i="24"/>
  <c r="M155" i="30" s="1"/>
  <c r="AD116" i="21"/>
  <c r="AC116" i="21"/>
  <c r="AC116" i="29"/>
  <c r="AD116" i="29"/>
  <c r="AE116" i="29"/>
  <c r="AU116" i="21"/>
  <c r="AX116" i="21"/>
  <c r="M116" i="21" s="1"/>
  <c r="O68" i="30" s="1"/>
  <c r="AT116" i="21"/>
  <c r="AW116" i="21"/>
  <c r="L116" i="21" s="1"/>
  <c r="AV116" i="23"/>
  <c r="AT116" i="23"/>
  <c r="AU116" i="23"/>
  <c r="AW116" i="23"/>
  <c r="L116" i="23" s="1"/>
  <c r="AX116" i="23"/>
  <c r="M116" i="23" s="1"/>
  <c r="O142" i="30" s="1"/>
  <c r="AT116" i="29"/>
  <c r="AU116" i="29"/>
  <c r="AV116" i="29"/>
  <c r="J187" i="14"/>
  <c r="L187" i="14"/>
  <c r="K187" i="14"/>
  <c r="N187" i="14"/>
  <c r="I187" i="14"/>
  <c r="J72" i="14"/>
  <c r="J149" i="14"/>
  <c r="M14" i="30" s="1"/>
  <c r="I72" i="14"/>
  <c r="AE91" i="7"/>
  <c r="AE121" i="7"/>
  <c r="AE152" i="7" s="1"/>
  <c r="O91" i="7"/>
  <c r="O121" i="7"/>
  <c r="O152" i="7" s="1"/>
  <c r="AU91" i="7"/>
  <c r="AU121" i="7"/>
  <c r="AU152" i="7" s="1"/>
  <c r="AD91" i="7"/>
  <c r="AD121" i="7"/>
  <c r="AD152" i="7" s="1"/>
  <c r="J90" i="7"/>
  <c r="J120" i="7"/>
  <c r="J151" i="7" s="1"/>
  <c r="X90" i="7"/>
  <c r="X120" i="7"/>
  <c r="X151" i="7" s="1"/>
  <c r="P90" i="7"/>
  <c r="P120" i="7"/>
  <c r="P151" i="7" s="1"/>
  <c r="AF90" i="7"/>
  <c r="AF120" i="7"/>
  <c r="AF151" i="7" s="1"/>
  <c r="R90" i="7"/>
  <c r="R120" i="7"/>
  <c r="R151" i="7" s="1"/>
  <c r="AH90" i="7"/>
  <c r="AH120" i="7"/>
  <c r="AH151" i="7" s="1"/>
  <c r="AQ91" i="7"/>
  <c r="AQ121" i="7"/>
  <c r="AQ152" i="7" s="1"/>
  <c r="T90" i="7"/>
  <c r="T120" i="7"/>
  <c r="T151" i="7" s="1"/>
  <c r="AP90" i="7"/>
  <c r="AP120" i="7"/>
  <c r="AP151" i="7" s="1"/>
  <c r="F91" i="7"/>
  <c r="F121" i="7"/>
  <c r="F152" i="7" s="1"/>
  <c r="AL91" i="7"/>
  <c r="AL121" i="7"/>
  <c r="AL152" i="7" s="1"/>
  <c r="AA91" i="7"/>
  <c r="AA121" i="7"/>
  <c r="AA152" i="7" s="1"/>
  <c r="AI91" i="7"/>
  <c r="AI121" i="7"/>
  <c r="AI152" i="7" s="1"/>
  <c r="V91" i="7"/>
  <c r="V121" i="7"/>
  <c r="V152" i="7" s="1"/>
  <c r="AN90" i="7"/>
  <c r="AN120" i="7"/>
  <c r="AN151" i="7" s="1"/>
  <c r="E90" i="7"/>
  <c r="E120" i="7"/>
  <c r="E151" i="7" s="1"/>
  <c r="N91" i="7"/>
  <c r="N121" i="7"/>
  <c r="N152" i="7" s="1"/>
  <c r="L90" i="7"/>
  <c r="L120" i="7"/>
  <c r="L151" i="7" s="1"/>
  <c r="S91" i="7"/>
  <c r="S121" i="7"/>
  <c r="S152" i="7" s="1"/>
  <c r="AR90" i="7"/>
  <c r="AR120" i="7"/>
  <c r="AR151" i="7" s="1"/>
  <c r="K91" i="7"/>
  <c r="K121" i="7"/>
  <c r="K152" i="7" s="1"/>
  <c r="AT91" i="7"/>
  <c r="AT121" i="7"/>
  <c r="AT152" i="7" s="1"/>
  <c r="AB90" i="7"/>
  <c r="AB120" i="7"/>
  <c r="AB151" i="7" s="1"/>
  <c r="H90" i="7"/>
  <c r="H120" i="7"/>
  <c r="H151" i="7" s="1"/>
  <c r="AJ90" i="7"/>
  <c r="AJ120" i="7"/>
  <c r="AJ151" i="7" s="1"/>
  <c r="Z90" i="7"/>
  <c r="Z120" i="7"/>
  <c r="Z151" i="7" s="1"/>
  <c r="K149" i="14"/>
  <c r="M20" i="30" s="1"/>
  <c r="L72" i="14"/>
  <c r="N72" i="14"/>
  <c r="K72" i="14"/>
  <c r="M72" i="14"/>
  <c r="N114" i="14"/>
  <c r="M37" i="30" s="1"/>
  <c r="J114" i="14"/>
  <c r="M13" i="30" s="1"/>
  <c r="AK117" i="14"/>
  <c r="K114" i="14"/>
  <c r="M19" i="30" s="1"/>
  <c r="M16" i="30" s="1"/>
  <c r="L114" i="14"/>
  <c r="M25" i="30" s="1"/>
  <c r="K24" i="4"/>
  <c r="T117" i="14"/>
  <c r="I114" i="14"/>
  <c r="M7" i="30" s="1"/>
  <c r="M114" i="14"/>
  <c r="M31" i="30" s="1"/>
  <c r="AT188" i="14"/>
  <c r="AW188" i="14"/>
  <c r="AX188" i="14"/>
  <c r="AY188" i="14"/>
  <c r="AV188" i="14"/>
  <c r="AU188" i="14"/>
  <c r="T189" i="14"/>
  <c r="AK189" i="14"/>
  <c r="AC188" i="14"/>
  <c r="I188" i="14" s="1"/>
  <c r="AH188" i="14"/>
  <c r="N188" i="14" s="1"/>
  <c r="AE188" i="14"/>
  <c r="K188" i="14" s="1"/>
  <c r="AG188" i="14"/>
  <c r="AF188" i="14"/>
  <c r="L188" i="14" s="1"/>
  <c r="AD188" i="14"/>
  <c r="J188" i="14" s="1"/>
  <c r="I150" i="14"/>
  <c r="N8" i="30" s="1"/>
  <c r="L149" i="14"/>
  <c r="M26" i="30" s="1"/>
  <c r="L150" i="14"/>
  <c r="N26" i="30" s="1"/>
  <c r="M150" i="14"/>
  <c r="N32" i="30" s="1"/>
  <c r="N28" i="30" s="1"/>
  <c r="N149" i="14"/>
  <c r="M38" i="30" s="1"/>
  <c r="I149" i="14"/>
  <c r="M8" i="30" s="1"/>
  <c r="J150" i="14"/>
  <c r="N14" i="30" s="1"/>
  <c r="AK152" i="14"/>
  <c r="T152" i="14"/>
  <c r="AV151" i="14"/>
  <c r="K150" i="14"/>
  <c r="N20" i="30" s="1"/>
  <c r="N16" i="30" s="1"/>
  <c r="M149" i="14"/>
  <c r="M32" i="30" s="1"/>
  <c r="AG151" i="14"/>
  <c r="AH151" i="14"/>
  <c r="AF151" i="14"/>
  <c r="N150" i="14"/>
  <c r="N38" i="30" s="1"/>
  <c r="O7" i="6"/>
  <c r="N13" i="6"/>
  <c r="N16" i="6" s="1"/>
  <c r="K64" i="5"/>
  <c r="L63" i="5"/>
  <c r="L62" i="5"/>
  <c r="M56" i="5"/>
  <c r="N10" i="5"/>
  <c r="L22" i="4"/>
  <c r="L23" i="4"/>
  <c r="M12" i="4"/>
  <c r="N9" i="4"/>
  <c r="AK131" i="30" l="1"/>
  <c r="AK297" i="30"/>
  <c r="AK293" i="30" s="1"/>
  <c r="M115" i="30"/>
  <c r="AK211" i="30"/>
  <c r="AK207" i="30" s="1"/>
  <c r="AK8" i="30"/>
  <c r="M28" i="30"/>
  <c r="M84" i="30"/>
  <c r="I151" i="28"/>
  <c r="O304" i="30" s="1"/>
  <c r="O300" i="30" s="1"/>
  <c r="K151" i="25"/>
  <c r="K151" i="29"/>
  <c r="O353" i="30" s="1"/>
  <c r="L173" i="22"/>
  <c r="I151" i="22"/>
  <c r="O82" i="30" s="1"/>
  <c r="L151" i="28"/>
  <c r="O322" i="30" s="1"/>
  <c r="I151" i="25"/>
  <c r="O193" i="30" s="1"/>
  <c r="J151" i="23"/>
  <c r="O125" i="30" s="1"/>
  <c r="I151" i="29"/>
  <c r="O341" i="30" s="1"/>
  <c r="L151" i="21"/>
  <c r="O63" i="30" s="1"/>
  <c r="O217" i="30"/>
  <c r="L173" i="24"/>
  <c r="AM152" i="21"/>
  <c r="AU152" i="21" s="1"/>
  <c r="AP152" i="21"/>
  <c r="AX152" i="21" s="1"/>
  <c r="AL152" i="21"/>
  <c r="AT152" i="21" s="1"/>
  <c r="AN152" i="21"/>
  <c r="AV152" i="21" s="1"/>
  <c r="AO152" i="21"/>
  <c r="AW152" i="21" s="1"/>
  <c r="AQ152" i="21"/>
  <c r="AY152" i="21" s="1"/>
  <c r="AM152" i="22"/>
  <c r="AU152" i="22" s="1"/>
  <c r="AQ152" i="22"/>
  <c r="AP152" i="22"/>
  <c r="AX152" i="22" s="1"/>
  <c r="M152" i="22" s="1"/>
  <c r="AL152" i="22"/>
  <c r="AT152" i="22" s="1"/>
  <c r="AN152" i="22"/>
  <c r="AO152" i="22"/>
  <c r="AP152" i="29"/>
  <c r="AX152" i="29" s="1"/>
  <c r="AM152" i="29"/>
  <c r="AU152" i="29" s="1"/>
  <c r="AL152" i="29"/>
  <c r="AT152" i="29" s="1"/>
  <c r="AN152" i="29"/>
  <c r="AV152" i="29" s="1"/>
  <c r="AO152" i="29"/>
  <c r="AW152" i="29" s="1"/>
  <c r="AQ152" i="29"/>
  <c r="AY152" i="29" s="1"/>
  <c r="N152" i="29" s="1"/>
  <c r="P371" i="30" s="1"/>
  <c r="P367" i="30" s="1"/>
  <c r="AK153" i="28"/>
  <c r="AK153" i="26"/>
  <c r="AK153" i="29"/>
  <c r="AK153" i="27"/>
  <c r="AK153" i="25"/>
  <c r="AK153" i="23"/>
  <c r="AK153" i="24"/>
  <c r="AK153" i="22"/>
  <c r="AK153" i="21"/>
  <c r="M151" i="28"/>
  <c r="O328" i="30" s="1"/>
  <c r="I151" i="24"/>
  <c r="O156" i="30" s="1"/>
  <c r="J151" i="29"/>
  <c r="N151" i="29"/>
  <c r="O371" i="30" s="1"/>
  <c r="O367" i="30" s="1"/>
  <c r="O291" i="30"/>
  <c r="AO152" i="23"/>
  <c r="AL152" i="23"/>
  <c r="AT152" i="23" s="1"/>
  <c r="AP152" i="23"/>
  <c r="AX152" i="23" s="1"/>
  <c r="M152" i="23" s="1"/>
  <c r="P143" i="30" s="1"/>
  <c r="AM152" i="23"/>
  <c r="AU152" i="23" s="1"/>
  <c r="AQ152" i="23"/>
  <c r="AN152" i="23"/>
  <c r="AM152" i="26"/>
  <c r="AU152" i="26" s="1"/>
  <c r="J152" i="26" s="1"/>
  <c r="P236" i="30" s="1"/>
  <c r="AQ152" i="26"/>
  <c r="AL152" i="26"/>
  <c r="AT152" i="26" s="1"/>
  <c r="AP152" i="26"/>
  <c r="AX152" i="26" s="1"/>
  <c r="M152" i="26" s="1"/>
  <c r="P254" i="30" s="1"/>
  <c r="AN152" i="26"/>
  <c r="AV152" i="26" s="1"/>
  <c r="K152" i="26" s="1"/>
  <c r="AO152" i="26"/>
  <c r="AW152" i="26" s="1"/>
  <c r="L152" i="26" s="1"/>
  <c r="O180" i="30"/>
  <c r="O273" i="30"/>
  <c r="O254" i="30"/>
  <c r="M173" i="26"/>
  <c r="O137" i="30"/>
  <c r="AK137" i="30" s="1"/>
  <c r="L173" i="23"/>
  <c r="L173" i="25"/>
  <c r="AM152" i="24"/>
  <c r="AU152" i="24" s="1"/>
  <c r="AP152" i="24"/>
  <c r="AX152" i="24" s="1"/>
  <c r="M152" i="24" s="1"/>
  <c r="AQ152" i="24"/>
  <c r="AN152" i="24"/>
  <c r="AV152" i="24" s="1"/>
  <c r="AO152" i="24"/>
  <c r="AL152" i="24"/>
  <c r="AT152" i="24" s="1"/>
  <c r="AL152" i="28"/>
  <c r="AT152" i="28" s="1"/>
  <c r="AP152" i="28"/>
  <c r="AX152" i="28" s="1"/>
  <c r="AO152" i="28"/>
  <c r="AW152" i="28" s="1"/>
  <c r="AM152" i="28"/>
  <c r="AU152" i="28" s="1"/>
  <c r="AN152" i="28"/>
  <c r="AV152" i="28" s="1"/>
  <c r="AQ152" i="28"/>
  <c r="AY152" i="28" s="1"/>
  <c r="K151" i="28"/>
  <c r="O316" i="30" s="1"/>
  <c r="J151" i="21"/>
  <c r="O51" i="30" s="1"/>
  <c r="N173" i="26"/>
  <c r="O236" i="30"/>
  <c r="O143" i="30"/>
  <c r="N173" i="27"/>
  <c r="AO152" i="25"/>
  <c r="AL152" i="25"/>
  <c r="AT152" i="25" s="1"/>
  <c r="AM152" i="25"/>
  <c r="AU152" i="25" s="1"/>
  <c r="AN152" i="25"/>
  <c r="AV152" i="25" s="1"/>
  <c r="AP152" i="25"/>
  <c r="AX152" i="25" s="1"/>
  <c r="M152" i="25" s="1"/>
  <c r="P217" i="30" s="1"/>
  <c r="P213" i="30" s="1"/>
  <c r="AQ152" i="25"/>
  <c r="AL152" i="27"/>
  <c r="AT152" i="27" s="1"/>
  <c r="AQ152" i="27"/>
  <c r="AM152" i="27"/>
  <c r="AU152" i="27" s="1"/>
  <c r="J152" i="27" s="1"/>
  <c r="P273" i="30" s="1"/>
  <c r="P269" i="30" s="1"/>
  <c r="AP152" i="27"/>
  <c r="AX152" i="27" s="1"/>
  <c r="M152" i="27" s="1"/>
  <c r="P291" i="30" s="1"/>
  <c r="P287" i="30" s="1"/>
  <c r="AN152" i="27"/>
  <c r="AV152" i="27" s="1"/>
  <c r="K152" i="27" s="1"/>
  <c r="AO152" i="27"/>
  <c r="AW152" i="27" s="1"/>
  <c r="L152" i="27" s="1"/>
  <c r="X152" i="26"/>
  <c r="Y152" i="26"/>
  <c r="V152" i="26"/>
  <c r="Z152" i="26"/>
  <c r="U152" i="26"/>
  <c r="AC152" i="26" s="1"/>
  <c r="I152" i="26" s="1"/>
  <c r="W152" i="26"/>
  <c r="AP152" i="14"/>
  <c r="AX152" i="14" s="1"/>
  <c r="AL152" i="14"/>
  <c r="AO152" i="14"/>
  <c r="AW152" i="14" s="1"/>
  <c r="AM152" i="14"/>
  <c r="AN152" i="14"/>
  <c r="AQ152" i="14"/>
  <c r="AY152" i="14" s="1"/>
  <c r="X152" i="21"/>
  <c r="AF152" i="21" s="1"/>
  <c r="L152" i="21" s="1"/>
  <c r="Y152" i="21"/>
  <c r="AG152" i="21" s="1"/>
  <c r="W152" i="21"/>
  <c r="AE152" i="21" s="1"/>
  <c r="K152" i="21" s="1"/>
  <c r="P57" i="30" s="1"/>
  <c r="V152" i="21"/>
  <c r="AD152" i="21" s="1"/>
  <c r="Z152" i="21"/>
  <c r="AH152" i="21" s="1"/>
  <c r="N152" i="21" s="1"/>
  <c r="U152" i="21"/>
  <c r="AC152" i="21" s="1"/>
  <c r="X152" i="22"/>
  <c r="Y152" i="22"/>
  <c r="V152" i="22"/>
  <c r="AD152" i="22" s="1"/>
  <c r="J152" i="22" s="1"/>
  <c r="P88" i="30" s="1"/>
  <c r="AK88" i="30" s="1"/>
  <c r="U152" i="22"/>
  <c r="AC152" i="22" s="1"/>
  <c r="Z152" i="22"/>
  <c r="W152" i="22"/>
  <c r="W152" i="29"/>
  <c r="AE152" i="29" s="1"/>
  <c r="K152" i="29" s="1"/>
  <c r="X152" i="29"/>
  <c r="AF152" i="29" s="1"/>
  <c r="Z152" i="29"/>
  <c r="U152" i="29"/>
  <c r="AC152" i="29" s="1"/>
  <c r="V152" i="29"/>
  <c r="AD152" i="29" s="1"/>
  <c r="J152" i="29" s="1"/>
  <c r="P347" i="30" s="1"/>
  <c r="Y152" i="29"/>
  <c r="AG152" i="29" s="1"/>
  <c r="O205" i="30"/>
  <c r="O199" i="30"/>
  <c r="O119" i="30"/>
  <c r="T153" i="29"/>
  <c r="T153" i="27"/>
  <c r="T153" i="25"/>
  <c r="T153" i="28"/>
  <c r="T153" i="26"/>
  <c r="T153" i="23"/>
  <c r="T153" i="22"/>
  <c r="T153" i="24"/>
  <c r="T153" i="21"/>
  <c r="X152" i="24"/>
  <c r="Z152" i="24"/>
  <c r="U152" i="24"/>
  <c r="AC152" i="24" s="1"/>
  <c r="W152" i="24"/>
  <c r="AE152" i="24" s="1"/>
  <c r="K152" i="24" s="1"/>
  <c r="P168" i="30" s="1"/>
  <c r="V152" i="24"/>
  <c r="AD152" i="24" s="1"/>
  <c r="J152" i="24" s="1"/>
  <c r="Y152" i="24"/>
  <c r="X152" i="25"/>
  <c r="V152" i="25"/>
  <c r="AD152" i="25" s="1"/>
  <c r="Y152" i="25"/>
  <c r="W152" i="25"/>
  <c r="AE152" i="25" s="1"/>
  <c r="K152" i="25" s="1"/>
  <c r="P205" i="30" s="1"/>
  <c r="P201" i="30" s="1"/>
  <c r="Z152" i="25"/>
  <c r="U152" i="25"/>
  <c r="AC152" i="25" s="1"/>
  <c r="O168" i="30"/>
  <c r="K173" i="24"/>
  <c r="O347" i="30"/>
  <c r="Z152" i="27"/>
  <c r="Y152" i="27"/>
  <c r="U152" i="27"/>
  <c r="AC152" i="27" s="1"/>
  <c r="W152" i="27"/>
  <c r="X152" i="27"/>
  <c r="V152" i="27"/>
  <c r="O361" i="30"/>
  <c r="W152" i="14"/>
  <c r="AE152" i="14" s="1"/>
  <c r="Z152" i="14"/>
  <c r="AH152" i="14" s="1"/>
  <c r="V152" i="14"/>
  <c r="X152" i="14"/>
  <c r="Y152" i="14"/>
  <c r="U152" i="14"/>
  <c r="X152" i="23"/>
  <c r="V152" i="23"/>
  <c r="AD152" i="23" s="1"/>
  <c r="Y152" i="23"/>
  <c r="W152" i="23"/>
  <c r="U152" i="23"/>
  <c r="AC152" i="23" s="1"/>
  <c r="I152" i="23" s="1"/>
  <c r="P119" i="30" s="1"/>
  <c r="Z152" i="23"/>
  <c r="X152" i="28"/>
  <c r="AF152" i="28" s="1"/>
  <c r="L152" i="28" s="1"/>
  <c r="W152" i="28"/>
  <c r="AE152" i="28" s="1"/>
  <c r="U152" i="28"/>
  <c r="AC152" i="28" s="1"/>
  <c r="I152" i="28" s="1"/>
  <c r="Y152" i="28"/>
  <c r="AG152" i="28" s="1"/>
  <c r="M152" i="28" s="1"/>
  <c r="Z152" i="28"/>
  <c r="AH152" i="28" s="1"/>
  <c r="N152" i="28" s="1"/>
  <c r="V152" i="28"/>
  <c r="AD152" i="28" s="1"/>
  <c r="J152" i="28" s="1"/>
  <c r="P310" i="30" s="1"/>
  <c r="K173" i="21"/>
  <c r="K138" i="21"/>
  <c r="M56" i="30"/>
  <c r="K138" i="22"/>
  <c r="M93" i="30"/>
  <c r="AK93" i="30" s="1"/>
  <c r="L138" i="23"/>
  <c r="O136" i="30"/>
  <c r="AK136" i="30" s="1"/>
  <c r="L138" i="21"/>
  <c r="O62" i="30"/>
  <c r="AK62" i="30" s="1"/>
  <c r="N138" i="26"/>
  <c r="O259" i="30"/>
  <c r="L138" i="24"/>
  <c r="O173" i="30"/>
  <c r="O179" i="30"/>
  <c r="L138" i="22"/>
  <c r="O99" i="30"/>
  <c r="AK99" i="30" s="1"/>
  <c r="AQ22" i="7"/>
  <c r="AE18" i="7"/>
  <c r="F18" i="7"/>
  <c r="N17" i="7"/>
  <c r="AK172" i="30"/>
  <c r="H170" i="30"/>
  <c r="J116" i="21"/>
  <c r="O50" i="30" s="1"/>
  <c r="I117" i="25"/>
  <c r="P192" i="30" s="1"/>
  <c r="I116" i="23"/>
  <c r="O118" i="30" s="1"/>
  <c r="I117" i="27"/>
  <c r="P266" i="30" s="1"/>
  <c r="J116" i="28"/>
  <c r="O309" i="30" s="1"/>
  <c r="N116" i="28"/>
  <c r="O333" i="30" s="1"/>
  <c r="I116" i="24"/>
  <c r="O155" i="30" s="1"/>
  <c r="I116" i="21"/>
  <c r="O44" i="30" s="1"/>
  <c r="J116" i="23"/>
  <c r="O124" i="30" s="1"/>
  <c r="AH117" i="14"/>
  <c r="AE117" i="14"/>
  <c r="AF117" i="14"/>
  <c r="AG117" i="14"/>
  <c r="K116" i="29"/>
  <c r="O352" i="30" s="1"/>
  <c r="AV117" i="24"/>
  <c r="AU117" i="24"/>
  <c r="AT117" i="24"/>
  <c r="AX117" i="24"/>
  <c r="M117" i="24" s="1"/>
  <c r="AK118" i="27"/>
  <c r="AT118" i="27" s="1"/>
  <c r="AK118" i="29"/>
  <c r="AK118" i="28"/>
  <c r="AK118" i="26"/>
  <c r="AK118" i="24"/>
  <c r="AK118" i="23"/>
  <c r="AK118" i="25"/>
  <c r="AT118" i="25" s="1"/>
  <c r="AK118" i="22"/>
  <c r="AK118" i="21"/>
  <c r="J116" i="29"/>
  <c r="O346" i="30" s="1"/>
  <c r="AD117" i="29"/>
  <c r="AC117" i="29"/>
  <c r="AE117" i="29"/>
  <c r="AT117" i="22"/>
  <c r="AU117" i="22"/>
  <c r="AX117" i="22"/>
  <c r="M117" i="22" s="1"/>
  <c r="P105" i="30" s="1"/>
  <c r="T118" i="29"/>
  <c r="T118" i="28"/>
  <c r="T118" i="26"/>
  <c r="T118" i="27"/>
  <c r="AC118" i="27" s="1"/>
  <c r="T118" i="22"/>
  <c r="AC118" i="22" s="1"/>
  <c r="T118" i="24"/>
  <c r="T118" i="23"/>
  <c r="AC118" i="23" s="1"/>
  <c r="T118" i="25"/>
  <c r="AC118" i="25" s="1"/>
  <c r="T118" i="21"/>
  <c r="AC118" i="21" s="1"/>
  <c r="I116" i="29"/>
  <c r="O340" i="30" s="1"/>
  <c r="O337" i="30" s="1"/>
  <c r="K116" i="28"/>
  <c r="O315" i="30" s="1"/>
  <c r="AC117" i="21"/>
  <c r="AD117" i="21"/>
  <c r="AC117" i="23"/>
  <c r="AD117" i="23"/>
  <c r="AD117" i="28"/>
  <c r="AG117" i="28"/>
  <c r="AF117" i="28"/>
  <c r="AE117" i="28"/>
  <c r="AH117" i="28"/>
  <c r="K116" i="23"/>
  <c r="AU117" i="26"/>
  <c r="J117" i="26" s="1"/>
  <c r="P235" i="30" s="1"/>
  <c r="AX117" i="26"/>
  <c r="M117" i="26" s="1"/>
  <c r="AV117" i="26"/>
  <c r="K117" i="26" s="1"/>
  <c r="AW117" i="26"/>
  <c r="L117" i="26" s="1"/>
  <c r="P247" i="30" s="1"/>
  <c r="K116" i="24"/>
  <c r="O167" i="30" s="1"/>
  <c r="I116" i="22"/>
  <c r="O81" i="30" s="1"/>
  <c r="AY117" i="14"/>
  <c r="AV117" i="14"/>
  <c r="AX117" i="14"/>
  <c r="AW117" i="14"/>
  <c r="AU117" i="21"/>
  <c r="AT117" i="21"/>
  <c r="AX117" i="21"/>
  <c r="M117" i="21" s="1"/>
  <c r="P68" i="30" s="1"/>
  <c r="AY117" i="28"/>
  <c r="AV117" i="28"/>
  <c r="AX117" i="28"/>
  <c r="AW117" i="28"/>
  <c r="AU117" i="28"/>
  <c r="AC117" i="22"/>
  <c r="AD117" i="22"/>
  <c r="AE117" i="24"/>
  <c r="AD117" i="24"/>
  <c r="AC117" i="24"/>
  <c r="AX117" i="23"/>
  <c r="M117" i="23" s="1"/>
  <c r="P142" i="30" s="1"/>
  <c r="AT117" i="23"/>
  <c r="AU117" i="23"/>
  <c r="AV117" i="29"/>
  <c r="AT117" i="29"/>
  <c r="AU117" i="29"/>
  <c r="J116" i="24"/>
  <c r="O161" i="30" s="1"/>
  <c r="J116" i="22"/>
  <c r="O87" i="30" s="1"/>
  <c r="O84" i="30" s="1"/>
  <c r="J116" i="14"/>
  <c r="O13" i="30" s="1"/>
  <c r="AK13" i="30" s="1"/>
  <c r="M188" i="14"/>
  <c r="O92" i="7"/>
  <c r="O123" i="7" s="1"/>
  <c r="O154" i="7" s="1"/>
  <c r="O122" i="7"/>
  <c r="O153" i="7" s="1"/>
  <c r="AU122" i="7"/>
  <c r="AU153" i="7" s="1"/>
  <c r="AU92" i="7"/>
  <c r="AU123" i="7" s="1"/>
  <c r="AU154" i="7" s="1"/>
  <c r="AE122" i="7"/>
  <c r="AE153" i="7" s="1"/>
  <c r="AE92" i="7"/>
  <c r="AE123" i="7" s="1"/>
  <c r="AE154" i="7" s="1"/>
  <c r="K92" i="7"/>
  <c r="K123" i="7" s="1"/>
  <c r="K154" i="7" s="1"/>
  <c r="K122" i="7"/>
  <c r="K153" i="7" s="1"/>
  <c r="N92" i="7"/>
  <c r="N123" i="7" s="1"/>
  <c r="N154" i="7" s="1"/>
  <c r="N122" i="7"/>
  <c r="N153" i="7" s="1"/>
  <c r="V92" i="7"/>
  <c r="V123" i="7" s="1"/>
  <c r="V154" i="7" s="1"/>
  <c r="V122" i="7"/>
  <c r="V153" i="7" s="1"/>
  <c r="F92" i="7"/>
  <c r="F123" i="7" s="1"/>
  <c r="F154" i="7" s="1"/>
  <c r="F122" i="7"/>
  <c r="F153" i="7" s="1"/>
  <c r="AF91" i="7"/>
  <c r="AF121" i="7"/>
  <c r="AF152" i="7" s="1"/>
  <c r="J91" i="7"/>
  <c r="J121" i="7"/>
  <c r="J152" i="7" s="1"/>
  <c r="AT92" i="7"/>
  <c r="AT122" i="7"/>
  <c r="AT153" i="7" s="1"/>
  <c r="AR91" i="7"/>
  <c r="AR121" i="7"/>
  <c r="AR152" i="7" s="1"/>
  <c r="T91" i="7"/>
  <c r="T121" i="7"/>
  <c r="T152" i="7" s="1"/>
  <c r="R91" i="7"/>
  <c r="R121" i="7"/>
  <c r="R152" i="7" s="1"/>
  <c r="Z91" i="7"/>
  <c r="Z121" i="7"/>
  <c r="Z152" i="7" s="1"/>
  <c r="AB91" i="7"/>
  <c r="AB121" i="7"/>
  <c r="AB152" i="7" s="1"/>
  <c r="S92" i="7"/>
  <c r="S123" i="7" s="1"/>
  <c r="S154" i="7" s="1"/>
  <c r="S122" i="7"/>
  <c r="S153" i="7" s="1"/>
  <c r="E91" i="7"/>
  <c r="E121" i="7"/>
  <c r="E152" i="7" s="1"/>
  <c r="AQ92" i="7"/>
  <c r="AQ20" i="7" s="1"/>
  <c r="AQ122" i="7"/>
  <c r="AQ153" i="7" s="1"/>
  <c r="P91" i="7"/>
  <c r="P121" i="7"/>
  <c r="P152" i="7" s="1"/>
  <c r="H91" i="7"/>
  <c r="H121" i="7"/>
  <c r="H152" i="7" s="1"/>
  <c r="AA92" i="7"/>
  <c r="AA123" i="7" s="1"/>
  <c r="AA154" i="7" s="1"/>
  <c r="AA122" i="7"/>
  <c r="AA153" i="7" s="1"/>
  <c r="AJ91" i="7"/>
  <c r="AJ121" i="7"/>
  <c r="AJ152" i="7" s="1"/>
  <c r="L91" i="7"/>
  <c r="L121" i="7"/>
  <c r="L152" i="7" s="1"/>
  <c r="AN91" i="7"/>
  <c r="AN121" i="7"/>
  <c r="AN152" i="7" s="1"/>
  <c r="AI92" i="7"/>
  <c r="AI123" i="7" s="1"/>
  <c r="AI154" i="7" s="1"/>
  <c r="AI122" i="7"/>
  <c r="AI153" i="7" s="1"/>
  <c r="AL92" i="7"/>
  <c r="AL122" i="7"/>
  <c r="AL153" i="7" s="1"/>
  <c r="AP91" i="7"/>
  <c r="AP121" i="7"/>
  <c r="AP152" i="7" s="1"/>
  <c r="AH91" i="7"/>
  <c r="AH121" i="7"/>
  <c r="AH152" i="7" s="1"/>
  <c r="X91" i="7"/>
  <c r="X121" i="7"/>
  <c r="X152" i="7" s="1"/>
  <c r="AD92" i="7"/>
  <c r="AD123" i="7" s="1"/>
  <c r="AD154" i="7" s="1"/>
  <c r="AD122" i="7"/>
  <c r="AD153" i="7" s="1"/>
  <c r="N116" i="14"/>
  <c r="O37" i="30" s="1"/>
  <c r="L116" i="14"/>
  <c r="O25" i="30" s="1"/>
  <c r="T118" i="14"/>
  <c r="K116" i="14"/>
  <c r="O19" i="30" s="1"/>
  <c r="AK118" i="14"/>
  <c r="M116" i="14"/>
  <c r="O31" i="30" s="1"/>
  <c r="AK190" i="14"/>
  <c r="T190" i="14"/>
  <c r="AT189" i="14"/>
  <c r="AW189" i="14"/>
  <c r="AV189" i="14"/>
  <c r="AY189" i="14"/>
  <c r="AU189" i="14"/>
  <c r="AX189" i="14"/>
  <c r="AC189" i="14"/>
  <c r="AG189" i="14"/>
  <c r="AH189" i="14"/>
  <c r="N189" i="14" s="1"/>
  <c r="AF189" i="14"/>
  <c r="L189" i="14" s="1"/>
  <c r="AE189" i="14"/>
  <c r="K189" i="14" s="1"/>
  <c r="AD189" i="14"/>
  <c r="I173" i="14"/>
  <c r="L151" i="14"/>
  <c r="O26" i="30" s="1"/>
  <c r="J151" i="14"/>
  <c r="N151" i="14"/>
  <c r="O38" i="30" s="1"/>
  <c r="K151" i="14"/>
  <c r="O20" i="30" s="1"/>
  <c r="AK153" i="14"/>
  <c r="M151" i="14"/>
  <c r="O32" i="30" s="1"/>
  <c r="AF152" i="14"/>
  <c r="AG152" i="14"/>
  <c r="AV152" i="14"/>
  <c r="T153" i="14"/>
  <c r="O13" i="6"/>
  <c r="O16" i="6" s="1"/>
  <c r="P7" i="6"/>
  <c r="L64" i="5"/>
  <c r="M63" i="5"/>
  <c r="M62" i="5"/>
  <c r="N56" i="5"/>
  <c r="O10" i="5"/>
  <c r="M22" i="4"/>
  <c r="M23" i="4"/>
  <c r="L24" i="4"/>
  <c r="N12" i="4"/>
  <c r="O9" i="4"/>
  <c r="P232" i="30" l="1"/>
  <c r="AK254" i="30"/>
  <c r="I152" i="21"/>
  <c r="P45" i="30" s="1"/>
  <c r="I152" i="27"/>
  <c r="P267" i="30" s="1"/>
  <c r="I152" i="29"/>
  <c r="J152" i="21"/>
  <c r="P51" i="30" s="1"/>
  <c r="AK51" i="30" s="1"/>
  <c r="M173" i="27"/>
  <c r="AP153" i="22"/>
  <c r="AX153" i="22" s="1"/>
  <c r="M153" i="22" s="1"/>
  <c r="Q106" i="30" s="1"/>
  <c r="AQ153" i="22"/>
  <c r="AN153" i="22"/>
  <c r="AO153" i="22"/>
  <c r="AM153" i="22"/>
  <c r="AL153" i="22"/>
  <c r="AT153" i="22" s="1"/>
  <c r="AO153" i="27"/>
  <c r="AW153" i="27" s="1"/>
  <c r="L153" i="27" s="1"/>
  <c r="Q285" i="30" s="1"/>
  <c r="Q281" i="30" s="1"/>
  <c r="AL153" i="27"/>
  <c r="AT153" i="27" s="1"/>
  <c r="AP153" i="27"/>
  <c r="AQ153" i="27"/>
  <c r="AN153" i="27"/>
  <c r="AM153" i="27"/>
  <c r="AU153" i="27" s="1"/>
  <c r="J153" i="27" s="1"/>
  <c r="P180" i="30"/>
  <c r="O269" i="30"/>
  <c r="P242" i="30"/>
  <c r="AK242" i="30" s="1"/>
  <c r="K173" i="26"/>
  <c r="O287" i="30"/>
  <c r="AK291" i="30"/>
  <c r="AK287" i="30" s="1"/>
  <c r="AN153" i="24"/>
  <c r="AL153" i="24"/>
  <c r="AT153" i="24" s="1"/>
  <c r="AP153" i="24"/>
  <c r="AX153" i="24" s="1"/>
  <c r="M153" i="24" s="1"/>
  <c r="AM153" i="24"/>
  <c r="AU153" i="24" s="1"/>
  <c r="AQ153" i="24"/>
  <c r="AO153" i="24"/>
  <c r="AO153" i="29"/>
  <c r="AW153" i="29" s="1"/>
  <c r="AN153" i="29"/>
  <c r="AV153" i="29" s="1"/>
  <c r="AM153" i="29"/>
  <c r="AU153" i="29" s="1"/>
  <c r="AP153" i="29"/>
  <c r="AX153" i="29" s="1"/>
  <c r="AL153" i="29"/>
  <c r="AT153" i="29" s="1"/>
  <c r="AQ153" i="29"/>
  <c r="AY153" i="29" s="1"/>
  <c r="N153" i="29" s="1"/>
  <c r="Q371" i="30" s="1"/>
  <c r="Q367" i="30" s="1"/>
  <c r="P106" i="30"/>
  <c r="AK154" i="29"/>
  <c r="AK154" i="28"/>
  <c r="AK154" i="26"/>
  <c r="AK154" i="27"/>
  <c r="AK154" i="25"/>
  <c r="AK154" i="22"/>
  <c r="AK154" i="23"/>
  <c r="AK154" i="24"/>
  <c r="AK154" i="21"/>
  <c r="O115" i="30"/>
  <c r="I152" i="25"/>
  <c r="P193" i="30" s="1"/>
  <c r="J152" i="25"/>
  <c r="P199" i="30" s="1"/>
  <c r="P195" i="30" s="1"/>
  <c r="P285" i="30"/>
  <c r="L173" i="27"/>
  <c r="O232" i="30"/>
  <c r="O139" i="30"/>
  <c r="AQ153" i="23"/>
  <c r="AM153" i="23"/>
  <c r="AP153" i="23"/>
  <c r="AX153" i="23" s="1"/>
  <c r="M153" i="23" s="1"/>
  <c r="Q143" i="30" s="1"/>
  <c r="AO153" i="23"/>
  <c r="AL153" i="23"/>
  <c r="AT153" i="23" s="1"/>
  <c r="AN153" i="23"/>
  <c r="AO153" i="26"/>
  <c r="AW153" i="26" s="1"/>
  <c r="L153" i="26" s="1"/>
  <c r="Q248" i="30" s="1"/>
  <c r="AP153" i="26"/>
  <c r="AL153" i="26"/>
  <c r="AT153" i="26" s="1"/>
  <c r="AQ153" i="26"/>
  <c r="AM153" i="26"/>
  <c r="AU153" i="26" s="1"/>
  <c r="J153" i="26" s="1"/>
  <c r="AN153" i="26"/>
  <c r="P248" i="30"/>
  <c r="L173" i="26"/>
  <c r="O213" i="30"/>
  <c r="K152" i="28"/>
  <c r="P316" i="30" s="1"/>
  <c r="J152" i="23"/>
  <c r="J173" i="22"/>
  <c r="I152" i="24"/>
  <c r="P156" i="30" s="1"/>
  <c r="M152" i="29"/>
  <c r="P365" i="30" s="1"/>
  <c r="P361" i="30" s="1"/>
  <c r="L152" i="29"/>
  <c r="P359" i="30" s="1"/>
  <c r="P355" i="30" s="1"/>
  <c r="I152" i="22"/>
  <c r="P82" i="30" s="1"/>
  <c r="M152" i="21"/>
  <c r="P279" i="30"/>
  <c r="K173" i="27"/>
  <c r="AN153" i="21"/>
  <c r="AM153" i="21"/>
  <c r="AO153" i="21"/>
  <c r="AW153" i="21" s="1"/>
  <c r="AQ153" i="21"/>
  <c r="AY153" i="21" s="1"/>
  <c r="AP153" i="21"/>
  <c r="AX153" i="21" s="1"/>
  <c r="AL153" i="21"/>
  <c r="AT153" i="21" s="1"/>
  <c r="AM153" i="25"/>
  <c r="AU153" i="25" s="1"/>
  <c r="AN153" i="25"/>
  <c r="AP153" i="25"/>
  <c r="AX153" i="25" s="1"/>
  <c r="M153" i="25" s="1"/>
  <c r="Q217" i="30" s="1"/>
  <c r="Q213" i="30" s="1"/>
  <c r="AL153" i="25"/>
  <c r="AT153" i="25" s="1"/>
  <c r="AQ153" i="25"/>
  <c r="AO153" i="25"/>
  <c r="AL153" i="28"/>
  <c r="AT153" i="28" s="1"/>
  <c r="AM153" i="28"/>
  <c r="AU153" i="28" s="1"/>
  <c r="AO153" i="28"/>
  <c r="AW153" i="28" s="1"/>
  <c r="AP153" i="28"/>
  <c r="AX153" i="28" s="1"/>
  <c r="AN153" i="28"/>
  <c r="AV153" i="28" s="1"/>
  <c r="AQ153" i="28"/>
  <c r="AY153" i="28" s="1"/>
  <c r="J173" i="14"/>
  <c r="O14" i="30"/>
  <c r="AK14" i="30" s="1"/>
  <c r="T154" i="29"/>
  <c r="T154" i="28"/>
  <c r="T154" i="26"/>
  <c r="T154" i="25"/>
  <c r="T154" i="22"/>
  <c r="T154" i="27"/>
  <c r="T154" i="24"/>
  <c r="T154" i="23"/>
  <c r="T154" i="21"/>
  <c r="X153" i="22"/>
  <c r="V153" i="22"/>
  <c r="Y153" i="22"/>
  <c r="Z153" i="22"/>
  <c r="W153" i="22"/>
  <c r="U153" i="22"/>
  <c r="AC153" i="22" s="1"/>
  <c r="X153" i="25"/>
  <c r="Y153" i="25"/>
  <c r="V153" i="25"/>
  <c r="AD153" i="25" s="1"/>
  <c r="W153" i="25"/>
  <c r="Z153" i="25"/>
  <c r="U153" i="25"/>
  <c r="AC153" i="25" s="1"/>
  <c r="I153" i="25" s="1"/>
  <c r="K173" i="25"/>
  <c r="P69" i="30"/>
  <c r="P230" i="30"/>
  <c r="W153" i="14"/>
  <c r="Z153" i="14"/>
  <c r="AH153" i="14" s="1"/>
  <c r="V153" i="14"/>
  <c r="X153" i="14"/>
  <c r="Y153" i="14"/>
  <c r="AG153" i="14" s="1"/>
  <c r="U153" i="14"/>
  <c r="O16" i="30"/>
  <c r="P334" i="30"/>
  <c r="P322" i="30"/>
  <c r="X153" i="23"/>
  <c r="Y153" i="23"/>
  <c r="V153" i="23"/>
  <c r="U153" i="23"/>
  <c r="AC153" i="23" s="1"/>
  <c r="Z153" i="23"/>
  <c r="W153" i="23"/>
  <c r="W153" i="27"/>
  <c r="X153" i="27"/>
  <c r="Z153" i="27"/>
  <c r="U153" i="27"/>
  <c r="AC153" i="27" s="1"/>
  <c r="I153" i="27" s="1"/>
  <c r="Q267" i="30" s="1"/>
  <c r="V153" i="27"/>
  <c r="Y153" i="27"/>
  <c r="O201" i="30"/>
  <c r="AK205" i="30"/>
  <c r="AK201" i="30" s="1"/>
  <c r="P353" i="30"/>
  <c r="P75" i="30"/>
  <c r="P63" i="30"/>
  <c r="P328" i="30"/>
  <c r="P125" i="30"/>
  <c r="AK125" i="30" s="1"/>
  <c r="J173" i="23"/>
  <c r="X153" i="21"/>
  <c r="AF153" i="21" s="1"/>
  <c r="Z153" i="21"/>
  <c r="AH153" i="21" s="1"/>
  <c r="N153" i="21" s="1"/>
  <c r="Q75" i="30" s="1"/>
  <c r="Q71" i="30" s="1"/>
  <c r="U153" i="21"/>
  <c r="AC153" i="21" s="1"/>
  <c r="I153" i="21" s="1"/>
  <c r="Y153" i="21"/>
  <c r="AG153" i="21" s="1"/>
  <c r="W153" i="21"/>
  <c r="V153" i="21"/>
  <c r="X153" i="26"/>
  <c r="W153" i="26"/>
  <c r="Z153" i="26"/>
  <c r="U153" i="26"/>
  <c r="AC153" i="26" s="1"/>
  <c r="I153" i="26" s="1"/>
  <c r="Q230" i="30" s="1"/>
  <c r="Y153" i="26"/>
  <c r="V153" i="26"/>
  <c r="W153" i="29"/>
  <c r="AE153" i="29" s="1"/>
  <c r="K153" i="29" s="1"/>
  <c r="Q353" i="30" s="1"/>
  <c r="Z153" i="29"/>
  <c r="U153" i="29"/>
  <c r="AC153" i="29" s="1"/>
  <c r="V153" i="29"/>
  <c r="AD153" i="29" s="1"/>
  <c r="X153" i="29"/>
  <c r="AF153" i="29" s="1"/>
  <c r="Y153" i="29"/>
  <c r="AG153" i="29" s="1"/>
  <c r="M153" i="29" s="1"/>
  <c r="P341" i="30"/>
  <c r="AP153" i="14"/>
  <c r="AL153" i="14"/>
  <c r="AO153" i="14"/>
  <c r="AW153" i="14" s="1"/>
  <c r="AQ153" i="14"/>
  <c r="AY153" i="14" s="1"/>
  <c r="AN153" i="14"/>
  <c r="AM153" i="14"/>
  <c r="O28" i="30"/>
  <c r="P304" i="30"/>
  <c r="AK168" i="30"/>
  <c r="P162" i="30"/>
  <c r="X153" i="24"/>
  <c r="Z153" i="24"/>
  <c r="U153" i="24"/>
  <c r="AC153" i="24" s="1"/>
  <c r="I153" i="24" s="1"/>
  <c r="W153" i="24"/>
  <c r="Y153" i="24"/>
  <c r="V153" i="24"/>
  <c r="AD153" i="24" s="1"/>
  <c r="J153" i="24" s="1"/>
  <c r="Q162" i="30" s="1"/>
  <c r="X153" i="28"/>
  <c r="AF153" i="28" s="1"/>
  <c r="L153" i="28" s="1"/>
  <c r="Q322" i="30" s="1"/>
  <c r="W153" i="28"/>
  <c r="AE153" i="28" s="1"/>
  <c r="U153" i="28"/>
  <c r="AC153" i="28" s="1"/>
  <c r="Y153" i="28"/>
  <c r="AG153" i="28" s="1"/>
  <c r="M153" i="28" s="1"/>
  <c r="Q328" i="30" s="1"/>
  <c r="Z153" i="28"/>
  <c r="AH153" i="28" s="1"/>
  <c r="N153" i="28" s="1"/>
  <c r="Q334" i="30" s="1"/>
  <c r="V153" i="28"/>
  <c r="AD153" i="28" s="1"/>
  <c r="J153" i="28" s="1"/>
  <c r="Q310" i="30" s="1"/>
  <c r="AK310" i="30" s="1"/>
  <c r="O195" i="30"/>
  <c r="P53" i="30"/>
  <c r="AK57" i="30"/>
  <c r="K117" i="29"/>
  <c r="P352" i="30" s="1"/>
  <c r="P139" i="30"/>
  <c r="K138" i="23"/>
  <c r="O130" i="30"/>
  <c r="K138" i="26"/>
  <c r="P241" i="30"/>
  <c r="AK241" i="30" s="1"/>
  <c r="P179" i="30"/>
  <c r="O256" i="30"/>
  <c r="AK259" i="30"/>
  <c r="AK256" i="30" s="1"/>
  <c r="M138" i="26"/>
  <c r="P253" i="30"/>
  <c r="AK253" i="30" s="1"/>
  <c r="O312" i="30"/>
  <c r="M53" i="30"/>
  <c r="AK56" i="30"/>
  <c r="O170" i="30"/>
  <c r="AK173" i="30"/>
  <c r="AK170" i="30" s="1"/>
  <c r="AU18" i="7"/>
  <c r="AL21" i="7"/>
  <c r="AL17" i="7"/>
  <c r="AT25" i="7"/>
  <c r="AT18" i="7"/>
  <c r="AD18" i="7"/>
  <c r="V18" i="7"/>
  <c r="AU19" i="7"/>
  <c r="AI17" i="7"/>
  <c r="O18" i="7"/>
  <c r="AD19" i="7"/>
  <c r="AT19" i="7"/>
  <c r="AQ21" i="7"/>
  <c r="S17" i="7"/>
  <c r="X17" i="7"/>
  <c r="P17" i="7"/>
  <c r="AR23" i="7"/>
  <c r="J23" i="7"/>
  <c r="AA18" i="7"/>
  <c r="F19" i="7"/>
  <c r="AQ23" i="7"/>
  <c r="K17" i="7"/>
  <c r="J117" i="22"/>
  <c r="I117" i="24"/>
  <c r="P155" i="30" s="1"/>
  <c r="I118" i="25"/>
  <c r="Q192" i="30" s="1"/>
  <c r="J117" i="24"/>
  <c r="P161" i="30" s="1"/>
  <c r="I117" i="22"/>
  <c r="P81" i="30" s="1"/>
  <c r="N117" i="28"/>
  <c r="P333" i="30" s="1"/>
  <c r="J117" i="28"/>
  <c r="P309" i="30" s="1"/>
  <c r="I118" i="27"/>
  <c r="Q266" i="30" s="1"/>
  <c r="I117" i="29"/>
  <c r="P340" i="30" s="1"/>
  <c r="P337" i="30" s="1"/>
  <c r="AK119" i="29"/>
  <c r="AK119" i="28"/>
  <c r="AK119" i="27"/>
  <c r="AT119" i="27" s="1"/>
  <c r="AK119" i="26"/>
  <c r="AU119" i="26" s="1"/>
  <c r="J119" i="26" s="1"/>
  <c r="R235" i="30" s="1"/>
  <c r="AK119" i="24"/>
  <c r="AK119" i="25"/>
  <c r="AT119" i="25" s="1"/>
  <c r="I119" i="25" s="1"/>
  <c r="R192" i="30" s="1"/>
  <c r="AK119" i="23"/>
  <c r="AX119" i="23" s="1"/>
  <c r="M119" i="23" s="1"/>
  <c r="R142" i="30" s="1"/>
  <c r="AK119" i="22"/>
  <c r="AK119" i="21"/>
  <c r="AX118" i="21"/>
  <c r="M118" i="21" s="1"/>
  <c r="Q68" i="30" s="1"/>
  <c r="AT118" i="21"/>
  <c r="I118" i="21" s="1"/>
  <c r="Q44" i="30" s="1"/>
  <c r="AU118" i="24"/>
  <c r="AT118" i="24"/>
  <c r="AX118" i="24"/>
  <c r="M118" i="24" s="1"/>
  <c r="T119" i="27"/>
  <c r="AC119" i="27" s="1"/>
  <c r="I119" i="27" s="1"/>
  <c r="R266" i="30" s="1"/>
  <c r="T119" i="28"/>
  <c r="T119" i="26"/>
  <c r="T119" i="24"/>
  <c r="T119" i="22"/>
  <c r="T119" i="29"/>
  <c r="T119" i="25"/>
  <c r="T119" i="23"/>
  <c r="T119" i="21"/>
  <c r="AC119" i="21" s="1"/>
  <c r="K117" i="28"/>
  <c r="P315" i="30" s="1"/>
  <c r="J117" i="23"/>
  <c r="AT118" i="22"/>
  <c r="I118" i="22" s="1"/>
  <c r="Q81" i="30" s="1"/>
  <c r="AX118" i="22"/>
  <c r="M118" i="22" s="1"/>
  <c r="AU118" i="26"/>
  <c r="J118" i="26" s="1"/>
  <c r="Q235" i="30" s="1"/>
  <c r="AW118" i="26"/>
  <c r="L118" i="26" s="1"/>
  <c r="Q247" i="30" s="1"/>
  <c r="AK247" i="30" s="1"/>
  <c r="AF118" i="14"/>
  <c r="AH118" i="14"/>
  <c r="AG118" i="14"/>
  <c r="K117" i="24"/>
  <c r="L117" i="28"/>
  <c r="P321" i="30" s="1"/>
  <c r="I117" i="23"/>
  <c r="P118" i="30" s="1"/>
  <c r="P115" i="30" s="1"/>
  <c r="AD118" i="24"/>
  <c r="J118" i="24" s="1"/>
  <c r="Q161" i="30" s="1"/>
  <c r="AC118" i="24"/>
  <c r="AG118" i="28"/>
  <c r="AF118" i="28"/>
  <c r="AH118" i="28"/>
  <c r="AD118" i="28"/>
  <c r="AE118" i="28"/>
  <c r="J117" i="29"/>
  <c r="P346" i="30" s="1"/>
  <c r="AW118" i="28"/>
  <c r="AY118" i="28"/>
  <c r="AV118" i="28"/>
  <c r="AU118" i="28"/>
  <c r="AX118" i="28"/>
  <c r="AW118" i="14"/>
  <c r="AY118" i="14"/>
  <c r="AX118" i="14"/>
  <c r="I117" i="21"/>
  <c r="P44" i="30" s="1"/>
  <c r="L138" i="26"/>
  <c r="M117" i="28"/>
  <c r="P327" i="30" s="1"/>
  <c r="J117" i="21"/>
  <c r="AE118" i="29"/>
  <c r="AD118" i="29"/>
  <c r="AC118" i="29"/>
  <c r="AX118" i="23"/>
  <c r="M118" i="23" s="1"/>
  <c r="Q142" i="30" s="1"/>
  <c r="AT118" i="23"/>
  <c r="I118" i="23" s="1"/>
  <c r="Q118" i="30" s="1"/>
  <c r="AV118" i="29"/>
  <c r="AU118" i="29"/>
  <c r="AT118" i="29"/>
  <c r="I189" i="14"/>
  <c r="J138" i="14"/>
  <c r="J189" i="14"/>
  <c r="M189" i="14"/>
  <c r="AE22" i="7"/>
  <c r="AU25" i="7"/>
  <c r="AI26" i="7"/>
  <c r="F22" i="7"/>
  <c r="AA26" i="7"/>
  <c r="AI21" i="7"/>
  <c r="N24" i="7"/>
  <c r="AA23" i="7"/>
  <c r="AE24" i="7"/>
  <c r="AU21" i="7"/>
  <c r="AI22" i="7"/>
  <c r="N22" i="7"/>
  <c r="N18" i="7"/>
  <c r="F20" i="7"/>
  <c r="O19" i="7"/>
  <c r="AA21" i="7"/>
  <c r="AI18" i="7"/>
  <c r="N21" i="7"/>
  <c r="O21" i="7"/>
  <c r="AU24" i="7"/>
  <c r="N19" i="7"/>
  <c r="F21" i="7"/>
  <c r="O26" i="7"/>
  <c r="AU20" i="7"/>
  <c r="AI20" i="7"/>
  <c r="AI23" i="7"/>
  <c r="N20" i="7"/>
  <c r="N23" i="7"/>
  <c r="F26" i="7"/>
  <c r="O22" i="7"/>
  <c r="AA19" i="7"/>
  <c r="AQ123" i="7"/>
  <c r="AQ154" i="7" s="1"/>
  <c r="AQ24" i="7"/>
  <c r="S24" i="7"/>
  <c r="K23" i="7"/>
  <c r="AD20" i="7"/>
  <c r="V26" i="7"/>
  <c r="AE21" i="7"/>
  <c r="AL25" i="7"/>
  <c r="S20" i="7"/>
  <c r="K26" i="7"/>
  <c r="AD24" i="7"/>
  <c r="V21" i="7"/>
  <c r="AT22" i="7"/>
  <c r="AE25" i="7"/>
  <c r="AE20" i="7"/>
  <c r="AU22" i="7"/>
  <c r="AQ25" i="7"/>
  <c r="AL24" i="7"/>
  <c r="AI24" i="7"/>
  <c r="AI25" i="7"/>
  <c r="N26" i="7"/>
  <c r="N25" i="7"/>
  <c r="S23" i="7"/>
  <c r="S21" i="7"/>
  <c r="S19" i="7"/>
  <c r="K24" i="7"/>
  <c r="K20" i="7"/>
  <c r="AD21" i="7"/>
  <c r="AD23" i="7"/>
  <c r="F23" i="7"/>
  <c r="V23" i="7"/>
  <c r="V19" i="7"/>
  <c r="AT23" i="7"/>
  <c r="O23" i="7"/>
  <c r="O20" i="7"/>
  <c r="AA24" i="7"/>
  <c r="AA25" i="7"/>
  <c r="AL123" i="7"/>
  <c r="AL154" i="7" s="1"/>
  <c r="AL18" i="7"/>
  <c r="AT123" i="7"/>
  <c r="AT154" i="7" s="1"/>
  <c r="AT20" i="7"/>
  <c r="AL26" i="7"/>
  <c r="AL22" i="7"/>
  <c r="S26" i="7"/>
  <c r="K18" i="7"/>
  <c r="AD25" i="7"/>
  <c r="V20" i="7"/>
  <c r="AT24" i="7"/>
  <c r="AE19" i="7"/>
  <c r="AL23" i="7"/>
  <c r="S22" i="7"/>
  <c r="K25" i="7"/>
  <c r="AD26" i="7"/>
  <c r="V22" i="7"/>
  <c r="AE23" i="7"/>
  <c r="AE26" i="7"/>
  <c r="AU23" i="7"/>
  <c r="AU26" i="7"/>
  <c r="AQ26" i="7"/>
  <c r="AL19" i="7"/>
  <c r="AL20" i="7"/>
  <c r="AI19" i="7"/>
  <c r="S25" i="7"/>
  <c r="S18" i="7"/>
  <c r="K21" i="7"/>
  <c r="K19" i="7"/>
  <c r="K22" i="7"/>
  <c r="AD22" i="7"/>
  <c r="F24" i="7"/>
  <c r="F25" i="7"/>
  <c r="V25" i="7"/>
  <c r="V24" i="7"/>
  <c r="AT26" i="7"/>
  <c r="AT21" i="7"/>
  <c r="O24" i="7"/>
  <c r="O25" i="7"/>
  <c r="AA22" i="7"/>
  <c r="AA20" i="7"/>
  <c r="O189" i="7"/>
  <c r="K189" i="7"/>
  <c r="AU189" i="7"/>
  <c r="F189" i="7"/>
  <c r="AD189" i="7"/>
  <c r="AI189" i="7"/>
  <c r="S189" i="7"/>
  <c r="AL189" i="7"/>
  <c r="AA189" i="7"/>
  <c r="AT189" i="7"/>
  <c r="AE189" i="7"/>
  <c r="J92" i="7"/>
  <c r="J123" i="7" s="1"/>
  <c r="J154" i="7" s="1"/>
  <c r="J122" i="7"/>
  <c r="J153" i="7" s="1"/>
  <c r="AH92" i="7"/>
  <c r="AH123" i="7" s="1"/>
  <c r="AH154" i="7" s="1"/>
  <c r="AH122" i="7"/>
  <c r="AH153" i="7" s="1"/>
  <c r="L92" i="7"/>
  <c r="L122" i="7"/>
  <c r="L153" i="7" s="1"/>
  <c r="Z92" i="7"/>
  <c r="Z123" i="7" s="1"/>
  <c r="Z154" i="7" s="1"/>
  <c r="Z122" i="7"/>
  <c r="Z153" i="7" s="1"/>
  <c r="T92" i="7"/>
  <c r="T123" i="7" s="1"/>
  <c r="T154" i="7" s="1"/>
  <c r="T122" i="7"/>
  <c r="T153" i="7" s="1"/>
  <c r="N189" i="7"/>
  <c r="X92" i="7"/>
  <c r="X123" i="7" s="1"/>
  <c r="X154" i="7" s="1"/>
  <c r="X122" i="7"/>
  <c r="X153" i="7" s="1"/>
  <c r="AP92" i="7"/>
  <c r="AP20" i="7" s="1"/>
  <c r="AP122" i="7"/>
  <c r="AP153" i="7" s="1"/>
  <c r="AN92" i="7"/>
  <c r="AN123" i="7" s="1"/>
  <c r="AN154" i="7" s="1"/>
  <c r="AN122" i="7"/>
  <c r="AN153" i="7" s="1"/>
  <c r="AJ92" i="7"/>
  <c r="AJ123" i="7" s="1"/>
  <c r="AJ154" i="7" s="1"/>
  <c r="AJ122" i="7"/>
  <c r="AJ153" i="7" s="1"/>
  <c r="AB92" i="7"/>
  <c r="AB123" i="7" s="1"/>
  <c r="AB154" i="7" s="1"/>
  <c r="AB122" i="7"/>
  <c r="AB153" i="7" s="1"/>
  <c r="R92" i="7"/>
  <c r="R123" i="7" s="1"/>
  <c r="R154" i="7" s="1"/>
  <c r="R122" i="7"/>
  <c r="R153" i="7" s="1"/>
  <c r="AR92" i="7"/>
  <c r="AR20" i="7" s="1"/>
  <c r="AR122" i="7"/>
  <c r="AR153" i="7" s="1"/>
  <c r="H92" i="7"/>
  <c r="H123" i="7" s="1"/>
  <c r="H154" i="7" s="1"/>
  <c r="H122" i="7"/>
  <c r="H153" i="7" s="1"/>
  <c r="P92" i="7"/>
  <c r="P123" i="7" s="1"/>
  <c r="P154" i="7" s="1"/>
  <c r="P122" i="7"/>
  <c r="P153" i="7" s="1"/>
  <c r="E92" i="7"/>
  <c r="E123" i="7" s="1"/>
  <c r="E154" i="7" s="1"/>
  <c r="E122" i="7"/>
  <c r="E153" i="7" s="1"/>
  <c r="AF92" i="7"/>
  <c r="AF123" i="7" s="1"/>
  <c r="AF154" i="7" s="1"/>
  <c r="AF122" i="7"/>
  <c r="AF153" i="7" s="1"/>
  <c r="V189" i="7"/>
  <c r="M117" i="14"/>
  <c r="P31" i="30" s="1"/>
  <c r="K117" i="14"/>
  <c r="T119" i="14"/>
  <c r="AK119" i="14"/>
  <c r="N117" i="14"/>
  <c r="P37" i="30" s="1"/>
  <c r="L117" i="14"/>
  <c r="P25" i="30" s="1"/>
  <c r="T191" i="14"/>
  <c r="AK191" i="14"/>
  <c r="AC190" i="14"/>
  <c r="AD190" i="14"/>
  <c r="AE190" i="14"/>
  <c r="AF190" i="14"/>
  <c r="L190" i="14" s="1"/>
  <c r="AG190" i="14"/>
  <c r="AH190" i="14"/>
  <c r="AT190" i="14"/>
  <c r="AU190" i="14"/>
  <c r="AW190" i="14"/>
  <c r="AX190" i="14"/>
  <c r="AV190" i="14"/>
  <c r="AY190" i="14"/>
  <c r="L152" i="14"/>
  <c r="P26" i="30" s="1"/>
  <c r="K152" i="14"/>
  <c r="AF153" i="14"/>
  <c r="T154" i="14"/>
  <c r="N152" i="14"/>
  <c r="P38" i="30" s="1"/>
  <c r="AX153" i="14"/>
  <c r="AK154" i="14"/>
  <c r="M152" i="14"/>
  <c r="P32" i="30" s="1"/>
  <c r="Q7" i="6"/>
  <c r="P13" i="6"/>
  <c r="P16" i="6" s="1"/>
  <c r="M64" i="5"/>
  <c r="N63" i="5"/>
  <c r="N62" i="5"/>
  <c r="O56" i="5"/>
  <c r="P10" i="5"/>
  <c r="N22" i="4"/>
  <c r="N23" i="4"/>
  <c r="M24" i="4"/>
  <c r="O12" i="4"/>
  <c r="P9" i="4"/>
  <c r="P312" i="30" l="1"/>
  <c r="Q139" i="30"/>
  <c r="J173" i="21"/>
  <c r="I153" i="29"/>
  <c r="Q341" i="30" s="1"/>
  <c r="AK248" i="30"/>
  <c r="L153" i="29"/>
  <c r="Q359" i="30" s="1"/>
  <c r="L153" i="21"/>
  <c r="Q63" i="30" s="1"/>
  <c r="J153" i="25"/>
  <c r="Q199" i="30" s="1"/>
  <c r="Q195" i="30" s="1"/>
  <c r="AK155" i="26"/>
  <c r="AK155" i="27"/>
  <c r="AK155" i="28"/>
  <c r="AK155" i="22"/>
  <c r="AK155" i="29"/>
  <c r="AK155" i="23"/>
  <c r="AK155" i="24"/>
  <c r="AK155" i="25"/>
  <c r="AK155" i="21"/>
  <c r="AO154" i="26"/>
  <c r="AM154" i="26"/>
  <c r="AU154" i="26" s="1"/>
  <c r="J154" i="26" s="1"/>
  <c r="R236" i="30" s="1"/>
  <c r="AL154" i="26"/>
  <c r="AT154" i="26" s="1"/>
  <c r="I154" i="26" s="1"/>
  <c r="R230" i="30" s="1"/>
  <c r="AP154" i="26"/>
  <c r="AQ154" i="26"/>
  <c r="AN154" i="26"/>
  <c r="AN154" i="22"/>
  <c r="AL154" i="22"/>
  <c r="AT154" i="22" s="1"/>
  <c r="AO154" i="22"/>
  <c r="AM154" i="22"/>
  <c r="AP154" i="22"/>
  <c r="AX154" i="22" s="1"/>
  <c r="M154" i="22" s="1"/>
  <c r="R106" i="30" s="1"/>
  <c r="AQ154" i="22"/>
  <c r="AL154" i="28"/>
  <c r="AT154" i="28" s="1"/>
  <c r="AO154" i="28"/>
  <c r="AW154" i="28" s="1"/>
  <c r="AP154" i="28"/>
  <c r="AX154" i="28" s="1"/>
  <c r="AQ154" i="28"/>
  <c r="AY154" i="28" s="1"/>
  <c r="AN154" i="28"/>
  <c r="AV154" i="28" s="1"/>
  <c r="AM154" i="28"/>
  <c r="I153" i="28"/>
  <c r="Q304" i="30" s="1"/>
  <c r="Q300" i="30" s="1"/>
  <c r="J153" i="29"/>
  <c r="M153" i="21"/>
  <c r="Q69" i="30" s="1"/>
  <c r="I153" i="23"/>
  <c r="Q119" i="30" s="1"/>
  <c r="AK119" i="30" s="1"/>
  <c r="Q236" i="30"/>
  <c r="Q232" i="30" s="1"/>
  <c r="P281" i="30"/>
  <c r="AK285" i="30"/>
  <c r="AK281" i="30" s="1"/>
  <c r="AN154" i="21"/>
  <c r="AO154" i="21"/>
  <c r="AW154" i="21" s="1"/>
  <c r="AM154" i="21"/>
  <c r="AP154" i="21"/>
  <c r="AX154" i="21" s="1"/>
  <c r="AL154" i="21"/>
  <c r="AT154" i="21" s="1"/>
  <c r="AQ154" i="21"/>
  <c r="AY154" i="21" s="1"/>
  <c r="AP154" i="25"/>
  <c r="AX154" i="25" s="1"/>
  <c r="M154" i="25" s="1"/>
  <c r="R217" i="30" s="1"/>
  <c r="R213" i="30" s="1"/>
  <c r="AN154" i="25"/>
  <c r="AO154" i="25"/>
  <c r="AM154" i="25"/>
  <c r="AU154" i="25" s="1"/>
  <c r="AQ154" i="25"/>
  <c r="AL154" i="25"/>
  <c r="AT154" i="25" s="1"/>
  <c r="AO154" i="29"/>
  <c r="AW154" i="29" s="1"/>
  <c r="AL154" i="29"/>
  <c r="AT154" i="29" s="1"/>
  <c r="AM154" i="29"/>
  <c r="AU154" i="29" s="1"/>
  <c r="AN154" i="29"/>
  <c r="AV154" i="29" s="1"/>
  <c r="AP154" i="29"/>
  <c r="AX154" i="29" s="1"/>
  <c r="AQ154" i="29"/>
  <c r="AY154" i="29" s="1"/>
  <c r="Q180" i="30"/>
  <c r="Q273" i="30"/>
  <c r="R232" i="30"/>
  <c r="P275" i="30"/>
  <c r="AK279" i="30"/>
  <c r="AK275" i="30" s="1"/>
  <c r="AM154" i="23"/>
  <c r="AQ154" i="23"/>
  <c r="AP154" i="23"/>
  <c r="AX154" i="23" s="1"/>
  <c r="M154" i="23" s="1"/>
  <c r="AO154" i="23"/>
  <c r="AL154" i="23"/>
  <c r="AN154" i="23"/>
  <c r="I153" i="22"/>
  <c r="Q82" i="30" s="1"/>
  <c r="K153" i="28"/>
  <c r="Q316" i="30" s="1"/>
  <c r="AN154" i="24"/>
  <c r="AL154" i="24"/>
  <c r="AT154" i="24" s="1"/>
  <c r="AO154" i="24"/>
  <c r="AM154" i="24"/>
  <c r="AU154" i="24" s="1"/>
  <c r="AQ154" i="24"/>
  <c r="AP154" i="24"/>
  <c r="AX154" i="24" s="1"/>
  <c r="M154" i="24" s="1"/>
  <c r="AN154" i="27"/>
  <c r="AO154" i="27"/>
  <c r="AL154" i="27"/>
  <c r="AT154" i="27" s="1"/>
  <c r="AP154" i="27"/>
  <c r="AQ154" i="27"/>
  <c r="AM154" i="27"/>
  <c r="AU154" i="27" s="1"/>
  <c r="J154" i="27" s="1"/>
  <c r="R273" i="30" s="1"/>
  <c r="R269" i="30" s="1"/>
  <c r="AP154" i="14"/>
  <c r="AL154" i="14"/>
  <c r="AO154" i="14"/>
  <c r="AW154" i="14" s="1"/>
  <c r="AQ154" i="14"/>
  <c r="AM154" i="14"/>
  <c r="AN154" i="14"/>
  <c r="Q347" i="30"/>
  <c r="T155" i="29"/>
  <c r="T155" i="28"/>
  <c r="T155" i="25"/>
  <c r="T155" i="26"/>
  <c r="T155" i="23"/>
  <c r="T155" i="22"/>
  <c r="T155" i="27"/>
  <c r="T155" i="24"/>
  <c r="T155" i="21"/>
  <c r="Q365" i="30"/>
  <c r="X154" i="23"/>
  <c r="W154" i="23"/>
  <c r="Z154" i="23"/>
  <c r="U154" i="23"/>
  <c r="V154" i="23"/>
  <c r="Y154" i="23"/>
  <c r="X154" i="25"/>
  <c r="V154" i="25"/>
  <c r="AD154" i="25" s="1"/>
  <c r="Y154" i="25"/>
  <c r="U154" i="25"/>
  <c r="AC154" i="25" s="1"/>
  <c r="Z154" i="25"/>
  <c r="W154" i="25"/>
  <c r="Q156" i="30"/>
  <c r="J173" i="28"/>
  <c r="X154" i="24"/>
  <c r="U154" i="24"/>
  <c r="AC154" i="24" s="1"/>
  <c r="I154" i="24" s="1"/>
  <c r="R156" i="30" s="1"/>
  <c r="W154" i="24"/>
  <c r="Z154" i="24"/>
  <c r="V154" i="24"/>
  <c r="AD154" i="24" s="1"/>
  <c r="Y154" i="24"/>
  <c r="X154" i="26"/>
  <c r="V154" i="26"/>
  <c r="Y154" i="26"/>
  <c r="U154" i="26"/>
  <c r="Z154" i="26"/>
  <c r="W154" i="26"/>
  <c r="P71" i="30"/>
  <c r="W154" i="27"/>
  <c r="X154" i="27"/>
  <c r="U154" i="27"/>
  <c r="AC154" i="27" s="1"/>
  <c r="V154" i="27"/>
  <c r="Z154" i="27"/>
  <c r="Y154" i="27"/>
  <c r="X154" i="28"/>
  <c r="AF154" i="28" s="1"/>
  <c r="V154" i="28"/>
  <c r="Y154" i="28"/>
  <c r="AG154" i="28" s="1"/>
  <c r="M154" i="28" s="1"/>
  <c r="R328" i="30" s="1"/>
  <c r="U154" i="28"/>
  <c r="AC154" i="28" s="1"/>
  <c r="Z154" i="28"/>
  <c r="AH154" i="28" s="1"/>
  <c r="N154" i="28" s="1"/>
  <c r="R334" i="30" s="1"/>
  <c r="W154" i="28"/>
  <c r="AE154" i="28" s="1"/>
  <c r="W154" i="14"/>
  <c r="Z154" i="14"/>
  <c r="V154" i="14"/>
  <c r="Y154" i="14"/>
  <c r="U154" i="14"/>
  <c r="X154" i="14"/>
  <c r="K173" i="14"/>
  <c r="P20" i="30"/>
  <c r="AK20" i="30" s="1"/>
  <c r="AK53" i="30"/>
  <c r="P300" i="30"/>
  <c r="Q45" i="30"/>
  <c r="Q193" i="30"/>
  <c r="X154" i="21"/>
  <c r="AF154" i="21" s="1"/>
  <c r="W154" i="21"/>
  <c r="V154" i="21"/>
  <c r="Z154" i="21"/>
  <c r="AH154" i="21" s="1"/>
  <c r="U154" i="21"/>
  <c r="AC154" i="21" s="1"/>
  <c r="I154" i="21" s="1"/>
  <c r="R45" i="30" s="1"/>
  <c r="Y154" i="21"/>
  <c r="AG154" i="21" s="1"/>
  <c r="X154" i="22"/>
  <c r="Y154" i="22"/>
  <c r="V154" i="22"/>
  <c r="W154" i="22"/>
  <c r="U154" i="22"/>
  <c r="AC154" i="22" s="1"/>
  <c r="I154" i="22" s="1"/>
  <c r="Z154" i="22"/>
  <c r="W154" i="29"/>
  <c r="AE154" i="29" s="1"/>
  <c r="K154" i="29" s="1"/>
  <c r="R353" i="30" s="1"/>
  <c r="AK353" i="30" s="1"/>
  <c r="Z154" i="29"/>
  <c r="AH154" i="29" s="1"/>
  <c r="U154" i="29"/>
  <c r="AC154" i="29" s="1"/>
  <c r="I154" i="29" s="1"/>
  <c r="R341" i="30" s="1"/>
  <c r="X154" i="29"/>
  <c r="AF154" i="29" s="1"/>
  <c r="L154" i="29" s="1"/>
  <c r="R359" i="30" s="1"/>
  <c r="R355" i="30" s="1"/>
  <c r="Y154" i="29"/>
  <c r="AG154" i="29" s="1"/>
  <c r="M154" i="29" s="1"/>
  <c r="R365" i="30" s="1"/>
  <c r="R361" i="30" s="1"/>
  <c r="V154" i="29"/>
  <c r="AD154" i="29" s="1"/>
  <c r="AK81" i="30"/>
  <c r="K138" i="14"/>
  <c r="P19" i="30"/>
  <c r="J138" i="21"/>
  <c r="P50" i="30"/>
  <c r="AK50" i="30" s="1"/>
  <c r="M138" i="22"/>
  <c r="Q105" i="30"/>
  <c r="AK105" i="30" s="1"/>
  <c r="P28" i="30"/>
  <c r="Q179" i="30"/>
  <c r="K138" i="24"/>
  <c r="P167" i="30"/>
  <c r="AK167" i="30" s="1"/>
  <c r="J138" i="23"/>
  <c r="P124" i="30"/>
  <c r="AK124" i="30" s="1"/>
  <c r="AK118" i="30"/>
  <c r="O127" i="30"/>
  <c r="AK130" i="30"/>
  <c r="AK127" i="30" s="1"/>
  <c r="J138" i="22"/>
  <c r="P87" i="30"/>
  <c r="J21" i="7"/>
  <c r="R18" i="7"/>
  <c r="AP22" i="7"/>
  <c r="T18" i="7"/>
  <c r="AJ17" i="7"/>
  <c r="J22" i="7"/>
  <c r="AR21" i="7"/>
  <c r="AB18" i="7"/>
  <c r="AP21" i="7"/>
  <c r="AF17" i="7"/>
  <c r="Z18" i="7"/>
  <c r="AN19" i="7"/>
  <c r="AH17" i="7"/>
  <c r="H19" i="7"/>
  <c r="L26" i="7"/>
  <c r="L17" i="7"/>
  <c r="J24" i="7"/>
  <c r="AR22" i="7"/>
  <c r="E18" i="7"/>
  <c r="H20" i="7"/>
  <c r="AN20" i="7"/>
  <c r="I138" i="23"/>
  <c r="L118" i="28"/>
  <c r="Q321" i="30" s="1"/>
  <c r="M118" i="28"/>
  <c r="Q327" i="30" s="1"/>
  <c r="I138" i="22"/>
  <c r="I118" i="29"/>
  <c r="Q340" i="30" s="1"/>
  <c r="T120" i="29"/>
  <c r="T120" i="28"/>
  <c r="T120" i="27"/>
  <c r="AC120" i="27" s="1"/>
  <c r="T120" i="23"/>
  <c r="T120" i="24"/>
  <c r="T120" i="25"/>
  <c r="T120" i="22"/>
  <c r="T120" i="26"/>
  <c r="T120" i="21"/>
  <c r="AW119" i="14"/>
  <c r="AX119" i="14"/>
  <c r="AY119" i="14"/>
  <c r="J118" i="29"/>
  <c r="Q346" i="30" s="1"/>
  <c r="J118" i="28"/>
  <c r="I118" i="24"/>
  <c r="Q155" i="30" s="1"/>
  <c r="AC119" i="29"/>
  <c r="AD119" i="29"/>
  <c r="AE119" i="29"/>
  <c r="AF119" i="28"/>
  <c r="AH119" i="28"/>
  <c r="AG119" i="28"/>
  <c r="AE119" i="28"/>
  <c r="AC119" i="24"/>
  <c r="AD119" i="24"/>
  <c r="AW119" i="28"/>
  <c r="AX119" i="28"/>
  <c r="AY119" i="28"/>
  <c r="AV119" i="28"/>
  <c r="AK120" i="28"/>
  <c r="AK120" i="29"/>
  <c r="AK120" i="27"/>
  <c r="AT120" i="27" s="1"/>
  <c r="AK120" i="23"/>
  <c r="AX120" i="23" s="1"/>
  <c r="M120" i="23" s="1"/>
  <c r="S142" i="30" s="1"/>
  <c r="AK120" i="22"/>
  <c r="AK120" i="24"/>
  <c r="AK120" i="25"/>
  <c r="AT120" i="25" s="1"/>
  <c r="I120" i="25" s="1"/>
  <c r="S192" i="30" s="1"/>
  <c r="AK120" i="26"/>
  <c r="AU120" i="26" s="1"/>
  <c r="J120" i="26" s="1"/>
  <c r="AK120" i="21"/>
  <c r="AX120" i="21" s="1"/>
  <c r="M120" i="21" s="1"/>
  <c r="S68" i="30" s="1"/>
  <c r="K118" i="28"/>
  <c r="Q315" i="30" s="1"/>
  <c r="AT119" i="21"/>
  <c r="I119" i="21" s="1"/>
  <c r="AX119" i="21"/>
  <c r="M119" i="21" s="1"/>
  <c r="R68" i="30" s="1"/>
  <c r="AU119" i="24"/>
  <c r="AX119" i="24"/>
  <c r="M119" i="24" s="1"/>
  <c r="AT119" i="24"/>
  <c r="AT119" i="29"/>
  <c r="AU119" i="29"/>
  <c r="AV119" i="29"/>
  <c r="AF119" i="14"/>
  <c r="AG119" i="14"/>
  <c r="AH119" i="14"/>
  <c r="K118" i="29"/>
  <c r="Q352" i="30" s="1"/>
  <c r="N118" i="28"/>
  <c r="Q333" i="30" s="1"/>
  <c r="M118" i="14"/>
  <c r="Q31" i="30" s="1"/>
  <c r="K190" i="14"/>
  <c r="N190" i="14"/>
  <c r="J190" i="14"/>
  <c r="M190" i="14"/>
  <c r="I190" i="14"/>
  <c r="AF26" i="7"/>
  <c r="P22" i="7"/>
  <c r="AN23" i="7"/>
  <c r="X18" i="7"/>
  <c r="AE238" i="7"/>
  <c r="AE271" i="7" s="1"/>
  <c r="AE303" i="7" s="1"/>
  <c r="AE248" i="7"/>
  <c r="AE281" i="7" s="1"/>
  <c r="AE313" i="7" s="1"/>
  <c r="AE231" i="7"/>
  <c r="AE228" i="7"/>
  <c r="AE261" i="7" s="1"/>
  <c r="AE293" i="7" s="1"/>
  <c r="AE357" i="7" s="1"/>
  <c r="I80" i="25" s="1"/>
  <c r="L191" i="30" s="1"/>
  <c r="L189" i="30" s="1"/>
  <c r="AE229" i="7"/>
  <c r="AE262" i="7" s="1"/>
  <c r="AE294" i="7" s="1"/>
  <c r="AE241" i="7"/>
  <c r="AE274" i="7" s="1"/>
  <c r="AE306" i="7" s="1"/>
  <c r="AE249" i="7"/>
  <c r="AE282" i="7" s="1"/>
  <c r="AE314" i="7" s="1"/>
  <c r="AE252" i="7"/>
  <c r="AE285" i="7" s="1"/>
  <c r="AE317" i="7" s="1"/>
  <c r="AE233" i="7"/>
  <c r="AE250" i="7"/>
  <c r="AE283" i="7" s="1"/>
  <c r="AE315" i="7" s="1"/>
  <c r="AE251" i="7"/>
  <c r="AE284" i="7" s="1"/>
  <c r="AE316" i="7" s="1"/>
  <c r="AE244" i="7"/>
  <c r="AE277" i="7" s="1"/>
  <c r="AE309" i="7" s="1"/>
  <c r="AE227" i="7"/>
  <c r="AE260" i="7" s="1"/>
  <c r="AE292" i="7" s="1"/>
  <c r="AE245" i="7"/>
  <c r="AE278" i="7" s="1"/>
  <c r="AE310" i="7" s="1"/>
  <c r="AE225" i="7"/>
  <c r="AE239" i="7"/>
  <c r="AE272" i="7" s="1"/>
  <c r="AE304" i="7" s="1"/>
  <c r="AE240" i="7"/>
  <c r="AE273" i="7" s="1"/>
  <c r="AE305" i="7" s="1"/>
  <c r="AE242" i="7"/>
  <c r="AE275" i="7" s="1"/>
  <c r="AE307" i="7" s="1"/>
  <c r="AE226" i="7"/>
  <c r="AE259" i="7" s="1"/>
  <c r="AE291" i="7" s="1"/>
  <c r="AE246" i="7"/>
  <c r="AE279" i="7" s="1"/>
  <c r="AE311" i="7" s="1"/>
  <c r="AE247" i="7"/>
  <c r="AE280" i="7" s="1"/>
  <c r="AE312" i="7" s="1"/>
  <c r="AE237" i="7"/>
  <c r="AE270" i="7" s="1"/>
  <c r="AE302" i="7" s="1"/>
  <c r="AE232" i="7"/>
  <c r="AE265" i="7" s="1"/>
  <c r="AE297" i="7" s="1"/>
  <c r="AE243" i="7"/>
  <c r="AE276" i="7" s="1"/>
  <c r="AE308" i="7" s="1"/>
  <c r="AE372" i="7" s="1"/>
  <c r="I95" i="25" s="1"/>
  <c r="AA191" i="30" s="1"/>
  <c r="AA189" i="30" s="1"/>
  <c r="AE224" i="7"/>
  <c r="AE234" i="7"/>
  <c r="AE267" i="7" s="1"/>
  <c r="AE299" i="7" s="1"/>
  <c r="AE235" i="7"/>
  <c r="AE268" i="7" s="1"/>
  <c r="AE300" i="7" s="1"/>
  <c r="AE236" i="7"/>
  <c r="AE269" i="7" s="1"/>
  <c r="AE301" i="7" s="1"/>
  <c r="AE365" i="7" s="1"/>
  <c r="I88" i="25" s="1"/>
  <c r="T191" i="30" s="1"/>
  <c r="AE230" i="7"/>
  <c r="AE263" i="7" s="1"/>
  <c r="AE295" i="7" s="1"/>
  <c r="K242" i="7"/>
  <c r="K275" i="7" s="1"/>
  <c r="K307" i="7" s="1"/>
  <c r="K252" i="7"/>
  <c r="K285" i="7" s="1"/>
  <c r="K317" i="7" s="1"/>
  <c r="K231" i="7"/>
  <c r="K243" i="7"/>
  <c r="K276" i="7" s="1"/>
  <c r="K308" i="7" s="1"/>
  <c r="K239" i="7"/>
  <c r="K272" i="7" s="1"/>
  <c r="K304" i="7" s="1"/>
  <c r="K226" i="7"/>
  <c r="K259" i="7" s="1"/>
  <c r="K291" i="7" s="1"/>
  <c r="K229" i="7"/>
  <c r="K262" i="7" s="1"/>
  <c r="K294" i="7" s="1"/>
  <c r="K238" i="7"/>
  <c r="K271" i="7" s="1"/>
  <c r="K303" i="7" s="1"/>
  <c r="K248" i="7"/>
  <c r="K281" i="7" s="1"/>
  <c r="K313" i="7" s="1"/>
  <c r="K227" i="7"/>
  <c r="K236" i="7"/>
  <c r="K269" i="7" s="1"/>
  <c r="K301" i="7" s="1"/>
  <c r="K365" i="7" s="1"/>
  <c r="I88" i="21" s="1"/>
  <c r="T43" i="30" s="1"/>
  <c r="T41" i="30" s="1"/>
  <c r="K237" i="7"/>
  <c r="K270" i="7" s="1"/>
  <c r="K302" i="7" s="1"/>
  <c r="K228" i="7"/>
  <c r="K261" i="7" s="1"/>
  <c r="K293" i="7" s="1"/>
  <c r="K245" i="7"/>
  <c r="K278" i="7" s="1"/>
  <c r="K310" i="7" s="1"/>
  <c r="K250" i="7"/>
  <c r="K283" i="7" s="1"/>
  <c r="K315" i="7" s="1"/>
  <c r="K379" i="7" s="1"/>
  <c r="I102" i="21" s="1"/>
  <c r="AH43" i="30" s="1"/>
  <c r="AH41" i="30" s="1"/>
  <c r="K251" i="7"/>
  <c r="K284" i="7" s="1"/>
  <c r="K316" i="7" s="1"/>
  <c r="K249" i="7"/>
  <c r="K282" i="7" s="1"/>
  <c r="K314" i="7" s="1"/>
  <c r="K232" i="7"/>
  <c r="K265" i="7" s="1"/>
  <c r="K297" i="7" s="1"/>
  <c r="K241" i="7"/>
  <c r="K274" i="7" s="1"/>
  <c r="K306" i="7" s="1"/>
  <c r="K233" i="7"/>
  <c r="K266" i="7" s="1"/>
  <c r="K298" i="7" s="1"/>
  <c r="K230" i="7"/>
  <c r="K263" i="7" s="1"/>
  <c r="K295" i="7" s="1"/>
  <c r="K225" i="7"/>
  <c r="K246" i="7"/>
  <c r="K279" i="7" s="1"/>
  <c r="K311" i="7" s="1"/>
  <c r="K247" i="7"/>
  <c r="K280" i="7" s="1"/>
  <c r="K312" i="7" s="1"/>
  <c r="K235" i="7"/>
  <c r="K268" i="7" s="1"/>
  <c r="K300" i="7" s="1"/>
  <c r="K244" i="7"/>
  <c r="K277" i="7" s="1"/>
  <c r="K309" i="7" s="1"/>
  <c r="K240" i="7"/>
  <c r="K273" i="7" s="1"/>
  <c r="K305" i="7" s="1"/>
  <c r="K234" i="7"/>
  <c r="K267" i="7" s="1"/>
  <c r="K299" i="7" s="1"/>
  <c r="K224" i="7"/>
  <c r="AU242" i="7"/>
  <c r="AU275" i="7" s="1"/>
  <c r="AU307" i="7" s="1"/>
  <c r="AU252" i="7"/>
  <c r="AU285" i="7" s="1"/>
  <c r="AU317" i="7" s="1"/>
  <c r="AU381" i="7" s="1"/>
  <c r="K104" i="29" s="1"/>
  <c r="AJ351" i="30" s="1"/>
  <c r="AJ349" i="30" s="1"/>
  <c r="AU235" i="7"/>
  <c r="AU268" i="7" s="1"/>
  <c r="AU300" i="7" s="1"/>
  <c r="AU236" i="7"/>
  <c r="AU269" i="7" s="1"/>
  <c r="AU301" i="7" s="1"/>
  <c r="AU233" i="7"/>
  <c r="AU266" i="7" s="1"/>
  <c r="AU298" i="7" s="1"/>
  <c r="AU229" i="7"/>
  <c r="AU234" i="7"/>
  <c r="AU238" i="7"/>
  <c r="AU271" i="7" s="1"/>
  <c r="AU303" i="7" s="1"/>
  <c r="AU248" i="7"/>
  <c r="AU281" i="7" s="1"/>
  <c r="AU313" i="7" s="1"/>
  <c r="AU231" i="7"/>
  <c r="AU232" i="7"/>
  <c r="AU241" i="7"/>
  <c r="AU274" i="7" s="1"/>
  <c r="AU306" i="7" s="1"/>
  <c r="AU225" i="7"/>
  <c r="AU249" i="7"/>
  <c r="AU282" i="7" s="1"/>
  <c r="AU314" i="7" s="1"/>
  <c r="AU250" i="7"/>
  <c r="AU283" i="7" s="1"/>
  <c r="AU315" i="7" s="1"/>
  <c r="AU251" i="7"/>
  <c r="AU284" i="7" s="1"/>
  <c r="AU316" i="7" s="1"/>
  <c r="AU244" i="7"/>
  <c r="AU277" i="7" s="1"/>
  <c r="AU309" i="7" s="1"/>
  <c r="AU227" i="7"/>
  <c r="AU245" i="7"/>
  <c r="AU278" i="7" s="1"/>
  <c r="AU310" i="7" s="1"/>
  <c r="AU240" i="7"/>
  <c r="AU273" i="7" s="1"/>
  <c r="AU305" i="7" s="1"/>
  <c r="AU224" i="7"/>
  <c r="AU230" i="7"/>
  <c r="AU263" i="7" s="1"/>
  <c r="AU295" i="7" s="1"/>
  <c r="AU246" i="7"/>
  <c r="AU279" i="7" s="1"/>
  <c r="AU311" i="7" s="1"/>
  <c r="AU247" i="7"/>
  <c r="AU280" i="7" s="1"/>
  <c r="AU312" i="7" s="1"/>
  <c r="AU237" i="7"/>
  <c r="AU270" i="7" s="1"/>
  <c r="AU302" i="7" s="1"/>
  <c r="AU228" i="7"/>
  <c r="AU243" i="7"/>
  <c r="AU276" i="7" s="1"/>
  <c r="AU308" i="7" s="1"/>
  <c r="AU239" i="7"/>
  <c r="AU272" i="7" s="1"/>
  <c r="AU304" i="7" s="1"/>
  <c r="AU226" i="7"/>
  <c r="AU259" i="7" s="1"/>
  <c r="AU291" i="7" s="1"/>
  <c r="S238" i="7"/>
  <c r="S271" i="7" s="1"/>
  <c r="S303" i="7" s="1"/>
  <c r="S248" i="7"/>
  <c r="S281" i="7" s="1"/>
  <c r="S313" i="7" s="1"/>
  <c r="S239" i="7"/>
  <c r="S272" i="7" s="1"/>
  <c r="S304" i="7" s="1"/>
  <c r="S232" i="7"/>
  <c r="S265" i="7" s="1"/>
  <c r="S297" i="7" s="1"/>
  <c r="S237" i="7"/>
  <c r="S270" i="7" s="1"/>
  <c r="S302" i="7" s="1"/>
  <c r="S366" i="7" s="1"/>
  <c r="L89" i="22" s="1"/>
  <c r="U98" i="30" s="1"/>
  <c r="U96" i="30" s="1"/>
  <c r="S230" i="7"/>
  <c r="S263" i="7" s="1"/>
  <c r="S295" i="7" s="1"/>
  <c r="S229" i="7"/>
  <c r="S262" i="7" s="1"/>
  <c r="S294" i="7" s="1"/>
  <c r="S252" i="7"/>
  <c r="S285" i="7" s="1"/>
  <c r="S317" i="7" s="1"/>
  <c r="S243" i="7"/>
  <c r="S276" i="7" s="1"/>
  <c r="S308" i="7" s="1"/>
  <c r="S250" i="7"/>
  <c r="S283" i="7" s="1"/>
  <c r="S315" i="7" s="1"/>
  <c r="S251" i="7"/>
  <c r="S284" i="7" s="1"/>
  <c r="S316" i="7" s="1"/>
  <c r="S244" i="7"/>
  <c r="S277" i="7" s="1"/>
  <c r="S309" i="7" s="1"/>
  <c r="S235" i="7"/>
  <c r="S268" i="7" s="1"/>
  <c r="S300" i="7" s="1"/>
  <c r="S245" i="7"/>
  <c r="S278" i="7" s="1"/>
  <c r="S310" i="7" s="1"/>
  <c r="S233" i="7"/>
  <c r="S266" i="7" s="1"/>
  <c r="S298" i="7" s="1"/>
  <c r="S228" i="7"/>
  <c r="S261" i="7" s="1"/>
  <c r="S293" i="7" s="1"/>
  <c r="S226" i="7"/>
  <c r="S259" i="7" s="1"/>
  <c r="S291" i="7" s="1"/>
  <c r="S355" i="7" s="1"/>
  <c r="L78" i="22" s="1"/>
  <c r="J98" i="30" s="1"/>
  <c r="J96" i="30" s="1"/>
  <c r="S240" i="7"/>
  <c r="S273" i="7" s="1"/>
  <c r="S305" i="7" s="1"/>
  <c r="S234" i="7"/>
  <c r="S267" i="7" s="1"/>
  <c r="S299" i="7" s="1"/>
  <c r="S246" i="7"/>
  <c r="S279" i="7" s="1"/>
  <c r="S311" i="7" s="1"/>
  <c r="S247" i="7"/>
  <c r="S280" i="7" s="1"/>
  <c r="S312" i="7" s="1"/>
  <c r="S376" i="7" s="1"/>
  <c r="L99" i="22" s="1"/>
  <c r="AE98" i="30" s="1"/>
  <c r="AE96" i="30" s="1"/>
  <c r="S241" i="7"/>
  <c r="S274" i="7" s="1"/>
  <c r="S306" i="7" s="1"/>
  <c r="S231" i="7"/>
  <c r="S264" i="7" s="1"/>
  <c r="S296" i="7" s="1"/>
  <c r="S236" i="7"/>
  <c r="S269" i="7" s="1"/>
  <c r="S301" i="7" s="1"/>
  <c r="S224" i="7"/>
  <c r="S225" i="7"/>
  <c r="S242" i="7"/>
  <c r="S275" i="7" s="1"/>
  <c r="S307" i="7" s="1"/>
  <c r="S227" i="7"/>
  <c r="S260" i="7" s="1"/>
  <c r="S292" i="7" s="1"/>
  <c r="S249" i="7"/>
  <c r="S282" i="7" s="1"/>
  <c r="S314" i="7" s="1"/>
  <c r="AF21" i="7"/>
  <c r="P23" i="7"/>
  <c r="X24" i="7"/>
  <c r="AQ250" i="7"/>
  <c r="AQ283" i="7" s="1"/>
  <c r="AQ315" i="7" s="1"/>
  <c r="AQ379" i="7" s="1"/>
  <c r="M102" i="28" s="1"/>
  <c r="AH326" i="30" s="1"/>
  <c r="AH324" i="30" s="1"/>
  <c r="AQ251" i="7"/>
  <c r="AQ284" i="7" s="1"/>
  <c r="AQ316" i="7" s="1"/>
  <c r="AQ380" i="7" s="1"/>
  <c r="M103" i="28" s="1"/>
  <c r="AI326" i="30" s="1"/>
  <c r="AI324" i="30" s="1"/>
  <c r="AQ244" i="7"/>
  <c r="AQ277" i="7" s="1"/>
  <c r="AQ309" i="7" s="1"/>
  <c r="AQ373" i="7" s="1"/>
  <c r="M96" i="28" s="1"/>
  <c r="AB326" i="30" s="1"/>
  <c r="AB324" i="30" s="1"/>
  <c r="AQ227" i="7"/>
  <c r="AQ228" i="7"/>
  <c r="AQ233" i="7"/>
  <c r="AQ224" i="7"/>
  <c r="AQ229" i="7"/>
  <c r="AQ248" i="7"/>
  <c r="AQ281" i="7" s="1"/>
  <c r="AQ313" i="7" s="1"/>
  <c r="AQ377" i="7" s="1"/>
  <c r="M100" i="28" s="1"/>
  <c r="AF326" i="30" s="1"/>
  <c r="AF324" i="30" s="1"/>
  <c r="AQ239" i="7"/>
  <c r="AQ272" i="7" s="1"/>
  <c r="AQ304" i="7" s="1"/>
  <c r="AQ368" i="7" s="1"/>
  <c r="M91" i="28" s="1"/>
  <c r="W326" i="30" s="1"/>
  <c r="W324" i="30" s="1"/>
  <c r="AQ246" i="7"/>
  <c r="AQ279" i="7" s="1"/>
  <c r="AQ311" i="7" s="1"/>
  <c r="AQ375" i="7" s="1"/>
  <c r="M98" i="28" s="1"/>
  <c r="AD326" i="30" s="1"/>
  <c r="AD324" i="30" s="1"/>
  <c r="AQ247" i="7"/>
  <c r="AQ280" i="7" s="1"/>
  <c r="AQ312" i="7" s="1"/>
  <c r="AQ376" i="7" s="1"/>
  <c r="M99" i="28" s="1"/>
  <c r="AE326" i="30" s="1"/>
  <c r="AE324" i="30" s="1"/>
  <c r="AQ249" i="7"/>
  <c r="AQ282" i="7" s="1"/>
  <c r="AQ314" i="7" s="1"/>
  <c r="AQ378" i="7" s="1"/>
  <c r="M101" i="28" s="1"/>
  <c r="AG326" i="30" s="1"/>
  <c r="AG324" i="30" s="1"/>
  <c r="AQ243" i="7"/>
  <c r="AQ276" i="7" s="1"/>
  <c r="AQ308" i="7" s="1"/>
  <c r="AQ372" i="7" s="1"/>
  <c r="M95" i="28" s="1"/>
  <c r="AA326" i="30" s="1"/>
  <c r="AA324" i="30" s="1"/>
  <c r="AQ241" i="7"/>
  <c r="AQ274" i="7" s="1"/>
  <c r="AQ306" i="7" s="1"/>
  <c r="AQ370" i="7" s="1"/>
  <c r="M93" i="28" s="1"/>
  <c r="Y326" i="30" s="1"/>
  <c r="Y324" i="30" s="1"/>
  <c r="AQ234" i="7"/>
  <c r="AQ245" i="7"/>
  <c r="AQ278" i="7" s="1"/>
  <c r="AQ310" i="7" s="1"/>
  <c r="AQ374" i="7" s="1"/>
  <c r="M97" i="28" s="1"/>
  <c r="AC326" i="30" s="1"/>
  <c r="AC324" i="30" s="1"/>
  <c r="AQ231" i="7"/>
  <c r="AQ230" i="7"/>
  <c r="AQ242" i="7"/>
  <c r="AQ275" i="7" s="1"/>
  <c r="AQ307" i="7" s="1"/>
  <c r="AQ371" i="7" s="1"/>
  <c r="M94" i="28" s="1"/>
  <c r="Z326" i="30" s="1"/>
  <c r="Z324" i="30" s="1"/>
  <c r="AQ252" i="7"/>
  <c r="AQ285" i="7" s="1"/>
  <c r="AQ317" i="7" s="1"/>
  <c r="AQ381" i="7" s="1"/>
  <c r="M104" i="28" s="1"/>
  <c r="AJ326" i="30" s="1"/>
  <c r="AJ324" i="30" s="1"/>
  <c r="AQ235" i="7"/>
  <c r="AQ236" i="7"/>
  <c r="AQ240" i="7"/>
  <c r="AQ273" i="7" s="1"/>
  <c r="AQ305" i="7" s="1"/>
  <c r="AQ369" i="7" s="1"/>
  <c r="M92" i="28" s="1"/>
  <c r="X326" i="30" s="1"/>
  <c r="X324" i="30" s="1"/>
  <c r="AQ226" i="7"/>
  <c r="AQ259" i="7" s="1"/>
  <c r="AQ291" i="7" s="1"/>
  <c r="AQ355" i="7" s="1"/>
  <c r="M78" i="28" s="1"/>
  <c r="J326" i="30" s="1"/>
  <c r="J324" i="30" s="1"/>
  <c r="AQ237" i="7"/>
  <c r="AQ270" i="7" s="1"/>
  <c r="AQ302" i="7" s="1"/>
  <c r="AQ366" i="7" s="1"/>
  <c r="M89" i="28" s="1"/>
  <c r="U326" i="30" s="1"/>
  <c r="U324" i="30" s="1"/>
  <c r="AQ238" i="7"/>
  <c r="AQ271" i="7" s="1"/>
  <c r="AQ303" i="7" s="1"/>
  <c r="AQ367" i="7" s="1"/>
  <c r="M90" i="28" s="1"/>
  <c r="V326" i="30" s="1"/>
  <c r="V324" i="30" s="1"/>
  <c r="AQ232" i="7"/>
  <c r="AQ225" i="7"/>
  <c r="AA250" i="7"/>
  <c r="AA283" i="7" s="1"/>
  <c r="AA315" i="7" s="1"/>
  <c r="AA251" i="7"/>
  <c r="AA284" i="7" s="1"/>
  <c r="AA316" i="7" s="1"/>
  <c r="AA244" i="7"/>
  <c r="AA277" i="7" s="1"/>
  <c r="AA309" i="7" s="1"/>
  <c r="AA227" i="7"/>
  <c r="AA260" i="7" s="1"/>
  <c r="AA292" i="7" s="1"/>
  <c r="AA232" i="7"/>
  <c r="AA233" i="7"/>
  <c r="AA266" i="7" s="1"/>
  <c r="AA298" i="7" s="1"/>
  <c r="AA230" i="7"/>
  <c r="AA225" i="7"/>
  <c r="AA246" i="7"/>
  <c r="AA279" i="7" s="1"/>
  <c r="AA311" i="7" s="1"/>
  <c r="AA247" i="7"/>
  <c r="AA280" i="7" s="1"/>
  <c r="AA312" i="7" s="1"/>
  <c r="AA249" i="7"/>
  <c r="AA282" i="7" s="1"/>
  <c r="AA314" i="7" s="1"/>
  <c r="AA228" i="7"/>
  <c r="AA241" i="7"/>
  <c r="AA274" i="7" s="1"/>
  <c r="AA306" i="7" s="1"/>
  <c r="AA237" i="7"/>
  <c r="AA270" i="7" s="1"/>
  <c r="AA302" i="7" s="1"/>
  <c r="AA224" i="7"/>
  <c r="AA242" i="7"/>
  <c r="AA275" i="7" s="1"/>
  <c r="AA307" i="7" s="1"/>
  <c r="AA252" i="7"/>
  <c r="AA285" i="7" s="1"/>
  <c r="AA317" i="7" s="1"/>
  <c r="AA235" i="7"/>
  <c r="AA268" i="7" s="1"/>
  <c r="AA300" i="7" s="1"/>
  <c r="AA243" i="7"/>
  <c r="AA276" i="7" s="1"/>
  <c r="AA308" i="7" s="1"/>
  <c r="AA240" i="7"/>
  <c r="AA273" i="7" s="1"/>
  <c r="AA305" i="7" s="1"/>
  <c r="AA234" i="7"/>
  <c r="AA267" i="7" s="1"/>
  <c r="AA299" i="7" s="1"/>
  <c r="AA245" i="7"/>
  <c r="AA278" i="7" s="1"/>
  <c r="AA310" i="7" s="1"/>
  <c r="AA238" i="7"/>
  <c r="AA271" i="7" s="1"/>
  <c r="AA303" i="7" s="1"/>
  <c r="AA248" i="7"/>
  <c r="AA281" i="7" s="1"/>
  <c r="AA313" i="7" s="1"/>
  <c r="AA377" i="7" s="1"/>
  <c r="J100" i="24" s="1"/>
  <c r="AF160" i="30" s="1"/>
  <c r="AF158" i="30" s="1"/>
  <c r="AA231" i="7"/>
  <c r="AA264" i="7" s="1"/>
  <c r="AA296" i="7" s="1"/>
  <c r="AA236" i="7"/>
  <c r="AA269" i="7" s="1"/>
  <c r="AA301" i="7" s="1"/>
  <c r="AA239" i="7"/>
  <c r="AA272" i="7" s="1"/>
  <c r="AA304" i="7" s="1"/>
  <c r="AA226" i="7"/>
  <c r="AA259" i="7" s="1"/>
  <c r="AA291" i="7" s="1"/>
  <c r="AA229" i="7"/>
  <c r="AA262" i="7" s="1"/>
  <c r="AA294" i="7" s="1"/>
  <c r="O246" i="7"/>
  <c r="O279" i="7" s="1"/>
  <c r="O311" i="7" s="1"/>
  <c r="O247" i="7"/>
  <c r="O280" i="7" s="1"/>
  <c r="O312" i="7" s="1"/>
  <c r="O231" i="7"/>
  <c r="O245" i="7"/>
  <c r="O278" i="7" s="1"/>
  <c r="O310" i="7" s="1"/>
  <c r="O233" i="7"/>
  <c r="O225" i="7"/>
  <c r="O241" i="7"/>
  <c r="O274" i="7" s="1"/>
  <c r="O306" i="7" s="1"/>
  <c r="O242" i="7"/>
  <c r="O275" i="7" s="1"/>
  <c r="O307" i="7" s="1"/>
  <c r="O252" i="7"/>
  <c r="O285" i="7" s="1"/>
  <c r="O317" i="7" s="1"/>
  <c r="O227" i="7"/>
  <c r="O260" i="7" s="1"/>
  <c r="O292" i="7" s="1"/>
  <c r="O244" i="7"/>
  <c r="O277" i="7" s="1"/>
  <c r="O309" i="7" s="1"/>
  <c r="O373" i="7" s="1"/>
  <c r="M96" i="21" s="1"/>
  <c r="AB67" i="30" s="1"/>
  <c r="AB65" i="30" s="1"/>
  <c r="O249" i="7"/>
  <c r="O282" i="7" s="1"/>
  <c r="O314" i="7" s="1"/>
  <c r="O224" i="7"/>
  <c r="O240" i="7"/>
  <c r="O273" i="7" s="1"/>
  <c r="O305" i="7" s="1"/>
  <c r="O238" i="7"/>
  <c r="O271" i="7" s="1"/>
  <c r="O303" i="7" s="1"/>
  <c r="O367" i="7" s="1"/>
  <c r="M90" i="21" s="1"/>
  <c r="V67" i="30" s="1"/>
  <c r="V65" i="30" s="1"/>
  <c r="O248" i="7"/>
  <c r="O281" i="7" s="1"/>
  <c r="O313" i="7" s="1"/>
  <c r="O236" i="7"/>
  <c r="O269" i="7" s="1"/>
  <c r="O301" i="7" s="1"/>
  <c r="O243" i="7"/>
  <c r="O276" i="7" s="1"/>
  <c r="O308" i="7" s="1"/>
  <c r="O229" i="7"/>
  <c r="O226" i="7"/>
  <c r="O259" i="7" s="1"/>
  <c r="O291" i="7" s="1"/>
  <c r="O239" i="7"/>
  <c r="O272" i="7" s="1"/>
  <c r="O304" i="7" s="1"/>
  <c r="O250" i="7"/>
  <c r="O283" i="7" s="1"/>
  <c r="O315" i="7" s="1"/>
  <c r="O251" i="7"/>
  <c r="O284" i="7" s="1"/>
  <c r="O316" i="7" s="1"/>
  <c r="O380" i="7" s="1"/>
  <c r="M103" i="21" s="1"/>
  <c r="AI67" i="30" s="1"/>
  <c r="AI65" i="30" s="1"/>
  <c r="O235" i="7"/>
  <c r="O268" i="7" s="1"/>
  <c r="O300" i="7" s="1"/>
  <c r="O232" i="7"/>
  <c r="O265" i="7" s="1"/>
  <c r="O297" i="7" s="1"/>
  <c r="O237" i="7"/>
  <c r="O270" i="7" s="1"/>
  <c r="O302" i="7" s="1"/>
  <c r="O228" i="7"/>
  <c r="O261" i="7" s="1"/>
  <c r="O293" i="7" s="1"/>
  <c r="O357" i="7" s="1"/>
  <c r="M80" i="21" s="1"/>
  <c r="L67" i="30" s="1"/>
  <c r="L65" i="30" s="1"/>
  <c r="O230" i="7"/>
  <c r="O263" i="7" s="1"/>
  <c r="O295" i="7" s="1"/>
  <c r="O234" i="7"/>
  <c r="O267" i="7" s="1"/>
  <c r="O299" i="7" s="1"/>
  <c r="AT249" i="7"/>
  <c r="AT282" i="7" s="1"/>
  <c r="AT314" i="7" s="1"/>
  <c r="AT250" i="7"/>
  <c r="AT283" i="7" s="1"/>
  <c r="AT315" i="7" s="1"/>
  <c r="AT240" i="7"/>
  <c r="AT273" i="7" s="1"/>
  <c r="AT305" i="7" s="1"/>
  <c r="AT230" i="7"/>
  <c r="AT263" i="7" s="1"/>
  <c r="AT295" i="7" s="1"/>
  <c r="AT235" i="7"/>
  <c r="AT268" i="7" s="1"/>
  <c r="AT300" i="7" s="1"/>
  <c r="AT232" i="7"/>
  <c r="AT227" i="7"/>
  <c r="AT228" i="7"/>
  <c r="AT247" i="7"/>
  <c r="AT280" i="7" s="1"/>
  <c r="AT312" i="7" s="1"/>
  <c r="AT245" i="7"/>
  <c r="AT278" i="7" s="1"/>
  <c r="AT310" i="7" s="1"/>
  <c r="AT374" i="7" s="1"/>
  <c r="J97" i="29" s="1"/>
  <c r="AC345" i="30" s="1"/>
  <c r="AC343" i="30" s="1"/>
  <c r="AT246" i="7"/>
  <c r="AT279" i="7" s="1"/>
  <c r="AT311" i="7" s="1"/>
  <c r="AT239" i="7"/>
  <c r="AT272" i="7" s="1"/>
  <c r="AT304" i="7" s="1"/>
  <c r="AT226" i="7"/>
  <c r="AT259" i="7" s="1"/>
  <c r="AT291" i="7" s="1"/>
  <c r="AT231" i="7"/>
  <c r="AT243" i="7"/>
  <c r="AT276" i="7" s="1"/>
  <c r="AT308" i="7" s="1"/>
  <c r="AT225" i="7"/>
  <c r="AT234" i="7"/>
  <c r="AT241" i="7"/>
  <c r="AT274" i="7" s="1"/>
  <c r="AT306" i="7" s="1"/>
  <c r="AT370" i="7" s="1"/>
  <c r="J93" i="29" s="1"/>
  <c r="Y345" i="30" s="1"/>
  <c r="Y343" i="30" s="1"/>
  <c r="AT251" i="7"/>
  <c r="AT284" i="7" s="1"/>
  <c r="AT316" i="7" s="1"/>
  <c r="AT238" i="7"/>
  <c r="AT271" i="7" s="1"/>
  <c r="AT303" i="7" s="1"/>
  <c r="AT224" i="7"/>
  <c r="AT257" i="7" s="1"/>
  <c r="AT289" i="7" s="1"/>
  <c r="AT248" i="7"/>
  <c r="AT281" i="7" s="1"/>
  <c r="AT313" i="7" s="1"/>
  <c r="AT242" i="7"/>
  <c r="AT275" i="7" s="1"/>
  <c r="AT307" i="7" s="1"/>
  <c r="AT252" i="7"/>
  <c r="AT285" i="7" s="1"/>
  <c r="AT317" i="7" s="1"/>
  <c r="AT237" i="7"/>
  <c r="AT270" i="7" s="1"/>
  <c r="AT302" i="7" s="1"/>
  <c r="AT244" i="7"/>
  <c r="AT277" i="7" s="1"/>
  <c r="AT309" i="7" s="1"/>
  <c r="AT373" i="7" s="1"/>
  <c r="J96" i="29" s="1"/>
  <c r="AB345" i="30" s="1"/>
  <c r="AB343" i="30" s="1"/>
  <c r="AT236" i="7"/>
  <c r="AT269" i="7" s="1"/>
  <c r="AT301" i="7" s="1"/>
  <c r="AT229" i="7"/>
  <c r="AT233" i="7"/>
  <c r="AT266" i="7" s="1"/>
  <c r="AT298" i="7" s="1"/>
  <c r="AB23" i="7"/>
  <c r="L22" i="7"/>
  <c r="AD245" i="7"/>
  <c r="AD278" i="7" s="1"/>
  <c r="AD310" i="7" s="1"/>
  <c r="AD246" i="7"/>
  <c r="AD279" i="7" s="1"/>
  <c r="AD311" i="7" s="1"/>
  <c r="AD239" i="7"/>
  <c r="AD272" i="7" s="1"/>
  <c r="AD304" i="7" s="1"/>
  <c r="AD368" i="7" s="1"/>
  <c r="M91" i="24" s="1"/>
  <c r="AD226" i="7"/>
  <c r="AD259" i="7" s="1"/>
  <c r="AD291" i="7" s="1"/>
  <c r="AD231" i="7"/>
  <c r="AD227" i="7"/>
  <c r="AD260" i="7" s="1"/>
  <c r="AD292" i="7" s="1"/>
  <c r="AD252" i="7"/>
  <c r="AD285" i="7" s="1"/>
  <c r="AD317" i="7" s="1"/>
  <c r="AD242" i="7"/>
  <c r="AD275" i="7" s="1"/>
  <c r="AD307" i="7" s="1"/>
  <c r="AD241" i="7"/>
  <c r="AD274" i="7" s="1"/>
  <c r="AD306" i="7" s="1"/>
  <c r="AD251" i="7"/>
  <c r="AD284" i="7" s="1"/>
  <c r="AD316" i="7" s="1"/>
  <c r="AD238" i="7"/>
  <c r="AD271" i="7" s="1"/>
  <c r="AD303" i="7" s="1"/>
  <c r="AD367" i="7" s="1"/>
  <c r="M90" i="24" s="1"/>
  <c r="AD224" i="7"/>
  <c r="AD257" i="7" s="1"/>
  <c r="AD289" i="7" s="1"/>
  <c r="AD248" i="7"/>
  <c r="AD281" i="7" s="1"/>
  <c r="AD313" i="7" s="1"/>
  <c r="AD243" i="7"/>
  <c r="AD276" i="7" s="1"/>
  <c r="AD308" i="7" s="1"/>
  <c r="AD233" i="7"/>
  <c r="AD225" i="7"/>
  <c r="AD237" i="7"/>
  <c r="AD247" i="7"/>
  <c r="AD280" i="7" s="1"/>
  <c r="AD312" i="7" s="1"/>
  <c r="AD234" i="7"/>
  <c r="AD267" i="7" s="1"/>
  <c r="AD299" i="7" s="1"/>
  <c r="AD244" i="7"/>
  <c r="AD277" i="7" s="1"/>
  <c r="AD309" i="7" s="1"/>
  <c r="AD236" i="7"/>
  <c r="AD269" i="7" s="1"/>
  <c r="AD301" i="7" s="1"/>
  <c r="AD229" i="7"/>
  <c r="AD228" i="7"/>
  <c r="AD261" i="7" s="1"/>
  <c r="AD293" i="7" s="1"/>
  <c r="AD249" i="7"/>
  <c r="AD282" i="7" s="1"/>
  <c r="AD314" i="7" s="1"/>
  <c r="AD250" i="7"/>
  <c r="AD283" i="7" s="1"/>
  <c r="AD315" i="7" s="1"/>
  <c r="AD240" i="7"/>
  <c r="AD273" i="7" s="1"/>
  <c r="AD305" i="7" s="1"/>
  <c r="AD230" i="7"/>
  <c r="AD263" i="7" s="1"/>
  <c r="AD295" i="7" s="1"/>
  <c r="AD359" i="7" s="1"/>
  <c r="M82" i="24" s="1"/>
  <c r="AD235" i="7"/>
  <c r="AD268" i="7" s="1"/>
  <c r="AD300" i="7" s="1"/>
  <c r="AD232" i="7"/>
  <c r="AD265" i="7" s="1"/>
  <c r="AD297" i="7" s="1"/>
  <c r="F245" i="7"/>
  <c r="F278" i="7" s="1"/>
  <c r="F310" i="7" s="1"/>
  <c r="F251" i="7"/>
  <c r="F284" i="7" s="1"/>
  <c r="F316" i="7" s="1"/>
  <c r="F230" i="7"/>
  <c r="F244" i="7"/>
  <c r="F277" i="7" s="1"/>
  <c r="F309" i="7" s="1"/>
  <c r="F231" i="7"/>
  <c r="F264" i="7" s="1"/>
  <c r="F296" i="7" s="1"/>
  <c r="F236" i="7"/>
  <c r="F269" i="7" s="1"/>
  <c r="F301" i="7" s="1"/>
  <c r="F365" i="7" s="1"/>
  <c r="J88" i="14" s="1"/>
  <c r="T12" i="30" s="1"/>
  <c r="T10" i="30" s="1"/>
  <c r="F229" i="7"/>
  <c r="F262" i="7" s="1"/>
  <c r="F294" i="7" s="1"/>
  <c r="F246" i="7"/>
  <c r="F279" i="7" s="1"/>
  <c r="F311" i="7" s="1"/>
  <c r="F238" i="7"/>
  <c r="F271" i="7" s="1"/>
  <c r="F303" i="7" s="1"/>
  <c r="F241" i="7"/>
  <c r="F274" i="7" s="1"/>
  <c r="F306" i="7" s="1"/>
  <c r="F247" i="7"/>
  <c r="F280" i="7" s="1"/>
  <c r="F312" i="7" s="1"/>
  <c r="F226" i="7"/>
  <c r="F259" i="7" s="1"/>
  <c r="F291" i="7" s="1"/>
  <c r="F243" i="7"/>
  <c r="F276" i="7" s="1"/>
  <c r="F308" i="7" s="1"/>
  <c r="F240" i="7"/>
  <c r="F273" i="7" s="1"/>
  <c r="F305" i="7" s="1"/>
  <c r="F369" i="7" s="1"/>
  <c r="J92" i="14" s="1"/>
  <c r="X12" i="30" s="1"/>
  <c r="X10" i="30" s="1"/>
  <c r="F232" i="7"/>
  <c r="F265" i="7" s="1"/>
  <c r="F297" i="7" s="1"/>
  <c r="F228" i="7"/>
  <c r="F234" i="7"/>
  <c r="F267" i="7" s="1"/>
  <c r="F299" i="7" s="1"/>
  <c r="F237" i="7"/>
  <c r="F270" i="7" s="1"/>
  <c r="F302" i="7" s="1"/>
  <c r="F250" i="7"/>
  <c r="F283" i="7" s="1"/>
  <c r="F315" i="7" s="1"/>
  <c r="F248" i="7"/>
  <c r="F281" i="7" s="1"/>
  <c r="F313" i="7" s="1"/>
  <c r="F224" i="7"/>
  <c r="F257" i="7" s="1"/>
  <c r="F289" i="7" s="1"/>
  <c r="F242" i="7"/>
  <c r="F275" i="7" s="1"/>
  <c r="F307" i="7" s="1"/>
  <c r="F239" i="7"/>
  <c r="F272" i="7" s="1"/>
  <c r="F304" i="7" s="1"/>
  <c r="F233" i="7"/>
  <c r="F266" i="7" s="1"/>
  <c r="F298" i="7" s="1"/>
  <c r="F225" i="7"/>
  <c r="F249" i="7"/>
  <c r="F282" i="7" s="1"/>
  <c r="F314" i="7" s="1"/>
  <c r="F378" i="7" s="1"/>
  <c r="J101" i="14" s="1"/>
  <c r="AG12" i="30" s="1"/>
  <c r="AG10" i="30" s="1"/>
  <c r="F252" i="7"/>
  <c r="F285" i="7" s="1"/>
  <c r="F317" i="7" s="1"/>
  <c r="F235" i="7"/>
  <c r="F268" i="7" s="1"/>
  <c r="F300" i="7" s="1"/>
  <c r="F227" i="7"/>
  <c r="AL237" i="7"/>
  <c r="AL270" i="7" s="1"/>
  <c r="AL302" i="7" s="1"/>
  <c r="AL247" i="7"/>
  <c r="AL280" i="7" s="1"/>
  <c r="AL312" i="7" s="1"/>
  <c r="AL226" i="7"/>
  <c r="AL259" i="7" s="1"/>
  <c r="AL291" i="7" s="1"/>
  <c r="AL243" i="7"/>
  <c r="AL276" i="7" s="1"/>
  <c r="AL308" i="7" s="1"/>
  <c r="AL239" i="7"/>
  <c r="AL272" i="7" s="1"/>
  <c r="AL304" i="7" s="1"/>
  <c r="AL244" i="7"/>
  <c r="AL277" i="7" s="1"/>
  <c r="AL309" i="7" s="1"/>
  <c r="AL229" i="7"/>
  <c r="AL262" i="7" s="1"/>
  <c r="AL294" i="7" s="1"/>
  <c r="AL249" i="7"/>
  <c r="AL282" i="7" s="1"/>
  <c r="AL314" i="7" s="1"/>
  <c r="AL250" i="7"/>
  <c r="AL283" i="7" s="1"/>
  <c r="AL315" i="7" s="1"/>
  <c r="AL248" i="7"/>
  <c r="AL281" i="7" s="1"/>
  <c r="AL313" i="7" s="1"/>
  <c r="AL224" i="7"/>
  <c r="AL257" i="7" s="1"/>
  <c r="AL289" i="7" s="1"/>
  <c r="AL242" i="7"/>
  <c r="AL275" i="7" s="1"/>
  <c r="AL307" i="7" s="1"/>
  <c r="AL238" i="7"/>
  <c r="AL271" i="7" s="1"/>
  <c r="AL303" i="7" s="1"/>
  <c r="AL233" i="7"/>
  <c r="AL266" i="7" s="1"/>
  <c r="AL298" i="7" s="1"/>
  <c r="AL228" i="7"/>
  <c r="AL261" i="7" s="1"/>
  <c r="AL293" i="7" s="1"/>
  <c r="AL245" i="7"/>
  <c r="AL278" i="7" s="1"/>
  <c r="AL310" i="7" s="1"/>
  <c r="AL246" i="7"/>
  <c r="AL279" i="7" s="1"/>
  <c r="AL311" i="7" s="1"/>
  <c r="AL375" i="7" s="1"/>
  <c r="I98" i="27" s="1"/>
  <c r="AD265" i="30" s="1"/>
  <c r="AL234" i="7"/>
  <c r="AL267" i="7" s="1"/>
  <c r="AL299" i="7" s="1"/>
  <c r="AL231" i="7"/>
  <c r="AL264" i="7" s="1"/>
  <c r="AL296" i="7" s="1"/>
  <c r="AL235" i="7"/>
  <c r="AL268" i="7" s="1"/>
  <c r="AL300" i="7" s="1"/>
  <c r="AL236" i="7"/>
  <c r="AL269" i="7" s="1"/>
  <c r="AL301" i="7" s="1"/>
  <c r="AL365" i="7" s="1"/>
  <c r="I88" i="27" s="1"/>
  <c r="T265" i="30" s="1"/>
  <c r="AL227" i="7"/>
  <c r="AL260" i="7" s="1"/>
  <c r="AL292" i="7" s="1"/>
  <c r="AL241" i="7"/>
  <c r="AL274" i="7" s="1"/>
  <c r="AL306" i="7" s="1"/>
  <c r="AL251" i="7"/>
  <c r="AL284" i="7" s="1"/>
  <c r="AL316" i="7" s="1"/>
  <c r="AL230" i="7"/>
  <c r="AL263" i="7" s="1"/>
  <c r="AL295" i="7" s="1"/>
  <c r="AL359" i="7" s="1"/>
  <c r="I82" i="27" s="1"/>
  <c r="N265" i="30" s="1"/>
  <c r="N263" i="30" s="1"/>
  <c r="AL252" i="7"/>
  <c r="AL285" i="7" s="1"/>
  <c r="AL317" i="7" s="1"/>
  <c r="AL240" i="7"/>
  <c r="AL273" i="7" s="1"/>
  <c r="AL305" i="7" s="1"/>
  <c r="AL232" i="7"/>
  <c r="AL225" i="7"/>
  <c r="V249" i="7"/>
  <c r="V282" i="7" s="1"/>
  <c r="V314" i="7" s="1"/>
  <c r="V246" i="7"/>
  <c r="V279" i="7" s="1"/>
  <c r="V311" i="7" s="1"/>
  <c r="V234" i="7"/>
  <c r="V267" i="7" s="1"/>
  <c r="V299" i="7" s="1"/>
  <c r="V231" i="7"/>
  <c r="V264" i="7" s="1"/>
  <c r="V296" i="7" s="1"/>
  <c r="V235" i="7"/>
  <c r="V268" i="7" s="1"/>
  <c r="V300" i="7" s="1"/>
  <c r="V236" i="7"/>
  <c r="V269" i="7" s="1"/>
  <c r="V301" i="7" s="1"/>
  <c r="V244" i="7"/>
  <c r="V277" i="7" s="1"/>
  <c r="V309" i="7" s="1"/>
  <c r="V228" i="7"/>
  <c r="V238" i="7"/>
  <c r="V271" i="7" s="1"/>
  <c r="V303" i="7" s="1"/>
  <c r="V245" i="7"/>
  <c r="V278" i="7" s="1"/>
  <c r="V310" i="7" s="1"/>
  <c r="V251" i="7"/>
  <c r="V284" i="7" s="1"/>
  <c r="V316" i="7" s="1"/>
  <c r="V230" i="7"/>
  <c r="V252" i="7"/>
  <c r="V285" i="7" s="1"/>
  <c r="V317" i="7" s="1"/>
  <c r="V240" i="7"/>
  <c r="V273" i="7" s="1"/>
  <c r="V305" i="7" s="1"/>
  <c r="V232" i="7"/>
  <c r="V265" i="7" s="1"/>
  <c r="V297" i="7" s="1"/>
  <c r="V237" i="7"/>
  <c r="V270" i="7" s="1"/>
  <c r="V302" i="7" s="1"/>
  <c r="V242" i="7"/>
  <c r="V275" i="7" s="1"/>
  <c r="V307" i="7" s="1"/>
  <c r="V241" i="7"/>
  <c r="V274" i="7" s="1"/>
  <c r="V306" i="7" s="1"/>
  <c r="V247" i="7"/>
  <c r="V280" i="7" s="1"/>
  <c r="V312" i="7" s="1"/>
  <c r="V226" i="7"/>
  <c r="V259" i="7" s="1"/>
  <c r="V291" i="7" s="1"/>
  <c r="V243" i="7"/>
  <c r="V276" i="7" s="1"/>
  <c r="V308" i="7" s="1"/>
  <c r="V239" i="7"/>
  <c r="V272" i="7" s="1"/>
  <c r="V304" i="7" s="1"/>
  <c r="V233" i="7"/>
  <c r="V266" i="7" s="1"/>
  <c r="V298" i="7" s="1"/>
  <c r="V229" i="7"/>
  <c r="V262" i="7" s="1"/>
  <c r="V294" i="7" s="1"/>
  <c r="V358" i="7" s="1"/>
  <c r="J81" i="23" s="1"/>
  <c r="M123" i="30" s="1"/>
  <c r="M121" i="30" s="1"/>
  <c r="V250" i="7"/>
  <c r="V283" i="7" s="1"/>
  <c r="V315" i="7" s="1"/>
  <c r="V248" i="7"/>
  <c r="V281" i="7" s="1"/>
  <c r="V313" i="7" s="1"/>
  <c r="V224" i="7"/>
  <c r="V257" i="7" s="1"/>
  <c r="V289" i="7" s="1"/>
  <c r="V225" i="7"/>
  <c r="V227" i="7"/>
  <c r="V260" i="7" s="1"/>
  <c r="V292" i="7" s="1"/>
  <c r="AB26" i="7"/>
  <c r="X26" i="7"/>
  <c r="AN26" i="7"/>
  <c r="AI238" i="7"/>
  <c r="AI271" i="7" s="1"/>
  <c r="AI303" i="7" s="1"/>
  <c r="AI248" i="7"/>
  <c r="AI281" i="7" s="1"/>
  <c r="AI313" i="7" s="1"/>
  <c r="AI239" i="7"/>
  <c r="AI272" i="7" s="1"/>
  <c r="AI304" i="7" s="1"/>
  <c r="AI228" i="7"/>
  <c r="AI261" i="7" s="1"/>
  <c r="AI293" i="7" s="1"/>
  <c r="AI232" i="7"/>
  <c r="AI265" i="7" s="1"/>
  <c r="AI297" i="7" s="1"/>
  <c r="AI224" i="7"/>
  <c r="AI229" i="7"/>
  <c r="AI250" i="7"/>
  <c r="AI283" i="7" s="1"/>
  <c r="AI315" i="7" s="1"/>
  <c r="AI251" i="7"/>
  <c r="AI284" i="7" s="1"/>
  <c r="AI316" i="7" s="1"/>
  <c r="AI244" i="7"/>
  <c r="AI277" i="7" s="1"/>
  <c r="AI309" i="7" s="1"/>
  <c r="AI235" i="7"/>
  <c r="AI268" i="7" s="1"/>
  <c r="AI300" i="7" s="1"/>
  <c r="AI245" i="7"/>
  <c r="AI278" i="7" s="1"/>
  <c r="AI310" i="7" s="1"/>
  <c r="AI249" i="7"/>
  <c r="AI282" i="7" s="1"/>
  <c r="AI314" i="7" s="1"/>
  <c r="AI230" i="7"/>
  <c r="AI263" i="7" s="1"/>
  <c r="AI295" i="7" s="1"/>
  <c r="AI226" i="7"/>
  <c r="AI259" i="7" s="1"/>
  <c r="AI291" i="7" s="1"/>
  <c r="AI246" i="7"/>
  <c r="AI279" i="7" s="1"/>
  <c r="AI311" i="7" s="1"/>
  <c r="AI247" i="7"/>
  <c r="AI280" i="7" s="1"/>
  <c r="AI312" i="7" s="1"/>
  <c r="AI241" i="7"/>
  <c r="AI274" i="7" s="1"/>
  <c r="AI306" i="7" s="1"/>
  <c r="AI231" i="7"/>
  <c r="AI264" i="7" s="1"/>
  <c r="AI296" i="7" s="1"/>
  <c r="AI237" i="7"/>
  <c r="AI270" i="7" s="1"/>
  <c r="AI302" i="7" s="1"/>
  <c r="AI366" i="7" s="1"/>
  <c r="L89" i="26" s="1"/>
  <c r="U246" i="30" s="1"/>
  <c r="U244" i="30" s="1"/>
  <c r="AI233" i="7"/>
  <c r="AI266" i="7" s="1"/>
  <c r="AI298" i="7" s="1"/>
  <c r="AI243" i="7"/>
  <c r="AI276" i="7" s="1"/>
  <c r="AI308" i="7" s="1"/>
  <c r="AI242" i="7"/>
  <c r="AI275" i="7" s="1"/>
  <c r="AI307" i="7" s="1"/>
  <c r="AI252" i="7"/>
  <c r="AI285" i="7" s="1"/>
  <c r="AI317" i="7" s="1"/>
  <c r="AI381" i="7" s="1"/>
  <c r="L104" i="26" s="1"/>
  <c r="AJ246" i="30" s="1"/>
  <c r="AJ244" i="30" s="1"/>
  <c r="AI240" i="7"/>
  <c r="AI273" i="7" s="1"/>
  <c r="AI305" i="7" s="1"/>
  <c r="AI227" i="7"/>
  <c r="AI260" i="7" s="1"/>
  <c r="AI292" i="7" s="1"/>
  <c r="AI236" i="7"/>
  <c r="AI269" i="7" s="1"/>
  <c r="AI301" i="7" s="1"/>
  <c r="AI225" i="7"/>
  <c r="AI234" i="7"/>
  <c r="AI267" i="7" s="1"/>
  <c r="AI299" i="7" s="1"/>
  <c r="N241" i="7"/>
  <c r="N274" i="7" s="1"/>
  <c r="N306" i="7" s="1"/>
  <c r="N247" i="7"/>
  <c r="N280" i="7" s="1"/>
  <c r="N312" i="7" s="1"/>
  <c r="N234" i="7"/>
  <c r="N267" i="7" s="1"/>
  <c r="N299" i="7" s="1"/>
  <c r="N363" i="7" s="1"/>
  <c r="L86" i="21" s="1"/>
  <c r="R61" i="30" s="1"/>
  <c r="N231" i="7"/>
  <c r="N264" i="7" s="1"/>
  <c r="N296" i="7" s="1"/>
  <c r="N232" i="7"/>
  <c r="N265" i="7" s="1"/>
  <c r="N297" i="7" s="1"/>
  <c r="N229" i="7"/>
  <c r="N262" i="7" s="1"/>
  <c r="N294" i="7" s="1"/>
  <c r="N242" i="7"/>
  <c r="N275" i="7" s="1"/>
  <c r="N307" i="7" s="1"/>
  <c r="N251" i="7"/>
  <c r="N284" i="7" s="1"/>
  <c r="N316" i="7" s="1"/>
  <c r="N236" i="7"/>
  <c r="N269" i="7" s="1"/>
  <c r="N301" i="7" s="1"/>
  <c r="N250" i="7"/>
  <c r="N283" i="7" s="1"/>
  <c r="N315" i="7" s="1"/>
  <c r="N240" i="7"/>
  <c r="N273" i="7" s="1"/>
  <c r="N305" i="7" s="1"/>
  <c r="N230" i="7"/>
  <c r="N263" i="7" s="1"/>
  <c r="N295" i="7" s="1"/>
  <c r="N235" i="7"/>
  <c r="N268" i="7" s="1"/>
  <c r="N300" i="7" s="1"/>
  <c r="N252" i="7"/>
  <c r="N285" i="7" s="1"/>
  <c r="N317" i="7" s="1"/>
  <c r="N228" i="7"/>
  <c r="N261" i="7" s="1"/>
  <c r="N293" i="7" s="1"/>
  <c r="N357" i="7" s="1"/>
  <c r="L80" i="21" s="1"/>
  <c r="L61" i="30" s="1"/>
  <c r="L59" i="30" s="1"/>
  <c r="N233" i="7"/>
  <c r="N266" i="7" s="1"/>
  <c r="N298" i="7" s="1"/>
  <c r="N238" i="7"/>
  <c r="N271" i="7" s="1"/>
  <c r="N303" i="7" s="1"/>
  <c r="N243" i="7"/>
  <c r="N276" i="7" s="1"/>
  <c r="N308" i="7" s="1"/>
  <c r="N249" i="7"/>
  <c r="N282" i="7" s="1"/>
  <c r="N314" i="7" s="1"/>
  <c r="N378" i="7" s="1"/>
  <c r="L101" i="21" s="1"/>
  <c r="AG61" i="30" s="1"/>
  <c r="AG59" i="30" s="1"/>
  <c r="N246" i="7"/>
  <c r="N279" i="7" s="1"/>
  <c r="N311" i="7" s="1"/>
  <c r="N239" i="7"/>
  <c r="N272" i="7" s="1"/>
  <c r="N304" i="7" s="1"/>
  <c r="N226" i="7"/>
  <c r="N259" i="7" s="1"/>
  <c r="N291" i="7" s="1"/>
  <c r="N248" i="7"/>
  <c r="N281" i="7" s="1"/>
  <c r="N313" i="7" s="1"/>
  <c r="N377" i="7" s="1"/>
  <c r="L100" i="21" s="1"/>
  <c r="AF61" i="30" s="1"/>
  <c r="AF59" i="30" s="1"/>
  <c r="N227" i="7"/>
  <c r="N260" i="7" s="1"/>
  <c r="N292" i="7" s="1"/>
  <c r="N244" i="7"/>
  <c r="N277" i="7" s="1"/>
  <c r="N309" i="7" s="1"/>
  <c r="N237" i="7"/>
  <c r="N270" i="7" s="1"/>
  <c r="N302" i="7" s="1"/>
  <c r="N245" i="7"/>
  <c r="N278" i="7" s="1"/>
  <c r="N310" i="7" s="1"/>
  <c r="N374" i="7" s="1"/>
  <c r="L97" i="21" s="1"/>
  <c r="AC61" i="30" s="1"/>
  <c r="AC59" i="30" s="1"/>
  <c r="N224" i="7"/>
  <c r="N257" i="7" s="1"/>
  <c r="N289" i="7" s="1"/>
  <c r="N225" i="7"/>
  <c r="AF25" i="7"/>
  <c r="Z23" i="7"/>
  <c r="AB25" i="7"/>
  <c r="P19" i="7"/>
  <c r="X20" i="7"/>
  <c r="AN24" i="7"/>
  <c r="AH19" i="7"/>
  <c r="AH24" i="7"/>
  <c r="T26" i="7"/>
  <c r="J26" i="7"/>
  <c r="AH26" i="7"/>
  <c r="Z24" i="7"/>
  <c r="Z20" i="7"/>
  <c r="AF20" i="7"/>
  <c r="T19" i="7"/>
  <c r="Z25" i="7"/>
  <c r="AB21" i="7"/>
  <c r="P25" i="7"/>
  <c r="P18" i="7"/>
  <c r="X21" i="7"/>
  <c r="AH23" i="7"/>
  <c r="AP123" i="7"/>
  <c r="AP154" i="7" s="1"/>
  <c r="AP23" i="7"/>
  <c r="R20" i="7"/>
  <c r="E21" i="7"/>
  <c r="H25" i="7"/>
  <c r="AJ19" i="7"/>
  <c r="AJ20" i="7"/>
  <c r="L123" i="7"/>
  <c r="L154" i="7" s="1"/>
  <c r="L18" i="7"/>
  <c r="T23" i="7"/>
  <c r="T21" i="7"/>
  <c r="R26" i="7"/>
  <c r="E23" i="7"/>
  <c r="L20" i="7"/>
  <c r="H22" i="7"/>
  <c r="AJ23" i="7"/>
  <c r="AR123" i="7"/>
  <c r="AR154" i="7" s="1"/>
  <c r="AR24" i="7"/>
  <c r="AF24" i="7"/>
  <c r="AF19" i="7"/>
  <c r="T25" i="7"/>
  <c r="T20" i="7"/>
  <c r="Z22" i="7"/>
  <c r="Z26" i="7"/>
  <c r="AR25" i="7"/>
  <c r="R22" i="7"/>
  <c r="R23" i="7"/>
  <c r="AB24" i="7"/>
  <c r="AB20" i="7"/>
  <c r="E26" i="7"/>
  <c r="E24" i="7"/>
  <c r="P26" i="7"/>
  <c r="P20" i="7"/>
  <c r="L21" i="7"/>
  <c r="L25" i="7"/>
  <c r="AP24" i="7"/>
  <c r="X25" i="7"/>
  <c r="X23" i="7"/>
  <c r="H21" i="7"/>
  <c r="H26" i="7"/>
  <c r="AJ21" i="7"/>
  <c r="AJ22" i="7"/>
  <c r="AN22" i="7"/>
  <c r="AN21" i="7"/>
  <c r="AH20" i="7"/>
  <c r="AH25" i="7"/>
  <c r="R21" i="7"/>
  <c r="E22" i="7"/>
  <c r="AJ25" i="7"/>
  <c r="J25" i="7"/>
  <c r="R24" i="7"/>
  <c r="E19" i="7"/>
  <c r="L24" i="7"/>
  <c r="AP26" i="7"/>
  <c r="AJ24" i="7"/>
  <c r="AF18" i="7"/>
  <c r="AF23" i="7"/>
  <c r="AF22" i="7"/>
  <c r="T22" i="7"/>
  <c r="T24" i="7"/>
  <c r="Z19" i="7"/>
  <c r="Z21" i="7"/>
  <c r="AR26" i="7"/>
  <c r="R25" i="7"/>
  <c r="R19" i="7"/>
  <c r="AB22" i="7"/>
  <c r="AB19" i="7"/>
  <c r="E20" i="7"/>
  <c r="E25" i="7"/>
  <c r="P24" i="7"/>
  <c r="P21" i="7"/>
  <c r="L23" i="7"/>
  <c r="L19" i="7"/>
  <c r="AP25" i="7"/>
  <c r="X22" i="7"/>
  <c r="X19" i="7"/>
  <c r="H24" i="7"/>
  <c r="H23" i="7"/>
  <c r="AJ18" i="7"/>
  <c r="AJ26" i="7"/>
  <c r="AN25" i="7"/>
  <c r="AH22" i="7"/>
  <c r="AH21" i="7"/>
  <c r="AH18" i="7"/>
  <c r="AL218" i="7"/>
  <c r="AL214" i="7"/>
  <c r="AL219" i="7"/>
  <c r="AL215" i="7"/>
  <c r="AL217" i="7"/>
  <c r="AL211" i="7"/>
  <c r="AL213" i="7"/>
  <c r="AL212" i="7"/>
  <c r="AL205" i="7"/>
  <c r="AL201" i="7"/>
  <c r="AL216" i="7"/>
  <c r="AL207" i="7"/>
  <c r="AL206" i="7"/>
  <c r="AL200" i="7"/>
  <c r="AL199" i="7"/>
  <c r="AL198" i="7"/>
  <c r="AL195" i="7"/>
  <c r="AL204" i="7"/>
  <c r="AL203" i="7"/>
  <c r="AL202" i="7"/>
  <c r="AL210" i="7"/>
  <c r="AL209" i="7"/>
  <c r="AL208" i="7"/>
  <c r="AL197" i="7"/>
  <c r="AL196" i="7"/>
  <c r="AL194" i="7"/>
  <c r="AL193" i="7"/>
  <c r="AL191" i="7"/>
  <c r="AL192" i="7"/>
  <c r="AE219" i="7"/>
  <c r="AE215" i="7"/>
  <c r="AE216" i="7"/>
  <c r="AE212" i="7"/>
  <c r="AE218" i="7"/>
  <c r="AE214" i="7"/>
  <c r="AE208" i="7"/>
  <c r="AE206" i="7"/>
  <c r="AE202" i="7"/>
  <c r="AE198" i="7"/>
  <c r="AE217" i="7"/>
  <c r="AE213" i="7"/>
  <c r="AE205" i="7"/>
  <c r="AE204" i="7"/>
  <c r="AE203" i="7"/>
  <c r="AE196" i="7"/>
  <c r="AE211" i="7"/>
  <c r="AE210" i="7"/>
  <c r="AE209" i="7"/>
  <c r="AE201" i="7"/>
  <c r="AE200" i="7"/>
  <c r="AE199" i="7"/>
  <c r="AE195" i="7"/>
  <c r="AE207" i="7"/>
  <c r="AE191" i="7"/>
  <c r="AE197" i="7"/>
  <c r="AE192" i="7"/>
  <c r="AE194" i="7"/>
  <c r="AE193" i="7"/>
  <c r="S219" i="7"/>
  <c r="S215" i="7"/>
  <c r="S216" i="7"/>
  <c r="S212" i="7"/>
  <c r="S218" i="7"/>
  <c r="S208" i="7"/>
  <c r="S211" i="7"/>
  <c r="S210" i="7"/>
  <c r="S209" i="7"/>
  <c r="S206" i="7"/>
  <c r="S202" i="7"/>
  <c r="S198" i="7"/>
  <c r="S214" i="7"/>
  <c r="S213" i="7"/>
  <c r="S207" i="7"/>
  <c r="S196" i="7"/>
  <c r="S193" i="7"/>
  <c r="S217" i="7"/>
  <c r="S191" i="7"/>
  <c r="S205" i="7"/>
  <c r="S204" i="7"/>
  <c r="S203" i="7"/>
  <c r="S201" i="7"/>
  <c r="S200" i="7"/>
  <c r="S199" i="7"/>
  <c r="S192" i="7"/>
  <c r="S197" i="7"/>
  <c r="S195" i="7"/>
  <c r="S194" i="7"/>
  <c r="AU219" i="7"/>
  <c r="AU215" i="7"/>
  <c r="AU216" i="7"/>
  <c r="AU212" i="7"/>
  <c r="AU218" i="7"/>
  <c r="AU214" i="7"/>
  <c r="AU208" i="7"/>
  <c r="AU213" i="7"/>
  <c r="AU206" i="7"/>
  <c r="AU202" i="7"/>
  <c r="AU198" i="7"/>
  <c r="AU211" i="7"/>
  <c r="AU210" i="7"/>
  <c r="AU209" i="7"/>
  <c r="AU205" i="7"/>
  <c r="AU204" i="7"/>
  <c r="AU203" i="7"/>
  <c r="AU196" i="7"/>
  <c r="AU207" i="7"/>
  <c r="AU193" i="7"/>
  <c r="AU191" i="7"/>
  <c r="AU217" i="7"/>
  <c r="AU201" i="7"/>
  <c r="AU200" i="7"/>
  <c r="AU199" i="7"/>
  <c r="AU192" i="7"/>
  <c r="AU197" i="7"/>
  <c r="AU195" i="7"/>
  <c r="AU194" i="7"/>
  <c r="N218" i="7"/>
  <c r="N214" i="7"/>
  <c r="N219" i="7"/>
  <c r="N215" i="7"/>
  <c r="N217" i="7"/>
  <c r="N211" i="7"/>
  <c r="N216" i="7"/>
  <c r="N210" i="7"/>
  <c r="N209" i="7"/>
  <c r="N208" i="7"/>
  <c r="N205" i="7"/>
  <c r="N201" i="7"/>
  <c r="N207" i="7"/>
  <c r="N206" i="7"/>
  <c r="N195" i="7"/>
  <c r="N192" i="7"/>
  <c r="N200" i="7"/>
  <c r="N199" i="7"/>
  <c r="N198" i="7"/>
  <c r="N213" i="7"/>
  <c r="N191" i="7"/>
  <c r="N197" i="7"/>
  <c r="N196" i="7"/>
  <c r="N212" i="7"/>
  <c r="N204" i="7"/>
  <c r="N203" i="7"/>
  <c r="N193" i="7"/>
  <c r="N202" i="7"/>
  <c r="N194" i="7"/>
  <c r="AT218" i="7"/>
  <c r="AT214" i="7"/>
  <c r="AT219" i="7"/>
  <c r="AT215" i="7"/>
  <c r="AT217" i="7"/>
  <c r="AT211" i="7"/>
  <c r="AT216" i="7"/>
  <c r="AT210" i="7"/>
  <c r="AT209" i="7"/>
  <c r="AT208" i="7"/>
  <c r="AT205" i="7"/>
  <c r="AT201" i="7"/>
  <c r="AT197" i="7"/>
  <c r="AT213" i="7"/>
  <c r="AT212" i="7"/>
  <c r="AT207" i="7"/>
  <c r="AT206" i="7"/>
  <c r="AT195" i="7"/>
  <c r="AT200" i="7"/>
  <c r="AT199" i="7"/>
  <c r="AT198" i="7"/>
  <c r="AT196" i="7"/>
  <c r="AT202" i="7"/>
  <c r="AT191" i="7"/>
  <c r="AT192" i="7"/>
  <c r="AT194" i="7"/>
  <c r="AT193" i="7"/>
  <c r="AT204" i="7"/>
  <c r="AT203" i="7"/>
  <c r="AI219" i="7"/>
  <c r="AI215" i="7"/>
  <c r="AI216" i="7"/>
  <c r="AI212" i="7"/>
  <c r="AI218" i="7"/>
  <c r="AI208" i="7"/>
  <c r="AI211" i="7"/>
  <c r="AI210" i="7"/>
  <c r="AI209" i="7"/>
  <c r="AI206" i="7"/>
  <c r="AI202" i="7"/>
  <c r="AI198" i="7"/>
  <c r="AI207" i="7"/>
  <c r="AI196" i="7"/>
  <c r="AI217" i="7"/>
  <c r="AI213" i="7"/>
  <c r="AI205" i="7"/>
  <c r="AI214" i="7"/>
  <c r="AI201" i="7"/>
  <c r="AI200" i="7"/>
  <c r="AI199" i="7"/>
  <c r="AI191" i="7"/>
  <c r="AI192" i="7"/>
  <c r="AI197" i="7"/>
  <c r="AI204" i="7"/>
  <c r="AI203" i="7"/>
  <c r="AI195" i="7"/>
  <c r="AI194" i="7"/>
  <c r="AI193" i="7"/>
  <c r="K219" i="7"/>
  <c r="K215" i="7"/>
  <c r="K216" i="7"/>
  <c r="K212" i="7"/>
  <c r="K218" i="7"/>
  <c r="K208" i="7"/>
  <c r="K206" i="7"/>
  <c r="K202" i="7"/>
  <c r="K198" i="7"/>
  <c r="K214" i="7"/>
  <c r="K213" i="7"/>
  <c r="K211" i="7"/>
  <c r="K210" i="7"/>
  <c r="K209" i="7"/>
  <c r="K207" i="7"/>
  <c r="K201" i="7"/>
  <c r="K200" i="7"/>
  <c r="K199" i="7"/>
  <c r="K196" i="7"/>
  <c r="K205" i="7"/>
  <c r="K204" i="7"/>
  <c r="K197" i="7"/>
  <c r="K191" i="7"/>
  <c r="K217" i="7"/>
  <c r="K203" i="7"/>
  <c r="K195" i="7"/>
  <c r="K194" i="7"/>
  <c r="K192" i="7"/>
  <c r="K193" i="7"/>
  <c r="V218" i="7"/>
  <c r="V214" i="7"/>
  <c r="V219" i="7"/>
  <c r="V215" i="7"/>
  <c r="V217" i="7"/>
  <c r="V211" i="7"/>
  <c r="V205" i="7"/>
  <c r="V201" i="7"/>
  <c r="V216" i="7"/>
  <c r="V207" i="7"/>
  <c r="V206" i="7"/>
  <c r="V210" i="7"/>
  <c r="V209" i="7"/>
  <c r="V208" i="7"/>
  <c r="V200" i="7"/>
  <c r="V199" i="7"/>
  <c r="V198" i="7"/>
  <c r="V195" i="7"/>
  <c r="V212" i="7"/>
  <c r="V213" i="7"/>
  <c r="V204" i="7"/>
  <c r="V203" i="7"/>
  <c r="V197" i="7"/>
  <c r="V196" i="7"/>
  <c r="V194" i="7"/>
  <c r="V191" i="7"/>
  <c r="V192" i="7"/>
  <c r="V202" i="7"/>
  <c r="V193" i="7"/>
  <c r="AA219" i="7"/>
  <c r="AA215" i="7"/>
  <c r="AA216" i="7"/>
  <c r="AA212" i="7"/>
  <c r="AA218" i="7"/>
  <c r="AA208" i="7"/>
  <c r="AA214" i="7"/>
  <c r="AA213" i="7"/>
  <c r="AA206" i="7"/>
  <c r="AA202" i="7"/>
  <c r="AA198" i="7"/>
  <c r="AA207" i="7"/>
  <c r="AA201" i="7"/>
  <c r="AA200" i="7"/>
  <c r="AA199" i="7"/>
  <c r="AA196" i="7"/>
  <c r="AA205" i="7"/>
  <c r="AA204" i="7"/>
  <c r="AA203" i="7"/>
  <c r="AA193" i="7"/>
  <c r="AA211" i="7"/>
  <c r="AA197" i="7"/>
  <c r="AA191" i="7"/>
  <c r="AA195" i="7"/>
  <c r="AA194" i="7"/>
  <c r="AA192" i="7"/>
  <c r="AA217" i="7"/>
  <c r="AA210" i="7"/>
  <c r="AA209" i="7"/>
  <c r="AD218" i="7"/>
  <c r="AD214" i="7"/>
  <c r="AD219" i="7"/>
  <c r="AD215" i="7"/>
  <c r="AD217" i="7"/>
  <c r="AD211" i="7"/>
  <c r="AD210" i="7"/>
  <c r="AD209" i="7"/>
  <c r="AD208" i="7"/>
  <c r="AD205" i="7"/>
  <c r="AD201" i="7"/>
  <c r="AD216" i="7"/>
  <c r="AD207" i="7"/>
  <c r="AD206" i="7"/>
  <c r="AD195" i="7"/>
  <c r="AD202" i="7"/>
  <c r="AD212" i="7"/>
  <c r="AD204" i="7"/>
  <c r="AD203" i="7"/>
  <c r="AD191" i="7"/>
  <c r="AD197" i="7"/>
  <c r="AD196" i="7"/>
  <c r="AD192" i="7"/>
  <c r="AD213" i="7"/>
  <c r="AD200" i="7"/>
  <c r="AD198" i="7"/>
  <c r="AD194" i="7"/>
  <c r="AD199" i="7"/>
  <c r="AD193" i="7"/>
  <c r="O219" i="7"/>
  <c r="O215" i="7"/>
  <c r="O216" i="7"/>
  <c r="O212" i="7"/>
  <c r="O218" i="7"/>
  <c r="O214" i="7"/>
  <c r="O208" i="7"/>
  <c r="O217" i="7"/>
  <c r="O213" i="7"/>
  <c r="O206" i="7"/>
  <c r="O202" i="7"/>
  <c r="O198" i="7"/>
  <c r="O211" i="7"/>
  <c r="O210" i="7"/>
  <c r="O209" i="7"/>
  <c r="O205" i="7"/>
  <c r="O204" i="7"/>
  <c r="O203" i="7"/>
  <c r="O196" i="7"/>
  <c r="O207" i="7"/>
  <c r="O191" i="7"/>
  <c r="O197" i="7"/>
  <c r="O192" i="7"/>
  <c r="O195" i="7"/>
  <c r="O194" i="7"/>
  <c r="O193" i="7"/>
  <c r="O201" i="7"/>
  <c r="O199" i="7"/>
  <c r="O200" i="7"/>
  <c r="F218" i="7"/>
  <c r="F214" i="7"/>
  <c r="F219" i="7"/>
  <c r="F215" i="7"/>
  <c r="F217" i="7"/>
  <c r="F211" i="7"/>
  <c r="F213" i="7"/>
  <c r="F205" i="7"/>
  <c r="F201" i="7"/>
  <c r="F208" i="7"/>
  <c r="F207" i="7"/>
  <c r="F206" i="7"/>
  <c r="F212" i="7"/>
  <c r="F200" i="7"/>
  <c r="F199" i="7"/>
  <c r="F198" i="7"/>
  <c r="F195" i="7"/>
  <c r="F204" i="7"/>
  <c r="F216" i="7"/>
  <c r="F203" i="7"/>
  <c r="F202" i="7"/>
  <c r="F197" i="7"/>
  <c r="F196" i="7"/>
  <c r="F210" i="7"/>
  <c r="F209" i="7"/>
  <c r="F194" i="7"/>
  <c r="F191" i="7"/>
  <c r="F192" i="7"/>
  <c r="F193" i="7"/>
  <c r="P189" i="7"/>
  <c r="AJ189" i="7"/>
  <c r="X189" i="7"/>
  <c r="AN189" i="7"/>
  <c r="Z189" i="7"/>
  <c r="L189" i="7"/>
  <c r="AH189" i="7"/>
  <c r="AF189" i="7"/>
  <c r="E189" i="7"/>
  <c r="AB189" i="7"/>
  <c r="T189" i="7"/>
  <c r="R189" i="7"/>
  <c r="N118" i="14"/>
  <c r="Q37" i="30" s="1"/>
  <c r="L118" i="14"/>
  <c r="Q25" i="30" s="1"/>
  <c r="T120" i="14"/>
  <c r="AK120" i="14"/>
  <c r="T192" i="14"/>
  <c r="AK192" i="14"/>
  <c r="AC191" i="14"/>
  <c r="AE191" i="14"/>
  <c r="AG191" i="14"/>
  <c r="AD191" i="14"/>
  <c r="AF191" i="14"/>
  <c r="AH191" i="14"/>
  <c r="AT191" i="14"/>
  <c r="AX191" i="14"/>
  <c r="AV191" i="14"/>
  <c r="AY191" i="14"/>
  <c r="AW191" i="14"/>
  <c r="AU191" i="14"/>
  <c r="L153" i="14"/>
  <c r="Q26" i="30" s="1"/>
  <c r="AK155" i="14"/>
  <c r="AX154" i="14"/>
  <c r="AY154" i="14"/>
  <c r="AF154" i="14"/>
  <c r="AG154" i="14"/>
  <c r="AH154" i="14"/>
  <c r="M153" i="14"/>
  <c r="Q32" i="30" s="1"/>
  <c r="T155" i="14"/>
  <c r="N153" i="14"/>
  <c r="Q38" i="30" s="1"/>
  <c r="R7" i="6"/>
  <c r="Q13" i="6"/>
  <c r="Q16" i="6" s="1"/>
  <c r="N64" i="5"/>
  <c r="O63" i="5"/>
  <c r="O62" i="5"/>
  <c r="P56" i="5"/>
  <c r="Q10" i="5"/>
  <c r="O23" i="4"/>
  <c r="O22" i="4"/>
  <c r="N24" i="4"/>
  <c r="Q9" i="4"/>
  <c r="P12" i="4"/>
  <c r="M154" i="21" l="1"/>
  <c r="R69" i="30" s="1"/>
  <c r="I154" i="25"/>
  <c r="R193" i="30" s="1"/>
  <c r="Q337" i="30"/>
  <c r="N154" i="21"/>
  <c r="R75" i="30" s="1"/>
  <c r="R71" i="30" s="1"/>
  <c r="K154" i="28"/>
  <c r="K173" i="28" s="1"/>
  <c r="AK156" i="27"/>
  <c r="AK156" i="29"/>
  <c r="AK156" i="26"/>
  <c r="AK156" i="25"/>
  <c r="AK156" i="22"/>
  <c r="AK156" i="23"/>
  <c r="AK156" i="24"/>
  <c r="AK156" i="28"/>
  <c r="AK156" i="21"/>
  <c r="Q115" i="30"/>
  <c r="AO155" i="23"/>
  <c r="AM155" i="23"/>
  <c r="AP155" i="23"/>
  <c r="AX155" i="23" s="1"/>
  <c r="M155" i="23" s="1"/>
  <c r="S143" i="30" s="1"/>
  <c r="S139" i="30" s="1"/>
  <c r="AQ155" i="23"/>
  <c r="AN155" i="23"/>
  <c r="AL155" i="23"/>
  <c r="AM155" i="27"/>
  <c r="AU155" i="27" s="1"/>
  <c r="J155" i="27" s="1"/>
  <c r="S273" i="30" s="1"/>
  <c r="S269" i="30" s="1"/>
  <c r="AP155" i="27"/>
  <c r="AO155" i="27"/>
  <c r="AL155" i="27"/>
  <c r="AT155" i="27" s="1"/>
  <c r="AN155" i="27"/>
  <c r="AQ155" i="27"/>
  <c r="J154" i="24"/>
  <c r="R162" i="30" s="1"/>
  <c r="AN155" i="21"/>
  <c r="AQ155" i="21"/>
  <c r="AY155" i="21" s="1"/>
  <c r="AO155" i="21"/>
  <c r="AM155" i="21"/>
  <c r="AP155" i="21"/>
  <c r="AX155" i="21" s="1"/>
  <c r="AL155" i="21"/>
  <c r="AL155" i="29"/>
  <c r="AT155" i="29" s="1"/>
  <c r="AP155" i="29"/>
  <c r="AX155" i="29" s="1"/>
  <c r="AN155" i="29"/>
  <c r="AO155" i="29"/>
  <c r="AW155" i="29" s="1"/>
  <c r="AQ155" i="29"/>
  <c r="AY155" i="29" s="1"/>
  <c r="AM155" i="29"/>
  <c r="AU155" i="29" s="1"/>
  <c r="AQ155" i="26"/>
  <c r="AM155" i="26"/>
  <c r="AU155" i="26" s="1"/>
  <c r="J155" i="26" s="1"/>
  <c r="AL155" i="26"/>
  <c r="AT155" i="26" s="1"/>
  <c r="I155" i="26" s="1"/>
  <c r="S230" i="30" s="1"/>
  <c r="AO155" i="26"/>
  <c r="AP155" i="26"/>
  <c r="AN155" i="26"/>
  <c r="Q312" i="30"/>
  <c r="J154" i="29"/>
  <c r="R347" i="30" s="1"/>
  <c r="N154" i="29"/>
  <c r="R371" i="30" s="1"/>
  <c r="L154" i="28"/>
  <c r="R322" i="30" s="1"/>
  <c r="I154" i="27"/>
  <c r="R267" i="30" s="1"/>
  <c r="J154" i="25"/>
  <c r="R199" i="30" s="1"/>
  <c r="R195" i="30" s="1"/>
  <c r="R180" i="30"/>
  <c r="Q269" i="30"/>
  <c r="AO155" i="25"/>
  <c r="AP155" i="25"/>
  <c r="AX155" i="25" s="1"/>
  <c r="M155" i="25" s="1"/>
  <c r="S217" i="30" s="1"/>
  <c r="S213" i="30" s="1"/>
  <c r="AL155" i="25"/>
  <c r="AT155" i="25" s="1"/>
  <c r="AQ155" i="25"/>
  <c r="AM155" i="25"/>
  <c r="AU155" i="25" s="1"/>
  <c r="AN155" i="25"/>
  <c r="AN155" i="22"/>
  <c r="AO155" i="22"/>
  <c r="AL155" i="22"/>
  <c r="AM155" i="22"/>
  <c r="AP155" i="22"/>
  <c r="AX155" i="22" s="1"/>
  <c r="M155" i="22" s="1"/>
  <c r="AQ155" i="22"/>
  <c r="AK115" i="30"/>
  <c r="AK45" i="30"/>
  <c r="L154" i="21"/>
  <c r="L173" i="21" s="1"/>
  <c r="I173" i="23"/>
  <c r="I154" i="28"/>
  <c r="R304" i="30" s="1"/>
  <c r="R143" i="30"/>
  <c r="R139" i="30" s="1"/>
  <c r="AO155" i="24"/>
  <c r="AM155" i="24"/>
  <c r="AU155" i="24" s="1"/>
  <c r="AL155" i="24"/>
  <c r="AT155" i="24" s="1"/>
  <c r="AQ155" i="24"/>
  <c r="AN155" i="24"/>
  <c r="AP155" i="24"/>
  <c r="AX155" i="24" s="1"/>
  <c r="M155" i="24" s="1"/>
  <c r="AL155" i="28"/>
  <c r="AT155" i="28" s="1"/>
  <c r="AO155" i="28"/>
  <c r="AW155" i="28" s="1"/>
  <c r="AP155" i="28"/>
  <c r="AX155" i="28" s="1"/>
  <c r="AQ155" i="28"/>
  <c r="AY155" i="28" s="1"/>
  <c r="AN155" i="28"/>
  <c r="AM155" i="28"/>
  <c r="AP155" i="14"/>
  <c r="AX155" i="14" s="1"/>
  <c r="AL155" i="14"/>
  <c r="AO155" i="14"/>
  <c r="AM155" i="14"/>
  <c r="AN155" i="14"/>
  <c r="AQ155" i="14"/>
  <c r="AY155" i="14" s="1"/>
  <c r="T156" i="29"/>
  <c r="T156" i="28"/>
  <c r="T156" i="27"/>
  <c r="T156" i="24"/>
  <c r="T156" i="25"/>
  <c r="T156" i="26"/>
  <c r="T156" i="23"/>
  <c r="T156" i="22"/>
  <c r="T156" i="21"/>
  <c r="R82" i="30"/>
  <c r="AK82" i="30" s="1"/>
  <c r="I173" i="22"/>
  <c r="I173" i="21"/>
  <c r="W155" i="22"/>
  <c r="X155" i="22"/>
  <c r="U155" i="22"/>
  <c r="Z155" i="22"/>
  <c r="V155" i="22"/>
  <c r="Y155" i="22"/>
  <c r="X155" i="28"/>
  <c r="AF155" i="28" s="1"/>
  <c r="L155" i="28" s="1"/>
  <c r="S322" i="30" s="1"/>
  <c r="V155" i="28"/>
  <c r="W155" i="28"/>
  <c r="Z155" i="28"/>
  <c r="AH155" i="28" s="1"/>
  <c r="U155" i="28"/>
  <c r="AC155" i="28" s="1"/>
  <c r="I155" i="28" s="1"/>
  <c r="S304" i="30" s="1"/>
  <c r="S300" i="30" s="1"/>
  <c r="Y155" i="28"/>
  <c r="AG155" i="28" s="1"/>
  <c r="Q355" i="30"/>
  <c r="Q361" i="30"/>
  <c r="X155" i="21"/>
  <c r="Z155" i="21"/>
  <c r="AH155" i="21" s="1"/>
  <c r="U155" i="21"/>
  <c r="Y155" i="21"/>
  <c r="AG155" i="21" s="1"/>
  <c r="M155" i="21" s="1"/>
  <c r="S69" i="30" s="1"/>
  <c r="W155" i="21"/>
  <c r="V155" i="21"/>
  <c r="X155" i="23"/>
  <c r="Z155" i="23"/>
  <c r="U155" i="23"/>
  <c r="W155" i="23"/>
  <c r="Y155" i="23"/>
  <c r="V155" i="23"/>
  <c r="Y155" i="29"/>
  <c r="AG155" i="29" s="1"/>
  <c r="W155" i="29"/>
  <c r="X155" i="29"/>
  <c r="AF155" i="29" s="1"/>
  <c r="Z155" i="29"/>
  <c r="AH155" i="29" s="1"/>
  <c r="N155" i="29" s="1"/>
  <c r="S371" i="30" s="1"/>
  <c r="S367" i="30" s="1"/>
  <c r="V155" i="29"/>
  <c r="AD155" i="29" s="1"/>
  <c r="U155" i="29"/>
  <c r="AC155" i="29" s="1"/>
  <c r="I155" i="29" s="1"/>
  <c r="W155" i="14"/>
  <c r="Z155" i="14"/>
  <c r="AH155" i="14" s="1"/>
  <c r="V155" i="14"/>
  <c r="Y155" i="14"/>
  <c r="U155" i="14"/>
  <c r="X155" i="14"/>
  <c r="R63" i="30"/>
  <c r="AK63" i="30" s="1"/>
  <c r="X155" i="24"/>
  <c r="W155" i="24"/>
  <c r="Z155" i="24"/>
  <c r="U155" i="24"/>
  <c r="AC155" i="24" s="1"/>
  <c r="Y155" i="24"/>
  <c r="V155" i="24"/>
  <c r="AD155" i="24" s="1"/>
  <c r="J155" i="24" s="1"/>
  <c r="S162" i="30" s="1"/>
  <c r="X155" i="26"/>
  <c r="W155" i="26"/>
  <c r="Z155" i="26"/>
  <c r="U155" i="26"/>
  <c r="V155" i="26"/>
  <c r="Y155" i="26"/>
  <c r="Q28" i="30"/>
  <c r="K173" i="29"/>
  <c r="R316" i="30"/>
  <c r="AK316" i="30" s="1"/>
  <c r="X155" i="27"/>
  <c r="Z155" i="27"/>
  <c r="Y155" i="27"/>
  <c r="W155" i="27"/>
  <c r="U155" i="27"/>
  <c r="AC155" i="27" s="1"/>
  <c r="I155" i="27" s="1"/>
  <c r="S267" i="30" s="1"/>
  <c r="V155" i="27"/>
  <c r="X155" i="25"/>
  <c r="V155" i="25"/>
  <c r="AD155" i="25" s="1"/>
  <c r="Y155" i="25"/>
  <c r="W155" i="25"/>
  <c r="Z155" i="25"/>
  <c r="U155" i="25"/>
  <c r="AC155" i="25" s="1"/>
  <c r="R179" i="30"/>
  <c r="J138" i="28"/>
  <c r="Q309" i="30"/>
  <c r="AK309" i="30" s="1"/>
  <c r="P84" i="30"/>
  <c r="AK87" i="30"/>
  <c r="AK84" i="30" s="1"/>
  <c r="J138" i="26"/>
  <c r="S235" i="30"/>
  <c r="I138" i="21"/>
  <c r="R44" i="30"/>
  <c r="AK44" i="30" s="1"/>
  <c r="P16" i="30"/>
  <c r="AK19" i="30"/>
  <c r="AK16" i="30" s="1"/>
  <c r="AT267" i="7"/>
  <c r="AT299" i="7" s="1"/>
  <c r="AU267" i="7"/>
  <c r="AU299" i="7" s="1"/>
  <c r="AU363" i="7" s="1"/>
  <c r="K86" i="29" s="1"/>
  <c r="R351" i="30" s="1"/>
  <c r="AA265" i="7"/>
  <c r="AA297" i="7" s="1"/>
  <c r="AA361" i="7" s="1"/>
  <c r="J84" i="24" s="1"/>
  <c r="P160" i="30" s="1"/>
  <c r="P158" i="30" s="1"/>
  <c r="AD266" i="7"/>
  <c r="AD298" i="7" s="1"/>
  <c r="AD362" i="7" s="1"/>
  <c r="M85" i="24" s="1"/>
  <c r="Q178" i="30" s="1"/>
  <c r="Q176" i="30" s="1"/>
  <c r="AQ265" i="7"/>
  <c r="AQ297" i="7" s="1"/>
  <c r="AQ361" i="7" s="1"/>
  <c r="M84" i="28" s="1"/>
  <c r="P326" i="30" s="1"/>
  <c r="P324" i="30" s="1"/>
  <c r="AQ262" i="7"/>
  <c r="AQ294" i="7" s="1"/>
  <c r="AQ358" i="7" s="1"/>
  <c r="M81" i="28" s="1"/>
  <c r="M326" i="30" s="1"/>
  <c r="M324" i="30" s="1"/>
  <c r="K258" i="7"/>
  <c r="K290" i="7" s="1"/>
  <c r="K354" i="7" s="1"/>
  <c r="I77" i="21" s="1"/>
  <c r="I43" i="30" s="1"/>
  <c r="I41" i="30" s="1"/>
  <c r="AU262" i="7"/>
  <c r="AU294" i="7" s="1"/>
  <c r="AU358" i="7" s="1"/>
  <c r="K81" i="29" s="1"/>
  <c r="M351" i="30" s="1"/>
  <c r="M349" i="30" s="1"/>
  <c r="AT262" i="7"/>
  <c r="AT294" i="7" s="1"/>
  <c r="O266" i="7"/>
  <c r="O298" i="7" s="1"/>
  <c r="O362" i="7" s="1"/>
  <c r="M85" i="21" s="1"/>
  <c r="Q67" i="30" s="1"/>
  <c r="Q65" i="30" s="1"/>
  <c r="AI375" i="7"/>
  <c r="L98" i="26" s="1"/>
  <c r="AD246" i="30" s="1"/>
  <c r="AD244" i="30" s="1"/>
  <c r="AL366" i="7"/>
  <c r="I89" i="27" s="1"/>
  <c r="U265" i="30" s="1"/>
  <c r="F370" i="7"/>
  <c r="J93" i="14" s="1"/>
  <c r="Y12" i="30" s="1"/>
  <c r="Y10" i="30" s="1"/>
  <c r="O370" i="7"/>
  <c r="M93" i="21" s="1"/>
  <c r="Y67" i="30" s="1"/>
  <c r="Y65" i="30" s="1"/>
  <c r="S372" i="7"/>
  <c r="L95" i="22" s="1"/>
  <c r="AA98" i="30" s="1"/>
  <c r="AA96" i="30" s="1"/>
  <c r="S367" i="7"/>
  <c r="L90" i="22" s="1"/>
  <c r="V98" i="30" s="1"/>
  <c r="V96" i="30" s="1"/>
  <c r="AU359" i="7"/>
  <c r="K82" i="29" s="1"/>
  <c r="N351" i="30" s="1"/>
  <c r="N349" i="30" s="1"/>
  <c r="K369" i="7"/>
  <c r="I92" i="21" s="1"/>
  <c r="X43" i="30" s="1"/>
  <c r="X41" i="30" s="1"/>
  <c r="AE373" i="7"/>
  <c r="I96" i="25" s="1"/>
  <c r="AB191" i="30" s="1"/>
  <c r="AB189" i="30" s="1"/>
  <c r="AE381" i="7"/>
  <c r="I104" i="25" s="1"/>
  <c r="AJ191" i="30" s="1"/>
  <c r="AJ189" i="30" s="1"/>
  <c r="N355" i="7"/>
  <c r="L78" i="21" s="1"/>
  <c r="J61" i="30" s="1"/>
  <c r="J59" i="30" s="1"/>
  <c r="N381" i="7"/>
  <c r="L104" i="21" s="1"/>
  <c r="AJ61" i="30" s="1"/>
  <c r="AJ59" i="30" s="1"/>
  <c r="N358" i="7"/>
  <c r="L81" i="21" s="1"/>
  <c r="M61" i="30" s="1"/>
  <c r="M59" i="30" s="1"/>
  <c r="N376" i="7"/>
  <c r="L99" i="21" s="1"/>
  <c r="AE61" i="30" s="1"/>
  <c r="AE59" i="30" s="1"/>
  <c r="AI371" i="7"/>
  <c r="L94" i="26" s="1"/>
  <c r="Z246" i="30" s="1"/>
  <c r="Z244" i="30" s="1"/>
  <c r="AI360" i="7"/>
  <c r="L83" i="26" s="1"/>
  <c r="O246" i="30" s="1"/>
  <c r="O244" i="30" s="1"/>
  <c r="AI355" i="7"/>
  <c r="L78" i="26" s="1"/>
  <c r="J246" i="30" s="1"/>
  <c r="J244" i="30" s="1"/>
  <c r="V353" i="7"/>
  <c r="J76" i="23" s="1"/>
  <c r="H123" i="30" s="1"/>
  <c r="V362" i="7"/>
  <c r="J85" i="23" s="1"/>
  <c r="Q123" i="30" s="1"/>
  <c r="Q121" i="30" s="1"/>
  <c r="V376" i="7"/>
  <c r="J99" i="23" s="1"/>
  <c r="AE123" i="30" s="1"/>
  <c r="AE121" i="30" s="1"/>
  <c r="V373" i="7"/>
  <c r="J96" i="23" s="1"/>
  <c r="AB123" i="30" s="1"/>
  <c r="AB121" i="30" s="1"/>
  <c r="AL371" i="7"/>
  <c r="I94" i="27" s="1"/>
  <c r="Z265" i="30" s="1"/>
  <c r="AL378" i="7"/>
  <c r="I101" i="27" s="1"/>
  <c r="AG265" i="30" s="1"/>
  <c r="F353" i="7"/>
  <c r="J76" i="14" s="1"/>
  <c r="H12" i="30" s="1"/>
  <c r="AD369" i="7"/>
  <c r="M92" i="24" s="1"/>
  <c r="X178" i="30" s="1"/>
  <c r="X176" i="30" s="1"/>
  <c r="AD380" i="7"/>
  <c r="M103" i="24" s="1"/>
  <c r="AI182" i="30" s="1"/>
  <c r="AD375" i="7"/>
  <c r="M98" i="24" s="1"/>
  <c r="AD178" i="30" s="1"/>
  <c r="AD176" i="30" s="1"/>
  <c r="AT376" i="7"/>
  <c r="J99" i="29" s="1"/>
  <c r="AE345" i="30" s="1"/>
  <c r="AE343" i="30" s="1"/>
  <c r="O379" i="7"/>
  <c r="M102" i="21" s="1"/>
  <c r="AH67" i="30" s="1"/>
  <c r="AH65" i="30" s="1"/>
  <c r="O369" i="7"/>
  <c r="M92" i="21" s="1"/>
  <c r="X67" i="30" s="1"/>
  <c r="X65" i="30" s="1"/>
  <c r="AA368" i="7"/>
  <c r="J91" i="24" s="1"/>
  <c r="W160" i="30" s="1"/>
  <c r="W158" i="30" s="1"/>
  <c r="AA367" i="7"/>
  <c r="J90" i="24" s="1"/>
  <c r="V160" i="30" s="1"/>
  <c r="V158" i="30" s="1"/>
  <c r="AA373" i="7"/>
  <c r="J96" i="24" s="1"/>
  <c r="AB160" i="30" s="1"/>
  <c r="AB158" i="30" s="1"/>
  <c r="S356" i="7"/>
  <c r="L79" i="22" s="1"/>
  <c r="K98" i="30" s="1"/>
  <c r="K96" i="30" s="1"/>
  <c r="S357" i="7"/>
  <c r="L80" i="22" s="1"/>
  <c r="L98" i="30" s="1"/>
  <c r="L96" i="30" s="1"/>
  <c r="S381" i="7"/>
  <c r="L104" i="22" s="1"/>
  <c r="AJ98" i="30" s="1"/>
  <c r="AJ96" i="30" s="1"/>
  <c r="S361" i="7"/>
  <c r="L84" i="22" s="1"/>
  <c r="P98" i="30" s="1"/>
  <c r="P96" i="30" s="1"/>
  <c r="AU355" i="7"/>
  <c r="K78" i="29" s="1"/>
  <c r="J351" i="30" s="1"/>
  <c r="J349" i="30" s="1"/>
  <c r="AU366" i="7"/>
  <c r="K89" i="29" s="1"/>
  <c r="U351" i="30" s="1"/>
  <c r="U349" i="30" s="1"/>
  <c r="AU373" i="7"/>
  <c r="K96" i="29" s="1"/>
  <c r="AB351" i="30" s="1"/>
  <c r="AB349" i="30" s="1"/>
  <c r="AU362" i="7"/>
  <c r="K85" i="29" s="1"/>
  <c r="Q351" i="30" s="1"/>
  <c r="Q349" i="30" s="1"/>
  <c r="K373" i="7"/>
  <c r="I96" i="21" s="1"/>
  <c r="AB43" i="30" s="1"/>
  <c r="AB41" i="30" s="1"/>
  <c r="K374" i="7"/>
  <c r="I97" i="21" s="1"/>
  <c r="AC43" i="30" s="1"/>
  <c r="AC41" i="30" s="1"/>
  <c r="AE364" i="7"/>
  <c r="I87" i="25" s="1"/>
  <c r="S191" i="30" s="1"/>
  <c r="AE361" i="7"/>
  <c r="I84" i="25" s="1"/>
  <c r="P191" i="30" s="1"/>
  <c r="P189" i="30" s="1"/>
  <c r="AE355" i="7"/>
  <c r="I78" i="25" s="1"/>
  <c r="J191" i="30" s="1"/>
  <c r="J189" i="30" s="1"/>
  <c r="AE380" i="7"/>
  <c r="I103" i="25" s="1"/>
  <c r="AI191" i="30" s="1"/>
  <c r="AI189" i="30" s="1"/>
  <c r="AI374" i="7"/>
  <c r="L97" i="26" s="1"/>
  <c r="AC246" i="30" s="1"/>
  <c r="AC244" i="30" s="1"/>
  <c r="F366" i="7"/>
  <c r="J89" i="14" s="1"/>
  <c r="U12" i="30" s="1"/>
  <c r="U10" i="30" s="1"/>
  <c r="AT379" i="7"/>
  <c r="J102" i="29" s="1"/>
  <c r="AH345" i="30" s="1"/>
  <c r="AH343" i="30" s="1"/>
  <c r="AA371" i="7"/>
  <c r="J94" i="24" s="1"/>
  <c r="Z160" i="30" s="1"/>
  <c r="Z158" i="30" s="1"/>
  <c r="AA356" i="7"/>
  <c r="J79" i="24" s="1"/>
  <c r="K160" i="30" s="1"/>
  <c r="K158" i="30" s="1"/>
  <c r="AU378" i="7"/>
  <c r="K101" i="29" s="1"/>
  <c r="AG351" i="30" s="1"/>
  <c r="AG349" i="30" s="1"/>
  <c r="K375" i="7"/>
  <c r="I98" i="21" s="1"/>
  <c r="AD43" i="30" s="1"/>
  <c r="AD41" i="30" s="1"/>
  <c r="K358" i="7"/>
  <c r="I81" i="21" s="1"/>
  <c r="M43" i="30" s="1"/>
  <c r="M41" i="30" s="1"/>
  <c r="N373" i="7"/>
  <c r="L96" i="21" s="1"/>
  <c r="AB61" i="30" s="1"/>
  <c r="AB59" i="30" s="1"/>
  <c r="N368" i="7"/>
  <c r="L91" i="21" s="1"/>
  <c r="W61" i="30" s="1"/>
  <c r="W59" i="30" s="1"/>
  <c r="N365" i="7"/>
  <c r="L88" i="21" s="1"/>
  <c r="T61" i="30" s="1"/>
  <c r="T59" i="30" s="1"/>
  <c r="N361" i="7"/>
  <c r="L84" i="21" s="1"/>
  <c r="P61" i="30" s="1"/>
  <c r="P59" i="30" s="1"/>
  <c r="N370" i="7"/>
  <c r="L93" i="21" s="1"/>
  <c r="Y61" i="30" s="1"/>
  <c r="Y59" i="30" s="1"/>
  <c r="AI356" i="7"/>
  <c r="L79" i="26" s="1"/>
  <c r="K246" i="30" s="1"/>
  <c r="K244" i="30" s="1"/>
  <c r="AI372" i="7"/>
  <c r="L95" i="26" s="1"/>
  <c r="AA246" i="30" s="1"/>
  <c r="AA244" i="30" s="1"/>
  <c r="AI359" i="7"/>
  <c r="L82" i="26" s="1"/>
  <c r="N246" i="30" s="1"/>
  <c r="N244" i="30" s="1"/>
  <c r="AT260" i="7"/>
  <c r="AT292" i="7" s="1"/>
  <c r="AT356" i="7" s="1"/>
  <c r="J79" i="29" s="1"/>
  <c r="K345" i="30" s="1"/>
  <c r="K343" i="30" s="1"/>
  <c r="AQ268" i="7"/>
  <c r="AQ300" i="7" s="1"/>
  <c r="AQ364" i="7" s="1"/>
  <c r="M87" i="28" s="1"/>
  <c r="S326" i="30" s="1"/>
  <c r="AU265" i="7"/>
  <c r="AU297" i="7" s="1"/>
  <c r="AU361" i="7" s="1"/>
  <c r="K84" i="29" s="1"/>
  <c r="P351" i="30" s="1"/>
  <c r="P349" i="30" s="1"/>
  <c r="V261" i="7"/>
  <c r="V293" i="7" s="1"/>
  <c r="V357" i="7" s="1"/>
  <c r="J80" i="23" s="1"/>
  <c r="L123" i="30" s="1"/>
  <c r="L121" i="30" s="1"/>
  <c r="N178" i="30"/>
  <c r="N176" i="30" s="1"/>
  <c r="N182" i="30"/>
  <c r="V178" i="30"/>
  <c r="W178" i="30"/>
  <c r="AT265" i="7"/>
  <c r="AT297" i="7" s="1"/>
  <c r="AT361" i="7" s="1"/>
  <c r="J84" i="29" s="1"/>
  <c r="P345" i="30" s="1"/>
  <c r="P343" i="30" s="1"/>
  <c r="O262" i="7"/>
  <c r="O294" i="7" s="1"/>
  <c r="O358" i="7" s="1"/>
  <c r="M81" i="21" s="1"/>
  <c r="M67" i="30" s="1"/>
  <c r="M65" i="30" s="1"/>
  <c r="AA261" i="7"/>
  <c r="AA293" i="7" s="1"/>
  <c r="AA357" i="7" s="1"/>
  <c r="J80" i="24" s="1"/>
  <c r="L160" i="30" s="1"/>
  <c r="L158" i="30" s="1"/>
  <c r="AU260" i="7"/>
  <c r="AU292" i="7" s="1"/>
  <c r="AU356" i="7" s="1"/>
  <c r="K79" i="29" s="1"/>
  <c r="K351" i="30" s="1"/>
  <c r="K349" i="30" s="1"/>
  <c r="K264" i="7"/>
  <c r="K296" i="7" s="1"/>
  <c r="K360" i="7" s="1"/>
  <c r="I83" i="21" s="1"/>
  <c r="O43" i="30" s="1"/>
  <c r="O41" i="30" s="1"/>
  <c r="AI262" i="7"/>
  <c r="AI294" i="7" s="1"/>
  <c r="AI358" i="7" s="1"/>
  <c r="L81" i="26" s="1"/>
  <c r="M246" i="30" s="1"/>
  <c r="M244" i="30" s="1"/>
  <c r="AL265" i="7"/>
  <c r="AL297" i="7" s="1"/>
  <c r="AL361" i="7" s="1"/>
  <c r="I84" i="27" s="1"/>
  <c r="P265" i="30" s="1"/>
  <c r="P263" i="30" s="1"/>
  <c r="F260" i="7"/>
  <c r="F292" i="7" s="1"/>
  <c r="F356" i="7" s="1"/>
  <c r="J79" i="14" s="1"/>
  <c r="K12" i="30" s="1"/>
  <c r="K10" i="30" s="1"/>
  <c r="AD262" i="7"/>
  <c r="AD294" i="7" s="1"/>
  <c r="AD358" i="7" s="1"/>
  <c r="M81" i="24" s="1"/>
  <c r="AQ260" i="7"/>
  <c r="AQ292" i="7" s="1"/>
  <c r="AQ356" i="7" s="1"/>
  <c r="M79" i="28" s="1"/>
  <c r="K326" i="30" s="1"/>
  <c r="K324" i="30" s="1"/>
  <c r="AE264" i="7"/>
  <c r="AE296" i="7" s="1"/>
  <c r="AE360" i="7" s="1"/>
  <c r="I83" i="25" s="1"/>
  <c r="O191" i="30" s="1"/>
  <c r="O189" i="30" s="1"/>
  <c r="K119" i="28"/>
  <c r="R315" i="30" s="1"/>
  <c r="R312" i="30" s="1"/>
  <c r="K119" i="29"/>
  <c r="AT120" i="29"/>
  <c r="AU120" i="29"/>
  <c r="AH120" i="28"/>
  <c r="AF120" i="28"/>
  <c r="AG120" i="28"/>
  <c r="T121" i="29"/>
  <c r="AC121" i="29" s="1"/>
  <c r="T121" i="28"/>
  <c r="T121" i="27"/>
  <c r="AC121" i="27" s="1"/>
  <c r="T121" i="26"/>
  <c r="T121" i="24"/>
  <c r="T121" i="25"/>
  <c r="T121" i="22"/>
  <c r="T121" i="23"/>
  <c r="T121" i="21"/>
  <c r="J119" i="29"/>
  <c r="R346" i="30" s="1"/>
  <c r="AD120" i="24"/>
  <c r="AC120" i="24"/>
  <c r="AK121" i="29"/>
  <c r="AT121" i="29" s="1"/>
  <c r="AK121" i="27"/>
  <c r="AT121" i="27" s="1"/>
  <c r="AK121" i="26"/>
  <c r="AK121" i="28"/>
  <c r="AK121" i="24"/>
  <c r="AK121" i="25"/>
  <c r="AT121" i="25" s="1"/>
  <c r="I121" i="25" s="1"/>
  <c r="AK121" i="22"/>
  <c r="AK121" i="23"/>
  <c r="AX121" i="23" s="1"/>
  <c r="M121" i="23" s="1"/>
  <c r="T142" i="30" s="1"/>
  <c r="AK121" i="21"/>
  <c r="AX121" i="21" s="1"/>
  <c r="M121" i="21" s="1"/>
  <c r="J119" i="24"/>
  <c r="R161" i="30" s="1"/>
  <c r="N119" i="28"/>
  <c r="R333" i="30" s="1"/>
  <c r="I119" i="29"/>
  <c r="R340" i="30" s="1"/>
  <c r="R337" i="30" s="1"/>
  <c r="AH120" i="14"/>
  <c r="AG120" i="14"/>
  <c r="AT120" i="24"/>
  <c r="AU120" i="24"/>
  <c r="AX120" i="24"/>
  <c r="M120" i="24" s="1"/>
  <c r="K138" i="28"/>
  <c r="AY120" i="28"/>
  <c r="AX120" i="28"/>
  <c r="AW120" i="28"/>
  <c r="M119" i="28"/>
  <c r="R327" i="30" s="1"/>
  <c r="AD120" i="29"/>
  <c r="AC120" i="29"/>
  <c r="I120" i="29" s="1"/>
  <c r="S340" i="30" s="1"/>
  <c r="AX120" i="14"/>
  <c r="AY120" i="14"/>
  <c r="I119" i="24"/>
  <c r="R155" i="30" s="1"/>
  <c r="L119" i="28"/>
  <c r="R321" i="30" s="1"/>
  <c r="I120" i="27"/>
  <c r="S266" i="30" s="1"/>
  <c r="M191" i="14"/>
  <c r="N191" i="14"/>
  <c r="K191" i="14"/>
  <c r="J191" i="14"/>
  <c r="L191" i="14"/>
  <c r="I191" i="14"/>
  <c r="N371" i="7"/>
  <c r="L94" i="21" s="1"/>
  <c r="Z61" i="30" s="1"/>
  <c r="Z59" i="30" s="1"/>
  <c r="AI357" i="7"/>
  <c r="L80" i="26" s="1"/>
  <c r="L246" i="30" s="1"/>
  <c r="L244" i="30" s="1"/>
  <c r="V366" i="7"/>
  <c r="J89" i="23" s="1"/>
  <c r="U123" i="30" s="1"/>
  <c r="U121" i="30" s="1"/>
  <c r="AL367" i="7"/>
  <c r="I90" i="27" s="1"/>
  <c r="V265" i="30" s="1"/>
  <c r="AL368" i="7"/>
  <c r="I91" i="27" s="1"/>
  <c r="W265" i="30" s="1"/>
  <c r="F380" i="7"/>
  <c r="J103" i="14" s="1"/>
  <c r="AI12" i="30" s="1"/>
  <c r="AI10" i="30" s="1"/>
  <c r="AD357" i="7"/>
  <c r="M80" i="24" s="1"/>
  <c r="AD381" i="7"/>
  <c r="M104" i="24" s="1"/>
  <c r="AA355" i="7"/>
  <c r="J78" i="24" s="1"/>
  <c r="J160" i="30" s="1"/>
  <c r="J158" i="30" s="1"/>
  <c r="AA369" i="7"/>
  <c r="J92" i="24" s="1"/>
  <c r="X160" i="30" s="1"/>
  <c r="X158" i="30" s="1"/>
  <c r="S378" i="7"/>
  <c r="L101" i="22" s="1"/>
  <c r="AG98" i="30" s="1"/>
  <c r="AG96" i="30" s="1"/>
  <c r="S364" i="7"/>
  <c r="L87" i="22" s="1"/>
  <c r="S98" i="30" s="1"/>
  <c r="S96" i="30" s="1"/>
  <c r="AE375" i="7"/>
  <c r="I98" i="25" s="1"/>
  <c r="AD191" i="30" s="1"/>
  <c r="AD189" i="30" s="1"/>
  <c r="AI365" i="7"/>
  <c r="L88" i="26" s="1"/>
  <c r="T246" i="30" s="1"/>
  <c r="T244" i="30" s="1"/>
  <c r="AI364" i="7"/>
  <c r="L87" i="26" s="1"/>
  <c r="S246" i="30" s="1"/>
  <c r="S244" i="30" s="1"/>
  <c r="AI368" i="7"/>
  <c r="L91" i="26" s="1"/>
  <c r="W246" i="30" s="1"/>
  <c r="W244" i="30" s="1"/>
  <c r="V361" i="7"/>
  <c r="J84" i="23" s="1"/>
  <c r="P123" i="30" s="1"/>
  <c r="P121" i="30" s="1"/>
  <c r="AL364" i="7"/>
  <c r="I87" i="27" s="1"/>
  <c r="S265" i="30" s="1"/>
  <c r="AL372" i="7"/>
  <c r="I95" i="27" s="1"/>
  <c r="AA265" i="30" s="1"/>
  <c r="F372" i="7"/>
  <c r="J95" i="14" s="1"/>
  <c r="AA12" i="30" s="1"/>
  <c r="AA10" i="30" s="1"/>
  <c r="F360" i="7"/>
  <c r="J83" i="14" s="1"/>
  <c r="O12" i="30" s="1"/>
  <c r="O10" i="30" s="1"/>
  <c r="AD376" i="7"/>
  <c r="M99" i="24" s="1"/>
  <c r="AT366" i="7"/>
  <c r="J89" i="29" s="1"/>
  <c r="U345" i="30" s="1"/>
  <c r="U343" i="30" s="1"/>
  <c r="AT363" i="7"/>
  <c r="J86" i="29" s="1"/>
  <c r="R345" i="30" s="1"/>
  <c r="AT364" i="7"/>
  <c r="J87" i="29" s="1"/>
  <c r="S345" i="30" s="1"/>
  <c r="O366" i="7"/>
  <c r="M89" i="21" s="1"/>
  <c r="U67" i="30" s="1"/>
  <c r="U65" i="30" s="1"/>
  <c r="O372" i="7"/>
  <c r="M95" i="21" s="1"/>
  <c r="AA67" i="30" s="1"/>
  <c r="AA65" i="30" s="1"/>
  <c r="O356" i="7"/>
  <c r="M79" i="21" s="1"/>
  <c r="K67" i="30" s="1"/>
  <c r="K65" i="30" s="1"/>
  <c r="O376" i="7"/>
  <c r="M99" i="21" s="1"/>
  <c r="AE67" i="30" s="1"/>
  <c r="AE65" i="30" s="1"/>
  <c r="AA378" i="7"/>
  <c r="J101" i="24" s="1"/>
  <c r="AG160" i="30" s="1"/>
  <c r="AG158" i="30" s="1"/>
  <c r="S375" i="7"/>
  <c r="L98" i="22" s="1"/>
  <c r="AD98" i="30" s="1"/>
  <c r="AD96" i="30" s="1"/>
  <c r="S373" i="7"/>
  <c r="L96" i="22" s="1"/>
  <c r="AB98" i="30" s="1"/>
  <c r="AB96" i="30" s="1"/>
  <c r="AU377" i="7"/>
  <c r="K100" i="29" s="1"/>
  <c r="AF351" i="30" s="1"/>
  <c r="AF349" i="30" s="1"/>
  <c r="AU371" i="7"/>
  <c r="K94" i="29" s="1"/>
  <c r="Z351" i="30" s="1"/>
  <c r="Z349" i="30" s="1"/>
  <c r="K355" i="7"/>
  <c r="I78" i="21" s="1"/>
  <c r="J43" i="30" s="1"/>
  <c r="J41" i="30" s="1"/>
  <c r="AE378" i="7"/>
  <c r="I101" i="25" s="1"/>
  <c r="AG191" i="30" s="1"/>
  <c r="AG189" i="30" s="1"/>
  <c r="N367" i="7"/>
  <c r="L90" i="21" s="1"/>
  <c r="V61" i="30" s="1"/>
  <c r="V59" i="30" s="1"/>
  <c r="N364" i="7"/>
  <c r="L87" i="21" s="1"/>
  <c r="S61" i="30" s="1"/>
  <c r="S59" i="30" s="1"/>
  <c r="AI370" i="7"/>
  <c r="L93" i="26" s="1"/>
  <c r="Y246" i="30" s="1"/>
  <c r="Y244" i="30" s="1"/>
  <c r="AI373" i="7"/>
  <c r="L96" i="26" s="1"/>
  <c r="AB246" i="30" s="1"/>
  <c r="AB244" i="30" s="1"/>
  <c r="AI377" i="7"/>
  <c r="L100" i="26" s="1"/>
  <c r="AF246" i="30" s="1"/>
  <c r="AF244" i="30" s="1"/>
  <c r="V377" i="7"/>
  <c r="J100" i="23" s="1"/>
  <c r="AF123" i="30" s="1"/>
  <c r="AF121" i="30" s="1"/>
  <c r="V368" i="7"/>
  <c r="J91" i="23" s="1"/>
  <c r="W123" i="30" s="1"/>
  <c r="W121" i="30" s="1"/>
  <c r="V370" i="7"/>
  <c r="J93" i="23" s="1"/>
  <c r="Y123" i="30" s="1"/>
  <c r="Y121" i="30" s="1"/>
  <c r="V369" i="7"/>
  <c r="J92" i="23" s="1"/>
  <c r="X123" i="30" s="1"/>
  <c r="X121" i="30" s="1"/>
  <c r="V374" i="7"/>
  <c r="J97" i="23" s="1"/>
  <c r="AC123" i="30" s="1"/>
  <c r="AC121" i="30" s="1"/>
  <c r="V365" i="7"/>
  <c r="J88" i="23" s="1"/>
  <c r="T123" i="30" s="1"/>
  <c r="T121" i="30" s="1"/>
  <c r="V375" i="7"/>
  <c r="J98" i="23" s="1"/>
  <c r="AD123" i="30" s="1"/>
  <c r="AD121" i="30" s="1"/>
  <c r="AL369" i="7"/>
  <c r="I92" i="27" s="1"/>
  <c r="X265" i="30" s="1"/>
  <c r="AL370" i="7"/>
  <c r="I93" i="27" s="1"/>
  <c r="Y265" i="30" s="1"/>
  <c r="AL360" i="7"/>
  <c r="I83" i="27" s="1"/>
  <c r="O265" i="30" s="1"/>
  <c r="O263" i="30" s="1"/>
  <c r="AL357" i="7"/>
  <c r="I80" i="27" s="1"/>
  <c r="L265" i="30" s="1"/>
  <c r="L263" i="30" s="1"/>
  <c r="AL353" i="7"/>
  <c r="I76" i="27" s="1"/>
  <c r="AL358" i="7"/>
  <c r="I81" i="27" s="1"/>
  <c r="M265" i="30" s="1"/>
  <c r="M263" i="30" s="1"/>
  <c r="AL355" i="7"/>
  <c r="I78" i="27" s="1"/>
  <c r="J265" i="30" s="1"/>
  <c r="J263" i="30" s="1"/>
  <c r="N369" i="7"/>
  <c r="L92" i="21" s="1"/>
  <c r="X61" i="30" s="1"/>
  <c r="X59" i="30" s="1"/>
  <c r="AI379" i="7"/>
  <c r="L102" i="26" s="1"/>
  <c r="AH246" i="30" s="1"/>
  <c r="AH244" i="30" s="1"/>
  <c r="V355" i="7"/>
  <c r="J78" i="23" s="1"/>
  <c r="J123" i="30" s="1"/>
  <c r="J121" i="30" s="1"/>
  <c r="V360" i="7"/>
  <c r="J83" i="23" s="1"/>
  <c r="O123" i="30" s="1"/>
  <c r="O121" i="30" s="1"/>
  <c r="AL379" i="7"/>
  <c r="I102" i="27" s="1"/>
  <c r="AH265" i="30" s="1"/>
  <c r="F371" i="7"/>
  <c r="J94" i="14" s="1"/>
  <c r="Z12" i="30" s="1"/>
  <c r="Z10" i="30" s="1"/>
  <c r="AD363" i="7"/>
  <c r="M86" i="24" s="1"/>
  <c r="AT377" i="7"/>
  <c r="J100" i="29" s="1"/>
  <c r="AF345" i="30" s="1"/>
  <c r="AF343" i="30" s="1"/>
  <c r="K370" i="7"/>
  <c r="I93" i="21" s="1"/>
  <c r="Y43" i="30" s="1"/>
  <c r="Y41" i="30" s="1"/>
  <c r="AE368" i="7"/>
  <c r="I91" i="25" s="1"/>
  <c r="W191" i="30" s="1"/>
  <c r="N366" i="7"/>
  <c r="L89" i="21" s="1"/>
  <c r="U61" i="30" s="1"/>
  <c r="U59" i="30" s="1"/>
  <c r="N372" i="7"/>
  <c r="L95" i="21" s="1"/>
  <c r="AA61" i="30" s="1"/>
  <c r="AA59" i="30" s="1"/>
  <c r="N379" i="7"/>
  <c r="L102" i="21" s="1"/>
  <c r="AH61" i="30" s="1"/>
  <c r="AH59" i="30" s="1"/>
  <c r="V380" i="7"/>
  <c r="J103" i="23" s="1"/>
  <c r="AI123" i="30" s="1"/>
  <c r="AI121" i="30" s="1"/>
  <c r="V363" i="7"/>
  <c r="J86" i="23" s="1"/>
  <c r="R123" i="30" s="1"/>
  <c r="R121" i="30" s="1"/>
  <c r="AL380" i="7"/>
  <c r="I103" i="27" s="1"/>
  <c r="AI265" i="30" s="1"/>
  <c r="AL374" i="7"/>
  <c r="I97" i="27" s="1"/>
  <c r="AC265" i="30" s="1"/>
  <c r="F363" i="7"/>
  <c r="J86" i="14" s="1"/>
  <c r="R12" i="30" s="1"/>
  <c r="R10" i="30" s="1"/>
  <c r="F367" i="7"/>
  <c r="J90" i="14" s="1"/>
  <c r="V12" i="30" s="1"/>
  <c r="V10" i="30" s="1"/>
  <c r="F374" i="7"/>
  <c r="J97" i="14" s="1"/>
  <c r="AC12" i="30" s="1"/>
  <c r="AC10" i="30" s="1"/>
  <c r="AD372" i="7"/>
  <c r="M95" i="24" s="1"/>
  <c r="AD356" i="7"/>
  <c r="M79" i="24" s="1"/>
  <c r="AT362" i="7"/>
  <c r="J85" i="29" s="1"/>
  <c r="Q345" i="30" s="1"/>
  <c r="Q343" i="30" s="1"/>
  <c r="AT353" i="7"/>
  <c r="J76" i="29" s="1"/>
  <c r="AT355" i="7"/>
  <c r="J78" i="29" s="1"/>
  <c r="J345" i="30" s="1"/>
  <c r="J343" i="30" s="1"/>
  <c r="AT378" i="7"/>
  <c r="J101" i="29" s="1"/>
  <c r="AG345" i="30" s="1"/>
  <c r="AG343" i="30" s="1"/>
  <c r="AA372" i="7"/>
  <c r="J95" i="24" s="1"/>
  <c r="AA160" i="30" s="1"/>
  <c r="AA158" i="30" s="1"/>
  <c r="S365" i="7"/>
  <c r="L88" i="22" s="1"/>
  <c r="T98" i="30" s="1"/>
  <c r="T96" i="30" s="1"/>
  <c r="K361" i="7"/>
  <c r="I84" i="21" s="1"/>
  <c r="P43" i="30" s="1"/>
  <c r="P41" i="30" s="1"/>
  <c r="K381" i="7"/>
  <c r="I104" i="21" s="1"/>
  <c r="AJ43" i="30" s="1"/>
  <c r="AJ41" i="30" s="1"/>
  <c r="N353" i="7"/>
  <c r="L76" i="21" s="1"/>
  <c r="N356" i="7"/>
  <c r="L79" i="21" s="1"/>
  <c r="K61" i="30" s="1"/>
  <c r="K59" i="30" s="1"/>
  <c r="N375" i="7"/>
  <c r="L98" i="21" s="1"/>
  <c r="AD61" i="30" s="1"/>
  <c r="AD59" i="30" s="1"/>
  <c r="N362" i="7"/>
  <c r="L85" i="21" s="1"/>
  <c r="Q61" i="30" s="1"/>
  <c r="Q59" i="30" s="1"/>
  <c r="N359" i="7"/>
  <c r="L82" i="21" s="1"/>
  <c r="N61" i="30" s="1"/>
  <c r="N59" i="30" s="1"/>
  <c r="F364" i="7"/>
  <c r="J87" i="14" s="1"/>
  <c r="S12" i="30" s="1"/>
  <c r="S10" i="30" s="1"/>
  <c r="F362" i="7"/>
  <c r="J85" i="14" s="1"/>
  <c r="Q12" i="30" s="1"/>
  <c r="Q10" i="30" s="1"/>
  <c r="F377" i="7"/>
  <c r="J100" i="14" s="1"/>
  <c r="AF12" i="30" s="1"/>
  <c r="AF10" i="30" s="1"/>
  <c r="F355" i="7"/>
  <c r="J78" i="14" s="1"/>
  <c r="J12" i="30" s="1"/>
  <c r="J10" i="30" s="1"/>
  <c r="F375" i="7"/>
  <c r="J98" i="14" s="1"/>
  <c r="AD12" i="30" s="1"/>
  <c r="AD10" i="30" s="1"/>
  <c r="F373" i="7"/>
  <c r="J96" i="14" s="1"/>
  <c r="AB12" i="30" s="1"/>
  <c r="AB10" i="30" s="1"/>
  <c r="AD361" i="7"/>
  <c r="M84" i="24" s="1"/>
  <c r="AD379" i="7"/>
  <c r="M102" i="24" s="1"/>
  <c r="AD365" i="7"/>
  <c r="M88" i="24" s="1"/>
  <c r="AD377" i="7"/>
  <c r="M100" i="24" s="1"/>
  <c r="AD370" i="7"/>
  <c r="M93" i="24" s="1"/>
  <c r="AD374" i="7"/>
  <c r="M97" i="24" s="1"/>
  <c r="AT358" i="7"/>
  <c r="J81" i="29" s="1"/>
  <c r="M345" i="30" s="1"/>
  <c r="M343" i="30" s="1"/>
  <c r="AT381" i="7"/>
  <c r="J104" i="29" s="1"/>
  <c r="AJ345" i="30" s="1"/>
  <c r="AJ343" i="30" s="1"/>
  <c r="AT367" i="7"/>
  <c r="J90" i="29" s="1"/>
  <c r="V345" i="30" s="1"/>
  <c r="V343" i="30" s="1"/>
  <c r="AT368" i="7"/>
  <c r="J91" i="29" s="1"/>
  <c r="W345" i="30" s="1"/>
  <c r="W343" i="30" s="1"/>
  <c r="AT359" i="7"/>
  <c r="J82" i="29" s="1"/>
  <c r="N345" i="30" s="1"/>
  <c r="N343" i="30" s="1"/>
  <c r="O363" i="7"/>
  <c r="M86" i="21" s="1"/>
  <c r="R67" i="30" s="1"/>
  <c r="R65" i="30" s="1"/>
  <c r="O361" i="7"/>
  <c r="M84" i="21" s="1"/>
  <c r="P67" i="30" s="1"/>
  <c r="P65" i="30" s="1"/>
  <c r="O368" i="7"/>
  <c r="M91" i="21" s="1"/>
  <c r="W67" i="30" s="1"/>
  <c r="W65" i="30" s="1"/>
  <c r="O365" i="7"/>
  <c r="M88" i="21" s="1"/>
  <c r="T67" i="30" s="1"/>
  <c r="O381" i="7"/>
  <c r="M104" i="21" s="1"/>
  <c r="AJ67" i="30" s="1"/>
  <c r="AJ65" i="30" s="1"/>
  <c r="O375" i="7"/>
  <c r="M98" i="21" s="1"/>
  <c r="AD67" i="30" s="1"/>
  <c r="AD65" i="30" s="1"/>
  <c r="AA365" i="7"/>
  <c r="J88" i="24" s="1"/>
  <c r="T160" i="30" s="1"/>
  <c r="AA374" i="7"/>
  <c r="J97" i="24" s="1"/>
  <c r="AC160" i="30" s="1"/>
  <c r="AC158" i="30" s="1"/>
  <c r="AA364" i="7"/>
  <c r="J87" i="24" s="1"/>
  <c r="S160" i="30" s="1"/>
  <c r="AA366" i="7"/>
  <c r="J89" i="24" s="1"/>
  <c r="U160" i="30" s="1"/>
  <c r="AA376" i="7"/>
  <c r="J99" i="24" s="1"/>
  <c r="AE160" i="30" s="1"/>
  <c r="AE158" i="30" s="1"/>
  <c r="AA362" i="7"/>
  <c r="J85" i="24" s="1"/>
  <c r="Q160" i="30" s="1"/>
  <c r="Q158" i="30" s="1"/>
  <c r="AA380" i="7"/>
  <c r="J103" i="24" s="1"/>
  <c r="AI160" i="30" s="1"/>
  <c r="AI158" i="30" s="1"/>
  <c r="S371" i="7"/>
  <c r="L94" i="22" s="1"/>
  <c r="Z98" i="30" s="1"/>
  <c r="Z96" i="30" s="1"/>
  <c r="S360" i="7"/>
  <c r="L83" i="22" s="1"/>
  <c r="O98" i="30" s="1"/>
  <c r="O96" i="30" s="1"/>
  <c r="S363" i="7"/>
  <c r="L86" i="22" s="1"/>
  <c r="R98" i="30" s="1"/>
  <c r="R96" i="30" s="1"/>
  <c r="S362" i="7"/>
  <c r="L85" i="22" s="1"/>
  <c r="Q98" i="30" s="1"/>
  <c r="Q96" i="30" s="1"/>
  <c r="S380" i="7"/>
  <c r="L103" i="22" s="1"/>
  <c r="AI98" i="30" s="1"/>
  <c r="AI96" i="30" s="1"/>
  <c r="S358" i="7"/>
  <c r="L81" i="22" s="1"/>
  <c r="M98" i="30" s="1"/>
  <c r="M96" i="30" s="1"/>
  <c r="S368" i="7"/>
  <c r="L91" i="22" s="1"/>
  <c r="W98" i="30" s="1"/>
  <c r="W96" i="30" s="1"/>
  <c r="AU368" i="7"/>
  <c r="K91" i="29" s="1"/>
  <c r="W351" i="30" s="1"/>
  <c r="W349" i="30" s="1"/>
  <c r="AU376" i="7"/>
  <c r="K99" i="29" s="1"/>
  <c r="AE351" i="30" s="1"/>
  <c r="AE349" i="30" s="1"/>
  <c r="AU369" i="7"/>
  <c r="K92" i="29" s="1"/>
  <c r="X351" i="30" s="1"/>
  <c r="X349" i="30" s="1"/>
  <c r="AU380" i="7"/>
  <c r="K103" i="29" s="1"/>
  <c r="AI351" i="30" s="1"/>
  <c r="AI349" i="30" s="1"/>
  <c r="AU370" i="7"/>
  <c r="K93" i="29" s="1"/>
  <c r="Y351" i="30" s="1"/>
  <c r="Y349" i="30" s="1"/>
  <c r="AU367" i="7"/>
  <c r="K90" i="29" s="1"/>
  <c r="V351" i="30" s="1"/>
  <c r="V349" i="30" s="1"/>
  <c r="AU365" i="7"/>
  <c r="K88" i="29" s="1"/>
  <c r="T351" i="30" s="1"/>
  <c r="T349" i="30" s="1"/>
  <c r="K364" i="7"/>
  <c r="I87" i="21" s="1"/>
  <c r="S43" i="30" s="1"/>
  <c r="S41" i="30" s="1"/>
  <c r="K359" i="7"/>
  <c r="I82" i="21" s="1"/>
  <c r="N43" i="30" s="1"/>
  <c r="N41" i="30" s="1"/>
  <c r="K378" i="7"/>
  <c r="I101" i="21" s="1"/>
  <c r="AG43" i="30" s="1"/>
  <c r="AG41" i="30" s="1"/>
  <c r="K357" i="7"/>
  <c r="I80" i="21" s="1"/>
  <c r="L43" i="30" s="1"/>
  <c r="L41" i="30" s="1"/>
  <c r="K377" i="7"/>
  <c r="I100" i="21" s="1"/>
  <c r="AF43" i="30" s="1"/>
  <c r="AF41" i="30" s="1"/>
  <c r="K368" i="7"/>
  <c r="I91" i="21" s="1"/>
  <c r="W43" i="30" s="1"/>
  <c r="W41" i="30" s="1"/>
  <c r="K371" i="7"/>
  <c r="I94" i="21" s="1"/>
  <c r="Z43" i="30" s="1"/>
  <c r="Z41" i="30" s="1"/>
  <c r="AE363" i="7"/>
  <c r="I86" i="25" s="1"/>
  <c r="R191" i="30" s="1"/>
  <c r="AE366" i="7"/>
  <c r="I89" i="25" s="1"/>
  <c r="U191" i="30" s="1"/>
  <c r="AE371" i="7"/>
  <c r="I94" i="25" s="1"/>
  <c r="Z191" i="30" s="1"/>
  <c r="Z189" i="30" s="1"/>
  <c r="AE374" i="7"/>
  <c r="I97" i="25" s="1"/>
  <c r="AC191" i="30" s="1"/>
  <c r="AC189" i="30" s="1"/>
  <c r="AE379" i="7"/>
  <c r="I102" i="25" s="1"/>
  <c r="AH191" i="30" s="1"/>
  <c r="AH189" i="30" s="1"/>
  <c r="AE370" i="7"/>
  <c r="I93" i="25" s="1"/>
  <c r="Y191" i="30" s="1"/>
  <c r="Y189" i="30" s="1"/>
  <c r="AE377" i="7"/>
  <c r="I100" i="25" s="1"/>
  <c r="AF191" i="30" s="1"/>
  <c r="AF189" i="30" s="1"/>
  <c r="N380" i="7"/>
  <c r="L103" i="21" s="1"/>
  <c r="AI61" i="30" s="1"/>
  <c r="AI59" i="30" s="1"/>
  <c r="N360" i="7"/>
  <c r="L83" i="21" s="1"/>
  <c r="O61" i="30" s="1"/>
  <c r="O59" i="30" s="1"/>
  <c r="AI363" i="7"/>
  <c r="L86" i="26" s="1"/>
  <c r="R246" i="30" s="1"/>
  <c r="R244" i="30" s="1"/>
  <c r="AI369" i="7"/>
  <c r="L92" i="26" s="1"/>
  <c r="X246" i="30" s="1"/>
  <c r="X244" i="30" s="1"/>
  <c r="AI362" i="7"/>
  <c r="L85" i="26" s="1"/>
  <c r="Q246" i="30" s="1"/>
  <c r="Q244" i="30" s="1"/>
  <c r="AI376" i="7"/>
  <c r="L99" i="26" s="1"/>
  <c r="AE246" i="30" s="1"/>
  <c r="AE244" i="30" s="1"/>
  <c r="AI378" i="7"/>
  <c r="L101" i="26" s="1"/>
  <c r="AG246" i="30" s="1"/>
  <c r="AG244" i="30" s="1"/>
  <c r="AI380" i="7"/>
  <c r="L103" i="26" s="1"/>
  <c r="AI246" i="30" s="1"/>
  <c r="AI244" i="30" s="1"/>
  <c r="AI361" i="7"/>
  <c r="L84" i="26" s="1"/>
  <c r="P246" i="30" s="1"/>
  <c r="P244" i="30" s="1"/>
  <c r="AI367" i="7"/>
  <c r="L90" i="26" s="1"/>
  <c r="V246" i="30" s="1"/>
  <c r="V244" i="30" s="1"/>
  <c r="V356" i="7"/>
  <c r="J79" i="23" s="1"/>
  <c r="K123" i="30" s="1"/>
  <c r="K121" i="30" s="1"/>
  <c r="V379" i="7"/>
  <c r="J102" i="23" s="1"/>
  <c r="AH123" i="30" s="1"/>
  <c r="AH121" i="30" s="1"/>
  <c r="V372" i="7"/>
  <c r="J95" i="23" s="1"/>
  <c r="AA123" i="30" s="1"/>
  <c r="AA121" i="30" s="1"/>
  <c r="V371" i="7"/>
  <c r="J94" i="23" s="1"/>
  <c r="Z123" i="30" s="1"/>
  <c r="Z121" i="30" s="1"/>
  <c r="V381" i="7"/>
  <c r="J104" i="23" s="1"/>
  <c r="AJ123" i="30" s="1"/>
  <c r="AJ121" i="30" s="1"/>
  <c r="V367" i="7"/>
  <c r="J90" i="23" s="1"/>
  <c r="V123" i="30" s="1"/>
  <c r="V121" i="30" s="1"/>
  <c r="V364" i="7"/>
  <c r="J87" i="23" s="1"/>
  <c r="S123" i="30" s="1"/>
  <c r="S121" i="30" s="1"/>
  <c r="V378" i="7"/>
  <c r="J101" i="23" s="1"/>
  <c r="AG123" i="30" s="1"/>
  <c r="AG121" i="30" s="1"/>
  <c r="AL381" i="7"/>
  <c r="I104" i="27" s="1"/>
  <c r="AJ265" i="30" s="1"/>
  <c r="AL356" i="7"/>
  <c r="I79" i="27" s="1"/>
  <c r="K265" i="30" s="1"/>
  <c r="K263" i="30" s="1"/>
  <c r="AL363" i="7"/>
  <c r="I86" i="27" s="1"/>
  <c r="R265" i="30" s="1"/>
  <c r="AL362" i="7"/>
  <c r="I85" i="27" s="1"/>
  <c r="Q265" i="30" s="1"/>
  <c r="Q263" i="30" s="1"/>
  <c r="AL377" i="7"/>
  <c r="I100" i="27" s="1"/>
  <c r="AF265" i="30" s="1"/>
  <c r="AL373" i="7"/>
  <c r="I96" i="27" s="1"/>
  <c r="AB265" i="30" s="1"/>
  <c r="AL376" i="7"/>
  <c r="I99" i="27" s="1"/>
  <c r="AE265" i="30" s="1"/>
  <c r="F381" i="7"/>
  <c r="J104" i="14" s="1"/>
  <c r="AJ12" i="30" s="1"/>
  <c r="AJ10" i="30" s="1"/>
  <c r="F368" i="7"/>
  <c r="J91" i="14" s="1"/>
  <c r="W12" i="30" s="1"/>
  <c r="W10" i="30" s="1"/>
  <c r="F379" i="7"/>
  <c r="J102" i="14" s="1"/>
  <c r="AH12" i="30" s="1"/>
  <c r="AH10" i="30" s="1"/>
  <c r="F361" i="7"/>
  <c r="J84" i="14" s="1"/>
  <c r="P12" i="30" s="1"/>
  <c r="P10" i="30" s="1"/>
  <c r="F376" i="7"/>
  <c r="J99" i="14" s="1"/>
  <c r="AE12" i="30" s="1"/>
  <c r="AE10" i="30" s="1"/>
  <c r="F358" i="7"/>
  <c r="J81" i="14" s="1"/>
  <c r="M12" i="30" s="1"/>
  <c r="M10" i="30" s="1"/>
  <c r="AD364" i="7"/>
  <c r="M87" i="24" s="1"/>
  <c r="AD378" i="7"/>
  <c r="M101" i="24" s="1"/>
  <c r="AD373" i="7"/>
  <c r="M96" i="24" s="1"/>
  <c r="AD353" i="7"/>
  <c r="M76" i="24" s="1"/>
  <c r="AD371" i="7"/>
  <c r="M94" i="24" s="1"/>
  <c r="AD355" i="7"/>
  <c r="M78" i="24" s="1"/>
  <c r="AT365" i="7"/>
  <c r="J88" i="29" s="1"/>
  <c r="T345" i="30" s="1"/>
  <c r="T343" i="30" s="1"/>
  <c r="AT371" i="7"/>
  <c r="J94" i="29" s="1"/>
  <c r="Z345" i="30" s="1"/>
  <c r="Z343" i="30" s="1"/>
  <c r="AT380" i="7"/>
  <c r="J103" i="29" s="1"/>
  <c r="AI345" i="30" s="1"/>
  <c r="AI343" i="30" s="1"/>
  <c r="AT372" i="7"/>
  <c r="J95" i="29" s="1"/>
  <c r="AA345" i="30" s="1"/>
  <c r="AA343" i="30" s="1"/>
  <c r="AT375" i="7"/>
  <c r="J98" i="29" s="1"/>
  <c r="AD345" i="30" s="1"/>
  <c r="AD343" i="30" s="1"/>
  <c r="AT369" i="7"/>
  <c r="J92" i="29" s="1"/>
  <c r="X345" i="30" s="1"/>
  <c r="X343" i="30" s="1"/>
  <c r="O359" i="7"/>
  <c r="M82" i="21" s="1"/>
  <c r="N67" i="30" s="1"/>
  <c r="N65" i="30" s="1"/>
  <c r="O364" i="7"/>
  <c r="M87" i="21" s="1"/>
  <c r="S67" i="30" s="1"/>
  <c r="O355" i="7"/>
  <c r="M78" i="21" s="1"/>
  <c r="J67" i="30" s="1"/>
  <c r="J65" i="30" s="1"/>
  <c r="O377" i="7"/>
  <c r="M100" i="21" s="1"/>
  <c r="AF67" i="30" s="1"/>
  <c r="AF65" i="30" s="1"/>
  <c r="O378" i="7"/>
  <c r="M101" i="21" s="1"/>
  <c r="AG67" i="30" s="1"/>
  <c r="AG65" i="30" s="1"/>
  <c r="O371" i="7"/>
  <c r="M94" i="21" s="1"/>
  <c r="Z67" i="30" s="1"/>
  <c r="Z65" i="30" s="1"/>
  <c r="O374" i="7"/>
  <c r="M97" i="21" s="1"/>
  <c r="AC67" i="30" s="1"/>
  <c r="AC65" i="30" s="1"/>
  <c r="AA358" i="7"/>
  <c r="J81" i="24" s="1"/>
  <c r="M160" i="30" s="1"/>
  <c r="M158" i="30" s="1"/>
  <c r="AA360" i="7"/>
  <c r="J83" i="24" s="1"/>
  <c r="O160" i="30" s="1"/>
  <c r="O158" i="30" s="1"/>
  <c r="AA363" i="7"/>
  <c r="J86" i="24" s="1"/>
  <c r="R160" i="30" s="1"/>
  <c r="AA381" i="7"/>
  <c r="J104" i="24" s="1"/>
  <c r="AJ160" i="30" s="1"/>
  <c r="AJ158" i="30" s="1"/>
  <c r="AA370" i="7"/>
  <c r="J93" i="24" s="1"/>
  <c r="Y160" i="30" s="1"/>
  <c r="Y158" i="30" s="1"/>
  <c r="AA375" i="7"/>
  <c r="J98" i="24" s="1"/>
  <c r="AD160" i="30" s="1"/>
  <c r="AD158" i="30" s="1"/>
  <c r="AA379" i="7"/>
  <c r="J102" i="24" s="1"/>
  <c r="AH160" i="30" s="1"/>
  <c r="AH158" i="30" s="1"/>
  <c r="S370" i="7"/>
  <c r="L93" i="22" s="1"/>
  <c r="Y98" i="30" s="1"/>
  <c r="Y96" i="30" s="1"/>
  <c r="S369" i="7"/>
  <c r="L92" i="22" s="1"/>
  <c r="X98" i="30" s="1"/>
  <c r="X96" i="30" s="1"/>
  <c r="S374" i="7"/>
  <c r="L97" i="22" s="1"/>
  <c r="AC98" i="30" s="1"/>
  <c r="AC96" i="30" s="1"/>
  <c r="S379" i="7"/>
  <c r="L102" i="22" s="1"/>
  <c r="AH98" i="30" s="1"/>
  <c r="AH96" i="30" s="1"/>
  <c r="S359" i="7"/>
  <c r="L82" i="22" s="1"/>
  <c r="N98" i="30" s="1"/>
  <c r="N96" i="30" s="1"/>
  <c r="S377" i="7"/>
  <c r="L100" i="22" s="1"/>
  <c r="AF98" i="30" s="1"/>
  <c r="AF96" i="30" s="1"/>
  <c r="AU372" i="7"/>
  <c r="K95" i="29" s="1"/>
  <c r="AA351" i="30" s="1"/>
  <c r="AA349" i="30" s="1"/>
  <c r="AU375" i="7"/>
  <c r="K98" i="29" s="1"/>
  <c r="AD351" i="30" s="1"/>
  <c r="AD349" i="30" s="1"/>
  <c r="AU374" i="7"/>
  <c r="K97" i="29" s="1"/>
  <c r="AC351" i="30" s="1"/>
  <c r="AC349" i="30" s="1"/>
  <c r="AU379" i="7"/>
  <c r="K102" i="29" s="1"/>
  <c r="AH351" i="30" s="1"/>
  <c r="AH349" i="30" s="1"/>
  <c r="AU364" i="7"/>
  <c r="K87" i="29" s="1"/>
  <c r="S351" i="30" s="1"/>
  <c r="S349" i="30" s="1"/>
  <c r="K363" i="7"/>
  <c r="I86" i="21" s="1"/>
  <c r="R43" i="30" s="1"/>
  <c r="K376" i="7"/>
  <c r="I99" i="21" s="1"/>
  <c r="AE43" i="30" s="1"/>
  <c r="AE41" i="30" s="1"/>
  <c r="K362" i="7"/>
  <c r="I85" i="21" s="1"/>
  <c r="Q43" i="30" s="1"/>
  <c r="Q41" i="30" s="1"/>
  <c r="K380" i="7"/>
  <c r="I103" i="21" s="1"/>
  <c r="AI43" i="30" s="1"/>
  <c r="AI41" i="30" s="1"/>
  <c r="K366" i="7"/>
  <c r="I89" i="21" s="1"/>
  <c r="U43" i="30" s="1"/>
  <c r="U41" i="30" s="1"/>
  <c r="K367" i="7"/>
  <c r="I90" i="21" s="1"/>
  <c r="V43" i="30" s="1"/>
  <c r="V41" i="30" s="1"/>
  <c r="K372" i="7"/>
  <c r="I95" i="21" s="1"/>
  <c r="AA43" i="30" s="1"/>
  <c r="AA41" i="30" s="1"/>
  <c r="AE359" i="7"/>
  <c r="I82" i="25" s="1"/>
  <c r="N191" i="30" s="1"/>
  <c r="N189" i="30" s="1"/>
  <c r="AE376" i="7"/>
  <c r="I99" i="25" s="1"/>
  <c r="AE191" i="30" s="1"/>
  <c r="AE189" i="30" s="1"/>
  <c r="AE369" i="7"/>
  <c r="I92" i="25" s="1"/>
  <c r="X191" i="30" s="1"/>
  <c r="X189" i="30" s="1"/>
  <c r="AE356" i="7"/>
  <c r="I79" i="25" s="1"/>
  <c r="K191" i="30" s="1"/>
  <c r="K189" i="30" s="1"/>
  <c r="AE358" i="7"/>
  <c r="I81" i="25" s="1"/>
  <c r="M191" i="30" s="1"/>
  <c r="M189" i="30" s="1"/>
  <c r="AE367" i="7"/>
  <c r="I90" i="25" s="1"/>
  <c r="V191" i="30" s="1"/>
  <c r="S258" i="7"/>
  <c r="S290" i="7" s="1"/>
  <c r="S354" i="7" s="1"/>
  <c r="L77" i="22" s="1"/>
  <c r="I98" i="30" s="1"/>
  <c r="I96" i="30" s="1"/>
  <c r="X241" i="7"/>
  <c r="X274" i="7" s="1"/>
  <c r="X306" i="7" s="1"/>
  <c r="O258" i="7"/>
  <c r="O290" i="7" s="1"/>
  <c r="O354" i="7" s="1"/>
  <c r="M77" i="21" s="1"/>
  <c r="I67" i="30" s="1"/>
  <c r="I65" i="30" s="1"/>
  <c r="AA263" i="7"/>
  <c r="AA295" i="7" s="1"/>
  <c r="AA359" i="7" s="1"/>
  <c r="J82" i="24" s="1"/>
  <c r="N160" i="30" s="1"/>
  <c r="N158" i="30" s="1"/>
  <c r="AI258" i="7"/>
  <c r="AI290" i="7" s="1"/>
  <c r="AI354" i="7" s="1"/>
  <c r="L77" i="26" s="1"/>
  <c r="I246" i="30" s="1"/>
  <c r="I244" i="30" s="1"/>
  <c r="AQ258" i="7"/>
  <c r="AQ290" i="7" s="1"/>
  <c r="AQ354" i="7" s="1"/>
  <c r="M77" i="28" s="1"/>
  <c r="I326" i="30" s="1"/>
  <c r="I324" i="30" s="1"/>
  <c r="AU257" i="7"/>
  <c r="AU289" i="7" s="1"/>
  <c r="AU353" i="7" s="1"/>
  <c r="K76" i="29" s="1"/>
  <c r="AU253" i="7"/>
  <c r="AU258" i="7"/>
  <c r="AU290" i="7" s="1"/>
  <c r="AU354" i="7" s="1"/>
  <c r="K77" i="29" s="1"/>
  <c r="I351" i="30" s="1"/>
  <c r="I349" i="30" s="1"/>
  <c r="X247" i="7"/>
  <c r="X280" i="7" s="1"/>
  <c r="X312" i="7" s="1"/>
  <c r="X252" i="7"/>
  <c r="X285" i="7" s="1"/>
  <c r="X317" i="7" s="1"/>
  <c r="X225" i="7"/>
  <c r="X250" i="7"/>
  <c r="X283" i="7" s="1"/>
  <c r="X315" i="7" s="1"/>
  <c r="X246" i="7"/>
  <c r="X279" i="7" s="1"/>
  <c r="X311" i="7" s="1"/>
  <c r="X234" i="7"/>
  <c r="X267" i="7" s="1"/>
  <c r="X299" i="7" s="1"/>
  <c r="X244" i="7"/>
  <c r="X277" i="7" s="1"/>
  <c r="X309" i="7" s="1"/>
  <c r="X373" i="7" s="1"/>
  <c r="L96" i="23" s="1"/>
  <c r="AB135" i="30" s="1"/>
  <c r="AB133" i="30" s="1"/>
  <c r="AJ239" i="7"/>
  <c r="AJ272" i="7" s="1"/>
  <c r="AJ304" i="7" s="1"/>
  <c r="AJ249" i="7"/>
  <c r="AJ282" i="7" s="1"/>
  <c r="AJ314" i="7" s="1"/>
  <c r="AJ236" i="7"/>
  <c r="AJ269" i="7" s="1"/>
  <c r="AJ301" i="7" s="1"/>
  <c r="AJ233" i="7"/>
  <c r="AJ266" i="7" s="1"/>
  <c r="AJ298" i="7" s="1"/>
  <c r="AJ362" i="7" s="1"/>
  <c r="M85" i="26" s="1"/>
  <c r="Q252" i="30" s="1"/>
  <c r="Q250" i="30" s="1"/>
  <c r="AJ230" i="7"/>
  <c r="AJ263" i="7" s="1"/>
  <c r="AJ295" i="7" s="1"/>
  <c r="AJ226" i="7"/>
  <c r="AJ259" i="7" s="1"/>
  <c r="AJ291" i="7" s="1"/>
  <c r="AJ231" i="7"/>
  <c r="AJ264" i="7" s="1"/>
  <c r="AJ296" i="7" s="1"/>
  <c r="AJ247" i="7"/>
  <c r="AJ280" i="7" s="1"/>
  <c r="AJ312" i="7" s="1"/>
  <c r="AJ376" i="7" s="1"/>
  <c r="M99" i="26" s="1"/>
  <c r="AE252" i="30" s="1"/>
  <c r="AE250" i="30" s="1"/>
  <c r="AJ238" i="7"/>
  <c r="AJ271" i="7" s="1"/>
  <c r="AJ303" i="7" s="1"/>
  <c r="AJ246" i="7"/>
  <c r="AJ279" i="7" s="1"/>
  <c r="AJ311" i="7" s="1"/>
  <c r="AJ241" i="7"/>
  <c r="AJ274" i="7" s="1"/>
  <c r="AJ306" i="7" s="1"/>
  <c r="AJ243" i="7"/>
  <c r="AJ276" i="7" s="1"/>
  <c r="AJ308" i="7" s="1"/>
  <c r="AJ237" i="7"/>
  <c r="AJ270" i="7" s="1"/>
  <c r="AJ302" i="7" s="1"/>
  <c r="AJ227" i="7"/>
  <c r="AJ260" i="7" s="1"/>
  <c r="AJ292" i="7" s="1"/>
  <c r="AJ251" i="7"/>
  <c r="AJ284" i="7" s="1"/>
  <c r="AJ316" i="7" s="1"/>
  <c r="AJ252" i="7"/>
  <c r="AJ285" i="7" s="1"/>
  <c r="AJ317" i="7" s="1"/>
  <c r="AJ245" i="7"/>
  <c r="AJ278" i="7" s="1"/>
  <c r="AJ310" i="7" s="1"/>
  <c r="AJ232" i="7"/>
  <c r="AJ265" i="7" s="1"/>
  <c r="AJ297" i="7" s="1"/>
  <c r="AJ229" i="7"/>
  <c r="AJ262" i="7" s="1"/>
  <c r="AJ294" i="7" s="1"/>
  <c r="AJ250" i="7"/>
  <c r="AJ283" i="7" s="1"/>
  <c r="AJ315" i="7" s="1"/>
  <c r="AJ379" i="7" s="1"/>
  <c r="M102" i="26" s="1"/>
  <c r="AH252" i="30" s="1"/>
  <c r="AH250" i="30" s="1"/>
  <c r="AJ242" i="7"/>
  <c r="AJ275" i="7" s="1"/>
  <c r="AJ307" i="7" s="1"/>
  <c r="AJ235" i="7"/>
  <c r="AJ268" i="7" s="1"/>
  <c r="AJ300" i="7" s="1"/>
  <c r="AJ248" i="7"/>
  <c r="AJ281" i="7" s="1"/>
  <c r="AJ313" i="7" s="1"/>
  <c r="AJ228" i="7"/>
  <c r="AJ261" i="7" s="1"/>
  <c r="AJ293" i="7" s="1"/>
  <c r="AJ224" i="7"/>
  <c r="AJ244" i="7"/>
  <c r="AJ277" i="7" s="1"/>
  <c r="AJ309" i="7" s="1"/>
  <c r="AJ225" i="7"/>
  <c r="AJ234" i="7"/>
  <c r="AJ267" i="7" s="1"/>
  <c r="AJ299" i="7" s="1"/>
  <c r="AJ240" i="7"/>
  <c r="AJ273" i="7" s="1"/>
  <c r="AJ305" i="7" s="1"/>
  <c r="AB251" i="7"/>
  <c r="AB284" i="7" s="1"/>
  <c r="AB316" i="7" s="1"/>
  <c r="AB252" i="7"/>
  <c r="AB285" i="7" s="1"/>
  <c r="AB317" i="7" s="1"/>
  <c r="AB245" i="7"/>
  <c r="AB278" i="7" s="1"/>
  <c r="AB310" i="7" s="1"/>
  <c r="AB374" i="7" s="1"/>
  <c r="K97" i="24" s="1"/>
  <c r="AC166" i="30" s="1"/>
  <c r="AC164" i="30" s="1"/>
  <c r="AB228" i="7"/>
  <c r="AB242" i="7"/>
  <c r="AB275" i="7" s="1"/>
  <c r="AB307" i="7" s="1"/>
  <c r="AB238" i="7"/>
  <c r="AB271" i="7" s="1"/>
  <c r="AB303" i="7" s="1"/>
  <c r="AB230" i="7"/>
  <c r="AB263" i="7" s="1"/>
  <c r="AB295" i="7" s="1"/>
  <c r="AB359" i="7" s="1"/>
  <c r="K82" i="24" s="1"/>
  <c r="N166" i="30" s="1"/>
  <c r="N164" i="30" s="1"/>
  <c r="AB226" i="7"/>
  <c r="AB259" i="7" s="1"/>
  <c r="AB291" i="7" s="1"/>
  <c r="AB244" i="7"/>
  <c r="AB277" i="7" s="1"/>
  <c r="AB309" i="7" s="1"/>
  <c r="AB229" i="7"/>
  <c r="AB234" i="7"/>
  <c r="AB267" i="7" s="1"/>
  <c r="AB299" i="7" s="1"/>
  <c r="AB363" i="7" s="1"/>
  <c r="K86" i="24" s="1"/>
  <c r="R166" i="30" s="1"/>
  <c r="R164" i="30" s="1"/>
  <c r="AB239" i="7"/>
  <c r="AB272" i="7" s="1"/>
  <c r="AB304" i="7" s="1"/>
  <c r="AB249" i="7"/>
  <c r="AB282" i="7" s="1"/>
  <c r="AB314" i="7" s="1"/>
  <c r="AB250" i="7"/>
  <c r="AB283" i="7" s="1"/>
  <c r="AB315" i="7" s="1"/>
  <c r="AB231" i="7"/>
  <c r="AB264" i="7" s="1"/>
  <c r="AB296" i="7" s="1"/>
  <c r="AB360" i="7" s="1"/>
  <c r="K83" i="24" s="1"/>
  <c r="O166" i="30" s="1"/>
  <c r="O164" i="30" s="1"/>
  <c r="AB247" i="7"/>
  <c r="AB280" i="7" s="1"/>
  <c r="AB312" i="7" s="1"/>
  <c r="AB248" i="7"/>
  <c r="AB281" i="7" s="1"/>
  <c r="AB313" i="7" s="1"/>
  <c r="AB246" i="7"/>
  <c r="AB279" i="7" s="1"/>
  <c r="AB311" i="7" s="1"/>
  <c r="AB225" i="7"/>
  <c r="AB241" i="7"/>
  <c r="AB274" i="7" s="1"/>
  <c r="AB306" i="7" s="1"/>
  <c r="AB237" i="7"/>
  <c r="AB270" i="7" s="1"/>
  <c r="AB302" i="7" s="1"/>
  <c r="AB235" i="7"/>
  <c r="AB268" i="7" s="1"/>
  <c r="AB300" i="7" s="1"/>
  <c r="AB243" i="7"/>
  <c r="AB276" i="7" s="1"/>
  <c r="AB308" i="7" s="1"/>
  <c r="AB236" i="7"/>
  <c r="AB269" i="7" s="1"/>
  <c r="AB301" i="7" s="1"/>
  <c r="AB240" i="7"/>
  <c r="AB273" i="7" s="1"/>
  <c r="AB305" i="7" s="1"/>
  <c r="AB224" i="7"/>
  <c r="AB232" i="7"/>
  <c r="AB265" i="7" s="1"/>
  <c r="AB297" i="7" s="1"/>
  <c r="AB233" i="7"/>
  <c r="AB266" i="7" s="1"/>
  <c r="AB298" i="7" s="1"/>
  <c r="AB227" i="7"/>
  <c r="H247" i="7"/>
  <c r="H280" i="7" s="1"/>
  <c r="H312" i="7" s="1"/>
  <c r="H376" i="7" s="1"/>
  <c r="L99" i="14" s="1"/>
  <c r="AE24" i="30" s="1"/>
  <c r="AE22" i="30" s="1"/>
  <c r="H248" i="7"/>
  <c r="H281" i="7" s="1"/>
  <c r="H313" i="7" s="1"/>
  <c r="H377" i="7" s="1"/>
  <c r="L100" i="14" s="1"/>
  <c r="AF24" i="30" s="1"/>
  <c r="AF22" i="30" s="1"/>
  <c r="H241" i="7"/>
  <c r="H274" i="7" s="1"/>
  <c r="H306" i="7" s="1"/>
  <c r="H370" i="7" s="1"/>
  <c r="L93" i="14" s="1"/>
  <c r="Y24" i="30" s="1"/>
  <c r="Y22" i="30" s="1"/>
  <c r="H228" i="7"/>
  <c r="H238" i="7"/>
  <c r="H271" i="7" s="1"/>
  <c r="H303" i="7" s="1"/>
  <c r="H367" i="7" s="1"/>
  <c r="L90" i="14" s="1"/>
  <c r="V24" i="30" s="1"/>
  <c r="V22" i="30" s="1"/>
  <c r="H234" i="7"/>
  <c r="H267" i="7" s="1"/>
  <c r="H299" i="7" s="1"/>
  <c r="H363" i="7" s="1"/>
  <c r="L86" i="14" s="1"/>
  <c r="R24" i="30" s="1"/>
  <c r="H235" i="7"/>
  <c r="H268" i="7" s="1"/>
  <c r="H300" i="7" s="1"/>
  <c r="H364" i="7" s="1"/>
  <c r="L87" i="14" s="1"/>
  <c r="S24" i="30" s="1"/>
  <c r="S22" i="30" s="1"/>
  <c r="H239" i="7"/>
  <c r="H272" i="7" s="1"/>
  <c r="H304" i="7" s="1"/>
  <c r="H368" i="7" s="1"/>
  <c r="L91" i="14" s="1"/>
  <c r="W24" i="30" s="1"/>
  <c r="W22" i="30" s="1"/>
  <c r="H236" i="7"/>
  <c r="H269" i="7" s="1"/>
  <c r="H301" i="7" s="1"/>
  <c r="H365" i="7" s="1"/>
  <c r="L88" i="14" s="1"/>
  <c r="T24" i="30" s="1"/>
  <c r="T22" i="30" s="1"/>
  <c r="H233" i="7"/>
  <c r="H266" i="7" s="1"/>
  <c r="H298" i="7" s="1"/>
  <c r="H362" i="7" s="1"/>
  <c r="L85" i="14" s="1"/>
  <c r="Q24" i="30" s="1"/>
  <c r="Q22" i="30" s="1"/>
  <c r="H227" i="7"/>
  <c r="H251" i="7"/>
  <c r="H284" i="7" s="1"/>
  <c r="H316" i="7" s="1"/>
  <c r="H380" i="7" s="1"/>
  <c r="L103" i="14" s="1"/>
  <c r="AI24" i="30" s="1"/>
  <c r="AI22" i="30" s="1"/>
  <c r="H242" i="7"/>
  <c r="H275" i="7" s="1"/>
  <c r="H307" i="7" s="1"/>
  <c r="H371" i="7" s="1"/>
  <c r="L94" i="14" s="1"/>
  <c r="Z24" i="30" s="1"/>
  <c r="Z22" i="30" s="1"/>
  <c r="H246" i="7"/>
  <c r="H279" i="7" s="1"/>
  <c r="H311" i="7" s="1"/>
  <c r="H375" i="7" s="1"/>
  <c r="L98" i="14" s="1"/>
  <c r="AD24" i="30" s="1"/>
  <c r="AD22" i="30" s="1"/>
  <c r="H231" i="7"/>
  <c r="H243" i="7"/>
  <c r="H276" i="7" s="1"/>
  <c r="H308" i="7" s="1"/>
  <c r="H372" i="7" s="1"/>
  <c r="L95" i="14" s="1"/>
  <c r="AA24" i="30" s="1"/>
  <c r="AA22" i="30" s="1"/>
  <c r="H249" i="7"/>
  <c r="H282" i="7" s="1"/>
  <c r="H314" i="7" s="1"/>
  <c r="H378" i="7" s="1"/>
  <c r="L101" i="14" s="1"/>
  <c r="AG24" i="30" s="1"/>
  <c r="AG22" i="30" s="1"/>
  <c r="H240" i="7"/>
  <c r="H273" i="7" s="1"/>
  <c r="H305" i="7" s="1"/>
  <c r="H369" i="7" s="1"/>
  <c r="L92" i="14" s="1"/>
  <c r="X24" i="30" s="1"/>
  <c r="X22" i="30" s="1"/>
  <c r="H225" i="7"/>
  <c r="H237" i="7"/>
  <c r="H270" i="7" s="1"/>
  <c r="H302" i="7" s="1"/>
  <c r="H366" i="7" s="1"/>
  <c r="L89" i="14" s="1"/>
  <c r="U24" i="30" s="1"/>
  <c r="U22" i="30" s="1"/>
  <c r="H224" i="7"/>
  <c r="H230" i="7"/>
  <c r="H245" i="7"/>
  <c r="H278" i="7" s="1"/>
  <c r="H310" i="7" s="1"/>
  <c r="H374" i="7" s="1"/>
  <c r="L97" i="14" s="1"/>
  <c r="AC24" i="30" s="1"/>
  <c r="AC22" i="30" s="1"/>
  <c r="H229" i="7"/>
  <c r="H244" i="7"/>
  <c r="H277" i="7" s="1"/>
  <c r="H309" i="7" s="1"/>
  <c r="H373" i="7" s="1"/>
  <c r="L96" i="14" s="1"/>
  <c r="AB24" i="30" s="1"/>
  <c r="AB22" i="30" s="1"/>
  <c r="H252" i="7"/>
  <c r="H285" i="7" s="1"/>
  <c r="H317" i="7" s="1"/>
  <c r="H381" i="7" s="1"/>
  <c r="L104" i="14" s="1"/>
  <c r="AJ24" i="30" s="1"/>
  <c r="AJ22" i="30" s="1"/>
  <c r="H232" i="7"/>
  <c r="H250" i="7"/>
  <c r="H283" i="7" s="1"/>
  <c r="H315" i="7" s="1"/>
  <c r="H379" i="7" s="1"/>
  <c r="L102" i="14" s="1"/>
  <c r="AH24" i="30" s="1"/>
  <c r="AH22" i="30" s="1"/>
  <c r="H226" i="7"/>
  <c r="H259" i="7" s="1"/>
  <c r="H291" i="7" s="1"/>
  <c r="H355" i="7" s="1"/>
  <c r="L78" i="14" s="1"/>
  <c r="J24" i="30" s="1"/>
  <c r="J22" i="30" s="1"/>
  <c r="N253" i="7"/>
  <c r="N258" i="7"/>
  <c r="N290" i="7" s="1"/>
  <c r="N354" i="7" s="1"/>
  <c r="AI253" i="7"/>
  <c r="AI257" i="7"/>
  <c r="AI289" i="7" s="1"/>
  <c r="AI353" i="7" s="1"/>
  <c r="L76" i="26" s="1"/>
  <c r="F261" i="7"/>
  <c r="F293" i="7" s="1"/>
  <c r="F357" i="7" s="1"/>
  <c r="J80" i="14" s="1"/>
  <c r="L12" i="30" s="1"/>
  <c r="L10" i="30" s="1"/>
  <c r="AD270" i="7"/>
  <c r="AD302" i="7" s="1"/>
  <c r="AD366" i="7" s="1"/>
  <c r="M89" i="24" s="1"/>
  <c r="AD264" i="7"/>
  <c r="AD296" i="7" s="1"/>
  <c r="AD360" i="7" s="1"/>
  <c r="M83" i="24" s="1"/>
  <c r="AT253" i="7"/>
  <c r="AT258" i="7"/>
  <c r="AT290" i="7" s="1"/>
  <c r="AT354" i="7" s="1"/>
  <c r="J77" i="29" s="1"/>
  <c r="I345" i="30" s="1"/>
  <c r="I343" i="30" s="1"/>
  <c r="AT261" i="7"/>
  <c r="AT293" i="7" s="1"/>
  <c r="AT357" i="7" s="1"/>
  <c r="J80" i="29" s="1"/>
  <c r="L345" i="30" s="1"/>
  <c r="L343" i="30" s="1"/>
  <c r="O257" i="7"/>
  <c r="O289" i="7" s="1"/>
  <c r="O353" i="7" s="1"/>
  <c r="M76" i="21" s="1"/>
  <c r="O253" i="7"/>
  <c r="AQ269" i="7"/>
  <c r="AQ301" i="7" s="1"/>
  <c r="AQ365" i="7" s="1"/>
  <c r="M88" i="28" s="1"/>
  <c r="T326" i="30" s="1"/>
  <c r="AQ263" i="7"/>
  <c r="AQ295" i="7" s="1"/>
  <c r="AQ359" i="7" s="1"/>
  <c r="M82" i="28" s="1"/>
  <c r="N326" i="30" s="1"/>
  <c r="N324" i="30" s="1"/>
  <c r="AQ253" i="7"/>
  <c r="AQ257" i="7"/>
  <c r="AQ289" i="7" s="1"/>
  <c r="AQ353" i="7" s="1"/>
  <c r="M76" i="28" s="1"/>
  <c r="X235" i="7"/>
  <c r="X268" i="7" s="1"/>
  <c r="X300" i="7" s="1"/>
  <c r="X364" i="7" s="1"/>
  <c r="L87" i="23" s="1"/>
  <c r="S135" i="30" s="1"/>
  <c r="S133" i="30" s="1"/>
  <c r="X226" i="7"/>
  <c r="X259" i="7" s="1"/>
  <c r="X291" i="7" s="1"/>
  <c r="X227" i="7"/>
  <c r="X260" i="7" s="1"/>
  <c r="X292" i="7" s="1"/>
  <c r="X240" i="7"/>
  <c r="X273" i="7" s="1"/>
  <c r="X305" i="7" s="1"/>
  <c r="X232" i="7"/>
  <c r="X265" i="7" s="1"/>
  <c r="X297" i="7" s="1"/>
  <c r="X361" i="7" s="1"/>
  <c r="L84" i="23" s="1"/>
  <c r="P135" i="30" s="1"/>
  <c r="P133" i="30" s="1"/>
  <c r="X245" i="7"/>
  <c r="X278" i="7" s="1"/>
  <c r="X310" i="7" s="1"/>
  <c r="X237" i="7"/>
  <c r="X270" i="7" s="1"/>
  <c r="X302" i="7" s="1"/>
  <c r="X243" i="7"/>
  <c r="X276" i="7" s="1"/>
  <c r="X308" i="7" s="1"/>
  <c r="K260" i="7"/>
  <c r="K292" i="7" s="1"/>
  <c r="K356" i="7" s="1"/>
  <c r="I79" i="21" s="1"/>
  <c r="K43" i="30" s="1"/>
  <c r="K41" i="30" s="1"/>
  <c r="AE258" i="7"/>
  <c r="AE290" i="7" s="1"/>
  <c r="AE354" i="7" s="1"/>
  <c r="I77" i="25" s="1"/>
  <c r="I191" i="30" s="1"/>
  <c r="I189" i="30" s="1"/>
  <c r="AH249" i="7"/>
  <c r="AH282" i="7" s="1"/>
  <c r="AH314" i="7" s="1"/>
  <c r="AH250" i="7"/>
  <c r="AH283" i="7" s="1"/>
  <c r="AH315" i="7" s="1"/>
  <c r="AH244" i="7"/>
  <c r="AH277" i="7" s="1"/>
  <c r="AH309" i="7" s="1"/>
  <c r="AH230" i="7"/>
  <c r="AH263" i="7" s="1"/>
  <c r="AH295" i="7" s="1"/>
  <c r="AH248" i="7"/>
  <c r="AH281" i="7" s="1"/>
  <c r="AH313" i="7" s="1"/>
  <c r="AH235" i="7"/>
  <c r="AH268" i="7" s="1"/>
  <c r="AH300" i="7" s="1"/>
  <c r="AH228" i="7"/>
  <c r="AH261" i="7" s="1"/>
  <c r="AH293" i="7" s="1"/>
  <c r="AH357" i="7" s="1"/>
  <c r="K80" i="26" s="1"/>
  <c r="L240" i="30" s="1"/>
  <c r="L238" i="30" s="1"/>
  <c r="AH229" i="7"/>
  <c r="AH236" i="7"/>
  <c r="AH269" i="7" s="1"/>
  <c r="AH301" i="7" s="1"/>
  <c r="AH237" i="7"/>
  <c r="AH270" i="7" s="1"/>
  <c r="AH302" i="7" s="1"/>
  <c r="AH231" i="7"/>
  <c r="AH264" i="7" s="1"/>
  <c r="AH296" i="7" s="1"/>
  <c r="AH360" i="7" s="1"/>
  <c r="K83" i="26" s="1"/>
  <c r="O240" i="30" s="1"/>
  <c r="O238" i="30" s="1"/>
  <c r="AH232" i="7"/>
  <c r="AH265" i="7" s="1"/>
  <c r="AH297" i="7" s="1"/>
  <c r="AH245" i="7"/>
  <c r="AH278" i="7" s="1"/>
  <c r="AH310" i="7" s="1"/>
  <c r="AH246" i="7"/>
  <c r="AH279" i="7" s="1"/>
  <c r="AH311" i="7" s="1"/>
  <c r="AH243" i="7"/>
  <c r="AH276" i="7" s="1"/>
  <c r="AH308" i="7" s="1"/>
  <c r="AH226" i="7"/>
  <c r="AH240" i="7"/>
  <c r="AH273" i="7" s="1"/>
  <c r="AH305" i="7" s="1"/>
  <c r="AH252" i="7"/>
  <c r="AH285" i="7" s="1"/>
  <c r="AH317" i="7" s="1"/>
  <c r="AH225" i="7"/>
  <c r="AH233" i="7"/>
  <c r="AH266" i="7" s="1"/>
  <c r="AH298" i="7" s="1"/>
  <c r="AH247" i="7"/>
  <c r="AH280" i="7" s="1"/>
  <c r="AH312" i="7" s="1"/>
  <c r="AH234" i="7"/>
  <c r="AH267" i="7" s="1"/>
  <c r="AH299" i="7" s="1"/>
  <c r="AH238" i="7"/>
  <c r="AH271" i="7" s="1"/>
  <c r="AH303" i="7" s="1"/>
  <c r="AH367" i="7" s="1"/>
  <c r="K90" i="26" s="1"/>
  <c r="V240" i="30" s="1"/>
  <c r="V238" i="30" s="1"/>
  <c r="AH227" i="7"/>
  <c r="AH260" i="7" s="1"/>
  <c r="AH292" i="7" s="1"/>
  <c r="AH241" i="7"/>
  <c r="AH274" i="7" s="1"/>
  <c r="AH306" i="7" s="1"/>
  <c r="AH251" i="7"/>
  <c r="AH284" i="7" s="1"/>
  <c r="AH316" i="7" s="1"/>
  <c r="AH242" i="7"/>
  <c r="AH275" i="7" s="1"/>
  <c r="AH307" i="7" s="1"/>
  <c r="AH371" i="7" s="1"/>
  <c r="K94" i="26" s="1"/>
  <c r="Z240" i="30" s="1"/>
  <c r="Z238" i="30" s="1"/>
  <c r="AH224" i="7"/>
  <c r="AH257" i="7" s="1"/>
  <c r="AH289" i="7" s="1"/>
  <c r="AH239" i="7"/>
  <c r="AH272" i="7" s="1"/>
  <c r="AH304" i="7" s="1"/>
  <c r="AF243" i="7"/>
  <c r="AF276" i="7" s="1"/>
  <c r="AF308" i="7" s="1"/>
  <c r="AF244" i="7"/>
  <c r="AF277" i="7" s="1"/>
  <c r="AF309" i="7" s="1"/>
  <c r="AF373" i="7" s="1"/>
  <c r="I96" i="26" s="1"/>
  <c r="AB228" i="30" s="1"/>
  <c r="AB226" i="30" s="1"/>
  <c r="AF236" i="7"/>
  <c r="AF269" i="7" s="1"/>
  <c r="AF301" i="7" s="1"/>
  <c r="AF229" i="7"/>
  <c r="AF262" i="7" s="1"/>
  <c r="AF294" i="7" s="1"/>
  <c r="AF240" i="7"/>
  <c r="AF273" i="7" s="1"/>
  <c r="AF305" i="7" s="1"/>
  <c r="AF226" i="7"/>
  <c r="AF259" i="7" s="1"/>
  <c r="AF291" i="7" s="1"/>
  <c r="AF355" i="7" s="1"/>
  <c r="I78" i="26" s="1"/>
  <c r="J228" i="30" s="1"/>
  <c r="J226" i="30" s="1"/>
  <c r="AF237" i="7"/>
  <c r="AF270" i="7" s="1"/>
  <c r="AF302" i="7" s="1"/>
  <c r="AF251" i="7"/>
  <c r="AF284" i="7" s="1"/>
  <c r="AF316" i="7" s="1"/>
  <c r="AF245" i="7"/>
  <c r="AF278" i="7" s="1"/>
  <c r="AF310" i="7" s="1"/>
  <c r="AF242" i="7"/>
  <c r="AF275" i="7" s="1"/>
  <c r="AF307" i="7" s="1"/>
  <c r="AF371" i="7" s="1"/>
  <c r="I94" i="26" s="1"/>
  <c r="Z228" i="30" s="1"/>
  <c r="Z226" i="30" s="1"/>
  <c r="AF231" i="7"/>
  <c r="AF264" i="7" s="1"/>
  <c r="AF296" i="7" s="1"/>
  <c r="AF247" i="7"/>
  <c r="AF280" i="7" s="1"/>
  <c r="AF312" i="7" s="1"/>
  <c r="AF250" i="7"/>
  <c r="AF283" i="7" s="1"/>
  <c r="AF315" i="7" s="1"/>
  <c r="AF227" i="7"/>
  <c r="AF260" i="7" s="1"/>
  <c r="AF292" i="7" s="1"/>
  <c r="AF239" i="7"/>
  <c r="AF272" i="7" s="1"/>
  <c r="AF304" i="7" s="1"/>
  <c r="AF249" i="7"/>
  <c r="AF282" i="7" s="1"/>
  <c r="AF314" i="7" s="1"/>
  <c r="AF232" i="7"/>
  <c r="AF265" i="7" s="1"/>
  <c r="AF297" i="7" s="1"/>
  <c r="AF233" i="7"/>
  <c r="AF266" i="7" s="1"/>
  <c r="AF298" i="7" s="1"/>
  <c r="AF234" i="7"/>
  <c r="AF267" i="7" s="1"/>
  <c r="AF299" i="7" s="1"/>
  <c r="AF238" i="7"/>
  <c r="AF271" i="7" s="1"/>
  <c r="AF303" i="7" s="1"/>
  <c r="AF230" i="7"/>
  <c r="AF263" i="7" s="1"/>
  <c r="AF295" i="7" s="1"/>
  <c r="AF252" i="7"/>
  <c r="AF285" i="7" s="1"/>
  <c r="AF317" i="7" s="1"/>
  <c r="AF228" i="7"/>
  <c r="AF261" i="7" s="1"/>
  <c r="AF293" i="7" s="1"/>
  <c r="AF235" i="7"/>
  <c r="AF268" i="7" s="1"/>
  <c r="AF300" i="7" s="1"/>
  <c r="AF224" i="7"/>
  <c r="AF248" i="7"/>
  <c r="AF281" i="7" s="1"/>
  <c r="AF313" i="7" s="1"/>
  <c r="AF225" i="7"/>
  <c r="AF241" i="7"/>
  <c r="AF274" i="7" s="1"/>
  <c r="AF306" i="7" s="1"/>
  <c r="AF246" i="7"/>
  <c r="AF279" i="7" s="1"/>
  <c r="AF311" i="7" s="1"/>
  <c r="AN247" i="7"/>
  <c r="AN280" i="7" s="1"/>
  <c r="AN312" i="7" s="1"/>
  <c r="AN376" i="7" s="1"/>
  <c r="J99" i="28" s="1"/>
  <c r="AE308" i="30" s="1"/>
  <c r="AE306" i="30" s="1"/>
  <c r="AN248" i="7"/>
  <c r="AN281" i="7" s="1"/>
  <c r="AN313" i="7" s="1"/>
  <c r="AN242" i="7"/>
  <c r="AN275" i="7" s="1"/>
  <c r="AN307" i="7" s="1"/>
  <c r="AN232" i="7"/>
  <c r="AN246" i="7"/>
  <c r="AN279" i="7" s="1"/>
  <c r="AN311" i="7" s="1"/>
  <c r="AN250" i="7"/>
  <c r="AN283" i="7" s="1"/>
  <c r="AN315" i="7" s="1"/>
  <c r="AN231" i="7"/>
  <c r="AN239" i="7"/>
  <c r="AN272" i="7" s="1"/>
  <c r="AN304" i="7" s="1"/>
  <c r="AN240" i="7"/>
  <c r="AN273" i="7" s="1"/>
  <c r="AN305" i="7" s="1"/>
  <c r="AN369" i="7" s="1"/>
  <c r="J92" i="28" s="1"/>
  <c r="X308" i="30" s="1"/>
  <c r="X306" i="30" s="1"/>
  <c r="AN237" i="7"/>
  <c r="AN270" i="7" s="1"/>
  <c r="AN302" i="7" s="1"/>
  <c r="AN227" i="7"/>
  <c r="AN251" i="7"/>
  <c r="AN284" i="7" s="1"/>
  <c r="AN316" i="7" s="1"/>
  <c r="AN245" i="7"/>
  <c r="AN278" i="7" s="1"/>
  <c r="AN310" i="7" s="1"/>
  <c r="AN374" i="7" s="1"/>
  <c r="J97" i="28" s="1"/>
  <c r="AC308" i="30" s="1"/>
  <c r="AC306" i="30" s="1"/>
  <c r="AN229" i="7"/>
  <c r="AN224" i="7"/>
  <c r="AN243" i="7"/>
  <c r="AN276" i="7" s="1"/>
  <c r="AN308" i="7" s="1"/>
  <c r="AN244" i="7"/>
  <c r="AN277" i="7" s="1"/>
  <c r="AN309" i="7" s="1"/>
  <c r="AN241" i="7"/>
  <c r="AN274" i="7" s="1"/>
  <c r="AN306" i="7" s="1"/>
  <c r="AN228" i="7"/>
  <c r="AN238" i="7"/>
  <c r="AN271" i="7" s="1"/>
  <c r="AN303" i="7" s="1"/>
  <c r="AN234" i="7"/>
  <c r="AN235" i="7"/>
  <c r="AN268" i="7" s="1"/>
  <c r="AN300" i="7" s="1"/>
  <c r="AN249" i="7"/>
  <c r="AN282" i="7" s="1"/>
  <c r="AN314" i="7" s="1"/>
  <c r="AN225" i="7"/>
  <c r="AN230" i="7"/>
  <c r="AN252" i="7"/>
  <c r="AN285" i="7" s="1"/>
  <c r="AN317" i="7" s="1"/>
  <c r="AN236" i="7"/>
  <c r="AN269" i="7" s="1"/>
  <c r="AN301" i="7" s="1"/>
  <c r="AN233" i="7"/>
  <c r="AN266" i="7" s="1"/>
  <c r="AN298" i="7" s="1"/>
  <c r="AN226" i="7"/>
  <c r="AN259" i="7" s="1"/>
  <c r="AN291" i="7" s="1"/>
  <c r="AN355" i="7" s="1"/>
  <c r="J78" i="28" s="1"/>
  <c r="J308" i="30" s="1"/>
  <c r="J306" i="30" s="1"/>
  <c r="AA253" i="7"/>
  <c r="AA257" i="7"/>
  <c r="AA289" i="7" s="1"/>
  <c r="AA353" i="7" s="1"/>
  <c r="J76" i="24" s="1"/>
  <c r="AQ267" i="7"/>
  <c r="AQ299" i="7" s="1"/>
  <c r="AQ363" i="7" s="1"/>
  <c r="M86" i="28" s="1"/>
  <c r="R326" i="30" s="1"/>
  <c r="J245" i="7"/>
  <c r="J278" i="7" s="1"/>
  <c r="J310" i="7" s="1"/>
  <c r="J374" i="7" s="1"/>
  <c r="N97" i="14" s="1"/>
  <c r="AC36" i="30" s="1"/>
  <c r="AC34" i="30" s="1"/>
  <c r="J251" i="7"/>
  <c r="J284" i="7" s="1"/>
  <c r="J316" i="7" s="1"/>
  <c r="J380" i="7" s="1"/>
  <c r="N103" i="14" s="1"/>
  <c r="AI36" i="30" s="1"/>
  <c r="AI34" i="30" s="1"/>
  <c r="J230" i="7"/>
  <c r="J235" i="7"/>
  <c r="J236" i="7"/>
  <c r="J227" i="7"/>
  <c r="J238" i="7"/>
  <c r="J271" i="7" s="1"/>
  <c r="J303" i="7" s="1"/>
  <c r="J367" i="7" s="1"/>
  <c r="N90" i="14" s="1"/>
  <c r="V36" i="30" s="1"/>
  <c r="J250" i="7"/>
  <c r="J283" i="7" s="1"/>
  <c r="J315" i="7" s="1"/>
  <c r="J379" i="7" s="1"/>
  <c r="N102" i="14" s="1"/>
  <c r="AH36" i="30" s="1"/>
  <c r="AH34" i="30" s="1"/>
  <c r="J224" i="7"/>
  <c r="J257" i="7" s="1"/>
  <c r="J289" i="7" s="1"/>
  <c r="J353" i="7" s="1"/>
  <c r="N76" i="14" s="1"/>
  <c r="J237" i="7"/>
  <c r="J233" i="7"/>
  <c r="J249" i="7"/>
  <c r="J282" i="7" s="1"/>
  <c r="J314" i="7" s="1"/>
  <c r="J378" i="7" s="1"/>
  <c r="N101" i="14" s="1"/>
  <c r="AG36" i="30" s="1"/>
  <c r="AG34" i="30" s="1"/>
  <c r="J234" i="7"/>
  <c r="J242" i="7"/>
  <c r="J275" i="7" s="1"/>
  <c r="J307" i="7" s="1"/>
  <c r="J371" i="7" s="1"/>
  <c r="N94" i="14" s="1"/>
  <c r="Z36" i="30" s="1"/>
  <c r="Z34" i="30" s="1"/>
  <c r="J240" i="7"/>
  <c r="J273" i="7" s="1"/>
  <c r="J305" i="7" s="1"/>
  <c r="J369" i="7" s="1"/>
  <c r="N92" i="14" s="1"/>
  <c r="X36" i="30" s="1"/>
  <c r="X34" i="30" s="1"/>
  <c r="J241" i="7"/>
  <c r="J274" i="7" s="1"/>
  <c r="J306" i="7" s="1"/>
  <c r="J370" i="7" s="1"/>
  <c r="N93" i="14" s="1"/>
  <c r="Y36" i="30" s="1"/>
  <c r="Y34" i="30" s="1"/>
  <c r="J247" i="7"/>
  <c r="J280" i="7" s="1"/>
  <c r="J312" i="7" s="1"/>
  <c r="J376" i="7" s="1"/>
  <c r="N99" i="14" s="1"/>
  <c r="AE36" i="30" s="1"/>
  <c r="AE34" i="30" s="1"/>
  <c r="J226" i="7"/>
  <c r="J244" i="7"/>
  <c r="J277" i="7" s="1"/>
  <c r="J309" i="7" s="1"/>
  <c r="J373" i="7" s="1"/>
  <c r="N96" i="14" s="1"/>
  <c r="AB36" i="30" s="1"/>
  <c r="AB34" i="30" s="1"/>
  <c r="J232" i="7"/>
  <c r="J225" i="7"/>
  <c r="J258" i="7" s="1"/>
  <c r="J290" i="7" s="1"/>
  <c r="J354" i="7" s="1"/>
  <c r="N77" i="14" s="1"/>
  <c r="I36" i="30" s="1"/>
  <c r="I34" i="30" s="1"/>
  <c r="J229" i="7"/>
  <c r="J252" i="7"/>
  <c r="J285" i="7" s="1"/>
  <c r="J317" i="7" s="1"/>
  <c r="J381" i="7" s="1"/>
  <c r="N104" i="14" s="1"/>
  <c r="AJ36" i="30" s="1"/>
  <c r="AJ34" i="30" s="1"/>
  <c r="J243" i="7"/>
  <c r="J276" i="7" s="1"/>
  <c r="J308" i="7" s="1"/>
  <c r="J372" i="7" s="1"/>
  <c r="N95" i="14" s="1"/>
  <c r="AA36" i="30" s="1"/>
  <c r="AA34" i="30" s="1"/>
  <c r="J248" i="7"/>
  <c r="J281" i="7" s="1"/>
  <c r="J313" i="7" s="1"/>
  <c r="J377" i="7" s="1"/>
  <c r="N100" i="14" s="1"/>
  <c r="AF36" i="30" s="1"/>
  <c r="AF34" i="30" s="1"/>
  <c r="J246" i="7"/>
  <c r="J279" i="7" s="1"/>
  <c r="J311" i="7" s="1"/>
  <c r="J375" i="7" s="1"/>
  <c r="N98" i="14" s="1"/>
  <c r="AD36" i="30" s="1"/>
  <c r="AD34" i="30" s="1"/>
  <c r="J231" i="7"/>
  <c r="J228" i="7"/>
  <c r="J239" i="7"/>
  <c r="J272" i="7" s="1"/>
  <c r="J304" i="7" s="1"/>
  <c r="J368" i="7" s="1"/>
  <c r="N91" i="14" s="1"/>
  <c r="W36" i="30" s="1"/>
  <c r="W34" i="30" s="1"/>
  <c r="AR243" i="7"/>
  <c r="AR276" i="7" s="1"/>
  <c r="AR308" i="7" s="1"/>
  <c r="AR372" i="7" s="1"/>
  <c r="N95" i="28" s="1"/>
  <c r="AA332" i="30" s="1"/>
  <c r="AA330" i="30" s="1"/>
  <c r="AR244" i="7"/>
  <c r="AR277" i="7" s="1"/>
  <c r="AR309" i="7" s="1"/>
  <c r="AR373" i="7" s="1"/>
  <c r="N96" i="28" s="1"/>
  <c r="AB332" i="30" s="1"/>
  <c r="AB330" i="30" s="1"/>
  <c r="AR236" i="7"/>
  <c r="AR229" i="7"/>
  <c r="AR262" i="7" s="1"/>
  <c r="AR294" i="7" s="1"/>
  <c r="AR358" i="7" s="1"/>
  <c r="N81" i="28" s="1"/>
  <c r="M332" i="30" s="1"/>
  <c r="M330" i="30" s="1"/>
  <c r="AR240" i="7"/>
  <c r="AR273" i="7" s="1"/>
  <c r="AR305" i="7" s="1"/>
  <c r="AR369" i="7" s="1"/>
  <c r="N92" i="28" s="1"/>
  <c r="X332" i="30" s="1"/>
  <c r="X330" i="30" s="1"/>
  <c r="AR234" i="7"/>
  <c r="AR235" i="7"/>
  <c r="AR251" i="7"/>
  <c r="AR284" i="7" s="1"/>
  <c r="AR316" i="7" s="1"/>
  <c r="AR380" i="7" s="1"/>
  <c r="N103" i="28" s="1"/>
  <c r="AI332" i="30" s="1"/>
  <c r="AI330" i="30" s="1"/>
  <c r="AR245" i="7"/>
  <c r="AR278" i="7" s="1"/>
  <c r="AR310" i="7" s="1"/>
  <c r="AR374" i="7" s="1"/>
  <c r="N97" i="28" s="1"/>
  <c r="AC332" i="30" s="1"/>
  <c r="AC330" i="30" s="1"/>
  <c r="AR242" i="7"/>
  <c r="AR275" i="7" s="1"/>
  <c r="AR307" i="7" s="1"/>
  <c r="AR371" i="7" s="1"/>
  <c r="N94" i="28" s="1"/>
  <c r="Z332" i="30" s="1"/>
  <c r="Z330" i="30" s="1"/>
  <c r="AR231" i="7"/>
  <c r="AR248" i="7"/>
  <c r="AR281" i="7" s="1"/>
  <c r="AR313" i="7" s="1"/>
  <c r="AR377" i="7" s="1"/>
  <c r="N100" i="28" s="1"/>
  <c r="AF332" i="30" s="1"/>
  <c r="AF330" i="30" s="1"/>
  <c r="AR225" i="7"/>
  <c r="AR237" i="7"/>
  <c r="AR270" i="7" s="1"/>
  <c r="AR302" i="7" s="1"/>
  <c r="AR366" i="7" s="1"/>
  <c r="N89" i="28" s="1"/>
  <c r="U332" i="30" s="1"/>
  <c r="AR239" i="7"/>
  <c r="AR272" i="7" s="1"/>
  <c r="AR304" i="7" s="1"/>
  <c r="AR368" i="7" s="1"/>
  <c r="N91" i="28" s="1"/>
  <c r="W332" i="30" s="1"/>
  <c r="W330" i="30" s="1"/>
  <c r="AR249" i="7"/>
  <c r="AR282" i="7" s="1"/>
  <c r="AR314" i="7" s="1"/>
  <c r="AR378" i="7" s="1"/>
  <c r="N101" i="28" s="1"/>
  <c r="AG332" i="30" s="1"/>
  <c r="AG330" i="30" s="1"/>
  <c r="AR232" i="7"/>
  <c r="AR250" i="7"/>
  <c r="AR283" i="7" s="1"/>
  <c r="AR315" i="7" s="1"/>
  <c r="AR379" i="7" s="1"/>
  <c r="N102" i="28" s="1"/>
  <c r="AH332" i="30" s="1"/>
  <c r="AH330" i="30" s="1"/>
  <c r="AR233" i="7"/>
  <c r="AR230" i="7"/>
  <c r="AR226" i="7"/>
  <c r="AR259" i="7" s="1"/>
  <c r="AR291" i="7" s="1"/>
  <c r="AR355" i="7" s="1"/>
  <c r="N78" i="28" s="1"/>
  <c r="J332" i="30" s="1"/>
  <c r="J330" i="30" s="1"/>
  <c r="AR252" i="7"/>
  <c r="AR285" i="7" s="1"/>
  <c r="AR317" i="7" s="1"/>
  <c r="AR381" i="7" s="1"/>
  <c r="N104" i="28" s="1"/>
  <c r="AJ332" i="30" s="1"/>
  <c r="AJ330" i="30" s="1"/>
  <c r="AR228" i="7"/>
  <c r="AR238" i="7"/>
  <c r="AR271" i="7" s="1"/>
  <c r="AR303" i="7" s="1"/>
  <c r="AR367" i="7" s="1"/>
  <c r="N90" i="28" s="1"/>
  <c r="V332" i="30" s="1"/>
  <c r="AR227" i="7"/>
  <c r="AR247" i="7"/>
  <c r="AR280" i="7" s="1"/>
  <c r="AR312" i="7" s="1"/>
  <c r="AR376" i="7" s="1"/>
  <c r="N99" i="28" s="1"/>
  <c r="AE332" i="30" s="1"/>
  <c r="AE330" i="30" s="1"/>
  <c r="AR246" i="7"/>
  <c r="AR279" i="7" s="1"/>
  <c r="AR311" i="7" s="1"/>
  <c r="AR375" i="7" s="1"/>
  <c r="N98" i="28" s="1"/>
  <c r="AD332" i="30" s="1"/>
  <c r="AD330" i="30" s="1"/>
  <c r="AR241" i="7"/>
  <c r="AR274" i="7" s="1"/>
  <c r="AR306" i="7" s="1"/>
  <c r="AR370" i="7" s="1"/>
  <c r="N93" i="28" s="1"/>
  <c r="Y332" i="30" s="1"/>
  <c r="Y330" i="30" s="1"/>
  <c r="AR224" i="7"/>
  <c r="AP237" i="7"/>
  <c r="AP270" i="7" s="1"/>
  <c r="AP302" i="7" s="1"/>
  <c r="AP366" i="7" s="1"/>
  <c r="L89" i="28" s="1"/>
  <c r="U320" i="30" s="1"/>
  <c r="AP247" i="7"/>
  <c r="AP280" i="7" s="1"/>
  <c r="AP312" i="7" s="1"/>
  <c r="AP376" i="7" s="1"/>
  <c r="L99" i="28" s="1"/>
  <c r="AE320" i="30" s="1"/>
  <c r="AE318" i="30" s="1"/>
  <c r="AP226" i="7"/>
  <c r="AP244" i="7"/>
  <c r="AP277" i="7" s="1"/>
  <c r="AP309" i="7" s="1"/>
  <c r="AP373" i="7" s="1"/>
  <c r="L96" i="28" s="1"/>
  <c r="AB320" i="30" s="1"/>
  <c r="AB318" i="30" s="1"/>
  <c r="AP232" i="7"/>
  <c r="AP233" i="7"/>
  <c r="AP238" i="7"/>
  <c r="AP271" i="7" s="1"/>
  <c r="AP303" i="7" s="1"/>
  <c r="AP367" i="7" s="1"/>
  <c r="L90" i="28" s="1"/>
  <c r="V320" i="30" s="1"/>
  <c r="AP246" i="7"/>
  <c r="AP279" i="7" s="1"/>
  <c r="AP311" i="7" s="1"/>
  <c r="AP375" i="7" s="1"/>
  <c r="L98" i="28" s="1"/>
  <c r="AD320" i="30" s="1"/>
  <c r="AD318" i="30" s="1"/>
  <c r="AP231" i="7"/>
  <c r="AP227" i="7"/>
  <c r="AP241" i="7"/>
  <c r="AP274" i="7" s="1"/>
  <c r="AP306" i="7" s="1"/>
  <c r="AP370" i="7" s="1"/>
  <c r="L93" i="28" s="1"/>
  <c r="Y320" i="30" s="1"/>
  <c r="Y318" i="30" s="1"/>
  <c r="AP230" i="7"/>
  <c r="AP236" i="7"/>
  <c r="AP239" i="7"/>
  <c r="AP272" i="7" s="1"/>
  <c r="AP304" i="7" s="1"/>
  <c r="AP368" i="7" s="1"/>
  <c r="L91" i="28" s="1"/>
  <c r="W320" i="30" s="1"/>
  <c r="AP249" i="7"/>
  <c r="AP282" i="7" s="1"/>
  <c r="AP314" i="7" s="1"/>
  <c r="AP378" i="7" s="1"/>
  <c r="L101" i="28" s="1"/>
  <c r="AG320" i="30" s="1"/>
  <c r="AG318" i="30" s="1"/>
  <c r="AP250" i="7"/>
  <c r="AP283" i="7" s="1"/>
  <c r="AP315" i="7" s="1"/>
  <c r="AP379" i="7" s="1"/>
  <c r="L102" i="28" s="1"/>
  <c r="AH320" i="30" s="1"/>
  <c r="AH318" i="30" s="1"/>
  <c r="AP252" i="7"/>
  <c r="AP285" i="7" s="1"/>
  <c r="AP317" i="7" s="1"/>
  <c r="AP381" i="7" s="1"/>
  <c r="L104" i="28" s="1"/>
  <c r="AJ320" i="30" s="1"/>
  <c r="AJ318" i="30" s="1"/>
  <c r="AP224" i="7"/>
  <c r="AP257" i="7" s="1"/>
  <c r="AP289" i="7" s="1"/>
  <c r="AP353" i="7" s="1"/>
  <c r="L76" i="28" s="1"/>
  <c r="AP243" i="7"/>
  <c r="AP276" i="7" s="1"/>
  <c r="AP308" i="7" s="1"/>
  <c r="AP372" i="7" s="1"/>
  <c r="L95" i="28" s="1"/>
  <c r="AA320" i="30" s="1"/>
  <c r="AA318" i="30" s="1"/>
  <c r="AP228" i="7"/>
  <c r="AP248" i="7"/>
  <c r="AP281" i="7" s="1"/>
  <c r="AP313" i="7" s="1"/>
  <c r="AP377" i="7" s="1"/>
  <c r="L100" i="28" s="1"/>
  <c r="AF320" i="30" s="1"/>
  <c r="AF318" i="30" s="1"/>
  <c r="AP229" i="7"/>
  <c r="AP245" i="7"/>
  <c r="AP278" i="7" s="1"/>
  <c r="AP310" i="7" s="1"/>
  <c r="AP374" i="7" s="1"/>
  <c r="L97" i="28" s="1"/>
  <c r="AC320" i="30" s="1"/>
  <c r="AC318" i="30" s="1"/>
  <c r="AP234" i="7"/>
  <c r="AP242" i="7"/>
  <c r="AP275" i="7" s="1"/>
  <c r="AP307" i="7" s="1"/>
  <c r="AP371" i="7" s="1"/>
  <c r="L94" i="28" s="1"/>
  <c r="Z320" i="30" s="1"/>
  <c r="Z318" i="30" s="1"/>
  <c r="AP240" i="7"/>
  <c r="AP273" i="7" s="1"/>
  <c r="AP305" i="7" s="1"/>
  <c r="AP369" i="7" s="1"/>
  <c r="L92" i="28" s="1"/>
  <c r="X320" i="30" s="1"/>
  <c r="X318" i="30" s="1"/>
  <c r="AP251" i="7"/>
  <c r="AP284" i="7" s="1"/>
  <c r="AP316" i="7" s="1"/>
  <c r="AP380" i="7" s="1"/>
  <c r="L103" i="28" s="1"/>
  <c r="AI320" i="30" s="1"/>
  <c r="AI318" i="30" s="1"/>
  <c r="AP235" i="7"/>
  <c r="AP225" i="7"/>
  <c r="P239" i="7"/>
  <c r="P272" i="7" s="1"/>
  <c r="P304" i="7" s="1"/>
  <c r="P249" i="7"/>
  <c r="P282" i="7" s="1"/>
  <c r="P314" i="7" s="1"/>
  <c r="P378" i="7" s="1"/>
  <c r="I101" i="22" s="1"/>
  <c r="AG80" i="30" s="1"/>
  <c r="AG78" i="30" s="1"/>
  <c r="P232" i="7"/>
  <c r="P265" i="7" s="1"/>
  <c r="P297" i="7" s="1"/>
  <c r="P237" i="7"/>
  <c r="P270" i="7" s="1"/>
  <c r="P302" i="7" s="1"/>
  <c r="P240" i="7"/>
  <c r="P273" i="7" s="1"/>
  <c r="P305" i="7" s="1"/>
  <c r="P227" i="7"/>
  <c r="P230" i="7"/>
  <c r="P263" i="7" s="1"/>
  <c r="P295" i="7" s="1"/>
  <c r="P247" i="7"/>
  <c r="P280" i="7" s="1"/>
  <c r="P312" i="7" s="1"/>
  <c r="P225" i="7"/>
  <c r="P246" i="7"/>
  <c r="P279" i="7" s="1"/>
  <c r="P311" i="7" s="1"/>
  <c r="P375" i="7" s="1"/>
  <c r="I98" i="22" s="1"/>
  <c r="AD80" i="30" s="1"/>
  <c r="AD78" i="30" s="1"/>
  <c r="P243" i="7"/>
  <c r="P276" i="7" s="1"/>
  <c r="P308" i="7" s="1"/>
  <c r="P236" i="7"/>
  <c r="P269" i="7" s="1"/>
  <c r="P301" i="7" s="1"/>
  <c r="P241" i="7"/>
  <c r="P274" i="7" s="1"/>
  <c r="P306" i="7" s="1"/>
  <c r="P238" i="7"/>
  <c r="P271" i="7" s="1"/>
  <c r="P303" i="7" s="1"/>
  <c r="P367" i="7" s="1"/>
  <c r="I90" i="22" s="1"/>
  <c r="V80" i="30" s="1"/>
  <c r="V78" i="30" s="1"/>
  <c r="P251" i="7"/>
  <c r="P284" i="7" s="1"/>
  <c r="P316" i="7" s="1"/>
  <c r="P252" i="7"/>
  <c r="P285" i="7" s="1"/>
  <c r="P317" i="7" s="1"/>
  <c r="P245" i="7"/>
  <c r="P278" i="7" s="1"/>
  <c r="P310" i="7" s="1"/>
  <c r="P228" i="7"/>
  <c r="P261" i="7" s="1"/>
  <c r="P293" i="7" s="1"/>
  <c r="P357" i="7" s="1"/>
  <c r="I80" i="22" s="1"/>
  <c r="L80" i="30" s="1"/>
  <c r="L78" i="30" s="1"/>
  <c r="P233" i="7"/>
  <c r="P266" i="7" s="1"/>
  <c r="P298" i="7" s="1"/>
  <c r="P234" i="7"/>
  <c r="P267" i="7" s="1"/>
  <c r="P299" i="7" s="1"/>
  <c r="P226" i="7"/>
  <c r="P259" i="7" s="1"/>
  <c r="P291" i="7" s="1"/>
  <c r="P231" i="7"/>
  <c r="P264" i="7" s="1"/>
  <c r="P296" i="7" s="1"/>
  <c r="P360" i="7" s="1"/>
  <c r="I83" i="22" s="1"/>
  <c r="O80" i="30" s="1"/>
  <c r="O78" i="30" s="1"/>
  <c r="P248" i="7"/>
  <c r="P281" i="7" s="1"/>
  <c r="P313" i="7" s="1"/>
  <c r="P250" i="7"/>
  <c r="P283" i="7" s="1"/>
  <c r="P315" i="7" s="1"/>
  <c r="P242" i="7"/>
  <c r="P275" i="7" s="1"/>
  <c r="P307" i="7" s="1"/>
  <c r="P224" i="7"/>
  <c r="P244" i="7"/>
  <c r="P277" i="7" s="1"/>
  <c r="P309" i="7" s="1"/>
  <c r="P229" i="7"/>
  <c r="P262" i="7" s="1"/>
  <c r="P294" i="7" s="1"/>
  <c r="P235" i="7"/>
  <c r="P268" i="7" s="1"/>
  <c r="P300" i="7" s="1"/>
  <c r="AD253" i="7"/>
  <c r="AD258" i="7"/>
  <c r="AD290" i="7" s="1"/>
  <c r="AD354" i="7" s="1"/>
  <c r="M77" i="24" s="1"/>
  <c r="AQ264" i="7"/>
  <c r="AQ296" i="7" s="1"/>
  <c r="AQ360" i="7" s="1"/>
  <c r="M83" i="28" s="1"/>
  <c r="O326" i="30" s="1"/>
  <c r="O324" i="30" s="1"/>
  <c r="AQ266" i="7"/>
  <c r="AQ298" i="7" s="1"/>
  <c r="AQ362" i="7" s="1"/>
  <c r="M85" i="28" s="1"/>
  <c r="Q326" i="30" s="1"/>
  <c r="Q324" i="30" s="1"/>
  <c r="X238" i="7"/>
  <c r="X271" i="7" s="1"/>
  <c r="X303" i="7" s="1"/>
  <c r="X367" i="7" s="1"/>
  <c r="L90" i="23" s="1"/>
  <c r="V135" i="30" s="1"/>
  <c r="V133" i="30" s="1"/>
  <c r="X229" i="7"/>
  <c r="X262" i="7" s="1"/>
  <c r="X294" i="7" s="1"/>
  <c r="X224" i="7"/>
  <c r="X249" i="7"/>
  <c r="X282" i="7" s="1"/>
  <c r="X314" i="7" s="1"/>
  <c r="X248" i="7"/>
  <c r="X281" i="7" s="1"/>
  <c r="X313" i="7" s="1"/>
  <c r="X377" i="7" s="1"/>
  <c r="L100" i="23" s="1"/>
  <c r="AF135" i="30" s="1"/>
  <c r="AF133" i="30" s="1"/>
  <c r="X251" i="7"/>
  <c r="X284" i="7" s="1"/>
  <c r="X316" i="7" s="1"/>
  <c r="X228" i="7"/>
  <c r="X261" i="7" s="1"/>
  <c r="X293" i="7" s="1"/>
  <c r="K253" i="7"/>
  <c r="K257" i="7"/>
  <c r="K289" i="7" s="1"/>
  <c r="K353" i="7" s="1"/>
  <c r="I76" i="21" s="1"/>
  <c r="E225" i="7"/>
  <c r="E240" i="7"/>
  <c r="E273" i="7" s="1"/>
  <c r="E305" i="7" s="1"/>
  <c r="E250" i="7"/>
  <c r="E283" i="7" s="1"/>
  <c r="E315" i="7" s="1"/>
  <c r="E233" i="7"/>
  <c r="E266" i="7" s="1"/>
  <c r="E298" i="7" s="1"/>
  <c r="E362" i="7" s="1"/>
  <c r="I85" i="14" s="1"/>
  <c r="Q6" i="30" s="1"/>
  <c r="Q4" i="30" s="1"/>
  <c r="E243" i="7"/>
  <c r="E276" i="7" s="1"/>
  <c r="E308" i="7" s="1"/>
  <c r="E231" i="7"/>
  <c r="E264" i="7" s="1"/>
  <c r="E296" i="7" s="1"/>
  <c r="E228" i="7"/>
  <c r="E224" i="7"/>
  <c r="E248" i="7"/>
  <c r="E281" i="7" s="1"/>
  <c r="E313" i="7" s="1"/>
  <c r="E251" i="7"/>
  <c r="E284" i="7" s="1"/>
  <c r="E316" i="7" s="1"/>
  <c r="E241" i="7"/>
  <c r="E274" i="7" s="1"/>
  <c r="E306" i="7" s="1"/>
  <c r="E232" i="7"/>
  <c r="E265" i="7" s="1"/>
  <c r="E297" i="7" s="1"/>
  <c r="E361" i="7" s="1"/>
  <c r="I84" i="14" s="1"/>
  <c r="P6" i="30" s="1"/>
  <c r="P4" i="30" s="1"/>
  <c r="E245" i="7"/>
  <c r="E278" i="7" s="1"/>
  <c r="E310" i="7" s="1"/>
  <c r="E230" i="7"/>
  <c r="E263" i="7" s="1"/>
  <c r="E295" i="7" s="1"/>
  <c r="E236" i="7"/>
  <c r="E269" i="7" s="1"/>
  <c r="E301" i="7" s="1"/>
  <c r="E252" i="7"/>
  <c r="E285" i="7" s="1"/>
  <c r="E317" i="7" s="1"/>
  <c r="E226" i="7"/>
  <c r="E259" i="7" s="1"/>
  <c r="E291" i="7" s="1"/>
  <c r="E246" i="7"/>
  <c r="E279" i="7" s="1"/>
  <c r="E311" i="7" s="1"/>
  <c r="E229" i="7"/>
  <c r="E242" i="7"/>
  <c r="E275" i="7" s="1"/>
  <c r="E307" i="7" s="1"/>
  <c r="E371" i="7" s="1"/>
  <c r="I94" i="14" s="1"/>
  <c r="Z6" i="30" s="1"/>
  <c r="Z4" i="30" s="1"/>
  <c r="E239" i="7"/>
  <c r="E272" i="7" s="1"/>
  <c r="E304" i="7" s="1"/>
  <c r="E227" i="7"/>
  <c r="E260" i="7" s="1"/>
  <c r="E292" i="7" s="1"/>
  <c r="E249" i="7"/>
  <c r="E282" i="7" s="1"/>
  <c r="E314" i="7" s="1"/>
  <c r="E234" i="7"/>
  <c r="E267" i="7" s="1"/>
  <c r="E299" i="7" s="1"/>
  <c r="E363" i="7" s="1"/>
  <c r="I86" i="14" s="1"/>
  <c r="R6" i="30" s="1"/>
  <c r="R4" i="30" s="1"/>
  <c r="E238" i="7"/>
  <c r="E271" i="7" s="1"/>
  <c r="E303" i="7" s="1"/>
  <c r="E244" i="7"/>
  <c r="E277" i="7" s="1"/>
  <c r="E309" i="7" s="1"/>
  <c r="E237" i="7"/>
  <c r="E270" i="7" s="1"/>
  <c r="E302" i="7" s="1"/>
  <c r="E235" i="7"/>
  <c r="E268" i="7" s="1"/>
  <c r="E300" i="7" s="1"/>
  <c r="E247" i="7"/>
  <c r="E280" i="7" s="1"/>
  <c r="E312" i="7" s="1"/>
  <c r="F253" i="7"/>
  <c r="F258" i="7"/>
  <c r="F290" i="7" s="1"/>
  <c r="F354" i="7" s="1"/>
  <c r="J77" i="14" s="1"/>
  <c r="I12" i="30" s="1"/>
  <c r="I10" i="30" s="1"/>
  <c r="T251" i="7"/>
  <c r="T284" i="7" s="1"/>
  <c r="T316" i="7" s="1"/>
  <c r="T252" i="7"/>
  <c r="T285" i="7" s="1"/>
  <c r="T317" i="7" s="1"/>
  <c r="T245" i="7"/>
  <c r="T278" i="7" s="1"/>
  <c r="T310" i="7" s="1"/>
  <c r="T228" i="7"/>
  <c r="T261" i="7" s="1"/>
  <c r="T293" i="7" s="1"/>
  <c r="T233" i="7"/>
  <c r="T266" i="7" s="1"/>
  <c r="T298" i="7" s="1"/>
  <c r="T362" i="7" s="1"/>
  <c r="M85" i="22" s="1"/>
  <c r="Q104" i="30" s="1"/>
  <c r="Q102" i="30" s="1"/>
  <c r="T224" i="7"/>
  <c r="T242" i="7"/>
  <c r="T275" i="7" s="1"/>
  <c r="T307" i="7" s="1"/>
  <c r="T231" i="7"/>
  <c r="T236" i="7"/>
  <c r="T269" i="7" s="1"/>
  <c r="T301" i="7" s="1"/>
  <c r="T365" i="7" s="1"/>
  <c r="M88" i="22" s="1"/>
  <c r="T104" i="30" s="1"/>
  <c r="T234" i="7"/>
  <c r="T267" i="7" s="1"/>
  <c r="T299" i="7" s="1"/>
  <c r="T240" i="7"/>
  <c r="T273" i="7" s="1"/>
  <c r="T305" i="7" s="1"/>
  <c r="T239" i="7"/>
  <c r="T272" i="7" s="1"/>
  <c r="T304" i="7" s="1"/>
  <c r="T232" i="7"/>
  <c r="T265" i="7" s="1"/>
  <c r="T297" i="7" s="1"/>
  <c r="T230" i="7"/>
  <c r="T263" i="7" s="1"/>
  <c r="T295" i="7" s="1"/>
  <c r="T226" i="7"/>
  <c r="T259" i="7" s="1"/>
  <c r="T291" i="7" s="1"/>
  <c r="T247" i="7"/>
  <c r="T280" i="7" s="1"/>
  <c r="T312" i="7" s="1"/>
  <c r="T248" i="7"/>
  <c r="T281" i="7" s="1"/>
  <c r="T313" i="7" s="1"/>
  <c r="T377" i="7" s="1"/>
  <c r="M100" i="22" s="1"/>
  <c r="AF104" i="30" s="1"/>
  <c r="AF102" i="30" s="1"/>
  <c r="T238" i="7"/>
  <c r="T271" i="7" s="1"/>
  <c r="T303" i="7" s="1"/>
  <c r="T225" i="7"/>
  <c r="T246" i="7"/>
  <c r="T279" i="7" s="1"/>
  <c r="T311" i="7" s="1"/>
  <c r="T227" i="7"/>
  <c r="T260" i="7" s="1"/>
  <c r="T292" i="7" s="1"/>
  <c r="T356" i="7" s="1"/>
  <c r="M79" i="22" s="1"/>
  <c r="K104" i="30" s="1"/>
  <c r="K102" i="30" s="1"/>
  <c r="T241" i="7"/>
  <c r="T274" i="7" s="1"/>
  <c r="T306" i="7" s="1"/>
  <c r="T243" i="7"/>
  <c r="T276" i="7" s="1"/>
  <c r="T308" i="7" s="1"/>
  <c r="T244" i="7"/>
  <c r="T277" i="7" s="1"/>
  <c r="T309" i="7" s="1"/>
  <c r="T229" i="7"/>
  <c r="T235" i="7"/>
  <c r="T268" i="7" s="1"/>
  <c r="T300" i="7" s="1"/>
  <c r="T249" i="7"/>
  <c r="T282" i="7" s="1"/>
  <c r="T314" i="7" s="1"/>
  <c r="T237" i="7"/>
  <c r="T270" i="7" s="1"/>
  <c r="T302" i="7" s="1"/>
  <c r="T250" i="7"/>
  <c r="T283" i="7" s="1"/>
  <c r="T315" i="7" s="1"/>
  <c r="F263" i="7"/>
  <c r="F295" i="7" s="1"/>
  <c r="F359" i="7" s="1"/>
  <c r="J82" i="14" s="1"/>
  <c r="N12" i="30" s="1"/>
  <c r="N10" i="30" s="1"/>
  <c r="R250" i="7"/>
  <c r="R283" i="7" s="1"/>
  <c r="R315" i="7" s="1"/>
  <c r="R243" i="7"/>
  <c r="R276" i="7" s="1"/>
  <c r="R308" i="7" s="1"/>
  <c r="R226" i="7"/>
  <c r="R240" i="7"/>
  <c r="R273" i="7" s="1"/>
  <c r="R305" i="7" s="1"/>
  <c r="R231" i="7"/>
  <c r="R264" i="7" s="1"/>
  <c r="R296" i="7" s="1"/>
  <c r="R233" i="7"/>
  <c r="R266" i="7" s="1"/>
  <c r="R298" i="7" s="1"/>
  <c r="R227" i="7"/>
  <c r="R251" i="7"/>
  <c r="R284" i="7" s="1"/>
  <c r="R316" i="7" s="1"/>
  <c r="R248" i="7"/>
  <c r="R281" i="7" s="1"/>
  <c r="R313" i="7" s="1"/>
  <c r="R236" i="7"/>
  <c r="R269" i="7" s="1"/>
  <c r="R301" i="7" s="1"/>
  <c r="R247" i="7"/>
  <c r="R280" i="7" s="1"/>
  <c r="R312" i="7" s="1"/>
  <c r="R244" i="7"/>
  <c r="R277" i="7" s="1"/>
  <c r="R309" i="7" s="1"/>
  <c r="R232" i="7"/>
  <c r="R265" i="7" s="1"/>
  <c r="R297" i="7" s="1"/>
  <c r="R249" i="7"/>
  <c r="R282" i="7" s="1"/>
  <c r="R314" i="7" s="1"/>
  <c r="R246" i="7"/>
  <c r="R279" i="7" s="1"/>
  <c r="R311" i="7" s="1"/>
  <c r="R242" i="7"/>
  <c r="R275" i="7" s="1"/>
  <c r="R307" i="7" s="1"/>
  <c r="R224" i="7"/>
  <c r="R257" i="7" s="1"/>
  <c r="R289" i="7" s="1"/>
  <c r="R239" i="7"/>
  <c r="R272" i="7" s="1"/>
  <c r="R304" i="7" s="1"/>
  <c r="R252" i="7"/>
  <c r="R285" i="7" s="1"/>
  <c r="R317" i="7" s="1"/>
  <c r="R381" i="7" s="1"/>
  <c r="K104" i="22" s="1"/>
  <c r="AJ92" i="30" s="1"/>
  <c r="AJ90" i="30" s="1"/>
  <c r="R229" i="7"/>
  <c r="R262" i="7" s="1"/>
  <c r="R294" i="7" s="1"/>
  <c r="R225" i="7"/>
  <c r="R245" i="7"/>
  <c r="R278" i="7" s="1"/>
  <c r="R310" i="7" s="1"/>
  <c r="R234" i="7"/>
  <c r="R267" i="7" s="1"/>
  <c r="R299" i="7" s="1"/>
  <c r="R363" i="7" s="1"/>
  <c r="K86" i="22" s="1"/>
  <c r="R92" i="30" s="1"/>
  <c r="R90" i="30" s="1"/>
  <c r="R238" i="7"/>
  <c r="R271" i="7" s="1"/>
  <c r="R303" i="7" s="1"/>
  <c r="R237" i="7"/>
  <c r="R270" i="7" s="1"/>
  <c r="R302" i="7" s="1"/>
  <c r="R241" i="7"/>
  <c r="R274" i="7" s="1"/>
  <c r="R306" i="7" s="1"/>
  <c r="R230" i="7"/>
  <c r="R263" i="7" s="1"/>
  <c r="R295" i="7" s="1"/>
  <c r="R359" i="7" s="1"/>
  <c r="K82" i="22" s="1"/>
  <c r="N92" i="30" s="1"/>
  <c r="N90" i="30" s="1"/>
  <c r="R235" i="7"/>
  <c r="R268" i="7" s="1"/>
  <c r="R300" i="7" s="1"/>
  <c r="R228" i="7"/>
  <c r="Z241" i="7"/>
  <c r="Z274" i="7" s="1"/>
  <c r="Z306" i="7" s="1"/>
  <c r="Z251" i="7"/>
  <c r="Z284" i="7" s="1"/>
  <c r="Z316" i="7" s="1"/>
  <c r="Z380" i="7" s="1"/>
  <c r="I103" i="24" s="1"/>
  <c r="AI154" i="30" s="1"/>
  <c r="AI152" i="30" s="1"/>
  <c r="Z230" i="7"/>
  <c r="Z263" i="7" s="1"/>
  <c r="Z295" i="7" s="1"/>
  <c r="Z235" i="7"/>
  <c r="Z236" i="7"/>
  <c r="Z269" i="7" s="1"/>
  <c r="Z301" i="7" s="1"/>
  <c r="Z238" i="7"/>
  <c r="Z271" i="7" s="1"/>
  <c r="Z303" i="7" s="1"/>
  <c r="Z367" i="7" s="1"/>
  <c r="I90" i="24" s="1"/>
  <c r="V154" i="30" s="1"/>
  <c r="Z233" i="7"/>
  <c r="Z250" i="7"/>
  <c r="Z283" i="7" s="1"/>
  <c r="Z315" i="7" s="1"/>
  <c r="Z224" i="7"/>
  <c r="Z257" i="7" s="1"/>
  <c r="Z289" i="7" s="1"/>
  <c r="Z240" i="7"/>
  <c r="Z273" i="7" s="1"/>
  <c r="Z305" i="7" s="1"/>
  <c r="Z248" i="7"/>
  <c r="Z281" i="7" s="1"/>
  <c r="Z313" i="7" s="1"/>
  <c r="Z245" i="7"/>
  <c r="Z278" i="7" s="1"/>
  <c r="Z310" i="7" s="1"/>
  <c r="Z234" i="7"/>
  <c r="Z267" i="7" s="1"/>
  <c r="Z299" i="7" s="1"/>
  <c r="Z242" i="7"/>
  <c r="Z275" i="7" s="1"/>
  <c r="Z307" i="7" s="1"/>
  <c r="Z371" i="7" s="1"/>
  <c r="I94" i="24" s="1"/>
  <c r="Z154" i="30" s="1"/>
  <c r="Z152" i="30" s="1"/>
  <c r="Z225" i="7"/>
  <c r="Z237" i="7"/>
  <c r="Z270" i="7" s="1"/>
  <c r="Z302" i="7" s="1"/>
  <c r="Z247" i="7"/>
  <c r="Z280" i="7" s="1"/>
  <c r="Z312" i="7" s="1"/>
  <c r="Z226" i="7"/>
  <c r="Z244" i="7"/>
  <c r="Z277" i="7" s="1"/>
  <c r="Z309" i="7" s="1"/>
  <c r="Z232" i="7"/>
  <c r="Z265" i="7" s="1"/>
  <c r="Z297" i="7" s="1"/>
  <c r="Z228" i="7"/>
  <c r="Z261" i="7" s="1"/>
  <c r="Z293" i="7" s="1"/>
  <c r="Z229" i="7"/>
  <c r="Z262" i="7" s="1"/>
  <c r="Z294" i="7" s="1"/>
  <c r="Z358" i="7" s="1"/>
  <c r="I81" i="24" s="1"/>
  <c r="M154" i="30" s="1"/>
  <c r="M152" i="30" s="1"/>
  <c r="Z249" i="7"/>
  <c r="Z282" i="7" s="1"/>
  <c r="Z314" i="7" s="1"/>
  <c r="Z252" i="7"/>
  <c r="Z285" i="7" s="1"/>
  <c r="Z317" i="7" s="1"/>
  <c r="Z243" i="7"/>
  <c r="Z276" i="7" s="1"/>
  <c r="Z308" i="7" s="1"/>
  <c r="Z227" i="7"/>
  <c r="Z246" i="7"/>
  <c r="Z279" i="7" s="1"/>
  <c r="Z311" i="7" s="1"/>
  <c r="Z231" i="7"/>
  <c r="Z239" i="7"/>
  <c r="Z272" i="7" s="1"/>
  <c r="Z304" i="7" s="1"/>
  <c r="L247" i="7"/>
  <c r="L280" i="7" s="1"/>
  <c r="L312" i="7" s="1"/>
  <c r="L248" i="7"/>
  <c r="L281" i="7" s="1"/>
  <c r="L313" i="7" s="1"/>
  <c r="L244" i="7"/>
  <c r="L277" i="7" s="1"/>
  <c r="L309" i="7" s="1"/>
  <c r="L225" i="7"/>
  <c r="L240" i="7"/>
  <c r="L273" i="7" s="1"/>
  <c r="L305" i="7" s="1"/>
  <c r="L369" i="7" s="1"/>
  <c r="J92" i="21" s="1"/>
  <c r="X49" i="30" s="1"/>
  <c r="X47" i="30" s="1"/>
  <c r="L238" i="7"/>
  <c r="L271" i="7" s="1"/>
  <c r="L303" i="7" s="1"/>
  <c r="L224" i="7"/>
  <c r="L245" i="7"/>
  <c r="L278" i="7" s="1"/>
  <c r="L310" i="7" s="1"/>
  <c r="L242" i="7"/>
  <c r="L275" i="7" s="1"/>
  <c r="L307" i="7" s="1"/>
  <c r="L231" i="7"/>
  <c r="L264" i="7" s="1"/>
  <c r="L296" i="7" s="1"/>
  <c r="L252" i="7"/>
  <c r="L285" i="7" s="1"/>
  <c r="L317" i="7" s="1"/>
  <c r="L228" i="7"/>
  <c r="L261" i="7" s="1"/>
  <c r="L293" i="7" s="1"/>
  <c r="L229" i="7"/>
  <c r="L235" i="7"/>
  <c r="L268" i="7" s="1"/>
  <c r="L300" i="7" s="1"/>
  <c r="L243" i="7"/>
  <c r="L276" i="7" s="1"/>
  <c r="L308" i="7" s="1"/>
  <c r="L249" i="7"/>
  <c r="L282" i="7" s="1"/>
  <c r="L314" i="7" s="1"/>
  <c r="L236" i="7"/>
  <c r="L269" i="7" s="1"/>
  <c r="L301" i="7" s="1"/>
  <c r="L250" i="7"/>
  <c r="L283" i="7" s="1"/>
  <c r="L315" i="7" s="1"/>
  <c r="L237" i="7"/>
  <c r="L270" i="7" s="1"/>
  <c r="L302" i="7" s="1"/>
  <c r="L234" i="7"/>
  <c r="L267" i="7" s="1"/>
  <c r="L299" i="7" s="1"/>
  <c r="L227" i="7"/>
  <c r="L260" i="7" s="1"/>
  <c r="L292" i="7" s="1"/>
  <c r="L356" i="7" s="1"/>
  <c r="J79" i="21" s="1"/>
  <c r="K49" i="30" s="1"/>
  <c r="K47" i="30" s="1"/>
  <c r="L239" i="7"/>
  <c r="L272" i="7" s="1"/>
  <c r="L304" i="7" s="1"/>
  <c r="L232" i="7"/>
  <c r="L265" i="7" s="1"/>
  <c r="L297" i="7" s="1"/>
  <c r="L233" i="7"/>
  <c r="L266" i="7" s="1"/>
  <c r="L298" i="7" s="1"/>
  <c r="L226" i="7"/>
  <c r="L259" i="7" s="1"/>
  <c r="L291" i="7" s="1"/>
  <c r="L355" i="7" s="1"/>
  <c r="J78" i="21" s="1"/>
  <c r="J49" i="30" s="1"/>
  <c r="J47" i="30" s="1"/>
  <c r="L251" i="7"/>
  <c r="L284" i="7" s="1"/>
  <c r="L316" i="7" s="1"/>
  <c r="L246" i="7"/>
  <c r="L279" i="7" s="1"/>
  <c r="L311" i="7" s="1"/>
  <c r="L241" i="7"/>
  <c r="L274" i="7" s="1"/>
  <c r="L306" i="7" s="1"/>
  <c r="L230" i="7"/>
  <c r="L263" i="7" s="1"/>
  <c r="L295" i="7" s="1"/>
  <c r="L359" i="7" s="1"/>
  <c r="J82" i="21" s="1"/>
  <c r="N49" i="30" s="1"/>
  <c r="N47" i="30" s="1"/>
  <c r="V253" i="7"/>
  <c r="V258" i="7"/>
  <c r="V290" i="7" s="1"/>
  <c r="V354" i="7" s="1"/>
  <c r="J77" i="23" s="1"/>
  <c r="I123" i="30" s="1"/>
  <c r="I121" i="30" s="1"/>
  <c r="V263" i="7"/>
  <c r="V295" i="7" s="1"/>
  <c r="V359" i="7" s="1"/>
  <c r="J82" i="23" s="1"/>
  <c r="N123" i="30" s="1"/>
  <c r="N121" i="30" s="1"/>
  <c r="AL253" i="7"/>
  <c r="AL258" i="7"/>
  <c r="AL290" i="7" s="1"/>
  <c r="AL354" i="7" s="1"/>
  <c r="I77" i="27" s="1"/>
  <c r="I265" i="30" s="1"/>
  <c r="I263" i="30" s="1"/>
  <c r="AT264" i="7"/>
  <c r="AT296" i="7" s="1"/>
  <c r="AT360" i="7" s="1"/>
  <c r="J83" i="29" s="1"/>
  <c r="O345" i="30" s="1"/>
  <c r="O343" i="30" s="1"/>
  <c r="O264" i="7"/>
  <c r="O296" i="7" s="1"/>
  <c r="O360" i="7" s="1"/>
  <c r="M83" i="21" s="1"/>
  <c r="O67" i="30" s="1"/>
  <c r="O65" i="30" s="1"/>
  <c r="AA258" i="7"/>
  <c r="AA290" i="7" s="1"/>
  <c r="AA354" i="7" s="1"/>
  <c r="J77" i="24" s="1"/>
  <c r="I160" i="30" s="1"/>
  <c r="I158" i="30" s="1"/>
  <c r="AQ261" i="7"/>
  <c r="AQ293" i="7" s="1"/>
  <c r="AQ357" i="7" s="1"/>
  <c r="M80" i="28" s="1"/>
  <c r="L326" i="30" s="1"/>
  <c r="L324" i="30" s="1"/>
  <c r="S253" i="7"/>
  <c r="S257" i="7"/>
  <c r="S289" i="7" s="1"/>
  <c r="S353" i="7" s="1"/>
  <c r="L76" i="22" s="1"/>
  <c r="AU261" i="7"/>
  <c r="AU293" i="7" s="1"/>
  <c r="AU357" i="7" s="1"/>
  <c r="K80" i="29" s="1"/>
  <c r="L351" i="30" s="1"/>
  <c r="L349" i="30" s="1"/>
  <c r="AU264" i="7"/>
  <c r="AU296" i="7" s="1"/>
  <c r="AU360" i="7" s="1"/>
  <c r="K83" i="29" s="1"/>
  <c r="O351" i="30" s="1"/>
  <c r="O349" i="30" s="1"/>
  <c r="X242" i="7"/>
  <c r="X275" i="7" s="1"/>
  <c r="X307" i="7" s="1"/>
  <c r="X236" i="7"/>
  <c r="X269" i="7" s="1"/>
  <c r="X301" i="7" s="1"/>
  <c r="X233" i="7"/>
  <c r="X266" i="7" s="1"/>
  <c r="X298" i="7" s="1"/>
  <c r="X239" i="7"/>
  <c r="X272" i="7" s="1"/>
  <c r="X304" i="7" s="1"/>
  <c r="X231" i="7"/>
  <c r="X264" i="7" s="1"/>
  <c r="X296" i="7" s="1"/>
  <c r="X230" i="7"/>
  <c r="X263" i="7" s="1"/>
  <c r="X295" i="7" s="1"/>
  <c r="AE257" i="7"/>
  <c r="AE289" i="7" s="1"/>
  <c r="AE353" i="7" s="1"/>
  <c r="I76" i="25" s="1"/>
  <c r="AE253" i="7"/>
  <c r="AE266" i="7"/>
  <c r="AE298" i="7" s="1"/>
  <c r="AE362" i="7" s="1"/>
  <c r="I85" i="25" s="1"/>
  <c r="Q191" i="30" s="1"/>
  <c r="Q189" i="30" s="1"/>
  <c r="F220" i="7"/>
  <c r="R218" i="7"/>
  <c r="R214" i="7"/>
  <c r="R219" i="7"/>
  <c r="R215" i="7"/>
  <c r="R213" i="7"/>
  <c r="R211" i="7"/>
  <c r="R205" i="7"/>
  <c r="R201" i="7"/>
  <c r="R210" i="7"/>
  <c r="R209" i="7"/>
  <c r="R208" i="7"/>
  <c r="R204" i="7"/>
  <c r="R203" i="7"/>
  <c r="R217" i="7"/>
  <c r="R216" i="7"/>
  <c r="R212" i="7"/>
  <c r="R195" i="7"/>
  <c r="R200" i="7"/>
  <c r="R199" i="7"/>
  <c r="R198" i="7"/>
  <c r="R194" i="7"/>
  <c r="R207" i="7"/>
  <c r="R206" i="7"/>
  <c r="R202" i="7"/>
  <c r="R191" i="7"/>
  <c r="R192" i="7"/>
  <c r="R197" i="7"/>
  <c r="R196" i="7"/>
  <c r="R193" i="7"/>
  <c r="AF216" i="7"/>
  <c r="AF212" i="7"/>
  <c r="AF217" i="7"/>
  <c r="AF213" i="7"/>
  <c r="AF219" i="7"/>
  <c r="AF209" i="7"/>
  <c r="AF207" i="7"/>
  <c r="AF203" i="7"/>
  <c r="AF199" i="7"/>
  <c r="AF211" i="7"/>
  <c r="AF210" i="7"/>
  <c r="AF218" i="7"/>
  <c r="AF215" i="7"/>
  <c r="AF214" i="7"/>
  <c r="AF202" i="7"/>
  <c r="AF201" i="7"/>
  <c r="AF200" i="7"/>
  <c r="AF197" i="7"/>
  <c r="AF193" i="7"/>
  <c r="AF208" i="7"/>
  <c r="AF198" i="7"/>
  <c r="AF206" i="7"/>
  <c r="AF205" i="7"/>
  <c r="AF204" i="7"/>
  <c r="AF192" i="7"/>
  <c r="AF196" i="7"/>
  <c r="AF195" i="7"/>
  <c r="AF194" i="7"/>
  <c r="AF191" i="7"/>
  <c r="AN216" i="7"/>
  <c r="AN212" i="7"/>
  <c r="AN217" i="7"/>
  <c r="AN213" i="7"/>
  <c r="AN219" i="7"/>
  <c r="AN209" i="7"/>
  <c r="AN211" i="7"/>
  <c r="AN210" i="7"/>
  <c r="AN207" i="7"/>
  <c r="AN203" i="7"/>
  <c r="AN199" i="7"/>
  <c r="AN218" i="7"/>
  <c r="AN215" i="7"/>
  <c r="AN214" i="7"/>
  <c r="AN208" i="7"/>
  <c r="AN197" i="7"/>
  <c r="AN193" i="7"/>
  <c r="AN192" i="7"/>
  <c r="AN206" i="7"/>
  <c r="AN205" i="7"/>
  <c r="AN204" i="7"/>
  <c r="AN202" i="7"/>
  <c r="AN201" i="7"/>
  <c r="AN200" i="7"/>
  <c r="AN198" i="7"/>
  <c r="AN196" i="7"/>
  <c r="AN195" i="7"/>
  <c r="AN194" i="7"/>
  <c r="AN191" i="7"/>
  <c r="AT220" i="7"/>
  <c r="N220" i="7"/>
  <c r="S220" i="7"/>
  <c r="T216" i="7"/>
  <c r="T212" i="7"/>
  <c r="T217" i="7"/>
  <c r="T213" i="7"/>
  <c r="T219" i="7"/>
  <c r="T215" i="7"/>
  <c r="T209" i="7"/>
  <c r="T208" i="7"/>
  <c r="T207" i="7"/>
  <c r="T203" i="7"/>
  <c r="T199" i="7"/>
  <c r="T218" i="7"/>
  <c r="T206" i="7"/>
  <c r="T205" i="7"/>
  <c r="T204" i="7"/>
  <c r="T197" i="7"/>
  <c r="T214" i="7"/>
  <c r="T194" i="7"/>
  <c r="T202" i="7"/>
  <c r="T201" i="7"/>
  <c r="T200" i="7"/>
  <c r="T192" i="7"/>
  <c r="T211" i="7"/>
  <c r="T210" i="7"/>
  <c r="T198" i="7"/>
  <c r="T193" i="7"/>
  <c r="T196" i="7"/>
  <c r="T195" i="7"/>
  <c r="T191" i="7"/>
  <c r="AH218" i="7"/>
  <c r="AH214" i="7"/>
  <c r="AH219" i="7"/>
  <c r="AH215" i="7"/>
  <c r="AH217" i="7"/>
  <c r="AH213" i="7"/>
  <c r="AH211" i="7"/>
  <c r="AH205" i="7"/>
  <c r="AH201" i="7"/>
  <c r="AH204" i="7"/>
  <c r="AH203" i="7"/>
  <c r="AH195" i="7"/>
  <c r="AH192" i="7"/>
  <c r="AH216" i="7"/>
  <c r="AH212" i="7"/>
  <c r="AH202" i="7"/>
  <c r="AH194" i="7"/>
  <c r="AH193" i="7"/>
  <c r="AH210" i="7"/>
  <c r="AH209" i="7"/>
  <c r="AH208" i="7"/>
  <c r="AH200" i="7"/>
  <c r="AH199" i="7"/>
  <c r="AH198" i="7"/>
  <c r="AH191" i="7"/>
  <c r="AH207" i="7"/>
  <c r="AH206" i="7"/>
  <c r="AH197" i="7"/>
  <c r="AH196" i="7"/>
  <c r="X216" i="7"/>
  <c r="X212" i="7"/>
  <c r="X217" i="7"/>
  <c r="X213" i="7"/>
  <c r="X219" i="7"/>
  <c r="X209" i="7"/>
  <c r="X211" i="7"/>
  <c r="X210" i="7"/>
  <c r="X207" i="7"/>
  <c r="X203" i="7"/>
  <c r="X199" i="7"/>
  <c r="X215" i="7"/>
  <c r="X214" i="7"/>
  <c r="X197" i="7"/>
  <c r="X202" i="7"/>
  <c r="X201" i="7"/>
  <c r="X200" i="7"/>
  <c r="X218" i="7"/>
  <c r="X208" i="7"/>
  <c r="X192" i="7"/>
  <c r="X193" i="7"/>
  <c r="X206" i="7"/>
  <c r="X205" i="7"/>
  <c r="X204" i="7"/>
  <c r="X196" i="7"/>
  <c r="X195" i="7"/>
  <c r="X194" i="7"/>
  <c r="X198" i="7"/>
  <c r="X191" i="7"/>
  <c r="O220" i="7"/>
  <c r="AA220" i="7"/>
  <c r="AI220" i="7"/>
  <c r="AU220" i="7"/>
  <c r="AL220" i="7"/>
  <c r="AB216" i="7"/>
  <c r="AB212" i="7"/>
  <c r="AB217" i="7"/>
  <c r="AB213" i="7"/>
  <c r="AB219" i="7"/>
  <c r="AB215" i="7"/>
  <c r="AB209" i="7"/>
  <c r="AB218" i="7"/>
  <c r="AB207" i="7"/>
  <c r="AB203" i="7"/>
  <c r="AB199" i="7"/>
  <c r="AB206" i="7"/>
  <c r="AB205" i="7"/>
  <c r="AB204" i="7"/>
  <c r="AB211" i="7"/>
  <c r="AB210" i="7"/>
  <c r="AB198" i="7"/>
  <c r="AB197" i="7"/>
  <c r="AB208" i="7"/>
  <c r="AB202" i="7"/>
  <c r="AB201" i="7"/>
  <c r="AB200" i="7"/>
  <c r="AB196" i="7"/>
  <c r="AB195" i="7"/>
  <c r="AB194" i="7"/>
  <c r="AB192" i="7"/>
  <c r="AB214" i="7"/>
  <c r="AB193" i="7"/>
  <c r="AB191" i="7"/>
  <c r="L216" i="7"/>
  <c r="L212" i="7"/>
  <c r="L217" i="7"/>
  <c r="L213" i="7"/>
  <c r="L219" i="7"/>
  <c r="L215" i="7"/>
  <c r="L209" i="7"/>
  <c r="L218" i="7"/>
  <c r="L207" i="7"/>
  <c r="L203" i="7"/>
  <c r="L199" i="7"/>
  <c r="L208" i="7"/>
  <c r="L206" i="7"/>
  <c r="L205" i="7"/>
  <c r="L204" i="7"/>
  <c r="L198" i="7"/>
  <c r="L197" i="7"/>
  <c r="L196" i="7"/>
  <c r="L195" i="7"/>
  <c r="L194" i="7"/>
  <c r="L192" i="7"/>
  <c r="L202" i="7"/>
  <c r="L201" i="7"/>
  <c r="L200" i="7"/>
  <c r="L193" i="7"/>
  <c r="L214" i="7"/>
  <c r="L211" i="7"/>
  <c r="L210" i="7"/>
  <c r="L191" i="7"/>
  <c r="AJ216" i="7"/>
  <c r="AJ212" i="7"/>
  <c r="AJ217" i="7"/>
  <c r="AJ213" i="7"/>
  <c r="AJ219" i="7"/>
  <c r="AJ215" i="7"/>
  <c r="AJ209" i="7"/>
  <c r="AJ214" i="7"/>
  <c r="AJ208" i="7"/>
  <c r="AJ207" i="7"/>
  <c r="AJ203" i="7"/>
  <c r="AJ199" i="7"/>
  <c r="AJ211" i="7"/>
  <c r="AJ210" i="7"/>
  <c r="AJ206" i="7"/>
  <c r="AJ205" i="7"/>
  <c r="AJ204" i="7"/>
  <c r="AJ197" i="7"/>
  <c r="AJ193" i="7"/>
  <c r="AJ218" i="7"/>
  <c r="AJ194" i="7"/>
  <c r="AJ198" i="7"/>
  <c r="AJ192" i="7"/>
  <c r="AJ196" i="7"/>
  <c r="AJ195" i="7"/>
  <c r="AJ201" i="7"/>
  <c r="AJ202" i="7"/>
  <c r="AJ200" i="7"/>
  <c r="AJ191" i="7"/>
  <c r="E217" i="7"/>
  <c r="E213" i="7"/>
  <c r="E218" i="7"/>
  <c r="E214" i="7"/>
  <c r="E210" i="7"/>
  <c r="E216" i="7"/>
  <c r="E215" i="7"/>
  <c r="E208" i="7"/>
  <c r="E204" i="7"/>
  <c r="E200" i="7"/>
  <c r="E209" i="7"/>
  <c r="E203" i="7"/>
  <c r="E202" i="7"/>
  <c r="E201" i="7"/>
  <c r="E194" i="7"/>
  <c r="E207" i="7"/>
  <c r="E206" i="7"/>
  <c r="E205" i="7"/>
  <c r="E193" i="7"/>
  <c r="E219" i="7"/>
  <c r="E212" i="7"/>
  <c r="E211" i="7"/>
  <c r="E199" i="7"/>
  <c r="E198" i="7"/>
  <c r="E197" i="7"/>
  <c r="E196" i="7"/>
  <c r="E195" i="7"/>
  <c r="E191" i="7"/>
  <c r="E192" i="7"/>
  <c r="Z218" i="7"/>
  <c r="Z214" i="7"/>
  <c r="Z219" i="7"/>
  <c r="Z215" i="7"/>
  <c r="Z213" i="7"/>
  <c r="Z211" i="7"/>
  <c r="Z217" i="7"/>
  <c r="Z216" i="7"/>
  <c r="Z212" i="7"/>
  <c r="Z205" i="7"/>
  <c r="Z201" i="7"/>
  <c r="Z210" i="7"/>
  <c r="Z209" i="7"/>
  <c r="Z208" i="7"/>
  <c r="Z204" i="7"/>
  <c r="Z203" i="7"/>
  <c r="Z202" i="7"/>
  <c r="Z195" i="7"/>
  <c r="Z207" i="7"/>
  <c r="Z206" i="7"/>
  <c r="Z192" i="7"/>
  <c r="Z200" i="7"/>
  <c r="Z199" i="7"/>
  <c r="Z198" i="7"/>
  <c r="Z197" i="7"/>
  <c r="Z196" i="7"/>
  <c r="Z191" i="7"/>
  <c r="Z194" i="7"/>
  <c r="Z193" i="7"/>
  <c r="P216" i="7"/>
  <c r="P212" i="7"/>
  <c r="P217" i="7"/>
  <c r="P213" i="7"/>
  <c r="P219" i="7"/>
  <c r="P209" i="7"/>
  <c r="P215" i="7"/>
  <c r="P214" i="7"/>
  <c r="P207" i="7"/>
  <c r="P203" i="7"/>
  <c r="P199" i="7"/>
  <c r="P208" i="7"/>
  <c r="P202" i="7"/>
  <c r="P201" i="7"/>
  <c r="P200" i="7"/>
  <c r="P197" i="7"/>
  <c r="P211" i="7"/>
  <c r="P210" i="7"/>
  <c r="P206" i="7"/>
  <c r="P205" i="7"/>
  <c r="P204" i="7"/>
  <c r="P218" i="7"/>
  <c r="P192" i="7"/>
  <c r="P196" i="7"/>
  <c r="P195" i="7"/>
  <c r="P194" i="7"/>
  <c r="P193" i="7"/>
  <c r="P191" i="7"/>
  <c r="P198" i="7"/>
  <c r="AD220" i="7"/>
  <c r="V220" i="7"/>
  <c r="K220" i="7"/>
  <c r="AE220" i="7"/>
  <c r="L119" i="14"/>
  <c r="R25" i="30" s="1"/>
  <c r="AK25" i="30" s="1"/>
  <c r="O24" i="4"/>
  <c r="T121" i="14"/>
  <c r="M119" i="14"/>
  <c r="R31" i="30" s="1"/>
  <c r="AK121" i="14"/>
  <c r="N119" i="14"/>
  <c r="R37" i="30" s="1"/>
  <c r="AC192" i="14"/>
  <c r="AG192" i="14"/>
  <c r="AH192" i="14"/>
  <c r="AE192" i="14"/>
  <c r="AD192" i="14"/>
  <c r="AF192" i="14"/>
  <c r="T193" i="14"/>
  <c r="AK193" i="14"/>
  <c r="AT192" i="14"/>
  <c r="AU192" i="14"/>
  <c r="AW192" i="14"/>
  <c r="AV192" i="14"/>
  <c r="AX192" i="14"/>
  <c r="AY192" i="14"/>
  <c r="M154" i="14"/>
  <c r="R32" i="30" s="1"/>
  <c r="T156" i="14"/>
  <c r="N154" i="14"/>
  <c r="R38" i="30" s="1"/>
  <c r="AG155" i="14"/>
  <c r="AK156" i="14"/>
  <c r="L154" i="14"/>
  <c r="R26" i="30" s="1"/>
  <c r="AK26" i="30" s="1"/>
  <c r="S7" i="6"/>
  <c r="R13" i="6"/>
  <c r="R16" i="6" s="1"/>
  <c r="O64" i="5"/>
  <c r="P63" i="5"/>
  <c r="P62" i="5"/>
  <c r="Q56" i="5"/>
  <c r="R10" i="5"/>
  <c r="P22" i="4"/>
  <c r="P23" i="4"/>
  <c r="Q12" i="4"/>
  <c r="R9" i="4"/>
  <c r="R263" i="30" l="1"/>
  <c r="L155" i="29"/>
  <c r="I155" i="25"/>
  <c r="S193" i="30" s="1"/>
  <c r="S189" i="30" s="1"/>
  <c r="I155" i="24"/>
  <c r="S156" i="30" s="1"/>
  <c r="N155" i="21"/>
  <c r="S75" i="30" s="1"/>
  <c r="M155" i="28"/>
  <c r="S328" i="30" s="1"/>
  <c r="R189" i="30"/>
  <c r="S263" i="30"/>
  <c r="S65" i="30"/>
  <c r="AO156" i="25"/>
  <c r="AM156" i="25"/>
  <c r="AU156" i="25" s="1"/>
  <c r="AN156" i="25"/>
  <c r="AL156" i="25"/>
  <c r="AT156" i="25" s="1"/>
  <c r="AQ156" i="25"/>
  <c r="AP156" i="25"/>
  <c r="AX156" i="25" s="1"/>
  <c r="M156" i="25" s="1"/>
  <c r="T217" i="30" s="1"/>
  <c r="T213" i="30" s="1"/>
  <c r="AK157" i="26"/>
  <c r="AK157" i="25"/>
  <c r="AK157" i="27"/>
  <c r="AK157" i="29"/>
  <c r="AK157" i="24"/>
  <c r="AK157" i="23"/>
  <c r="AK157" i="22"/>
  <c r="AK157" i="28"/>
  <c r="AK157" i="21"/>
  <c r="J173" i="27"/>
  <c r="AO156" i="24"/>
  <c r="AL156" i="24"/>
  <c r="AT156" i="24" s="1"/>
  <c r="AP156" i="24"/>
  <c r="AX156" i="24" s="1"/>
  <c r="M156" i="24" s="1"/>
  <c r="AQ156" i="24"/>
  <c r="AM156" i="24"/>
  <c r="AU156" i="24" s="1"/>
  <c r="AN156" i="24"/>
  <c r="AQ156" i="26"/>
  <c r="AM156" i="26"/>
  <c r="AL156" i="26"/>
  <c r="AT156" i="26" s="1"/>
  <c r="I156" i="26" s="1"/>
  <c r="AO156" i="26"/>
  <c r="AN156" i="26"/>
  <c r="AP156" i="26"/>
  <c r="J155" i="25"/>
  <c r="N155" i="28"/>
  <c r="AM156" i="23"/>
  <c r="AQ156" i="23"/>
  <c r="AP156" i="23"/>
  <c r="AX156" i="23" s="1"/>
  <c r="M156" i="23" s="1"/>
  <c r="T143" i="30" s="1"/>
  <c r="T139" i="30" s="1"/>
  <c r="AO156" i="23"/>
  <c r="AL156" i="23"/>
  <c r="AN156" i="23"/>
  <c r="AP156" i="29"/>
  <c r="AX156" i="29" s="1"/>
  <c r="AL156" i="29"/>
  <c r="AT156" i="29" s="1"/>
  <c r="AM156" i="29"/>
  <c r="AO156" i="29"/>
  <c r="AW156" i="29" s="1"/>
  <c r="AQ156" i="29"/>
  <c r="AY156" i="29" s="1"/>
  <c r="AN156" i="29"/>
  <c r="S180" i="30"/>
  <c r="AO156" i="28"/>
  <c r="AW156" i="28" s="1"/>
  <c r="AP156" i="28"/>
  <c r="AX156" i="28" s="1"/>
  <c r="AQ156" i="28"/>
  <c r="AY156" i="28" s="1"/>
  <c r="AL156" i="28"/>
  <c r="AT156" i="28" s="1"/>
  <c r="AN156" i="28"/>
  <c r="AM156" i="28"/>
  <c r="J155" i="29"/>
  <c r="J173" i="29" s="1"/>
  <c r="M155" i="29"/>
  <c r="S365" i="30" s="1"/>
  <c r="S361" i="30" s="1"/>
  <c r="S106" i="30"/>
  <c r="AK273" i="30"/>
  <c r="AK269" i="30" s="1"/>
  <c r="S236" i="30"/>
  <c r="AK236" i="30" s="1"/>
  <c r="J173" i="26"/>
  <c r="AN156" i="21"/>
  <c r="AO156" i="21"/>
  <c r="AM156" i="21"/>
  <c r="AP156" i="21"/>
  <c r="AX156" i="21" s="1"/>
  <c r="AQ156" i="21"/>
  <c r="AY156" i="21" s="1"/>
  <c r="AL156" i="21"/>
  <c r="AQ156" i="22"/>
  <c r="AO156" i="22"/>
  <c r="AL156" i="22"/>
  <c r="AN156" i="22"/>
  <c r="AP156" i="22"/>
  <c r="AX156" i="22" s="1"/>
  <c r="M156" i="22" s="1"/>
  <c r="T106" i="30" s="1"/>
  <c r="AM156" i="22"/>
  <c r="AL156" i="27"/>
  <c r="AT156" i="27" s="1"/>
  <c r="AO156" i="27"/>
  <c r="AP156" i="27"/>
  <c r="AQ156" i="27"/>
  <c r="AM156" i="27"/>
  <c r="AN156" i="27"/>
  <c r="T157" i="29"/>
  <c r="T157" i="28"/>
  <c r="T157" i="25"/>
  <c r="T157" i="26"/>
  <c r="T157" i="23"/>
  <c r="T157" i="24"/>
  <c r="T157" i="22"/>
  <c r="T157" i="27"/>
  <c r="T157" i="21"/>
  <c r="W156" i="14"/>
  <c r="Z156" i="14"/>
  <c r="AH156" i="14" s="1"/>
  <c r="V156" i="14"/>
  <c r="X156" i="14"/>
  <c r="Y156" i="14"/>
  <c r="U156" i="14"/>
  <c r="S341" i="30"/>
  <c r="S337" i="30" s="1"/>
  <c r="R367" i="30"/>
  <c r="X156" i="23"/>
  <c r="W156" i="23"/>
  <c r="Z156" i="23"/>
  <c r="U156" i="23"/>
  <c r="Y156" i="23"/>
  <c r="V156" i="23"/>
  <c r="W156" i="27"/>
  <c r="X156" i="27"/>
  <c r="Z156" i="27"/>
  <c r="U156" i="27"/>
  <c r="AC156" i="27" s="1"/>
  <c r="Y156" i="27"/>
  <c r="V156" i="27"/>
  <c r="X156" i="21"/>
  <c r="Z156" i="21"/>
  <c r="AH156" i="21" s="1"/>
  <c r="U156" i="21"/>
  <c r="Y156" i="21"/>
  <c r="AG156" i="21" s="1"/>
  <c r="W156" i="21"/>
  <c r="V156" i="21"/>
  <c r="X156" i="25"/>
  <c r="Z156" i="25"/>
  <c r="U156" i="25"/>
  <c r="AC156" i="25" s="1"/>
  <c r="I156" i="25" s="1"/>
  <c r="T193" i="30" s="1"/>
  <c r="W156" i="25"/>
  <c r="Y156" i="25"/>
  <c r="V156" i="25"/>
  <c r="AD156" i="25" s="1"/>
  <c r="W156" i="29"/>
  <c r="Z156" i="29"/>
  <c r="AH156" i="29" s="1"/>
  <c r="X156" i="29"/>
  <c r="AF156" i="29" s="1"/>
  <c r="L156" i="29" s="1"/>
  <c r="T359" i="30" s="1"/>
  <c r="T355" i="30" s="1"/>
  <c r="U156" i="29"/>
  <c r="AC156" i="29" s="1"/>
  <c r="I156" i="29" s="1"/>
  <c r="T341" i="30" s="1"/>
  <c r="V156" i="29"/>
  <c r="Y156" i="29"/>
  <c r="AG156" i="29" s="1"/>
  <c r="R300" i="30"/>
  <c r="X156" i="26"/>
  <c r="Z156" i="26"/>
  <c r="U156" i="26"/>
  <c r="W156" i="26"/>
  <c r="V156" i="26"/>
  <c r="Y156" i="26"/>
  <c r="X156" i="28"/>
  <c r="AF156" i="28" s="1"/>
  <c r="L156" i="28" s="1"/>
  <c r="T322" i="30" s="1"/>
  <c r="Z156" i="28"/>
  <c r="AH156" i="28" s="1"/>
  <c r="U156" i="28"/>
  <c r="AC156" i="28" s="1"/>
  <c r="I156" i="28" s="1"/>
  <c r="T304" i="30" s="1"/>
  <c r="T300" i="30" s="1"/>
  <c r="W156" i="28"/>
  <c r="Y156" i="28"/>
  <c r="AG156" i="28" s="1"/>
  <c r="M156" i="28" s="1"/>
  <c r="T328" i="30" s="1"/>
  <c r="V156" i="28"/>
  <c r="AP156" i="14"/>
  <c r="AL156" i="14"/>
  <c r="AO156" i="14"/>
  <c r="AQ156" i="14"/>
  <c r="AN156" i="14"/>
  <c r="AM156" i="14"/>
  <c r="S199" i="30"/>
  <c r="S359" i="30"/>
  <c r="S334" i="30"/>
  <c r="W156" i="22"/>
  <c r="U156" i="22"/>
  <c r="V156" i="22"/>
  <c r="Z156" i="22"/>
  <c r="X156" i="22"/>
  <c r="Y156" i="22"/>
  <c r="X156" i="24"/>
  <c r="Y156" i="24"/>
  <c r="V156" i="24"/>
  <c r="AD156" i="24" s="1"/>
  <c r="Z156" i="24"/>
  <c r="W156" i="24"/>
  <c r="U156" i="24"/>
  <c r="AC156" i="24" s="1"/>
  <c r="I156" i="24" s="1"/>
  <c r="T156" i="30" s="1"/>
  <c r="R59" i="30"/>
  <c r="R158" i="30"/>
  <c r="R41" i="30"/>
  <c r="I138" i="25"/>
  <c r="T192" i="30"/>
  <c r="AK235" i="30"/>
  <c r="S179" i="30"/>
  <c r="M138" i="21"/>
  <c r="T68" i="30"/>
  <c r="AK68" i="30" s="1"/>
  <c r="R22" i="30"/>
  <c r="R28" i="30"/>
  <c r="R324" i="30"/>
  <c r="R343" i="30"/>
  <c r="K138" i="29"/>
  <c r="R352" i="30"/>
  <c r="AK352" i="30" s="1"/>
  <c r="AK315" i="30"/>
  <c r="AK312" i="30" s="1"/>
  <c r="X182" i="30"/>
  <c r="AB260" i="7"/>
  <c r="AB292" i="7" s="1"/>
  <c r="AB356" i="7" s="1"/>
  <c r="K79" i="24" s="1"/>
  <c r="K166" i="30" s="1"/>
  <c r="K164" i="30" s="1"/>
  <c r="AI178" i="30"/>
  <c r="AI176" i="30" s="1"/>
  <c r="Z264" i="7"/>
  <c r="Z296" i="7" s="1"/>
  <c r="AN264" i="7"/>
  <c r="AN296" i="7" s="1"/>
  <c r="AN360" i="7" s="1"/>
  <c r="J83" i="28" s="1"/>
  <c r="O308" i="30" s="1"/>
  <c r="O306" i="30" s="1"/>
  <c r="Q182" i="30"/>
  <c r="AN267" i="7"/>
  <c r="AN299" i="7" s="1"/>
  <c r="E262" i="7"/>
  <c r="E294" i="7" s="1"/>
  <c r="E358" i="7" s="1"/>
  <c r="I81" i="14" s="1"/>
  <c r="M6" i="30" s="1"/>
  <c r="M4" i="30" s="1"/>
  <c r="P258" i="7"/>
  <c r="P290" i="7" s="1"/>
  <c r="P354" i="7" s="1"/>
  <c r="I77" i="22" s="1"/>
  <c r="I80" i="30" s="1"/>
  <c r="I78" i="30" s="1"/>
  <c r="AB262" i="7"/>
  <c r="AB294" i="7" s="1"/>
  <c r="AB358" i="7" s="1"/>
  <c r="K81" i="24" s="1"/>
  <c r="M166" i="30" s="1"/>
  <c r="M164" i="30" s="1"/>
  <c r="Z268" i="7"/>
  <c r="Z300" i="7" s="1"/>
  <c r="Z364" i="7" s="1"/>
  <c r="I87" i="24" s="1"/>
  <c r="S154" i="30" s="1"/>
  <c r="AP265" i="7"/>
  <c r="AP297" i="7" s="1"/>
  <c r="AP361" i="7" s="1"/>
  <c r="L84" i="28" s="1"/>
  <c r="P320" i="30" s="1"/>
  <c r="P318" i="30" s="1"/>
  <c r="H262" i="7"/>
  <c r="H294" i="7" s="1"/>
  <c r="H358" i="7" s="1"/>
  <c r="L81" i="14" s="1"/>
  <c r="M24" i="30" s="1"/>
  <c r="M22" i="30" s="1"/>
  <c r="AP262" i="7"/>
  <c r="AP294" i="7" s="1"/>
  <c r="AP358" i="7" s="1"/>
  <c r="L81" i="28" s="1"/>
  <c r="M320" i="30" s="1"/>
  <c r="M318" i="30" s="1"/>
  <c r="J265" i="7"/>
  <c r="J297" i="7" s="1"/>
  <c r="J361" i="7" s="1"/>
  <c r="N84" i="14" s="1"/>
  <c r="P36" i="30" s="1"/>
  <c r="P34" i="30" s="1"/>
  <c r="Z258" i="7"/>
  <c r="Z290" i="7" s="1"/>
  <c r="Z354" i="7" s="1"/>
  <c r="I77" i="24" s="1"/>
  <c r="I154" i="30" s="1"/>
  <c r="I152" i="30" s="1"/>
  <c r="AP268" i="7"/>
  <c r="AP300" i="7" s="1"/>
  <c r="AP364" i="7" s="1"/>
  <c r="L87" i="28" s="1"/>
  <c r="S320" i="30" s="1"/>
  <c r="AR265" i="7"/>
  <c r="AR297" i="7" s="1"/>
  <c r="AR361" i="7" s="1"/>
  <c r="N84" i="28" s="1"/>
  <c r="P332" i="30" s="1"/>
  <c r="P330" i="30" s="1"/>
  <c r="J262" i="7"/>
  <c r="J294" i="7" s="1"/>
  <c r="J358" i="7" s="1"/>
  <c r="N81" i="14" s="1"/>
  <c r="M36" i="30" s="1"/>
  <c r="M34" i="30" s="1"/>
  <c r="AN262" i="7"/>
  <c r="AN294" i="7" s="1"/>
  <c r="AN358" i="7" s="1"/>
  <c r="J81" i="28" s="1"/>
  <c r="M308" i="30" s="1"/>
  <c r="M306" i="30" s="1"/>
  <c r="H265" i="7"/>
  <c r="H297" i="7" s="1"/>
  <c r="H361" i="7" s="1"/>
  <c r="L84" i="14" s="1"/>
  <c r="P24" i="30" s="1"/>
  <c r="P22" i="30" s="1"/>
  <c r="L380" i="7"/>
  <c r="J103" i="21" s="1"/>
  <c r="AI49" i="30" s="1"/>
  <c r="AI47" i="30" s="1"/>
  <c r="L368" i="7"/>
  <c r="J91" i="21" s="1"/>
  <c r="W49" i="30" s="1"/>
  <c r="W47" i="30" s="1"/>
  <c r="L364" i="7"/>
  <c r="J87" i="21" s="1"/>
  <c r="S49" i="30" s="1"/>
  <c r="S47" i="30" s="1"/>
  <c r="L360" i="7"/>
  <c r="J83" i="21" s="1"/>
  <c r="O49" i="30" s="1"/>
  <c r="O47" i="30" s="1"/>
  <c r="L367" i="7"/>
  <c r="J90" i="21" s="1"/>
  <c r="V49" i="30" s="1"/>
  <c r="V47" i="30" s="1"/>
  <c r="L377" i="7"/>
  <c r="J100" i="21" s="1"/>
  <c r="AF49" i="30" s="1"/>
  <c r="AF47" i="30" s="1"/>
  <c r="Z375" i="7"/>
  <c r="I98" i="24" s="1"/>
  <c r="AD154" i="30" s="1"/>
  <c r="AD152" i="30" s="1"/>
  <c r="Z373" i="7"/>
  <c r="I96" i="24" s="1"/>
  <c r="AB154" i="30" s="1"/>
  <c r="AB152" i="30" s="1"/>
  <c r="Z359" i="7"/>
  <c r="I82" i="24" s="1"/>
  <c r="N154" i="30" s="1"/>
  <c r="N152" i="30" s="1"/>
  <c r="R364" i="7"/>
  <c r="K87" i="22" s="1"/>
  <c r="S92" i="30" s="1"/>
  <c r="S90" i="30" s="1"/>
  <c r="R367" i="7"/>
  <c r="K90" i="22" s="1"/>
  <c r="V92" i="30" s="1"/>
  <c r="V90" i="30" s="1"/>
  <c r="R358" i="7"/>
  <c r="K81" i="22" s="1"/>
  <c r="M92" i="30" s="1"/>
  <c r="M90" i="30" s="1"/>
  <c r="R380" i="7"/>
  <c r="K103" i="22" s="1"/>
  <c r="AI92" i="30" s="1"/>
  <c r="AI90" i="30" s="1"/>
  <c r="T364" i="7"/>
  <c r="M87" i="22" s="1"/>
  <c r="S104" i="30" s="1"/>
  <c r="T367" i="7"/>
  <c r="M90" i="22" s="1"/>
  <c r="V104" i="30" s="1"/>
  <c r="V102" i="30" s="1"/>
  <c r="T381" i="7"/>
  <c r="M104" i="22" s="1"/>
  <c r="AJ104" i="30" s="1"/>
  <c r="AJ102" i="30" s="1"/>
  <c r="E376" i="7"/>
  <c r="I99" i="14" s="1"/>
  <c r="AE6" i="30" s="1"/>
  <c r="AE4" i="30" s="1"/>
  <c r="E367" i="7"/>
  <c r="I90" i="14" s="1"/>
  <c r="V6" i="30" s="1"/>
  <c r="V4" i="30" s="1"/>
  <c r="E355" i="7"/>
  <c r="I78" i="14" s="1"/>
  <c r="J6" i="30" s="1"/>
  <c r="J4" i="30" s="1"/>
  <c r="E377" i="7"/>
  <c r="I100" i="14" s="1"/>
  <c r="AF6" i="30" s="1"/>
  <c r="AF4" i="30" s="1"/>
  <c r="X358" i="7"/>
  <c r="L81" i="23" s="1"/>
  <c r="M135" i="30" s="1"/>
  <c r="M133" i="30" s="1"/>
  <c r="P373" i="7"/>
  <c r="I96" i="22" s="1"/>
  <c r="AB80" i="30" s="1"/>
  <c r="AB78" i="30" s="1"/>
  <c r="P380" i="7"/>
  <c r="I103" i="22" s="1"/>
  <c r="AI80" i="30" s="1"/>
  <c r="AI78" i="30" s="1"/>
  <c r="P372" i="7"/>
  <c r="I95" i="22" s="1"/>
  <c r="AA80" i="30" s="1"/>
  <c r="AA78" i="30" s="1"/>
  <c r="P359" i="7"/>
  <c r="I82" i="22" s="1"/>
  <c r="N80" i="30" s="1"/>
  <c r="N78" i="30" s="1"/>
  <c r="AN381" i="7"/>
  <c r="J104" i="28" s="1"/>
  <c r="AJ308" i="30" s="1"/>
  <c r="AJ306" i="30" s="1"/>
  <c r="AN364" i="7"/>
  <c r="J87" i="28" s="1"/>
  <c r="S308" i="30" s="1"/>
  <c r="S306" i="30" s="1"/>
  <c r="AN370" i="7"/>
  <c r="J93" i="28" s="1"/>
  <c r="Y308" i="30" s="1"/>
  <c r="Y306" i="30" s="1"/>
  <c r="AN366" i="7"/>
  <c r="J89" i="28" s="1"/>
  <c r="U308" i="30" s="1"/>
  <c r="U306" i="30" s="1"/>
  <c r="AN379" i="7"/>
  <c r="J102" i="28" s="1"/>
  <c r="AH308" i="30" s="1"/>
  <c r="AH306" i="30" s="1"/>
  <c r="AN377" i="7"/>
  <c r="J100" i="28" s="1"/>
  <c r="AF308" i="30" s="1"/>
  <c r="AF306" i="30" s="1"/>
  <c r="AF357" i="7"/>
  <c r="I80" i="26" s="1"/>
  <c r="L228" i="30" s="1"/>
  <c r="L226" i="30" s="1"/>
  <c r="AF363" i="7"/>
  <c r="I86" i="26" s="1"/>
  <c r="R228" i="30" s="1"/>
  <c r="R226" i="30" s="1"/>
  <c r="AF368" i="7"/>
  <c r="I91" i="26" s="1"/>
  <c r="W228" i="30" s="1"/>
  <c r="W226" i="30" s="1"/>
  <c r="AF366" i="7"/>
  <c r="I89" i="26" s="1"/>
  <c r="U228" i="30" s="1"/>
  <c r="U226" i="30" s="1"/>
  <c r="AF365" i="7"/>
  <c r="I88" i="26" s="1"/>
  <c r="T228" i="30" s="1"/>
  <c r="AH353" i="7"/>
  <c r="K76" i="26" s="1"/>
  <c r="H240" i="30" s="1"/>
  <c r="AH356" i="7"/>
  <c r="K79" i="26" s="1"/>
  <c r="K240" i="30" s="1"/>
  <c r="K238" i="30" s="1"/>
  <c r="AH362" i="7"/>
  <c r="K85" i="26" s="1"/>
  <c r="Q240" i="30" s="1"/>
  <c r="Q238" i="30" s="1"/>
  <c r="AH359" i="7"/>
  <c r="K82" i="26" s="1"/>
  <c r="N240" i="30" s="1"/>
  <c r="N238" i="30" s="1"/>
  <c r="X355" i="7"/>
  <c r="L78" i="23" s="1"/>
  <c r="J135" i="30" s="1"/>
  <c r="J133" i="30" s="1"/>
  <c r="AB362" i="7"/>
  <c r="K85" i="24" s="1"/>
  <c r="Q166" i="30" s="1"/>
  <c r="Q164" i="30" s="1"/>
  <c r="AB365" i="7"/>
  <c r="K88" i="24" s="1"/>
  <c r="T166" i="30" s="1"/>
  <c r="T164" i="30" s="1"/>
  <c r="AB370" i="7"/>
  <c r="K93" i="24" s="1"/>
  <c r="Y166" i="30" s="1"/>
  <c r="Y164" i="30" s="1"/>
  <c r="AB376" i="7"/>
  <c r="K99" i="24" s="1"/>
  <c r="AE166" i="30" s="1"/>
  <c r="AE164" i="30" s="1"/>
  <c r="AJ371" i="7"/>
  <c r="M94" i="26" s="1"/>
  <c r="Z252" i="30" s="1"/>
  <c r="Z250" i="30" s="1"/>
  <c r="AJ366" i="7"/>
  <c r="M89" i="26" s="1"/>
  <c r="U252" i="30" s="1"/>
  <c r="U250" i="30" s="1"/>
  <c r="AJ367" i="7"/>
  <c r="M90" i="26" s="1"/>
  <c r="V252" i="30" s="1"/>
  <c r="V250" i="30" s="1"/>
  <c r="AJ368" i="7"/>
  <c r="M91" i="26" s="1"/>
  <c r="W252" i="30" s="1"/>
  <c r="W250" i="30" s="1"/>
  <c r="X379" i="7"/>
  <c r="L102" i="23" s="1"/>
  <c r="AH135" i="30" s="1"/>
  <c r="AH133" i="30" s="1"/>
  <c r="AD182" i="30"/>
  <c r="H160" i="30"/>
  <c r="J105" i="24"/>
  <c r="AN260" i="7"/>
  <c r="AN292" i="7" s="1"/>
  <c r="AN356" i="7" s="1"/>
  <c r="J79" i="28" s="1"/>
  <c r="K308" i="30" s="1"/>
  <c r="K306" i="30" s="1"/>
  <c r="H67" i="30"/>
  <c r="M105" i="21"/>
  <c r="O182" i="30"/>
  <c r="O178" i="30"/>
  <c r="O176" i="30" s="1"/>
  <c r="H178" i="30"/>
  <c r="M105" i="24"/>
  <c r="AF178" i="30"/>
  <c r="AF176" i="30" s="1"/>
  <c r="AF182" i="30"/>
  <c r="AA182" i="30"/>
  <c r="AA178" i="30"/>
  <c r="AA176" i="30" s="1"/>
  <c r="J105" i="14"/>
  <c r="J105" i="23"/>
  <c r="I182" i="30"/>
  <c r="I178" i="30"/>
  <c r="I176" i="30" s="1"/>
  <c r="AR260" i="7"/>
  <c r="AR292" i="7" s="1"/>
  <c r="AR356" i="7" s="1"/>
  <c r="N79" i="28" s="1"/>
  <c r="K332" i="30" s="1"/>
  <c r="K330" i="30" s="1"/>
  <c r="J260" i="7"/>
  <c r="J292" i="7" s="1"/>
  <c r="J356" i="7" s="1"/>
  <c r="N79" i="14" s="1"/>
  <c r="K36" i="30" s="1"/>
  <c r="K34" i="30" s="1"/>
  <c r="AH262" i="7"/>
  <c r="AH294" i="7" s="1"/>
  <c r="AH358" i="7" s="1"/>
  <c r="K81" i="26" s="1"/>
  <c r="M240" i="30" s="1"/>
  <c r="M238" i="30" s="1"/>
  <c r="U178" i="30"/>
  <c r="N382" i="7"/>
  <c r="L77" i="21"/>
  <c r="I61" i="30" s="1"/>
  <c r="I59" i="30" s="1"/>
  <c r="H260" i="7"/>
  <c r="H292" i="7" s="1"/>
  <c r="H356" i="7" s="1"/>
  <c r="L79" i="14" s="1"/>
  <c r="K24" i="30" s="1"/>
  <c r="K22" i="30" s="1"/>
  <c r="AB178" i="30"/>
  <c r="AB176" i="30" s="1"/>
  <c r="AB182" i="30"/>
  <c r="T178" i="30"/>
  <c r="H345" i="30"/>
  <c r="J105" i="29"/>
  <c r="M182" i="30"/>
  <c r="M178" i="30"/>
  <c r="M176" i="30" s="1"/>
  <c r="R182" i="30"/>
  <c r="R178" i="30"/>
  <c r="R176" i="30" s="1"/>
  <c r="AE178" i="30"/>
  <c r="AE176" i="30" s="1"/>
  <c r="AE182" i="30"/>
  <c r="AJ178" i="30"/>
  <c r="AJ176" i="30" s="1"/>
  <c r="AJ182" i="30"/>
  <c r="AK12" i="30"/>
  <c r="AK10" i="30" s="1"/>
  <c r="H10" i="30"/>
  <c r="AK123" i="30"/>
  <c r="AK121" i="30" s="1"/>
  <c r="H121" i="30"/>
  <c r="AP269" i="7"/>
  <c r="AP301" i="7" s="1"/>
  <c r="AP365" i="7" s="1"/>
  <c r="L88" i="28" s="1"/>
  <c r="T320" i="30" s="1"/>
  <c r="H191" i="30"/>
  <c r="I105" i="25"/>
  <c r="T262" i="7"/>
  <c r="T294" i="7" s="1"/>
  <c r="T358" i="7" s="1"/>
  <c r="M81" i="22" s="1"/>
  <c r="M104" i="30" s="1"/>
  <c r="M102" i="30" s="1"/>
  <c r="H43" i="30"/>
  <c r="I105" i="21"/>
  <c r="H36" i="30"/>
  <c r="J178" i="30"/>
  <c r="J176" i="30" s="1"/>
  <c r="J182" i="30"/>
  <c r="AG178" i="30"/>
  <c r="AG176" i="30" s="1"/>
  <c r="AG182" i="30"/>
  <c r="AC178" i="30"/>
  <c r="AC176" i="30" s="1"/>
  <c r="AC182" i="30"/>
  <c r="AH178" i="30"/>
  <c r="AH176" i="30" s="1"/>
  <c r="AH182" i="30"/>
  <c r="H61" i="30"/>
  <c r="H265" i="30"/>
  <c r="I105" i="27"/>
  <c r="L178" i="30"/>
  <c r="L176" i="30" s="1"/>
  <c r="L182" i="30"/>
  <c r="L262" i="7"/>
  <c r="L294" i="7" s="1"/>
  <c r="L358" i="7" s="1"/>
  <c r="J81" i="21" s="1"/>
  <c r="M49" i="30" s="1"/>
  <c r="M47" i="30" s="1"/>
  <c r="R260" i="7"/>
  <c r="R292" i="7" s="1"/>
  <c r="R356" i="7" s="1"/>
  <c r="K79" i="22" s="1"/>
  <c r="K92" i="30" s="1"/>
  <c r="K90" i="30" s="1"/>
  <c r="H98" i="30"/>
  <c r="L105" i="22"/>
  <c r="H320" i="30"/>
  <c r="AP260" i="7"/>
  <c r="AP292" i="7" s="1"/>
  <c r="AP356" i="7" s="1"/>
  <c r="L79" i="28" s="1"/>
  <c r="K320" i="30" s="1"/>
  <c r="K318" i="30" s="1"/>
  <c r="AR268" i="7"/>
  <c r="AR300" i="7" s="1"/>
  <c r="AR364" i="7" s="1"/>
  <c r="N87" i="28" s="1"/>
  <c r="S332" i="30" s="1"/>
  <c r="J268" i="7"/>
  <c r="J300" i="7" s="1"/>
  <c r="J364" i="7" s="1"/>
  <c r="N87" i="14" s="1"/>
  <c r="S36" i="30" s="1"/>
  <c r="H326" i="30"/>
  <c r="M105" i="28"/>
  <c r="H246" i="30"/>
  <c r="L105" i="26"/>
  <c r="H351" i="30"/>
  <c r="K105" i="29"/>
  <c r="Z178" i="30"/>
  <c r="Z176" i="30" s="1"/>
  <c r="Z182" i="30"/>
  <c r="S178" i="30"/>
  <c r="Y182" i="30"/>
  <c r="Y178" i="30"/>
  <c r="Y176" i="30" s="1"/>
  <c r="P178" i="30"/>
  <c r="P176" i="30" s="1"/>
  <c r="P182" i="30"/>
  <c r="K182" i="30"/>
  <c r="K178" i="30"/>
  <c r="K176" i="30" s="1"/>
  <c r="J120" i="29"/>
  <c r="J120" i="24"/>
  <c r="S161" i="30" s="1"/>
  <c r="S158" i="30" s="1"/>
  <c r="I121" i="27"/>
  <c r="T266" i="30" s="1"/>
  <c r="L120" i="28"/>
  <c r="S321" i="30" s="1"/>
  <c r="AX121" i="14"/>
  <c r="AY121" i="14"/>
  <c r="AG121" i="28"/>
  <c r="AH121" i="28"/>
  <c r="AF121" i="28"/>
  <c r="AT121" i="24"/>
  <c r="AU121" i="24"/>
  <c r="AX121" i="24"/>
  <c r="M121" i="24" s="1"/>
  <c r="AD121" i="24"/>
  <c r="AC121" i="24"/>
  <c r="I121" i="29"/>
  <c r="AK122" i="29"/>
  <c r="AK122" i="28"/>
  <c r="AK122" i="27"/>
  <c r="AT122" i="27" s="1"/>
  <c r="AK122" i="26"/>
  <c r="AK122" i="25"/>
  <c r="AK122" i="24"/>
  <c r="AK122" i="23"/>
  <c r="AX122" i="23" s="1"/>
  <c r="M122" i="23" s="1"/>
  <c r="AK122" i="22"/>
  <c r="AK122" i="21"/>
  <c r="T122" i="29"/>
  <c r="T122" i="28"/>
  <c r="T122" i="26"/>
  <c r="T122" i="25"/>
  <c r="T122" i="22"/>
  <c r="T122" i="24"/>
  <c r="T122" i="23"/>
  <c r="T122" i="27"/>
  <c r="AC122" i="27" s="1"/>
  <c r="T122" i="21"/>
  <c r="N120" i="28"/>
  <c r="S333" i="30" s="1"/>
  <c r="AG121" i="14"/>
  <c r="AH121" i="14"/>
  <c r="AW121" i="28"/>
  <c r="AX121" i="28"/>
  <c r="AY121" i="28"/>
  <c r="I120" i="24"/>
  <c r="S155" i="30" s="1"/>
  <c r="M120" i="28"/>
  <c r="S327" i="30" s="1"/>
  <c r="N192" i="14"/>
  <c r="L192" i="14"/>
  <c r="M192" i="14"/>
  <c r="J192" i="14"/>
  <c r="I192" i="14"/>
  <c r="K192" i="14"/>
  <c r="N155" i="14"/>
  <c r="S38" i="30" s="1"/>
  <c r="L379" i="7"/>
  <c r="J102" i="21" s="1"/>
  <c r="AH49" i="30" s="1"/>
  <c r="AH47" i="30" s="1"/>
  <c r="Z377" i="7"/>
  <c r="I100" i="24" s="1"/>
  <c r="AF154" i="30" s="1"/>
  <c r="AF152" i="30" s="1"/>
  <c r="R371" i="7"/>
  <c r="K94" i="22" s="1"/>
  <c r="Z92" i="30" s="1"/>
  <c r="Z90" i="30" s="1"/>
  <c r="T363" i="7"/>
  <c r="M86" i="22" s="1"/>
  <c r="R104" i="30" s="1"/>
  <c r="R102" i="30" s="1"/>
  <c r="P377" i="7"/>
  <c r="I100" i="22" s="1"/>
  <c r="AF80" i="30" s="1"/>
  <c r="AF78" i="30" s="1"/>
  <c r="AH361" i="7"/>
  <c r="K84" i="26" s="1"/>
  <c r="P240" i="30" s="1"/>
  <c r="P238" i="30" s="1"/>
  <c r="X374" i="7"/>
  <c r="L97" i="23" s="1"/>
  <c r="AC135" i="30" s="1"/>
  <c r="AC133" i="30" s="1"/>
  <c r="AB355" i="7"/>
  <c r="K78" i="24" s="1"/>
  <c r="J166" i="30" s="1"/>
  <c r="J164" i="30" s="1"/>
  <c r="X362" i="7"/>
  <c r="L85" i="23" s="1"/>
  <c r="Q135" i="30" s="1"/>
  <c r="Q133" i="30" s="1"/>
  <c r="L365" i="7"/>
  <c r="J88" i="21" s="1"/>
  <c r="T49" i="30" s="1"/>
  <c r="T47" i="30" s="1"/>
  <c r="L371" i="7"/>
  <c r="J94" i="21" s="1"/>
  <c r="Z49" i="30" s="1"/>
  <c r="Z47" i="30" s="1"/>
  <c r="L376" i="7"/>
  <c r="J99" i="21" s="1"/>
  <c r="AE49" i="30" s="1"/>
  <c r="AE47" i="30" s="1"/>
  <c r="Z369" i="7"/>
  <c r="I92" i="24" s="1"/>
  <c r="X154" i="30" s="1"/>
  <c r="X152" i="30" s="1"/>
  <c r="R375" i="7"/>
  <c r="K98" i="22" s="1"/>
  <c r="AD92" i="30" s="1"/>
  <c r="AD90" i="30" s="1"/>
  <c r="T379" i="7"/>
  <c r="M102" i="22" s="1"/>
  <c r="AH104" i="30" s="1"/>
  <c r="AH102" i="30" s="1"/>
  <c r="T361" i="7"/>
  <c r="M84" i="22" s="1"/>
  <c r="P104" i="30" s="1"/>
  <c r="P102" i="30" s="1"/>
  <c r="E364" i="7"/>
  <c r="I87" i="14" s="1"/>
  <c r="S6" i="30" s="1"/>
  <c r="S4" i="30" s="1"/>
  <c r="K382" i="7"/>
  <c r="AN373" i="7"/>
  <c r="J96" i="28" s="1"/>
  <c r="AB308" i="30" s="1"/>
  <c r="AB306" i="30" s="1"/>
  <c r="AN375" i="7"/>
  <c r="J98" i="28" s="1"/>
  <c r="AD308" i="30" s="1"/>
  <c r="AD306" i="30" s="1"/>
  <c r="X368" i="7"/>
  <c r="L91" i="23" s="1"/>
  <c r="W135" i="30" s="1"/>
  <c r="W133" i="30" s="1"/>
  <c r="AL382" i="7"/>
  <c r="Z378" i="7"/>
  <c r="I101" i="24" s="1"/>
  <c r="AG154" i="30" s="1"/>
  <c r="AG152" i="30" s="1"/>
  <c r="R373" i="7"/>
  <c r="K96" i="22" s="1"/>
  <c r="AB92" i="30" s="1"/>
  <c r="AB90" i="30" s="1"/>
  <c r="R369" i="7"/>
  <c r="K92" i="22" s="1"/>
  <c r="X92" i="30" s="1"/>
  <c r="X90" i="30" s="1"/>
  <c r="T370" i="7"/>
  <c r="M93" i="22" s="1"/>
  <c r="Y104" i="30" s="1"/>
  <c r="Y102" i="30" s="1"/>
  <c r="T359" i="7"/>
  <c r="M82" i="22" s="1"/>
  <c r="N104" i="30" s="1"/>
  <c r="N102" i="30" s="1"/>
  <c r="E368" i="7"/>
  <c r="I91" i="14" s="1"/>
  <c r="W6" i="30" s="1"/>
  <c r="W4" i="30" s="1"/>
  <c r="E374" i="7"/>
  <c r="I97" i="14" s="1"/>
  <c r="AC6" i="30" s="1"/>
  <c r="AC4" i="30" s="1"/>
  <c r="E372" i="7"/>
  <c r="I95" i="14" s="1"/>
  <c r="AA6" i="30" s="1"/>
  <c r="AA4" i="30" s="1"/>
  <c r="X380" i="7"/>
  <c r="L103" i="23" s="1"/>
  <c r="AI135" i="30" s="1"/>
  <c r="AI133" i="30" s="1"/>
  <c r="P362" i="7"/>
  <c r="I85" i="22" s="1"/>
  <c r="Q80" i="30" s="1"/>
  <c r="Q78" i="30" s="1"/>
  <c r="P361" i="7"/>
  <c r="I84" i="22" s="1"/>
  <c r="P80" i="30" s="1"/>
  <c r="P78" i="30" s="1"/>
  <c r="AF360" i="7"/>
  <c r="I83" i="26" s="1"/>
  <c r="O228" i="30" s="1"/>
  <c r="O226" i="30" s="1"/>
  <c r="AB368" i="7"/>
  <c r="K91" i="24" s="1"/>
  <c r="W166" i="30" s="1"/>
  <c r="W164" i="30" s="1"/>
  <c r="AJ369" i="7"/>
  <c r="M92" i="26" s="1"/>
  <c r="X252" i="30" s="1"/>
  <c r="X250" i="30" s="1"/>
  <c r="AJ374" i="7"/>
  <c r="M97" i="26" s="1"/>
  <c r="AC252" i="30" s="1"/>
  <c r="AC250" i="30" s="1"/>
  <c r="AJ359" i="7"/>
  <c r="M82" i="26" s="1"/>
  <c r="N252" i="30" s="1"/>
  <c r="N250" i="30" s="1"/>
  <c r="R376" i="7"/>
  <c r="K99" i="22" s="1"/>
  <c r="AE92" i="30" s="1"/>
  <c r="AE90" i="30" s="1"/>
  <c r="T380" i="7"/>
  <c r="M103" i="22" s="1"/>
  <c r="AI104" i="30" s="1"/>
  <c r="AI102" i="30" s="1"/>
  <c r="E381" i="7"/>
  <c r="I104" i="14" s="1"/>
  <c r="AJ6" i="30" s="1"/>
  <c r="AJ4" i="30" s="1"/>
  <c r="AN363" i="7"/>
  <c r="J86" i="28" s="1"/>
  <c r="R308" i="30" s="1"/>
  <c r="R306" i="30" s="1"/>
  <c r="AF377" i="7"/>
  <c r="I100" i="26" s="1"/>
  <c r="AF228" i="30" s="1"/>
  <c r="AF226" i="30" s="1"/>
  <c r="AF362" i="7"/>
  <c r="I85" i="26" s="1"/>
  <c r="Q228" i="30" s="1"/>
  <c r="Q226" i="30" s="1"/>
  <c r="AH372" i="7"/>
  <c r="K95" i="26" s="1"/>
  <c r="AA240" i="30" s="1"/>
  <c r="AA238" i="30" s="1"/>
  <c r="AB361" i="7"/>
  <c r="K84" i="24" s="1"/>
  <c r="P166" i="30" s="1"/>
  <c r="P164" i="30" s="1"/>
  <c r="AJ357" i="7"/>
  <c r="M80" i="26" s="1"/>
  <c r="L252" i="30" s="1"/>
  <c r="L250" i="30" s="1"/>
  <c r="AJ381" i="7"/>
  <c r="M104" i="26" s="1"/>
  <c r="AJ252" i="30" s="1"/>
  <c r="AJ250" i="30" s="1"/>
  <c r="X359" i="7"/>
  <c r="L82" i="23" s="1"/>
  <c r="N135" i="30" s="1"/>
  <c r="N133" i="30" s="1"/>
  <c r="X365" i="7"/>
  <c r="L88" i="23" s="1"/>
  <c r="T135" i="30" s="1"/>
  <c r="T133" i="30" s="1"/>
  <c r="L370" i="7"/>
  <c r="J93" i="21" s="1"/>
  <c r="Y49" i="30" s="1"/>
  <c r="Y47" i="30" s="1"/>
  <c r="L362" i="7"/>
  <c r="J85" i="21" s="1"/>
  <c r="Q49" i="30" s="1"/>
  <c r="Q47" i="30" s="1"/>
  <c r="L363" i="7"/>
  <c r="J86" i="21" s="1"/>
  <c r="R49" i="30" s="1"/>
  <c r="R47" i="30" s="1"/>
  <c r="L378" i="7"/>
  <c r="J101" i="21" s="1"/>
  <c r="AG49" i="30" s="1"/>
  <c r="AG47" i="30" s="1"/>
  <c r="L357" i="7"/>
  <c r="J80" i="21" s="1"/>
  <c r="L49" i="30" s="1"/>
  <c r="L47" i="30" s="1"/>
  <c r="L374" i="7"/>
  <c r="J97" i="21" s="1"/>
  <c r="AC49" i="30" s="1"/>
  <c r="AC47" i="30" s="1"/>
  <c r="Z368" i="7"/>
  <c r="I91" i="24" s="1"/>
  <c r="W154" i="30" s="1"/>
  <c r="Z372" i="7"/>
  <c r="I95" i="24" s="1"/>
  <c r="AA154" i="30" s="1"/>
  <c r="AA152" i="30" s="1"/>
  <c r="Z357" i="7"/>
  <c r="I80" i="24" s="1"/>
  <c r="L154" i="30" s="1"/>
  <c r="L152" i="30" s="1"/>
  <c r="Z376" i="7"/>
  <c r="I99" i="24" s="1"/>
  <c r="AE154" i="30" s="1"/>
  <c r="AE152" i="30" s="1"/>
  <c r="Z363" i="7"/>
  <c r="I86" i="24" s="1"/>
  <c r="R154" i="30" s="1"/>
  <c r="R152" i="30" s="1"/>
  <c r="Z353" i="7"/>
  <c r="I76" i="24" s="1"/>
  <c r="Z365" i="7"/>
  <c r="I88" i="24" s="1"/>
  <c r="T154" i="30" s="1"/>
  <c r="Z370" i="7"/>
  <c r="I93" i="24" s="1"/>
  <c r="Y154" i="30" s="1"/>
  <c r="Y152" i="30" s="1"/>
  <c r="R370" i="7"/>
  <c r="K93" i="22" s="1"/>
  <c r="Y92" i="30" s="1"/>
  <c r="Y90" i="30" s="1"/>
  <c r="R374" i="7"/>
  <c r="K97" i="22" s="1"/>
  <c r="AC92" i="30" s="1"/>
  <c r="AC90" i="30" s="1"/>
  <c r="R368" i="7"/>
  <c r="K91" i="22" s="1"/>
  <c r="W92" i="30" s="1"/>
  <c r="W90" i="30" s="1"/>
  <c r="R378" i="7"/>
  <c r="K101" i="22" s="1"/>
  <c r="AG92" i="30" s="1"/>
  <c r="AG90" i="30" s="1"/>
  <c r="R365" i="7"/>
  <c r="K88" i="22" s="1"/>
  <c r="T92" i="30" s="1"/>
  <c r="T90" i="30" s="1"/>
  <c r="R362" i="7"/>
  <c r="K85" i="22" s="1"/>
  <c r="Q92" i="30" s="1"/>
  <c r="Q90" i="30" s="1"/>
  <c r="R372" i="7"/>
  <c r="K95" i="22" s="1"/>
  <c r="AA92" i="30" s="1"/>
  <c r="AA90" i="30" s="1"/>
  <c r="T366" i="7"/>
  <c r="M89" i="22" s="1"/>
  <c r="U104" i="30" s="1"/>
  <c r="U102" i="30" s="1"/>
  <c r="T373" i="7"/>
  <c r="M96" i="22" s="1"/>
  <c r="AB104" i="30" s="1"/>
  <c r="AB102" i="30" s="1"/>
  <c r="T375" i="7"/>
  <c r="M98" i="22" s="1"/>
  <c r="AD104" i="30" s="1"/>
  <c r="AD102" i="30" s="1"/>
  <c r="T376" i="7"/>
  <c r="M99" i="22" s="1"/>
  <c r="AE104" i="30" s="1"/>
  <c r="AE102" i="30" s="1"/>
  <c r="T368" i="7"/>
  <c r="M91" i="22" s="1"/>
  <c r="W104" i="30" s="1"/>
  <c r="W102" i="30" s="1"/>
  <c r="T357" i="7"/>
  <c r="M80" i="22" s="1"/>
  <c r="L104" i="30" s="1"/>
  <c r="L102" i="30" s="1"/>
  <c r="E366" i="7"/>
  <c r="I89" i="14" s="1"/>
  <c r="U6" i="30" s="1"/>
  <c r="U4" i="30" s="1"/>
  <c r="E378" i="7"/>
  <c r="I101" i="14" s="1"/>
  <c r="AG6" i="30" s="1"/>
  <c r="AG4" i="30" s="1"/>
  <c r="E365" i="7"/>
  <c r="I88" i="14" s="1"/>
  <c r="T6" i="30" s="1"/>
  <c r="T4" i="30" s="1"/>
  <c r="E370" i="7"/>
  <c r="I93" i="14" s="1"/>
  <c r="Y6" i="30" s="1"/>
  <c r="Y4" i="30" s="1"/>
  <c r="E379" i="7"/>
  <c r="I102" i="14" s="1"/>
  <c r="AH6" i="30" s="1"/>
  <c r="AH4" i="30" s="1"/>
  <c r="X378" i="7"/>
  <c r="L101" i="23" s="1"/>
  <c r="AG135" i="30" s="1"/>
  <c r="AG133" i="30" s="1"/>
  <c r="P364" i="7"/>
  <c r="I87" i="22" s="1"/>
  <c r="S80" i="30" s="1"/>
  <c r="S78" i="30" s="1"/>
  <c r="P371" i="7"/>
  <c r="I94" i="22" s="1"/>
  <c r="Z80" i="30" s="1"/>
  <c r="Z78" i="30" s="1"/>
  <c r="P355" i="7"/>
  <c r="I78" i="22" s="1"/>
  <c r="J80" i="30" s="1"/>
  <c r="J78" i="30" s="1"/>
  <c r="P374" i="7"/>
  <c r="I97" i="22" s="1"/>
  <c r="AC80" i="30" s="1"/>
  <c r="AC78" i="30" s="1"/>
  <c r="P370" i="7"/>
  <c r="I93" i="22" s="1"/>
  <c r="Y80" i="30" s="1"/>
  <c r="Y78" i="30" s="1"/>
  <c r="P369" i="7"/>
  <c r="I92" i="22" s="1"/>
  <c r="X80" i="30" s="1"/>
  <c r="X78" i="30" s="1"/>
  <c r="P368" i="7"/>
  <c r="I91" i="22" s="1"/>
  <c r="W80" i="30" s="1"/>
  <c r="W78" i="30" s="1"/>
  <c r="AN362" i="7"/>
  <c r="J85" i="28" s="1"/>
  <c r="Q308" i="30" s="1"/>
  <c r="Q306" i="30" s="1"/>
  <c r="AN367" i="7"/>
  <c r="J90" i="28" s="1"/>
  <c r="V308" i="30" s="1"/>
  <c r="V306" i="30" s="1"/>
  <c r="AN372" i="7"/>
  <c r="J95" i="28" s="1"/>
  <c r="AA308" i="30" s="1"/>
  <c r="AA306" i="30" s="1"/>
  <c r="AN380" i="7"/>
  <c r="J103" i="28" s="1"/>
  <c r="AI308" i="30" s="1"/>
  <c r="AI306" i="30" s="1"/>
  <c r="AN368" i="7"/>
  <c r="J91" i="28" s="1"/>
  <c r="W308" i="30" s="1"/>
  <c r="W306" i="30" s="1"/>
  <c r="AF375" i="7"/>
  <c r="I98" i="26" s="1"/>
  <c r="AD228" i="30" s="1"/>
  <c r="AD226" i="30" s="1"/>
  <c r="AF359" i="7"/>
  <c r="I82" i="26" s="1"/>
  <c r="N228" i="30" s="1"/>
  <c r="N226" i="30" s="1"/>
  <c r="AF361" i="7"/>
  <c r="I84" i="26" s="1"/>
  <c r="P228" i="30" s="1"/>
  <c r="P226" i="30" s="1"/>
  <c r="AF379" i="7"/>
  <c r="I102" i="26" s="1"/>
  <c r="AH228" i="30" s="1"/>
  <c r="AH226" i="30" s="1"/>
  <c r="AF374" i="7"/>
  <c r="I97" i="26" s="1"/>
  <c r="AC228" i="30" s="1"/>
  <c r="AC226" i="30" s="1"/>
  <c r="AF369" i="7"/>
  <c r="I92" i="26" s="1"/>
  <c r="X228" i="30" s="1"/>
  <c r="X226" i="30" s="1"/>
  <c r="AF372" i="7"/>
  <c r="I95" i="26" s="1"/>
  <c r="AA228" i="30" s="1"/>
  <c r="AA226" i="30" s="1"/>
  <c r="AH380" i="7"/>
  <c r="K103" i="26" s="1"/>
  <c r="AI240" i="30" s="1"/>
  <c r="AI238" i="30" s="1"/>
  <c r="AH363" i="7"/>
  <c r="K86" i="26" s="1"/>
  <c r="R240" i="30" s="1"/>
  <c r="R238" i="30" s="1"/>
  <c r="AH381" i="7"/>
  <c r="K104" i="26" s="1"/>
  <c r="AJ240" i="30" s="1"/>
  <c r="AJ238" i="30" s="1"/>
  <c r="AH375" i="7"/>
  <c r="K98" i="26" s="1"/>
  <c r="AD240" i="30" s="1"/>
  <c r="AD238" i="30" s="1"/>
  <c r="AH366" i="7"/>
  <c r="K89" i="26" s="1"/>
  <c r="U240" i="30" s="1"/>
  <c r="U238" i="30" s="1"/>
  <c r="AH364" i="7"/>
  <c r="K87" i="26" s="1"/>
  <c r="S240" i="30" s="1"/>
  <c r="S238" i="30" s="1"/>
  <c r="AH379" i="7"/>
  <c r="K102" i="26" s="1"/>
  <c r="AH240" i="30" s="1"/>
  <c r="AH238" i="30" s="1"/>
  <c r="X372" i="7"/>
  <c r="L95" i="23" s="1"/>
  <c r="AA135" i="30" s="1"/>
  <c r="AA133" i="30" s="1"/>
  <c r="X369" i="7"/>
  <c r="L92" i="23" s="1"/>
  <c r="X135" i="30" s="1"/>
  <c r="X133" i="30" s="1"/>
  <c r="AB364" i="7"/>
  <c r="K87" i="24" s="1"/>
  <c r="S166" i="30" s="1"/>
  <c r="S164" i="30" s="1"/>
  <c r="AB375" i="7"/>
  <c r="K98" i="24" s="1"/>
  <c r="AD166" i="30" s="1"/>
  <c r="AD164" i="30" s="1"/>
  <c r="AB379" i="7"/>
  <c r="K102" i="24" s="1"/>
  <c r="AH166" i="30" s="1"/>
  <c r="AH164" i="30" s="1"/>
  <c r="AB367" i="7"/>
  <c r="K90" i="24" s="1"/>
  <c r="V166" i="30" s="1"/>
  <c r="V164" i="30" s="1"/>
  <c r="AB381" i="7"/>
  <c r="K104" i="24" s="1"/>
  <c r="AJ166" i="30" s="1"/>
  <c r="AJ164" i="30" s="1"/>
  <c r="AJ377" i="7"/>
  <c r="M100" i="26" s="1"/>
  <c r="AF252" i="30" s="1"/>
  <c r="AF250" i="30" s="1"/>
  <c r="AJ358" i="7"/>
  <c r="M81" i="26" s="1"/>
  <c r="M252" i="30" s="1"/>
  <c r="M250" i="30" s="1"/>
  <c r="AJ380" i="7"/>
  <c r="M103" i="26" s="1"/>
  <c r="AI252" i="30" s="1"/>
  <c r="AI250" i="30" s="1"/>
  <c r="AJ370" i="7"/>
  <c r="M93" i="26" s="1"/>
  <c r="Y252" i="30" s="1"/>
  <c r="Y250" i="30" s="1"/>
  <c r="AJ360" i="7"/>
  <c r="M83" i="26" s="1"/>
  <c r="O252" i="30" s="1"/>
  <c r="O250" i="30" s="1"/>
  <c r="AJ365" i="7"/>
  <c r="M88" i="26" s="1"/>
  <c r="T252" i="30" s="1"/>
  <c r="T250" i="30" s="1"/>
  <c r="X363" i="7"/>
  <c r="L86" i="23" s="1"/>
  <c r="R135" i="30" s="1"/>
  <c r="R133" i="30" s="1"/>
  <c r="X381" i="7"/>
  <c r="L104" i="23" s="1"/>
  <c r="AJ135" i="30" s="1"/>
  <c r="AJ133" i="30" s="1"/>
  <c r="AF381" i="7"/>
  <c r="I104" i="26" s="1"/>
  <c r="AJ228" i="30" s="1"/>
  <c r="AJ226" i="30" s="1"/>
  <c r="AF356" i="7"/>
  <c r="I79" i="26" s="1"/>
  <c r="K228" i="30" s="1"/>
  <c r="K226" i="30" s="1"/>
  <c r="AH373" i="7"/>
  <c r="K96" i="26" s="1"/>
  <c r="AB240" i="30" s="1"/>
  <c r="AB238" i="30" s="1"/>
  <c r="AB372" i="7"/>
  <c r="K95" i="24" s="1"/>
  <c r="AA166" i="30" s="1"/>
  <c r="AA164" i="30" s="1"/>
  <c r="AJ363" i="7"/>
  <c r="M86" i="26" s="1"/>
  <c r="R252" i="30" s="1"/>
  <c r="R250" i="30" s="1"/>
  <c r="AJ372" i="7"/>
  <c r="M95" i="26" s="1"/>
  <c r="AA252" i="30" s="1"/>
  <c r="AA250" i="30" s="1"/>
  <c r="X360" i="7"/>
  <c r="L83" i="23" s="1"/>
  <c r="O135" i="30" s="1"/>
  <c r="O133" i="30" s="1"/>
  <c r="X371" i="7"/>
  <c r="L94" i="23" s="1"/>
  <c r="Z135" i="30" s="1"/>
  <c r="Z133" i="30" s="1"/>
  <c r="L375" i="7"/>
  <c r="J98" i="21" s="1"/>
  <c r="AD49" i="30" s="1"/>
  <c r="AD47" i="30" s="1"/>
  <c r="L361" i="7"/>
  <c r="J84" i="21" s="1"/>
  <c r="P49" i="30" s="1"/>
  <c r="P47" i="30" s="1"/>
  <c r="L366" i="7"/>
  <c r="J89" i="21" s="1"/>
  <c r="U49" i="30" s="1"/>
  <c r="U47" i="30" s="1"/>
  <c r="L372" i="7"/>
  <c r="J95" i="21" s="1"/>
  <c r="AA49" i="30" s="1"/>
  <c r="AA47" i="30" s="1"/>
  <c r="L381" i="7"/>
  <c r="J104" i="21" s="1"/>
  <c r="AJ49" i="30" s="1"/>
  <c r="AJ47" i="30" s="1"/>
  <c r="L373" i="7"/>
  <c r="J96" i="21" s="1"/>
  <c r="AB49" i="30" s="1"/>
  <c r="AB47" i="30" s="1"/>
  <c r="Z360" i="7"/>
  <c r="I83" i="24" s="1"/>
  <c r="O154" i="30" s="1"/>
  <c r="O152" i="30" s="1"/>
  <c r="Z381" i="7"/>
  <c r="I104" i="24" s="1"/>
  <c r="AJ154" i="30" s="1"/>
  <c r="AJ152" i="30" s="1"/>
  <c r="Z361" i="7"/>
  <c r="I84" i="24" s="1"/>
  <c r="P154" i="30" s="1"/>
  <c r="P152" i="30" s="1"/>
  <c r="Z366" i="7"/>
  <c r="I89" i="24" s="1"/>
  <c r="U154" i="30" s="1"/>
  <c r="Z374" i="7"/>
  <c r="I97" i="24" s="1"/>
  <c r="AC154" i="30" s="1"/>
  <c r="AC152" i="30" s="1"/>
  <c r="Z379" i="7"/>
  <c r="I102" i="24" s="1"/>
  <c r="AH154" i="30" s="1"/>
  <c r="AH152" i="30" s="1"/>
  <c r="R366" i="7"/>
  <c r="K89" i="22" s="1"/>
  <c r="U92" i="30" s="1"/>
  <c r="U90" i="30" s="1"/>
  <c r="R353" i="7"/>
  <c r="K76" i="22" s="1"/>
  <c r="R361" i="7"/>
  <c r="K84" i="22" s="1"/>
  <c r="P92" i="30" s="1"/>
  <c r="P90" i="30" s="1"/>
  <c r="R377" i="7"/>
  <c r="K100" i="22" s="1"/>
  <c r="AF92" i="30" s="1"/>
  <c r="AF90" i="30" s="1"/>
  <c r="R360" i="7"/>
  <c r="K83" i="22" s="1"/>
  <c r="O92" i="30" s="1"/>
  <c r="O90" i="30" s="1"/>
  <c r="R379" i="7"/>
  <c r="K102" i="22" s="1"/>
  <c r="AH92" i="30" s="1"/>
  <c r="AH90" i="30" s="1"/>
  <c r="T378" i="7"/>
  <c r="M101" i="22" s="1"/>
  <c r="AG104" i="30" s="1"/>
  <c r="AG102" i="30" s="1"/>
  <c r="T372" i="7"/>
  <c r="M95" i="22" s="1"/>
  <c r="AA104" i="30" s="1"/>
  <c r="AA102" i="30" s="1"/>
  <c r="T355" i="7"/>
  <c r="M78" i="22" s="1"/>
  <c r="J104" i="30" s="1"/>
  <c r="J102" i="30" s="1"/>
  <c r="T369" i="7"/>
  <c r="M92" i="22" s="1"/>
  <c r="X104" i="30" s="1"/>
  <c r="X102" i="30" s="1"/>
  <c r="T371" i="7"/>
  <c r="M94" i="22" s="1"/>
  <c r="Z104" i="30" s="1"/>
  <c r="Z102" i="30" s="1"/>
  <c r="T374" i="7"/>
  <c r="M97" i="22" s="1"/>
  <c r="AC104" i="30" s="1"/>
  <c r="AC102" i="30" s="1"/>
  <c r="E373" i="7"/>
  <c r="I96" i="14" s="1"/>
  <c r="AB6" i="30" s="1"/>
  <c r="AB4" i="30" s="1"/>
  <c r="E356" i="7"/>
  <c r="I79" i="14" s="1"/>
  <c r="K6" i="30" s="1"/>
  <c r="K4" i="30" s="1"/>
  <c r="E375" i="7"/>
  <c r="I98" i="14" s="1"/>
  <c r="AD6" i="30" s="1"/>
  <c r="AD4" i="30" s="1"/>
  <c r="E359" i="7"/>
  <c r="I82" i="14" s="1"/>
  <c r="N6" i="30" s="1"/>
  <c r="N4" i="30" s="1"/>
  <c r="E380" i="7"/>
  <c r="I103" i="14" s="1"/>
  <c r="AI6" i="30" s="1"/>
  <c r="AI4" i="30" s="1"/>
  <c r="E360" i="7"/>
  <c r="I83" i="14" s="1"/>
  <c r="O6" i="30" s="1"/>
  <c r="O4" i="30" s="1"/>
  <c r="E369" i="7"/>
  <c r="I92" i="14" s="1"/>
  <c r="X6" i="30" s="1"/>
  <c r="X4" i="30" s="1"/>
  <c r="X357" i="7"/>
  <c r="L80" i="23" s="1"/>
  <c r="L135" i="30" s="1"/>
  <c r="L133" i="30" s="1"/>
  <c r="P358" i="7"/>
  <c r="I81" i="22" s="1"/>
  <c r="M80" i="30" s="1"/>
  <c r="M78" i="30" s="1"/>
  <c r="P379" i="7"/>
  <c r="I102" i="22" s="1"/>
  <c r="AH80" i="30" s="1"/>
  <c r="AH78" i="30" s="1"/>
  <c r="P363" i="7"/>
  <c r="I86" i="22" s="1"/>
  <c r="R80" i="30" s="1"/>
  <c r="R78" i="30" s="1"/>
  <c r="P381" i="7"/>
  <c r="I104" i="22" s="1"/>
  <c r="AJ80" i="30" s="1"/>
  <c r="AJ78" i="30" s="1"/>
  <c r="P365" i="7"/>
  <c r="I88" i="22" s="1"/>
  <c r="T80" i="30" s="1"/>
  <c r="T78" i="30" s="1"/>
  <c r="P376" i="7"/>
  <c r="I99" i="22" s="1"/>
  <c r="AE80" i="30" s="1"/>
  <c r="AE78" i="30" s="1"/>
  <c r="P366" i="7"/>
  <c r="I89" i="22" s="1"/>
  <c r="U80" i="30" s="1"/>
  <c r="U78" i="30" s="1"/>
  <c r="AN365" i="7"/>
  <c r="J88" i="28" s="1"/>
  <c r="T308" i="30" s="1"/>
  <c r="T306" i="30" s="1"/>
  <c r="AN378" i="7"/>
  <c r="J101" i="28" s="1"/>
  <c r="AG308" i="30" s="1"/>
  <c r="AG306" i="30" s="1"/>
  <c r="AN371" i="7"/>
  <c r="J94" i="28" s="1"/>
  <c r="Z308" i="30" s="1"/>
  <c r="Z306" i="30" s="1"/>
  <c r="AF370" i="7"/>
  <c r="I93" i="26" s="1"/>
  <c r="Y228" i="30" s="1"/>
  <c r="Y226" i="30" s="1"/>
  <c r="AF364" i="7"/>
  <c r="I87" i="26" s="1"/>
  <c r="S228" i="30" s="1"/>
  <c r="S226" i="30" s="1"/>
  <c r="AF367" i="7"/>
  <c r="I90" i="26" s="1"/>
  <c r="V228" i="30" s="1"/>
  <c r="V226" i="30" s="1"/>
  <c r="AF378" i="7"/>
  <c r="I101" i="26" s="1"/>
  <c r="AG228" i="30" s="1"/>
  <c r="AG226" i="30" s="1"/>
  <c r="AF376" i="7"/>
  <c r="I99" i="26" s="1"/>
  <c r="AE228" i="30" s="1"/>
  <c r="AE226" i="30" s="1"/>
  <c r="AF380" i="7"/>
  <c r="I103" i="26" s="1"/>
  <c r="AI228" i="30" s="1"/>
  <c r="AI226" i="30" s="1"/>
  <c r="AF358" i="7"/>
  <c r="I81" i="26" s="1"/>
  <c r="M228" i="30" s="1"/>
  <c r="M226" i="30" s="1"/>
  <c r="AH368" i="7"/>
  <c r="K91" i="26" s="1"/>
  <c r="W240" i="30" s="1"/>
  <c r="W238" i="30" s="1"/>
  <c r="AH370" i="7"/>
  <c r="K93" i="26" s="1"/>
  <c r="Y240" i="30" s="1"/>
  <c r="Y238" i="30" s="1"/>
  <c r="AH376" i="7"/>
  <c r="K99" i="26" s="1"/>
  <c r="AE240" i="30" s="1"/>
  <c r="AE238" i="30" s="1"/>
  <c r="AH369" i="7"/>
  <c r="K92" i="26" s="1"/>
  <c r="X240" i="30" s="1"/>
  <c r="X238" i="30" s="1"/>
  <c r="AH374" i="7"/>
  <c r="K97" i="26" s="1"/>
  <c r="AC240" i="30" s="1"/>
  <c r="AC238" i="30" s="1"/>
  <c r="AH365" i="7"/>
  <c r="K88" i="26" s="1"/>
  <c r="T240" i="30" s="1"/>
  <c r="T238" i="30" s="1"/>
  <c r="AH377" i="7"/>
  <c r="K100" i="26" s="1"/>
  <c r="AF240" i="30" s="1"/>
  <c r="AF238" i="30" s="1"/>
  <c r="AH378" i="7"/>
  <c r="K101" i="26" s="1"/>
  <c r="AG240" i="30" s="1"/>
  <c r="AG238" i="30" s="1"/>
  <c r="X366" i="7"/>
  <c r="L89" i="23" s="1"/>
  <c r="U135" i="30" s="1"/>
  <c r="U133" i="30" s="1"/>
  <c r="X356" i="7"/>
  <c r="L79" i="23" s="1"/>
  <c r="K135" i="30" s="1"/>
  <c r="K133" i="30" s="1"/>
  <c r="AB369" i="7"/>
  <c r="K92" i="24" s="1"/>
  <c r="X166" i="30" s="1"/>
  <c r="X164" i="30" s="1"/>
  <c r="AB366" i="7"/>
  <c r="K89" i="24" s="1"/>
  <c r="U166" i="30" s="1"/>
  <c r="U164" i="30" s="1"/>
  <c r="AB377" i="7"/>
  <c r="K100" i="24" s="1"/>
  <c r="AF166" i="30" s="1"/>
  <c r="AF164" i="30" s="1"/>
  <c r="AB378" i="7"/>
  <c r="K101" i="24" s="1"/>
  <c r="AG166" i="30" s="1"/>
  <c r="AG164" i="30" s="1"/>
  <c r="AB373" i="7"/>
  <c r="K96" i="24" s="1"/>
  <c r="AB166" i="30" s="1"/>
  <c r="AB164" i="30" s="1"/>
  <c r="AB371" i="7"/>
  <c r="K94" i="24" s="1"/>
  <c r="Z166" i="30" s="1"/>
  <c r="Z164" i="30" s="1"/>
  <c r="AB380" i="7"/>
  <c r="K103" i="24" s="1"/>
  <c r="AI166" i="30" s="1"/>
  <c r="AI164" i="30" s="1"/>
  <c r="AJ373" i="7"/>
  <c r="M96" i="26" s="1"/>
  <c r="AB252" i="30" s="1"/>
  <c r="AB250" i="30" s="1"/>
  <c r="AJ364" i="7"/>
  <c r="M87" i="26" s="1"/>
  <c r="S252" i="30" s="1"/>
  <c r="S250" i="30" s="1"/>
  <c r="AJ361" i="7"/>
  <c r="M84" i="26" s="1"/>
  <c r="P252" i="30" s="1"/>
  <c r="P250" i="30" s="1"/>
  <c r="AJ356" i="7"/>
  <c r="M79" i="26" s="1"/>
  <c r="K252" i="30" s="1"/>
  <c r="K250" i="30" s="1"/>
  <c r="AJ375" i="7"/>
  <c r="M98" i="26" s="1"/>
  <c r="AD252" i="30" s="1"/>
  <c r="AD250" i="30" s="1"/>
  <c r="AJ355" i="7"/>
  <c r="M78" i="26" s="1"/>
  <c r="J252" i="30" s="1"/>
  <c r="J250" i="30" s="1"/>
  <c r="AJ378" i="7"/>
  <c r="M101" i="26" s="1"/>
  <c r="AG252" i="30" s="1"/>
  <c r="AG250" i="30" s="1"/>
  <c r="X375" i="7"/>
  <c r="L98" i="23" s="1"/>
  <c r="AD135" i="30" s="1"/>
  <c r="AD133" i="30" s="1"/>
  <c r="X376" i="7"/>
  <c r="L99" i="23" s="1"/>
  <c r="AE135" i="30" s="1"/>
  <c r="AE133" i="30" s="1"/>
  <c r="X370" i="7"/>
  <c r="L93" i="23" s="1"/>
  <c r="Y135" i="30" s="1"/>
  <c r="Y133" i="30" s="1"/>
  <c r="F382" i="7"/>
  <c r="AA382" i="7"/>
  <c r="O382" i="7"/>
  <c r="AD382" i="7"/>
  <c r="AT382" i="7"/>
  <c r="V382" i="7"/>
  <c r="AE382" i="7"/>
  <c r="S382" i="7"/>
  <c r="AQ382" i="7"/>
  <c r="AI382" i="7"/>
  <c r="AU382" i="7"/>
  <c r="E258" i="7"/>
  <c r="E290" i="7" s="1"/>
  <c r="E354" i="7" s="1"/>
  <c r="I77" i="14" s="1"/>
  <c r="I6" i="30" s="1"/>
  <c r="I4" i="30" s="1"/>
  <c r="AB258" i="7"/>
  <c r="AB290" i="7" s="1"/>
  <c r="AB354" i="7" s="1"/>
  <c r="K77" i="24" s="1"/>
  <c r="I166" i="30" s="1"/>
  <c r="I164" i="30" s="1"/>
  <c r="AF258" i="7"/>
  <c r="AF290" i="7" s="1"/>
  <c r="AF354" i="7" s="1"/>
  <c r="I77" i="26" s="1"/>
  <c r="I228" i="30" s="1"/>
  <c r="I226" i="30" s="1"/>
  <c r="H258" i="7"/>
  <c r="H290" i="7" s="1"/>
  <c r="H354" i="7" s="1"/>
  <c r="L77" i="14" s="1"/>
  <c r="I24" i="30" s="1"/>
  <c r="I22" i="30" s="1"/>
  <c r="R261" i="7"/>
  <c r="R293" i="7" s="1"/>
  <c r="R357" i="7" s="1"/>
  <c r="K80" i="22" s="1"/>
  <c r="L92" i="30" s="1"/>
  <c r="L90" i="30" s="1"/>
  <c r="T258" i="7"/>
  <c r="T290" i="7" s="1"/>
  <c r="T354" i="7" s="1"/>
  <c r="M77" i="22" s="1"/>
  <c r="I104" i="30" s="1"/>
  <c r="I102" i="30" s="1"/>
  <c r="AP258" i="7"/>
  <c r="AP290" i="7" s="1"/>
  <c r="AP354" i="7" s="1"/>
  <c r="L77" i="28" s="1"/>
  <c r="I320" i="30" s="1"/>
  <c r="I318" i="30" s="1"/>
  <c r="AR267" i="7"/>
  <c r="AR299" i="7" s="1"/>
  <c r="AR363" i="7" s="1"/>
  <c r="N86" i="28" s="1"/>
  <c r="R332" i="30" s="1"/>
  <c r="R330" i="30" s="1"/>
  <c r="J264" i="7"/>
  <c r="J296" i="7" s="1"/>
  <c r="J360" i="7" s="1"/>
  <c r="N83" i="14" s="1"/>
  <c r="O36" i="30" s="1"/>
  <c r="O34" i="30" s="1"/>
  <c r="J263" i="7"/>
  <c r="J295" i="7" s="1"/>
  <c r="J359" i="7" s="1"/>
  <c r="N82" i="14" s="1"/>
  <c r="N36" i="30" s="1"/>
  <c r="N34" i="30" s="1"/>
  <c r="AN261" i="7"/>
  <c r="AN293" i="7" s="1"/>
  <c r="AN357" i="7" s="1"/>
  <c r="J80" i="28" s="1"/>
  <c r="L308" i="30" s="1"/>
  <c r="L306" i="30" s="1"/>
  <c r="H261" i="7"/>
  <c r="H293" i="7" s="1"/>
  <c r="H357" i="7" s="1"/>
  <c r="L80" i="14" s="1"/>
  <c r="L24" i="30" s="1"/>
  <c r="L22" i="30" s="1"/>
  <c r="AP264" i="7"/>
  <c r="AP296" i="7" s="1"/>
  <c r="AP360" i="7" s="1"/>
  <c r="L83" i="28" s="1"/>
  <c r="O320" i="30" s="1"/>
  <c r="O318" i="30" s="1"/>
  <c r="T253" i="7"/>
  <c r="T257" i="7"/>
  <c r="T289" i="7" s="1"/>
  <c r="T353" i="7" s="1"/>
  <c r="M76" i="22" s="1"/>
  <c r="AP267" i="7"/>
  <c r="AP299" i="7" s="1"/>
  <c r="AP363" i="7" s="1"/>
  <c r="L86" i="28" s="1"/>
  <c r="R320" i="30" s="1"/>
  <c r="R318" i="30" s="1"/>
  <c r="AP261" i="7"/>
  <c r="AP293" i="7" s="1"/>
  <c r="AP357" i="7" s="1"/>
  <c r="L80" i="28" s="1"/>
  <c r="L320" i="30" s="1"/>
  <c r="L318" i="30" s="1"/>
  <c r="AP263" i="7"/>
  <c r="AP295" i="7" s="1"/>
  <c r="AP359" i="7" s="1"/>
  <c r="L82" i="28" s="1"/>
  <c r="N320" i="30" s="1"/>
  <c r="N318" i="30" s="1"/>
  <c r="AR253" i="7"/>
  <c r="AR257" i="7"/>
  <c r="AR289" i="7" s="1"/>
  <c r="AR353" i="7" s="1"/>
  <c r="N76" i="28" s="1"/>
  <c r="AR258" i="7"/>
  <c r="AR290" i="7" s="1"/>
  <c r="AR354" i="7" s="1"/>
  <c r="N77" i="28" s="1"/>
  <c r="I332" i="30" s="1"/>
  <c r="I330" i="30" s="1"/>
  <c r="J253" i="7"/>
  <c r="J259" i="7"/>
  <c r="J291" i="7" s="1"/>
  <c r="J355" i="7" s="1"/>
  <c r="N78" i="14" s="1"/>
  <c r="J36" i="30" s="1"/>
  <c r="J34" i="30" s="1"/>
  <c r="J270" i="7"/>
  <c r="J302" i="7" s="1"/>
  <c r="J366" i="7" s="1"/>
  <c r="N89" i="14" s="1"/>
  <c r="U36" i="30" s="1"/>
  <c r="AH253" i="7"/>
  <c r="AH259" i="7"/>
  <c r="AH291" i="7" s="1"/>
  <c r="AH355" i="7" s="1"/>
  <c r="K78" i="26" s="1"/>
  <c r="J240" i="30" s="1"/>
  <c r="J238" i="30" s="1"/>
  <c r="H264" i="7"/>
  <c r="H296" i="7" s="1"/>
  <c r="H360" i="7" s="1"/>
  <c r="L83" i="14" s="1"/>
  <c r="O24" i="30" s="1"/>
  <c r="O22" i="30" s="1"/>
  <c r="AB261" i="7"/>
  <c r="AB293" i="7" s="1"/>
  <c r="AB357" i="7" s="1"/>
  <c r="K80" i="24" s="1"/>
  <c r="L166" i="30" s="1"/>
  <c r="L164" i="30" s="1"/>
  <c r="AJ253" i="7"/>
  <c r="AJ257" i="7"/>
  <c r="AJ289" i="7" s="1"/>
  <c r="AJ353" i="7" s="1"/>
  <c r="M76" i="26" s="1"/>
  <c r="L253" i="7"/>
  <c r="L257" i="7"/>
  <c r="L289" i="7" s="1"/>
  <c r="L353" i="7" s="1"/>
  <c r="J76" i="21" s="1"/>
  <c r="X253" i="7"/>
  <c r="X257" i="7"/>
  <c r="X289" i="7" s="1"/>
  <c r="X353" i="7" s="1"/>
  <c r="L76" i="23" s="1"/>
  <c r="J266" i="7"/>
  <c r="J298" i="7" s="1"/>
  <c r="J362" i="7" s="1"/>
  <c r="N85" i="14" s="1"/>
  <c r="Q36" i="30" s="1"/>
  <c r="Q34" i="30" s="1"/>
  <c r="Z266" i="7"/>
  <c r="Z298" i="7" s="1"/>
  <c r="Z362" i="7" s="1"/>
  <c r="I85" i="24" s="1"/>
  <c r="Q154" i="30" s="1"/>
  <c r="Q152" i="30" s="1"/>
  <c r="Z253" i="7"/>
  <c r="Z259" i="7"/>
  <c r="Z291" i="7" s="1"/>
  <c r="Z355" i="7" s="1"/>
  <c r="I78" i="24" s="1"/>
  <c r="O78" i="24" s="1"/>
  <c r="P253" i="7"/>
  <c r="P257" i="7"/>
  <c r="P289" i="7" s="1"/>
  <c r="P353" i="7" s="1"/>
  <c r="I76" i="22" s="1"/>
  <c r="P260" i="7"/>
  <c r="P292" i="7" s="1"/>
  <c r="P356" i="7" s="1"/>
  <c r="I79" i="22" s="1"/>
  <c r="K80" i="30" s="1"/>
  <c r="K78" i="30" s="1"/>
  <c r="AP253" i="7"/>
  <c r="AP259" i="7"/>
  <c r="AP291" i="7" s="1"/>
  <c r="AP355" i="7" s="1"/>
  <c r="L78" i="28" s="1"/>
  <c r="J320" i="30" s="1"/>
  <c r="J318" i="30" s="1"/>
  <c r="AR263" i="7"/>
  <c r="AR295" i="7" s="1"/>
  <c r="AR359" i="7" s="1"/>
  <c r="N82" i="28" s="1"/>
  <c r="N332" i="30" s="1"/>
  <c r="N330" i="30" s="1"/>
  <c r="J267" i="7"/>
  <c r="J299" i="7" s="1"/>
  <c r="J363" i="7" s="1"/>
  <c r="N86" i="14" s="1"/>
  <c r="R36" i="30" s="1"/>
  <c r="R34" i="30" s="1"/>
  <c r="J269" i="7"/>
  <c r="J301" i="7" s="1"/>
  <c r="J365" i="7" s="1"/>
  <c r="N88" i="14" s="1"/>
  <c r="T36" i="30" s="1"/>
  <c r="AN263" i="7"/>
  <c r="AN295" i="7" s="1"/>
  <c r="AN359" i="7" s="1"/>
  <c r="J82" i="28" s="1"/>
  <c r="N308" i="30" s="1"/>
  <c r="N306" i="30" s="1"/>
  <c r="AH258" i="7"/>
  <c r="AH290" i="7" s="1"/>
  <c r="AH354" i="7" s="1"/>
  <c r="K77" i="26" s="1"/>
  <c r="I240" i="30" s="1"/>
  <c r="I238" i="30" s="1"/>
  <c r="H263" i="7"/>
  <c r="H295" i="7" s="1"/>
  <c r="H359" i="7" s="1"/>
  <c r="L82" i="14" s="1"/>
  <c r="N24" i="30" s="1"/>
  <c r="N22" i="30" s="1"/>
  <c r="X258" i="7"/>
  <c r="X290" i="7" s="1"/>
  <c r="X354" i="7" s="1"/>
  <c r="L77" i="23" s="1"/>
  <c r="I135" i="30" s="1"/>
  <c r="I133" i="30" s="1"/>
  <c r="R258" i="7"/>
  <c r="R290" i="7" s="1"/>
  <c r="R354" i="7" s="1"/>
  <c r="K77" i="22" s="1"/>
  <c r="I92" i="30" s="1"/>
  <c r="I90" i="30" s="1"/>
  <c r="AN253" i="7"/>
  <c r="AN257" i="7"/>
  <c r="AN289" i="7" s="1"/>
  <c r="AN353" i="7" s="1"/>
  <c r="J76" i="28" s="1"/>
  <c r="Z260" i="7"/>
  <c r="Z292" i="7" s="1"/>
  <c r="Z356" i="7" s="1"/>
  <c r="I79" i="24" s="1"/>
  <c r="K154" i="30" s="1"/>
  <c r="K152" i="30" s="1"/>
  <c r="R253" i="7"/>
  <c r="R259" i="7"/>
  <c r="R291" i="7" s="1"/>
  <c r="R355" i="7" s="1"/>
  <c r="K78" i="22" s="1"/>
  <c r="J92" i="30" s="1"/>
  <c r="J90" i="30" s="1"/>
  <c r="E257" i="7"/>
  <c r="E289" i="7" s="1"/>
  <c r="E353" i="7" s="1"/>
  <c r="I76" i="14" s="1"/>
  <c r="E253" i="7"/>
  <c r="L258" i="7"/>
  <c r="L290" i="7" s="1"/>
  <c r="L354" i="7" s="1"/>
  <c r="J77" i="21" s="1"/>
  <c r="I49" i="30" s="1"/>
  <c r="I47" i="30" s="1"/>
  <c r="T264" i="7"/>
  <c r="T296" i="7" s="1"/>
  <c r="T360" i="7" s="1"/>
  <c r="M83" i="22" s="1"/>
  <c r="O104" i="30" s="1"/>
  <c r="O102" i="30" s="1"/>
  <c r="E261" i="7"/>
  <c r="E293" i="7" s="1"/>
  <c r="E357" i="7" s="1"/>
  <c r="I80" i="14" s="1"/>
  <c r="L6" i="30" s="1"/>
  <c r="L4" i="30" s="1"/>
  <c r="AP266" i="7"/>
  <c r="AP298" i="7" s="1"/>
  <c r="AP362" i="7" s="1"/>
  <c r="L85" i="28" s="1"/>
  <c r="Q320" i="30" s="1"/>
  <c r="Q318" i="30" s="1"/>
  <c r="AR261" i="7"/>
  <c r="AR293" i="7" s="1"/>
  <c r="AR357" i="7" s="1"/>
  <c r="N80" i="28" s="1"/>
  <c r="L332" i="30" s="1"/>
  <c r="L330" i="30" s="1"/>
  <c r="AR266" i="7"/>
  <c r="AR298" i="7" s="1"/>
  <c r="AR362" i="7" s="1"/>
  <c r="N85" i="28" s="1"/>
  <c r="Q332" i="30" s="1"/>
  <c r="Q330" i="30" s="1"/>
  <c r="AR264" i="7"/>
  <c r="AR296" i="7" s="1"/>
  <c r="AR360" i="7" s="1"/>
  <c r="N83" i="28" s="1"/>
  <c r="O332" i="30" s="1"/>
  <c r="O330" i="30" s="1"/>
  <c r="AR269" i="7"/>
  <c r="AR301" i="7" s="1"/>
  <c r="AR365" i="7" s="1"/>
  <c r="N88" i="28" s="1"/>
  <c r="T332" i="30" s="1"/>
  <c r="J261" i="7"/>
  <c r="J293" i="7" s="1"/>
  <c r="J357" i="7" s="1"/>
  <c r="N80" i="14" s="1"/>
  <c r="L36" i="30" s="1"/>
  <c r="L34" i="30" s="1"/>
  <c r="AN258" i="7"/>
  <c r="AN290" i="7" s="1"/>
  <c r="AN354" i="7" s="1"/>
  <c r="J77" i="28" s="1"/>
  <c r="I308" i="30" s="1"/>
  <c r="I306" i="30" s="1"/>
  <c r="AN265" i="7"/>
  <c r="AN297" i="7" s="1"/>
  <c r="AN361" i="7" s="1"/>
  <c r="J84" i="28" s="1"/>
  <c r="P308" i="30" s="1"/>
  <c r="P306" i="30" s="1"/>
  <c r="AF253" i="7"/>
  <c r="AF257" i="7"/>
  <c r="AF289" i="7" s="1"/>
  <c r="AF353" i="7" s="1"/>
  <c r="H253" i="7"/>
  <c r="H257" i="7"/>
  <c r="H289" i="7" s="1"/>
  <c r="H353" i="7" s="1"/>
  <c r="L76" i="14" s="1"/>
  <c r="AB253" i="7"/>
  <c r="AB257" i="7"/>
  <c r="AB289" i="7" s="1"/>
  <c r="AB353" i="7" s="1"/>
  <c r="K76" i="24" s="1"/>
  <c r="AJ258" i="7"/>
  <c r="AJ290" i="7" s="1"/>
  <c r="AJ354" i="7" s="1"/>
  <c r="M77" i="26" s="1"/>
  <c r="I252" i="30" s="1"/>
  <c r="I250" i="30" s="1"/>
  <c r="P220" i="7"/>
  <c r="AB220" i="7"/>
  <c r="AN220" i="7"/>
  <c r="Z220" i="7"/>
  <c r="E220" i="7"/>
  <c r="AJ220" i="7"/>
  <c r="L220" i="7"/>
  <c r="X220" i="7"/>
  <c r="AH220" i="7"/>
  <c r="T220" i="7"/>
  <c r="AF220" i="7"/>
  <c r="R220" i="7"/>
  <c r="M120" i="14"/>
  <c r="S31" i="30" s="1"/>
  <c r="L138" i="14"/>
  <c r="AK122" i="14"/>
  <c r="AY122" i="14" s="1"/>
  <c r="T122" i="14"/>
  <c r="AH122" i="14" s="1"/>
  <c r="N120" i="14"/>
  <c r="S37" i="30" s="1"/>
  <c r="AC193" i="14"/>
  <c r="AH193" i="14"/>
  <c r="AD193" i="14"/>
  <c r="AF193" i="14"/>
  <c r="L193" i="14" s="1"/>
  <c r="AG193" i="14"/>
  <c r="AE193" i="14"/>
  <c r="AK194" i="14"/>
  <c r="T194" i="14"/>
  <c r="AT193" i="14"/>
  <c r="AU193" i="14"/>
  <c r="AW193" i="14"/>
  <c r="AY193" i="14"/>
  <c r="AV193" i="14"/>
  <c r="AX193" i="14"/>
  <c r="AK157" i="14"/>
  <c r="T157" i="14"/>
  <c r="L173" i="14"/>
  <c r="AY156" i="14"/>
  <c r="AX156" i="14"/>
  <c r="M155" i="14"/>
  <c r="S32" i="30" s="1"/>
  <c r="AG156" i="14"/>
  <c r="S13" i="6"/>
  <c r="S16" i="6" s="1"/>
  <c r="T7" i="6"/>
  <c r="P64" i="5"/>
  <c r="Q63" i="5"/>
  <c r="Q62" i="5"/>
  <c r="R56" i="5"/>
  <c r="S10" i="5"/>
  <c r="Q22" i="4"/>
  <c r="Q23" i="4"/>
  <c r="P24" i="4"/>
  <c r="R12" i="4"/>
  <c r="S9" i="4"/>
  <c r="AK328" i="30" l="1"/>
  <c r="S232" i="30"/>
  <c r="J154" i="30"/>
  <c r="J152" i="30" s="1"/>
  <c r="L105" i="21"/>
  <c r="S324" i="30"/>
  <c r="AK232" i="30"/>
  <c r="AK341" i="30"/>
  <c r="M156" i="21"/>
  <c r="T69" i="30" s="1"/>
  <c r="S347" i="30"/>
  <c r="AK347" i="30" s="1"/>
  <c r="M173" i="22"/>
  <c r="S102" i="30"/>
  <c r="M156" i="29"/>
  <c r="T365" i="30" s="1"/>
  <c r="T361" i="30" s="1"/>
  <c r="N156" i="29"/>
  <c r="T371" i="30" s="1"/>
  <c r="T367" i="30" s="1"/>
  <c r="AK106" i="30"/>
  <c r="T180" i="30"/>
  <c r="AO157" i="23"/>
  <c r="AP157" i="23"/>
  <c r="AX157" i="23" s="1"/>
  <c r="M157" i="23" s="1"/>
  <c r="AL157" i="23"/>
  <c r="AM157" i="23"/>
  <c r="AQ157" i="23"/>
  <c r="AN157" i="23"/>
  <c r="AM157" i="25"/>
  <c r="AU157" i="25" s="1"/>
  <c r="AN157" i="25"/>
  <c r="AP157" i="25"/>
  <c r="AX157" i="25" s="1"/>
  <c r="M157" i="25" s="1"/>
  <c r="U217" i="30" s="1"/>
  <c r="U213" i="30" s="1"/>
  <c r="AO157" i="25"/>
  <c r="AL157" i="25"/>
  <c r="AT157" i="25" s="1"/>
  <c r="AQ157" i="25"/>
  <c r="T230" i="30"/>
  <c r="AK230" i="30" s="1"/>
  <c r="I173" i="26"/>
  <c r="AL157" i="28"/>
  <c r="AT157" i="28" s="1"/>
  <c r="AM157" i="28"/>
  <c r="AP157" i="28"/>
  <c r="AN157" i="28"/>
  <c r="AO157" i="28"/>
  <c r="AW157" i="28" s="1"/>
  <c r="AQ157" i="28"/>
  <c r="AY157" i="28" s="1"/>
  <c r="AN157" i="29"/>
  <c r="AO157" i="29"/>
  <c r="AW157" i="29" s="1"/>
  <c r="AM157" i="29"/>
  <c r="AP157" i="29"/>
  <c r="AL157" i="29"/>
  <c r="AQ157" i="29"/>
  <c r="AY157" i="29" s="1"/>
  <c r="N156" i="28"/>
  <c r="T334" i="30" s="1"/>
  <c r="J156" i="25"/>
  <c r="T199" i="30" s="1"/>
  <c r="T195" i="30" s="1"/>
  <c r="I156" i="27"/>
  <c r="T267" i="30" s="1"/>
  <c r="AN157" i="21"/>
  <c r="AP157" i="21"/>
  <c r="AL157" i="21"/>
  <c r="AQ157" i="21"/>
  <c r="AY157" i="21" s="1"/>
  <c r="AM157" i="21"/>
  <c r="AO157" i="21"/>
  <c r="AO157" i="24"/>
  <c r="AM157" i="24"/>
  <c r="AU157" i="24" s="1"/>
  <c r="AL157" i="24"/>
  <c r="AT157" i="24" s="1"/>
  <c r="AP157" i="24"/>
  <c r="AX157" i="24" s="1"/>
  <c r="M157" i="24" s="1"/>
  <c r="AQ157" i="24"/>
  <c r="AN157" i="24"/>
  <c r="AQ157" i="26"/>
  <c r="AM157" i="26"/>
  <c r="AP157" i="26"/>
  <c r="AL157" i="26"/>
  <c r="AN157" i="26"/>
  <c r="AO157" i="26"/>
  <c r="T102" i="30"/>
  <c r="T263" i="30"/>
  <c r="AK158" i="28"/>
  <c r="AK158" i="29"/>
  <c r="AK158" i="27"/>
  <c r="AK158" i="26"/>
  <c r="AK158" i="23"/>
  <c r="AK158" i="22"/>
  <c r="AK158" i="24"/>
  <c r="AK158" i="25"/>
  <c r="AK158" i="21"/>
  <c r="J156" i="24"/>
  <c r="T162" i="30" s="1"/>
  <c r="N156" i="21"/>
  <c r="T75" i="30" s="1"/>
  <c r="T71" i="30" s="1"/>
  <c r="AP157" i="22"/>
  <c r="AL157" i="22"/>
  <c r="AN157" i="22"/>
  <c r="AO157" i="22"/>
  <c r="AQ157" i="22"/>
  <c r="AM157" i="22"/>
  <c r="AN157" i="27"/>
  <c r="AP157" i="27"/>
  <c r="AO157" i="27"/>
  <c r="AQ157" i="27"/>
  <c r="AM157" i="27"/>
  <c r="AL157" i="27"/>
  <c r="AT157" i="27" s="1"/>
  <c r="T158" i="28"/>
  <c r="T158" i="27"/>
  <c r="T158" i="29"/>
  <c r="T158" i="25"/>
  <c r="T158" i="26"/>
  <c r="T158" i="23"/>
  <c r="T158" i="22"/>
  <c r="T158" i="24"/>
  <c r="T158" i="21"/>
  <c r="AP157" i="14"/>
  <c r="AL157" i="14"/>
  <c r="AO157" i="14"/>
  <c r="AM157" i="14"/>
  <c r="AN157" i="14"/>
  <c r="AQ157" i="14"/>
  <c r="AY157" i="14" s="1"/>
  <c r="S195" i="30"/>
  <c r="M173" i="29"/>
  <c r="W157" i="27"/>
  <c r="V157" i="27"/>
  <c r="U157" i="27"/>
  <c r="AC157" i="27" s="1"/>
  <c r="I157" i="27" s="1"/>
  <c r="U267" i="30" s="1"/>
  <c r="Y157" i="27"/>
  <c r="X157" i="27"/>
  <c r="Z157" i="27"/>
  <c r="X157" i="26"/>
  <c r="W157" i="26"/>
  <c r="Z157" i="26"/>
  <c r="U157" i="26"/>
  <c r="Y157" i="26"/>
  <c r="V157" i="26"/>
  <c r="M173" i="28"/>
  <c r="W157" i="22"/>
  <c r="V157" i="22"/>
  <c r="Z157" i="22"/>
  <c r="Y157" i="22"/>
  <c r="U157" i="22"/>
  <c r="X157" i="22"/>
  <c r="S355" i="30"/>
  <c r="S71" i="30"/>
  <c r="X157" i="24"/>
  <c r="V157" i="24"/>
  <c r="AD157" i="24" s="1"/>
  <c r="J157" i="24" s="1"/>
  <c r="Y157" i="24"/>
  <c r="U157" i="24"/>
  <c r="AC157" i="24" s="1"/>
  <c r="Z157" i="24"/>
  <c r="W157" i="24"/>
  <c r="X157" i="28"/>
  <c r="AF157" i="28" s="1"/>
  <c r="L157" i="28" s="1"/>
  <c r="U322" i="30" s="1"/>
  <c r="V157" i="28"/>
  <c r="W157" i="28"/>
  <c r="Z157" i="28"/>
  <c r="AH157" i="28" s="1"/>
  <c r="Y157" i="28"/>
  <c r="U157" i="28"/>
  <c r="AC157" i="28" s="1"/>
  <c r="I157" i="28" s="1"/>
  <c r="U304" i="30" s="1"/>
  <c r="U300" i="30" s="1"/>
  <c r="M173" i="21"/>
  <c r="X157" i="25"/>
  <c r="Y157" i="25"/>
  <c r="V157" i="25"/>
  <c r="AD157" i="25" s="1"/>
  <c r="J157" i="25" s="1"/>
  <c r="W157" i="25"/>
  <c r="Z157" i="25"/>
  <c r="U157" i="25"/>
  <c r="AC157" i="25" s="1"/>
  <c r="I157" i="25" s="1"/>
  <c r="U193" i="30" s="1"/>
  <c r="U189" i="30" s="1"/>
  <c r="W157" i="14"/>
  <c r="Z157" i="14"/>
  <c r="V157" i="14"/>
  <c r="Y157" i="14"/>
  <c r="U157" i="14"/>
  <c r="X157" i="14"/>
  <c r="S28" i="30"/>
  <c r="I173" i="29"/>
  <c r="X157" i="21"/>
  <c r="V157" i="21"/>
  <c r="Z157" i="21"/>
  <c r="AH157" i="21" s="1"/>
  <c r="U157" i="21"/>
  <c r="Y157" i="21"/>
  <c r="W157" i="21"/>
  <c r="X157" i="23"/>
  <c r="Y157" i="23"/>
  <c r="V157" i="23"/>
  <c r="W157" i="23"/>
  <c r="U157" i="23"/>
  <c r="Z157" i="23"/>
  <c r="W157" i="29"/>
  <c r="U157" i="29"/>
  <c r="Z157" i="29"/>
  <c r="AH157" i="29" s="1"/>
  <c r="V157" i="29"/>
  <c r="X157" i="29"/>
  <c r="AF157" i="29" s="1"/>
  <c r="Y157" i="29"/>
  <c r="I121" i="24"/>
  <c r="T155" i="30" s="1"/>
  <c r="T152" i="30" s="1"/>
  <c r="S176" i="30"/>
  <c r="S330" i="30"/>
  <c r="J138" i="29"/>
  <c r="S346" i="30"/>
  <c r="T182" i="30"/>
  <c r="T179" i="30"/>
  <c r="S34" i="30"/>
  <c r="S318" i="30"/>
  <c r="I138" i="29"/>
  <c r="T340" i="30"/>
  <c r="M138" i="23"/>
  <c r="U142" i="30"/>
  <c r="S182" i="30"/>
  <c r="S152" i="30"/>
  <c r="R349" i="30"/>
  <c r="AK192" i="30"/>
  <c r="T189" i="30"/>
  <c r="H252" i="30"/>
  <c r="M105" i="26"/>
  <c r="AK246" i="30"/>
  <c r="AK244" i="30" s="1"/>
  <c r="H244" i="30"/>
  <c r="AK191" i="30"/>
  <c r="H189" i="30"/>
  <c r="H176" i="30"/>
  <c r="AK178" i="30"/>
  <c r="H65" i="30"/>
  <c r="AK67" i="30"/>
  <c r="H24" i="30"/>
  <c r="L105" i="14"/>
  <c r="H6" i="30"/>
  <c r="I105" i="14"/>
  <c r="H308" i="30"/>
  <c r="J105" i="28"/>
  <c r="AK98" i="30"/>
  <c r="AK96" i="30" s="1"/>
  <c r="H96" i="30"/>
  <c r="H59" i="30"/>
  <c r="AK61" i="30"/>
  <c r="AK59" i="30" s="1"/>
  <c r="AK43" i="30"/>
  <c r="AK41" i="30" s="1"/>
  <c r="H41" i="30"/>
  <c r="H135" i="30"/>
  <c r="L105" i="23"/>
  <c r="H80" i="30"/>
  <c r="I105" i="22"/>
  <c r="H49" i="30"/>
  <c r="J105" i="21"/>
  <c r="H332" i="30"/>
  <c r="N105" i="28"/>
  <c r="H92" i="30"/>
  <c r="K105" i="22"/>
  <c r="H154" i="30"/>
  <c r="I105" i="24"/>
  <c r="H349" i="30"/>
  <c r="AK351" i="30"/>
  <c r="AK349" i="30" s="1"/>
  <c r="AK326" i="30"/>
  <c r="H324" i="30"/>
  <c r="L105" i="28"/>
  <c r="N105" i="14"/>
  <c r="K105" i="26"/>
  <c r="H166" i="30"/>
  <c r="K105" i="24"/>
  <c r="AF382" i="7"/>
  <c r="I76" i="26"/>
  <c r="H104" i="30"/>
  <c r="M105" i="22"/>
  <c r="H318" i="30"/>
  <c r="AK320" i="30"/>
  <c r="AK265" i="30"/>
  <c r="H263" i="30"/>
  <c r="AK36" i="30"/>
  <c r="H34" i="30"/>
  <c r="AK345" i="30"/>
  <c r="H343" i="30"/>
  <c r="AK240" i="30"/>
  <c r="AK238" i="30" s="1"/>
  <c r="H238" i="30"/>
  <c r="AK184" i="30"/>
  <c r="H182" i="30"/>
  <c r="AK160" i="30"/>
  <c r="H158" i="30"/>
  <c r="I122" i="27"/>
  <c r="U266" i="30" s="1"/>
  <c r="N121" i="28"/>
  <c r="T333" i="30" s="1"/>
  <c r="M121" i="28"/>
  <c r="AK123" i="28"/>
  <c r="AK123" i="29"/>
  <c r="AK123" i="27"/>
  <c r="AT123" i="27" s="1"/>
  <c r="AK123" i="25"/>
  <c r="AK123" i="23"/>
  <c r="AK123" i="26"/>
  <c r="AK123" i="24"/>
  <c r="AK123" i="22"/>
  <c r="AK123" i="21"/>
  <c r="AC122" i="24"/>
  <c r="AD122" i="24"/>
  <c r="AF122" i="28"/>
  <c r="AH122" i="28"/>
  <c r="T123" i="28"/>
  <c r="T123" i="27"/>
  <c r="AC123" i="27" s="1"/>
  <c r="I123" i="27" s="1"/>
  <c r="V266" i="30" s="1"/>
  <c r="T123" i="25"/>
  <c r="T123" i="29"/>
  <c r="T123" i="23"/>
  <c r="T123" i="22"/>
  <c r="T123" i="26"/>
  <c r="T123" i="24"/>
  <c r="AC123" i="24" s="1"/>
  <c r="T123" i="21"/>
  <c r="AU122" i="24"/>
  <c r="AX122" i="24"/>
  <c r="M122" i="24" s="1"/>
  <c r="AT122" i="24"/>
  <c r="AW122" i="28"/>
  <c r="AY122" i="28"/>
  <c r="J121" i="24"/>
  <c r="T161" i="30" s="1"/>
  <c r="L121" i="28"/>
  <c r="T321" i="30" s="1"/>
  <c r="T318" i="30" s="1"/>
  <c r="J193" i="14"/>
  <c r="K193" i="14"/>
  <c r="N193" i="14"/>
  <c r="M193" i="14"/>
  <c r="I193" i="14"/>
  <c r="AJ382" i="7"/>
  <c r="AH382" i="7"/>
  <c r="Z382" i="7"/>
  <c r="H382" i="7"/>
  <c r="AP382" i="7"/>
  <c r="R382" i="7"/>
  <c r="J382" i="7"/>
  <c r="L382" i="7"/>
  <c r="X382" i="7"/>
  <c r="E382" i="7"/>
  <c r="AN382" i="7"/>
  <c r="P382" i="7"/>
  <c r="AR382" i="7"/>
  <c r="AB382" i="7"/>
  <c r="T382" i="7"/>
  <c r="M121" i="14"/>
  <c r="T31" i="30" s="1"/>
  <c r="N121" i="14"/>
  <c r="T37" i="30" s="1"/>
  <c r="AK123" i="14"/>
  <c r="AY123" i="14" s="1"/>
  <c r="T123" i="14"/>
  <c r="AH123" i="14" s="1"/>
  <c r="AT194" i="14"/>
  <c r="AV194" i="14"/>
  <c r="AX194" i="14"/>
  <c r="AU194" i="14"/>
  <c r="AW194" i="14"/>
  <c r="AY194" i="14"/>
  <c r="T195" i="14"/>
  <c r="AK195" i="14"/>
  <c r="AC194" i="14"/>
  <c r="AG194" i="14"/>
  <c r="M194" i="14" s="1"/>
  <c r="AH194" i="14"/>
  <c r="N194" i="14" s="1"/>
  <c r="AD194" i="14"/>
  <c r="J194" i="14" s="1"/>
  <c r="AF194" i="14"/>
  <c r="L194" i="14" s="1"/>
  <c r="AE194" i="14"/>
  <c r="K194" i="14" s="1"/>
  <c r="M156" i="14"/>
  <c r="T32" i="30" s="1"/>
  <c r="AK32" i="30" s="1"/>
  <c r="T158" i="14"/>
  <c r="N156" i="14"/>
  <c r="T38" i="30" s="1"/>
  <c r="AH157" i="14"/>
  <c r="AK158" i="14"/>
  <c r="U7" i="6"/>
  <c r="T13" i="6"/>
  <c r="T16" i="6" s="1"/>
  <c r="Q64" i="5"/>
  <c r="R63" i="5"/>
  <c r="R62" i="5"/>
  <c r="S56" i="5"/>
  <c r="T10" i="5"/>
  <c r="R22" i="4"/>
  <c r="R23" i="4"/>
  <c r="Q24" i="4"/>
  <c r="S12" i="4"/>
  <c r="T9" i="4"/>
  <c r="T330" i="30" l="1"/>
  <c r="U263" i="30"/>
  <c r="AK69" i="30"/>
  <c r="T65" i="30"/>
  <c r="T158" i="30"/>
  <c r="L157" i="29"/>
  <c r="U359" i="30" s="1"/>
  <c r="U355" i="30" s="1"/>
  <c r="AK65" i="30"/>
  <c r="N157" i="29"/>
  <c r="U371" i="30" s="1"/>
  <c r="U367" i="30" s="1"/>
  <c r="N157" i="21"/>
  <c r="U75" i="30" s="1"/>
  <c r="U71" i="30" s="1"/>
  <c r="AK365" i="30"/>
  <c r="AK361" i="30" s="1"/>
  <c r="T226" i="30"/>
  <c r="AN158" i="21"/>
  <c r="AL158" i="21"/>
  <c r="AQ158" i="21"/>
  <c r="AY158" i="21" s="1"/>
  <c r="AO158" i="21"/>
  <c r="AM158" i="21"/>
  <c r="AP158" i="21"/>
  <c r="I157" i="24"/>
  <c r="U156" i="30" s="1"/>
  <c r="AP158" i="22"/>
  <c r="AL158" i="22"/>
  <c r="AO158" i="22"/>
  <c r="AM158" i="22"/>
  <c r="AN158" i="22"/>
  <c r="AQ158" i="22"/>
  <c r="AP158" i="29"/>
  <c r="AQ158" i="29"/>
  <c r="AY158" i="29" s="1"/>
  <c r="AO158" i="29"/>
  <c r="AW158" i="29" s="1"/>
  <c r="AN158" i="29"/>
  <c r="AM158" i="29"/>
  <c r="AL158" i="29"/>
  <c r="U180" i="30"/>
  <c r="AO158" i="23"/>
  <c r="AM158" i="23"/>
  <c r="AL158" i="23"/>
  <c r="AP158" i="23"/>
  <c r="AN158" i="23"/>
  <c r="AQ158" i="23"/>
  <c r="N157" i="28"/>
  <c r="U334" i="30" s="1"/>
  <c r="AP158" i="25"/>
  <c r="AX158" i="25" s="1"/>
  <c r="M158" i="25" s="1"/>
  <c r="V217" i="30" s="1"/>
  <c r="V213" i="30" s="1"/>
  <c r="AO158" i="25"/>
  <c r="AQ158" i="25"/>
  <c r="AL158" i="25"/>
  <c r="AT158" i="25" s="1"/>
  <c r="AN158" i="25"/>
  <c r="AM158" i="25"/>
  <c r="AM158" i="26"/>
  <c r="AP158" i="26"/>
  <c r="AO158" i="26"/>
  <c r="AN158" i="26"/>
  <c r="AL158" i="26"/>
  <c r="AQ158" i="26"/>
  <c r="AL158" i="28"/>
  <c r="AT158" i="28" s="1"/>
  <c r="AO158" i="28"/>
  <c r="AW158" i="28" s="1"/>
  <c r="AP158" i="28"/>
  <c r="AQ158" i="28"/>
  <c r="AY158" i="28" s="1"/>
  <c r="AN158" i="28"/>
  <c r="AM158" i="28"/>
  <c r="AK159" i="27"/>
  <c r="AK159" i="26"/>
  <c r="AK159" i="28"/>
  <c r="AK159" i="25"/>
  <c r="AK159" i="24"/>
  <c r="AK159" i="23"/>
  <c r="AK159" i="29"/>
  <c r="AK159" i="22"/>
  <c r="AK159" i="21"/>
  <c r="T176" i="30"/>
  <c r="AO158" i="24"/>
  <c r="AL158" i="24"/>
  <c r="AT158" i="24" s="1"/>
  <c r="AM158" i="24"/>
  <c r="AN158" i="24"/>
  <c r="AP158" i="24"/>
  <c r="AX158" i="24" s="1"/>
  <c r="M158" i="24" s="1"/>
  <c r="AQ158" i="24"/>
  <c r="AN158" i="27"/>
  <c r="AO158" i="27"/>
  <c r="AM158" i="27"/>
  <c r="AQ158" i="27"/>
  <c r="AP158" i="27"/>
  <c r="AL158" i="27"/>
  <c r="AT158" i="27" s="1"/>
  <c r="U143" i="30"/>
  <c r="AK143" i="30" s="1"/>
  <c r="M173" i="23"/>
  <c r="T34" i="30"/>
  <c r="X158" i="24"/>
  <c r="W158" i="24"/>
  <c r="Z158" i="24"/>
  <c r="U158" i="24"/>
  <c r="AC158" i="24" s="1"/>
  <c r="I158" i="24" s="1"/>
  <c r="V156" i="30" s="1"/>
  <c r="Y158" i="24"/>
  <c r="V158" i="24"/>
  <c r="X158" i="25"/>
  <c r="V158" i="25"/>
  <c r="Y158" i="25"/>
  <c r="Z158" i="25"/>
  <c r="U158" i="25"/>
  <c r="AC158" i="25" s="1"/>
  <c r="I158" i="25" s="1"/>
  <c r="V193" i="30" s="1"/>
  <c r="V189" i="30" s="1"/>
  <c r="W158" i="25"/>
  <c r="Y158" i="29"/>
  <c r="U158" i="29"/>
  <c r="V158" i="29"/>
  <c r="W158" i="29"/>
  <c r="Z158" i="29"/>
  <c r="AH158" i="29" s="1"/>
  <c r="X158" i="29"/>
  <c r="AF158" i="29" s="1"/>
  <c r="L158" i="29" s="1"/>
  <c r="V359" i="30" s="1"/>
  <c r="V355" i="30" s="1"/>
  <c r="W158" i="14"/>
  <c r="Z158" i="14"/>
  <c r="V158" i="14"/>
  <c r="X158" i="14"/>
  <c r="Y158" i="14"/>
  <c r="U158" i="14"/>
  <c r="U162" i="30"/>
  <c r="AK162" i="30" s="1"/>
  <c r="J173" i="24"/>
  <c r="X158" i="23"/>
  <c r="V158" i="23"/>
  <c r="Y158" i="23"/>
  <c r="U158" i="23"/>
  <c r="Z158" i="23"/>
  <c r="W158" i="23"/>
  <c r="W158" i="27"/>
  <c r="V158" i="27"/>
  <c r="Z158" i="27"/>
  <c r="U158" i="27"/>
  <c r="AC158" i="27" s="1"/>
  <c r="I158" i="27" s="1"/>
  <c r="V267" i="30" s="1"/>
  <c r="V263" i="30" s="1"/>
  <c r="X158" i="27"/>
  <c r="Y158" i="27"/>
  <c r="T159" i="29"/>
  <c r="T159" i="26"/>
  <c r="T159" i="25"/>
  <c r="T159" i="28"/>
  <c r="T159" i="24"/>
  <c r="T159" i="22"/>
  <c r="T159" i="23"/>
  <c r="T159" i="27"/>
  <c r="T159" i="21"/>
  <c r="W158" i="22"/>
  <c r="V158" i="22"/>
  <c r="Z158" i="22"/>
  <c r="Y158" i="22"/>
  <c r="U158" i="22"/>
  <c r="X158" i="22"/>
  <c r="AP158" i="14"/>
  <c r="AL158" i="14"/>
  <c r="AO158" i="14"/>
  <c r="AQ158" i="14"/>
  <c r="AY158" i="14" s="1"/>
  <c r="AN158" i="14"/>
  <c r="AM158" i="14"/>
  <c r="U199" i="30"/>
  <c r="J173" i="25"/>
  <c r="X158" i="21"/>
  <c r="V158" i="21"/>
  <c r="Z158" i="21"/>
  <c r="AH158" i="21" s="1"/>
  <c r="U158" i="21"/>
  <c r="Y158" i="21"/>
  <c r="W158" i="21"/>
  <c r="X158" i="26"/>
  <c r="W158" i="26"/>
  <c r="Z158" i="26"/>
  <c r="U158" i="26"/>
  <c r="Y158" i="26"/>
  <c r="V158" i="26"/>
  <c r="X158" i="28"/>
  <c r="AF158" i="28" s="1"/>
  <c r="L158" i="28" s="1"/>
  <c r="V322" i="30" s="1"/>
  <c r="W158" i="28"/>
  <c r="Z158" i="28"/>
  <c r="AH158" i="28" s="1"/>
  <c r="N158" i="28" s="1"/>
  <c r="U158" i="28"/>
  <c r="AC158" i="28" s="1"/>
  <c r="I158" i="28" s="1"/>
  <c r="V304" i="30" s="1"/>
  <c r="Y158" i="28"/>
  <c r="V158" i="28"/>
  <c r="T28" i="30"/>
  <c r="AK31" i="30"/>
  <c r="AK28" i="30" s="1"/>
  <c r="T337" i="30"/>
  <c r="AK340" i="30"/>
  <c r="AK337" i="30" s="1"/>
  <c r="N122" i="28"/>
  <c r="U333" i="30" s="1"/>
  <c r="AK142" i="30"/>
  <c r="U179" i="30"/>
  <c r="M138" i="28"/>
  <c r="T327" i="30"/>
  <c r="AK346" i="30"/>
  <c r="AK343" i="30" s="1"/>
  <c r="S343" i="30"/>
  <c r="H228" i="30"/>
  <c r="I105" i="26"/>
  <c r="AK332" i="30"/>
  <c r="H330" i="30"/>
  <c r="AK6" i="30"/>
  <c r="AK252" i="30"/>
  <c r="AK250" i="30" s="1"/>
  <c r="H250" i="30"/>
  <c r="AK154" i="30"/>
  <c r="H152" i="30"/>
  <c r="AK80" i="30"/>
  <c r="AK78" i="30" s="1"/>
  <c r="H78" i="30"/>
  <c r="AK92" i="30"/>
  <c r="AK90" i="30" s="1"/>
  <c r="H90" i="30"/>
  <c r="H47" i="30"/>
  <c r="AK49" i="30"/>
  <c r="AK47" i="30" s="1"/>
  <c r="AK135" i="30"/>
  <c r="AK133" i="30" s="1"/>
  <c r="H133" i="30"/>
  <c r="AK308" i="30"/>
  <c r="AK306" i="30" s="1"/>
  <c r="H306" i="30"/>
  <c r="AK24" i="30"/>
  <c r="AK22" i="30" s="1"/>
  <c r="H22" i="30"/>
  <c r="AK104" i="30"/>
  <c r="AK102" i="30" s="1"/>
  <c r="H102" i="30"/>
  <c r="AK166" i="30"/>
  <c r="AK164" i="30" s="1"/>
  <c r="H164" i="30"/>
  <c r="I122" i="24"/>
  <c r="U155" i="30" s="1"/>
  <c r="AK124" i="29"/>
  <c r="AK124" i="28"/>
  <c r="AW124" i="28" s="1"/>
  <c r="AK124" i="27"/>
  <c r="AT124" i="27" s="1"/>
  <c r="AK124" i="25"/>
  <c r="AK124" i="24"/>
  <c r="AK124" i="26"/>
  <c r="AK124" i="23"/>
  <c r="AK124" i="22"/>
  <c r="AK124" i="21"/>
  <c r="AF123" i="28"/>
  <c r="AH123" i="28"/>
  <c r="T124" i="29"/>
  <c r="T124" i="27"/>
  <c r="AC124" i="27" s="1"/>
  <c r="T124" i="25"/>
  <c r="T124" i="22"/>
  <c r="T124" i="24"/>
  <c r="AC124" i="24" s="1"/>
  <c r="T124" i="28"/>
  <c r="AF124" i="28" s="1"/>
  <c r="T124" i="26"/>
  <c r="T124" i="23"/>
  <c r="T124" i="21"/>
  <c r="L122" i="28"/>
  <c r="U321" i="30" s="1"/>
  <c r="U318" i="30" s="1"/>
  <c r="AY123" i="28"/>
  <c r="AW123" i="28"/>
  <c r="J122" i="24"/>
  <c r="AT123" i="24"/>
  <c r="I123" i="24" s="1"/>
  <c r="V155" i="30" s="1"/>
  <c r="AX123" i="24"/>
  <c r="M123" i="24" s="1"/>
  <c r="I194" i="14"/>
  <c r="M138" i="14"/>
  <c r="N122" i="14"/>
  <c r="U37" i="30" s="1"/>
  <c r="AK124" i="14"/>
  <c r="T124" i="14"/>
  <c r="T196" i="14"/>
  <c r="AK196" i="14"/>
  <c r="AC195" i="14"/>
  <c r="AF195" i="14"/>
  <c r="L195" i="14" s="1"/>
  <c r="AH195" i="14"/>
  <c r="AG195" i="14"/>
  <c r="AE195" i="14"/>
  <c r="AD195" i="14"/>
  <c r="AT195" i="14"/>
  <c r="AW195" i="14"/>
  <c r="AY195" i="14"/>
  <c r="AV195" i="14"/>
  <c r="AU195" i="14"/>
  <c r="AX195" i="14"/>
  <c r="M173" i="14"/>
  <c r="T159" i="14"/>
  <c r="AK159" i="14"/>
  <c r="AH158" i="14"/>
  <c r="N157" i="14"/>
  <c r="U38" i="30" s="1"/>
  <c r="V7" i="6"/>
  <c r="U13" i="6"/>
  <c r="U16" i="6" s="1"/>
  <c r="R64" i="5"/>
  <c r="S63" i="5"/>
  <c r="S62" i="5"/>
  <c r="T56" i="5"/>
  <c r="U10" i="5"/>
  <c r="R24" i="4"/>
  <c r="S23" i="4"/>
  <c r="S22" i="4"/>
  <c r="U9" i="4"/>
  <c r="T12" i="4"/>
  <c r="U139" i="30" l="1"/>
  <c r="U330" i="30"/>
  <c r="V152" i="30"/>
  <c r="U182" i="30"/>
  <c r="U152" i="30"/>
  <c r="AK139" i="30"/>
  <c r="U176" i="30"/>
  <c r="AO159" i="24"/>
  <c r="AP159" i="24"/>
  <c r="AX159" i="24" s="1"/>
  <c r="M159" i="24" s="1"/>
  <c r="AL159" i="24"/>
  <c r="AT159" i="24" s="1"/>
  <c r="AQ159" i="24"/>
  <c r="AN159" i="24"/>
  <c r="AM159" i="24"/>
  <c r="AQ159" i="23"/>
  <c r="AM159" i="23"/>
  <c r="AP159" i="23"/>
  <c r="AO159" i="23"/>
  <c r="AL159" i="23"/>
  <c r="AN159" i="23"/>
  <c r="AO159" i="26"/>
  <c r="AP159" i="26"/>
  <c r="AL159" i="26"/>
  <c r="AQ159" i="26"/>
  <c r="AM159" i="26"/>
  <c r="AN159" i="26"/>
  <c r="N158" i="29"/>
  <c r="V371" i="30" s="1"/>
  <c r="AP159" i="22"/>
  <c r="AL159" i="22"/>
  <c r="AQ159" i="22"/>
  <c r="AM159" i="22"/>
  <c r="AN159" i="22"/>
  <c r="AO159" i="22"/>
  <c r="AL159" i="25"/>
  <c r="AT159" i="25" s="1"/>
  <c r="AM159" i="25"/>
  <c r="AN159" i="25"/>
  <c r="AP159" i="25"/>
  <c r="AX159" i="25" s="1"/>
  <c r="M159" i="25" s="1"/>
  <c r="AQ159" i="25"/>
  <c r="AO159" i="25"/>
  <c r="AQ159" i="21"/>
  <c r="AL159" i="21"/>
  <c r="AN159" i="21"/>
  <c r="AO159" i="21"/>
  <c r="AP159" i="21"/>
  <c r="AM159" i="21"/>
  <c r="AQ159" i="27"/>
  <c r="AN159" i="27"/>
  <c r="AL159" i="27"/>
  <c r="AT159" i="27" s="1"/>
  <c r="AP159" i="27"/>
  <c r="AM159" i="27"/>
  <c r="AO159" i="27"/>
  <c r="AK160" i="28"/>
  <c r="AK160" i="27"/>
  <c r="AK160" i="24"/>
  <c r="AK160" i="25"/>
  <c r="AK160" i="23"/>
  <c r="AK160" i="22"/>
  <c r="AK160" i="29"/>
  <c r="AK160" i="26"/>
  <c r="AK160" i="21"/>
  <c r="N158" i="21"/>
  <c r="V75" i="30" s="1"/>
  <c r="V180" i="30"/>
  <c r="AL159" i="29"/>
  <c r="AQ159" i="29"/>
  <c r="AP159" i="29"/>
  <c r="AN159" i="29"/>
  <c r="AO159" i="29"/>
  <c r="AW159" i="29" s="1"/>
  <c r="AM159" i="29"/>
  <c r="AQ159" i="28"/>
  <c r="AL159" i="28"/>
  <c r="AT159" i="28" s="1"/>
  <c r="AM159" i="28"/>
  <c r="AP159" i="28"/>
  <c r="AN159" i="28"/>
  <c r="AO159" i="28"/>
  <c r="AW159" i="28" s="1"/>
  <c r="W159" i="14"/>
  <c r="Z159" i="14"/>
  <c r="V159" i="14"/>
  <c r="Y159" i="14"/>
  <c r="U159" i="14"/>
  <c r="X159" i="14"/>
  <c r="X159" i="21"/>
  <c r="V159" i="21"/>
  <c r="Z159" i="21"/>
  <c r="U159" i="21"/>
  <c r="Y159" i="21"/>
  <c r="W159" i="21"/>
  <c r="X159" i="24"/>
  <c r="Y159" i="24"/>
  <c r="V159" i="24"/>
  <c r="U159" i="24"/>
  <c r="AC159" i="24" s="1"/>
  <c r="I159" i="24" s="1"/>
  <c r="Z159" i="24"/>
  <c r="W159" i="24"/>
  <c r="W159" i="29"/>
  <c r="V159" i="29"/>
  <c r="U159" i="29"/>
  <c r="Z159" i="29"/>
  <c r="X159" i="29"/>
  <c r="AF159" i="29" s="1"/>
  <c r="L159" i="29" s="1"/>
  <c r="Y159" i="29"/>
  <c r="V300" i="30"/>
  <c r="W159" i="27"/>
  <c r="V159" i="27"/>
  <c r="U159" i="27"/>
  <c r="AC159" i="27" s="1"/>
  <c r="I159" i="27" s="1"/>
  <c r="W267" i="30" s="1"/>
  <c r="Z159" i="27"/>
  <c r="Y159" i="27"/>
  <c r="X159" i="27"/>
  <c r="X159" i="28"/>
  <c r="AF159" i="28" s="1"/>
  <c r="L159" i="28" s="1"/>
  <c r="W159" i="28"/>
  <c r="Z159" i="28"/>
  <c r="U159" i="28"/>
  <c r="AC159" i="28" s="1"/>
  <c r="V159" i="28"/>
  <c r="Y159" i="28"/>
  <c r="U34" i="30"/>
  <c r="V334" i="30"/>
  <c r="AK334" i="30" s="1"/>
  <c r="N173" i="28"/>
  <c r="N173" i="21"/>
  <c r="X159" i="23"/>
  <c r="W159" i="23"/>
  <c r="Z159" i="23"/>
  <c r="U159" i="23"/>
  <c r="V159" i="23"/>
  <c r="Y159" i="23"/>
  <c r="X159" i="25"/>
  <c r="Y159" i="25"/>
  <c r="V159" i="25"/>
  <c r="U159" i="25"/>
  <c r="AC159" i="25" s="1"/>
  <c r="I159" i="25" s="1"/>
  <c r="Z159" i="25"/>
  <c r="W159" i="25"/>
  <c r="T160" i="29"/>
  <c r="T160" i="28"/>
  <c r="T160" i="27"/>
  <c r="T160" i="24"/>
  <c r="T160" i="26"/>
  <c r="T160" i="23"/>
  <c r="T160" i="22"/>
  <c r="T160" i="25"/>
  <c r="T160" i="21"/>
  <c r="AP159" i="14"/>
  <c r="AL159" i="14"/>
  <c r="AO159" i="14"/>
  <c r="AN159" i="14"/>
  <c r="AQ159" i="14"/>
  <c r="AM159" i="14"/>
  <c r="U195" i="30"/>
  <c r="AK199" i="30"/>
  <c r="AK195" i="30" s="1"/>
  <c r="W159" i="22"/>
  <c r="V159" i="22"/>
  <c r="Z159" i="22"/>
  <c r="Y159" i="22"/>
  <c r="U159" i="22"/>
  <c r="X159" i="22"/>
  <c r="X159" i="26"/>
  <c r="Y159" i="26"/>
  <c r="V159" i="26"/>
  <c r="U159" i="26"/>
  <c r="Z159" i="26"/>
  <c r="W159" i="26"/>
  <c r="V182" i="30"/>
  <c r="V179" i="30"/>
  <c r="J138" i="24"/>
  <c r="U161" i="30"/>
  <c r="AK327" i="30"/>
  <c r="AK324" i="30" s="1"/>
  <c r="T324" i="30"/>
  <c r="H226" i="30"/>
  <c r="AK228" i="30"/>
  <c r="AK226" i="30" s="1"/>
  <c r="L124" i="28"/>
  <c r="W321" i="30" s="1"/>
  <c r="N123" i="28"/>
  <c r="T125" i="29"/>
  <c r="T125" i="28"/>
  <c r="T125" i="27"/>
  <c r="AC125" i="27" s="1"/>
  <c r="T125" i="22"/>
  <c r="T125" i="26"/>
  <c r="T125" i="25"/>
  <c r="T125" i="24"/>
  <c r="T125" i="23"/>
  <c r="T125" i="21"/>
  <c r="L123" i="28"/>
  <c r="V321" i="30" s="1"/>
  <c r="V318" i="30" s="1"/>
  <c r="AK125" i="27"/>
  <c r="AT125" i="27" s="1"/>
  <c r="AK125" i="29"/>
  <c r="AK125" i="26"/>
  <c r="AK125" i="24"/>
  <c r="AK125" i="23"/>
  <c r="AK125" i="28"/>
  <c r="AK125" i="25"/>
  <c r="AK125" i="22"/>
  <c r="AK125" i="21"/>
  <c r="I124" i="27"/>
  <c r="W266" i="30" s="1"/>
  <c r="AX124" i="24"/>
  <c r="M124" i="24" s="1"/>
  <c r="AT124" i="24"/>
  <c r="I124" i="24" s="1"/>
  <c r="K195" i="14"/>
  <c r="I195" i="14"/>
  <c r="J195" i="14"/>
  <c r="M195" i="14"/>
  <c r="N195" i="14"/>
  <c r="T125" i="14"/>
  <c r="AK125" i="14"/>
  <c r="N123" i="14"/>
  <c r="V37" i="30" s="1"/>
  <c r="AC196" i="14"/>
  <c r="AE196" i="14"/>
  <c r="AG196" i="14"/>
  <c r="AD196" i="14"/>
  <c r="AF196" i="14"/>
  <c r="L196" i="14" s="1"/>
  <c r="AH196" i="14"/>
  <c r="T197" i="14"/>
  <c r="AK197" i="14"/>
  <c r="AT196" i="14"/>
  <c r="AX196" i="14"/>
  <c r="AV196" i="14"/>
  <c r="AU196" i="14"/>
  <c r="AY196" i="14"/>
  <c r="AW196" i="14"/>
  <c r="N158" i="14"/>
  <c r="AK160" i="14"/>
  <c r="T160" i="14"/>
  <c r="W7" i="6"/>
  <c r="V13" i="6"/>
  <c r="V16" i="6" s="1"/>
  <c r="S64" i="5"/>
  <c r="T63" i="5"/>
  <c r="T62" i="5"/>
  <c r="U56" i="5"/>
  <c r="V10" i="5"/>
  <c r="S24" i="4"/>
  <c r="T22" i="4"/>
  <c r="T23" i="4"/>
  <c r="U12" i="4"/>
  <c r="V9" i="4"/>
  <c r="N173" i="29" l="1"/>
  <c r="AQ160" i="26"/>
  <c r="AO160" i="26"/>
  <c r="AP160" i="26"/>
  <c r="AN160" i="26"/>
  <c r="AM160" i="26"/>
  <c r="AL160" i="26"/>
  <c r="AN160" i="21"/>
  <c r="AO160" i="21"/>
  <c r="AQ160" i="21"/>
  <c r="AP160" i="21"/>
  <c r="AM160" i="21"/>
  <c r="AL160" i="21"/>
  <c r="AO160" i="23"/>
  <c r="AN160" i="23"/>
  <c r="AL160" i="23"/>
  <c r="AQ160" i="23"/>
  <c r="AM160" i="23"/>
  <c r="AP160" i="23"/>
  <c r="AL160" i="28"/>
  <c r="AT160" i="28" s="1"/>
  <c r="AO160" i="28"/>
  <c r="AQ160" i="28"/>
  <c r="AN160" i="28"/>
  <c r="AP160" i="28"/>
  <c r="AM160" i="28"/>
  <c r="V176" i="30"/>
  <c r="I159" i="28"/>
  <c r="W304" i="30" s="1"/>
  <c r="W300" i="30" s="1"/>
  <c r="AP160" i="29"/>
  <c r="AL160" i="29"/>
  <c r="AM160" i="29"/>
  <c r="AQ160" i="29"/>
  <c r="AO160" i="29"/>
  <c r="AN160" i="29"/>
  <c r="AO160" i="24"/>
  <c r="AP160" i="24"/>
  <c r="AL160" i="24"/>
  <c r="AM160" i="24"/>
  <c r="AQ160" i="24"/>
  <c r="AN160" i="24"/>
  <c r="AK186" i="30"/>
  <c r="W180" i="30"/>
  <c r="AK180" i="30" s="1"/>
  <c r="M173" i="24"/>
  <c r="AO160" i="25"/>
  <c r="AL160" i="25"/>
  <c r="AM160" i="25"/>
  <c r="AP160" i="25"/>
  <c r="AN160" i="25"/>
  <c r="AQ160" i="25"/>
  <c r="W263" i="30"/>
  <c r="AK161" i="28"/>
  <c r="AK161" i="27"/>
  <c r="AK161" i="29"/>
  <c r="AK161" i="26"/>
  <c r="AK161" i="23"/>
  <c r="AK161" i="22"/>
  <c r="AK161" i="24"/>
  <c r="AK161" i="25"/>
  <c r="AK161" i="21"/>
  <c r="AP160" i="22"/>
  <c r="AL160" i="22"/>
  <c r="AO160" i="22"/>
  <c r="AM160" i="22"/>
  <c r="AQ160" i="22"/>
  <c r="AN160" i="22"/>
  <c r="AO160" i="27"/>
  <c r="AL160" i="27"/>
  <c r="AT160" i="27" s="1"/>
  <c r="AQ160" i="27"/>
  <c r="AN160" i="27"/>
  <c r="AP160" i="27"/>
  <c r="AM160" i="27"/>
  <c r="W217" i="30"/>
  <c r="M173" i="25"/>
  <c r="W160" i="22"/>
  <c r="V160" i="22"/>
  <c r="Z160" i="22"/>
  <c r="Y160" i="22"/>
  <c r="U160" i="22"/>
  <c r="X160" i="22"/>
  <c r="W160" i="27"/>
  <c r="X160" i="27"/>
  <c r="Z160" i="27"/>
  <c r="U160" i="27"/>
  <c r="AC160" i="27" s="1"/>
  <c r="I160" i="27" s="1"/>
  <c r="X267" i="30" s="1"/>
  <c r="V160" i="27"/>
  <c r="Y160" i="27"/>
  <c r="V367" i="30"/>
  <c r="AK371" i="30"/>
  <c r="AK367" i="30" s="1"/>
  <c r="W156" i="30"/>
  <c r="AK156" i="30" s="1"/>
  <c r="I173" i="24"/>
  <c r="W160" i="14"/>
  <c r="Z160" i="14"/>
  <c r="V160" i="14"/>
  <c r="X160" i="14"/>
  <c r="Y160" i="14"/>
  <c r="U160" i="14"/>
  <c r="W160" i="23"/>
  <c r="X160" i="23"/>
  <c r="V160" i="23"/>
  <c r="U160" i="23"/>
  <c r="Y160" i="23"/>
  <c r="Z160" i="23"/>
  <c r="X160" i="28"/>
  <c r="W160" i="28"/>
  <c r="Z160" i="28"/>
  <c r="U160" i="28"/>
  <c r="AC160" i="28" s="1"/>
  <c r="I160" i="28" s="1"/>
  <c r="X304" i="30" s="1"/>
  <c r="X300" i="30" s="1"/>
  <c r="Y160" i="28"/>
  <c r="V160" i="28"/>
  <c r="W359" i="30"/>
  <c r="L173" i="29"/>
  <c r="T161" i="29"/>
  <c r="T161" i="28"/>
  <c r="T161" i="26"/>
  <c r="T161" i="27"/>
  <c r="T161" i="22"/>
  <c r="T161" i="25"/>
  <c r="T161" i="24"/>
  <c r="T161" i="23"/>
  <c r="T161" i="21"/>
  <c r="AP160" i="14"/>
  <c r="AL160" i="14"/>
  <c r="AO160" i="14"/>
  <c r="AN160" i="14"/>
  <c r="AQ160" i="14"/>
  <c r="AM160" i="14"/>
  <c r="X160" i="21"/>
  <c r="Y160" i="21"/>
  <c r="W160" i="21"/>
  <c r="V160" i="21"/>
  <c r="Z160" i="21"/>
  <c r="U160" i="21"/>
  <c r="X160" i="26"/>
  <c r="Z160" i="26"/>
  <c r="U160" i="26"/>
  <c r="W160" i="26"/>
  <c r="Y160" i="26"/>
  <c r="V160" i="26"/>
  <c r="Y160" i="29"/>
  <c r="Z160" i="29"/>
  <c r="W160" i="29"/>
  <c r="X160" i="29"/>
  <c r="U160" i="29"/>
  <c r="V160" i="29"/>
  <c r="V71" i="30"/>
  <c r="AK75" i="30"/>
  <c r="AK71" i="30" s="1"/>
  <c r="N173" i="14"/>
  <c r="V38" i="30"/>
  <c r="AK38" i="30" s="1"/>
  <c r="X160" i="25"/>
  <c r="W160" i="25"/>
  <c r="Z160" i="25"/>
  <c r="U160" i="25"/>
  <c r="V160" i="25"/>
  <c r="Y160" i="25"/>
  <c r="X160" i="24"/>
  <c r="Y160" i="24"/>
  <c r="V160" i="24"/>
  <c r="Z160" i="24"/>
  <c r="W160" i="24"/>
  <c r="U160" i="24"/>
  <c r="W193" i="30"/>
  <c r="I173" i="25"/>
  <c r="W322" i="30"/>
  <c r="AK322" i="30" s="1"/>
  <c r="L173" i="28"/>
  <c r="AK321" i="30"/>
  <c r="AK37" i="30"/>
  <c r="I138" i="24"/>
  <c r="W155" i="30"/>
  <c r="M138" i="24"/>
  <c r="W179" i="30"/>
  <c r="AK161" i="30"/>
  <c r="AK158" i="30" s="1"/>
  <c r="U158" i="30"/>
  <c r="N138" i="28"/>
  <c r="V333" i="30"/>
  <c r="L138" i="28"/>
  <c r="T126" i="27"/>
  <c r="AC126" i="27" s="1"/>
  <c r="T126" i="28"/>
  <c r="T126" i="25"/>
  <c r="T126" i="29"/>
  <c r="T126" i="24"/>
  <c r="T126" i="22"/>
  <c r="T126" i="23"/>
  <c r="T126" i="26"/>
  <c r="T126" i="21"/>
  <c r="AK126" i="29"/>
  <c r="AK126" i="28"/>
  <c r="AK126" i="27"/>
  <c r="AT126" i="27" s="1"/>
  <c r="AK126" i="24"/>
  <c r="AK126" i="23"/>
  <c r="AK126" i="25"/>
  <c r="AK126" i="22"/>
  <c r="AK126" i="26"/>
  <c r="AK126" i="21"/>
  <c r="I125" i="27"/>
  <c r="X266" i="30" s="1"/>
  <c r="I196" i="14"/>
  <c r="J196" i="14"/>
  <c r="M196" i="14"/>
  <c r="N196" i="14"/>
  <c r="K196" i="14"/>
  <c r="AK126" i="14"/>
  <c r="T126" i="14"/>
  <c r="N138" i="14"/>
  <c r="AK198" i="14"/>
  <c r="T198" i="14"/>
  <c r="AC197" i="14"/>
  <c r="AF197" i="14"/>
  <c r="L197" i="14" s="1"/>
  <c r="AG197" i="14"/>
  <c r="AH197" i="14"/>
  <c r="AE197" i="14"/>
  <c r="AD197" i="14"/>
  <c r="AT197" i="14"/>
  <c r="AU197" i="14"/>
  <c r="AY197" i="14"/>
  <c r="AW197" i="14"/>
  <c r="AX197" i="14"/>
  <c r="AV197" i="14"/>
  <c r="T161" i="14"/>
  <c r="AK161" i="14"/>
  <c r="W13" i="6"/>
  <c r="W16" i="6" s="1"/>
  <c r="X7" i="6"/>
  <c r="T64" i="5"/>
  <c r="U63" i="5"/>
  <c r="U62" i="5"/>
  <c r="V56" i="5"/>
  <c r="W10" i="5"/>
  <c r="U22" i="4"/>
  <c r="U23" i="4"/>
  <c r="T24" i="4"/>
  <c r="V12" i="4"/>
  <c r="W9" i="4"/>
  <c r="V34" i="30" l="1"/>
  <c r="AK34" i="30"/>
  <c r="X263" i="30"/>
  <c r="AK162" i="29"/>
  <c r="AK162" i="26"/>
  <c r="AK162" i="28"/>
  <c r="AK162" i="27"/>
  <c r="AK162" i="25"/>
  <c r="AK162" i="24"/>
  <c r="AK162" i="22"/>
  <c r="AK162" i="23"/>
  <c r="AK162" i="21"/>
  <c r="AN161" i="25"/>
  <c r="AO161" i="25"/>
  <c r="AL161" i="25"/>
  <c r="AP161" i="25"/>
  <c r="AQ161" i="25"/>
  <c r="AM161" i="25"/>
  <c r="AO161" i="26"/>
  <c r="AP161" i="26"/>
  <c r="AM161" i="26"/>
  <c r="AL161" i="26"/>
  <c r="AQ161" i="26"/>
  <c r="AN161" i="26"/>
  <c r="AL161" i="24"/>
  <c r="AM161" i="24"/>
  <c r="AQ161" i="24"/>
  <c r="AO161" i="24"/>
  <c r="AP161" i="24"/>
  <c r="AN161" i="24"/>
  <c r="W213" i="30"/>
  <c r="AK217" i="30"/>
  <c r="AK213" i="30" s="1"/>
  <c r="AP161" i="22"/>
  <c r="AL161" i="22"/>
  <c r="AO161" i="22"/>
  <c r="AN161" i="22"/>
  <c r="AQ161" i="22"/>
  <c r="AM161" i="22"/>
  <c r="AN161" i="27"/>
  <c r="AM161" i="27"/>
  <c r="AP161" i="27"/>
  <c r="AO161" i="27"/>
  <c r="AL161" i="27"/>
  <c r="AT161" i="27" s="1"/>
  <c r="AQ161" i="27"/>
  <c r="AL161" i="29"/>
  <c r="AN161" i="29"/>
  <c r="AM161" i="29"/>
  <c r="AQ161" i="29"/>
  <c r="AO161" i="29"/>
  <c r="AP161" i="29"/>
  <c r="AN161" i="21"/>
  <c r="AL161" i="21"/>
  <c r="AQ161" i="21"/>
  <c r="AM161" i="21"/>
  <c r="AO161" i="21"/>
  <c r="AP161" i="21"/>
  <c r="AP161" i="23"/>
  <c r="AO161" i="23"/>
  <c r="AM161" i="23"/>
  <c r="AQ161" i="23"/>
  <c r="AN161" i="23"/>
  <c r="AL161" i="23"/>
  <c r="AO161" i="28"/>
  <c r="AN161" i="28"/>
  <c r="AL161" i="28"/>
  <c r="AT161" i="28" s="1"/>
  <c r="AM161" i="28"/>
  <c r="AP161" i="28"/>
  <c r="AQ161" i="28"/>
  <c r="V161" i="23"/>
  <c r="U161" i="23"/>
  <c r="W161" i="23"/>
  <c r="Y161" i="23"/>
  <c r="X161" i="23"/>
  <c r="Z161" i="23"/>
  <c r="T162" i="29"/>
  <c r="T162" i="28"/>
  <c r="T162" i="25"/>
  <c r="T162" i="24"/>
  <c r="T162" i="22"/>
  <c r="T162" i="27"/>
  <c r="T162" i="26"/>
  <c r="T162" i="23"/>
  <c r="T162" i="21"/>
  <c r="W318" i="30"/>
  <c r="X161" i="24"/>
  <c r="Z161" i="24"/>
  <c r="U161" i="24"/>
  <c r="W161" i="24"/>
  <c r="Y161" i="24"/>
  <c r="V161" i="24"/>
  <c r="X161" i="26"/>
  <c r="V161" i="26"/>
  <c r="Y161" i="26"/>
  <c r="U161" i="26"/>
  <c r="Z161" i="26"/>
  <c r="W161" i="26"/>
  <c r="W355" i="30"/>
  <c r="AK359" i="30"/>
  <c r="AK355" i="30" s="1"/>
  <c r="AP161" i="14"/>
  <c r="AL161" i="14"/>
  <c r="AO161" i="14"/>
  <c r="AN161" i="14"/>
  <c r="AQ161" i="14"/>
  <c r="AM161" i="14"/>
  <c r="AK318" i="30"/>
  <c r="AK193" i="30"/>
  <c r="AK189" i="30" s="1"/>
  <c r="W189" i="30"/>
  <c r="W161" i="25"/>
  <c r="V161" i="25"/>
  <c r="X161" i="25"/>
  <c r="Z161" i="25"/>
  <c r="U161" i="25"/>
  <c r="Y161" i="25"/>
  <c r="X161" i="28"/>
  <c r="Y161" i="28"/>
  <c r="V161" i="28"/>
  <c r="W161" i="28"/>
  <c r="Z161" i="28"/>
  <c r="U161" i="28"/>
  <c r="AC161" i="28" s="1"/>
  <c r="I161" i="28" s="1"/>
  <c r="Y304" i="30" s="1"/>
  <c r="Y300" i="30" s="1"/>
  <c r="W161" i="27"/>
  <c r="V161" i="27"/>
  <c r="Y161" i="27"/>
  <c r="Z161" i="27"/>
  <c r="X161" i="27"/>
  <c r="U161" i="27"/>
  <c r="AC161" i="27" s="1"/>
  <c r="W161" i="14"/>
  <c r="Z161" i="14"/>
  <c r="V161" i="14"/>
  <c r="Y161" i="14"/>
  <c r="U161" i="14"/>
  <c r="X161" i="14"/>
  <c r="X161" i="21"/>
  <c r="Y161" i="21"/>
  <c r="W161" i="21"/>
  <c r="V161" i="21"/>
  <c r="Z161" i="21"/>
  <c r="U161" i="21"/>
  <c r="W161" i="22"/>
  <c r="V161" i="22"/>
  <c r="Z161" i="22"/>
  <c r="Y161" i="22"/>
  <c r="U161" i="22"/>
  <c r="X161" i="22"/>
  <c r="W161" i="29"/>
  <c r="Z161" i="29"/>
  <c r="U161" i="29"/>
  <c r="X161" i="29"/>
  <c r="V161" i="29"/>
  <c r="Y161" i="29"/>
  <c r="AK185" i="30"/>
  <c r="AK182" i="30" s="1"/>
  <c r="W182" i="30"/>
  <c r="AK155" i="30"/>
  <c r="AK152" i="30" s="1"/>
  <c r="W152" i="30"/>
  <c r="AK333" i="30"/>
  <c r="AK330" i="30" s="1"/>
  <c r="V330" i="30"/>
  <c r="AK179" i="30"/>
  <c r="AK176" i="30" s="1"/>
  <c r="W176" i="30"/>
  <c r="T127" i="29"/>
  <c r="T127" i="28"/>
  <c r="T127" i="27"/>
  <c r="AC127" i="27" s="1"/>
  <c r="T127" i="24"/>
  <c r="T127" i="22"/>
  <c r="T127" i="23"/>
  <c r="T127" i="26"/>
  <c r="T127" i="25"/>
  <c r="T127" i="21"/>
  <c r="AK127" i="28"/>
  <c r="AK127" i="29"/>
  <c r="AK127" i="26"/>
  <c r="AK127" i="24"/>
  <c r="AK127" i="22"/>
  <c r="AK127" i="23"/>
  <c r="AK127" i="27"/>
  <c r="AT127" i="27" s="1"/>
  <c r="AK127" i="25"/>
  <c r="AK127" i="21"/>
  <c r="I126" i="27"/>
  <c r="Y266" i="30" s="1"/>
  <c r="J197" i="14"/>
  <c r="I197" i="14"/>
  <c r="N197" i="14"/>
  <c r="K197" i="14"/>
  <c r="M197" i="14"/>
  <c r="AK127" i="14"/>
  <c r="T127" i="14"/>
  <c r="AT198" i="14"/>
  <c r="AV198" i="14"/>
  <c r="AW198" i="14"/>
  <c r="AU198" i="14"/>
  <c r="AX198" i="14"/>
  <c r="AY198" i="14"/>
  <c r="AC198" i="14"/>
  <c r="AH198" i="14"/>
  <c r="N198" i="14" s="1"/>
  <c r="AG198" i="14"/>
  <c r="M198" i="14" s="1"/>
  <c r="AD198" i="14"/>
  <c r="J198" i="14" s="1"/>
  <c r="AE198" i="14"/>
  <c r="K198" i="14" s="1"/>
  <c r="AF198" i="14"/>
  <c r="L198" i="14" s="1"/>
  <c r="T199" i="14"/>
  <c r="AK199" i="14"/>
  <c r="T162" i="14"/>
  <c r="AK162" i="14"/>
  <c r="Y7" i="6"/>
  <c r="X13" i="6"/>
  <c r="X16" i="6" s="1"/>
  <c r="U64" i="5"/>
  <c r="V63" i="5"/>
  <c r="V62" i="5"/>
  <c r="W56" i="5"/>
  <c r="X10" i="5"/>
  <c r="V22" i="4"/>
  <c r="V23" i="4"/>
  <c r="U24" i="4"/>
  <c r="W12" i="4"/>
  <c r="X9" i="4"/>
  <c r="AO162" i="23" l="1"/>
  <c r="AL162" i="23"/>
  <c r="AN162" i="23"/>
  <c r="AM162" i="23"/>
  <c r="AQ162" i="23"/>
  <c r="AP162" i="23"/>
  <c r="AN162" i="27"/>
  <c r="AL162" i="27"/>
  <c r="AT162" i="27" s="1"/>
  <c r="AO162" i="27"/>
  <c r="AQ162" i="27"/>
  <c r="AP162" i="27"/>
  <c r="AM162" i="27"/>
  <c r="AP162" i="22"/>
  <c r="AL162" i="22"/>
  <c r="AO162" i="22"/>
  <c r="AQ162" i="22"/>
  <c r="AM162" i="22"/>
  <c r="AN162" i="22"/>
  <c r="AL162" i="28"/>
  <c r="AT162" i="28" s="1"/>
  <c r="AO162" i="28"/>
  <c r="AP162" i="28"/>
  <c r="AQ162" i="28"/>
  <c r="AN162" i="28"/>
  <c r="AM162" i="28"/>
  <c r="I161" i="27"/>
  <c r="Y267" i="30" s="1"/>
  <c r="Y263" i="30" s="1"/>
  <c r="AO162" i="24"/>
  <c r="AP162" i="24"/>
  <c r="AL162" i="24"/>
  <c r="AM162" i="24"/>
  <c r="AQ162" i="24"/>
  <c r="AN162" i="24"/>
  <c r="AQ162" i="26"/>
  <c r="AM162" i="26"/>
  <c r="AO162" i="26"/>
  <c r="AL162" i="26"/>
  <c r="AP162" i="26"/>
  <c r="AN162" i="26"/>
  <c r="AK163" i="27"/>
  <c r="AK163" i="28"/>
  <c r="AK163" i="24"/>
  <c r="AK163" i="29"/>
  <c r="AK163" i="26"/>
  <c r="AK163" i="23"/>
  <c r="AK163" i="22"/>
  <c r="AK163" i="25"/>
  <c r="AK163" i="21"/>
  <c r="AP162" i="21"/>
  <c r="AQ162" i="21"/>
  <c r="AM162" i="21"/>
  <c r="AL162" i="21"/>
  <c r="AN162" i="21"/>
  <c r="AO162" i="21"/>
  <c r="AO162" i="25"/>
  <c r="AP162" i="25"/>
  <c r="AN162" i="25"/>
  <c r="AQ162" i="25"/>
  <c r="AM162" i="25"/>
  <c r="AL162" i="25"/>
  <c r="AL162" i="29"/>
  <c r="AO162" i="29"/>
  <c r="AQ162" i="29"/>
  <c r="AN162" i="29"/>
  <c r="AM162" i="29"/>
  <c r="AP162" i="29"/>
  <c r="AP162" i="14"/>
  <c r="AL162" i="14"/>
  <c r="AO162" i="14"/>
  <c r="AN162" i="14"/>
  <c r="AQ162" i="14"/>
  <c r="AM162" i="14"/>
  <c r="X162" i="21"/>
  <c r="Y162" i="21"/>
  <c r="W162" i="21"/>
  <c r="V162" i="21"/>
  <c r="Z162" i="21"/>
  <c r="U162" i="21"/>
  <c r="W162" i="22"/>
  <c r="V162" i="22"/>
  <c r="Z162" i="22"/>
  <c r="Y162" i="22"/>
  <c r="U162" i="22"/>
  <c r="X162" i="22"/>
  <c r="X162" i="29"/>
  <c r="Z162" i="29"/>
  <c r="V162" i="29"/>
  <c r="Y162" i="29"/>
  <c r="W162" i="29"/>
  <c r="U162" i="29"/>
  <c r="T163" i="28"/>
  <c r="T163" i="29"/>
  <c r="T163" i="27"/>
  <c r="T163" i="26"/>
  <c r="T163" i="25"/>
  <c r="T163" i="23"/>
  <c r="T163" i="22"/>
  <c r="T163" i="24"/>
  <c r="T163" i="21"/>
  <c r="X162" i="28"/>
  <c r="W162" i="28"/>
  <c r="Z162" i="28"/>
  <c r="U162" i="28"/>
  <c r="AC162" i="28" s="1"/>
  <c r="V162" i="28"/>
  <c r="Y162" i="28"/>
  <c r="W162" i="14"/>
  <c r="Z162" i="14"/>
  <c r="V162" i="14"/>
  <c r="Y162" i="14"/>
  <c r="U162" i="14"/>
  <c r="X162" i="14"/>
  <c r="X162" i="23"/>
  <c r="Y162" i="23"/>
  <c r="V162" i="23"/>
  <c r="W162" i="23"/>
  <c r="Z162" i="23"/>
  <c r="U162" i="23"/>
  <c r="X162" i="24"/>
  <c r="V162" i="24"/>
  <c r="Y162" i="24"/>
  <c r="Z162" i="24"/>
  <c r="W162" i="24"/>
  <c r="U162" i="24"/>
  <c r="W162" i="27"/>
  <c r="X162" i="27"/>
  <c r="U162" i="27"/>
  <c r="AC162" i="27" s="1"/>
  <c r="V162" i="27"/>
  <c r="Z162" i="27"/>
  <c r="Y162" i="27"/>
  <c r="X162" i="26"/>
  <c r="W162" i="26"/>
  <c r="Z162" i="26"/>
  <c r="U162" i="26"/>
  <c r="V162" i="26"/>
  <c r="Y162" i="26"/>
  <c r="V162" i="25"/>
  <c r="Y162" i="25"/>
  <c r="U162" i="25"/>
  <c r="X162" i="25"/>
  <c r="W162" i="25"/>
  <c r="Z162" i="25"/>
  <c r="AK128" i="29"/>
  <c r="AK128" i="27"/>
  <c r="AT128" i="27" s="1"/>
  <c r="AK128" i="26"/>
  <c r="AK128" i="25"/>
  <c r="AK128" i="28"/>
  <c r="AK128" i="24"/>
  <c r="AK128" i="23"/>
  <c r="AK128" i="22"/>
  <c r="AK128" i="21"/>
  <c r="T128" i="28"/>
  <c r="T128" i="29"/>
  <c r="T128" i="26"/>
  <c r="T128" i="25"/>
  <c r="T128" i="24"/>
  <c r="T128" i="22"/>
  <c r="T128" i="23"/>
  <c r="T128" i="27"/>
  <c r="AC128" i="27" s="1"/>
  <c r="T128" i="21"/>
  <c r="I127" i="27"/>
  <c r="Z266" i="30" s="1"/>
  <c r="I198" i="14"/>
  <c r="AK128" i="14"/>
  <c r="T128" i="14"/>
  <c r="AX199" i="14"/>
  <c r="AT199" i="14"/>
  <c r="AW199" i="14"/>
  <c r="AY199" i="14"/>
  <c r="AU199" i="14"/>
  <c r="AV199" i="14"/>
  <c r="AC199" i="14"/>
  <c r="AF199" i="14"/>
  <c r="L199" i="14" s="1"/>
  <c r="AE199" i="14"/>
  <c r="K199" i="14" s="1"/>
  <c r="AD199" i="14"/>
  <c r="AH199" i="14"/>
  <c r="N199" i="14" s="1"/>
  <c r="AG199" i="14"/>
  <c r="AK200" i="14"/>
  <c r="T200" i="14"/>
  <c r="T163" i="14"/>
  <c r="AK163" i="14"/>
  <c r="Z7" i="6"/>
  <c r="Y13" i="6"/>
  <c r="Y16" i="6" s="1"/>
  <c r="V64" i="5"/>
  <c r="W63" i="5"/>
  <c r="W62" i="5"/>
  <c r="X56" i="5"/>
  <c r="Y10" i="5"/>
  <c r="V24" i="4"/>
  <c r="W23" i="4"/>
  <c r="W22" i="4"/>
  <c r="X12" i="4"/>
  <c r="Y9" i="4"/>
  <c r="I162" i="27" l="1"/>
  <c r="Z267" i="30" s="1"/>
  <c r="Z263" i="30" s="1"/>
  <c r="AK164" i="27"/>
  <c r="AK164" i="28"/>
  <c r="AK164" i="22"/>
  <c r="AK164" i="25"/>
  <c r="AK164" i="26"/>
  <c r="AK164" i="23"/>
  <c r="AK164" i="24"/>
  <c r="AK164" i="29"/>
  <c r="AK164" i="21"/>
  <c r="AP163" i="22"/>
  <c r="AL163" i="22"/>
  <c r="AQ163" i="22"/>
  <c r="AO163" i="22"/>
  <c r="AN163" i="22"/>
  <c r="AM163" i="22"/>
  <c r="AQ163" i="24"/>
  <c r="AM163" i="24"/>
  <c r="AP163" i="24"/>
  <c r="AL163" i="24"/>
  <c r="AO163" i="24"/>
  <c r="AN163" i="24"/>
  <c r="AQ163" i="28"/>
  <c r="AL163" i="28"/>
  <c r="AT163" i="28" s="1"/>
  <c r="AO163" i="28"/>
  <c r="AN163" i="28"/>
  <c r="AM163" i="28"/>
  <c r="AP163" i="28"/>
  <c r="I162" i="28"/>
  <c r="Z304" i="30" s="1"/>
  <c r="Z300" i="30" s="1"/>
  <c r="AM163" i="21"/>
  <c r="AO163" i="21"/>
  <c r="AQ163" i="21"/>
  <c r="AL163" i="21"/>
  <c r="AN163" i="21"/>
  <c r="AP163" i="21"/>
  <c r="AO163" i="26"/>
  <c r="AP163" i="26"/>
  <c r="AL163" i="26"/>
  <c r="AQ163" i="26"/>
  <c r="AM163" i="26"/>
  <c r="AN163" i="26"/>
  <c r="AP163" i="27"/>
  <c r="AQ163" i="27"/>
  <c r="AN163" i="27"/>
  <c r="AL163" i="27"/>
  <c r="AT163" i="27" s="1"/>
  <c r="AO163" i="27"/>
  <c r="AM163" i="27"/>
  <c r="AP163" i="23"/>
  <c r="AO163" i="23"/>
  <c r="AL163" i="23"/>
  <c r="AM163" i="23"/>
  <c r="AQ163" i="23"/>
  <c r="AN163" i="23"/>
  <c r="AL163" i="25"/>
  <c r="AO163" i="25"/>
  <c r="AQ163" i="25"/>
  <c r="AM163" i="25"/>
  <c r="AN163" i="25"/>
  <c r="AP163" i="25"/>
  <c r="AL163" i="29"/>
  <c r="AQ163" i="29"/>
  <c r="AP163" i="29"/>
  <c r="AM163" i="29"/>
  <c r="AN163" i="29"/>
  <c r="AO163" i="29"/>
  <c r="X163" i="24"/>
  <c r="W163" i="24"/>
  <c r="Z163" i="24"/>
  <c r="U163" i="24"/>
  <c r="Y163" i="24"/>
  <c r="V163" i="24"/>
  <c r="W163" i="22"/>
  <c r="V163" i="22"/>
  <c r="Z163" i="22"/>
  <c r="Y163" i="22"/>
  <c r="U163" i="22"/>
  <c r="X163" i="22"/>
  <c r="Y163" i="27"/>
  <c r="X163" i="27"/>
  <c r="Z163" i="27"/>
  <c r="W163" i="27"/>
  <c r="U163" i="27"/>
  <c r="AC163" i="27" s="1"/>
  <c r="I163" i="27" s="1"/>
  <c r="AA267" i="30" s="1"/>
  <c r="V163" i="27"/>
  <c r="X163" i="26"/>
  <c r="Y163" i="26"/>
  <c r="V163" i="26"/>
  <c r="W163" i="26"/>
  <c r="Z163" i="26"/>
  <c r="U163" i="26"/>
  <c r="T164" i="28"/>
  <c r="T164" i="29"/>
  <c r="T164" i="27"/>
  <c r="T164" i="26"/>
  <c r="T164" i="25"/>
  <c r="T164" i="24"/>
  <c r="T164" i="22"/>
  <c r="T164" i="23"/>
  <c r="T164" i="21"/>
  <c r="Z163" i="23"/>
  <c r="W163" i="23"/>
  <c r="U163" i="23"/>
  <c r="V163" i="23"/>
  <c r="Y163" i="23"/>
  <c r="X163" i="23"/>
  <c r="X163" i="29"/>
  <c r="U163" i="29"/>
  <c r="Z163" i="29"/>
  <c r="V163" i="29"/>
  <c r="Y163" i="29"/>
  <c r="W163" i="29"/>
  <c r="W163" i="14"/>
  <c r="Z163" i="14"/>
  <c r="V163" i="14"/>
  <c r="Y163" i="14"/>
  <c r="U163" i="14"/>
  <c r="X163" i="14"/>
  <c r="AP163" i="14"/>
  <c r="AL163" i="14"/>
  <c r="AO163" i="14"/>
  <c r="AN163" i="14"/>
  <c r="AQ163" i="14"/>
  <c r="AM163" i="14"/>
  <c r="X163" i="21"/>
  <c r="Y163" i="21"/>
  <c r="W163" i="21"/>
  <c r="V163" i="21"/>
  <c r="Z163" i="21"/>
  <c r="U163" i="21"/>
  <c r="Z163" i="25"/>
  <c r="U163" i="25"/>
  <c r="X163" i="25"/>
  <c r="W163" i="25"/>
  <c r="V163" i="25"/>
  <c r="Y163" i="25"/>
  <c r="X163" i="28"/>
  <c r="V163" i="28"/>
  <c r="Y163" i="28"/>
  <c r="W163" i="28"/>
  <c r="U163" i="28"/>
  <c r="AC163" i="28" s="1"/>
  <c r="I163" i="28" s="1"/>
  <c r="AA304" i="30" s="1"/>
  <c r="AA300" i="30" s="1"/>
  <c r="Z163" i="28"/>
  <c r="T129" i="29"/>
  <c r="T129" i="27"/>
  <c r="AC129" i="27" s="1"/>
  <c r="T129" i="28"/>
  <c r="T129" i="26"/>
  <c r="T129" i="25"/>
  <c r="T129" i="24"/>
  <c r="T129" i="23"/>
  <c r="T129" i="22"/>
  <c r="T129" i="21"/>
  <c r="AK129" i="27"/>
  <c r="AT129" i="27" s="1"/>
  <c r="AK129" i="28"/>
  <c r="AK129" i="26"/>
  <c r="AK129" i="25"/>
  <c r="AK129" i="24"/>
  <c r="AK129" i="29"/>
  <c r="AK129" i="22"/>
  <c r="AK129" i="23"/>
  <c r="AK129" i="21"/>
  <c r="I128" i="27"/>
  <c r="AA266" i="30" s="1"/>
  <c r="I199" i="14"/>
  <c r="M199" i="14"/>
  <c r="J199" i="14"/>
  <c r="W24" i="4"/>
  <c r="T129" i="14"/>
  <c r="AK129" i="14"/>
  <c r="AC200" i="14"/>
  <c r="AF200" i="14"/>
  <c r="AD200" i="14"/>
  <c r="AE200" i="14"/>
  <c r="AG200" i="14"/>
  <c r="AH200" i="14"/>
  <c r="T201" i="14"/>
  <c r="AK201" i="14"/>
  <c r="AT200" i="14"/>
  <c r="AX200" i="14"/>
  <c r="AW200" i="14"/>
  <c r="AY200" i="14"/>
  <c r="AV200" i="14"/>
  <c r="AU200" i="14"/>
  <c r="T164" i="14"/>
  <c r="AK164" i="14"/>
  <c r="AA7" i="6"/>
  <c r="Z13" i="6"/>
  <c r="Z16" i="6" s="1"/>
  <c r="W64" i="5"/>
  <c r="X63" i="5"/>
  <c r="X62" i="5"/>
  <c r="Y56" i="5"/>
  <c r="Z10" i="5"/>
  <c r="X22" i="4"/>
  <c r="X23" i="4"/>
  <c r="Y12" i="4"/>
  <c r="Z9" i="4"/>
  <c r="AA263" i="30" l="1"/>
  <c r="AN164" i="29"/>
  <c r="AL164" i="29"/>
  <c r="AQ164" i="29"/>
  <c r="AO164" i="29"/>
  <c r="AM164" i="29"/>
  <c r="AP164" i="29"/>
  <c r="AO164" i="25"/>
  <c r="AP164" i="25"/>
  <c r="AN164" i="25"/>
  <c r="AL164" i="25"/>
  <c r="AQ164" i="25"/>
  <c r="AM164" i="25"/>
  <c r="AO164" i="24"/>
  <c r="AL164" i="24"/>
  <c r="AP164" i="24"/>
  <c r="AM164" i="24"/>
  <c r="AQ164" i="24"/>
  <c r="AN164" i="24"/>
  <c r="AQ164" i="23"/>
  <c r="AP164" i="23"/>
  <c r="AN164" i="23"/>
  <c r="AO164" i="23"/>
  <c r="AL164" i="23"/>
  <c r="AM164" i="23"/>
  <c r="AO164" i="28"/>
  <c r="AQ164" i="28"/>
  <c r="AL164" i="28"/>
  <c r="AT164" i="28" s="1"/>
  <c r="AN164" i="28"/>
  <c r="AP164" i="28"/>
  <c r="AM164" i="28"/>
  <c r="AP164" i="22"/>
  <c r="AL164" i="22"/>
  <c r="AQ164" i="22"/>
  <c r="AM164" i="22"/>
  <c r="AN164" i="22"/>
  <c r="AO164" i="22"/>
  <c r="AK165" i="27"/>
  <c r="AK165" i="26"/>
  <c r="AK165" i="23"/>
  <c r="AK165" i="28"/>
  <c r="AK165" i="22"/>
  <c r="AK165" i="25"/>
  <c r="AK165" i="29"/>
  <c r="AK165" i="24"/>
  <c r="AK165" i="21"/>
  <c r="AN164" i="21"/>
  <c r="AM164" i="21"/>
  <c r="AQ164" i="21"/>
  <c r="AL164" i="21"/>
  <c r="AP164" i="21"/>
  <c r="AO164" i="21"/>
  <c r="AM164" i="26"/>
  <c r="AQ164" i="26"/>
  <c r="AL164" i="26"/>
  <c r="AP164" i="26"/>
  <c r="AN164" i="26"/>
  <c r="AO164" i="26"/>
  <c r="AP164" i="27"/>
  <c r="AL164" i="27"/>
  <c r="AT164" i="27" s="1"/>
  <c r="AN164" i="27"/>
  <c r="AQ164" i="27"/>
  <c r="AO164" i="27"/>
  <c r="AM164" i="27"/>
  <c r="W164" i="14"/>
  <c r="Z164" i="14"/>
  <c r="V164" i="14"/>
  <c r="Y164" i="14"/>
  <c r="U164" i="14"/>
  <c r="X164" i="14"/>
  <c r="Z164" i="23"/>
  <c r="V164" i="23"/>
  <c r="W164" i="23"/>
  <c r="U164" i="23"/>
  <c r="X164" i="23"/>
  <c r="Y164" i="23"/>
  <c r="X164" i="26"/>
  <c r="Y164" i="26"/>
  <c r="V164" i="26"/>
  <c r="U164" i="26"/>
  <c r="Z164" i="26"/>
  <c r="W164" i="26"/>
  <c r="W164" i="22"/>
  <c r="V164" i="22"/>
  <c r="Z164" i="22"/>
  <c r="Y164" i="22"/>
  <c r="U164" i="22"/>
  <c r="X164" i="22"/>
  <c r="Z164" i="27"/>
  <c r="U164" i="27"/>
  <c r="AC164" i="27" s="1"/>
  <c r="I164" i="27" s="1"/>
  <c r="AB267" i="30" s="1"/>
  <c r="X164" i="27"/>
  <c r="W164" i="27"/>
  <c r="V164" i="27"/>
  <c r="Y164" i="27"/>
  <c r="X164" i="24"/>
  <c r="Y164" i="24"/>
  <c r="V164" i="24"/>
  <c r="W164" i="24"/>
  <c r="U164" i="24"/>
  <c r="Z164" i="24"/>
  <c r="X164" i="29"/>
  <c r="V164" i="29"/>
  <c r="Z164" i="29"/>
  <c r="U164" i="29"/>
  <c r="Y164" i="29"/>
  <c r="W164" i="29"/>
  <c r="T165" i="29"/>
  <c r="T165" i="27"/>
  <c r="T165" i="28"/>
  <c r="T165" i="26"/>
  <c r="T165" i="25"/>
  <c r="T165" i="24"/>
  <c r="T165" i="23"/>
  <c r="T165" i="22"/>
  <c r="T165" i="21"/>
  <c r="AP164" i="14"/>
  <c r="AL164" i="14"/>
  <c r="AO164" i="14"/>
  <c r="AN164" i="14"/>
  <c r="AQ164" i="14"/>
  <c r="AM164" i="14"/>
  <c r="X164" i="21"/>
  <c r="Z164" i="21"/>
  <c r="U164" i="21"/>
  <c r="Y164" i="21"/>
  <c r="W164" i="21"/>
  <c r="V164" i="21"/>
  <c r="W164" i="25"/>
  <c r="Z164" i="25"/>
  <c r="X164" i="25"/>
  <c r="V164" i="25"/>
  <c r="Y164" i="25"/>
  <c r="U164" i="25"/>
  <c r="X164" i="28"/>
  <c r="Y164" i="28"/>
  <c r="V164" i="28"/>
  <c r="W164" i="28"/>
  <c r="Z164" i="28"/>
  <c r="U164" i="28"/>
  <c r="AC164" i="28" s="1"/>
  <c r="I164" i="28" s="1"/>
  <c r="AB304" i="30" s="1"/>
  <c r="AB300" i="30" s="1"/>
  <c r="I129" i="27"/>
  <c r="AB266" i="30" s="1"/>
  <c r="AK130" i="29"/>
  <c r="AK130" i="28"/>
  <c r="AK130" i="27"/>
  <c r="AT130" i="27" s="1"/>
  <c r="AK130" i="24"/>
  <c r="AK130" i="26"/>
  <c r="AK130" i="25"/>
  <c r="AK130" i="23"/>
  <c r="AK130" i="22"/>
  <c r="AK130" i="21"/>
  <c r="T130" i="28"/>
  <c r="T130" i="26"/>
  <c r="T130" i="24"/>
  <c r="T130" i="23"/>
  <c r="T130" i="25"/>
  <c r="T130" i="29"/>
  <c r="T130" i="22"/>
  <c r="T130" i="27"/>
  <c r="AC130" i="27" s="1"/>
  <c r="T130" i="21"/>
  <c r="I200" i="14"/>
  <c r="M200" i="14"/>
  <c r="K200" i="14"/>
  <c r="J200" i="14"/>
  <c r="N200" i="14"/>
  <c r="L200" i="14"/>
  <c r="AK130" i="14"/>
  <c r="T130" i="14"/>
  <c r="T202" i="14"/>
  <c r="AK202" i="14"/>
  <c r="AC201" i="14"/>
  <c r="AD201" i="14"/>
  <c r="AE201" i="14"/>
  <c r="K201" i="14" s="1"/>
  <c r="AG201" i="14"/>
  <c r="AH201" i="14"/>
  <c r="AF201" i="14"/>
  <c r="L201" i="14" s="1"/>
  <c r="AT201" i="14"/>
  <c r="AV201" i="14"/>
  <c r="AX201" i="14"/>
  <c r="AU201" i="14"/>
  <c r="AW201" i="14"/>
  <c r="AY201" i="14"/>
  <c r="T165" i="14"/>
  <c r="AK165" i="14"/>
  <c r="AA13" i="6"/>
  <c r="AA16" i="6" s="1"/>
  <c r="AB7" i="6"/>
  <c r="X64" i="5"/>
  <c r="Y63" i="5"/>
  <c r="Y62" i="5"/>
  <c r="Z56" i="5"/>
  <c r="AA10" i="5"/>
  <c r="X24" i="4"/>
  <c r="Y22" i="4"/>
  <c r="Y23" i="4"/>
  <c r="Z12" i="4"/>
  <c r="AA9" i="4"/>
  <c r="AB263" i="30" l="1"/>
  <c r="AM165" i="26"/>
  <c r="AP165" i="26"/>
  <c r="AL165" i="26"/>
  <c r="AO165" i="26"/>
  <c r="AN165" i="26"/>
  <c r="AQ165" i="26"/>
  <c r="AO165" i="24"/>
  <c r="AL165" i="24"/>
  <c r="AP165" i="24"/>
  <c r="AQ165" i="24"/>
  <c r="AM165" i="24"/>
  <c r="AN165" i="24"/>
  <c r="AM165" i="28"/>
  <c r="AO165" i="28"/>
  <c r="AQ165" i="28"/>
  <c r="AL165" i="28"/>
  <c r="AT165" i="28" s="1"/>
  <c r="AN165" i="28"/>
  <c r="AP165" i="28"/>
  <c r="AL165" i="29"/>
  <c r="AQ165" i="29"/>
  <c r="AP165" i="29"/>
  <c r="AO165" i="29"/>
  <c r="AN165" i="29"/>
  <c r="AM165" i="29"/>
  <c r="AO165" i="23"/>
  <c r="AN165" i="23"/>
  <c r="AL165" i="23"/>
  <c r="AQ165" i="23"/>
  <c r="AM165" i="23"/>
  <c r="AP165" i="23"/>
  <c r="AO165" i="25"/>
  <c r="AN165" i="25"/>
  <c r="AP165" i="25"/>
  <c r="AL165" i="25"/>
  <c r="AQ165" i="25"/>
  <c r="AM165" i="25"/>
  <c r="AK166" i="28"/>
  <c r="AK166" i="27"/>
  <c r="AK166" i="26"/>
  <c r="AK166" i="29"/>
  <c r="AK166" i="23"/>
  <c r="AK166" i="22"/>
  <c r="AK166" i="24"/>
  <c r="AK166" i="25"/>
  <c r="AK166" i="21"/>
  <c r="AN165" i="21"/>
  <c r="AM165" i="21"/>
  <c r="AQ165" i="21"/>
  <c r="AL165" i="21"/>
  <c r="AP165" i="21"/>
  <c r="AO165" i="21"/>
  <c r="AP165" i="22"/>
  <c r="AL165" i="22"/>
  <c r="AM165" i="22"/>
  <c r="AQ165" i="22"/>
  <c r="AN165" i="22"/>
  <c r="AO165" i="22"/>
  <c r="AL165" i="27"/>
  <c r="AT165" i="27" s="1"/>
  <c r="AO165" i="27"/>
  <c r="AM165" i="27"/>
  <c r="AP165" i="27"/>
  <c r="AN165" i="27"/>
  <c r="AQ165" i="27"/>
  <c r="AP165" i="14"/>
  <c r="AL165" i="14"/>
  <c r="AO165" i="14"/>
  <c r="AN165" i="14"/>
  <c r="AQ165" i="14"/>
  <c r="AM165" i="14"/>
  <c r="W165" i="14"/>
  <c r="Z165" i="14"/>
  <c r="V165" i="14"/>
  <c r="Y165" i="14"/>
  <c r="U165" i="14"/>
  <c r="X165" i="14"/>
  <c r="X165" i="24"/>
  <c r="Y165" i="24"/>
  <c r="V165" i="24"/>
  <c r="Z165" i="24"/>
  <c r="W165" i="24"/>
  <c r="U165" i="24"/>
  <c r="W165" i="27"/>
  <c r="Z165" i="27"/>
  <c r="V165" i="27"/>
  <c r="X165" i="27"/>
  <c r="Y165" i="27"/>
  <c r="U165" i="27"/>
  <c r="AC165" i="27" s="1"/>
  <c r="T166" i="28"/>
  <c r="T166" i="27"/>
  <c r="T166" i="23"/>
  <c r="T166" i="26"/>
  <c r="T166" i="22"/>
  <c r="T166" i="29"/>
  <c r="T166" i="25"/>
  <c r="T166" i="24"/>
  <c r="T166" i="21"/>
  <c r="X165" i="21"/>
  <c r="Z165" i="21"/>
  <c r="U165" i="21"/>
  <c r="Y165" i="21"/>
  <c r="W165" i="21"/>
  <c r="V165" i="21"/>
  <c r="Y165" i="25"/>
  <c r="W165" i="25"/>
  <c r="Z165" i="25"/>
  <c r="U165" i="25"/>
  <c r="V165" i="25"/>
  <c r="X165" i="25"/>
  <c r="X165" i="29"/>
  <c r="Z165" i="29"/>
  <c r="V165" i="29"/>
  <c r="Y165" i="29"/>
  <c r="W165" i="29"/>
  <c r="U165" i="29"/>
  <c r="W165" i="22"/>
  <c r="V165" i="22"/>
  <c r="Z165" i="22"/>
  <c r="Y165" i="22"/>
  <c r="U165" i="22"/>
  <c r="X165" i="22"/>
  <c r="X165" i="26"/>
  <c r="W165" i="26"/>
  <c r="V165" i="26"/>
  <c r="Z165" i="26"/>
  <c r="U165" i="26"/>
  <c r="Y165" i="26"/>
  <c r="V165" i="23"/>
  <c r="X165" i="23"/>
  <c r="Z165" i="23"/>
  <c r="Y165" i="23"/>
  <c r="W165" i="23"/>
  <c r="U165" i="23"/>
  <c r="X165" i="28"/>
  <c r="Z165" i="28"/>
  <c r="U165" i="28"/>
  <c r="AC165" i="28" s="1"/>
  <c r="W165" i="28"/>
  <c r="Y165" i="28"/>
  <c r="V165" i="28"/>
  <c r="T131" i="29"/>
  <c r="T131" i="28"/>
  <c r="T131" i="27"/>
  <c r="AC131" i="27" s="1"/>
  <c r="T131" i="26"/>
  <c r="T131" i="25"/>
  <c r="T131" i="24"/>
  <c r="T131" i="22"/>
  <c r="T131" i="23"/>
  <c r="T131" i="21"/>
  <c r="I130" i="27"/>
  <c r="AC266" i="30" s="1"/>
  <c r="AK131" i="29"/>
  <c r="AK131" i="28"/>
  <c r="AK131" i="27"/>
  <c r="AT131" i="27" s="1"/>
  <c r="AK131" i="26"/>
  <c r="AK131" i="25"/>
  <c r="AK131" i="24"/>
  <c r="AK131" i="22"/>
  <c r="AK131" i="23"/>
  <c r="AK131" i="21"/>
  <c r="J201" i="14"/>
  <c r="N201" i="14"/>
  <c r="I201" i="14"/>
  <c r="M201" i="14"/>
  <c r="AK131" i="14"/>
  <c r="T131" i="14"/>
  <c r="T203" i="14"/>
  <c r="AK203" i="14"/>
  <c r="AT202" i="14"/>
  <c r="AU202" i="14"/>
  <c r="AX202" i="14"/>
  <c r="AW202" i="14"/>
  <c r="AV202" i="14"/>
  <c r="AY202" i="14"/>
  <c r="AC202" i="14"/>
  <c r="AG202" i="14"/>
  <c r="M202" i="14" s="1"/>
  <c r="AH202" i="14"/>
  <c r="N202" i="14" s="1"/>
  <c r="AF202" i="14"/>
  <c r="L202" i="14" s="1"/>
  <c r="AE202" i="14"/>
  <c r="AD202" i="14"/>
  <c r="J202" i="14" s="1"/>
  <c r="T166" i="14"/>
  <c r="AK166" i="14"/>
  <c r="AC7" i="6"/>
  <c r="AB13" i="6"/>
  <c r="AB16" i="6" s="1"/>
  <c r="Y64" i="5"/>
  <c r="Z63" i="5"/>
  <c r="Z62" i="5"/>
  <c r="AA56" i="5"/>
  <c r="AB10" i="5"/>
  <c r="Z22" i="4"/>
  <c r="Z23" i="4"/>
  <c r="Y24" i="4"/>
  <c r="AA12" i="4"/>
  <c r="AB9" i="4"/>
  <c r="I165" i="28" l="1"/>
  <c r="AC304" i="30" s="1"/>
  <c r="AC300" i="30" s="1"/>
  <c r="I165" i="27"/>
  <c r="AC267" i="30" s="1"/>
  <c r="AC263" i="30" s="1"/>
  <c r="AK167" i="28"/>
  <c r="AK167" i="26"/>
  <c r="AK167" i="27"/>
  <c r="AK167" i="23"/>
  <c r="AK167" i="29"/>
  <c r="AK167" i="22"/>
  <c r="AK167" i="25"/>
  <c r="AK167" i="24"/>
  <c r="AK167" i="21"/>
  <c r="AN166" i="25"/>
  <c r="AQ166" i="25"/>
  <c r="AP166" i="25"/>
  <c r="AO166" i="25"/>
  <c r="AL166" i="25"/>
  <c r="AM166" i="25"/>
  <c r="AN166" i="29"/>
  <c r="AP166" i="29"/>
  <c r="AL166" i="29"/>
  <c r="AO166" i="29"/>
  <c r="AQ166" i="29"/>
  <c r="AM166" i="29"/>
  <c r="AL166" i="26"/>
  <c r="AM166" i="26"/>
  <c r="AQ166" i="26"/>
  <c r="AP166" i="26"/>
  <c r="AO166" i="26"/>
  <c r="AN166" i="26"/>
  <c r="AP166" i="22"/>
  <c r="AL166" i="22"/>
  <c r="AQ166" i="22"/>
  <c r="AM166" i="22"/>
  <c r="AN166" i="22"/>
  <c r="AO166" i="22"/>
  <c r="AQ166" i="27"/>
  <c r="AL166" i="27"/>
  <c r="AT166" i="27" s="1"/>
  <c r="AP166" i="27"/>
  <c r="AN166" i="27"/>
  <c r="AO166" i="27"/>
  <c r="AM166" i="27"/>
  <c r="AM166" i="24"/>
  <c r="AQ166" i="24"/>
  <c r="AO166" i="24"/>
  <c r="AL166" i="24"/>
  <c r="AN166" i="24"/>
  <c r="AP166" i="24"/>
  <c r="AQ166" i="21"/>
  <c r="AO166" i="21"/>
  <c r="AL166" i="21"/>
  <c r="AM166" i="21"/>
  <c r="AP166" i="21"/>
  <c r="AN166" i="21"/>
  <c r="AO166" i="23"/>
  <c r="AN166" i="23"/>
  <c r="AQ166" i="23"/>
  <c r="AL166" i="23"/>
  <c r="AP166" i="23"/>
  <c r="AM166" i="23"/>
  <c r="AP166" i="28"/>
  <c r="AO166" i="28"/>
  <c r="AQ166" i="28"/>
  <c r="AN166" i="28"/>
  <c r="AM166" i="28"/>
  <c r="AL166" i="28"/>
  <c r="AT166" i="28" s="1"/>
  <c r="AP166" i="14"/>
  <c r="AL166" i="14"/>
  <c r="AO166" i="14"/>
  <c r="AN166" i="14"/>
  <c r="AQ166" i="14"/>
  <c r="AM166" i="14"/>
  <c r="X166" i="24"/>
  <c r="W166" i="24"/>
  <c r="Z166" i="24"/>
  <c r="U166" i="24"/>
  <c r="Y166" i="24"/>
  <c r="V166" i="24"/>
  <c r="X166" i="26"/>
  <c r="W166" i="26"/>
  <c r="U166" i="26"/>
  <c r="Y166" i="26"/>
  <c r="Z166" i="26"/>
  <c r="V166" i="26"/>
  <c r="X166" i="23"/>
  <c r="W166" i="23"/>
  <c r="V166" i="23"/>
  <c r="Z166" i="23"/>
  <c r="Y166" i="23"/>
  <c r="U166" i="23"/>
  <c r="X166" i="29"/>
  <c r="V166" i="29"/>
  <c r="Z166" i="29"/>
  <c r="U166" i="29"/>
  <c r="W166" i="29"/>
  <c r="Y166" i="29"/>
  <c r="W166" i="27"/>
  <c r="V166" i="27"/>
  <c r="Z166" i="27"/>
  <c r="X166" i="27"/>
  <c r="U166" i="27"/>
  <c r="AC166" i="27" s="1"/>
  <c r="Y166" i="27"/>
  <c r="W166" i="14"/>
  <c r="Z166" i="14"/>
  <c r="V166" i="14"/>
  <c r="Y166" i="14"/>
  <c r="U166" i="14"/>
  <c r="X166" i="14"/>
  <c r="X166" i="25"/>
  <c r="Y166" i="25"/>
  <c r="V166" i="25"/>
  <c r="Z166" i="25"/>
  <c r="U166" i="25"/>
  <c r="W166" i="25"/>
  <c r="T167" i="29"/>
  <c r="T167" i="27"/>
  <c r="T167" i="26"/>
  <c r="T167" i="25"/>
  <c r="T167" i="28"/>
  <c r="T167" i="24"/>
  <c r="T167" i="23"/>
  <c r="T167" i="22"/>
  <c r="T167" i="21"/>
  <c r="X166" i="21"/>
  <c r="W166" i="21"/>
  <c r="V166" i="21"/>
  <c r="Z166" i="21"/>
  <c r="U166" i="21"/>
  <c r="Y166" i="21"/>
  <c r="W166" i="22"/>
  <c r="V166" i="22"/>
  <c r="Z166" i="22"/>
  <c r="Y166" i="22"/>
  <c r="U166" i="22"/>
  <c r="X166" i="22"/>
  <c r="X166" i="28"/>
  <c r="Y166" i="28"/>
  <c r="V166" i="28"/>
  <c r="U166" i="28"/>
  <c r="AC166" i="28" s="1"/>
  <c r="Z166" i="28"/>
  <c r="W166" i="28"/>
  <c r="I131" i="27"/>
  <c r="AD266" i="30" s="1"/>
  <c r="AK132" i="27"/>
  <c r="AT132" i="27" s="1"/>
  <c r="AK132" i="28"/>
  <c r="AK132" i="24"/>
  <c r="AK132" i="22"/>
  <c r="AK132" i="29"/>
  <c r="AK132" i="23"/>
  <c r="AK132" i="26"/>
  <c r="AK132" i="25"/>
  <c r="AK132" i="21"/>
  <c r="T132" i="27"/>
  <c r="AC132" i="27" s="1"/>
  <c r="T132" i="29"/>
  <c r="T132" i="25"/>
  <c r="T132" i="28"/>
  <c r="T132" i="24"/>
  <c r="T132" i="22"/>
  <c r="T132" i="26"/>
  <c r="T132" i="23"/>
  <c r="T132" i="21"/>
  <c r="K202" i="14"/>
  <c r="I202" i="14"/>
  <c r="T132" i="14"/>
  <c r="AK132" i="14"/>
  <c r="AC203" i="14"/>
  <c r="AG203" i="14"/>
  <c r="AE203" i="14"/>
  <c r="AD203" i="14"/>
  <c r="J203" i="14" s="1"/>
  <c r="AH203" i="14"/>
  <c r="AF203" i="14"/>
  <c r="AT203" i="14"/>
  <c r="AY203" i="14"/>
  <c r="AW203" i="14"/>
  <c r="AX203" i="14"/>
  <c r="AU203" i="14"/>
  <c r="AV203" i="14"/>
  <c r="AK204" i="14"/>
  <c r="T204" i="14"/>
  <c r="T167" i="14"/>
  <c r="AK167" i="14"/>
  <c r="AD7" i="6"/>
  <c r="AC13" i="6"/>
  <c r="AC16" i="6" s="1"/>
  <c r="Z64" i="5"/>
  <c r="AA63" i="5"/>
  <c r="AA62" i="5"/>
  <c r="AB56" i="5"/>
  <c r="AC10" i="5"/>
  <c r="AA23" i="4"/>
  <c r="AA22" i="4"/>
  <c r="Z24" i="4"/>
  <c r="AC9" i="4"/>
  <c r="AB12" i="4"/>
  <c r="I166" i="28" l="1"/>
  <c r="AD304" i="30" s="1"/>
  <c r="AD300" i="30" s="1"/>
  <c r="I166" i="27"/>
  <c r="AD267" i="30" s="1"/>
  <c r="AD263" i="30" s="1"/>
  <c r="AO167" i="24"/>
  <c r="AP167" i="24"/>
  <c r="AL167" i="24"/>
  <c r="AQ167" i="24"/>
  <c r="AN167" i="24"/>
  <c r="AM167" i="24"/>
  <c r="AO167" i="23"/>
  <c r="AN167" i="23"/>
  <c r="AL167" i="23"/>
  <c r="AQ167" i="23"/>
  <c r="AM167" i="23"/>
  <c r="AP167" i="23"/>
  <c r="AL167" i="25"/>
  <c r="AN167" i="25"/>
  <c r="AM167" i="25"/>
  <c r="AP167" i="25"/>
  <c r="AQ167" i="25"/>
  <c r="AO167" i="25"/>
  <c r="AK168" i="28"/>
  <c r="AK168" i="27"/>
  <c r="AK168" i="29"/>
  <c r="AK168" i="26"/>
  <c r="AK168" i="25"/>
  <c r="AK168" i="24"/>
  <c r="AK168" i="23"/>
  <c r="AK168" i="22"/>
  <c r="AK168" i="21"/>
  <c r="AP167" i="22"/>
  <c r="AL167" i="22"/>
  <c r="AN167" i="22"/>
  <c r="AO167" i="22"/>
  <c r="AQ167" i="22"/>
  <c r="AM167" i="22"/>
  <c r="AO167" i="26"/>
  <c r="AL167" i="26"/>
  <c r="AM167" i="26"/>
  <c r="AP167" i="26"/>
  <c r="AQ167" i="26"/>
  <c r="AN167" i="26"/>
  <c r="AL167" i="27"/>
  <c r="AT167" i="27" s="1"/>
  <c r="AQ167" i="27"/>
  <c r="AO167" i="27"/>
  <c r="AM167" i="27"/>
  <c r="AN167" i="27"/>
  <c r="AP167" i="27"/>
  <c r="AL167" i="21"/>
  <c r="AO167" i="21"/>
  <c r="AM167" i="21"/>
  <c r="AP167" i="21"/>
  <c r="AQ167" i="21"/>
  <c r="AN167" i="21"/>
  <c r="AP167" i="29"/>
  <c r="AN167" i="29"/>
  <c r="AQ167" i="29"/>
  <c r="AL167" i="29"/>
  <c r="AO167" i="29"/>
  <c r="AM167" i="29"/>
  <c r="AL167" i="28"/>
  <c r="AT167" i="28" s="1"/>
  <c r="AQ167" i="28"/>
  <c r="AM167" i="28"/>
  <c r="AP167" i="28"/>
  <c r="AN167" i="28"/>
  <c r="AO167" i="28"/>
  <c r="X167" i="25"/>
  <c r="Y167" i="25"/>
  <c r="U167" i="25"/>
  <c r="Z167" i="25"/>
  <c r="W167" i="25"/>
  <c r="V167" i="25"/>
  <c r="T168" i="29"/>
  <c r="T168" i="28"/>
  <c r="T168" i="26"/>
  <c r="T168" i="27"/>
  <c r="T168" i="25"/>
  <c r="T168" i="24"/>
  <c r="T168" i="23"/>
  <c r="T168" i="22"/>
  <c r="T168" i="21"/>
  <c r="X167" i="23"/>
  <c r="W167" i="23"/>
  <c r="U167" i="23"/>
  <c r="V167" i="23"/>
  <c r="Z167" i="23"/>
  <c r="Y167" i="23"/>
  <c r="X167" i="26"/>
  <c r="Y167" i="26"/>
  <c r="U167" i="26"/>
  <c r="W167" i="26"/>
  <c r="Z167" i="26"/>
  <c r="V167" i="26"/>
  <c r="W167" i="22"/>
  <c r="V167" i="22"/>
  <c r="Z167" i="22"/>
  <c r="Y167" i="22"/>
  <c r="U167" i="22"/>
  <c r="X167" i="22"/>
  <c r="AP167" i="14"/>
  <c r="AL167" i="14"/>
  <c r="AO167" i="14"/>
  <c r="AN167" i="14"/>
  <c r="AQ167" i="14"/>
  <c r="AM167" i="14"/>
  <c r="X167" i="24"/>
  <c r="Y167" i="24"/>
  <c r="V167" i="24"/>
  <c r="W167" i="24"/>
  <c r="U167" i="24"/>
  <c r="Z167" i="24"/>
  <c r="W167" i="27"/>
  <c r="Z167" i="27"/>
  <c r="V167" i="27"/>
  <c r="X167" i="27"/>
  <c r="Y167" i="27"/>
  <c r="U167" i="27"/>
  <c r="AC167" i="27" s="1"/>
  <c r="I167" i="27" s="1"/>
  <c r="AE267" i="30" s="1"/>
  <c r="W167" i="14"/>
  <c r="Z167" i="14"/>
  <c r="V167" i="14"/>
  <c r="Y167" i="14"/>
  <c r="U167" i="14"/>
  <c r="X167" i="14"/>
  <c r="X167" i="21"/>
  <c r="V167" i="21"/>
  <c r="Z167" i="21"/>
  <c r="U167" i="21"/>
  <c r="Y167" i="21"/>
  <c r="W167" i="21"/>
  <c r="X167" i="28"/>
  <c r="Z167" i="28"/>
  <c r="U167" i="28"/>
  <c r="AC167" i="28" s="1"/>
  <c r="W167" i="28"/>
  <c r="V167" i="28"/>
  <c r="Y167" i="28"/>
  <c r="X167" i="29"/>
  <c r="Z167" i="29"/>
  <c r="V167" i="29"/>
  <c r="Y167" i="29"/>
  <c r="W167" i="29"/>
  <c r="U167" i="29"/>
  <c r="I132" i="27"/>
  <c r="AE266" i="30" s="1"/>
  <c r="T133" i="27"/>
  <c r="AC133" i="27" s="1"/>
  <c r="T133" i="29"/>
  <c r="T133" i="28"/>
  <c r="T133" i="25"/>
  <c r="T133" i="24"/>
  <c r="T133" i="26"/>
  <c r="T133" i="22"/>
  <c r="T133" i="23"/>
  <c r="T133" i="21"/>
  <c r="AK133" i="29"/>
  <c r="AK133" i="27"/>
  <c r="AT133" i="27" s="1"/>
  <c r="AK133" i="25"/>
  <c r="AK133" i="28"/>
  <c r="AK133" i="24"/>
  <c r="AK133" i="23"/>
  <c r="AK133" i="26"/>
  <c r="AK133" i="22"/>
  <c r="AK133" i="21"/>
  <c r="K203" i="14"/>
  <c r="L203" i="14"/>
  <c r="M203" i="14"/>
  <c r="N203" i="14"/>
  <c r="I203" i="14"/>
  <c r="AK133" i="14"/>
  <c r="AA24" i="4"/>
  <c r="T133" i="14"/>
  <c r="AT204" i="14"/>
  <c r="AV204" i="14"/>
  <c r="AW204" i="14"/>
  <c r="AY204" i="14"/>
  <c r="AX204" i="14"/>
  <c r="AU204" i="14"/>
  <c r="T205" i="14"/>
  <c r="AK205" i="14"/>
  <c r="AC204" i="14"/>
  <c r="I204" i="14" s="1"/>
  <c r="AD204" i="14"/>
  <c r="J204" i="14" s="1"/>
  <c r="AH204" i="14"/>
  <c r="N204" i="14" s="1"/>
  <c r="AF204" i="14"/>
  <c r="L204" i="14" s="1"/>
  <c r="AG204" i="14"/>
  <c r="M204" i="14" s="1"/>
  <c r="AE204" i="14"/>
  <c r="K204" i="14" s="1"/>
  <c r="AK168" i="14"/>
  <c r="T168" i="14"/>
  <c r="AE7" i="6"/>
  <c r="AE13" i="6" s="1"/>
  <c r="AE16" i="6" s="1"/>
  <c r="AD13" i="6"/>
  <c r="AD16" i="6" s="1"/>
  <c r="AA64" i="5"/>
  <c r="AB63" i="5"/>
  <c r="AB62" i="5"/>
  <c r="AC56" i="5"/>
  <c r="AD10" i="5"/>
  <c r="AB22" i="4"/>
  <c r="AB23" i="4"/>
  <c r="AC12" i="4"/>
  <c r="AD9" i="4"/>
  <c r="AP168" i="22" l="1"/>
  <c r="AL168" i="22"/>
  <c r="AQ168" i="22"/>
  <c r="AM168" i="22"/>
  <c r="AO168" i="22"/>
  <c r="AN168" i="22"/>
  <c r="AE263" i="30"/>
  <c r="AN168" i="21"/>
  <c r="AP168" i="21"/>
  <c r="AQ168" i="21"/>
  <c r="AL168" i="21"/>
  <c r="AM168" i="21"/>
  <c r="AO168" i="21"/>
  <c r="AN168" i="25"/>
  <c r="AO168" i="25"/>
  <c r="AP168" i="25"/>
  <c r="AL168" i="25"/>
  <c r="AQ168" i="25"/>
  <c r="AM168" i="25"/>
  <c r="AO168" i="28"/>
  <c r="AN168" i="28"/>
  <c r="AP168" i="28"/>
  <c r="AM168" i="28"/>
  <c r="AL168" i="28"/>
  <c r="AT168" i="28" s="1"/>
  <c r="AQ168" i="28"/>
  <c r="AM168" i="26"/>
  <c r="AP168" i="26"/>
  <c r="AQ168" i="26"/>
  <c r="AL168" i="26"/>
  <c r="AN168" i="26"/>
  <c r="AO168" i="26"/>
  <c r="AK169" i="28"/>
  <c r="AK169" i="26"/>
  <c r="AK169" i="25"/>
  <c r="AK169" i="23"/>
  <c r="AK169" i="24"/>
  <c r="AK169" i="22"/>
  <c r="AK169" i="29"/>
  <c r="AK169" i="27"/>
  <c r="AK169" i="21"/>
  <c r="I167" i="28"/>
  <c r="AE304" i="30" s="1"/>
  <c r="AE300" i="30" s="1"/>
  <c r="AO168" i="23"/>
  <c r="AN168" i="23"/>
  <c r="AQ168" i="23"/>
  <c r="AL168" i="23"/>
  <c r="AP168" i="23"/>
  <c r="AM168" i="23"/>
  <c r="AN168" i="29"/>
  <c r="AL168" i="29"/>
  <c r="AP168" i="29"/>
  <c r="AQ168" i="29"/>
  <c r="AO168" i="29"/>
  <c r="AM168" i="29"/>
  <c r="AO168" i="24"/>
  <c r="AP168" i="24"/>
  <c r="AL168" i="24"/>
  <c r="AM168" i="24"/>
  <c r="AQ168" i="24"/>
  <c r="AN168" i="24"/>
  <c r="AQ168" i="27"/>
  <c r="AP168" i="27"/>
  <c r="AL168" i="27"/>
  <c r="AT168" i="27" s="1"/>
  <c r="AN168" i="27"/>
  <c r="AO168" i="27"/>
  <c r="AM168" i="27"/>
  <c r="W168" i="14"/>
  <c r="Z168" i="14"/>
  <c r="V168" i="14"/>
  <c r="Y168" i="14"/>
  <c r="U168" i="14"/>
  <c r="X168" i="14"/>
  <c r="AP168" i="14"/>
  <c r="AL168" i="14"/>
  <c r="AO168" i="14"/>
  <c r="AN168" i="14"/>
  <c r="AQ168" i="14"/>
  <c r="AM168" i="14"/>
  <c r="X168" i="24"/>
  <c r="Y168" i="24"/>
  <c r="V168" i="24"/>
  <c r="Z168" i="24"/>
  <c r="W168" i="24"/>
  <c r="U168" i="24"/>
  <c r="X168" i="28"/>
  <c r="W168" i="28"/>
  <c r="Z168" i="28"/>
  <c r="U168" i="28"/>
  <c r="AC168" i="28" s="1"/>
  <c r="Y168" i="28"/>
  <c r="V168" i="28"/>
  <c r="T169" i="29"/>
  <c r="T169" i="28"/>
  <c r="T169" i="27"/>
  <c r="T169" i="26"/>
  <c r="T169" i="25"/>
  <c r="T169" i="24"/>
  <c r="T169" i="23"/>
  <c r="T169" i="22"/>
  <c r="T169" i="21"/>
  <c r="X168" i="21"/>
  <c r="W168" i="21"/>
  <c r="V168" i="21"/>
  <c r="Z168" i="21"/>
  <c r="U168" i="21"/>
  <c r="Y168" i="21"/>
  <c r="U168" i="25"/>
  <c r="W168" i="25"/>
  <c r="Z168" i="25"/>
  <c r="X168" i="25"/>
  <c r="V168" i="25"/>
  <c r="Y168" i="25"/>
  <c r="X168" i="29"/>
  <c r="V168" i="29"/>
  <c r="Z168" i="29"/>
  <c r="U168" i="29"/>
  <c r="W168" i="29"/>
  <c r="Y168" i="29"/>
  <c r="W168" i="22"/>
  <c r="V168" i="22"/>
  <c r="Z168" i="22"/>
  <c r="Y168" i="22"/>
  <c r="U168" i="22"/>
  <c r="X168" i="22"/>
  <c r="W168" i="27"/>
  <c r="V168" i="27"/>
  <c r="Z168" i="27"/>
  <c r="U168" i="27"/>
  <c r="AC168" i="27" s="1"/>
  <c r="I168" i="27" s="1"/>
  <c r="AF267" i="30" s="1"/>
  <c r="X168" i="27"/>
  <c r="Y168" i="27"/>
  <c r="X168" i="23"/>
  <c r="W168" i="23"/>
  <c r="Y168" i="23"/>
  <c r="V168" i="23"/>
  <c r="Z168" i="23"/>
  <c r="U168" i="23"/>
  <c r="X168" i="26"/>
  <c r="Z168" i="26"/>
  <c r="U168" i="26"/>
  <c r="W168" i="26"/>
  <c r="Y168" i="26"/>
  <c r="V168" i="26"/>
  <c r="AK134" i="27"/>
  <c r="AT134" i="27" s="1"/>
  <c r="AK134" i="25"/>
  <c r="AK134" i="29"/>
  <c r="AK134" i="26"/>
  <c r="AK134" i="28"/>
  <c r="AK134" i="24"/>
  <c r="AK134" i="22"/>
  <c r="AK134" i="23"/>
  <c r="AK134" i="21"/>
  <c r="T134" i="27"/>
  <c r="AC134" i="27" s="1"/>
  <c r="T134" i="25"/>
  <c r="T134" i="26"/>
  <c r="T134" i="28"/>
  <c r="T134" i="29"/>
  <c r="T134" i="23"/>
  <c r="T134" i="22"/>
  <c r="T134" i="24"/>
  <c r="T134" i="21"/>
  <c r="I133" i="27"/>
  <c r="AF266" i="30" s="1"/>
  <c r="AF263" i="30" s="1"/>
  <c r="T134" i="14"/>
  <c r="AK134" i="14"/>
  <c r="AT205" i="14"/>
  <c r="AU205" i="14"/>
  <c r="AX205" i="14"/>
  <c r="AV205" i="14"/>
  <c r="AY205" i="14"/>
  <c r="AW205" i="14"/>
  <c r="AC205" i="14"/>
  <c r="AF205" i="14"/>
  <c r="L205" i="14" s="1"/>
  <c r="AG205" i="14"/>
  <c r="M205" i="14" s="1"/>
  <c r="AD205" i="14"/>
  <c r="J205" i="14" s="1"/>
  <c r="AE205" i="14"/>
  <c r="K205" i="14" s="1"/>
  <c r="AH205" i="14"/>
  <c r="N205" i="14" s="1"/>
  <c r="T206" i="14"/>
  <c r="AK206" i="14"/>
  <c r="T207" i="14"/>
  <c r="AK207" i="14"/>
  <c r="AK169" i="14"/>
  <c r="T169" i="14"/>
  <c r="AB64" i="5"/>
  <c r="AC63" i="5"/>
  <c r="AC62" i="5"/>
  <c r="AD56" i="5"/>
  <c r="AE10" i="5"/>
  <c r="AE56" i="5" s="1"/>
  <c r="AC22" i="4"/>
  <c r="AC23" i="4"/>
  <c r="AB24" i="4"/>
  <c r="AD12" i="4"/>
  <c r="AE9" i="4"/>
  <c r="AE12" i="4" s="1"/>
  <c r="I168" i="28" l="1"/>
  <c r="AF304" i="30" s="1"/>
  <c r="AF300" i="30" s="1"/>
  <c r="AO169" i="23"/>
  <c r="AN169" i="23"/>
  <c r="AL169" i="23"/>
  <c r="AQ169" i="23"/>
  <c r="AM169" i="23"/>
  <c r="AP169" i="23"/>
  <c r="AN169" i="21"/>
  <c r="AQ169" i="21"/>
  <c r="AM169" i="21"/>
  <c r="AL169" i="21"/>
  <c r="AO169" i="21"/>
  <c r="AP169" i="21"/>
  <c r="AO169" i="24"/>
  <c r="AP169" i="24"/>
  <c r="AL169" i="24"/>
  <c r="AM169" i="24"/>
  <c r="AQ169" i="24"/>
  <c r="AN169" i="24"/>
  <c r="AO169" i="28"/>
  <c r="AL169" i="28"/>
  <c r="AT169" i="28" s="1"/>
  <c r="AP169" i="28"/>
  <c r="AM169" i="28"/>
  <c r="AN169" i="28"/>
  <c r="AQ169" i="28"/>
  <c r="AN169" i="29"/>
  <c r="AL169" i="29"/>
  <c r="AQ169" i="29"/>
  <c r="AO169" i="29"/>
  <c r="AP169" i="29"/>
  <c r="AM169" i="29"/>
  <c r="AO169" i="25"/>
  <c r="AN169" i="25"/>
  <c r="AQ169" i="25"/>
  <c r="AM169" i="25"/>
  <c r="AP169" i="25"/>
  <c r="AL169" i="25"/>
  <c r="AQ169" i="27"/>
  <c r="AP169" i="27"/>
  <c r="AL169" i="27"/>
  <c r="AT169" i="27" s="1"/>
  <c r="AO169" i="27"/>
  <c r="AM169" i="27"/>
  <c r="AN169" i="27"/>
  <c r="AK170" i="29"/>
  <c r="AK170" i="27"/>
  <c r="AK170" i="25"/>
  <c r="AK170" i="28"/>
  <c r="AK170" i="23"/>
  <c r="AK170" i="22"/>
  <c r="AK170" i="26"/>
  <c r="AK170" i="24"/>
  <c r="AK170" i="21"/>
  <c r="AP169" i="22"/>
  <c r="AL169" i="22"/>
  <c r="AQ169" i="22"/>
  <c r="AN169" i="22"/>
  <c r="AO169" i="22"/>
  <c r="AM169" i="22"/>
  <c r="AO169" i="26"/>
  <c r="AL169" i="26"/>
  <c r="AP169" i="26"/>
  <c r="AQ169" i="26"/>
  <c r="AM169" i="26"/>
  <c r="AN169" i="26"/>
  <c r="AP169" i="14"/>
  <c r="AL169" i="14"/>
  <c r="AO169" i="14"/>
  <c r="AN169" i="14"/>
  <c r="AQ169" i="14"/>
  <c r="AM169" i="14"/>
  <c r="W169" i="22"/>
  <c r="V169" i="22"/>
  <c r="Z169" i="22"/>
  <c r="Y169" i="22"/>
  <c r="U169" i="22"/>
  <c r="X169" i="22"/>
  <c r="X169" i="26"/>
  <c r="V169" i="26"/>
  <c r="Z169" i="26"/>
  <c r="W169" i="26"/>
  <c r="Y169" i="26"/>
  <c r="U169" i="26"/>
  <c r="X169" i="23"/>
  <c r="W169" i="23"/>
  <c r="Z169" i="23"/>
  <c r="V169" i="23"/>
  <c r="Y169" i="23"/>
  <c r="U169" i="23"/>
  <c r="W169" i="27"/>
  <c r="V169" i="27"/>
  <c r="Z169" i="27"/>
  <c r="U169" i="27"/>
  <c r="AC169" i="27" s="1"/>
  <c r="I169" i="27" s="1"/>
  <c r="X169" i="27"/>
  <c r="Y169" i="27"/>
  <c r="W169" i="14"/>
  <c r="Z169" i="14"/>
  <c r="V169" i="14"/>
  <c r="Y169" i="14"/>
  <c r="U169" i="14"/>
  <c r="X169" i="14"/>
  <c r="X169" i="24"/>
  <c r="Y169" i="24"/>
  <c r="V169" i="24"/>
  <c r="Z169" i="24"/>
  <c r="W169" i="24"/>
  <c r="U169" i="24"/>
  <c r="X169" i="28"/>
  <c r="V169" i="28"/>
  <c r="Y169" i="28"/>
  <c r="U169" i="28"/>
  <c r="AC169" i="28" s="1"/>
  <c r="Z169" i="28"/>
  <c r="W169" i="28"/>
  <c r="T170" i="28"/>
  <c r="T170" i="26"/>
  <c r="T170" i="29"/>
  <c r="T170" i="24"/>
  <c r="T170" i="23"/>
  <c r="T170" i="27"/>
  <c r="T170" i="22"/>
  <c r="T170" i="25"/>
  <c r="T170" i="21"/>
  <c r="X169" i="21"/>
  <c r="Y169" i="21"/>
  <c r="W169" i="21"/>
  <c r="V169" i="21"/>
  <c r="Z169" i="21"/>
  <c r="U169" i="21"/>
  <c r="Y169" i="25"/>
  <c r="W169" i="25"/>
  <c r="Z169" i="25"/>
  <c r="U169" i="25"/>
  <c r="X169" i="25"/>
  <c r="V169" i="25"/>
  <c r="X169" i="29"/>
  <c r="V169" i="29"/>
  <c r="Z169" i="29"/>
  <c r="U169" i="29"/>
  <c r="W169" i="29"/>
  <c r="Y169" i="29"/>
  <c r="I134" i="27"/>
  <c r="AG266" i="30" s="1"/>
  <c r="AK135" i="29"/>
  <c r="AK135" i="27"/>
  <c r="AT135" i="27" s="1"/>
  <c r="I135" i="27" s="1"/>
  <c r="AH266" i="30" s="1"/>
  <c r="AK135" i="28"/>
  <c r="AK135" i="22"/>
  <c r="AK135" i="26"/>
  <c r="AK135" i="24"/>
  <c r="AK135" i="23"/>
  <c r="AK135" i="25"/>
  <c r="AK135" i="21"/>
  <c r="T135" i="27"/>
  <c r="T135" i="29"/>
  <c r="T135" i="26"/>
  <c r="T135" i="28"/>
  <c r="T135" i="22"/>
  <c r="T135" i="24"/>
  <c r="T135" i="23"/>
  <c r="T135" i="25"/>
  <c r="T135" i="21"/>
  <c r="I205" i="14"/>
  <c r="AK135" i="14"/>
  <c r="T135" i="14"/>
  <c r="AT207" i="14"/>
  <c r="AU207" i="14"/>
  <c r="AW207" i="14"/>
  <c r="AX207" i="14"/>
  <c r="AY207" i="14"/>
  <c r="AV207" i="14"/>
  <c r="AC206" i="14"/>
  <c r="AG206" i="14"/>
  <c r="AH206" i="14"/>
  <c r="AD206" i="14"/>
  <c r="AE206" i="14"/>
  <c r="AF206" i="14"/>
  <c r="AC207" i="14"/>
  <c r="I207" i="14" s="1"/>
  <c r="AD207" i="14"/>
  <c r="J207" i="14" s="1"/>
  <c r="AE207" i="14"/>
  <c r="K207" i="14" s="1"/>
  <c r="AF207" i="14"/>
  <c r="L207" i="14" s="1"/>
  <c r="AH207" i="14"/>
  <c r="N207" i="14" s="1"/>
  <c r="AG207" i="14"/>
  <c r="AT206" i="14"/>
  <c r="AX206" i="14"/>
  <c r="AV206" i="14"/>
  <c r="AY206" i="14"/>
  <c r="AU206" i="14"/>
  <c r="AW206" i="14"/>
  <c r="AK170" i="14"/>
  <c r="T170" i="14"/>
  <c r="AC64" i="5"/>
  <c r="AE63" i="5"/>
  <c r="AE62" i="5"/>
  <c r="AD63" i="5"/>
  <c r="AD62" i="5"/>
  <c r="AE23" i="4"/>
  <c r="AE22" i="4"/>
  <c r="AD22" i="4"/>
  <c r="AD23" i="4"/>
  <c r="AC24" i="4"/>
  <c r="AK172" i="26" l="1"/>
  <c r="AK172" i="29"/>
  <c r="AK172" i="24"/>
  <c r="AK172" i="28"/>
  <c r="AK172" i="27"/>
  <c r="AK172" i="25"/>
  <c r="AK172" i="23"/>
  <c r="AK172" i="22"/>
  <c r="AK172" i="21"/>
  <c r="AQ170" i="27"/>
  <c r="AP170" i="27"/>
  <c r="AL170" i="27"/>
  <c r="AT170" i="27" s="1"/>
  <c r="I170" i="27" s="1"/>
  <c r="AH267" i="30" s="1"/>
  <c r="AH263" i="30" s="1"/>
  <c r="AN170" i="27"/>
  <c r="AO170" i="27"/>
  <c r="AM170" i="27"/>
  <c r="AN170" i="21"/>
  <c r="AL170" i="21"/>
  <c r="AP170" i="21"/>
  <c r="AO170" i="21"/>
  <c r="AM170" i="21"/>
  <c r="AQ170" i="21"/>
  <c r="AO170" i="23"/>
  <c r="AN170" i="23"/>
  <c r="AQ170" i="23"/>
  <c r="AL170" i="23"/>
  <c r="AM170" i="23"/>
  <c r="AP170" i="23"/>
  <c r="AN170" i="29"/>
  <c r="AL170" i="29"/>
  <c r="AP170" i="29"/>
  <c r="AO170" i="29"/>
  <c r="AQ170" i="29"/>
  <c r="AM170" i="29"/>
  <c r="AK171" i="26"/>
  <c r="AK171" i="29"/>
  <c r="AK171" i="24"/>
  <c r="AK171" i="28"/>
  <c r="AK171" i="27"/>
  <c r="AK171" i="23"/>
  <c r="AK171" i="22"/>
  <c r="AK171" i="25"/>
  <c r="AK171" i="21"/>
  <c r="AO170" i="24"/>
  <c r="AP170" i="24"/>
  <c r="AL170" i="24"/>
  <c r="AQ170" i="24"/>
  <c r="AN170" i="24"/>
  <c r="AM170" i="24"/>
  <c r="AP170" i="28"/>
  <c r="AO170" i="28"/>
  <c r="AM170" i="28"/>
  <c r="AQ170" i="28"/>
  <c r="AN170" i="28"/>
  <c r="AL170" i="28"/>
  <c r="AT170" i="28" s="1"/>
  <c r="I170" i="28" s="1"/>
  <c r="AH304" i="30" s="1"/>
  <c r="AH300" i="30" s="1"/>
  <c r="AP170" i="22"/>
  <c r="AL170" i="22"/>
  <c r="AQ170" i="22"/>
  <c r="AM170" i="22"/>
  <c r="AN170" i="22"/>
  <c r="AO170" i="22"/>
  <c r="I169" i="28"/>
  <c r="AO170" i="26"/>
  <c r="AQ170" i="26"/>
  <c r="AP170" i="26"/>
  <c r="AM170" i="26"/>
  <c r="AN170" i="26"/>
  <c r="AL170" i="26"/>
  <c r="AN170" i="25"/>
  <c r="AP170" i="25"/>
  <c r="AO170" i="25"/>
  <c r="AQ170" i="25"/>
  <c r="AL170" i="25"/>
  <c r="AM170" i="25"/>
  <c r="W170" i="22"/>
  <c r="V170" i="22"/>
  <c r="Z170" i="22"/>
  <c r="Y170" i="22"/>
  <c r="U170" i="22"/>
  <c r="X170" i="22"/>
  <c r="T171" i="29"/>
  <c r="T171" i="28"/>
  <c r="T171" i="27"/>
  <c r="T171" i="26"/>
  <c r="T171" i="25"/>
  <c r="T171" i="24"/>
  <c r="T171" i="23"/>
  <c r="T171" i="22"/>
  <c r="T171" i="21"/>
  <c r="U170" i="25"/>
  <c r="Y170" i="25"/>
  <c r="X170" i="25"/>
  <c r="Z170" i="25"/>
  <c r="W170" i="25"/>
  <c r="V170" i="25"/>
  <c r="X170" i="24"/>
  <c r="Y170" i="24"/>
  <c r="V170" i="24"/>
  <c r="U170" i="24"/>
  <c r="Z170" i="24"/>
  <c r="W170" i="24"/>
  <c r="AG267" i="30"/>
  <c r="W170" i="14"/>
  <c r="Z170" i="14"/>
  <c r="V170" i="14"/>
  <c r="Y170" i="14"/>
  <c r="U170" i="14"/>
  <c r="X170" i="14"/>
  <c r="X170" i="29"/>
  <c r="V170" i="29"/>
  <c r="Z170" i="29"/>
  <c r="Y170" i="29"/>
  <c r="U170" i="29"/>
  <c r="W170" i="29"/>
  <c r="T172" i="29"/>
  <c r="T172" i="28"/>
  <c r="T172" i="27"/>
  <c r="T172" i="26"/>
  <c r="T172" i="25"/>
  <c r="T172" i="24"/>
  <c r="T172" i="23"/>
  <c r="T172" i="22"/>
  <c r="T172" i="21"/>
  <c r="W170" i="27"/>
  <c r="U170" i="27"/>
  <c r="Y170" i="27"/>
  <c r="V170" i="27"/>
  <c r="Z170" i="27"/>
  <c r="X170" i="27"/>
  <c r="Y170" i="26"/>
  <c r="Z170" i="26"/>
  <c r="V170" i="26"/>
  <c r="W170" i="26"/>
  <c r="U170" i="26"/>
  <c r="X170" i="26"/>
  <c r="AG304" i="30"/>
  <c r="AP170" i="14"/>
  <c r="AL170" i="14"/>
  <c r="AO170" i="14"/>
  <c r="AN170" i="14"/>
  <c r="AQ170" i="14"/>
  <c r="AM170" i="14"/>
  <c r="X170" i="21"/>
  <c r="V170" i="21"/>
  <c r="Z170" i="21"/>
  <c r="U170" i="21"/>
  <c r="Y170" i="21"/>
  <c r="W170" i="21"/>
  <c r="X170" i="23"/>
  <c r="W170" i="23"/>
  <c r="V170" i="23"/>
  <c r="Y170" i="23"/>
  <c r="U170" i="23"/>
  <c r="Z170" i="23"/>
  <c r="X170" i="28"/>
  <c r="Z170" i="28"/>
  <c r="U170" i="28"/>
  <c r="W170" i="28"/>
  <c r="Y170" i="28"/>
  <c r="V170" i="28"/>
  <c r="AK136" i="29"/>
  <c r="AK136" i="26"/>
  <c r="AK136" i="28"/>
  <c r="AK136" i="27"/>
  <c r="AT136" i="27" s="1"/>
  <c r="I136" i="27" s="1"/>
  <c r="AI266" i="30" s="1"/>
  <c r="AK136" i="24"/>
  <c r="AK136" i="23"/>
  <c r="AK136" i="25"/>
  <c r="AK136" i="22"/>
  <c r="AK136" i="21"/>
  <c r="T136" i="28"/>
  <c r="T136" i="27"/>
  <c r="T136" i="29"/>
  <c r="T136" i="26"/>
  <c r="T136" i="24"/>
  <c r="T136" i="25"/>
  <c r="T136" i="23"/>
  <c r="T136" i="22"/>
  <c r="T136" i="21"/>
  <c r="T137" i="28"/>
  <c r="T137" i="26"/>
  <c r="T137" i="27"/>
  <c r="T137" i="25"/>
  <c r="T137" i="24"/>
  <c r="T137" i="22"/>
  <c r="T137" i="23"/>
  <c r="T137" i="29"/>
  <c r="T137" i="21"/>
  <c r="AK137" i="29"/>
  <c r="AK137" i="28"/>
  <c r="AK137" i="25"/>
  <c r="AK137" i="27"/>
  <c r="AT137" i="27" s="1"/>
  <c r="I137" i="27" s="1"/>
  <c r="AJ266" i="30" s="1"/>
  <c r="AK137" i="26"/>
  <c r="AK137" i="23"/>
  <c r="AK137" i="24"/>
  <c r="AK137" i="22"/>
  <c r="AK137" i="21"/>
  <c r="L206" i="14"/>
  <c r="M206" i="14"/>
  <c r="M207" i="14"/>
  <c r="K206" i="14"/>
  <c r="I206" i="14"/>
  <c r="N206" i="14"/>
  <c r="J206" i="14"/>
  <c r="AK136" i="14"/>
  <c r="T136" i="14"/>
  <c r="AE24" i="4"/>
  <c r="T137" i="14"/>
  <c r="AK137" i="14"/>
  <c r="J208" i="14"/>
  <c r="AK172" i="14"/>
  <c r="AK171" i="14"/>
  <c r="T171" i="14"/>
  <c r="T172" i="14"/>
  <c r="AE64" i="5"/>
  <c r="AD64" i="5"/>
  <c r="AD24" i="4"/>
  <c r="AP171" i="22" l="1"/>
  <c r="AL171" i="22"/>
  <c r="AN171" i="22"/>
  <c r="AO171" i="22"/>
  <c r="AQ171" i="22"/>
  <c r="AM171" i="22"/>
  <c r="AO171" i="24"/>
  <c r="AP171" i="24"/>
  <c r="AL171" i="24"/>
  <c r="AQ171" i="24"/>
  <c r="AN171" i="24"/>
  <c r="AM171" i="24"/>
  <c r="AP172" i="22"/>
  <c r="AL172" i="22"/>
  <c r="AQ172" i="22"/>
  <c r="AM172" i="22"/>
  <c r="AN172" i="22"/>
  <c r="AO172" i="22"/>
  <c r="AM172" i="28"/>
  <c r="AL172" i="28"/>
  <c r="AT172" i="28" s="1"/>
  <c r="I172" i="28" s="1"/>
  <c r="AJ304" i="30" s="1"/>
  <c r="AJ300" i="30" s="1"/>
  <c r="AN172" i="28"/>
  <c r="AQ172" i="28"/>
  <c r="AO172" i="28"/>
  <c r="AP172" i="28"/>
  <c r="AO171" i="23"/>
  <c r="AN171" i="23"/>
  <c r="AL171" i="23"/>
  <c r="AQ171" i="23"/>
  <c r="AM171" i="23"/>
  <c r="AP171" i="23"/>
  <c r="AN171" i="29"/>
  <c r="AP171" i="29"/>
  <c r="AQ171" i="29"/>
  <c r="AL171" i="29"/>
  <c r="AO171" i="29"/>
  <c r="AM171" i="29"/>
  <c r="AO172" i="23"/>
  <c r="AN172" i="23"/>
  <c r="AQ172" i="23"/>
  <c r="AL172" i="23"/>
  <c r="AM172" i="23"/>
  <c r="AP172" i="23"/>
  <c r="AO172" i="24"/>
  <c r="AL172" i="24"/>
  <c r="AP172" i="24"/>
  <c r="AM172" i="24"/>
  <c r="AQ172" i="24"/>
  <c r="AN172" i="24"/>
  <c r="AQ171" i="21"/>
  <c r="AN171" i="21"/>
  <c r="AO171" i="21"/>
  <c r="AM171" i="21"/>
  <c r="AP171" i="21"/>
  <c r="AL171" i="21"/>
  <c r="AP171" i="27"/>
  <c r="AL171" i="27"/>
  <c r="AT171" i="27" s="1"/>
  <c r="I171" i="27" s="1"/>
  <c r="AI267" i="30" s="1"/>
  <c r="AI263" i="30" s="1"/>
  <c r="AQ171" i="27"/>
  <c r="AO171" i="27"/>
  <c r="AM171" i="27"/>
  <c r="AN171" i="27"/>
  <c r="AO171" i="26"/>
  <c r="AN171" i="26"/>
  <c r="AQ171" i="26"/>
  <c r="AP171" i="26"/>
  <c r="AM171" i="26"/>
  <c r="AL171" i="26"/>
  <c r="AO172" i="25"/>
  <c r="AN172" i="25"/>
  <c r="AP172" i="25"/>
  <c r="AQ172" i="25"/>
  <c r="AM172" i="25"/>
  <c r="AL172" i="25"/>
  <c r="AN172" i="29"/>
  <c r="AQ172" i="29"/>
  <c r="AL172" i="29"/>
  <c r="AO172" i="29"/>
  <c r="AM172" i="29"/>
  <c r="AP172" i="29"/>
  <c r="AL171" i="25"/>
  <c r="AN171" i="25"/>
  <c r="AQ171" i="25"/>
  <c r="AM171" i="25"/>
  <c r="AO171" i="25"/>
  <c r="AP171" i="25"/>
  <c r="AO171" i="28"/>
  <c r="AP171" i="28"/>
  <c r="AN171" i="28"/>
  <c r="AL171" i="28"/>
  <c r="AT171" i="28" s="1"/>
  <c r="I171" i="28" s="1"/>
  <c r="AM171" i="28"/>
  <c r="AQ171" i="28"/>
  <c r="AN172" i="21"/>
  <c r="AL172" i="21"/>
  <c r="AO172" i="21"/>
  <c r="AM172" i="21"/>
  <c r="AQ172" i="21"/>
  <c r="AP172" i="21"/>
  <c r="AQ172" i="27"/>
  <c r="AP172" i="27"/>
  <c r="AN172" i="27"/>
  <c r="AL172" i="27"/>
  <c r="AT172" i="27" s="1"/>
  <c r="I172" i="27" s="1"/>
  <c r="AJ267" i="30" s="1"/>
  <c r="AO172" i="27"/>
  <c r="AM172" i="27"/>
  <c r="AN172" i="26"/>
  <c r="AM172" i="26"/>
  <c r="AL172" i="26"/>
  <c r="AQ172" i="26"/>
  <c r="AO172" i="26"/>
  <c r="AP172" i="26"/>
  <c r="X172" i="29"/>
  <c r="U172" i="29"/>
  <c r="Z172" i="29"/>
  <c r="Y172" i="29"/>
  <c r="V172" i="29"/>
  <c r="W172" i="29"/>
  <c r="X171" i="21"/>
  <c r="Z171" i="21"/>
  <c r="U171" i="21"/>
  <c r="Y171" i="21"/>
  <c r="W171" i="21"/>
  <c r="V171" i="21"/>
  <c r="W171" i="14"/>
  <c r="Z171" i="14"/>
  <c r="V171" i="14"/>
  <c r="Y171" i="14"/>
  <c r="U171" i="14"/>
  <c r="X171" i="14"/>
  <c r="AP171" i="14"/>
  <c r="AL171" i="14"/>
  <c r="AO171" i="14"/>
  <c r="AN171" i="14"/>
  <c r="AQ171" i="14"/>
  <c r="AM171" i="14"/>
  <c r="AG300" i="30"/>
  <c r="X172" i="24"/>
  <c r="Y172" i="24"/>
  <c r="V172" i="24"/>
  <c r="Z172" i="24"/>
  <c r="W172" i="24"/>
  <c r="U172" i="24"/>
  <c r="X172" i="28"/>
  <c r="Z172" i="28"/>
  <c r="U172" i="28"/>
  <c r="W172" i="28"/>
  <c r="Y172" i="28"/>
  <c r="V172" i="28"/>
  <c r="AG263" i="30"/>
  <c r="X171" i="24"/>
  <c r="Y171" i="24"/>
  <c r="V171" i="24"/>
  <c r="W171" i="24"/>
  <c r="U171" i="24"/>
  <c r="Z171" i="24"/>
  <c r="X171" i="28"/>
  <c r="Z171" i="28"/>
  <c r="U171" i="28"/>
  <c r="W171" i="28"/>
  <c r="Y171" i="28"/>
  <c r="V171" i="28"/>
  <c r="X172" i="21"/>
  <c r="V172" i="21"/>
  <c r="Z172" i="21"/>
  <c r="U172" i="21"/>
  <c r="Y172" i="21"/>
  <c r="W172" i="21"/>
  <c r="Y171" i="25"/>
  <c r="X171" i="25"/>
  <c r="U171" i="25"/>
  <c r="V171" i="25"/>
  <c r="Z171" i="25"/>
  <c r="W171" i="25"/>
  <c r="W172" i="14"/>
  <c r="Z172" i="14"/>
  <c r="V172" i="14"/>
  <c r="Y172" i="14"/>
  <c r="U172" i="14"/>
  <c r="X172" i="14"/>
  <c r="W172" i="22"/>
  <c r="V172" i="22"/>
  <c r="Z172" i="22"/>
  <c r="Y172" i="22"/>
  <c r="U172" i="22"/>
  <c r="X172" i="22"/>
  <c r="Z172" i="26"/>
  <c r="U172" i="26"/>
  <c r="Y172" i="26"/>
  <c r="X172" i="26"/>
  <c r="V172" i="26"/>
  <c r="W172" i="26"/>
  <c r="W171" i="22"/>
  <c r="V171" i="22"/>
  <c r="Z171" i="22"/>
  <c r="Y171" i="22"/>
  <c r="U171" i="22"/>
  <c r="X171" i="22"/>
  <c r="Y171" i="26"/>
  <c r="X171" i="26"/>
  <c r="V171" i="26"/>
  <c r="U171" i="26"/>
  <c r="W171" i="26"/>
  <c r="Z171" i="26"/>
  <c r="AP172" i="14"/>
  <c r="AL172" i="14"/>
  <c r="AO172" i="14"/>
  <c r="AN172" i="14"/>
  <c r="AQ172" i="14"/>
  <c r="AM172" i="14"/>
  <c r="U172" i="25"/>
  <c r="Z172" i="25"/>
  <c r="X172" i="25"/>
  <c r="W172" i="25"/>
  <c r="Y172" i="25"/>
  <c r="V172" i="25"/>
  <c r="X171" i="29"/>
  <c r="U171" i="29"/>
  <c r="Z171" i="29"/>
  <c r="V171" i="29"/>
  <c r="Y171" i="29"/>
  <c r="W171" i="29"/>
  <c r="X172" i="23"/>
  <c r="W172" i="23"/>
  <c r="V172" i="23"/>
  <c r="Z172" i="23"/>
  <c r="U172" i="23"/>
  <c r="Y172" i="23"/>
  <c r="W172" i="27"/>
  <c r="Z172" i="27"/>
  <c r="V172" i="27"/>
  <c r="Y172" i="27"/>
  <c r="U172" i="27"/>
  <c r="X172" i="27"/>
  <c r="X171" i="23"/>
  <c r="W171" i="23"/>
  <c r="U171" i="23"/>
  <c r="Z171" i="23"/>
  <c r="V171" i="23"/>
  <c r="Y171" i="23"/>
  <c r="W171" i="27"/>
  <c r="Z171" i="27"/>
  <c r="V171" i="27"/>
  <c r="U171" i="27"/>
  <c r="Y171" i="27"/>
  <c r="X171" i="27"/>
  <c r="AK266" i="30"/>
  <c r="AJ263" i="30"/>
  <c r="I138" i="27"/>
  <c r="L208" i="14"/>
  <c r="M208" i="14"/>
  <c r="K208" i="14"/>
  <c r="N208" i="14"/>
  <c r="I208" i="14"/>
  <c r="AI304" i="30" l="1"/>
  <c r="I173" i="28"/>
  <c r="AK267" i="30"/>
  <c r="AK263" i="30" s="1"/>
  <c r="I173" i="27"/>
  <c r="I109" i="14"/>
  <c r="AI300" i="30" l="1"/>
  <c r="AK304" i="30"/>
  <c r="AK300" i="30" s="1"/>
  <c r="I138" i="14"/>
  <c r="H7" i="30"/>
  <c r="AK7" i="30" l="1"/>
  <c r="AK4" i="30" s="1"/>
  <c r="H4" i="30"/>
</calcChain>
</file>

<file path=xl/comments1.xml><?xml version="1.0" encoding="utf-8"?>
<comments xmlns="http://schemas.openxmlformats.org/spreadsheetml/2006/main">
  <authors>
    <author>Ben Elsey</author>
  </authors>
  <commentList>
    <comment ref="A30" authorId="0">
      <text>
        <r>
          <rPr>
            <b/>
            <sz val="9"/>
            <color indexed="81"/>
            <rFont val="Tahoma"/>
            <family val="2"/>
          </rPr>
          <t>Ben Elsey:</t>
        </r>
        <r>
          <rPr>
            <sz val="9"/>
            <color indexed="81"/>
            <rFont val="Tahoma"/>
            <family val="2"/>
          </rPr>
          <t xml:space="preserve">
Costs have been reduced to reflect 50% Fixed and 50% Variable</t>
        </r>
      </text>
    </comment>
  </commentList>
</comments>
</file>

<file path=xl/sharedStrings.xml><?xml version="1.0" encoding="utf-8"?>
<sst xmlns="http://schemas.openxmlformats.org/spreadsheetml/2006/main" count="2948" uniqueCount="449">
  <si>
    <t>ID:</t>
  </si>
  <si>
    <t>Scenario Description</t>
  </si>
  <si>
    <t>Status quo</t>
  </si>
  <si>
    <t>50% Capacity Factor</t>
  </si>
  <si>
    <t>230MW, Year-Round Operations</t>
  </si>
  <si>
    <t>Managed Decline</t>
  </si>
  <si>
    <t>Business As Usual</t>
  </si>
  <si>
    <t>Scenario</t>
  </si>
  <si>
    <t>Unit 1</t>
  </si>
  <si>
    <t>Unit 2</t>
  </si>
  <si>
    <t>Capacity Factor</t>
  </si>
  <si>
    <t>U1 NCF</t>
  </si>
  <si>
    <t>U2 NCF</t>
  </si>
  <si>
    <t>Derated CT</t>
  </si>
  <si>
    <t>Rev U1 NCF</t>
  </si>
  <si>
    <t>Rev U2 NCF</t>
  </si>
  <si>
    <t>Annual MWh</t>
  </si>
  <si>
    <t>Derated Annual MWh</t>
  </si>
  <si>
    <t>Retirement Date</t>
  </si>
  <si>
    <t>3 Years before end of Operation</t>
  </si>
  <si>
    <t>2 Years before end of Operation</t>
  </si>
  <si>
    <t>Base Capital Projects (excluding water projects)</t>
  </si>
  <si>
    <t>Unit</t>
  </si>
  <si>
    <t>Tolk Station Common Unit</t>
  </si>
  <si>
    <t>Tolk Station Unit 1</t>
  </si>
  <si>
    <t>Tolk Station Unit 2</t>
  </si>
  <si>
    <t>Total</t>
  </si>
  <si>
    <t>Baseline</t>
  </si>
  <si>
    <t>Tolk Station Unit 1 inc 25% of Unit 0</t>
  </si>
  <si>
    <t>Tolk Station Unit 2 inc 75% of Unit 0</t>
  </si>
  <si>
    <t>4 Years before end of Operation</t>
  </si>
  <si>
    <t>Scenario CapX Factors</t>
  </si>
  <si>
    <t>Base Capital Projects (excluding water projects) adjusted to 2 units for modeling purposes</t>
  </si>
  <si>
    <t>Year</t>
  </si>
  <si>
    <t>Index</t>
  </si>
  <si>
    <t>Percentage</t>
  </si>
  <si>
    <t>Reduced Operations</t>
  </si>
  <si>
    <t>Tolk Labor Budget</t>
  </si>
  <si>
    <t>Labor Loads</t>
  </si>
  <si>
    <t>Labor - Prod/Nonprod/OT</t>
  </si>
  <si>
    <t>*** Labor (Other people located at the plant)</t>
  </si>
  <si>
    <t xml:space="preserve">***  This line is estimated based on number of people at plant and mid-range of salary and includes bonus, OT and overheads.  </t>
  </si>
  <si>
    <t>Total of 21 people and covers PET's, Environmental, logistics, Finance, E&amp;C)</t>
  </si>
  <si>
    <t>Cost Element</t>
  </si>
  <si>
    <t>Budgeted</t>
  </si>
  <si>
    <t>Escalated -------------------&gt;</t>
  </si>
  <si>
    <t>Annual Esclation Rate</t>
  </si>
  <si>
    <t>Scenario Adjustments</t>
  </si>
  <si>
    <t>CALCULATIONS ONLY &gt;&gt;&gt;&gt;&gt;&gt;&gt;&gt;&gt;</t>
  </si>
  <si>
    <t>First Unit</t>
  </si>
  <si>
    <t>Second Unit</t>
  </si>
  <si>
    <t>Tolk Labor Budget adjusted to 2 units for modeling purposes</t>
  </si>
  <si>
    <t>1st Unit - Step 1 - Reduce baseline based on scenario</t>
  </si>
  <si>
    <t>1st Unit - Step 2 - Managed decline and retirement adjustments</t>
  </si>
  <si>
    <t>2nd Unit - Step 1 - Reduce baseline based on scenario</t>
  </si>
  <si>
    <t>2nd Unit - Step 2 - Managed decline and retirement adjustments</t>
  </si>
  <si>
    <t>1st Unit - Step 1 - Single Unit Operation and Retirement</t>
  </si>
  <si>
    <t>2nd Unit - Step 1 - Single Unit Operation and Retirement</t>
  </si>
  <si>
    <t>5600001: Contract Labor</t>
  </si>
  <si>
    <t>5600006: Consulting Professional Services Other</t>
  </si>
  <si>
    <t>5600041: Outside Vendor Contract LT</t>
  </si>
  <si>
    <t>5600066: Materials</t>
  </si>
  <si>
    <t>5600076: Chemicals - Other</t>
  </si>
  <si>
    <t>5600078: Chemicals - Lime</t>
  </si>
  <si>
    <t>5600080: Chemicals - Mercury Sorbent</t>
  </si>
  <si>
    <t>5600083: Chemicals - Sulfuric Acid</t>
  </si>
  <si>
    <t>5600084: Chemicals - Soda Ash</t>
  </si>
  <si>
    <t>5600191: Employee Expenses Airfare</t>
  </si>
  <si>
    <t>5600196: Employee Expenses Car Rental</t>
  </si>
  <si>
    <t>5600206: Employee Expenses Mileage</t>
  </si>
  <si>
    <t>5600211: Employee Expenses Conf Seminar Trng</t>
  </si>
  <si>
    <t>5600216: Employee Expenses Hotel</t>
  </si>
  <si>
    <t>5600221: Employee Expenses Meals</t>
  </si>
  <si>
    <t>5600226: Employee Expenses Meals Non-Employee</t>
  </si>
  <si>
    <t>5600231: Employee Expenses Parking</t>
  </si>
  <si>
    <t>5600236: Employee Expenses Per Diem</t>
  </si>
  <si>
    <t>5600241: Employee Expenses Safety Equipment</t>
  </si>
  <si>
    <t>5600246: Employee Expenses Other</t>
  </si>
  <si>
    <t>5600251: Employee Expense Personal Communication</t>
  </si>
  <si>
    <t>5600256: Office Supplies</t>
  </si>
  <si>
    <t>5600271: Safety Recognition</t>
  </si>
  <si>
    <t>5600291: Transportation Fleet Cost</t>
  </si>
  <si>
    <t>5600296: Janitorial - Routine</t>
  </si>
  <si>
    <t>5600316: Use Costs</t>
  </si>
  <si>
    <t>5600321: Lawn Care Maintenance Costs</t>
  </si>
  <si>
    <t>5600326: Sewer Maintenance Costs</t>
  </si>
  <si>
    <t>5600382: Rent - Equipment</t>
  </si>
  <si>
    <t>5600436: Postage</t>
  </si>
  <si>
    <t>5600591: Dues - Professional Association</t>
  </si>
  <si>
    <t>5600721: Environmental Permits and Fees</t>
  </si>
  <si>
    <t>5600726: License Fees and Permits</t>
  </si>
  <si>
    <t>Description</t>
  </si>
  <si>
    <t>Fixed O&amp;M - Tolk Base, excl labor</t>
  </si>
  <si>
    <t>910000000165: TOL2-T2 - HP IP Rotor Straightening</t>
  </si>
  <si>
    <t>910000000515: TOL0P-Lime Pond Cleanout 17</t>
  </si>
  <si>
    <t>910000000516: TOL0P-Lime Pond Cleanout 18</t>
  </si>
  <si>
    <t>910000000517: TOL0P-Lime Pond Cleanout 19</t>
  </si>
  <si>
    <t>910000000518: TOL0P-Lime Pond Cleanout 20</t>
  </si>
  <si>
    <t>910000000519: TOL0P-Lime Pond Cleanout 21</t>
  </si>
  <si>
    <t>910000005869: TOL 1 OM: TOL1O-18 LP TRB VlvBlr Insp</t>
  </si>
  <si>
    <t>910000005870: TOL10-T1 2021 Major Overhaul</t>
  </si>
  <si>
    <t>910000006021: TOL 2 OM: TOL2O-17 Standard Major OVH</t>
  </si>
  <si>
    <t>910000006023: TOL 2 OM: TOL2O-20 HP/IP GVTHRTV RH</t>
  </si>
  <si>
    <t>910000006025: TOL0P-Coal Mill Repairs 16</t>
  </si>
  <si>
    <t>910000006100: TOL10-T1 2021 Major Overhaul</t>
  </si>
  <si>
    <t>910000007491: TOL0P-Coal Mill NonCap Rpr19</t>
  </si>
  <si>
    <t>910000031834: 11980484: TOL2O-2019  Mini Inspection</t>
  </si>
  <si>
    <t>910000031835: 11807909: TOL2O-2018  Mini Inspection</t>
  </si>
  <si>
    <t>910000031844: 12172190: TOL1O-Tolk1 Mini Inspect 2020</t>
  </si>
  <si>
    <t>910000031845: 11980517: TOL1O-2019  Mini Inspection</t>
  </si>
  <si>
    <t>910000031847: 11650037: TOL1O-Tolk1 Mini Inspection17</t>
  </si>
  <si>
    <t>*Reduced operations percentages are contained on the "Fixed - Other" Tab</t>
  </si>
  <si>
    <t xml:space="preserve">Tolk Station Unit 1 </t>
  </si>
  <si>
    <t>Scenario Type</t>
  </si>
  <si>
    <t>Variable O&amp;M</t>
  </si>
  <si>
    <t>Normal Operations</t>
  </si>
  <si>
    <t>Variable O&amp;M / MWh</t>
  </si>
  <si>
    <t>1st Unit - Step 1 - Reduce baseline based on NCF</t>
  </si>
  <si>
    <t>1st Unit - Step 2 - Single Unit Operation and Retirement</t>
  </si>
  <si>
    <t>2nd Unit - Step 2 - Single Unit Operation and Retirement</t>
  </si>
  <si>
    <t>2nd Unit - Step 1 - Reduce baseline based on NCF</t>
  </si>
  <si>
    <t>2nd Unit - Step 2 - Convert MWh to Dollars</t>
  </si>
  <si>
    <t>1st Unit - Step 2 - Convert MWh to Dollars</t>
  </si>
  <si>
    <t>Status quo (w/o Northern Ag)</t>
  </si>
  <si>
    <t>*Leave blank if N/A</t>
  </si>
  <si>
    <t>Tolk Water Scenario Summary</t>
  </si>
  <si>
    <t>Wells Needed</t>
  </si>
  <si>
    <t>Scenario 1</t>
  </si>
  <si>
    <t>Scenario 2</t>
  </si>
  <si>
    <t>Scenario 3</t>
  </si>
  <si>
    <t>Scenario 4</t>
  </si>
  <si>
    <t>Scenario 5</t>
  </si>
  <si>
    <t>Scenario 6</t>
  </si>
  <si>
    <t>Scenario 8</t>
  </si>
  <si>
    <t>Scenario 1A</t>
  </si>
  <si>
    <t>Scenario 1B</t>
  </si>
  <si>
    <t>Scenario 1C</t>
  </si>
  <si>
    <t>Scenario 1D</t>
  </si>
  <si>
    <t>Scenario 1E</t>
  </si>
  <si>
    <t>Scenario 2A</t>
  </si>
  <si>
    <t>Scenario 2B</t>
  </si>
  <si>
    <t>Scenario 2C</t>
  </si>
  <si>
    <t>Scenario 2D</t>
  </si>
  <si>
    <t>Scenario 3A</t>
  </si>
  <si>
    <t>Scenario 3B</t>
  </si>
  <si>
    <t>Scenario 3C</t>
  </si>
  <si>
    <t>Scenario 3D</t>
  </si>
  <si>
    <t>Scenario 4A</t>
  </si>
  <si>
    <t>Scenario 4B</t>
  </si>
  <si>
    <t>Scenario 4C</t>
  </si>
  <si>
    <t>Scenario 4D</t>
  </si>
  <si>
    <t>Scenario 5A</t>
  </si>
  <si>
    <t>Scenario 5B</t>
  </si>
  <si>
    <t>Scenario 5C</t>
  </si>
  <si>
    <t>Scenario 5D</t>
  </si>
  <si>
    <t>Scenario 7A</t>
  </si>
  <si>
    <t>Scenario 7B</t>
  </si>
  <si>
    <t>Scenario 7C</t>
  </si>
  <si>
    <t>Scenario 7D</t>
  </si>
  <si>
    <t>Scenario 7E</t>
  </si>
  <si>
    <t>Water Option</t>
  </si>
  <si>
    <t>Annual Escalation Rate</t>
  </si>
  <si>
    <t>Status quo (inc Norterhn Ag)</t>
  </si>
  <si>
    <t>Status quo plus Acquisition 1</t>
  </si>
  <si>
    <t>Status quo plus Acquisition 1-2</t>
  </si>
  <si>
    <t>Status quo plus Acquisition 1-3</t>
  </si>
  <si>
    <t>Status quo plus Acquisition 1-4</t>
  </si>
  <si>
    <t>Summer Peaking (2018 start)</t>
  </si>
  <si>
    <t>Summer Peaking (2020 start)</t>
  </si>
  <si>
    <t>Summer Peaking (2022 start)</t>
  </si>
  <si>
    <t>Scenario 2:  230MW, year-round (2018 start) (43% avg CF)</t>
  </si>
  <si>
    <t>Sensitivity 2a : 230MW, year-round (2020 start)</t>
  </si>
  <si>
    <t>Sensitivity 2b : 230MW, year-round (2022 start)</t>
  </si>
  <si>
    <t>Scenario 2c:  230MW, year-round (2018 start),  Retire unit 1 in 2021, Retire unit 2 in 2024</t>
  </si>
  <si>
    <t>Scenario 2d:  230MW, year-round (2018 start),  Retire unit 1 in 2021, Retire unit 2 at end of water w/ limited capital</t>
  </si>
  <si>
    <t>Scenario 3:  50% capacity factor, year-round (2018 start)</t>
  </si>
  <si>
    <t>Sensitivity 3a : 50% capacity factor, year-round (2020 start)</t>
  </si>
  <si>
    <t>Sensitivity 3b : 50% capacity factor, year-round (2022 start)</t>
  </si>
  <si>
    <t>Scenario 3c:  50% capacity factor, year-round (2018 start),  Retire unit 1 in 2021, Retire unit 2 in 2024</t>
  </si>
  <si>
    <t>Scenario 3d:  50% capacity factor, year-round (2018 start),  Retire unit 1 in 2021, Retire unit 2 at end of water w/ limited capital</t>
  </si>
  <si>
    <t>Scenario 4:  Summer Peaking (400MW 8hrs, 230MW 16 hrs, 230MW off-peak (2018 start)</t>
  </si>
  <si>
    <t>Sensitivity 4a : Summer Peaking (400MW 8hrs, 230MW 16 hrs, 230MW off-peak (2020 start)</t>
  </si>
  <si>
    <t>Sensitivity 4b : Summer Peaking (400MW 8hrs, 230MW 16 hrs, 230MW off-peak (2022 start)</t>
  </si>
  <si>
    <t>Scenario 4c:  Summer Peaking (400MW 8hrs, 230MW 16 hrs, 230MW off-peak (2018 start), Retire unit 1 in 2021, Retire unit 2 in 2024</t>
  </si>
  <si>
    <t>Scenario 4d:  Summer Peaking (400MW 8hrs, 230MW 16 hrs, 230MW off-peak (2018 start), Retire unit 1 in 2021, Retire unit 2 at end of water w/ limited capital</t>
  </si>
  <si>
    <t>Scenario 5:  Summer Peaking (400MW 8hrs, 230MW 16 hrs, 0MW off-peak (2018 start)</t>
  </si>
  <si>
    <t>Sensitivity 5a : Summer Peaking (400MW 8hrs, 230MW 16 hrs, 0MW off-peak (2020 start)</t>
  </si>
  <si>
    <t>Sensitivity 5b : Summer Peaking (400MW 8hrs, 230MW 16 hrs, 0MW off-peak (2022 start)</t>
  </si>
  <si>
    <t>Scenario 5c:  Summer Peaking (400MW 8hrs, 230MW 16 hrs, 0MW off-peak (2018 start). Retire unit 1 in 2021, Retire unit 2 in 2024</t>
  </si>
  <si>
    <t>Scenario 5d:  Summer Peaking (400MW 8hrs, 230MW 16 hrs, 0MW off-peak (2018 start). Retire unit 1 in 2021, Retire unit 2 at end of water w/ limited capital</t>
  </si>
  <si>
    <t>Scenario 8:  Run BAU to current retirement dates (T1-2042, T2-2045)</t>
  </si>
  <si>
    <t>Retirement Dates</t>
  </si>
  <si>
    <t>1A</t>
  </si>
  <si>
    <t>1B</t>
  </si>
  <si>
    <t>1C</t>
  </si>
  <si>
    <t>1D</t>
  </si>
  <si>
    <t>1E</t>
  </si>
  <si>
    <t>Status quo (incl Northern Ag)</t>
  </si>
  <si>
    <t>Status quo plus acquisition 1  (15,000 AF)</t>
  </si>
  <si>
    <t>Status quo plus acquisition 1-2 (30,000 AF)</t>
  </si>
  <si>
    <t>Status quo plus acquisition 1-3 (60,000 AF)</t>
  </si>
  <si>
    <t>Status quo plus acquisition 1-4 (90,000 AF)</t>
  </si>
  <si>
    <t>2A</t>
  </si>
  <si>
    <t>2B</t>
  </si>
  <si>
    <t>2C</t>
  </si>
  <si>
    <t>2D</t>
  </si>
  <si>
    <t>3A</t>
  </si>
  <si>
    <t>3B</t>
  </si>
  <si>
    <t>3C</t>
  </si>
  <si>
    <t>3D</t>
  </si>
  <si>
    <t>4A</t>
  </si>
  <si>
    <t>4B</t>
  </si>
  <si>
    <t>4C</t>
  </si>
  <si>
    <t>4D</t>
  </si>
  <si>
    <t>5A</t>
  </si>
  <si>
    <t>5B</t>
  </si>
  <si>
    <t>5C</t>
  </si>
  <si>
    <t>5D</t>
  </si>
  <si>
    <t>7A</t>
  </si>
  <si>
    <t>7B</t>
  </si>
  <si>
    <t>7C</t>
  </si>
  <si>
    <t>7D</t>
  </si>
  <si>
    <t>7E</t>
  </si>
  <si>
    <t>Year of Retirement</t>
  </si>
  <si>
    <t>On-Going CapX (exc water)</t>
  </si>
  <si>
    <t>CapX Water Costs</t>
  </si>
  <si>
    <t>Fixed O&amp;M Labor</t>
  </si>
  <si>
    <t>Fixed O&amp;M Other</t>
  </si>
  <si>
    <t>2E</t>
  </si>
  <si>
    <t>Scenario 2e:  Blank</t>
  </si>
  <si>
    <t>Pipeline</t>
  </si>
  <si>
    <t>Hybrid Cooling</t>
  </si>
  <si>
    <t>Jones Pipeline</t>
  </si>
  <si>
    <t>Yes</t>
  </si>
  <si>
    <t>Increase contract labor after O&amp;M Labor Reduction</t>
  </si>
  <si>
    <t>No</t>
  </si>
  <si>
    <t>*Do not delete</t>
  </si>
  <si>
    <t>Blank</t>
  </si>
  <si>
    <t>3E</t>
  </si>
  <si>
    <t>4E</t>
  </si>
  <si>
    <t>6A</t>
  </si>
  <si>
    <t>6B</t>
  </si>
  <si>
    <t>6C</t>
  </si>
  <si>
    <t>6D</t>
  </si>
  <si>
    <t>6E</t>
  </si>
  <si>
    <t>Scenario 7</t>
  </si>
  <si>
    <t>Scenario 7:  Run BAU, Retire unit 1 in 2018, Retire unit 2 in 2021</t>
  </si>
  <si>
    <t>Scenario 7A:  Run BAU, Retire unit 1 in 2018, Retire unit 2 in 2028</t>
  </si>
  <si>
    <t>Scenario 7B:  Run BAU, Retire unit 1 in 2019, Retire unit 2 in 2025</t>
  </si>
  <si>
    <t>Scenario 7E:  Run BAU, Retire unit 1 in 2021, Retire unit 2 at end of water w/ limited capital</t>
  </si>
  <si>
    <t>Scenario 7D:  Run BAU, Retire unit 1 in 2020, Retire unit 2 at end of water w/ limited capital</t>
  </si>
  <si>
    <t>Scenario 7C:  Run BAU, Retire unit 1 in 2019, Retire unit 2 at end of water w/ limited capital</t>
  </si>
  <si>
    <t>8A</t>
  </si>
  <si>
    <t>8B</t>
  </si>
  <si>
    <t>8C</t>
  </si>
  <si>
    <t>8D</t>
  </si>
  <si>
    <t>8E</t>
  </si>
  <si>
    <t>Scenario 9</t>
  </si>
  <si>
    <t>Scenario 9A</t>
  </si>
  <si>
    <t>Scenario 9B</t>
  </si>
  <si>
    <t>Scenario 9C</t>
  </si>
  <si>
    <t>Scenario 9D</t>
  </si>
  <si>
    <t>Scenario 10</t>
  </si>
  <si>
    <t>Scenario 10A</t>
  </si>
  <si>
    <t>Scenario 10B</t>
  </si>
  <si>
    <t>Jones Pipeline with Jones historic CF</t>
  </si>
  <si>
    <t>Jones Pipeline with Jones recent CF</t>
  </si>
  <si>
    <t>Jones Pipeline with future CF</t>
  </si>
  <si>
    <t>Jones Pipeline with alt Jones future CF</t>
  </si>
  <si>
    <t>Scenario 9E</t>
  </si>
  <si>
    <t>Summer Peaking</t>
  </si>
  <si>
    <t>9A</t>
  </si>
  <si>
    <t>9B</t>
  </si>
  <si>
    <t>9C</t>
  </si>
  <si>
    <t>9D</t>
  </si>
  <si>
    <t>9E</t>
  </si>
  <si>
    <t>10A</t>
  </si>
  <si>
    <t>10B</t>
  </si>
  <si>
    <t>10C</t>
  </si>
  <si>
    <t>10D</t>
  </si>
  <si>
    <t>10E</t>
  </si>
  <si>
    <t>Sensitivity 9a: Jones pipeline with Jones historic CF (40% avg)</t>
  </si>
  <si>
    <t>Sensitivity 9b: Jones pipeline with Jones recent CF (28% avg)</t>
  </si>
  <si>
    <t>Sensitivity 9c: Jones pipeline with Jones future CF (5% avg)</t>
  </si>
  <si>
    <t>Sensitivity 9d: Jones pipeline with alt Jones future CF (15% avg, summer)</t>
  </si>
  <si>
    <t>Sensitivity 9e: Jones pipeline with alt Jones future CF (15% avg, 2019 start)</t>
  </si>
  <si>
    <t>Scenario 10: Summer peaking (400MW 8 hrs, 230 MW 16 hrs) + 1 unit off-peak (U1 off, U2 230MW) (2018 start)</t>
  </si>
  <si>
    <t>Sensitvity 10a: Summer peaking (400MW 8 hrs, 230 MW 16 hrs) + 1 unit off-peak (U1 off, U2 230MW) (2019 start)</t>
  </si>
  <si>
    <t>Sensitvity 10b: Summer peaking (400MW 8 hrs, 230 MW 16 hrs) + 1 unit off-peak (U1 off, U2 230MW) (2020 start)</t>
  </si>
  <si>
    <t>MW</t>
  </si>
  <si>
    <t>Hrs</t>
  </si>
  <si>
    <t>Start</t>
  </si>
  <si>
    <t>End</t>
  </si>
  <si>
    <t>Duration</t>
  </si>
  <si>
    <t>MWh</t>
  </si>
  <si>
    <t>Full</t>
  </si>
  <si>
    <t>Weighted</t>
  </si>
  <si>
    <t>Sc 6 Managed</t>
  </si>
  <si>
    <t>Economic Depletion Range</t>
  </si>
  <si>
    <t>Notes</t>
  </si>
  <si>
    <t>2022-2024</t>
  </si>
  <si>
    <t>2023-2025</t>
  </si>
  <si>
    <t>2024-2026</t>
  </si>
  <si>
    <t>2028-2030</t>
  </si>
  <si>
    <t>2030-2032</t>
  </si>
  <si>
    <t>2026-2028</t>
  </si>
  <si>
    <t>2025-2028</t>
  </si>
  <si>
    <t>2023-2026</t>
  </si>
  <si>
    <t>2024+</t>
  </si>
  <si>
    <t>Water extends past the U2 retirement date</t>
  </si>
  <si>
    <t>2027-2030</t>
  </si>
  <si>
    <t>2024-2027</t>
  </si>
  <si>
    <t>2022-2025</t>
  </si>
  <si>
    <t>2026-2031</t>
  </si>
  <si>
    <t>2028-2033</t>
  </si>
  <si>
    <t>2025-2031</t>
  </si>
  <si>
    <t>2022-2026</t>
  </si>
  <si>
    <t>2031-2033</t>
  </si>
  <si>
    <t>2024-2030</t>
  </si>
  <si>
    <t>2021+</t>
  </si>
  <si>
    <t>2025+</t>
  </si>
  <si>
    <t>2030-2033</t>
  </si>
  <si>
    <t>2029-2032</t>
  </si>
  <si>
    <t>2026-2029</t>
  </si>
  <si>
    <t>Two Units</t>
  </si>
  <si>
    <t>Current Labor</t>
  </si>
  <si>
    <t>Single Unit</t>
  </si>
  <si>
    <t>Plant Director</t>
  </si>
  <si>
    <t>Administrative Assistants</t>
  </si>
  <si>
    <t xml:space="preserve">Finance </t>
  </si>
  <si>
    <t>Environmental</t>
  </si>
  <si>
    <t>Logistics</t>
  </si>
  <si>
    <t>Manager Operations</t>
  </si>
  <si>
    <t>Plant Superintendent - Ops</t>
  </si>
  <si>
    <t>Control Operators A</t>
  </si>
  <si>
    <t>Control Operators B</t>
  </si>
  <si>
    <t>Plant Operator</t>
  </si>
  <si>
    <t>Apprentices</t>
  </si>
  <si>
    <t>Advance Hires - Apprentices</t>
  </si>
  <si>
    <t>Manager Maintenance</t>
  </si>
  <si>
    <t>Planner</t>
  </si>
  <si>
    <t>Plant Superintendents - Mech</t>
  </si>
  <si>
    <t>Mechanical Working Foreman</t>
  </si>
  <si>
    <t>Mechanic Journeyman</t>
  </si>
  <si>
    <t>Maintenance Apprentice</t>
  </si>
  <si>
    <t>Electrician Foreman</t>
  </si>
  <si>
    <t>Electrician Journeyman</t>
  </si>
  <si>
    <t>Electrician Apprentice</t>
  </si>
  <si>
    <t>Janitor Yardman</t>
  </si>
  <si>
    <t>Mech. Advanced Hires</t>
  </si>
  <si>
    <t>Mechnical Subtotal</t>
  </si>
  <si>
    <t>Manger Engineering</t>
  </si>
  <si>
    <t>Technicians</t>
  </si>
  <si>
    <t>Engineers</t>
  </si>
  <si>
    <t>Instrament Journeyman</t>
  </si>
  <si>
    <t>Chemist</t>
  </si>
  <si>
    <t>PETS Subtotal</t>
  </si>
  <si>
    <t>E&amp;C engineer</t>
  </si>
  <si>
    <t>Totals</t>
  </si>
  <si>
    <t>Operations Subtotal</t>
  </si>
  <si>
    <t>Plant Support Subtotal</t>
  </si>
  <si>
    <t>Years after Reduced Operations &gt;&gt;&gt;&gt;&gt;&gt;&gt;</t>
  </si>
  <si>
    <t>3: On-Going CapX - Managed Decline</t>
  </si>
  <si>
    <t>4: Fixed O&amp;M Labor Reduction (single unit operation calculated with retirment dates)</t>
  </si>
  <si>
    <t>7: Fixed O&amp;M - Labor</t>
  </si>
  <si>
    <t>8: Fixed O&amp;M - Other</t>
  </si>
  <si>
    <t>9: Variable O&amp;M</t>
  </si>
  <si>
    <t>Yes/No</t>
  </si>
  <si>
    <t>COD</t>
  </si>
  <si>
    <t>Build Road &amp; Pipe every X Wells</t>
  </si>
  <si>
    <t>Build Pumping Station after X Wells</t>
  </si>
  <si>
    <t>Pumping Station Cost</t>
  </si>
  <si>
    <t>From</t>
  </si>
  <si>
    <t>To</t>
  </si>
  <si>
    <t>Pumping Station</t>
  </si>
  <si>
    <t>Phase 7 Well Cost</t>
  </si>
  <si>
    <t>Phase 8 Well Cost</t>
  </si>
  <si>
    <t>Phase 9 Well Cost</t>
  </si>
  <si>
    <t>Phase 10 Well Cost</t>
  </si>
  <si>
    <t>Well Cat</t>
  </si>
  <si>
    <t>Section 1 - Wells required by scenario</t>
  </si>
  <si>
    <t>Wells required each year</t>
  </si>
  <si>
    <t>Total number of Wells Required</t>
  </si>
  <si>
    <t>Cat</t>
  </si>
  <si>
    <t>A</t>
  </si>
  <si>
    <t>B</t>
  </si>
  <si>
    <t>C</t>
  </si>
  <si>
    <t>D</t>
  </si>
  <si>
    <t>Cost of Wells</t>
  </si>
  <si>
    <t>Additional cost for wastewater after pipeline has been constructed.</t>
  </si>
  <si>
    <t>Contracted Escalation Factor</t>
  </si>
  <si>
    <t>Increase in water costs after construction of Jones Pipeline</t>
  </si>
  <si>
    <t>1: Scenario Information</t>
  </si>
  <si>
    <t>Summer Peaking (400MW 8 hrs, 230MW 16 hrs, 230MW off-peak)</t>
  </si>
  <si>
    <t>Summer Peaking (400MW 8 hrs, 230MW 16 hrs, 0MW off-peak)</t>
  </si>
  <si>
    <t xml:space="preserve">Summer Peaking (400MW 8 hrs, 230MW 16 hrs) + Off Peak (U1 off, U2 230MW) </t>
  </si>
  <si>
    <t>2: Sensitivity Information</t>
  </si>
  <si>
    <t>Phase 11 Well Cost</t>
  </si>
  <si>
    <t>E</t>
  </si>
  <si>
    <t>Pump Station</t>
  </si>
  <si>
    <t>Quantity of Wells</t>
  </si>
  <si>
    <t>Costs of Road and Pipeline</t>
  </si>
  <si>
    <t>Road and Pipeline</t>
  </si>
  <si>
    <t>Count of Road and Pipeline</t>
  </si>
  <si>
    <t>Phases of Road and Pipeline</t>
  </si>
  <si>
    <t>Water  Rights Acquisition</t>
  </si>
  <si>
    <t>Total Water Costs</t>
  </si>
  <si>
    <t>Water Rights</t>
  </si>
  <si>
    <t>5: On-Going CapX - Calculations</t>
  </si>
  <si>
    <t>6: On-Going CapX - H2O</t>
  </si>
  <si>
    <t>After Reduction</t>
  </si>
  <si>
    <t>After Reduction and Retirement</t>
  </si>
  <si>
    <t>Lookup</t>
  </si>
  <si>
    <t>230MW, Year-Round (2018 start)</t>
  </si>
  <si>
    <t>230MW, Year-Round (2020 start)</t>
  </si>
  <si>
    <t>230MW, Year-Round (2022 start)</t>
  </si>
  <si>
    <t>50% Capacity Factor (2018 Start)</t>
  </si>
  <si>
    <t>50% Capacity Factor (2020 Start)</t>
  </si>
  <si>
    <t>50% Capacity Factor (2022 Start)</t>
  </si>
  <si>
    <t>Business as Usual</t>
  </si>
  <si>
    <t>230MW off peak</t>
  </si>
  <si>
    <t>0MW off peak</t>
  </si>
  <si>
    <t>1 unit off, 1 at 230MW off peak</t>
  </si>
  <si>
    <t>230MW - Year Round</t>
  </si>
  <si>
    <t>Summer Peaking*</t>
  </si>
  <si>
    <t>Summer Peaking**</t>
  </si>
  <si>
    <t>Summer Peaking***</t>
  </si>
  <si>
    <t/>
  </si>
  <si>
    <t>Scenario 9: Jones pipeline (Tolk BAU, pipeline in-service 2020)</t>
  </si>
  <si>
    <t>Scenario 6:  Managed decline (Summer peak + winter 230MW (2018), 230MW year-round (2022), peaking only (2025), U1 ret (2026)</t>
  </si>
  <si>
    <t>Safety</t>
  </si>
  <si>
    <t>BASELINE</t>
  </si>
  <si>
    <t>Status Quo</t>
  </si>
  <si>
    <t>Advanced Hires (Intern)</t>
  </si>
  <si>
    <t>Combination Scenario (4 &amp; 5)</t>
  </si>
  <si>
    <t>Switch to New Scenario</t>
  </si>
  <si>
    <t>Months</t>
  </si>
  <si>
    <t>2nd Unit - Step 3 - Blend two Different Scenarios</t>
  </si>
  <si>
    <t>1st Unit - Step 3 - Only Run Part of the Year before switching to Sync Condenser</t>
  </si>
  <si>
    <t>Sensitivity</t>
  </si>
  <si>
    <t>Scenario/Sensitivty</t>
  </si>
  <si>
    <t>Scenario 11: Summer Peaking (400MW 8hrs, 230MW 16 hrs, 230MW off-peak (2018 start), from 2020 0MW off-peak.</t>
  </si>
  <si>
    <t>For Scenario 11, reduced operations should reflect:</t>
  </si>
  <si>
    <t>2018 - both units at minimum load beginning January, fully available Summer, both units min load Fall .</t>
  </si>
  <si>
    <t>2020 – both units off-line beginning January, both fully available Summer, both units off-line beginning Fall</t>
  </si>
  <si>
    <r>
      <t xml:space="preserve">2019 – both units at minimum load beginning January, fully available Summer, </t>
    </r>
    <r>
      <rPr>
        <b/>
        <sz val="9"/>
        <color rgb="FF000000"/>
        <rFont val="Calibri"/>
        <family val="2"/>
        <scheme val="minor"/>
      </rPr>
      <t xml:space="preserve">one unit </t>
    </r>
    <r>
      <rPr>
        <sz val="9"/>
        <color rgb="FF000000"/>
        <rFont val="Calibri"/>
        <family val="2"/>
        <scheme val="minor"/>
      </rPr>
      <t>min load (Operations prefers to keep TO2 on-line) TO1 off-line in Fall</t>
    </r>
  </si>
  <si>
    <t>In this revised scenario 11, Unit 2 will reomain a min load in fall of 2019</t>
  </si>
  <si>
    <t>1st Unit - Step 3 - Blend two Different Scenariost</t>
  </si>
  <si>
    <t>2027-2032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</si>
</sst>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  <numFmt numFmtId="166" formatCode="&quot;$&quot;#,##0"/>
    <numFmt numFmtId="167" formatCode="m\-d\-yy"/>
    <numFmt numFmtId="168" formatCode="_-* #,##0.0_-;\-* #,##0.0_-;_-* &quot;-&quot;??_-;_-@_-"/>
    <numFmt numFmtId="169" formatCode="#,##0.00&quot; $&quot;;\-#,##0.00&quot; $&quot;"/>
    <numFmt numFmtId="170" formatCode="0.00_)"/>
    <numFmt numFmtId="171" formatCode="0.000000"/>
    <numFmt numFmtId="172" formatCode="0.0%"/>
    <numFmt numFmtId="173" formatCode="_(* #,##0.000_);_(* \(#,##0.000\);_(* &quot;-&quot;??_);_(@_)"/>
    <numFmt numFmtId="174" formatCode="_(&quot;$&quot;* #,##0.000_);_(&quot;$&quot;* \(#,##0.000\);_(&quot;$&quot;* &quot;-&quot;??_);_(@_)"/>
  </numFmts>
  <fonts count="5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0"/>
      <name val="Arial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0"/>
      <name val="Calibri"/>
      <family val="2"/>
    </font>
    <font>
      <sz val="11"/>
      <name val="??"/>
      <family val="3"/>
      <charset val="129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8"/>
      <name val="Arial"/>
      <family val="2"/>
    </font>
    <font>
      <b/>
      <u/>
      <sz val="11"/>
      <color indexed="37"/>
      <name val="Arial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54"/>
      <name val="Calibri"/>
      <family val="2"/>
    </font>
    <font>
      <sz val="10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0"/>
      <color theme="1"/>
      <name val="Arial"/>
      <family val="2"/>
    </font>
    <font>
      <b/>
      <sz val="18"/>
      <color indexed="54"/>
      <name val="Calibri Light"/>
      <family val="2"/>
    </font>
    <font>
      <b/>
      <sz val="11"/>
      <color indexed="8"/>
      <name val="Calibri"/>
      <family val="2"/>
    </font>
    <font>
      <sz val="8"/>
      <color indexed="12"/>
      <name val="Arial"/>
      <family val="2"/>
    </font>
    <font>
      <sz val="11"/>
      <color indexed="10"/>
      <name val="Calibri"/>
      <family val="2"/>
    </font>
    <font>
      <sz val="8"/>
      <color rgb="FF000000"/>
      <name val="Arial"/>
      <family val="2"/>
    </font>
    <font>
      <sz val="8"/>
      <color indexed="8"/>
      <name val="Arial"/>
      <family val="2"/>
    </font>
    <font>
      <b/>
      <sz val="8"/>
      <color rgb="FF000000"/>
      <name val="Arial"/>
      <family val="2"/>
    </font>
    <font>
      <b/>
      <u/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8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4"/>
        <bgColor indexed="64"/>
      </patternFill>
    </fill>
    <fill>
      <patternFill patternType="solid">
        <f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12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8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13" borderId="0" applyNumberFormat="0" applyBorder="0" applyAlignment="0" applyProtection="0"/>
    <xf numFmtId="0" fontId="12" fillId="15" borderId="0" applyNumberFormat="0" applyBorder="0" applyAlignment="0" applyProtection="0"/>
    <xf numFmtId="0" fontId="13" fillId="13" borderId="0" applyNumberFormat="0" applyBorder="0" applyAlignment="0" applyProtection="0"/>
    <xf numFmtId="0" fontId="13" fillId="8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6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17" borderId="0" applyNumberFormat="0" applyBorder="0" applyAlignment="0" applyProtection="0"/>
    <xf numFmtId="167" fontId="14" fillId="22" borderId="2">
      <alignment horizontal="center" vertical="center"/>
    </xf>
    <xf numFmtId="0" fontId="15" fillId="23" borderId="0" applyNumberFormat="0" applyBorder="0" applyAlignment="0" applyProtection="0"/>
    <xf numFmtId="0" fontId="16" fillId="14" borderId="3" applyNumberFormat="0" applyAlignment="0" applyProtection="0"/>
    <xf numFmtId="0" fontId="17" fillId="19" borderId="4" applyNumberFormat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9" fillId="0" borderId="0" applyFont="0" applyFill="0" applyBorder="0" applyAlignment="0" applyProtection="0"/>
    <xf numFmtId="6" fontId="21" fillId="0" borderId="0">
      <protection locked="0"/>
    </xf>
    <xf numFmtId="0" fontId="22" fillId="0" borderId="0" applyNumberFormat="0" applyFill="0" applyBorder="0" applyAlignment="0" applyProtection="0"/>
    <xf numFmtId="168" fontId="19" fillId="0" borderId="0">
      <protection locked="0"/>
    </xf>
    <xf numFmtId="0" fontId="23" fillId="12" borderId="0" applyNumberFormat="0" applyBorder="0" applyAlignment="0" applyProtection="0"/>
    <xf numFmtId="38" fontId="24" fillId="24" borderId="0" applyNumberFormat="0" applyBorder="0" applyAlignment="0" applyProtection="0"/>
    <xf numFmtId="0" fontId="25" fillId="0" borderId="0" applyNumberFormat="0" applyFill="0" applyBorder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8" fillId="0" borderId="7" applyNumberFormat="0" applyFill="0" applyAlignment="0" applyProtection="0"/>
    <xf numFmtId="0" fontId="28" fillId="0" borderId="0" applyNumberFormat="0" applyFill="0" applyBorder="0" applyAlignment="0" applyProtection="0"/>
    <xf numFmtId="169" fontId="19" fillId="0" borderId="0">
      <protection locked="0"/>
    </xf>
    <xf numFmtId="169" fontId="19" fillId="0" borderId="0">
      <protection locked="0"/>
    </xf>
    <xf numFmtId="0" fontId="29" fillId="0" borderId="8" applyNumberFormat="0" applyFill="0" applyAlignment="0" applyProtection="0"/>
    <xf numFmtId="10" fontId="24" fillId="25" borderId="1" applyNumberFormat="0" applyBorder="0" applyAlignment="0" applyProtection="0"/>
    <xf numFmtId="0" fontId="30" fillId="8" borderId="3" applyNumberFormat="0" applyAlignment="0" applyProtection="0"/>
    <xf numFmtId="0" fontId="30" fillId="8" borderId="3" applyNumberFormat="0" applyAlignment="0" applyProtection="0"/>
    <xf numFmtId="0" fontId="30" fillId="8" borderId="3" applyNumberFormat="0" applyAlignment="0" applyProtection="0"/>
    <xf numFmtId="0" fontId="30" fillId="8" borderId="3" applyNumberFormat="0" applyAlignment="0" applyProtection="0"/>
    <xf numFmtId="0" fontId="30" fillId="8" borderId="3" applyNumberFormat="0" applyAlignment="0" applyProtection="0"/>
    <xf numFmtId="0" fontId="31" fillId="0" borderId="9" applyNumberFormat="0" applyFill="0" applyAlignment="0" applyProtection="0"/>
    <xf numFmtId="0" fontId="32" fillId="15" borderId="0" applyNumberFormat="0" applyBorder="0" applyAlignment="0" applyProtection="0"/>
    <xf numFmtId="37" fontId="33" fillId="0" borderId="0"/>
    <xf numFmtId="170" fontId="34" fillId="0" borderId="0"/>
    <xf numFmtId="0" fontId="18" fillId="0" borderId="0"/>
    <xf numFmtId="0" fontId="12" fillId="0" borderId="0"/>
    <xf numFmtId="0" fontId="1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2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1" fillId="0" borderId="0"/>
    <xf numFmtId="0" fontId="1" fillId="0" borderId="0"/>
    <xf numFmtId="0" fontId="12" fillId="10" borderId="10" applyNumberFormat="0" applyFont="0" applyAlignment="0" applyProtection="0"/>
    <xf numFmtId="0" fontId="35" fillId="14" borderId="11" applyNumberFormat="0" applyAlignment="0" applyProtection="0"/>
    <xf numFmtId="10" fontId="19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" fillId="0" borderId="0" applyFont="0" applyFill="0" applyBorder="0" applyAlignment="0" applyProtection="0"/>
    <xf numFmtId="171" fontId="19" fillId="0" borderId="0">
      <alignment horizontal="left" wrapText="1"/>
    </xf>
    <xf numFmtId="0" fontId="37" fillId="0" borderId="0" applyNumberFormat="0" applyFill="0" applyBorder="0" applyAlignment="0" applyProtection="0"/>
    <xf numFmtId="0" fontId="38" fillId="0" borderId="12" applyNumberFormat="0" applyFill="0" applyAlignment="0" applyProtection="0"/>
    <xf numFmtId="37" fontId="24" fillId="26" borderId="0" applyNumberFormat="0" applyBorder="0" applyAlignment="0" applyProtection="0"/>
    <xf numFmtId="37" fontId="24" fillId="0" borderId="0"/>
    <xf numFmtId="3" fontId="39" fillId="0" borderId="8" applyProtection="0"/>
    <xf numFmtId="0" fontId="40" fillId="0" borderId="0" applyNumberFormat="0" applyFill="0" applyBorder="0" applyAlignment="0" applyProtection="0"/>
    <xf numFmtId="43" fontId="20" fillId="0" borderId="0" applyFont="0" applyFill="0" applyBorder="0" applyAlignment="0" applyProtection="0"/>
    <xf numFmtId="0" fontId="36" fillId="0" borderId="0"/>
    <xf numFmtId="43" fontId="2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</cellStyleXfs>
  <cellXfs count="362">
    <xf numFmtId="0" fontId="0" fillId="0" borderId="0" xfId="0"/>
    <xf numFmtId="0" fontId="3" fillId="0" borderId="0" xfId="0" applyFont="1"/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3" fillId="4" borderId="1" xfId="0" applyFont="1" applyFill="1" applyBorder="1"/>
    <xf numFmtId="9" fontId="3" fillId="4" borderId="1" xfId="0" applyNumberFormat="1" applyFont="1" applyFill="1" applyBorder="1" applyAlignment="1">
      <alignment horizontal="center"/>
    </xf>
    <xf numFmtId="9" fontId="2" fillId="0" borderId="1" xfId="3" applyFont="1" applyBorder="1" applyAlignment="1">
      <alignment horizontal="center"/>
    </xf>
    <xf numFmtId="164" fontId="2" fillId="0" borderId="1" xfId="1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0" xfId="0" applyFont="1"/>
    <xf numFmtId="0" fontId="5" fillId="0" borderId="0" xfId="0" applyFont="1"/>
    <xf numFmtId="166" fontId="3" fillId="0" borderId="1" xfId="0" applyNumberFormat="1" applyFont="1" applyBorder="1"/>
    <xf numFmtId="166" fontId="4" fillId="0" borderId="1" xfId="0" applyNumberFormat="1" applyFont="1" applyBorder="1"/>
    <xf numFmtId="0" fontId="2" fillId="5" borderId="1" xfId="0" applyFont="1" applyFill="1" applyBorder="1" applyAlignment="1">
      <alignment horizontal="left" indent="1"/>
    </xf>
    <xf numFmtId="0" fontId="3" fillId="0" borderId="1" xfId="0" applyFont="1" applyBorder="1"/>
    <xf numFmtId="9" fontId="3" fillId="0" borderId="1" xfId="0" applyNumberFormat="1" applyFont="1" applyBorder="1" applyAlignment="1">
      <alignment horizontal="center"/>
    </xf>
    <xf numFmtId="165" fontId="2" fillId="0" borderId="14" xfId="2" applyNumberFormat="1" applyFont="1" applyBorder="1"/>
    <xf numFmtId="165" fontId="2" fillId="0" borderId="15" xfId="2" applyNumberFormat="1" applyFont="1" applyBorder="1"/>
    <xf numFmtId="165" fontId="2" fillId="0" borderId="13" xfId="2" applyNumberFormat="1" applyFont="1" applyBorder="1"/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/>
    <xf numFmtId="0" fontId="3" fillId="0" borderId="1" xfId="0" applyFont="1" applyBorder="1" applyAlignment="1">
      <alignment horizontal="center"/>
    </xf>
    <xf numFmtId="0" fontId="6" fillId="0" borderId="0" xfId="0" applyFont="1" applyBorder="1"/>
    <xf numFmtId="0" fontId="10" fillId="0" borderId="0" xfId="0" applyFont="1" applyBorder="1" applyAlignment="1">
      <alignment horizontal="center"/>
    </xf>
    <xf numFmtId="0" fontId="10" fillId="0" borderId="0" xfId="0" applyFont="1" applyBorder="1"/>
    <xf numFmtId="0" fontId="7" fillId="6" borderId="1" xfId="0" applyFont="1" applyFill="1" applyBorder="1" applyAlignment="1">
      <alignment horizontal="center"/>
    </xf>
    <xf numFmtId="0" fontId="41" fillId="0" borderId="0" xfId="109" applyFont="1"/>
    <xf numFmtId="164" fontId="43" fillId="0" borderId="0" xfId="109" applyNumberFormat="1" applyFont="1" applyBorder="1"/>
    <xf numFmtId="164" fontId="41" fillId="0" borderId="0" xfId="109" applyNumberFormat="1" applyFont="1"/>
    <xf numFmtId="0" fontId="41" fillId="0" borderId="1" xfId="109" applyFont="1" applyFill="1" applyBorder="1"/>
    <xf numFmtId="164" fontId="41" fillId="0" borderId="1" xfId="109" applyNumberFormat="1" applyFont="1" applyFill="1" applyBorder="1"/>
    <xf numFmtId="0" fontId="42" fillId="0" borderId="1" xfId="109" applyFont="1" applyFill="1" applyBorder="1"/>
    <xf numFmtId="166" fontId="41" fillId="0" borderId="1" xfId="109" applyNumberFormat="1" applyFont="1" applyFill="1" applyBorder="1"/>
    <xf numFmtId="0" fontId="43" fillId="0" borderId="1" xfId="109" applyFont="1" applyBorder="1"/>
    <xf numFmtId="164" fontId="43" fillId="0" borderId="1" xfId="109" applyNumberFormat="1" applyFont="1" applyBorder="1"/>
    <xf numFmtId="0" fontId="4" fillId="0" borderId="19" xfId="0" applyFont="1" applyBorder="1"/>
    <xf numFmtId="0" fontId="4" fillId="0" borderId="21" xfId="0" applyFont="1" applyBorder="1"/>
    <xf numFmtId="9" fontId="3" fillId="5" borderId="1" xfId="0" applyNumberFormat="1" applyFont="1" applyFill="1" applyBorder="1" applyAlignment="1">
      <alignment horizontal="center"/>
    </xf>
    <xf numFmtId="0" fontId="44" fillId="0" borderId="0" xfId="0" applyFont="1"/>
    <xf numFmtId="20" fontId="6" fillId="0" borderId="0" xfId="0" applyNumberFormat="1" applyFont="1"/>
    <xf numFmtId="9" fontId="2" fillId="0" borderId="0" xfId="0" applyNumberFormat="1" applyFont="1" applyFill="1" applyBorder="1" applyAlignment="1">
      <alignment horizontal="center"/>
    </xf>
    <xf numFmtId="0" fontId="7" fillId="0" borderId="0" xfId="0" applyFont="1" applyBorder="1"/>
    <xf numFmtId="0" fontId="4" fillId="2" borderId="1" xfId="0" applyFont="1" applyFill="1" applyBorder="1" applyAlignment="1">
      <alignment horizontal="center"/>
    </xf>
    <xf numFmtId="0" fontId="41" fillId="0" borderId="1" xfId="110" applyFont="1" applyBorder="1"/>
    <xf numFmtId="164" fontId="41" fillId="0" borderId="1" xfId="110" applyNumberFormat="1" applyFont="1" applyBorder="1"/>
    <xf numFmtId="0" fontId="41" fillId="5" borderId="1" xfId="110" applyFont="1" applyFill="1" applyBorder="1"/>
    <xf numFmtId="164" fontId="41" fillId="5" borderId="1" xfId="110" applyNumberFormat="1" applyFont="1" applyFill="1" applyBorder="1"/>
    <xf numFmtId="0" fontId="4" fillId="0" borderId="1" xfId="0" applyFont="1" applyBorder="1"/>
    <xf numFmtId="164" fontId="4" fillId="0" borderId="1" xfId="0" applyNumberFormat="1" applyFont="1" applyBorder="1"/>
    <xf numFmtId="0" fontId="4" fillId="2" borderId="1" xfId="0" applyFont="1" applyFill="1" applyBorder="1" applyAlignment="1">
      <alignment horizontal="center" vertical="center"/>
    </xf>
    <xf numFmtId="164" fontId="2" fillId="0" borderId="15" xfId="1" applyNumberFormat="1" applyFont="1" applyBorder="1"/>
    <xf numFmtId="165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72" fontId="2" fillId="5" borderId="1" xfId="0" applyNumberFormat="1" applyFont="1" applyFill="1" applyBorder="1" applyAlignment="1">
      <alignment horizontal="center"/>
    </xf>
    <xf numFmtId="164" fontId="2" fillId="0" borderId="14" xfId="1" applyNumberFormat="1" applyFont="1" applyBorder="1"/>
    <xf numFmtId="174" fontId="2" fillId="0" borderId="1" xfId="2" applyNumberFormat="1" applyFont="1" applyBorder="1"/>
    <xf numFmtId="165" fontId="41" fillId="0" borderId="1" xfId="2" applyNumberFormat="1" applyFont="1" applyBorder="1" applyAlignment="1"/>
    <xf numFmtId="164" fontId="3" fillId="0" borderId="1" xfId="1" applyNumberFormat="1" applyFont="1" applyFill="1" applyBorder="1" applyAlignment="1"/>
    <xf numFmtId="0" fontId="3" fillId="0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/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/>
    <xf numFmtId="0" fontId="4" fillId="2" borderId="1" xfId="0" applyFont="1" applyFill="1" applyBorder="1" applyAlignment="1">
      <alignment horizontal="center"/>
    </xf>
    <xf numFmtId="0" fontId="6" fillId="0" borderId="0" xfId="0" applyFont="1"/>
    <xf numFmtId="9" fontId="3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165" fontId="3" fillId="0" borderId="1" xfId="2" applyNumberFormat="1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Fill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3" fontId="3" fillId="0" borderId="1" xfId="0" applyNumberFormat="1" applyFont="1" applyFill="1" applyBorder="1" applyAlignment="1">
      <alignment horizontal="center"/>
    </xf>
    <xf numFmtId="165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0" fontId="2" fillId="5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65" fontId="2" fillId="0" borderId="14" xfId="2" applyNumberFormat="1" applyFont="1" applyFill="1" applyBorder="1"/>
    <xf numFmtId="165" fontId="2" fillId="0" borderId="15" xfId="2" applyNumberFormat="1" applyFont="1" applyFill="1" applyBorder="1"/>
    <xf numFmtId="0" fontId="7" fillId="6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9" fontId="2" fillId="5" borderId="1" xfId="0" applyNumberFormat="1" applyFont="1" applyFill="1" applyBorder="1" applyAlignment="1">
      <alignment horizontal="center"/>
    </xf>
    <xf numFmtId="0" fontId="48" fillId="0" borderId="0" xfId="0" applyFont="1" applyBorder="1" applyAlignment="1">
      <alignment horizontal="center"/>
    </xf>
    <xf numFmtId="14" fontId="3" fillId="0" borderId="0" xfId="0" applyNumberFormat="1" applyFont="1"/>
    <xf numFmtId="0" fontId="3" fillId="0" borderId="0" xfId="0" applyNumberFormat="1" applyFont="1"/>
    <xf numFmtId="164" fontId="3" fillId="0" borderId="0" xfId="1" applyNumberFormat="1" applyFont="1"/>
    <xf numFmtId="164" fontId="3" fillId="0" borderId="0" xfId="0" applyNumberFormat="1" applyFont="1"/>
    <xf numFmtId="43" fontId="3" fillId="0" borderId="0" xfId="0" applyNumberFormat="1" applyFont="1"/>
    <xf numFmtId="172" fontId="3" fillId="0" borderId="0" xfId="3" applyNumberFormat="1" applyFont="1"/>
    <xf numFmtId="3" fontId="3" fillId="28" borderId="1" xfId="0" applyNumberFormat="1" applyFont="1" applyFill="1" applyBorder="1" applyAlignment="1">
      <alignment horizontal="center"/>
    </xf>
    <xf numFmtId="0" fontId="3" fillId="28" borderId="1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2" fillId="0" borderId="1" xfId="0" applyFont="1" applyBorder="1"/>
    <xf numFmtId="0" fontId="7" fillId="2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5" xfId="0" applyFont="1" applyBorder="1"/>
    <xf numFmtId="0" fontId="2" fillId="0" borderId="15" xfId="0" applyFont="1" applyBorder="1" applyAlignment="1">
      <alignment horizontal="center"/>
    </xf>
    <xf numFmtId="0" fontId="7" fillId="2" borderId="23" xfId="0" applyFont="1" applyFill="1" applyBorder="1"/>
    <xf numFmtId="0" fontId="7" fillId="2" borderId="23" xfId="0" applyFont="1" applyFill="1" applyBorder="1" applyAlignment="1">
      <alignment horizontal="center"/>
    </xf>
    <xf numFmtId="0" fontId="43" fillId="0" borderId="0" xfId="109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/>
    <xf numFmtId="165" fontId="3" fillId="0" borderId="0" xfId="2" applyNumberFormat="1" applyFont="1"/>
    <xf numFmtId="165" fontId="3" fillId="0" borderId="0" xfId="0" applyNumberFormat="1" applyFont="1"/>
    <xf numFmtId="44" fontId="3" fillId="0" borderId="0" xfId="2" applyNumberFormat="1" applyFont="1"/>
    <xf numFmtId="0" fontId="7" fillId="6" borderId="1" xfId="0" applyFont="1" applyFill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7" fillId="6" borderId="2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7" fillId="6" borderId="21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165" fontId="3" fillId="5" borderId="1" xfId="0" applyNumberFormat="1" applyFont="1" applyFill="1" applyBorder="1"/>
    <xf numFmtId="0" fontId="3" fillId="5" borderId="1" xfId="0" applyFont="1" applyFill="1" applyBorder="1" applyAlignment="1">
      <alignment horizontal="center"/>
    </xf>
    <xf numFmtId="165" fontId="3" fillId="5" borderId="1" xfId="2" applyNumberFormat="1" applyFont="1" applyFill="1" applyBorder="1" applyAlignment="1">
      <alignment horizontal="center"/>
    </xf>
    <xf numFmtId="0" fontId="4" fillId="0" borderId="0" xfId="0" applyFont="1" applyFill="1" applyBorder="1"/>
    <xf numFmtId="165" fontId="3" fillId="0" borderId="0" xfId="0" applyNumberFormat="1" applyFont="1" applyFill="1" applyBorder="1"/>
    <xf numFmtId="0" fontId="3" fillId="0" borderId="0" xfId="0" applyFont="1" applyFill="1" applyBorder="1"/>
    <xf numFmtId="165" fontId="3" fillId="5" borderId="17" xfId="2" applyNumberFormat="1" applyFont="1" applyFill="1" applyBorder="1" applyAlignment="1">
      <alignment horizontal="center"/>
    </xf>
    <xf numFmtId="165" fontId="3" fillId="5" borderId="19" xfId="2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65" fontId="3" fillId="0" borderId="0" xfId="2" applyNumberFormat="1" applyFont="1" applyFill="1" applyBorder="1"/>
    <xf numFmtId="0" fontId="3" fillId="0" borderId="1" xfId="0" applyFont="1" applyFill="1" applyBorder="1" applyAlignment="1">
      <alignment horizontal="left" wrapText="1"/>
    </xf>
    <xf numFmtId="165" fontId="2" fillId="0" borderId="13" xfId="2" applyNumberFormat="1" applyFont="1" applyFill="1" applyBorder="1"/>
    <xf numFmtId="173" fontId="2" fillId="0" borderId="14" xfId="1" applyNumberFormat="1" applyFont="1" applyBorder="1" applyAlignment="1">
      <alignment horizontal="center"/>
    </xf>
    <xf numFmtId="173" fontId="2" fillId="0" borderId="15" xfId="1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5" fontId="2" fillId="0" borderId="17" xfId="2" applyNumberFormat="1" applyFont="1" applyBorder="1"/>
    <xf numFmtId="165" fontId="2" fillId="0" borderId="18" xfId="2" applyNumberFormat="1" applyFont="1" applyBorder="1"/>
    <xf numFmtId="165" fontId="2" fillId="0" borderId="0" xfId="2" applyNumberFormat="1" applyFont="1" applyBorder="1"/>
    <xf numFmtId="0" fontId="10" fillId="0" borderId="0" xfId="0" applyFont="1" applyFill="1" applyBorder="1"/>
    <xf numFmtId="0" fontId="2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 applyAlignment="1">
      <alignment horizontal="center"/>
    </xf>
    <xf numFmtId="165" fontId="2" fillId="0" borderId="0" xfId="2" applyNumberFormat="1" applyFont="1" applyFill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29" borderId="1" xfId="0" applyFont="1" applyFill="1" applyBorder="1" applyAlignment="1">
      <alignment horizontal="center"/>
    </xf>
    <xf numFmtId="165" fontId="3" fillId="0" borderId="1" xfId="2" applyNumberFormat="1" applyFont="1" applyFill="1" applyBorder="1" applyAlignment="1">
      <alignment horizontal="center"/>
    </xf>
    <xf numFmtId="165" fontId="4" fillId="0" borderId="1" xfId="2" applyNumberFormat="1" applyFont="1" applyFill="1" applyBorder="1" applyAlignment="1">
      <alignment horizontal="center"/>
    </xf>
    <xf numFmtId="44" fontId="3" fillId="0" borderId="0" xfId="0" applyNumberFormat="1" applyFont="1"/>
    <xf numFmtId="0" fontId="3" fillId="0" borderId="0" xfId="0" applyFont="1" applyBorder="1" applyAlignment="1">
      <alignment horizontal="center"/>
    </xf>
    <xf numFmtId="165" fontId="3" fillId="0" borderId="0" xfId="2" applyNumberFormat="1" applyFont="1" applyFill="1" applyBorder="1" applyAlignment="1">
      <alignment horizontal="center"/>
    </xf>
    <xf numFmtId="164" fontId="3" fillId="0" borderId="1" xfId="1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64" fontId="4" fillId="0" borderId="1" xfId="1" applyNumberFormat="1" applyFont="1" applyFill="1" applyBorder="1" applyAlignment="1">
      <alignment horizontal="center"/>
    </xf>
    <xf numFmtId="165" fontId="2" fillId="0" borderId="14" xfId="2" applyNumberFormat="1" applyFont="1" applyBorder="1" applyAlignment="1">
      <alignment horizontal="center"/>
    </xf>
    <xf numFmtId="165" fontId="2" fillId="0" borderId="13" xfId="2" applyNumberFormat="1" applyFont="1" applyBorder="1" applyAlignment="1">
      <alignment horizontal="center"/>
    </xf>
    <xf numFmtId="165" fontId="2" fillId="0" borderId="15" xfId="2" applyNumberFormat="1" applyFont="1" applyBorder="1" applyAlignment="1">
      <alignment horizontal="center"/>
    </xf>
    <xf numFmtId="165" fontId="2" fillId="0" borderId="16" xfId="2" applyNumberFormat="1" applyFont="1" applyBorder="1"/>
    <xf numFmtId="0" fontId="7" fillId="6" borderId="13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2" fillId="0" borderId="0" xfId="0" applyFont="1" applyAlignment="1">
      <alignment vertical="top"/>
    </xf>
    <xf numFmtId="0" fontId="2" fillId="0" borderId="0" xfId="0" applyFont="1"/>
    <xf numFmtId="0" fontId="7" fillId="6" borderId="1" xfId="0" applyFont="1" applyFill="1" applyBorder="1" applyAlignment="1">
      <alignment horizontal="center"/>
    </xf>
    <xf numFmtId="9" fontId="2" fillId="0" borderId="1" xfId="3" applyFont="1" applyBorder="1" applyAlignment="1">
      <alignment horizontal="center"/>
    </xf>
    <xf numFmtId="164" fontId="2" fillId="0" borderId="1" xfId="1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6" fillId="0" borderId="0" xfId="0" applyFont="1"/>
    <xf numFmtId="0" fontId="2" fillId="5" borderId="1" xfId="0" applyFont="1" applyFill="1" applyBorder="1" applyAlignment="1">
      <alignment horizontal="left" indent="1"/>
    </xf>
    <xf numFmtId="0" fontId="3" fillId="0" borderId="1" xfId="0" applyFont="1" applyBorder="1"/>
    <xf numFmtId="9" fontId="3" fillId="0" borderId="1" xfId="0" applyNumberFormat="1" applyFont="1" applyBorder="1" applyAlignment="1">
      <alignment horizontal="center"/>
    </xf>
    <xf numFmtId="165" fontId="2" fillId="0" borderId="14" xfId="2" applyNumberFormat="1" applyFont="1" applyBorder="1"/>
    <xf numFmtId="165" fontId="2" fillId="0" borderId="15" xfId="2" applyNumberFormat="1" applyFont="1" applyBorder="1"/>
    <xf numFmtId="165" fontId="2" fillId="0" borderId="13" xfId="2" applyNumberFormat="1" applyFont="1" applyBorder="1"/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/>
    <xf numFmtId="0" fontId="6" fillId="0" borderId="0" xfId="0" applyFont="1" applyBorder="1"/>
    <xf numFmtId="0" fontId="10" fillId="0" borderId="0" xfId="0" applyFont="1" applyBorder="1" applyAlignment="1">
      <alignment horizontal="center"/>
    </xf>
    <xf numFmtId="0" fontId="10" fillId="0" borderId="0" xfId="0" applyFont="1" applyBorder="1"/>
    <xf numFmtId="0" fontId="44" fillId="0" borderId="0" xfId="0" applyFont="1"/>
    <xf numFmtId="20" fontId="6" fillId="0" borderId="0" xfId="0" applyNumberFormat="1" applyFont="1"/>
    <xf numFmtId="9" fontId="2" fillId="0" borderId="0" xfId="0" applyNumberFormat="1" applyFont="1" applyFill="1" applyBorder="1" applyAlignment="1">
      <alignment horizontal="center"/>
    </xf>
    <xf numFmtId="0" fontId="7" fillId="0" borderId="0" xfId="0" applyFont="1" applyBorder="1"/>
    <xf numFmtId="164" fontId="2" fillId="0" borderId="15" xfId="1" applyNumberFormat="1" applyFont="1" applyBorder="1"/>
    <xf numFmtId="165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72" fontId="2" fillId="5" borderId="1" xfId="0" applyNumberFormat="1" applyFont="1" applyFill="1" applyBorder="1" applyAlignment="1">
      <alignment horizontal="center"/>
    </xf>
    <xf numFmtId="164" fontId="2" fillId="0" borderId="14" xfId="1" applyNumberFormat="1" applyFont="1" applyBorder="1"/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165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10" fontId="2" fillId="5" borderId="1" xfId="0" applyNumberFormat="1" applyFont="1" applyFill="1" applyBorder="1" applyAlignment="1">
      <alignment horizontal="center"/>
    </xf>
    <xf numFmtId="165" fontId="2" fillId="0" borderId="14" xfId="2" applyNumberFormat="1" applyFont="1" applyFill="1" applyBorder="1"/>
    <xf numFmtId="165" fontId="2" fillId="0" borderId="15" xfId="2" applyNumberFormat="1" applyFont="1" applyFill="1" applyBorder="1"/>
    <xf numFmtId="9" fontId="2" fillId="5" borderId="1" xfId="0" applyNumberFormat="1" applyFont="1" applyFill="1" applyBorder="1" applyAlignment="1">
      <alignment horizontal="center"/>
    </xf>
    <xf numFmtId="0" fontId="48" fillId="0" borderId="0" xfId="0" applyFont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7" fillId="6" borderId="2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/>
    <xf numFmtId="0" fontId="7" fillId="6" borderId="1" xfId="0" applyFont="1" applyFill="1" applyBorder="1" applyAlignment="1">
      <alignment horizontal="center"/>
    </xf>
    <xf numFmtId="9" fontId="2" fillId="0" borderId="1" xfId="3" applyFont="1" applyBorder="1" applyAlignment="1">
      <alignment horizontal="center"/>
    </xf>
    <xf numFmtId="164" fontId="2" fillId="0" borderId="1" xfId="1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6" fillId="0" borderId="0" xfId="0" applyFont="1"/>
    <xf numFmtId="0" fontId="2" fillId="5" borderId="1" xfId="0" applyFont="1" applyFill="1" applyBorder="1" applyAlignment="1">
      <alignment horizontal="left" indent="1"/>
    </xf>
    <xf numFmtId="165" fontId="2" fillId="0" borderId="14" xfId="2" applyNumberFormat="1" applyFont="1" applyBorder="1"/>
    <xf numFmtId="165" fontId="2" fillId="0" borderId="15" xfId="2" applyNumberFormat="1" applyFont="1" applyBorder="1"/>
    <xf numFmtId="165" fontId="2" fillId="0" borderId="13" xfId="2" applyNumberFormat="1" applyFont="1" applyBorder="1"/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/>
    <xf numFmtId="0" fontId="6" fillId="0" borderId="0" xfId="0" applyFont="1" applyBorder="1"/>
    <xf numFmtId="0" fontId="10" fillId="0" borderId="0" xfId="0" applyFont="1" applyBorder="1" applyAlignment="1">
      <alignment horizontal="center"/>
    </xf>
    <xf numFmtId="0" fontId="10" fillId="0" borderId="0" xfId="0" applyFont="1" applyBorder="1"/>
    <xf numFmtId="0" fontId="44" fillId="0" borderId="0" xfId="0" applyFont="1"/>
    <xf numFmtId="20" fontId="6" fillId="0" borderId="0" xfId="0" applyNumberFormat="1" applyFont="1"/>
    <xf numFmtId="9" fontId="2" fillId="0" borderId="0" xfId="0" applyNumberFormat="1" applyFont="1" applyFill="1" applyBorder="1" applyAlignment="1">
      <alignment horizontal="center"/>
    </xf>
    <xf numFmtId="0" fontId="7" fillId="0" borderId="0" xfId="0" applyFont="1" applyBorder="1"/>
    <xf numFmtId="164" fontId="2" fillId="0" borderId="15" xfId="1" applyNumberFormat="1" applyFont="1" applyBorder="1"/>
    <xf numFmtId="165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72" fontId="2" fillId="5" borderId="1" xfId="0" applyNumberFormat="1" applyFont="1" applyFill="1" applyBorder="1" applyAlignment="1">
      <alignment horizontal="center"/>
    </xf>
    <xf numFmtId="164" fontId="2" fillId="0" borderId="14" xfId="1" applyNumberFormat="1" applyFont="1" applyBorder="1"/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165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10" fontId="2" fillId="5" borderId="1" xfId="0" applyNumberFormat="1" applyFont="1" applyFill="1" applyBorder="1" applyAlignment="1">
      <alignment horizontal="center"/>
    </xf>
    <xf numFmtId="165" fontId="2" fillId="0" borderId="14" xfId="2" applyNumberFormat="1" applyFont="1" applyFill="1" applyBorder="1"/>
    <xf numFmtId="165" fontId="2" fillId="0" borderId="15" xfId="2" applyNumberFormat="1" applyFont="1" applyFill="1" applyBorder="1"/>
    <xf numFmtId="9" fontId="2" fillId="5" borderId="1" xfId="0" applyNumberFormat="1" applyFont="1" applyFill="1" applyBorder="1" applyAlignment="1">
      <alignment horizontal="center"/>
    </xf>
    <xf numFmtId="0" fontId="48" fillId="0" borderId="0" xfId="0" applyFont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7" fillId="6" borderId="2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/>
    <xf numFmtId="0" fontId="7" fillId="6" borderId="1" xfId="0" applyFont="1" applyFill="1" applyBorder="1" applyAlignment="1">
      <alignment horizontal="center"/>
    </xf>
    <xf numFmtId="9" fontId="2" fillId="0" borderId="1" xfId="3" applyFont="1" applyBorder="1" applyAlignment="1">
      <alignment horizontal="center"/>
    </xf>
    <xf numFmtId="164" fontId="2" fillId="0" borderId="1" xfId="1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6" fillId="0" borderId="0" xfId="0" applyFont="1"/>
    <xf numFmtId="0" fontId="2" fillId="5" borderId="1" xfId="0" applyFont="1" applyFill="1" applyBorder="1" applyAlignment="1">
      <alignment horizontal="left" indent="1"/>
    </xf>
    <xf numFmtId="165" fontId="2" fillId="0" borderId="14" xfId="2" applyNumberFormat="1" applyFont="1" applyBorder="1"/>
    <xf numFmtId="165" fontId="2" fillId="0" borderId="15" xfId="2" applyNumberFormat="1" applyFont="1" applyBorder="1"/>
    <xf numFmtId="165" fontId="2" fillId="0" borderId="13" xfId="2" applyNumberFormat="1" applyFont="1" applyBorder="1"/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/>
    <xf numFmtId="0" fontId="6" fillId="0" borderId="0" xfId="0" applyFont="1" applyBorder="1"/>
    <xf numFmtId="0" fontId="10" fillId="0" borderId="0" xfId="0" applyFont="1" applyBorder="1" applyAlignment="1">
      <alignment horizontal="center"/>
    </xf>
    <xf numFmtId="0" fontId="10" fillId="0" borderId="0" xfId="0" applyFont="1" applyBorder="1"/>
    <xf numFmtId="0" fontId="44" fillId="0" borderId="0" xfId="0" applyFont="1"/>
    <xf numFmtId="20" fontId="6" fillId="0" borderId="0" xfId="0" applyNumberFormat="1" applyFont="1"/>
    <xf numFmtId="9" fontId="2" fillId="0" borderId="0" xfId="0" applyNumberFormat="1" applyFont="1" applyFill="1" applyBorder="1" applyAlignment="1">
      <alignment horizontal="center"/>
    </xf>
    <xf numFmtId="0" fontId="7" fillId="0" borderId="0" xfId="0" applyFont="1" applyBorder="1"/>
    <xf numFmtId="164" fontId="2" fillId="0" borderId="15" xfId="1" applyNumberFormat="1" applyFont="1" applyBorder="1"/>
    <xf numFmtId="165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72" fontId="2" fillId="5" borderId="1" xfId="0" applyNumberFormat="1" applyFont="1" applyFill="1" applyBorder="1" applyAlignment="1">
      <alignment horizontal="center"/>
    </xf>
    <xf numFmtId="164" fontId="2" fillId="0" borderId="14" xfId="1" applyNumberFormat="1" applyFont="1" applyBorder="1"/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165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10" fontId="2" fillId="5" borderId="1" xfId="0" applyNumberFormat="1" applyFont="1" applyFill="1" applyBorder="1" applyAlignment="1">
      <alignment horizontal="center"/>
    </xf>
    <xf numFmtId="165" fontId="2" fillId="0" borderId="14" xfId="2" applyNumberFormat="1" applyFont="1" applyFill="1" applyBorder="1"/>
    <xf numFmtId="165" fontId="2" fillId="0" borderId="15" xfId="2" applyNumberFormat="1" applyFont="1" applyFill="1" applyBorder="1"/>
    <xf numFmtId="9" fontId="2" fillId="5" borderId="1" xfId="0" applyNumberFormat="1" applyFont="1" applyFill="1" applyBorder="1" applyAlignment="1">
      <alignment horizontal="center"/>
    </xf>
    <xf numFmtId="0" fontId="48" fillId="0" borderId="0" xfId="0" applyFont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7" fillId="6" borderId="2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/>
    <xf numFmtId="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5" fontId="3" fillId="0" borderId="1" xfId="2" applyNumberFormat="1" applyFont="1" applyBorder="1"/>
    <xf numFmtId="0" fontId="4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7" fillId="0" borderId="19" xfId="0" applyFont="1" applyBorder="1" applyAlignment="1">
      <alignment horizontal="left" indent="2"/>
    </xf>
    <xf numFmtId="9" fontId="4" fillId="0" borderId="1" xfId="0" applyNumberFormat="1" applyFont="1" applyBorder="1" applyAlignment="1">
      <alignment horizontal="center"/>
    </xf>
    <xf numFmtId="0" fontId="4" fillId="0" borderId="19" xfId="0" applyFont="1" applyBorder="1" applyAlignment="1">
      <alignment horizontal="left" indent="1"/>
    </xf>
    <xf numFmtId="165" fontId="4" fillId="0" borderId="1" xfId="2" applyNumberFormat="1" applyFont="1" applyBorder="1"/>
    <xf numFmtId="0" fontId="3" fillId="0" borderId="22" xfId="0" applyFont="1" applyBorder="1"/>
    <xf numFmtId="0" fontId="3" fillId="0" borderId="0" xfId="0" applyFont="1" applyBorder="1"/>
    <xf numFmtId="0" fontId="4" fillId="27" borderId="1" xfId="0" applyFont="1" applyFill="1" applyBorder="1" applyAlignment="1">
      <alignment horizontal="center" vertical="center"/>
    </xf>
    <xf numFmtId="0" fontId="47" fillId="0" borderId="0" xfId="0" applyFont="1" applyBorder="1" applyAlignment="1">
      <alignment horizontal="left" indent="2"/>
    </xf>
    <xf numFmtId="0" fontId="4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2" fillId="0" borderId="13" xfId="0" applyFont="1" applyBorder="1"/>
    <xf numFmtId="10" fontId="7" fillId="2" borderId="1" xfId="0" applyNumberFormat="1" applyFont="1" applyFill="1" applyBorder="1" applyAlignment="1">
      <alignment horizontal="center"/>
    </xf>
    <xf numFmtId="10" fontId="7" fillId="28" borderId="1" xfId="0" applyNumberFormat="1" applyFont="1" applyFill="1" applyBorder="1" applyAlignment="1">
      <alignment horizontal="center"/>
    </xf>
    <xf numFmtId="10" fontId="7" fillId="28" borderId="1" xfId="3" applyNumberFormat="1" applyFont="1" applyFill="1" applyBorder="1" applyAlignment="1">
      <alignment horizontal="center"/>
    </xf>
    <xf numFmtId="10" fontId="3" fillId="5" borderId="1" xfId="0" applyNumberFormat="1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7" fillId="6" borderId="2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7" fillId="6" borderId="2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7" fillId="6" borderId="0" xfId="0" applyFont="1" applyFill="1" applyBorder="1" applyAlignment="1">
      <alignment horizontal="center"/>
    </xf>
    <xf numFmtId="44" fontId="2" fillId="0" borderId="0" xfId="0" applyNumberFormat="1" applyFont="1"/>
    <xf numFmtId="44" fontId="2" fillId="0" borderId="0" xfId="2" applyFont="1"/>
    <xf numFmtId="0" fontId="7" fillId="6" borderId="1" xfId="0" applyFont="1" applyFill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2" fillId="30" borderId="25" xfId="0" applyFont="1" applyFill="1" applyBorder="1"/>
    <xf numFmtId="0" fontId="2" fillId="30" borderId="26" xfId="0" applyFont="1" applyFill="1" applyBorder="1"/>
    <xf numFmtId="0" fontId="2" fillId="30" borderId="27" xfId="0" applyFont="1" applyFill="1" applyBorder="1"/>
    <xf numFmtId="0" fontId="2" fillId="30" borderId="28" xfId="0" applyFont="1" applyFill="1" applyBorder="1"/>
    <xf numFmtId="0" fontId="2" fillId="30" borderId="0" xfId="0" applyFont="1" applyFill="1" applyBorder="1"/>
    <xf numFmtId="0" fontId="2" fillId="30" borderId="29" xfId="0" applyFont="1" applyFill="1" applyBorder="1"/>
    <xf numFmtId="0" fontId="49" fillId="30" borderId="28" xfId="0" applyFont="1" applyFill="1" applyBorder="1" applyAlignment="1">
      <alignment vertical="center"/>
    </xf>
    <xf numFmtId="0" fontId="2" fillId="30" borderId="30" xfId="0" applyFont="1" applyFill="1" applyBorder="1"/>
    <xf numFmtId="0" fontId="2" fillId="30" borderId="31" xfId="0" applyFont="1" applyFill="1" applyBorder="1"/>
    <xf numFmtId="0" fontId="2" fillId="30" borderId="32" xfId="0" applyFont="1" applyFill="1" applyBorder="1"/>
    <xf numFmtId="0" fontId="2" fillId="0" borderId="24" xfId="0" applyFont="1" applyBorder="1" applyAlignment="1"/>
    <xf numFmtId="0" fontId="4" fillId="27" borderId="1" xfId="0" applyFont="1" applyFill="1" applyBorder="1" applyAlignment="1">
      <alignment horizontal="center" vertical="center"/>
    </xf>
    <xf numFmtId="0" fontId="4" fillId="27" borderId="13" xfId="0" applyFont="1" applyFill="1" applyBorder="1" applyAlignment="1">
      <alignment horizontal="center" vertical="center"/>
    </xf>
    <xf numFmtId="0" fontId="4" fillId="27" borderId="15" xfId="0" applyFont="1" applyFill="1" applyBorder="1" applyAlignment="1">
      <alignment horizontal="center" vertical="center"/>
    </xf>
    <xf numFmtId="0" fontId="4" fillId="27" borderId="13" xfId="0" applyNumberFormat="1" applyFont="1" applyFill="1" applyBorder="1" applyAlignment="1">
      <alignment horizontal="center" vertical="center" wrapText="1"/>
    </xf>
    <xf numFmtId="0" fontId="4" fillId="27" borderId="15" xfId="0" applyNumberFormat="1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left" indent="1"/>
    </xf>
    <xf numFmtId="0" fontId="2" fillId="0" borderId="20" xfId="0" applyFont="1" applyBorder="1" applyAlignment="1">
      <alignment horizontal="left" indent="1"/>
    </xf>
    <xf numFmtId="0" fontId="2" fillId="0" borderId="21" xfId="0" applyFont="1" applyBorder="1" applyAlignment="1">
      <alignment horizontal="left" indent="1"/>
    </xf>
    <xf numFmtId="0" fontId="7" fillId="6" borderId="1" xfId="0" applyFont="1" applyFill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7" fillId="6" borderId="20" xfId="0" applyFont="1" applyFill="1" applyBorder="1" applyAlignment="1">
      <alignment horizontal="center"/>
    </xf>
    <xf numFmtId="0" fontId="7" fillId="6" borderId="21" xfId="0" applyFont="1" applyFill="1" applyBorder="1" applyAlignment="1">
      <alignment horizontal="center"/>
    </xf>
    <xf numFmtId="0" fontId="2" fillId="5" borderId="19" xfId="0" applyFont="1" applyFill="1" applyBorder="1" applyAlignment="1">
      <alignment horizontal="left" indent="1"/>
    </xf>
    <xf numFmtId="0" fontId="2" fillId="5" borderId="20" xfId="0" applyFont="1" applyFill="1" applyBorder="1" applyAlignment="1">
      <alignment horizontal="left" indent="1"/>
    </xf>
    <xf numFmtId="0" fontId="2" fillId="5" borderId="21" xfId="0" applyFont="1" applyFill="1" applyBorder="1" applyAlignment="1">
      <alignment horizontal="left" indent="1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29" borderId="19" xfId="0" applyFont="1" applyFill="1" applyBorder="1" applyAlignment="1">
      <alignment horizontal="center"/>
    </xf>
    <xf numFmtId="0" fontId="2" fillId="29" borderId="21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 wrapText="1"/>
    </xf>
    <xf numFmtId="0" fontId="2" fillId="5" borderId="15" xfId="0" applyFont="1" applyFill="1" applyBorder="1" applyAlignment="1">
      <alignment horizontal="center" wrapText="1"/>
    </xf>
    <xf numFmtId="0" fontId="2" fillId="5" borderId="13" xfId="0" applyFont="1" applyFill="1" applyBorder="1" applyAlignment="1">
      <alignment horizontal="center"/>
    </xf>
    <xf numFmtId="0" fontId="2" fillId="5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2" fillId="0" borderId="19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4" xfId="0" applyFont="1" applyBorder="1" applyAlignment="1">
      <alignment horizontal="center" vertical="top"/>
    </xf>
    <xf numFmtId="0" fontId="2" fillId="0" borderId="24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/>
    </xf>
    <xf numFmtId="0" fontId="7" fillId="0" borderId="21" xfId="0" applyFont="1" applyBorder="1" applyAlignment="1">
      <alignment horizontal="center"/>
    </xf>
  </cellXfs>
  <cellStyles count="112">
    <cellStyle name="20% - Accent1 2" xfId="6"/>
    <cellStyle name="20% - Accent2 2" xfId="7"/>
    <cellStyle name="20% - Accent3 2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3 2" xfId="26"/>
    <cellStyle name="Accent4 2" xfId="27"/>
    <cellStyle name="Accent5 2" xfId="28"/>
    <cellStyle name="Accent6 2" xfId="29"/>
    <cellStyle name="Actual Date" xfId="30"/>
    <cellStyle name="Bad 2" xfId="31"/>
    <cellStyle name="Calculation 2" xfId="32"/>
    <cellStyle name="Check Cell 2" xfId="33"/>
    <cellStyle name="Comma" xfId="1" builtinId="3"/>
    <cellStyle name="Comma 10" xfId="34"/>
    <cellStyle name="Comma 2" xfId="5"/>
    <cellStyle name="Comma 2 2" xfId="36"/>
    <cellStyle name="Comma 2 3" xfId="37"/>
    <cellStyle name="Comma 2 4" xfId="35"/>
    <cellStyle name="Comma 3" xfId="38"/>
    <cellStyle name="Comma 3 2" xfId="39"/>
    <cellStyle name="Comma 4" xfId="40"/>
    <cellStyle name="Comma 5" xfId="41"/>
    <cellStyle name="Comma 6" xfId="42"/>
    <cellStyle name="Comma 7" xfId="43"/>
    <cellStyle name="Comma 8" xfId="105"/>
    <cellStyle name="Comma 8 2" xfId="107"/>
    <cellStyle name="Currency" xfId="2" builtinId="4"/>
    <cellStyle name="Currency 2" xfId="44"/>
    <cellStyle name="Currency 2 2" xfId="45"/>
    <cellStyle name="Currency 3" xfId="46"/>
    <cellStyle name="Date" xfId="47"/>
    <cellStyle name="Explanatory Text 2" xfId="48"/>
    <cellStyle name="Fixed" xfId="49"/>
    <cellStyle name="Good 2" xfId="50"/>
    <cellStyle name="Grey" xfId="51"/>
    <cellStyle name="HEADER" xfId="52"/>
    <cellStyle name="Heading 1 2" xfId="53"/>
    <cellStyle name="Heading 2 2" xfId="54"/>
    <cellStyle name="Heading 3 2" xfId="55"/>
    <cellStyle name="Heading 4 2" xfId="56"/>
    <cellStyle name="Heading1" xfId="57"/>
    <cellStyle name="Heading2" xfId="58"/>
    <cellStyle name="HIGHLIGHT" xfId="59"/>
    <cellStyle name="Input [yellow]" xfId="60"/>
    <cellStyle name="Input 2" xfId="61"/>
    <cellStyle name="Input 3" xfId="62"/>
    <cellStyle name="Input 4" xfId="63"/>
    <cellStyle name="Input 5" xfId="64"/>
    <cellStyle name="Input 6" xfId="65"/>
    <cellStyle name="Linked Cell 2" xfId="66"/>
    <cellStyle name="Neutral 2" xfId="67"/>
    <cellStyle name="no dec" xfId="68"/>
    <cellStyle name="Normal" xfId="0" builtinId="0"/>
    <cellStyle name="Normal - Style1" xfId="69"/>
    <cellStyle name="Normal 10" xfId="109"/>
    <cellStyle name="Normal 11" xfId="110"/>
    <cellStyle name="Normal 12" xfId="111"/>
    <cellStyle name="Normal 2" xfId="4"/>
    <cellStyle name="Normal 2 2" xfId="71"/>
    <cellStyle name="Normal 2 3" xfId="72"/>
    <cellStyle name="Normal 2 4" xfId="73"/>
    <cellStyle name="Normal 2 5" xfId="70"/>
    <cellStyle name="Normal 3" xfId="74"/>
    <cellStyle name="Normal 3 2" xfId="75"/>
    <cellStyle name="Normal 3 2 2" xfId="76"/>
    <cellStyle name="Normal 4" xfId="77"/>
    <cellStyle name="Normal 4 2" xfId="78"/>
    <cellStyle name="Normal 5" xfId="79"/>
    <cellStyle name="Normal 5 2" xfId="80"/>
    <cellStyle name="Normal 6" xfId="81"/>
    <cellStyle name="Normal 6 2" xfId="106"/>
    <cellStyle name="Normal 7" xfId="82"/>
    <cellStyle name="Normal 8" xfId="83"/>
    <cellStyle name="Normal 9" xfId="108"/>
    <cellStyle name="Note 2" xfId="84"/>
    <cellStyle name="Output 2" xfId="85"/>
    <cellStyle name="Percent" xfId="3" builtinId="5"/>
    <cellStyle name="Percent [2]" xfId="86"/>
    <cellStyle name="Percent 2" xfId="87"/>
    <cellStyle name="Percent 2 2" xfId="88"/>
    <cellStyle name="Percent 2 3" xfId="89"/>
    <cellStyle name="Percent 26" xfId="90"/>
    <cellStyle name="Percent 3" xfId="91"/>
    <cellStyle name="Percent 3 2" xfId="92"/>
    <cellStyle name="Percent 4" xfId="93"/>
    <cellStyle name="Percent 5" xfId="94"/>
    <cellStyle name="Percent 6" xfId="95"/>
    <cellStyle name="Percent 7" xfId="96"/>
    <cellStyle name="Percent 8" xfId="97"/>
    <cellStyle name="Style 1" xfId="98"/>
    <cellStyle name="Title 2" xfId="99"/>
    <cellStyle name="Total 2" xfId="100"/>
    <cellStyle name="Unprot" xfId="101"/>
    <cellStyle name="Unprot$" xfId="102"/>
    <cellStyle name="Unprotect" xfId="103"/>
    <cellStyle name="Warning Text 2" xfId="104"/>
  </cellStyles>
  <dxfs count="0"/>
  <tableStyles count="0" defaultTableStyle="TableStyleMedium2" defaultPivotStyle="PivotStyleLight16"/>
  <colors>
    <mruColors>
      <color rgb="FFFFFFCC"/>
      <color rgb="FFCCE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K380"/>
  <sheetViews>
    <sheetView tabSelected="1" workbookViewId="0">
      <selection activeCell="C16" sqref="C16"/>
    </sheetView>
  </sheetViews>
  <sheetFormatPr defaultRowHeight="15" outlineLevelRow="1" outlineLevelCol="1"/>
  <cols>
    <col min="1" max="1" width="7.42578125" customWidth="1"/>
    <col min="2" max="2" width="11" style="281" customWidth="1"/>
    <col min="3" max="3" width="88.42578125" customWidth="1"/>
    <col min="4" max="6" width="9.140625" customWidth="1" outlineLevel="1"/>
    <col min="7" max="7" width="12.42578125" hidden="1" customWidth="1" outlineLevel="1"/>
    <col min="8" max="8" width="12.28515625" customWidth="1" collapsed="1"/>
    <col min="9" max="37" width="12.28515625" customWidth="1"/>
  </cols>
  <sheetData>
    <row r="2" spans="1:37">
      <c r="A2" s="329" t="s">
        <v>7</v>
      </c>
      <c r="B2" s="329" t="s">
        <v>439</v>
      </c>
      <c r="C2" s="329" t="s">
        <v>440</v>
      </c>
      <c r="D2" s="328" t="s">
        <v>191</v>
      </c>
      <c r="E2" s="328"/>
      <c r="F2" s="331" t="s">
        <v>298</v>
      </c>
      <c r="G2" s="329" t="s">
        <v>299</v>
      </c>
      <c r="H2" s="328">
        <v>2017</v>
      </c>
      <c r="I2" s="328">
        <v>2018</v>
      </c>
      <c r="J2" s="328">
        <v>2019</v>
      </c>
      <c r="K2" s="328">
        <v>2020</v>
      </c>
      <c r="L2" s="328">
        <v>2021</v>
      </c>
      <c r="M2" s="328">
        <v>2022</v>
      </c>
      <c r="N2" s="328">
        <v>2023</v>
      </c>
      <c r="O2" s="328">
        <v>2024</v>
      </c>
      <c r="P2" s="328">
        <v>2025</v>
      </c>
      <c r="Q2" s="328">
        <v>2026</v>
      </c>
      <c r="R2" s="328">
        <v>2027</v>
      </c>
      <c r="S2" s="328">
        <v>2028</v>
      </c>
      <c r="T2" s="328">
        <v>2029</v>
      </c>
      <c r="U2" s="328">
        <v>2030</v>
      </c>
      <c r="V2" s="328">
        <v>2031</v>
      </c>
      <c r="W2" s="328">
        <v>2032</v>
      </c>
      <c r="X2" s="328">
        <v>2033</v>
      </c>
      <c r="Y2" s="328">
        <v>2034</v>
      </c>
      <c r="Z2" s="328">
        <v>2035</v>
      </c>
      <c r="AA2" s="328">
        <v>2036</v>
      </c>
      <c r="AB2" s="328">
        <v>2037</v>
      </c>
      <c r="AC2" s="328">
        <v>2038</v>
      </c>
      <c r="AD2" s="328">
        <v>2039</v>
      </c>
      <c r="AE2" s="328">
        <v>2040</v>
      </c>
      <c r="AF2" s="328">
        <v>2041</v>
      </c>
      <c r="AG2" s="328">
        <v>2042</v>
      </c>
      <c r="AH2" s="328">
        <v>2043</v>
      </c>
      <c r="AI2" s="328">
        <v>2044</v>
      </c>
      <c r="AJ2" s="328">
        <v>2045</v>
      </c>
      <c r="AK2" s="328" t="s">
        <v>26</v>
      </c>
    </row>
    <row r="3" spans="1:37">
      <c r="A3" s="330"/>
      <c r="B3" s="330"/>
      <c r="C3" s="330"/>
      <c r="D3" s="293" t="s">
        <v>8</v>
      </c>
      <c r="E3" s="293" t="s">
        <v>9</v>
      </c>
      <c r="F3" s="332"/>
      <c r="G3" s="330"/>
      <c r="H3" s="328"/>
      <c r="I3" s="328"/>
      <c r="J3" s="328"/>
      <c r="K3" s="328"/>
      <c r="L3" s="328"/>
      <c r="M3" s="328"/>
      <c r="N3" s="328"/>
      <c r="O3" s="328"/>
      <c r="P3" s="328"/>
      <c r="Q3" s="328"/>
      <c r="R3" s="328"/>
      <c r="S3" s="328"/>
      <c r="T3" s="328"/>
      <c r="U3" s="328"/>
      <c r="V3" s="328"/>
      <c r="W3" s="328"/>
      <c r="X3" s="328"/>
      <c r="Y3" s="328"/>
      <c r="Z3" s="328"/>
      <c r="AA3" s="328"/>
      <c r="AB3" s="328"/>
      <c r="AC3" s="328"/>
      <c r="AD3" s="328"/>
      <c r="AE3" s="328"/>
      <c r="AF3" s="328"/>
      <c r="AG3" s="328"/>
      <c r="AH3" s="328"/>
      <c r="AI3" s="328"/>
      <c r="AJ3" s="328"/>
      <c r="AK3" s="328"/>
    </row>
    <row r="4" spans="1:37">
      <c r="A4" s="285">
        <v>1</v>
      </c>
      <c r="B4" s="285" t="str">
        <f>CONCATENATE("Sensitivity ",A4)</f>
        <v>Sensitivity 1</v>
      </c>
      <c r="C4" s="289" t="s">
        <v>123</v>
      </c>
      <c r="D4" s="285">
        <v>2023</v>
      </c>
      <c r="E4" s="285">
        <f>'Scenario 1'!J14</f>
        <v>2023</v>
      </c>
      <c r="F4" s="295" t="s">
        <v>300</v>
      </c>
      <c r="G4" s="288"/>
      <c r="H4" s="290">
        <f ca="1">SUBTOTAL(9,H5:H9)</f>
        <v>50240082.030000001</v>
      </c>
      <c r="I4" s="290">
        <f t="shared" ref="I4:AK4" ca="1" si="0">SUBTOTAL(9,I5:I9)</f>
        <v>51609983.380000003</v>
      </c>
      <c r="J4" s="290">
        <f t="shared" ca="1" si="0"/>
        <v>40885197.520000003</v>
      </c>
      <c r="K4" s="290">
        <f t="shared" ca="1" si="0"/>
        <v>47524912.957249999</v>
      </c>
      <c r="L4" s="290">
        <f t="shared" ca="1" si="0"/>
        <v>40978249.593619637</v>
      </c>
      <c r="M4" s="290">
        <f t="shared" ca="1" si="0"/>
        <v>37113734.073956043</v>
      </c>
      <c r="N4" s="290">
        <f t="shared" ca="1" si="0"/>
        <v>35183747.777700432</v>
      </c>
      <c r="O4" s="290">
        <f t="shared" ca="1" si="0"/>
        <v>0</v>
      </c>
      <c r="P4" s="290">
        <f t="shared" ca="1" si="0"/>
        <v>0</v>
      </c>
      <c r="Q4" s="290">
        <f t="shared" ca="1" si="0"/>
        <v>0</v>
      </c>
      <c r="R4" s="290">
        <f t="shared" ca="1" si="0"/>
        <v>0</v>
      </c>
      <c r="S4" s="290">
        <f t="shared" ca="1" si="0"/>
        <v>0</v>
      </c>
      <c r="T4" s="290">
        <f t="shared" ca="1" si="0"/>
        <v>0</v>
      </c>
      <c r="U4" s="290">
        <f t="shared" ca="1" si="0"/>
        <v>0</v>
      </c>
      <c r="V4" s="290">
        <f t="shared" ca="1" si="0"/>
        <v>0</v>
      </c>
      <c r="W4" s="290">
        <f t="shared" ca="1" si="0"/>
        <v>0</v>
      </c>
      <c r="X4" s="290">
        <f t="shared" ca="1" si="0"/>
        <v>0</v>
      </c>
      <c r="Y4" s="290">
        <f t="shared" ca="1" si="0"/>
        <v>0</v>
      </c>
      <c r="Z4" s="290">
        <f t="shared" ca="1" si="0"/>
        <v>0</v>
      </c>
      <c r="AA4" s="290">
        <f t="shared" ca="1" si="0"/>
        <v>0</v>
      </c>
      <c r="AB4" s="290">
        <f t="shared" ca="1" si="0"/>
        <v>0</v>
      </c>
      <c r="AC4" s="290">
        <f t="shared" ca="1" si="0"/>
        <v>0</v>
      </c>
      <c r="AD4" s="290">
        <f t="shared" ca="1" si="0"/>
        <v>0</v>
      </c>
      <c r="AE4" s="290">
        <f t="shared" ca="1" si="0"/>
        <v>0</v>
      </c>
      <c r="AF4" s="290">
        <f t="shared" ca="1" si="0"/>
        <v>0</v>
      </c>
      <c r="AG4" s="290">
        <f t="shared" ca="1" si="0"/>
        <v>0</v>
      </c>
      <c r="AH4" s="290">
        <f t="shared" ca="1" si="0"/>
        <v>0</v>
      </c>
      <c r="AI4" s="290">
        <f t="shared" ca="1" si="0"/>
        <v>0</v>
      </c>
      <c r="AJ4" s="290">
        <f t="shared" ca="1" si="0"/>
        <v>0</v>
      </c>
      <c r="AK4" s="290">
        <f t="shared" ca="1" si="0"/>
        <v>303535907.33252615</v>
      </c>
    </row>
    <row r="5" spans="1:37" hidden="1" outlineLevel="1">
      <c r="A5" s="283">
        <f>A4</f>
        <v>1</v>
      </c>
      <c r="B5" s="283"/>
      <c r="C5" s="287" t="s">
        <v>224</v>
      </c>
      <c r="D5" s="283"/>
      <c r="E5" s="283"/>
      <c r="F5" s="296"/>
      <c r="G5" s="282"/>
      <c r="H5" s="284">
        <f>HLOOKUP($A5,'Scenario 1'!$I$42:$N$72,Summary!H$2-2015,FALSE)</f>
        <v>18803258.5</v>
      </c>
      <c r="I5" s="284">
        <f>HLOOKUP($A5,'Scenario 1'!$I$42:$N$72,Summary!I$2-2015,FALSE)</f>
        <v>15515713.57</v>
      </c>
      <c r="J5" s="284">
        <f>HLOOKUP($A5,'Scenario 1'!$I$42:$N$72,Summary!J$2-2015,FALSE)</f>
        <v>10355907.15</v>
      </c>
      <c r="K5" s="284">
        <f>HLOOKUP($A5,'Scenario 1'!$I$42:$N$72,Summary!K$2-2015,FALSE)</f>
        <v>12100045.84725</v>
      </c>
      <c r="L5" s="284">
        <f>HLOOKUP($A5,'Scenario 1'!$I$42:$N$72,Summary!L$2-2015,FALSE)</f>
        <v>7175311.4436196331</v>
      </c>
      <c r="M5" s="284">
        <f>HLOOKUP($A5,'Scenario 1'!$I$42:$N$72,Summary!M$2-2015,FALSE)</f>
        <v>2305697.16095604</v>
      </c>
      <c r="N5" s="284">
        <f>HLOOKUP($A5,'Scenario 1'!$I$42:$N$72,Summary!N$2-2015,FALSE)</f>
        <v>689350.12644043076</v>
      </c>
      <c r="O5" s="284">
        <f>HLOOKUP($A5,'Scenario 1'!$I$42:$N$72,Summary!O$2-2015,FALSE)</f>
        <v>0</v>
      </c>
      <c r="P5" s="284">
        <f>HLOOKUP($A5,'Scenario 1'!$I$42:$N$72,Summary!P$2-2015,FALSE)</f>
        <v>0</v>
      </c>
      <c r="Q5" s="284">
        <f>HLOOKUP($A5,'Scenario 1'!$I$42:$N$72,Summary!Q$2-2015,FALSE)</f>
        <v>0</v>
      </c>
      <c r="R5" s="284">
        <f>HLOOKUP($A5,'Scenario 1'!$I$42:$N$72,Summary!R$2-2015,FALSE)</f>
        <v>0</v>
      </c>
      <c r="S5" s="284">
        <f>HLOOKUP($A5,'Scenario 1'!$I$42:$N$72,Summary!S$2-2015,FALSE)</f>
        <v>0</v>
      </c>
      <c r="T5" s="284">
        <f>HLOOKUP($A5,'Scenario 1'!$I$42:$N$72,Summary!T$2-2015,FALSE)</f>
        <v>0</v>
      </c>
      <c r="U5" s="284">
        <f>HLOOKUP($A5,'Scenario 1'!$I$42:$N$72,Summary!U$2-2015,FALSE)</f>
        <v>0</v>
      </c>
      <c r="V5" s="284">
        <f>HLOOKUP($A5,'Scenario 1'!$I$42:$N$72,Summary!V$2-2015,FALSE)</f>
        <v>0</v>
      </c>
      <c r="W5" s="284">
        <f>HLOOKUP($A5,'Scenario 1'!$I$42:$N$72,Summary!W$2-2015,FALSE)</f>
        <v>0</v>
      </c>
      <c r="X5" s="284">
        <f>HLOOKUP($A5,'Scenario 1'!$I$42:$N$72,Summary!X$2-2015,FALSE)</f>
        <v>0</v>
      </c>
      <c r="Y5" s="284">
        <f>HLOOKUP($A5,'Scenario 1'!$I$42:$N$72,Summary!Y$2-2015,FALSE)</f>
        <v>0</v>
      </c>
      <c r="Z5" s="284">
        <f>HLOOKUP($A5,'Scenario 1'!$I$42:$N$72,Summary!Z$2-2015,FALSE)</f>
        <v>0</v>
      </c>
      <c r="AA5" s="284">
        <f>HLOOKUP($A5,'Scenario 1'!$I$42:$N$72,Summary!AA$2-2015,FALSE)</f>
        <v>0</v>
      </c>
      <c r="AB5" s="284">
        <f>HLOOKUP($A5,'Scenario 1'!$I$42:$N$72,Summary!AB$2-2015,FALSE)</f>
        <v>0</v>
      </c>
      <c r="AC5" s="284">
        <f>HLOOKUP($A5,'Scenario 1'!$I$42:$N$72,Summary!AC$2-2015,FALSE)</f>
        <v>0</v>
      </c>
      <c r="AD5" s="284">
        <f>HLOOKUP($A5,'Scenario 1'!$I$42:$N$72,Summary!AD$2-2015,FALSE)</f>
        <v>0</v>
      </c>
      <c r="AE5" s="284">
        <f>HLOOKUP($A5,'Scenario 1'!$I$42:$N$72,Summary!AE$2-2015,FALSE)</f>
        <v>0</v>
      </c>
      <c r="AF5" s="284">
        <f>HLOOKUP($A5,'Scenario 1'!$I$42:$N$72,Summary!AF$2-2015,FALSE)</f>
        <v>0</v>
      </c>
      <c r="AG5" s="284">
        <f>HLOOKUP($A5,'Scenario 1'!$I$42:$N$72,Summary!AG$2-2015,FALSE)</f>
        <v>0</v>
      </c>
      <c r="AH5" s="284">
        <f>HLOOKUP($A5,'Scenario 1'!$I$42:$N$72,Summary!AH$2-2015,FALSE)</f>
        <v>0</v>
      </c>
      <c r="AI5" s="284">
        <f>HLOOKUP($A5,'Scenario 1'!$I$42:$N$72,Summary!AI$2-2015,FALSE)</f>
        <v>0</v>
      </c>
      <c r="AJ5" s="284">
        <f>HLOOKUP($A5,'Scenario 1'!$I$42:$N$72,Summary!AJ$2-2015,FALSE)</f>
        <v>0</v>
      </c>
      <c r="AK5" s="284">
        <f>SUM(H5:AJ5)</f>
        <v>66945283.798266098</v>
      </c>
    </row>
    <row r="6" spans="1:37" hidden="1" outlineLevel="1">
      <c r="A6" s="283">
        <f>A5</f>
        <v>1</v>
      </c>
      <c r="B6" s="283"/>
      <c r="C6" s="287" t="s">
        <v>225</v>
      </c>
      <c r="D6" s="283"/>
      <c r="E6" s="283"/>
      <c r="F6" s="296"/>
      <c r="G6" s="282"/>
      <c r="H6" s="284">
        <f ca="1">HLOOKUP($A6,'Scenario 1'!$I$75:$N$105,Summary!H$2-2015,FALSE)</f>
        <v>600000</v>
      </c>
      <c r="I6" s="284">
        <f ca="1">HLOOKUP($A6,'Scenario 1'!$I$75:$N$105,Summary!I$2-2015,FALSE)</f>
        <v>4641000</v>
      </c>
      <c r="J6" s="284">
        <f ca="1">HLOOKUP($A6,'Scenario 1'!$I$75:$N$105,Summary!J$2-2015,FALSE)</f>
        <v>728000</v>
      </c>
      <c r="K6" s="284">
        <f ca="1">HLOOKUP($A6,'Scenario 1'!$I$75:$N$105,Summary!K$2-2015,FALSE)</f>
        <v>2015208</v>
      </c>
      <c r="L6" s="284">
        <f ca="1">HLOOKUP($A6,'Scenario 1'!$I$75:$N$105,Summary!L$2-2015,FALSE)</f>
        <v>648000</v>
      </c>
      <c r="M6" s="284">
        <f ca="1">HLOOKUP($A6,'Scenario 1'!$I$75:$N$105,Summary!M$2-2015,FALSE)</f>
        <v>990000.00000000012</v>
      </c>
      <c r="N6" s="284">
        <f ca="1">HLOOKUP($A6,'Scenario 1'!$I$75:$N$105,Summary!N$2-2015,FALSE)</f>
        <v>0</v>
      </c>
      <c r="O6" s="284">
        <f ca="1">HLOOKUP($A6,'Scenario 1'!$I$75:$N$105,Summary!O$2-2015,FALSE)</f>
        <v>0</v>
      </c>
      <c r="P6" s="284">
        <f ca="1">HLOOKUP($A6,'Scenario 1'!$I$75:$N$105,Summary!P$2-2015,FALSE)</f>
        <v>0</v>
      </c>
      <c r="Q6" s="284">
        <f ca="1">HLOOKUP($A6,'Scenario 1'!$I$75:$N$105,Summary!Q$2-2015,FALSE)</f>
        <v>0</v>
      </c>
      <c r="R6" s="284">
        <f ca="1">HLOOKUP($A6,'Scenario 1'!$I$75:$N$105,Summary!R$2-2015,FALSE)</f>
        <v>0</v>
      </c>
      <c r="S6" s="284">
        <f ca="1">HLOOKUP($A6,'Scenario 1'!$I$75:$N$105,Summary!S$2-2015,FALSE)</f>
        <v>0</v>
      </c>
      <c r="T6" s="284">
        <f ca="1">HLOOKUP($A6,'Scenario 1'!$I$75:$N$105,Summary!T$2-2015,FALSE)</f>
        <v>0</v>
      </c>
      <c r="U6" s="284">
        <f ca="1">HLOOKUP($A6,'Scenario 1'!$I$75:$N$105,Summary!U$2-2015,FALSE)</f>
        <v>0</v>
      </c>
      <c r="V6" s="284">
        <f ca="1">HLOOKUP($A6,'Scenario 1'!$I$75:$N$105,Summary!V$2-2015,FALSE)</f>
        <v>0</v>
      </c>
      <c r="W6" s="284">
        <f ca="1">HLOOKUP($A6,'Scenario 1'!$I$75:$N$105,Summary!W$2-2015,FALSE)</f>
        <v>0</v>
      </c>
      <c r="X6" s="284">
        <f ca="1">HLOOKUP($A6,'Scenario 1'!$I$75:$N$105,Summary!X$2-2015,FALSE)</f>
        <v>0</v>
      </c>
      <c r="Y6" s="284">
        <f ca="1">HLOOKUP($A6,'Scenario 1'!$I$75:$N$105,Summary!Y$2-2015,FALSE)</f>
        <v>0</v>
      </c>
      <c r="Z6" s="284">
        <f ca="1">HLOOKUP($A6,'Scenario 1'!$I$75:$N$105,Summary!Z$2-2015,FALSE)</f>
        <v>0</v>
      </c>
      <c r="AA6" s="284">
        <f ca="1">HLOOKUP($A6,'Scenario 1'!$I$75:$N$105,Summary!AA$2-2015,FALSE)</f>
        <v>0</v>
      </c>
      <c r="AB6" s="284">
        <f ca="1">HLOOKUP($A6,'Scenario 1'!$I$75:$N$105,Summary!AB$2-2015,FALSE)</f>
        <v>0</v>
      </c>
      <c r="AC6" s="284">
        <f ca="1">HLOOKUP($A6,'Scenario 1'!$I$75:$N$105,Summary!AC$2-2015,FALSE)</f>
        <v>0</v>
      </c>
      <c r="AD6" s="284">
        <f ca="1">HLOOKUP($A6,'Scenario 1'!$I$75:$N$105,Summary!AD$2-2015,FALSE)</f>
        <v>0</v>
      </c>
      <c r="AE6" s="284">
        <f ca="1">HLOOKUP($A6,'Scenario 1'!$I$75:$N$105,Summary!AE$2-2015,FALSE)</f>
        <v>0</v>
      </c>
      <c r="AF6" s="284">
        <f ca="1">HLOOKUP($A6,'Scenario 1'!$I$75:$N$105,Summary!AF$2-2015,FALSE)</f>
        <v>0</v>
      </c>
      <c r="AG6" s="284">
        <f ca="1">HLOOKUP($A6,'Scenario 1'!$I$75:$N$105,Summary!AG$2-2015,FALSE)</f>
        <v>0</v>
      </c>
      <c r="AH6" s="284">
        <f ca="1">HLOOKUP($A6,'Scenario 1'!$I$75:$N$105,Summary!AH$2-2015,FALSE)</f>
        <v>0</v>
      </c>
      <c r="AI6" s="284">
        <f ca="1">HLOOKUP($A6,'Scenario 1'!$I$75:$N$105,Summary!AI$2-2015,FALSE)</f>
        <v>0</v>
      </c>
      <c r="AJ6" s="284">
        <f ca="1">HLOOKUP($A6,'Scenario 1'!$I$75:$N$105,Summary!AJ$2-2015,FALSE)</f>
        <v>0</v>
      </c>
      <c r="AK6" s="284">
        <f ca="1">SUM(H6:AJ6)</f>
        <v>9622208</v>
      </c>
    </row>
    <row r="7" spans="1:37" hidden="1" outlineLevel="1">
      <c r="A7" s="283">
        <f>A6</f>
        <v>1</v>
      </c>
      <c r="B7" s="283"/>
      <c r="C7" s="287" t="s">
        <v>226</v>
      </c>
      <c r="D7" s="283"/>
      <c r="E7" s="283"/>
      <c r="F7" s="296"/>
      <c r="G7" s="282"/>
      <c r="H7" s="284">
        <f>HLOOKUP($A7,'Scenario 1'!$I$108:$N$138,Summary!H$2-2015,FALSE)</f>
        <v>18063856.140000001</v>
      </c>
      <c r="I7" s="284">
        <f>HLOOKUP($A7,'Scenario 1'!$I$108:$N$138,Summary!I$2-2015,FALSE)</f>
        <v>18538569.849999998</v>
      </c>
      <c r="J7" s="284">
        <f>HLOOKUP($A7,'Scenario 1'!$I$108:$N$138,Summary!J$2-2015,FALSE)</f>
        <v>18854305.27</v>
      </c>
      <c r="K7" s="284">
        <f>HLOOKUP($A7,'Scenario 1'!$I$108:$N$138,Summary!K$2-2015,FALSE)</f>
        <v>19834948.309999999</v>
      </c>
      <c r="L7" s="284">
        <f>HLOOKUP($A7,'Scenario 1'!$I$108:$N$138,Summary!L$2-2015,FALSE)</f>
        <v>19947342.150000006</v>
      </c>
      <c r="M7" s="284">
        <f>HLOOKUP($A7,'Scenario 1'!$I$108:$N$138,Summary!M$2-2015,FALSE)</f>
        <v>20346288.993000008</v>
      </c>
      <c r="N7" s="284">
        <f>HLOOKUP($A7,'Scenario 1'!$I$108:$N$138,Summary!N$2-2015,FALSE)</f>
        <v>20753214.772860002</v>
      </c>
      <c r="O7" s="284">
        <f>HLOOKUP($A7,'Scenario 1'!$I$108:$N$138,Summary!O$2-2015,FALSE)</f>
        <v>0</v>
      </c>
      <c r="P7" s="284">
        <f>HLOOKUP($A7,'Scenario 1'!$I$108:$N$138,Summary!P$2-2015,FALSE)</f>
        <v>0</v>
      </c>
      <c r="Q7" s="284">
        <f>HLOOKUP($A7,'Scenario 1'!$I$108:$N$138,Summary!Q$2-2015,FALSE)</f>
        <v>0</v>
      </c>
      <c r="R7" s="284">
        <f>HLOOKUP($A7,'Scenario 1'!$I$108:$N$138,Summary!R$2-2015,FALSE)</f>
        <v>0</v>
      </c>
      <c r="S7" s="284">
        <f>HLOOKUP($A7,'Scenario 1'!$I$108:$N$138,Summary!S$2-2015,FALSE)</f>
        <v>0</v>
      </c>
      <c r="T7" s="284">
        <f>HLOOKUP($A7,'Scenario 1'!$I$108:$N$138,Summary!T$2-2015,FALSE)</f>
        <v>0</v>
      </c>
      <c r="U7" s="284">
        <f>HLOOKUP($A7,'Scenario 1'!$I$108:$N$138,Summary!U$2-2015,FALSE)</f>
        <v>0</v>
      </c>
      <c r="V7" s="284">
        <f>HLOOKUP($A7,'Scenario 1'!$I$108:$N$138,Summary!V$2-2015,FALSE)</f>
        <v>0</v>
      </c>
      <c r="W7" s="284">
        <f>HLOOKUP($A7,'Scenario 1'!$I$108:$N$138,Summary!W$2-2015,FALSE)</f>
        <v>0</v>
      </c>
      <c r="X7" s="284">
        <f>HLOOKUP($A7,'Scenario 1'!$I$108:$N$138,Summary!X$2-2015,FALSE)</f>
        <v>0</v>
      </c>
      <c r="Y7" s="284">
        <f>HLOOKUP($A7,'Scenario 1'!$I$108:$N$138,Summary!Y$2-2015,FALSE)</f>
        <v>0</v>
      </c>
      <c r="Z7" s="284">
        <f>HLOOKUP($A7,'Scenario 1'!$I$108:$N$138,Summary!Z$2-2015,FALSE)</f>
        <v>0</v>
      </c>
      <c r="AA7" s="284">
        <f>HLOOKUP($A7,'Scenario 1'!$I$108:$N$138,Summary!AA$2-2015,FALSE)</f>
        <v>0</v>
      </c>
      <c r="AB7" s="284">
        <f>HLOOKUP($A7,'Scenario 1'!$I$108:$N$138,Summary!AB$2-2015,FALSE)</f>
        <v>0</v>
      </c>
      <c r="AC7" s="284">
        <f>HLOOKUP($A7,'Scenario 1'!$I$108:$N$138,Summary!AC$2-2015,FALSE)</f>
        <v>0</v>
      </c>
      <c r="AD7" s="284">
        <f>HLOOKUP($A7,'Scenario 1'!$I$108:$N$138,Summary!AD$2-2015,FALSE)</f>
        <v>0</v>
      </c>
      <c r="AE7" s="284">
        <f>HLOOKUP($A7,'Scenario 1'!$I$108:$N$138,Summary!AE$2-2015,FALSE)</f>
        <v>0</v>
      </c>
      <c r="AF7" s="284">
        <f>HLOOKUP($A7,'Scenario 1'!$I$108:$N$138,Summary!AF$2-2015,FALSE)</f>
        <v>0</v>
      </c>
      <c r="AG7" s="284">
        <f>HLOOKUP($A7,'Scenario 1'!$I$108:$N$138,Summary!AG$2-2015,FALSE)</f>
        <v>0</v>
      </c>
      <c r="AH7" s="284">
        <f>HLOOKUP($A7,'Scenario 1'!$I$108:$N$138,Summary!AH$2-2015,FALSE)</f>
        <v>0</v>
      </c>
      <c r="AI7" s="284">
        <f>HLOOKUP($A7,'Scenario 1'!$I$108:$N$138,Summary!AI$2-2015,FALSE)</f>
        <v>0</v>
      </c>
      <c r="AJ7" s="284">
        <f>HLOOKUP($A7,'Scenario 1'!$I$108:$N$138,Summary!AJ$2-2015,FALSE)</f>
        <v>0</v>
      </c>
      <c r="AK7" s="284">
        <f>SUM(H7:AJ7)</f>
        <v>136338525.48585999</v>
      </c>
    </row>
    <row r="8" spans="1:37" hidden="1" outlineLevel="1">
      <c r="A8" s="283">
        <f>A7</f>
        <v>1</v>
      </c>
      <c r="B8" s="283"/>
      <c r="C8" s="287" t="s">
        <v>227</v>
      </c>
      <c r="D8" s="283"/>
      <c r="E8" s="283"/>
      <c r="F8" s="296"/>
      <c r="G8" s="282"/>
      <c r="H8" s="284">
        <f>HLOOKUP($A8,'Scenario 1'!$I$143:$N$173,Summary!H$2-2015,FALSE)</f>
        <v>10696150.390000001</v>
      </c>
      <c r="I8" s="284">
        <f>HLOOKUP($A8,'Scenario 1'!$I$143:$N$173,Summary!I$2-2015,FALSE)</f>
        <v>10735593.960000001</v>
      </c>
      <c r="J8" s="284">
        <f>HLOOKUP($A8,'Scenario 1'!$I$143:$N$173,Summary!J$2-2015,FALSE)</f>
        <v>8134829.0999999996</v>
      </c>
      <c r="K8" s="284">
        <f>HLOOKUP($A8,'Scenario 1'!$I$143:$N$173,Summary!K$2-2015,FALSE)</f>
        <v>10672831.800000001</v>
      </c>
      <c r="L8" s="284">
        <f>HLOOKUP($A8,'Scenario 1'!$I$143:$N$173,Summary!L$2-2015,FALSE)</f>
        <v>10192874</v>
      </c>
      <c r="M8" s="284">
        <f>HLOOKUP($A8,'Scenario 1'!$I$143:$N$173,Summary!M$2-2015,FALSE)</f>
        <v>10396731.479999997</v>
      </c>
      <c r="N8" s="284">
        <f>HLOOKUP($A8,'Scenario 1'!$I$143:$N$173,Summary!N$2-2015,FALSE)</f>
        <v>10604666.109599998</v>
      </c>
      <c r="O8" s="284">
        <f>HLOOKUP($A8,'Scenario 1'!$I$143:$N$173,Summary!O$2-2015,FALSE)</f>
        <v>0</v>
      </c>
      <c r="P8" s="284">
        <f>HLOOKUP($A8,'Scenario 1'!$I$143:$N$173,Summary!P$2-2015,FALSE)</f>
        <v>0</v>
      </c>
      <c r="Q8" s="284">
        <f>HLOOKUP($A8,'Scenario 1'!$I$143:$N$173,Summary!Q$2-2015,FALSE)</f>
        <v>0</v>
      </c>
      <c r="R8" s="284">
        <f>HLOOKUP($A8,'Scenario 1'!$I$143:$N$173,Summary!R$2-2015,FALSE)</f>
        <v>0</v>
      </c>
      <c r="S8" s="284">
        <f>HLOOKUP($A8,'Scenario 1'!$I$143:$N$173,Summary!S$2-2015,FALSE)</f>
        <v>0</v>
      </c>
      <c r="T8" s="284">
        <f>HLOOKUP($A8,'Scenario 1'!$I$143:$N$173,Summary!T$2-2015,FALSE)</f>
        <v>0</v>
      </c>
      <c r="U8" s="284">
        <f>HLOOKUP($A8,'Scenario 1'!$I$143:$N$173,Summary!U$2-2015,FALSE)</f>
        <v>0</v>
      </c>
      <c r="V8" s="284">
        <f>HLOOKUP($A8,'Scenario 1'!$I$143:$N$173,Summary!V$2-2015,FALSE)</f>
        <v>0</v>
      </c>
      <c r="W8" s="284">
        <f>HLOOKUP($A8,'Scenario 1'!$I$143:$N$173,Summary!W$2-2015,FALSE)</f>
        <v>0</v>
      </c>
      <c r="X8" s="284">
        <f>HLOOKUP($A8,'Scenario 1'!$I$143:$N$173,Summary!X$2-2015,FALSE)</f>
        <v>0</v>
      </c>
      <c r="Y8" s="284">
        <f>HLOOKUP($A8,'Scenario 1'!$I$143:$N$173,Summary!Y$2-2015,FALSE)</f>
        <v>0</v>
      </c>
      <c r="Z8" s="284">
        <f>HLOOKUP($A8,'Scenario 1'!$I$143:$N$173,Summary!Z$2-2015,FALSE)</f>
        <v>0</v>
      </c>
      <c r="AA8" s="284">
        <f>HLOOKUP($A8,'Scenario 1'!$I$143:$N$173,Summary!AA$2-2015,FALSE)</f>
        <v>0</v>
      </c>
      <c r="AB8" s="284">
        <f>HLOOKUP($A8,'Scenario 1'!$I$143:$N$173,Summary!AB$2-2015,FALSE)</f>
        <v>0</v>
      </c>
      <c r="AC8" s="284">
        <f>HLOOKUP($A8,'Scenario 1'!$I$143:$N$173,Summary!AC$2-2015,FALSE)</f>
        <v>0</v>
      </c>
      <c r="AD8" s="284">
        <f>HLOOKUP($A8,'Scenario 1'!$I$143:$N$173,Summary!AD$2-2015,FALSE)</f>
        <v>0</v>
      </c>
      <c r="AE8" s="284">
        <f>HLOOKUP($A8,'Scenario 1'!$I$143:$N$173,Summary!AE$2-2015,FALSE)</f>
        <v>0</v>
      </c>
      <c r="AF8" s="284">
        <f>HLOOKUP($A8,'Scenario 1'!$I$143:$N$173,Summary!AF$2-2015,FALSE)</f>
        <v>0</v>
      </c>
      <c r="AG8" s="284">
        <f>HLOOKUP($A8,'Scenario 1'!$I$143:$N$173,Summary!AG$2-2015,FALSE)</f>
        <v>0</v>
      </c>
      <c r="AH8" s="284">
        <f>HLOOKUP($A8,'Scenario 1'!$I$143:$N$173,Summary!AH$2-2015,FALSE)</f>
        <v>0</v>
      </c>
      <c r="AI8" s="284">
        <f>HLOOKUP($A8,'Scenario 1'!$I$143:$N$173,Summary!AI$2-2015,FALSE)</f>
        <v>0</v>
      </c>
      <c r="AJ8" s="284">
        <f>HLOOKUP($A8,'Scenario 1'!$I$143:$N$173,Summary!AJ$2-2015,FALSE)</f>
        <v>0</v>
      </c>
      <c r="AK8" s="284">
        <f>SUM(H8:AJ8)</f>
        <v>71433676.839599997</v>
      </c>
    </row>
    <row r="9" spans="1:37" hidden="1" outlineLevel="1">
      <c r="A9" s="283">
        <f>A8</f>
        <v>1</v>
      </c>
      <c r="B9" s="283"/>
      <c r="C9" s="287" t="s">
        <v>114</v>
      </c>
      <c r="D9" s="283"/>
      <c r="E9" s="283"/>
      <c r="F9" s="296"/>
      <c r="G9" s="282"/>
      <c r="H9" s="284">
        <f>HLOOKUP($A9,'Scenario 1'!$I$178:$N$208,Summary!H$2-2015,FALSE)</f>
        <v>2076817</v>
      </c>
      <c r="I9" s="284">
        <f>HLOOKUP($A9,'Scenario 1'!$I$178:$N$208,Summary!I$2-2015,FALSE)</f>
        <v>2179106</v>
      </c>
      <c r="J9" s="284">
        <f>HLOOKUP($A9,'Scenario 1'!$I$178:$N$208,Summary!J$2-2015,FALSE)</f>
        <v>2812155.9999999995</v>
      </c>
      <c r="K9" s="284">
        <f>HLOOKUP($A9,'Scenario 1'!$I$178:$N$208,Summary!K$2-2015,FALSE)</f>
        <v>2901879</v>
      </c>
      <c r="L9" s="284">
        <f>HLOOKUP($A9,'Scenario 1'!$I$178:$N$208,Summary!L$2-2015,FALSE)</f>
        <v>3014722</v>
      </c>
      <c r="M9" s="284">
        <f>HLOOKUP($A9,'Scenario 1'!$I$178:$N$208,Summary!M$2-2015,FALSE)</f>
        <v>3075016.44</v>
      </c>
      <c r="N9" s="284">
        <f>HLOOKUP($A9,'Scenario 1'!$I$178:$N$208,Summary!N$2-2015,FALSE)</f>
        <v>3136516.7687999997</v>
      </c>
      <c r="O9" s="284">
        <f>HLOOKUP($A9,'Scenario 1'!$I$178:$N$208,Summary!O$2-2015,FALSE)</f>
        <v>0</v>
      </c>
      <c r="P9" s="284">
        <f>HLOOKUP($A9,'Scenario 1'!$I$178:$N$208,Summary!P$2-2015,FALSE)</f>
        <v>0</v>
      </c>
      <c r="Q9" s="284">
        <f>HLOOKUP($A9,'Scenario 1'!$I$178:$N$208,Summary!Q$2-2015,FALSE)</f>
        <v>0</v>
      </c>
      <c r="R9" s="284">
        <f>HLOOKUP($A9,'Scenario 1'!$I$178:$N$208,Summary!R$2-2015,FALSE)</f>
        <v>0</v>
      </c>
      <c r="S9" s="284">
        <f>HLOOKUP($A9,'Scenario 1'!$I$178:$N$208,Summary!S$2-2015,FALSE)</f>
        <v>0</v>
      </c>
      <c r="T9" s="284">
        <f>HLOOKUP($A9,'Scenario 1'!$I$178:$N$208,Summary!T$2-2015,FALSE)</f>
        <v>0</v>
      </c>
      <c r="U9" s="284">
        <f>HLOOKUP($A9,'Scenario 1'!$I$178:$N$208,Summary!U$2-2015,FALSE)</f>
        <v>0</v>
      </c>
      <c r="V9" s="284">
        <f>HLOOKUP($A9,'Scenario 1'!$I$178:$N$208,Summary!V$2-2015,FALSE)</f>
        <v>0</v>
      </c>
      <c r="W9" s="284">
        <f>HLOOKUP($A9,'Scenario 1'!$I$178:$N$208,Summary!W$2-2015,FALSE)</f>
        <v>0</v>
      </c>
      <c r="X9" s="284">
        <f>HLOOKUP($A9,'Scenario 1'!$I$178:$N$208,Summary!X$2-2015,FALSE)</f>
        <v>0</v>
      </c>
      <c r="Y9" s="284">
        <f>HLOOKUP($A9,'Scenario 1'!$I$178:$N$208,Summary!Y$2-2015,FALSE)</f>
        <v>0</v>
      </c>
      <c r="Z9" s="284">
        <f>HLOOKUP($A9,'Scenario 1'!$I$178:$N$208,Summary!Z$2-2015,FALSE)</f>
        <v>0</v>
      </c>
      <c r="AA9" s="284">
        <f>HLOOKUP($A9,'Scenario 1'!$I$178:$N$208,Summary!AA$2-2015,FALSE)</f>
        <v>0</v>
      </c>
      <c r="AB9" s="284">
        <f>HLOOKUP($A9,'Scenario 1'!$I$178:$N$208,Summary!AB$2-2015,FALSE)</f>
        <v>0</v>
      </c>
      <c r="AC9" s="284">
        <f>HLOOKUP($A9,'Scenario 1'!$I$178:$N$208,Summary!AC$2-2015,FALSE)</f>
        <v>0</v>
      </c>
      <c r="AD9" s="284">
        <f>HLOOKUP($A9,'Scenario 1'!$I$178:$N$208,Summary!AD$2-2015,FALSE)</f>
        <v>0</v>
      </c>
      <c r="AE9" s="284">
        <f>HLOOKUP($A9,'Scenario 1'!$I$178:$N$208,Summary!AE$2-2015,FALSE)</f>
        <v>0</v>
      </c>
      <c r="AF9" s="284">
        <f>HLOOKUP($A9,'Scenario 1'!$I$178:$N$208,Summary!AF$2-2015,FALSE)</f>
        <v>0</v>
      </c>
      <c r="AG9" s="284">
        <f>HLOOKUP($A9,'Scenario 1'!$I$178:$N$208,Summary!AG$2-2015,FALSE)</f>
        <v>0</v>
      </c>
      <c r="AH9" s="284">
        <f>HLOOKUP($A9,'Scenario 1'!$I$178:$N$208,Summary!AH$2-2015,FALSE)</f>
        <v>0</v>
      </c>
      <c r="AI9" s="284">
        <f>HLOOKUP($A9,'Scenario 1'!$I$178:$N$208,Summary!AI$2-2015,FALSE)</f>
        <v>0</v>
      </c>
      <c r="AJ9" s="284">
        <f>HLOOKUP($A9,'Scenario 1'!$I$178:$N$208,Summary!AJ$2-2015,FALSE)</f>
        <v>0</v>
      </c>
      <c r="AK9" s="284">
        <f>SUM(H9:AJ9)</f>
        <v>19196213.208799999</v>
      </c>
    </row>
    <row r="10" spans="1:37" collapsed="1">
      <c r="A10" s="285" t="s">
        <v>192</v>
      </c>
      <c r="B10" s="285" t="str">
        <f>CONCATENATE("Sensitivity ",A10)</f>
        <v>Sensitivity 1A</v>
      </c>
      <c r="C10" s="289" t="s">
        <v>197</v>
      </c>
      <c r="D10" s="285">
        <v>2024</v>
      </c>
      <c r="E10" s="285">
        <v>2024</v>
      </c>
      <c r="F10" s="295" t="s">
        <v>301</v>
      </c>
      <c r="G10" s="288"/>
      <c r="H10" s="290">
        <f ca="1">SUBTOTAL(9,H11:H15)</f>
        <v>58240082.030000001</v>
      </c>
      <c r="I10" s="290">
        <f t="shared" ref="I10" ca="1" si="1">SUBTOTAL(9,I11:I15)</f>
        <v>51609983.380000003</v>
      </c>
      <c r="J10" s="290">
        <f t="shared" ref="J10" ca="1" si="2">SUBTOTAL(9,J11:J15)</f>
        <v>40885197.520000003</v>
      </c>
      <c r="K10" s="290">
        <f t="shared" ref="K10" ca="1" si="3">SUBTOTAL(9,K11:K15)</f>
        <v>52114585.519999996</v>
      </c>
      <c r="L10" s="290">
        <f t="shared" ref="L10" ca="1" si="4">SUBTOTAL(9,L11:L15)</f>
        <v>44506849.254165098</v>
      </c>
      <c r="M10" s="290">
        <f t="shared" ref="M10" ca="1" si="5">SUBTOTAL(9,M11:M15)</f>
        <v>40044339.811245963</v>
      </c>
      <c r="N10" s="290">
        <f t="shared" ref="N10" ca="1" si="6">SUBTOTAL(9,N11:N15)</f>
        <v>43214317.883093491</v>
      </c>
      <c r="O10" s="290">
        <f t="shared" ref="O10" ca="1" si="7">SUBTOTAL(9,O11:O15)</f>
        <v>35794096.721219137</v>
      </c>
      <c r="P10" s="290">
        <f t="shared" ref="P10" ca="1" si="8">SUBTOTAL(9,P11:P15)</f>
        <v>0</v>
      </c>
      <c r="Q10" s="290">
        <f t="shared" ref="Q10" ca="1" si="9">SUBTOTAL(9,Q11:Q15)</f>
        <v>0</v>
      </c>
      <c r="R10" s="290">
        <f t="shared" ref="R10" ca="1" si="10">SUBTOTAL(9,R11:R15)</f>
        <v>0</v>
      </c>
      <c r="S10" s="290">
        <f t="shared" ref="S10" ca="1" si="11">SUBTOTAL(9,S11:S15)</f>
        <v>0</v>
      </c>
      <c r="T10" s="290">
        <f t="shared" ref="T10" ca="1" si="12">SUBTOTAL(9,T11:T15)</f>
        <v>0</v>
      </c>
      <c r="U10" s="290">
        <f t="shared" ref="U10" ca="1" si="13">SUBTOTAL(9,U11:U15)</f>
        <v>0</v>
      </c>
      <c r="V10" s="290">
        <f t="shared" ref="V10" ca="1" si="14">SUBTOTAL(9,V11:V15)</f>
        <v>0</v>
      </c>
      <c r="W10" s="290">
        <f t="shared" ref="W10" ca="1" si="15">SUBTOTAL(9,W11:W15)</f>
        <v>0</v>
      </c>
      <c r="X10" s="290">
        <f t="shared" ref="X10" ca="1" si="16">SUBTOTAL(9,X11:X15)</f>
        <v>0</v>
      </c>
      <c r="Y10" s="290">
        <f t="shared" ref="Y10" ca="1" si="17">SUBTOTAL(9,Y11:Y15)</f>
        <v>0</v>
      </c>
      <c r="Z10" s="290">
        <f t="shared" ref="Z10" ca="1" si="18">SUBTOTAL(9,Z11:Z15)</f>
        <v>0</v>
      </c>
      <c r="AA10" s="290">
        <f t="shared" ref="AA10" ca="1" si="19">SUBTOTAL(9,AA11:AA15)</f>
        <v>0</v>
      </c>
      <c r="AB10" s="290">
        <f t="shared" ref="AB10" ca="1" si="20">SUBTOTAL(9,AB11:AB15)</f>
        <v>0</v>
      </c>
      <c r="AC10" s="290">
        <f t="shared" ref="AC10" ca="1" si="21">SUBTOTAL(9,AC11:AC15)</f>
        <v>0</v>
      </c>
      <c r="AD10" s="290">
        <f t="shared" ref="AD10" ca="1" si="22">SUBTOTAL(9,AD11:AD15)</f>
        <v>0</v>
      </c>
      <c r="AE10" s="290">
        <f t="shared" ref="AE10" ca="1" si="23">SUBTOTAL(9,AE11:AE15)</f>
        <v>0</v>
      </c>
      <c r="AF10" s="290">
        <f t="shared" ref="AF10" ca="1" si="24">SUBTOTAL(9,AF11:AF15)</f>
        <v>0</v>
      </c>
      <c r="AG10" s="290">
        <f t="shared" ref="AG10" ca="1" si="25">SUBTOTAL(9,AG11:AG15)</f>
        <v>0</v>
      </c>
      <c r="AH10" s="290">
        <f t="shared" ref="AH10" ca="1" si="26">SUBTOTAL(9,AH11:AH15)</f>
        <v>0</v>
      </c>
      <c r="AI10" s="290">
        <f t="shared" ref="AI10" ca="1" si="27">SUBTOTAL(9,AI11:AI15)</f>
        <v>0</v>
      </c>
      <c r="AJ10" s="290">
        <f t="shared" ref="AJ10" ca="1" si="28">SUBTOTAL(9,AJ11:AJ15)</f>
        <v>0</v>
      </c>
      <c r="AK10" s="290">
        <f t="shared" ref="AK10" ca="1" si="29">SUBTOTAL(9,AK11:AK15)</f>
        <v>366409452.11972368</v>
      </c>
    </row>
    <row r="11" spans="1:37" s="281" customFormat="1" hidden="1" outlineLevel="1">
      <c r="A11" s="283" t="str">
        <f>A10</f>
        <v>1A</v>
      </c>
      <c r="B11" s="283"/>
      <c r="C11" s="287" t="s">
        <v>224</v>
      </c>
      <c r="D11" s="283"/>
      <c r="E11" s="283"/>
      <c r="F11" s="296"/>
      <c r="G11" s="282"/>
      <c r="H11" s="284">
        <f>HLOOKUP($A11,'Scenario 1'!$I$42:$N$72,Summary!H$2-2015,FALSE)</f>
        <v>18803258.5</v>
      </c>
      <c r="I11" s="284">
        <f>HLOOKUP($A11,'Scenario 1'!$I$42:$N$72,Summary!I$2-2015,FALSE)</f>
        <v>15515713.57</v>
      </c>
      <c r="J11" s="284">
        <f>HLOOKUP($A11,'Scenario 1'!$I$42:$N$72,Summary!J$2-2015,FALSE)</f>
        <v>10355907.15</v>
      </c>
      <c r="K11" s="284">
        <f>HLOOKUP($A11,'Scenario 1'!$I$42:$N$72,Summary!K$2-2015,FALSE)</f>
        <v>16689718.41</v>
      </c>
      <c r="L11" s="284">
        <f>HLOOKUP($A11,'Scenario 1'!$I$42:$N$72,Summary!L$2-2015,FALSE)</f>
        <v>10703911.104165088</v>
      </c>
      <c r="M11" s="284">
        <f>HLOOKUP($A11,'Scenario 1'!$I$42:$N$72,Summary!M$2-2015,FALSE)</f>
        <v>5236302.8982459595</v>
      </c>
      <c r="N11" s="284">
        <f>HLOOKUP($A11,'Scenario 1'!$I$42:$N$72,Summary!N$2-2015,FALSE)</f>
        <v>3715892.3692254955</v>
      </c>
      <c r="O11" s="284">
        <f>HLOOKUP($A11,'Scenario 1'!$I$42:$N$72,Summary!O$2-2015,FALSE)</f>
        <v>609811.11693393427</v>
      </c>
      <c r="P11" s="284">
        <f>HLOOKUP($A11,'Scenario 1'!$I$42:$N$72,Summary!P$2-2015,FALSE)</f>
        <v>0</v>
      </c>
      <c r="Q11" s="284">
        <f>HLOOKUP($A11,'Scenario 1'!$I$42:$N$72,Summary!Q$2-2015,FALSE)</f>
        <v>0</v>
      </c>
      <c r="R11" s="284">
        <f>HLOOKUP($A11,'Scenario 1'!$I$42:$N$72,Summary!R$2-2015,FALSE)</f>
        <v>0</v>
      </c>
      <c r="S11" s="284">
        <f>HLOOKUP($A11,'Scenario 1'!$I$42:$N$72,Summary!S$2-2015,FALSE)</f>
        <v>0</v>
      </c>
      <c r="T11" s="284">
        <f>HLOOKUP($A11,'Scenario 1'!$I$42:$N$72,Summary!T$2-2015,FALSE)</f>
        <v>0</v>
      </c>
      <c r="U11" s="284">
        <f>HLOOKUP($A11,'Scenario 1'!$I$42:$N$72,Summary!U$2-2015,FALSE)</f>
        <v>0</v>
      </c>
      <c r="V11" s="284">
        <f>HLOOKUP($A11,'Scenario 1'!$I$42:$N$72,Summary!V$2-2015,FALSE)</f>
        <v>0</v>
      </c>
      <c r="W11" s="284">
        <f>HLOOKUP($A11,'Scenario 1'!$I$42:$N$72,Summary!W$2-2015,FALSE)</f>
        <v>0</v>
      </c>
      <c r="X11" s="284">
        <f>HLOOKUP($A11,'Scenario 1'!$I$42:$N$72,Summary!X$2-2015,FALSE)</f>
        <v>0</v>
      </c>
      <c r="Y11" s="284">
        <f>HLOOKUP($A11,'Scenario 1'!$I$42:$N$72,Summary!Y$2-2015,FALSE)</f>
        <v>0</v>
      </c>
      <c r="Z11" s="284">
        <f>HLOOKUP($A11,'Scenario 1'!$I$42:$N$72,Summary!Z$2-2015,FALSE)</f>
        <v>0</v>
      </c>
      <c r="AA11" s="284">
        <f>HLOOKUP($A11,'Scenario 1'!$I$42:$N$72,Summary!AA$2-2015,FALSE)</f>
        <v>0</v>
      </c>
      <c r="AB11" s="284">
        <f>HLOOKUP($A11,'Scenario 1'!$I$42:$N$72,Summary!AB$2-2015,FALSE)</f>
        <v>0</v>
      </c>
      <c r="AC11" s="284">
        <f>HLOOKUP($A11,'Scenario 1'!$I$42:$N$72,Summary!AC$2-2015,FALSE)</f>
        <v>0</v>
      </c>
      <c r="AD11" s="284">
        <f>HLOOKUP($A11,'Scenario 1'!$I$42:$N$72,Summary!AD$2-2015,FALSE)</f>
        <v>0</v>
      </c>
      <c r="AE11" s="284">
        <f>HLOOKUP($A11,'Scenario 1'!$I$42:$N$72,Summary!AE$2-2015,FALSE)</f>
        <v>0</v>
      </c>
      <c r="AF11" s="284">
        <f>HLOOKUP($A11,'Scenario 1'!$I$42:$N$72,Summary!AF$2-2015,FALSE)</f>
        <v>0</v>
      </c>
      <c r="AG11" s="284">
        <f>HLOOKUP($A11,'Scenario 1'!$I$42:$N$72,Summary!AG$2-2015,FALSE)</f>
        <v>0</v>
      </c>
      <c r="AH11" s="284">
        <f>HLOOKUP($A11,'Scenario 1'!$I$42:$N$72,Summary!AH$2-2015,FALSE)</f>
        <v>0</v>
      </c>
      <c r="AI11" s="284">
        <f>HLOOKUP($A11,'Scenario 1'!$I$42:$N$72,Summary!AI$2-2015,FALSE)</f>
        <v>0</v>
      </c>
      <c r="AJ11" s="284">
        <f>HLOOKUP($A11,'Scenario 1'!$I$42:$N$72,Summary!AJ$2-2015,FALSE)</f>
        <v>0</v>
      </c>
      <c r="AK11" s="284">
        <f>SUM(H11:AJ11)</f>
        <v>81630515.118570477</v>
      </c>
    </row>
    <row r="12" spans="1:37" s="281" customFormat="1" hidden="1" outlineLevel="1">
      <c r="A12" s="283" t="str">
        <f>A11</f>
        <v>1A</v>
      </c>
      <c r="B12" s="283"/>
      <c r="C12" s="287" t="s">
        <v>225</v>
      </c>
      <c r="D12" s="283"/>
      <c r="E12" s="283"/>
      <c r="F12" s="296"/>
      <c r="G12" s="282"/>
      <c r="H12" s="284">
        <f ca="1">HLOOKUP($A12,'Scenario 1'!$I$75:$N$105,Summary!H$2-2015,FALSE)</f>
        <v>8600000</v>
      </c>
      <c r="I12" s="284">
        <f ca="1">HLOOKUP($A12,'Scenario 1'!$I$75:$N$105,Summary!I$2-2015,FALSE)</f>
        <v>4641000</v>
      </c>
      <c r="J12" s="284">
        <f ca="1">HLOOKUP($A12,'Scenario 1'!$I$75:$N$105,Summary!J$2-2015,FALSE)</f>
        <v>728000</v>
      </c>
      <c r="K12" s="284">
        <f ca="1">HLOOKUP($A12,'Scenario 1'!$I$75:$N$105,Summary!K$2-2015,FALSE)</f>
        <v>2015208</v>
      </c>
      <c r="L12" s="284">
        <f ca="1">HLOOKUP($A12,'Scenario 1'!$I$75:$N$105,Summary!L$2-2015,FALSE)</f>
        <v>648000</v>
      </c>
      <c r="M12" s="284">
        <f ca="1">HLOOKUP($A12,'Scenario 1'!$I$75:$N$105,Summary!M$2-2015,FALSE)</f>
        <v>990000.00000000012</v>
      </c>
      <c r="N12" s="284">
        <f ca="1">HLOOKUP($A12,'Scenario 1'!$I$75:$N$105,Summary!N$2-2015,FALSE)</f>
        <v>5004027.8626080006</v>
      </c>
      <c r="O12" s="284">
        <f ca="1">HLOOKUP($A12,'Scenario 1'!$I$75:$N$105,Summary!O$2-2015,FALSE)</f>
        <v>0</v>
      </c>
      <c r="P12" s="284">
        <f ca="1">HLOOKUP($A12,'Scenario 1'!$I$75:$N$105,Summary!P$2-2015,FALSE)</f>
        <v>0</v>
      </c>
      <c r="Q12" s="284">
        <f ca="1">HLOOKUP($A12,'Scenario 1'!$I$75:$N$105,Summary!Q$2-2015,FALSE)</f>
        <v>0</v>
      </c>
      <c r="R12" s="284">
        <f ca="1">HLOOKUP($A12,'Scenario 1'!$I$75:$N$105,Summary!R$2-2015,FALSE)</f>
        <v>0</v>
      </c>
      <c r="S12" s="284">
        <f ca="1">HLOOKUP($A12,'Scenario 1'!$I$75:$N$105,Summary!S$2-2015,FALSE)</f>
        <v>0</v>
      </c>
      <c r="T12" s="284">
        <f ca="1">HLOOKUP($A12,'Scenario 1'!$I$75:$N$105,Summary!T$2-2015,FALSE)</f>
        <v>0</v>
      </c>
      <c r="U12" s="284">
        <f ca="1">HLOOKUP($A12,'Scenario 1'!$I$75:$N$105,Summary!U$2-2015,FALSE)</f>
        <v>0</v>
      </c>
      <c r="V12" s="284">
        <f ca="1">HLOOKUP($A12,'Scenario 1'!$I$75:$N$105,Summary!V$2-2015,FALSE)</f>
        <v>0</v>
      </c>
      <c r="W12" s="284">
        <f ca="1">HLOOKUP($A12,'Scenario 1'!$I$75:$N$105,Summary!W$2-2015,FALSE)</f>
        <v>0</v>
      </c>
      <c r="X12" s="284">
        <f ca="1">HLOOKUP($A12,'Scenario 1'!$I$75:$N$105,Summary!X$2-2015,FALSE)</f>
        <v>0</v>
      </c>
      <c r="Y12" s="284">
        <f ca="1">HLOOKUP($A12,'Scenario 1'!$I$75:$N$105,Summary!Y$2-2015,FALSE)</f>
        <v>0</v>
      </c>
      <c r="Z12" s="284">
        <f ca="1">HLOOKUP($A12,'Scenario 1'!$I$75:$N$105,Summary!Z$2-2015,FALSE)</f>
        <v>0</v>
      </c>
      <c r="AA12" s="284">
        <f ca="1">HLOOKUP($A12,'Scenario 1'!$I$75:$N$105,Summary!AA$2-2015,FALSE)</f>
        <v>0</v>
      </c>
      <c r="AB12" s="284">
        <f ca="1">HLOOKUP($A12,'Scenario 1'!$I$75:$N$105,Summary!AB$2-2015,FALSE)</f>
        <v>0</v>
      </c>
      <c r="AC12" s="284">
        <f ca="1">HLOOKUP($A12,'Scenario 1'!$I$75:$N$105,Summary!AC$2-2015,FALSE)</f>
        <v>0</v>
      </c>
      <c r="AD12" s="284">
        <f ca="1">HLOOKUP($A12,'Scenario 1'!$I$75:$N$105,Summary!AD$2-2015,FALSE)</f>
        <v>0</v>
      </c>
      <c r="AE12" s="284">
        <f ca="1">HLOOKUP($A12,'Scenario 1'!$I$75:$N$105,Summary!AE$2-2015,FALSE)</f>
        <v>0</v>
      </c>
      <c r="AF12" s="284">
        <f ca="1">HLOOKUP($A12,'Scenario 1'!$I$75:$N$105,Summary!AF$2-2015,FALSE)</f>
        <v>0</v>
      </c>
      <c r="AG12" s="284">
        <f ca="1">HLOOKUP($A12,'Scenario 1'!$I$75:$N$105,Summary!AG$2-2015,FALSE)</f>
        <v>0</v>
      </c>
      <c r="AH12" s="284">
        <f ca="1">HLOOKUP($A12,'Scenario 1'!$I$75:$N$105,Summary!AH$2-2015,FALSE)</f>
        <v>0</v>
      </c>
      <c r="AI12" s="284">
        <f ca="1">HLOOKUP($A12,'Scenario 1'!$I$75:$N$105,Summary!AI$2-2015,FALSE)</f>
        <v>0</v>
      </c>
      <c r="AJ12" s="284">
        <f ca="1">HLOOKUP($A12,'Scenario 1'!$I$75:$N$105,Summary!AJ$2-2015,FALSE)</f>
        <v>0</v>
      </c>
      <c r="AK12" s="284">
        <f ca="1">SUM(H12:AJ12)</f>
        <v>22626235.862608001</v>
      </c>
    </row>
    <row r="13" spans="1:37" s="281" customFormat="1" hidden="1" outlineLevel="1">
      <c r="A13" s="283" t="str">
        <f>A12</f>
        <v>1A</v>
      </c>
      <c r="B13" s="283"/>
      <c r="C13" s="287" t="s">
        <v>226</v>
      </c>
      <c r="D13" s="283"/>
      <c r="E13" s="283"/>
      <c r="F13" s="296"/>
      <c r="G13" s="282"/>
      <c r="H13" s="284">
        <f>HLOOKUP($A13,'Scenario 1'!$I$108:$N$138,Summary!H$2-2015,FALSE)</f>
        <v>18063856.140000001</v>
      </c>
      <c r="I13" s="284">
        <f>HLOOKUP($A13,'Scenario 1'!$I$108:$N$138,Summary!I$2-2015,FALSE)</f>
        <v>18538569.849999998</v>
      </c>
      <c r="J13" s="284">
        <f>HLOOKUP($A13,'Scenario 1'!$I$108:$N$138,Summary!J$2-2015,FALSE)</f>
        <v>18854305.27</v>
      </c>
      <c r="K13" s="284">
        <f>HLOOKUP($A13,'Scenario 1'!$I$108:$N$138,Summary!K$2-2015,FALSE)</f>
        <v>19834948.309999999</v>
      </c>
      <c r="L13" s="284">
        <f>HLOOKUP($A13,'Scenario 1'!$I$108:$N$138,Summary!L$2-2015,FALSE)</f>
        <v>19947342.150000006</v>
      </c>
      <c r="M13" s="284">
        <f>HLOOKUP($A13,'Scenario 1'!$I$108:$N$138,Summary!M$2-2015,FALSE)</f>
        <v>20346288.993000008</v>
      </c>
      <c r="N13" s="284">
        <f>HLOOKUP($A13,'Scenario 1'!$I$108:$N$138,Summary!N$2-2015,FALSE)</f>
        <v>20753214.772860002</v>
      </c>
      <c r="O13" s="284">
        <f>HLOOKUP($A13,'Scenario 1'!$I$108:$N$138,Summary!O$2-2015,FALSE)</f>
        <v>21168279.068317205</v>
      </c>
      <c r="P13" s="284">
        <f>HLOOKUP($A13,'Scenario 1'!$I$108:$N$138,Summary!P$2-2015,FALSE)</f>
        <v>0</v>
      </c>
      <c r="Q13" s="284">
        <f>HLOOKUP($A13,'Scenario 1'!$I$108:$N$138,Summary!Q$2-2015,FALSE)</f>
        <v>0</v>
      </c>
      <c r="R13" s="284">
        <f>HLOOKUP($A13,'Scenario 1'!$I$108:$N$138,Summary!R$2-2015,FALSE)</f>
        <v>0</v>
      </c>
      <c r="S13" s="284">
        <f>HLOOKUP($A13,'Scenario 1'!$I$108:$N$138,Summary!S$2-2015,FALSE)</f>
        <v>0</v>
      </c>
      <c r="T13" s="284">
        <f>HLOOKUP($A13,'Scenario 1'!$I$108:$N$138,Summary!T$2-2015,FALSE)</f>
        <v>0</v>
      </c>
      <c r="U13" s="284">
        <f>HLOOKUP($A13,'Scenario 1'!$I$108:$N$138,Summary!U$2-2015,FALSE)</f>
        <v>0</v>
      </c>
      <c r="V13" s="284">
        <f>HLOOKUP($A13,'Scenario 1'!$I$108:$N$138,Summary!V$2-2015,FALSE)</f>
        <v>0</v>
      </c>
      <c r="W13" s="284">
        <f>HLOOKUP($A13,'Scenario 1'!$I$108:$N$138,Summary!W$2-2015,FALSE)</f>
        <v>0</v>
      </c>
      <c r="X13" s="284">
        <f>HLOOKUP($A13,'Scenario 1'!$I$108:$N$138,Summary!X$2-2015,FALSE)</f>
        <v>0</v>
      </c>
      <c r="Y13" s="284">
        <f>HLOOKUP($A13,'Scenario 1'!$I$108:$N$138,Summary!Y$2-2015,FALSE)</f>
        <v>0</v>
      </c>
      <c r="Z13" s="284">
        <f>HLOOKUP($A13,'Scenario 1'!$I$108:$N$138,Summary!Z$2-2015,FALSE)</f>
        <v>0</v>
      </c>
      <c r="AA13" s="284">
        <f>HLOOKUP($A13,'Scenario 1'!$I$108:$N$138,Summary!AA$2-2015,FALSE)</f>
        <v>0</v>
      </c>
      <c r="AB13" s="284">
        <f>HLOOKUP($A13,'Scenario 1'!$I$108:$N$138,Summary!AB$2-2015,FALSE)</f>
        <v>0</v>
      </c>
      <c r="AC13" s="284">
        <f>HLOOKUP($A13,'Scenario 1'!$I$108:$N$138,Summary!AC$2-2015,FALSE)</f>
        <v>0</v>
      </c>
      <c r="AD13" s="284">
        <f>HLOOKUP($A13,'Scenario 1'!$I$108:$N$138,Summary!AD$2-2015,FALSE)</f>
        <v>0</v>
      </c>
      <c r="AE13" s="284">
        <f>HLOOKUP($A13,'Scenario 1'!$I$108:$N$138,Summary!AE$2-2015,FALSE)</f>
        <v>0</v>
      </c>
      <c r="AF13" s="284">
        <f>HLOOKUP($A13,'Scenario 1'!$I$108:$N$138,Summary!AF$2-2015,FALSE)</f>
        <v>0</v>
      </c>
      <c r="AG13" s="284">
        <f>HLOOKUP($A13,'Scenario 1'!$I$108:$N$138,Summary!AG$2-2015,FALSE)</f>
        <v>0</v>
      </c>
      <c r="AH13" s="284">
        <f>HLOOKUP($A13,'Scenario 1'!$I$108:$N$138,Summary!AH$2-2015,FALSE)</f>
        <v>0</v>
      </c>
      <c r="AI13" s="284">
        <f>HLOOKUP($A13,'Scenario 1'!$I$108:$N$138,Summary!AI$2-2015,FALSE)</f>
        <v>0</v>
      </c>
      <c r="AJ13" s="284">
        <f>HLOOKUP($A13,'Scenario 1'!$I$108:$N$138,Summary!AJ$2-2015,FALSE)</f>
        <v>0</v>
      </c>
      <c r="AK13" s="284">
        <f>SUM(H13:AJ13)</f>
        <v>157506804.55417719</v>
      </c>
    </row>
    <row r="14" spans="1:37" s="281" customFormat="1" hidden="1" outlineLevel="1">
      <c r="A14" s="283" t="str">
        <f>A13</f>
        <v>1A</v>
      </c>
      <c r="B14" s="283"/>
      <c r="C14" s="287" t="s">
        <v>227</v>
      </c>
      <c r="D14" s="283"/>
      <c r="E14" s="283"/>
      <c r="F14" s="296"/>
      <c r="G14" s="282"/>
      <c r="H14" s="284">
        <f>HLOOKUP($A14,'Scenario 1'!$I$143:$N$173,Summary!H$2-2015,FALSE)</f>
        <v>10696150.390000001</v>
      </c>
      <c r="I14" s="284">
        <f>HLOOKUP($A14,'Scenario 1'!$I$143:$N$173,Summary!I$2-2015,FALSE)</f>
        <v>10735593.960000001</v>
      </c>
      <c r="J14" s="284">
        <f>HLOOKUP($A14,'Scenario 1'!$I$143:$N$173,Summary!J$2-2015,FALSE)</f>
        <v>8134829.0999999996</v>
      </c>
      <c r="K14" s="284">
        <f>HLOOKUP($A14,'Scenario 1'!$I$143:$N$173,Summary!K$2-2015,FALSE)</f>
        <v>10672831.800000001</v>
      </c>
      <c r="L14" s="284">
        <f>HLOOKUP($A14,'Scenario 1'!$I$143:$N$173,Summary!L$2-2015,FALSE)</f>
        <v>10192874</v>
      </c>
      <c r="M14" s="284">
        <f>HLOOKUP($A14,'Scenario 1'!$I$143:$N$173,Summary!M$2-2015,FALSE)</f>
        <v>10396731.479999997</v>
      </c>
      <c r="N14" s="284">
        <f>HLOOKUP($A14,'Scenario 1'!$I$143:$N$173,Summary!N$2-2015,FALSE)</f>
        <v>10604666.109599998</v>
      </c>
      <c r="O14" s="284">
        <f>HLOOKUP($A14,'Scenario 1'!$I$143:$N$173,Summary!O$2-2015,FALSE)</f>
        <v>10816759.431792</v>
      </c>
      <c r="P14" s="284">
        <f>HLOOKUP($A14,'Scenario 1'!$I$143:$N$173,Summary!P$2-2015,FALSE)</f>
        <v>0</v>
      </c>
      <c r="Q14" s="284">
        <f>HLOOKUP($A14,'Scenario 1'!$I$143:$N$173,Summary!Q$2-2015,FALSE)</f>
        <v>0</v>
      </c>
      <c r="R14" s="284">
        <f>HLOOKUP($A14,'Scenario 1'!$I$143:$N$173,Summary!R$2-2015,FALSE)</f>
        <v>0</v>
      </c>
      <c r="S14" s="284">
        <f>HLOOKUP($A14,'Scenario 1'!$I$143:$N$173,Summary!S$2-2015,FALSE)</f>
        <v>0</v>
      </c>
      <c r="T14" s="284">
        <f>HLOOKUP($A14,'Scenario 1'!$I$143:$N$173,Summary!T$2-2015,FALSE)</f>
        <v>0</v>
      </c>
      <c r="U14" s="284">
        <f>HLOOKUP($A14,'Scenario 1'!$I$143:$N$173,Summary!U$2-2015,FALSE)</f>
        <v>0</v>
      </c>
      <c r="V14" s="284">
        <f>HLOOKUP($A14,'Scenario 1'!$I$143:$N$173,Summary!V$2-2015,FALSE)</f>
        <v>0</v>
      </c>
      <c r="W14" s="284">
        <f>HLOOKUP($A14,'Scenario 1'!$I$143:$N$173,Summary!W$2-2015,FALSE)</f>
        <v>0</v>
      </c>
      <c r="X14" s="284">
        <f>HLOOKUP($A14,'Scenario 1'!$I$143:$N$173,Summary!X$2-2015,FALSE)</f>
        <v>0</v>
      </c>
      <c r="Y14" s="284">
        <f>HLOOKUP($A14,'Scenario 1'!$I$143:$N$173,Summary!Y$2-2015,FALSE)</f>
        <v>0</v>
      </c>
      <c r="Z14" s="284">
        <f>HLOOKUP($A14,'Scenario 1'!$I$143:$N$173,Summary!Z$2-2015,FALSE)</f>
        <v>0</v>
      </c>
      <c r="AA14" s="284">
        <f>HLOOKUP($A14,'Scenario 1'!$I$143:$N$173,Summary!AA$2-2015,FALSE)</f>
        <v>0</v>
      </c>
      <c r="AB14" s="284">
        <f>HLOOKUP($A14,'Scenario 1'!$I$143:$N$173,Summary!AB$2-2015,FALSE)</f>
        <v>0</v>
      </c>
      <c r="AC14" s="284">
        <f>HLOOKUP($A14,'Scenario 1'!$I$143:$N$173,Summary!AC$2-2015,FALSE)</f>
        <v>0</v>
      </c>
      <c r="AD14" s="284">
        <f>HLOOKUP($A14,'Scenario 1'!$I$143:$N$173,Summary!AD$2-2015,FALSE)</f>
        <v>0</v>
      </c>
      <c r="AE14" s="284">
        <f>HLOOKUP($A14,'Scenario 1'!$I$143:$N$173,Summary!AE$2-2015,FALSE)</f>
        <v>0</v>
      </c>
      <c r="AF14" s="284">
        <f>HLOOKUP($A14,'Scenario 1'!$I$143:$N$173,Summary!AF$2-2015,FALSE)</f>
        <v>0</v>
      </c>
      <c r="AG14" s="284">
        <f>HLOOKUP($A14,'Scenario 1'!$I$143:$N$173,Summary!AG$2-2015,FALSE)</f>
        <v>0</v>
      </c>
      <c r="AH14" s="284">
        <f>HLOOKUP($A14,'Scenario 1'!$I$143:$N$173,Summary!AH$2-2015,FALSE)</f>
        <v>0</v>
      </c>
      <c r="AI14" s="284">
        <f>HLOOKUP($A14,'Scenario 1'!$I$143:$N$173,Summary!AI$2-2015,FALSE)</f>
        <v>0</v>
      </c>
      <c r="AJ14" s="284">
        <f>HLOOKUP($A14,'Scenario 1'!$I$143:$N$173,Summary!AJ$2-2015,FALSE)</f>
        <v>0</v>
      </c>
      <c r="AK14" s="284">
        <f>SUM(H14:AJ14)</f>
        <v>82250436.271392003</v>
      </c>
    </row>
    <row r="15" spans="1:37" s="281" customFormat="1" hidden="1" outlineLevel="1">
      <c r="A15" s="283" t="str">
        <f>A14</f>
        <v>1A</v>
      </c>
      <c r="B15" s="283"/>
      <c r="C15" s="287" t="s">
        <v>114</v>
      </c>
      <c r="D15" s="283"/>
      <c r="E15" s="283"/>
      <c r="F15" s="296"/>
      <c r="G15" s="282"/>
      <c r="H15" s="284">
        <f>HLOOKUP($A15,'Scenario 1'!$I$178:$N$208,Summary!H$2-2015,FALSE)</f>
        <v>2076817</v>
      </c>
      <c r="I15" s="284">
        <f>HLOOKUP($A15,'Scenario 1'!$I$178:$N$208,Summary!I$2-2015,FALSE)</f>
        <v>2179106</v>
      </c>
      <c r="J15" s="284">
        <f>HLOOKUP($A15,'Scenario 1'!$I$178:$N$208,Summary!J$2-2015,FALSE)</f>
        <v>2812155.9999999995</v>
      </c>
      <c r="K15" s="284">
        <f>HLOOKUP($A15,'Scenario 1'!$I$178:$N$208,Summary!K$2-2015,FALSE)</f>
        <v>2901879</v>
      </c>
      <c r="L15" s="284">
        <f>HLOOKUP($A15,'Scenario 1'!$I$178:$N$208,Summary!L$2-2015,FALSE)</f>
        <v>3014722</v>
      </c>
      <c r="M15" s="284">
        <f>HLOOKUP($A15,'Scenario 1'!$I$178:$N$208,Summary!M$2-2015,FALSE)</f>
        <v>3075016.44</v>
      </c>
      <c r="N15" s="284">
        <f>HLOOKUP($A15,'Scenario 1'!$I$178:$N$208,Summary!N$2-2015,FALSE)</f>
        <v>3136516.7687999997</v>
      </c>
      <c r="O15" s="284">
        <f>HLOOKUP($A15,'Scenario 1'!$I$178:$N$208,Summary!O$2-2015,FALSE)</f>
        <v>3199247.1041759998</v>
      </c>
      <c r="P15" s="284">
        <f>HLOOKUP($A15,'Scenario 1'!$I$178:$N$208,Summary!P$2-2015,FALSE)</f>
        <v>0</v>
      </c>
      <c r="Q15" s="284">
        <f>HLOOKUP($A15,'Scenario 1'!$I$178:$N$208,Summary!Q$2-2015,FALSE)</f>
        <v>0</v>
      </c>
      <c r="R15" s="284">
        <f>HLOOKUP($A15,'Scenario 1'!$I$178:$N$208,Summary!R$2-2015,FALSE)</f>
        <v>0</v>
      </c>
      <c r="S15" s="284">
        <f>HLOOKUP($A15,'Scenario 1'!$I$178:$N$208,Summary!S$2-2015,FALSE)</f>
        <v>0</v>
      </c>
      <c r="T15" s="284">
        <f>HLOOKUP($A15,'Scenario 1'!$I$178:$N$208,Summary!T$2-2015,FALSE)</f>
        <v>0</v>
      </c>
      <c r="U15" s="284">
        <f>HLOOKUP($A15,'Scenario 1'!$I$178:$N$208,Summary!U$2-2015,FALSE)</f>
        <v>0</v>
      </c>
      <c r="V15" s="284">
        <f>HLOOKUP($A15,'Scenario 1'!$I$178:$N$208,Summary!V$2-2015,FALSE)</f>
        <v>0</v>
      </c>
      <c r="W15" s="284">
        <f>HLOOKUP($A15,'Scenario 1'!$I$178:$N$208,Summary!W$2-2015,FALSE)</f>
        <v>0</v>
      </c>
      <c r="X15" s="284">
        <f>HLOOKUP($A15,'Scenario 1'!$I$178:$N$208,Summary!X$2-2015,FALSE)</f>
        <v>0</v>
      </c>
      <c r="Y15" s="284">
        <f>HLOOKUP($A15,'Scenario 1'!$I$178:$N$208,Summary!Y$2-2015,FALSE)</f>
        <v>0</v>
      </c>
      <c r="Z15" s="284">
        <f>HLOOKUP($A15,'Scenario 1'!$I$178:$N$208,Summary!Z$2-2015,FALSE)</f>
        <v>0</v>
      </c>
      <c r="AA15" s="284">
        <f>HLOOKUP($A15,'Scenario 1'!$I$178:$N$208,Summary!AA$2-2015,FALSE)</f>
        <v>0</v>
      </c>
      <c r="AB15" s="284">
        <f>HLOOKUP($A15,'Scenario 1'!$I$178:$N$208,Summary!AB$2-2015,FALSE)</f>
        <v>0</v>
      </c>
      <c r="AC15" s="284">
        <f>HLOOKUP($A15,'Scenario 1'!$I$178:$N$208,Summary!AC$2-2015,FALSE)</f>
        <v>0</v>
      </c>
      <c r="AD15" s="284">
        <f>HLOOKUP($A15,'Scenario 1'!$I$178:$N$208,Summary!AD$2-2015,FALSE)</f>
        <v>0</v>
      </c>
      <c r="AE15" s="284">
        <f>HLOOKUP($A15,'Scenario 1'!$I$178:$N$208,Summary!AE$2-2015,FALSE)</f>
        <v>0</v>
      </c>
      <c r="AF15" s="284">
        <f>HLOOKUP($A15,'Scenario 1'!$I$178:$N$208,Summary!AF$2-2015,FALSE)</f>
        <v>0</v>
      </c>
      <c r="AG15" s="284">
        <f>HLOOKUP($A15,'Scenario 1'!$I$178:$N$208,Summary!AG$2-2015,FALSE)</f>
        <v>0</v>
      </c>
      <c r="AH15" s="284">
        <f>HLOOKUP($A15,'Scenario 1'!$I$178:$N$208,Summary!AH$2-2015,FALSE)</f>
        <v>0</v>
      </c>
      <c r="AI15" s="284">
        <f>HLOOKUP($A15,'Scenario 1'!$I$178:$N$208,Summary!AI$2-2015,FALSE)</f>
        <v>0</v>
      </c>
      <c r="AJ15" s="284">
        <f>HLOOKUP($A15,'Scenario 1'!$I$178:$N$208,Summary!AJ$2-2015,FALSE)</f>
        <v>0</v>
      </c>
      <c r="AK15" s="284">
        <f>SUM(H15:AJ15)</f>
        <v>22395460.312975999</v>
      </c>
    </row>
    <row r="16" spans="1:37" collapsed="1">
      <c r="A16" s="285" t="s">
        <v>193</v>
      </c>
      <c r="B16" s="285" t="str">
        <f>CONCATENATE("Sensitivity ",A16)</f>
        <v>Sensitivity 1B</v>
      </c>
      <c r="C16" s="289" t="s">
        <v>198</v>
      </c>
      <c r="D16" s="285">
        <v>2025</v>
      </c>
      <c r="E16" s="285">
        <v>2025</v>
      </c>
      <c r="F16" s="295" t="s">
        <v>302</v>
      </c>
      <c r="G16" s="288"/>
      <c r="H16" s="290">
        <f ca="1">SUBTOTAL(9,H17:H21)</f>
        <v>58490082.030000001</v>
      </c>
      <c r="I16" s="290">
        <f t="shared" ref="I16" ca="1" si="30">SUBTOTAL(9,I17:I21)</f>
        <v>51609983.380000003</v>
      </c>
      <c r="J16" s="290">
        <f t="shared" ref="J16" ca="1" si="31">SUBTOTAL(9,J17:J21)</f>
        <v>40885197.520000003</v>
      </c>
      <c r="K16" s="290">
        <f t="shared" ref="K16" ca="1" si="32">SUBTOTAL(9,K17:K21)</f>
        <v>52114585.519999996</v>
      </c>
      <c r="L16" s="290">
        <f t="shared" ref="L16" ca="1" si="33">SUBTOTAL(9,L17:L21)</f>
        <v>48566953.466089785</v>
      </c>
      <c r="M16" s="290">
        <f t="shared" ref="M16" ca="1" si="34">SUBTOTAL(9,M17:M21)</f>
        <v>42619394.1171735</v>
      </c>
      <c r="N16" s="290">
        <f t="shared" ref="N16" ca="1" si="35">SUBTOTAL(9,N17:N21)</f>
        <v>47937321.268277302</v>
      </c>
      <c r="O16" s="290">
        <f t="shared" ref="O16" ca="1" si="36">SUBTOTAL(9,O17:O21)</f>
        <v>39326428.652745202</v>
      </c>
      <c r="P16" s="290">
        <f t="shared" ref="P16" ca="1" si="37">SUBTOTAL(9,P17:P21)</f>
        <v>36332991.12409272</v>
      </c>
      <c r="Q16" s="290">
        <f t="shared" ref="Q16" ca="1" si="38">SUBTOTAL(9,Q17:Q21)</f>
        <v>0</v>
      </c>
      <c r="R16" s="290">
        <f t="shared" ref="R16" ca="1" si="39">SUBTOTAL(9,R17:R21)</f>
        <v>0</v>
      </c>
      <c r="S16" s="290">
        <f t="shared" ref="S16" ca="1" si="40">SUBTOTAL(9,S17:S21)</f>
        <v>0</v>
      </c>
      <c r="T16" s="290">
        <f t="shared" ref="T16" ca="1" si="41">SUBTOTAL(9,T17:T21)</f>
        <v>0</v>
      </c>
      <c r="U16" s="290">
        <f t="shared" ref="U16" ca="1" si="42">SUBTOTAL(9,U17:U21)</f>
        <v>0</v>
      </c>
      <c r="V16" s="290">
        <f t="shared" ref="V16" ca="1" si="43">SUBTOTAL(9,V17:V21)</f>
        <v>0</v>
      </c>
      <c r="W16" s="290">
        <f t="shared" ref="W16" ca="1" si="44">SUBTOTAL(9,W17:W21)</f>
        <v>0</v>
      </c>
      <c r="X16" s="290">
        <f t="shared" ref="X16" ca="1" si="45">SUBTOTAL(9,X17:X21)</f>
        <v>0</v>
      </c>
      <c r="Y16" s="290">
        <f t="shared" ref="Y16" ca="1" si="46">SUBTOTAL(9,Y17:Y21)</f>
        <v>0</v>
      </c>
      <c r="Z16" s="290">
        <f t="shared" ref="Z16" ca="1" si="47">SUBTOTAL(9,Z17:Z21)</f>
        <v>0</v>
      </c>
      <c r="AA16" s="290">
        <f t="shared" ref="AA16" ca="1" si="48">SUBTOTAL(9,AA17:AA21)</f>
        <v>0</v>
      </c>
      <c r="AB16" s="290">
        <f t="shared" ref="AB16" ca="1" si="49">SUBTOTAL(9,AB17:AB21)</f>
        <v>0</v>
      </c>
      <c r="AC16" s="290">
        <f t="shared" ref="AC16" ca="1" si="50">SUBTOTAL(9,AC17:AC21)</f>
        <v>0</v>
      </c>
      <c r="AD16" s="290">
        <f t="shared" ref="AD16" ca="1" si="51">SUBTOTAL(9,AD17:AD21)</f>
        <v>0</v>
      </c>
      <c r="AE16" s="290">
        <f t="shared" ref="AE16" ca="1" si="52">SUBTOTAL(9,AE17:AE21)</f>
        <v>0</v>
      </c>
      <c r="AF16" s="290">
        <f t="shared" ref="AF16" ca="1" si="53">SUBTOTAL(9,AF17:AF21)</f>
        <v>0</v>
      </c>
      <c r="AG16" s="290">
        <f t="shared" ref="AG16" ca="1" si="54">SUBTOTAL(9,AG17:AG21)</f>
        <v>0</v>
      </c>
      <c r="AH16" s="290">
        <f t="shared" ref="AH16" ca="1" si="55">SUBTOTAL(9,AH17:AH21)</f>
        <v>0</v>
      </c>
      <c r="AI16" s="290">
        <f t="shared" ref="AI16" ca="1" si="56">SUBTOTAL(9,AI17:AI21)</f>
        <v>0</v>
      </c>
      <c r="AJ16" s="290">
        <f t="shared" ref="AJ16" ca="1" si="57">SUBTOTAL(9,AJ17:AJ21)</f>
        <v>0</v>
      </c>
      <c r="AK16" s="290">
        <f t="shared" ref="AK16" ca="1" si="58">SUBTOTAL(9,AK17:AK21)</f>
        <v>417882937.0783785</v>
      </c>
    </row>
    <row r="17" spans="1:37" s="281" customFormat="1" hidden="1" outlineLevel="1">
      <c r="A17" s="283" t="str">
        <f>A16</f>
        <v>1B</v>
      </c>
      <c r="B17" s="283"/>
      <c r="C17" s="287" t="s">
        <v>224</v>
      </c>
      <c r="D17" s="283"/>
      <c r="E17" s="283"/>
      <c r="F17" s="296"/>
      <c r="G17" s="282"/>
      <c r="H17" s="284">
        <f>HLOOKUP($A17,'Scenario 1'!$I$42:$N$72,Summary!H$2-2015,FALSE)</f>
        <v>18803258.5</v>
      </c>
      <c r="I17" s="284">
        <f>HLOOKUP($A17,'Scenario 1'!$I$42:$N$72,Summary!I$2-2015,FALSE)</f>
        <v>15515713.57</v>
      </c>
      <c r="J17" s="284">
        <f>HLOOKUP($A17,'Scenario 1'!$I$42:$N$72,Summary!J$2-2015,FALSE)</f>
        <v>10355907.15</v>
      </c>
      <c r="K17" s="284">
        <f>HLOOKUP($A17,'Scenario 1'!$I$42:$N$72,Summary!K$2-2015,FALSE)</f>
        <v>16689718.41</v>
      </c>
      <c r="L17" s="284">
        <f>HLOOKUP($A17,'Scenario 1'!$I$42:$N$72,Summary!L$2-2015,FALSE)</f>
        <v>14764015.316089779</v>
      </c>
      <c r="M17" s="284">
        <f>HLOOKUP($A17,'Scenario 1'!$I$42:$N$72,Summary!M$2-2015,FALSE)</f>
        <v>7811357.2041734997</v>
      </c>
      <c r="N17" s="284">
        <f>HLOOKUP($A17,'Scenario 1'!$I$42:$N$72,Summary!N$2-2015,FALSE)</f>
        <v>8438895.7544093039</v>
      </c>
      <c r="O17" s="284">
        <f>HLOOKUP($A17,'Scenario 1'!$I$42:$N$72,Summary!O$2-2015,FALSE)</f>
        <v>3287143.0484599983</v>
      </c>
      <c r="P17" s="284">
        <f>HLOOKUP($A17,'Scenario 1'!$I$42:$N$72,Summary!P$2-2015,FALSE)</f>
        <v>445019.80772181757</v>
      </c>
      <c r="Q17" s="284">
        <f>HLOOKUP($A17,'Scenario 1'!$I$42:$N$72,Summary!Q$2-2015,FALSE)</f>
        <v>0</v>
      </c>
      <c r="R17" s="284">
        <f>HLOOKUP($A17,'Scenario 1'!$I$42:$N$72,Summary!R$2-2015,FALSE)</f>
        <v>0</v>
      </c>
      <c r="S17" s="284">
        <f>HLOOKUP($A17,'Scenario 1'!$I$42:$N$72,Summary!S$2-2015,FALSE)</f>
        <v>0</v>
      </c>
      <c r="T17" s="284">
        <f>HLOOKUP($A17,'Scenario 1'!$I$42:$N$72,Summary!T$2-2015,FALSE)</f>
        <v>0</v>
      </c>
      <c r="U17" s="284">
        <f>HLOOKUP($A17,'Scenario 1'!$I$42:$N$72,Summary!U$2-2015,FALSE)</f>
        <v>0</v>
      </c>
      <c r="V17" s="284">
        <f>HLOOKUP($A17,'Scenario 1'!$I$42:$N$72,Summary!V$2-2015,FALSE)</f>
        <v>0</v>
      </c>
      <c r="W17" s="284">
        <f>HLOOKUP($A17,'Scenario 1'!$I$42:$N$72,Summary!W$2-2015,FALSE)</f>
        <v>0</v>
      </c>
      <c r="X17" s="284">
        <f>HLOOKUP($A17,'Scenario 1'!$I$42:$N$72,Summary!X$2-2015,FALSE)</f>
        <v>0</v>
      </c>
      <c r="Y17" s="284">
        <f>HLOOKUP($A17,'Scenario 1'!$I$42:$N$72,Summary!Y$2-2015,FALSE)</f>
        <v>0</v>
      </c>
      <c r="Z17" s="284">
        <f>HLOOKUP($A17,'Scenario 1'!$I$42:$N$72,Summary!Z$2-2015,FALSE)</f>
        <v>0</v>
      </c>
      <c r="AA17" s="284">
        <f>HLOOKUP($A17,'Scenario 1'!$I$42:$N$72,Summary!AA$2-2015,FALSE)</f>
        <v>0</v>
      </c>
      <c r="AB17" s="284">
        <f>HLOOKUP($A17,'Scenario 1'!$I$42:$N$72,Summary!AB$2-2015,FALSE)</f>
        <v>0</v>
      </c>
      <c r="AC17" s="284">
        <f>HLOOKUP($A17,'Scenario 1'!$I$42:$N$72,Summary!AC$2-2015,FALSE)</f>
        <v>0</v>
      </c>
      <c r="AD17" s="284">
        <f>HLOOKUP($A17,'Scenario 1'!$I$42:$N$72,Summary!AD$2-2015,FALSE)</f>
        <v>0</v>
      </c>
      <c r="AE17" s="284">
        <f>HLOOKUP($A17,'Scenario 1'!$I$42:$N$72,Summary!AE$2-2015,FALSE)</f>
        <v>0</v>
      </c>
      <c r="AF17" s="284">
        <f>HLOOKUP($A17,'Scenario 1'!$I$42:$N$72,Summary!AF$2-2015,FALSE)</f>
        <v>0</v>
      </c>
      <c r="AG17" s="284">
        <f>HLOOKUP($A17,'Scenario 1'!$I$42:$N$72,Summary!AG$2-2015,FALSE)</f>
        <v>0</v>
      </c>
      <c r="AH17" s="284">
        <f>HLOOKUP($A17,'Scenario 1'!$I$42:$N$72,Summary!AH$2-2015,FALSE)</f>
        <v>0</v>
      </c>
      <c r="AI17" s="284">
        <f>HLOOKUP($A17,'Scenario 1'!$I$42:$N$72,Summary!AI$2-2015,FALSE)</f>
        <v>0</v>
      </c>
      <c r="AJ17" s="284">
        <f>HLOOKUP($A17,'Scenario 1'!$I$42:$N$72,Summary!AJ$2-2015,FALSE)</f>
        <v>0</v>
      </c>
      <c r="AK17" s="284">
        <f>SUM(H17:AJ17)</f>
        <v>96111028.760854393</v>
      </c>
    </row>
    <row r="18" spans="1:37" s="281" customFormat="1" hidden="1" outlineLevel="1">
      <c r="A18" s="283" t="str">
        <f>A17</f>
        <v>1B</v>
      </c>
      <c r="B18" s="283"/>
      <c r="C18" s="287" t="s">
        <v>225</v>
      </c>
      <c r="D18" s="283"/>
      <c r="E18" s="283"/>
      <c r="F18" s="296"/>
      <c r="G18" s="282"/>
      <c r="H18" s="284">
        <f ca="1">HLOOKUP($A18,'Scenario 1'!$I$75:$N$105,Summary!H$2-2015,FALSE)</f>
        <v>8850000</v>
      </c>
      <c r="I18" s="284">
        <f ca="1">HLOOKUP($A18,'Scenario 1'!$I$75:$N$105,Summary!I$2-2015,FALSE)</f>
        <v>4641000</v>
      </c>
      <c r="J18" s="284">
        <f ca="1">HLOOKUP($A18,'Scenario 1'!$I$75:$N$105,Summary!J$2-2015,FALSE)</f>
        <v>728000</v>
      </c>
      <c r="K18" s="284">
        <f ca="1">HLOOKUP($A18,'Scenario 1'!$I$75:$N$105,Summary!K$2-2015,FALSE)</f>
        <v>2015208</v>
      </c>
      <c r="L18" s="284">
        <f ca="1">HLOOKUP($A18,'Scenario 1'!$I$75:$N$105,Summary!L$2-2015,FALSE)</f>
        <v>648000</v>
      </c>
      <c r="M18" s="284">
        <f ca="1">HLOOKUP($A18,'Scenario 1'!$I$75:$N$105,Summary!M$2-2015,FALSE)</f>
        <v>990000.00000000012</v>
      </c>
      <c r="N18" s="284">
        <f ca="1">HLOOKUP($A18,'Scenario 1'!$I$75:$N$105,Summary!N$2-2015,FALSE)</f>
        <v>5004027.8626080006</v>
      </c>
      <c r="O18" s="284">
        <f ca="1">HLOOKUP($A18,'Scenario 1'!$I$75:$N$105,Summary!O$2-2015,FALSE)</f>
        <v>855000.00000000012</v>
      </c>
      <c r="P18" s="284">
        <f ca="1">HLOOKUP($A18,'Scenario 1'!$I$75:$N$105,Summary!P$2-2015,FALSE)</f>
        <v>0</v>
      </c>
      <c r="Q18" s="284">
        <f ca="1">HLOOKUP($A18,'Scenario 1'!$I$75:$N$105,Summary!Q$2-2015,FALSE)</f>
        <v>0</v>
      </c>
      <c r="R18" s="284">
        <f ca="1">HLOOKUP($A18,'Scenario 1'!$I$75:$N$105,Summary!R$2-2015,FALSE)</f>
        <v>0</v>
      </c>
      <c r="S18" s="284">
        <f ca="1">HLOOKUP($A18,'Scenario 1'!$I$75:$N$105,Summary!S$2-2015,FALSE)</f>
        <v>0</v>
      </c>
      <c r="T18" s="284">
        <f ca="1">HLOOKUP($A18,'Scenario 1'!$I$75:$N$105,Summary!T$2-2015,FALSE)</f>
        <v>0</v>
      </c>
      <c r="U18" s="284">
        <f ca="1">HLOOKUP($A18,'Scenario 1'!$I$75:$N$105,Summary!U$2-2015,FALSE)</f>
        <v>0</v>
      </c>
      <c r="V18" s="284">
        <f ca="1">HLOOKUP($A18,'Scenario 1'!$I$75:$N$105,Summary!V$2-2015,FALSE)</f>
        <v>0</v>
      </c>
      <c r="W18" s="284">
        <f ca="1">HLOOKUP($A18,'Scenario 1'!$I$75:$N$105,Summary!W$2-2015,FALSE)</f>
        <v>0</v>
      </c>
      <c r="X18" s="284">
        <f ca="1">HLOOKUP($A18,'Scenario 1'!$I$75:$N$105,Summary!X$2-2015,FALSE)</f>
        <v>0</v>
      </c>
      <c r="Y18" s="284">
        <f ca="1">HLOOKUP($A18,'Scenario 1'!$I$75:$N$105,Summary!Y$2-2015,FALSE)</f>
        <v>0</v>
      </c>
      <c r="Z18" s="284">
        <f ca="1">HLOOKUP($A18,'Scenario 1'!$I$75:$N$105,Summary!Z$2-2015,FALSE)</f>
        <v>0</v>
      </c>
      <c r="AA18" s="284">
        <f ca="1">HLOOKUP($A18,'Scenario 1'!$I$75:$N$105,Summary!AA$2-2015,FALSE)</f>
        <v>0</v>
      </c>
      <c r="AB18" s="284">
        <f ca="1">HLOOKUP($A18,'Scenario 1'!$I$75:$N$105,Summary!AB$2-2015,FALSE)</f>
        <v>0</v>
      </c>
      <c r="AC18" s="284">
        <f ca="1">HLOOKUP($A18,'Scenario 1'!$I$75:$N$105,Summary!AC$2-2015,FALSE)</f>
        <v>0</v>
      </c>
      <c r="AD18" s="284">
        <f ca="1">HLOOKUP($A18,'Scenario 1'!$I$75:$N$105,Summary!AD$2-2015,FALSE)</f>
        <v>0</v>
      </c>
      <c r="AE18" s="284">
        <f ca="1">HLOOKUP($A18,'Scenario 1'!$I$75:$N$105,Summary!AE$2-2015,FALSE)</f>
        <v>0</v>
      </c>
      <c r="AF18" s="284">
        <f ca="1">HLOOKUP($A18,'Scenario 1'!$I$75:$N$105,Summary!AF$2-2015,FALSE)</f>
        <v>0</v>
      </c>
      <c r="AG18" s="284">
        <f ca="1">HLOOKUP($A18,'Scenario 1'!$I$75:$N$105,Summary!AG$2-2015,FALSE)</f>
        <v>0</v>
      </c>
      <c r="AH18" s="284">
        <f ca="1">HLOOKUP($A18,'Scenario 1'!$I$75:$N$105,Summary!AH$2-2015,FALSE)</f>
        <v>0</v>
      </c>
      <c r="AI18" s="284">
        <f ca="1">HLOOKUP($A18,'Scenario 1'!$I$75:$N$105,Summary!AI$2-2015,FALSE)</f>
        <v>0</v>
      </c>
      <c r="AJ18" s="284">
        <f ca="1">HLOOKUP($A18,'Scenario 1'!$I$75:$N$105,Summary!AJ$2-2015,FALSE)</f>
        <v>0</v>
      </c>
      <c r="AK18" s="284">
        <f ca="1">SUM(H18:AJ18)</f>
        <v>23731235.862608001</v>
      </c>
    </row>
    <row r="19" spans="1:37" s="281" customFormat="1" hidden="1" outlineLevel="1">
      <c r="A19" s="283" t="str">
        <f>A18</f>
        <v>1B</v>
      </c>
      <c r="B19" s="283"/>
      <c r="C19" s="287" t="s">
        <v>226</v>
      </c>
      <c r="D19" s="283"/>
      <c r="E19" s="283"/>
      <c r="F19" s="296"/>
      <c r="G19" s="282"/>
      <c r="H19" s="284">
        <f>HLOOKUP($A19,'Scenario 1'!$I$108:$N$138,Summary!H$2-2015,FALSE)</f>
        <v>18063856.140000001</v>
      </c>
      <c r="I19" s="284">
        <f>HLOOKUP($A19,'Scenario 1'!$I$108:$N$138,Summary!I$2-2015,FALSE)</f>
        <v>18538569.849999998</v>
      </c>
      <c r="J19" s="284">
        <f>HLOOKUP($A19,'Scenario 1'!$I$108:$N$138,Summary!J$2-2015,FALSE)</f>
        <v>18854305.27</v>
      </c>
      <c r="K19" s="284">
        <f>HLOOKUP($A19,'Scenario 1'!$I$108:$N$138,Summary!K$2-2015,FALSE)</f>
        <v>19834948.309999999</v>
      </c>
      <c r="L19" s="284">
        <f>HLOOKUP($A19,'Scenario 1'!$I$108:$N$138,Summary!L$2-2015,FALSE)</f>
        <v>19947342.150000006</v>
      </c>
      <c r="M19" s="284">
        <f>HLOOKUP($A19,'Scenario 1'!$I$108:$N$138,Summary!M$2-2015,FALSE)</f>
        <v>20346288.993000008</v>
      </c>
      <c r="N19" s="284">
        <f>HLOOKUP($A19,'Scenario 1'!$I$108:$N$138,Summary!N$2-2015,FALSE)</f>
        <v>20753214.772860002</v>
      </c>
      <c r="O19" s="284">
        <f>HLOOKUP($A19,'Scenario 1'!$I$108:$N$138,Summary!O$2-2015,FALSE)</f>
        <v>21168279.068317205</v>
      </c>
      <c r="P19" s="284">
        <f>HLOOKUP($A19,'Scenario 1'!$I$108:$N$138,Summary!P$2-2015,FALSE)</f>
        <v>21591644.649683543</v>
      </c>
      <c r="Q19" s="284">
        <f>HLOOKUP($A19,'Scenario 1'!$I$108:$N$138,Summary!Q$2-2015,FALSE)</f>
        <v>0</v>
      </c>
      <c r="R19" s="284">
        <f>HLOOKUP($A19,'Scenario 1'!$I$108:$N$138,Summary!R$2-2015,FALSE)</f>
        <v>0</v>
      </c>
      <c r="S19" s="284">
        <f>HLOOKUP($A19,'Scenario 1'!$I$108:$N$138,Summary!S$2-2015,FALSE)</f>
        <v>0</v>
      </c>
      <c r="T19" s="284">
        <f>HLOOKUP($A19,'Scenario 1'!$I$108:$N$138,Summary!T$2-2015,FALSE)</f>
        <v>0</v>
      </c>
      <c r="U19" s="284">
        <f>HLOOKUP($A19,'Scenario 1'!$I$108:$N$138,Summary!U$2-2015,FALSE)</f>
        <v>0</v>
      </c>
      <c r="V19" s="284">
        <f>HLOOKUP($A19,'Scenario 1'!$I$108:$N$138,Summary!V$2-2015,FALSE)</f>
        <v>0</v>
      </c>
      <c r="W19" s="284">
        <f>HLOOKUP($A19,'Scenario 1'!$I$108:$N$138,Summary!W$2-2015,FALSE)</f>
        <v>0</v>
      </c>
      <c r="X19" s="284">
        <f>HLOOKUP($A19,'Scenario 1'!$I$108:$N$138,Summary!X$2-2015,FALSE)</f>
        <v>0</v>
      </c>
      <c r="Y19" s="284">
        <f>HLOOKUP($A19,'Scenario 1'!$I$108:$N$138,Summary!Y$2-2015,FALSE)</f>
        <v>0</v>
      </c>
      <c r="Z19" s="284">
        <f>HLOOKUP($A19,'Scenario 1'!$I$108:$N$138,Summary!Z$2-2015,FALSE)</f>
        <v>0</v>
      </c>
      <c r="AA19" s="284">
        <f>HLOOKUP($A19,'Scenario 1'!$I$108:$N$138,Summary!AA$2-2015,FALSE)</f>
        <v>0</v>
      </c>
      <c r="AB19" s="284">
        <f>HLOOKUP($A19,'Scenario 1'!$I$108:$N$138,Summary!AB$2-2015,FALSE)</f>
        <v>0</v>
      </c>
      <c r="AC19" s="284">
        <f>HLOOKUP($A19,'Scenario 1'!$I$108:$N$138,Summary!AC$2-2015,FALSE)</f>
        <v>0</v>
      </c>
      <c r="AD19" s="284">
        <f>HLOOKUP($A19,'Scenario 1'!$I$108:$N$138,Summary!AD$2-2015,FALSE)</f>
        <v>0</v>
      </c>
      <c r="AE19" s="284">
        <f>HLOOKUP($A19,'Scenario 1'!$I$108:$N$138,Summary!AE$2-2015,FALSE)</f>
        <v>0</v>
      </c>
      <c r="AF19" s="284">
        <f>HLOOKUP($A19,'Scenario 1'!$I$108:$N$138,Summary!AF$2-2015,FALSE)</f>
        <v>0</v>
      </c>
      <c r="AG19" s="284">
        <f>HLOOKUP($A19,'Scenario 1'!$I$108:$N$138,Summary!AG$2-2015,FALSE)</f>
        <v>0</v>
      </c>
      <c r="AH19" s="284">
        <f>HLOOKUP($A19,'Scenario 1'!$I$108:$N$138,Summary!AH$2-2015,FALSE)</f>
        <v>0</v>
      </c>
      <c r="AI19" s="284">
        <f>HLOOKUP($A19,'Scenario 1'!$I$108:$N$138,Summary!AI$2-2015,FALSE)</f>
        <v>0</v>
      </c>
      <c r="AJ19" s="284">
        <f>HLOOKUP($A19,'Scenario 1'!$I$108:$N$138,Summary!AJ$2-2015,FALSE)</f>
        <v>0</v>
      </c>
      <c r="AK19" s="284">
        <f>SUM(H19:AJ19)</f>
        <v>179098449.20386073</v>
      </c>
    </row>
    <row r="20" spans="1:37" s="281" customFormat="1" hidden="1" outlineLevel="1">
      <c r="A20" s="283" t="str">
        <f>A19</f>
        <v>1B</v>
      </c>
      <c r="B20" s="283"/>
      <c r="C20" s="287" t="s">
        <v>227</v>
      </c>
      <c r="D20" s="283"/>
      <c r="E20" s="283"/>
      <c r="F20" s="296"/>
      <c r="G20" s="282"/>
      <c r="H20" s="284">
        <f>HLOOKUP($A20,'Scenario 1'!$I$143:$N$173,Summary!H$2-2015,FALSE)</f>
        <v>10696150.390000001</v>
      </c>
      <c r="I20" s="284">
        <f>HLOOKUP($A20,'Scenario 1'!$I$143:$N$173,Summary!I$2-2015,FALSE)</f>
        <v>10735593.960000001</v>
      </c>
      <c r="J20" s="284">
        <f>HLOOKUP($A20,'Scenario 1'!$I$143:$N$173,Summary!J$2-2015,FALSE)</f>
        <v>8134829.0999999996</v>
      </c>
      <c r="K20" s="284">
        <f>HLOOKUP($A20,'Scenario 1'!$I$143:$N$173,Summary!K$2-2015,FALSE)</f>
        <v>10672831.800000001</v>
      </c>
      <c r="L20" s="284">
        <f>HLOOKUP($A20,'Scenario 1'!$I$143:$N$173,Summary!L$2-2015,FALSE)</f>
        <v>10192874</v>
      </c>
      <c r="M20" s="284">
        <f>HLOOKUP($A20,'Scenario 1'!$I$143:$N$173,Summary!M$2-2015,FALSE)</f>
        <v>10396731.479999997</v>
      </c>
      <c r="N20" s="284">
        <f>HLOOKUP($A20,'Scenario 1'!$I$143:$N$173,Summary!N$2-2015,FALSE)</f>
        <v>10604666.109599998</v>
      </c>
      <c r="O20" s="284">
        <f>HLOOKUP($A20,'Scenario 1'!$I$143:$N$173,Summary!O$2-2015,FALSE)</f>
        <v>10816759.431792</v>
      </c>
      <c r="P20" s="284">
        <f>HLOOKUP($A20,'Scenario 1'!$I$143:$N$173,Summary!P$2-2015,FALSE)</f>
        <v>11033094.620427838</v>
      </c>
      <c r="Q20" s="284">
        <f>HLOOKUP($A20,'Scenario 1'!$I$143:$N$173,Summary!Q$2-2015,FALSE)</f>
        <v>0</v>
      </c>
      <c r="R20" s="284">
        <f>HLOOKUP($A20,'Scenario 1'!$I$143:$N$173,Summary!R$2-2015,FALSE)</f>
        <v>0</v>
      </c>
      <c r="S20" s="284">
        <f>HLOOKUP($A20,'Scenario 1'!$I$143:$N$173,Summary!S$2-2015,FALSE)</f>
        <v>0</v>
      </c>
      <c r="T20" s="284">
        <f>HLOOKUP($A20,'Scenario 1'!$I$143:$N$173,Summary!T$2-2015,FALSE)</f>
        <v>0</v>
      </c>
      <c r="U20" s="284">
        <f>HLOOKUP($A20,'Scenario 1'!$I$143:$N$173,Summary!U$2-2015,FALSE)</f>
        <v>0</v>
      </c>
      <c r="V20" s="284">
        <f>HLOOKUP($A20,'Scenario 1'!$I$143:$N$173,Summary!V$2-2015,FALSE)</f>
        <v>0</v>
      </c>
      <c r="W20" s="284">
        <f>HLOOKUP($A20,'Scenario 1'!$I$143:$N$173,Summary!W$2-2015,FALSE)</f>
        <v>0</v>
      </c>
      <c r="X20" s="284">
        <f>HLOOKUP($A20,'Scenario 1'!$I$143:$N$173,Summary!X$2-2015,FALSE)</f>
        <v>0</v>
      </c>
      <c r="Y20" s="284">
        <f>HLOOKUP($A20,'Scenario 1'!$I$143:$N$173,Summary!Y$2-2015,FALSE)</f>
        <v>0</v>
      </c>
      <c r="Z20" s="284">
        <f>HLOOKUP($A20,'Scenario 1'!$I$143:$N$173,Summary!Z$2-2015,FALSE)</f>
        <v>0</v>
      </c>
      <c r="AA20" s="284">
        <f>HLOOKUP($A20,'Scenario 1'!$I$143:$N$173,Summary!AA$2-2015,FALSE)</f>
        <v>0</v>
      </c>
      <c r="AB20" s="284">
        <f>HLOOKUP($A20,'Scenario 1'!$I$143:$N$173,Summary!AB$2-2015,FALSE)</f>
        <v>0</v>
      </c>
      <c r="AC20" s="284">
        <f>HLOOKUP($A20,'Scenario 1'!$I$143:$N$173,Summary!AC$2-2015,FALSE)</f>
        <v>0</v>
      </c>
      <c r="AD20" s="284">
        <f>HLOOKUP($A20,'Scenario 1'!$I$143:$N$173,Summary!AD$2-2015,FALSE)</f>
        <v>0</v>
      </c>
      <c r="AE20" s="284">
        <f>HLOOKUP($A20,'Scenario 1'!$I$143:$N$173,Summary!AE$2-2015,FALSE)</f>
        <v>0</v>
      </c>
      <c r="AF20" s="284">
        <f>HLOOKUP($A20,'Scenario 1'!$I$143:$N$173,Summary!AF$2-2015,FALSE)</f>
        <v>0</v>
      </c>
      <c r="AG20" s="284">
        <f>HLOOKUP($A20,'Scenario 1'!$I$143:$N$173,Summary!AG$2-2015,FALSE)</f>
        <v>0</v>
      </c>
      <c r="AH20" s="284">
        <f>HLOOKUP($A20,'Scenario 1'!$I$143:$N$173,Summary!AH$2-2015,FALSE)</f>
        <v>0</v>
      </c>
      <c r="AI20" s="284">
        <f>HLOOKUP($A20,'Scenario 1'!$I$143:$N$173,Summary!AI$2-2015,FALSE)</f>
        <v>0</v>
      </c>
      <c r="AJ20" s="284">
        <f>HLOOKUP($A20,'Scenario 1'!$I$143:$N$173,Summary!AJ$2-2015,FALSE)</f>
        <v>0</v>
      </c>
      <c r="AK20" s="284">
        <f>SUM(H20:AJ20)</f>
        <v>93283530.891819835</v>
      </c>
    </row>
    <row r="21" spans="1:37" s="281" customFormat="1" hidden="1" outlineLevel="1">
      <c r="A21" s="283" t="str">
        <f>A20</f>
        <v>1B</v>
      </c>
      <c r="B21" s="283"/>
      <c r="C21" s="287" t="s">
        <v>114</v>
      </c>
      <c r="D21" s="283"/>
      <c r="E21" s="283"/>
      <c r="F21" s="296"/>
      <c r="G21" s="282"/>
      <c r="H21" s="284">
        <f>HLOOKUP($A21,'Scenario 1'!$I$178:$N$208,Summary!H$2-2015,FALSE)</f>
        <v>2076817</v>
      </c>
      <c r="I21" s="284">
        <f>HLOOKUP($A21,'Scenario 1'!$I$178:$N$208,Summary!I$2-2015,FALSE)</f>
        <v>2179106</v>
      </c>
      <c r="J21" s="284">
        <f>HLOOKUP($A21,'Scenario 1'!$I$178:$N$208,Summary!J$2-2015,FALSE)</f>
        <v>2812155.9999999995</v>
      </c>
      <c r="K21" s="284">
        <f>HLOOKUP($A21,'Scenario 1'!$I$178:$N$208,Summary!K$2-2015,FALSE)</f>
        <v>2901879</v>
      </c>
      <c r="L21" s="284">
        <f>HLOOKUP($A21,'Scenario 1'!$I$178:$N$208,Summary!L$2-2015,FALSE)</f>
        <v>3014722</v>
      </c>
      <c r="M21" s="284">
        <f>HLOOKUP($A21,'Scenario 1'!$I$178:$N$208,Summary!M$2-2015,FALSE)</f>
        <v>3075016.44</v>
      </c>
      <c r="N21" s="284">
        <f>HLOOKUP($A21,'Scenario 1'!$I$178:$N$208,Summary!N$2-2015,FALSE)</f>
        <v>3136516.7687999997</v>
      </c>
      <c r="O21" s="284">
        <f>HLOOKUP($A21,'Scenario 1'!$I$178:$N$208,Summary!O$2-2015,FALSE)</f>
        <v>3199247.1041759998</v>
      </c>
      <c r="P21" s="284">
        <f>HLOOKUP($A21,'Scenario 1'!$I$178:$N$208,Summary!P$2-2015,FALSE)</f>
        <v>3263232.0462595201</v>
      </c>
      <c r="Q21" s="284">
        <f>HLOOKUP($A21,'Scenario 1'!$I$178:$N$208,Summary!Q$2-2015,FALSE)</f>
        <v>0</v>
      </c>
      <c r="R21" s="284">
        <f>HLOOKUP($A21,'Scenario 1'!$I$178:$N$208,Summary!R$2-2015,FALSE)</f>
        <v>0</v>
      </c>
      <c r="S21" s="284">
        <f>HLOOKUP($A21,'Scenario 1'!$I$178:$N$208,Summary!S$2-2015,FALSE)</f>
        <v>0</v>
      </c>
      <c r="T21" s="284">
        <f>HLOOKUP($A21,'Scenario 1'!$I$178:$N$208,Summary!T$2-2015,FALSE)</f>
        <v>0</v>
      </c>
      <c r="U21" s="284">
        <f>HLOOKUP($A21,'Scenario 1'!$I$178:$N$208,Summary!U$2-2015,FALSE)</f>
        <v>0</v>
      </c>
      <c r="V21" s="284">
        <f>HLOOKUP($A21,'Scenario 1'!$I$178:$N$208,Summary!V$2-2015,FALSE)</f>
        <v>0</v>
      </c>
      <c r="W21" s="284">
        <f>HLOOKUP($A21,'Scenario 1'!$I$178:$N$208,Summary!W$2-2015,FALSE)</f>
        <v>0</v>
      </c>
      <c r="X21" s="284">
        <f>HLOOKUP($A21,'Scenario 1'!$I$178:$N$208,Summary!X$2-2015,FALSE)</f>
        <v>0</v>
      </c>
      <c r="Y21" s="284">
        <f>HLOOKUP($A21,'Scenario 1'!$I$178:$N$208,Summary!Y$2-2015,FALSE)</f>
        <v>0</v>
      </c>
      <c r="Z21" s="284">
        <f>HLOOKUP($A21,'Scenario 1'!$I$178:$N$208,Summary!Z$2-2015,FALSE)</f>
        <v>0</v>
      </c>
      <c r="AA21" s="284">
        <f>HLOOKUP($A21,'Scenario 1'!$I$178:$N$208,Summary!AA$2-2015,FALSE)</f>
        <v>0</v>
      </c>
      <c r="AB21" s="284">
        <f>HLOOKUP($A21,'Scenario 1'!$I$178:$N$208,Summary!AB$2-2015,FALSE)</f>
        <v>0</v>
      </c>
      <c r="AC21" s="284">
        <f>HLOOKUP($A21,'Scenario 1'!$I$178:$N$208,Summary!AC$2-2015,FALSE)</f>
        <v>0</v>
      </c>
      <c r="AD21" s="284">
        <f>HLOOKUP($A21,'Scenario 1'!$I$178:$N$208,Summary!AD$2-2015,FALSE)</f>
        <v>0</v>
      </c>
      <c r="AE21" s="284">
        <f>HLOOKUP($A21,'Scenario 1'!$I$178:$N$208,Summary!AE$2-2015,FALSE)</f>
        <v>0</v>
      </c>
      <c r="AF21" s="284">
        <f>HLOOKUP($A21,'Scenario 1'!$I$178:$N$208,Summary!AF$2-2015,FALSE)</f>
        <v>0</v>
      </c>
      <c r="AG21" s="284">
        <f>HLOOKUP($A21,'Scenario 1'!$I$178:$N$208,Summary!AG$2-2015,FALSE)</f>
        <v>0</v>
      </c>
      <c r="AH21" s="284">
        <f>HLOOKUP($A21,'Scenario 1'!$I$178:$N$208,Summary!AH$2-2015,FALSE)</f>
        <v>0</v>
      </c>
      <c r="AI21" s="284">
        <f>HLOOKUP($A21,'Scenario 1'!$I$178:$N$208,Summary!AI$2-2015,FALSE)</f>
        <v>0</v>
      </c>
      <c r="AJ21" s="284">
        <f>HLOOKUP($A21,'Scenario 1'!$I$178:$N$208,Summary!AJ$2-2015,FALSE)</f>
        <v>0</v>
      </c>
      <c r="AK21" s="284">
        <f>SUM(H21:AJ21)</f>
        <v>25658692.359235518</v>
      </c>
    </row>
    <row r="22" spans="1:37" collapsed="1">
      <c r="A22" s="285" t="s">
        <v>194</v>
      </c>
      <c r="B22" s="285" t="str">
        <f>CONCATENATE("Sensitivity ",A22)</f>
        <v>Sensitivity 1C</v>
      </c>
      <c r="C22" s="289" t="s">
        <v>199</v>
      </c>
      <c r="D22" s="285">
        <v>2027</v>
      </c>
      <c r="E22" s="285">
        <v>2027</v>
      </c>
      <c r="F22" s="295" t="s">
        <v>305</v>
      </c>
      <c r="G22" s="288"/>
      <c r="H22" s="290">
        <f ca="1">SUBTOTAL(9,H23:H27)</f>
        <v>58490082.030000001</v>
      </c>
      <c r="I22" s="290">
        <f t="shared" ref="I22" ca="1" si="59">SUBTOTAL(9,I23:I27)</f>
        <v>59859983.380000003</v>
      </c>
      <c r="J22" s="290">
        <f t="shared" ref="J22" ca="1" si="60">SUBTOTAL(9,J23:J27)</f>
        <v>40885197.520000003</v>
      </c>
      <c r="K22" s="290">
        <f t="shared" ref="K22" ca="1" si="61">SUBTOTAL(9,K23:K27)</f>
        <v>52114585.519999996</v>
      </c>
      <c r="L22" s="290">
        <f t="shared" ref="L22" ca="1" si="62">SUBTOTAL(9,L23:L27)</f>
        <v>48566953.466089785</v>
      </c>
      <c r="M22" s="290">
        <f t="shared" ref="M22" ca="1" si="63">SUBTOTAL(9,M23:M27)</f>
        <v>45582322.711860001</v>
      </c>
      <c r="N22" s="290">
        <f t="shared" ref="N22" ca="1" si="64">SUBTOTAL(9,N23:N27)</f>
        <v>56862408.547631994</v>
      </c>
      <c r="O22" s="290">
        <f t="shared" ref="O22" ca="1" si="65">SUBTOTAL(9,O23:O27)</f>
        <v>47175634.717058562</v>
      </c>
      <c r="P22" s="290">
        <f t="shared" ref="P22" ca="1" si="66">SUBTOTAL(9,P23:P27)</f>
        <v>42560816.480307356</v>
      </c>
      <c r="Q22" s="290">
        <f t="shared" ref="Q22" ca="1" si="67">SUBTOTAL(9,Q23:Q27)</f>
        <v>40471745.163640529</v>
      </c>
      <c r="R22" s="290">
        <f t="shared" ref="R22" ca="1" si="68">SUBTOTAL(9,R23:R27)</f>
        <v>37972292.843610361</v>
      </c>
      <c r="S22" s="290">
        <f t="shared" ref="S22" ca="1" si="69">SUBTOTAL(9,S23:S27)</f>
        <v>0</v>
      </c>
      <c r="T22" s="290">
        <f t="shared" ref="T22" ca="1" si="70">SUBTOTAL(9,T23:T27)</f>
        <v>0</v>
      </c>
      <c r="U22" s="290">
        <f t="shared" ref="U22" ca="1" si="71">SUBTOTAL(9,U23:U27)</f>
        <v>0</v>
      </c>
      <c r="V22" s="290">
        <f t="shared" ref="V22" ca="1" si="72">SUBTOTAL(9,V23:V27)</f>
        <v>0</v>
      </c>
      <c r="W22" s="290">
        <f t="shared" ref="W22" ca="1" si="73">SUBTOTAL(9,W23:W27)</f>
        <v>0</v>
      </c>
      <c r="X22" s="290">
        <f t="shared" ref="X22" ca="1" si="74">SUBTOTAL(9,X23:X27)</f>
        <v>0</v>
      </c>
      <c r="Y22" s="290">
        <f t="shared" ref="Y22" ca="1" si="75">SUBTOTAL(9,Y23:Y27)</f>
        <v>0</v>
      </c>
      <c r="Z22" s="290">
        <f t="shared" ref="Z22" ca="1" si="76">SUBTOTAL(9,Z23:Z27)</f>
        <v>0</v>
      </c>
      <c r="AA22" s="290">
        <f t="shared" ref="AA22" ca="1" si="77">SUBTOTAL(9,AA23:AA27)</f>
        <v>0</v>
      </c>
      <c r="AB22" s="290">
        <f t="shared" ref="AB22" ca="1" si="78">SUBTOTAL(9,AB23:AB27)</f>
        <v>0</v>
      </c>
      <c r="AC22" s="290">
        <f t="shared" ref="AC22" ca="1" si="79">SUBTOTAL(9,AC23:AC27)</f>
        <v>0</v>
      </c>
      <c r="AD22" s="290">
        <f t="shared" ref="AD22" ca="1" si="80">SUBTOTAL(9,AD23:AD27)</f>
        <v>0</v>
      </c>
      <c r="AE22" s="290">
        <f t="shared" ref="AE22" ca="1" si="81">SUBTOTAL(9,AE23:AE27)</f>
        <v>0</v>
      </c>
      <c r="AF22" s="290">
        <f t="shared" ref="AF22" ca="1" si="82">SUBTOTAL(9,AF23:AF27)</f>
        <v>0</v>
      </c>
      <c r="AG22" s="290">
        <f t="shared" ref="AG22" ca="1" si="83">SUBTOTAL(9,AG23:AG27)</f>
        <v>0</v>
      </c>
      <c r="AH22" s="290">
        <f t="shared" ref="AH22" ca="1" si="84">SUBTOTAL(9,AH23:AH27)</f>
        <v>0</v>
      </c>
      <c r="AI22" s="290">
        <f t="shared" ref="AI22" ca="1" si="85">SUBTOTAL(9,AI23:AI27)</f>
        <v>0</v>
      </c>
      <c r="AJ22" s="290">
        <f t="shared" ref="AJ22" ca="1" si="86">SUBTOTAL(9,AJ23:AJ27)</f>
        <v>0</v>
      </c>
      <c r="AK22" s="290">
        <f t="shared" ref="AK22" ca="1" si="87">SUBTOTAL(9,AK23:AK27)</f>
        <v>530542022.38019854</v>
      </c>
    </row>
    <row r="23" spans="1:37" s="281" customFormat="1" hidden="1" outlineLevel="1">
      <c r="A23" s="283" t="str">
        <f>A22</f>
        <v>1C</v>
      </c>
      <c r="B23" s="283"/>
      <c r="C23" s="287" t="s">
        <v>224</v>
      </c>
      <c r="D23" s="283"/>
      <c r="E23" s="283"/>
      <c r="F23" s="296"/>
      <c r="G23" s="282"/>
      <c r="H23" s="284">
        <f>HLOOKUP($A23,'Scenario 1'!$I$42:$N$72,Summary!H$2-2015,FALSE)</f>
        <v>18803258.5</v>
      </c>
      <c r="I23" s="284">
        <f>HLOOKUP($A23,'Scenario 1'!$I$42:$N$72,Summary!I$2-2015,FALSE)</f>
        <v>15515713.57</v>
      </c>
      <c r="J23" s="284">
        <f>HLOOKUP($A23,'Scenario 1'!$I$42:$N$72,Summary!J$2-2015,FALSE)</f>
        <v>10355907.15</v>
      </c>
      <c r="K23" s="284">
        <f>HLOOKUP($A23,'Scenario 1'!$I$42:$N$72,Summary!K$2-2015,FALSE)</f>
        <v>16689718.41</v>
      </c>
      <c r="L23" s="284">
        <f>HLOOKUP($A23,'Scenario 1'!$I$42:$N$72,Summary!L$2-2015,FALSE)</f>
        <v>14764015.316089779</v>
      </c>
      <c r="M23" s="284">
        <f>HLOOKUP($A23,'Scenario 1'!$I$42:$N$72,Summary!M$2-2015,FALSE)</f>
        <v>10774285.798859999</v>
      </c>
      <c r="N23" s="284">
        <f>HLOOKUP($A23,'Scenario 1'!$I$42:$N$72,Summary!N$2-2015,FALSE)</f>
        <v>17363983.033763997</v>
      </c>
      <c r="O23" s="284">
        <f>HLOOKUP($A23,'Scenario 1'!$I$42:$N$72,Summary!O$2-2015,FALSE)</f>
        <v>11136349.112773359</v>
      </c>
      <c r="P23" s="284">
        <f>HLOOKUP($A23,'Scenario 1'!$I$42:$N$72,Summary!P$2-2015,FALSE)</f>
        <v>5447849.5353350965</v>
      </c>
      <c r="Q23" s="284">
        <f>HLOOKUP($A23,'Scenario 1'!$I$42:$N$72,Summary!Q$2-2015,FALSE)</f>
        <v>3866014.4209422059</v>
      </c>
      <c r="R23" s="284">
        <f>HLOOKUP($A23,'Scenario 1'!$I$42:$N$72,Summary!R$2-2015,FALSE)</f>
        <v>634447.4860580652</v>
      </c>
      <c r="S23" s="284">
        <f>HLOOKUP($A23,'Scenario 1'!$I$42:$N$72,Summary!S$2-2015,FALSE)</f>
        <v>0</v>
      </c>
      <c r="T23" s="284">
        <f>HLOOKUP($A23,'Scenario 1'!$I$42:$N$72,Summary!T$2-2015,FALSE)</f>
        <v>0</v>
      </c>
      <c r="U23" s="284">
        <f>HLOOKUP($A23,'Scenario 1'!$I$42:$N$72,Summary!U$2-2015,FALSE)</f>
        <v>0</v>
      </c>
      <c r="V23" s="284">
        <f>HLOOKUP($A23,'Scenario 1'!$I$42:$N$72,Summary!V$2-2015,FALSE)</f>
        <v>0</v>
      </c>
      <c r="W23" s="284">
        <f>HLOOKUP($A23,'Scenario 1'!$I$42:$N$72,Summary!W$2-2015,FALSE)</f>
        <v>0</v>
      </c>
      <c r="X23" s="284">
        <f>HLOOKUP($A23,'Scenario 1'!$I$42:$N$72,Summary!X$2-2015,FALSE)</f>
        <v>0</v>
      </c>
      <c r="Y23" s="284">
        <f>HLOOKUP($A23,'Scenario 1'!$I$42:$N$72,Summary!Y$2-2015,FALSE)</f>
        <v>0</v>
      </c>
      <c r="Z23" s="284">
        <f>HLOOKUP($A23,'Scenario 1'!$I$42:$N$72,Summary!Z$2-2015,FALSE)</f>
        <v>0</v>
      </c>
      <c r="AA23" s="284">
        <f>HLOOKUP($A23,'Scenario 1'!$I$42:$N$72,Summary!AA$2-2015,FALSE)</f>
        <v>0</v>
      </c>
      <c r="AB23" s="284">
        <f>HLOOKUP($A23,'Scenario 1'!$I$42:$N$72,Summary!AB$2-2015,FALSE)</f>
        <v>0</v>
      </c>
      <c r="AC23" s="284">
        <f>HLOOKUP($A23,'Scenario 1'!$I$42:$N$72,Summary!AC$2-2015,FALSE)</f>
        <v>0</v>
      </c>
      <c r="AD23" s="284">
        <f>HLOOKUP($A23,'Scenario 1'!$I$42:$N$72,Summary!AD$2-2015,FALSE)</f>
        <v>0</v>
      </c>
      <c r="AE23" s="284">
        <f>HLOOKUP($A23,'Scenario 1'!$I$42:$N$72,Summary!AE$2-2015,FALSE)</f>
        <v>0</v>
      </c>
      <c r="AF23" s="284">
        <f>HLOOKUP($A23,'Scenario 1'!$I$42:$N$72,Summary!AF$2-2015,FALSE)</f>
        <v>0</v>
      </c>
      <c r="AG23" s="284">
        <f>HLOOKUP($A23,'Scenario 1'!$I$42:$N$72,Summary!AG$2-2015,FALSE)</f>
        <v>0</v>
      </c>
      <c r="AH23" s="284">
        <f>HLOOKUP($A23,'Scenario 1'!$I$42:$N$72,Summary!AH$2-2015,FALSE)</f>
        <v>0</v>
      </c>
      <c r="AI23" s="284">
        <f>HLOOKUP($A23,'Scenario 1'!$I$42:$N$72,Summary!AI$2-2015,FALSE)</f>
        <v>0</v>
      </c>
      <c r="AJ23" s="284">
        <f>HLOOKUP($A23,'Scenario 1'!$I$42:$N$72,Summary!AJ$2-2015,FALSE)</f>
        <v>0</v>
      </c>
      <c r="AK23" s="284">
        <f>SUM(H23:AJ23)</f>
        <v>125351542.33382249</v>
      </c>
    </row>
    <row r="24" spans="1:37" s="281" customFormat="1" hidden="1" outlineLevel="1">
      <c r="A24" s="283" t="str">
        <f>A23</f>
        <v>1C</v>
      </c>
      <c r="B24" s="283"/>
      <c r="C24" s="287" t="s">
        <v>225</v>
      </c>
      <c r="D24" s="283"/>
      <c r="E24" s="283"/>
      <c r="F24" s="296"/>
      <c r="G24" s="282"/>
      <c r="H24" s="284">
        <f ca="1">HLOOKUP($A24,'Scenario 1'!$I$75:$N$105,Summary!H$2-2015,FALSE)</f>
        <v>8850000</v>
      </c>
      <c r="I24" s="284">
        <f ca="1">HLOOKUP($A24,'Scenario 1'!$I$75:$N$105,Summary!I$2-2015,FALSE)</f>
        <v>12891000</v>
      </c>
      <c r="J24" s="284">
        <f ca="1">HLOOKUP($A24,'Scenario 1'!$I$75:$N$105,Summary!J$2-2015,FALSE)</f>
        <v>728000</v>
      </c>
      <c r="K24" s="284">
        <f ca="1">HLOOKUP($A24,'Scenario 1'!$I$75:$N$105,Summary!K$2-2015,FALSE)</f>
        <v>2015208</v>
      </c>
      <c r="L24" s="284">
        <f ca="1">HLOOKUP($A24,'Scenario 1'!$I$75:$N$105,Summary!L$2-2015,FALSE)</f>
        <v>648000</v>
      </c>
      <c r="M24" s="284">
        <f ca="1">HLOOKUP($A24,'Scenario 1'!$I$75:$N$105,Summary!M$2-2015,FALSE)</f>
        <v>990000.00000000012</v>
      </c>
      <c r="N24" s="284">
        <f ca="1">HLOOKUP($A24,'Scenario 1'!$I$75:$N$105,Summary!N$2-2015,FALSE)</f>
        <v>5004027.8626080006</v>
      </c>
      <c r="O24" s="284">
        <f ca="1">HLOOKUP($A24,'Scenario 1'!$I$75:$N$105,Summary!O$2-2015,FALSE)</f>
        <v>855000.00000000012</v>
      </c>
      <c r="P24" s="284">
        <f ca="1">HLOOKUP($A24,'Scenario 1'!$I$75:$N$105,Summary!P$2-2015,FALSE)</f>
        <v>1224995.6286013592</v>
      </c>
      <c r="Q24" s="284">
        <f ca="1">HLOOKUP($A24,'Scenario 1'!$I$75:$N$105,Summary!Q$2-2015,FALSE)</f>
        <v>0</v>
      </c>
      <c r="R24" s="284">
        <f ca="1">HLOOKUP($A24,'Scenario 1'!$I$75:$N$105,Summary!R$2-2015,FALSE)</f>
        <v>0</v>
      </c>
      <c r="S24" s="284">
        <f ca="1">HLOOKUP($A24,'Scenario 1'!$I$75:$N$105,Summary!S$2-2015,FALSE)</f>
        <v>0</v>
      </c>
      <c r="T24" s="284">
        <f ca="1">HLOOKUP($A24,'Scenario 1'!$I$75:$N$105,Summary!T$2-2015,FALSE)</f>
        <v>0</v>
      </c>
      <c r="U24" s="284">
        <f ca="1">HLOOKUP($A24,'Scenario 1'!$I$75:$N$105,Summary!U$2-2015,FALSE)</f>
        <v>0</v>
      </c>
      <c r="V24" s="284">
        <f ca="1">HLOOKUP($A24,'Scenario 1'!$I$75:$N$105,Summary!V$2-2015,FALSE)</f>
        <v>0</v>
      </c>
      <c r="W24" s="284">
        <f ca="1">HLOOKUP($A24,'Scenario 1'!$I$75:$N$105,Summary!W$2-2015,FALSE)</f>
        <v>0</v>
      </c>
      <c r="X24" s="284">
        <f ca="1">HLOOKUP($A24,'Scenario 1'!$I$75:$N$105,Summary!X$2-2015,FALSE)</f>
        <v>0</v>
      </c>
      <c r="Y24" s="284">
        <f ca="1">HLOOKUP($A24,'Scenario 1'!$I$75:$N$105,Summary!Y$2-2015,FALSE)</f>
        <v>0</v>
      </c>
      <c r="Z24" s="284">
        <f ca="1">HLOOKUP($A24,'Scenario 1'!$I$75:$N$105,Summary!Z$2-2015,FALSE)</f>
        <v>0</v>
      </c>
      <c r="AA24" s="284">
        <f ca="1">HLOOKUP($A24,'Scenario 1'!$I$75:$N$105,Summary!AA$2-2015,FALSE)</f>
        <v>0</v>
      </c>
      <c r="AB24" s="284">
        <f ca="1">HLOOKUP($A24,'Scenario 1'!$I$75:$N$105,Summary!AB$2-2015,FALSE)</f>
        <v>0</v>
      </c>
      <c r="AC24" s="284">
        <f ca="1">HLOOKUP($A24,'Scenario 1'!$I$75:$N$105,Summary!AC$2-2015,FALSE)</f>
        <v>0</v>
      </c>
      <c r="AD24" s="284">
        <f ca="1">HLOOKUP($A24,'Scenario 1'!$I$75:$N$105,Summary!AD$2-2015,FALSE)</f>
        <v>0</v>
      </c>
      <c r="AE24" s="284">
        <f ca="1">HLOOKUP($A24,'Scenario 1'!$I$75:$N$105,Summary!AE$2-2015,FALSE)</f>
        <v>0</v>
      </c>
      <c r="AF24" s="284">
        <f ca="1">HLOOKUP($A24,'Scenario 1'!$I$75:$N$105,Summary!AF$2-2015,FALSE)</f>
        <v>0</v>
      </c>
      <c r="AG24" s="284">
        <f ca="1">HLOOKUP($A24,'Scenario 1'!$I$75:$N$105,Summary!AG$2-2015,FALSE)</f>
        <v>0</v>
      </c>
      <c r="AH24" s="284">
        <f ca="1">HLOOKUP($A24,'Scenario 1'!$I$75:$N$105,Summary!AH$2-2015,FALSE)</f>
        <v>0</v>
      </c>
      <c r="AI24" s="284">
        <f ca="1">HLOOKUP($A24,'Scenario 1'!$I$75:$N$105,Summary!AI$2-2015,FALSE)</f>
        <v>0</v>
      </c>
      <c r="AJ24" s="284">
        <f ca="1">HLOOKUP($A24,'Scenario 1'!$I$75:$N$105,Summary!AJ$2-2015,FALSE)</f>
        <v>0</v>
      </c>
      <c r="AK24" s="284">
        <f ca="1">SUM(H24:AJ24)</f>
        <v>33206231.491209358</v>
      </c>
    </row>
    <row r="25" spans="1:37" s="281" customFormat="1" hidden="1" outlineLevel="1">
      <c r="A25" s="283" t="str">
        <f>A24</f>
        <v>1C</v>
      </c>
      <c r="B25" s="283"/>
      <c r="C25" s="287" t="s">
        <v>226</v>
      </c>
      <c r="D25" s="283"/>
      <c r="E25" s="283"/>
      <c r="F25" s="296"/>
      <c r="G25" s="282"/>
      <c r="H25" s="284">
        <f>HLOOKUP($A25,'Scenario 1'!$I$108:$N$138,Summary!H$2-2015,FALSE)</f>
        <v>18063856.140000001</v>
      </c>
      <c r="I25" s="284">
        <f>HLOOKUP($A25,'Scenario 1'!$I$108:$N$138,Summary!I$2-2015,FALSE)</f>
        <v>18538569.849999998</v>
      </c>
      <c r="J25" s="284">
        <f>HLOOKUP($A25,'Scenario 1'!$I$108:$N$138,Summary!J$2-2015,FALSE)</f>
        <v>18854305.27</v>
      </c>
      <c r="K25" s="284">
        <f>HLOOKUP($A25,'Scenario 1'!$I$108:$N$138,Summary!K$2-2015,FALSE)</f>
        <v>19834948.309999999</v>
      </c>
      <c r="L25" s="284">
        <f>HLOOKUP($A25,'Scenario 1'!$I$108:$N$138,Summary!L$2-2015,FALSE)</f>
        <v>19947342.150000006</v>
      </c>
      <c r="M25" s="284">
        <f>HLOOKUP($A25,'Scenario 1'!$I$108:$N$138,Summary!M$2-2015,FALSE)</f>
        <v>20346288.993000008</v>
      </c>
      <c r="N25" s="284">
        <f>HLOOKUP($A25,'Scenario 1'!$I$108:$N$138,Summary!N$2-2015,FALSE)</f>
        <v>20753214.772860002</v>
      </c>
      <c r="O25" s="284">
        <f>HLOOKUP($A25,'Scenario 1'!$I$108:$N$138,Summary!O$2-2015,FALSE)</f>
        <v>21168279.068317205</v>
      </c>
      <c r="P25" s="284">
        <f>HLOOKUP($A25,'Scenario 1'!$I$108:$N$138,Summary!P$2-2015,FALSE)</f>
        <v>21591644.649683543</v>
      </c>
      <c r="Q25" s="284">
        <f>HLOOKUP($A25,'Scenario 1'!$I$108:$N$138,Summary!Q$2-2015,FALSE)</f>
        <v>22023477.542677216</v>
      </c>
      <c r="R25" s="284">
        <f>HLOOKUP($A25,'Scenario 1'!$I$108:$N$138,Summary!R$2-2015,FALSE)</f>
        <v>22463947.093530767</v>
      </c>
      <c r="S25" s="284">
        <f>HLOOKUP($A25,'Scenario 1'!$I$108:$N$138,Summary!S$2-2015,FALSE)</f>
        <v>0</v>
      </c>
      <c r="T25" s="284">
        <f>HLOOKUP($A25,'Scenario 1'!$I$108:$N$138,Summary!T$2-2015,FALSE)</f>
        <v>0</v>
      </c>
      <c r="U25" s="284">
        <f>HLOOKUP($A25,'Scenario 1'!$I$108:$N$138,Summary!U$2-2015,FALSE)</f>
        <v>0</v>
      </c>
      <c r="V25" s="284">
        <f>HLOOKUP($A25,'Scenario 1'!$I$108:$N$138,Summary!V$2-2015,FALSE)</f>
        <v>0</v>
      </c>
      <c r="W25" s="284">
        <f>HLOOKUP($A25,'Scenario 1'!$I$108:$N$138,Summary!W$2-2015,FALSE)</f>
        <v>0</v>
      </c>
      <c r="X25" s="284">
        <f>HLOOKUP($A25,'Scenario 1'!$I$108:$N$138,Summary!X$2-2015,FALSE)</f>
        <v>0</v>
      </c>
      <c r="Y25" s="284">
        <f>HLOOKUP($A25,'Scenario 1'!$I$108:$N$138,Summary!Y$2-2015,FALSE)</f>
        <v>0</v>
      </c>
      <c r="Z25" s="284">
        <f>HLOOKUP($A25,'Scenario 1'!$I$108:$N$138,Summary!Z$2-2015,FALSE)</f>
        <v>0</v>
      </c>
      <c r="AA25" s="284">
        <f>HLOOKUP($A25,'Scenario 1'!$I$108:$N$138,Summary!AA$2-2015,FALSE)</f>
        <v>0</v>
      </c>
      <c r="AB25" s="284">
        <f>HLOOKUP($A25,'Scenario 1'!$I$108:$N$138,Summary!AB$2-2015,FALSE)</f>
        <v>0</v>
      </c>
      <c r="AC25" s="284">
        <f>HLOOKUP($A25,'Scenario 1'!$I$108:$N$138,Summary!AC$2-2015,FALSE)</f>
        <v>0</v>
      </c>
      <c r="AD25" s="284">
        <f>HLOOKUP($A25,'Scenario 1'!$I$108:$N$138,Summary!AD$2-2015,FALSE)</f>
        <v>0</v>
      </c>
      <c r="AE25" s="284">
        <f>HLOOKUP($A25,'Scenario 1'!$I$108:$N$138,Summary!AE$2-2015,FALSE)</f>
        <v>0</v>
      </c>
      <c r="AF25" s="284">
        <f>HLOOKUP($A25,'Scenario 1'!$I$108:$N$138,Summary!AF$2-2015,FALSE)</f>
        <v>0</v>
      </c>
      <c r="AG25" s="284">
        <f>HLOOKUP($A25,'Scenario 1'!$I$108:$N$138,Summary!AG$2-2015,FALSE)</f>
        <v>0</v>
      </c>
      <c r="AH25" s="284">
        <f>HLOOKUP($A25,'Scenario 1'!$I$108:$N$138,Summary!AH$2-2015,FALSE)</f>
        <v>0</v>
      </c>
      <c r="AI25" s="284">
        <f>HLOOKUP($A25,'Scenario 1'!$I$108:$N$138,Summary!AI$2-2015,FALSE)</f>
        <v>0</v>
      </c>
      <c r="AJ25" s="284">
        <f>HLOOKUP($A25,'Scenario 1'!$I$108:$N$138,Summary!AJ$2-2015,FALSE)</f>
        <v>0</v>
      </c>
      <c r="AK25" s="284">
        <f>SUM(H25:AJ25)</f>
        <v>223585873.84006873</v>
      </c>
    </row>
    <row r="26" spans="1:37" s="281" customFormat="1" hidden="1" outlineLevel="1">
      <c r="A26" s="283" t="str">
        <f>A25</f>
        <v>1C</v>
      </c>
      <c r="B26" s="283"/>
      <c r="C26" s="287" t="s">
        <v>227</v>
      </c>
      <c r="D26" s="283"/>
      <c r="E26" s="283"/>
      <c r="F26" s="296"/>
      <c r="G26" s="282"/>
      <c r="H26" s="284">
        <f>HLOOKUP($A26,'Scenario 1'!$I$143:$N$173,Summary!H$2-2015,FALSE)</f>
        <v>10696150.390000001</v>
      </c>
      <c r="I26" s="284">
        <f>HLOOKUP($A26,'Scenario 1'!$I$143:$N$173,Summary!I$2-2015,FALSE)</f>
        <v>10735593.960000001</v>
      </c>
      <c r="J26" s="284">
        <f>HLOOKUP($A26,'Scenario 1'!$I$143:$N$173,Summary!J$2-2015,FALSE)</f>
        <v>8134829.0999999996</v>
      </c>
      <c r="K26" s="284">
        <f>HLOOKUP($A26,'Scenario 1'!$I$143:$N$173,Summary!K$2-2015,FALSE)</f>
        <v>10672831.800000001</v>
      </c>
      <c r="L26" s="284">
        <f>HLOOKUP($A26,'Scenario 1'!$I$143:$N$173,Summary!L$2-2015,FALSE)</f>
        <v>10192874</v>
      </c>
      <c r="M26" s="284">
        <f>HLOOKUP($A26,'Scenario 1'!$I$143:$N$173,Summary!M$2-2015,FALSE)</f>
        <v>10396731.479999997</v>
      </c>
      <c r="N26" s="284">
        <f>HLOOKUP($A26,'Scenario 1'!$I$143:$N$173,Summary!N$2-2015,FALSE)</f>
        <v>10604666.109599998</v>
      </c>
      <c r="O26" s="284">
        <f>HLOOKUP($A26,'Scenario 1'!$I$143:$N$173,Summary!O$2-2015,FALSE)</f>
        <v>10816759.431792</v>
      </c>
      <c r="P26" s="284">
        <f>HLOOKUP($A26,'Scenario 1'!$I$143:$N$173,Summary!P$2-2015,FALSE)</f>
        <v>11033094.620427838</v>
      </c>
      <c r="Q26" s="284">
        <f>HLOOKUP($A26,'Scenario 1'!$I$143:$N$173,Summary!Q$2-2015,FALSE)</f>
        <v>11253756.512836395</v>
      </c>
      <c r="R26" s="284">
        <f>HLOOKUP($A26,'Scenario 1'!$I$143:$N$173,Summary!R$2-2015,FALSE)</f>
        <v>11478831.643093122</v>
      </c>
      <c r="S26" s="284">
        <f>HLOOKUP($A26,'Scenario 1'!$I$143:$N$173,Summary!S$2-2015,FALSE)</f>
        <v>0</v>
      </c>
      <c r="T26" s="284">
        <f>HLOOKUP($A26,'Scenario 1'!$I$143:$N$173,Summary!T$2-2015,FALSE)</f>
        <v>0</v>
      </c>
      <c r="U26" s="284">
        <f>HLOOKUP($A26,'Scenario 1'!$I$143:$N$173,Summary!U$2-2015,FALSE)</f>
        <v>0</v>
      </c>
      <c r="V26" s="284">
        <f>HLOOKUP($A26,'Scenario 1'!$I$143:$N$173,Summary!V$2-2015,FALSE)</f>
        <v>0</v>
      </c>
      <c r="W26" s="284">
        <f>HLOOKUP($A26,'Scenario 1'!$I$143:$N$173,Summary!W$2-2015,FALSE)</f>
        <v>0</v>
      </c>
      <c r="X26" s="284">
        <f>HLOOKUP($A26,'Scenario 1'!$I$143:$N$173,Summary!X$2-2015,FALSE)</f>
        <v>0</v>
      </c>
      <c r="Y26" s="284">
        <f>HLOOKUP($A26,'Scenario 1'!$I$143:$N$173,Summary!Y$2-2015,FALSE)</f>
        <v>0</v>
      </c>
      <c r="Z26" s="284">
        <f>HLOOKUP($A26,'Scenario 1'!$I$143:$N$173,Summary!Z$2-2015,FALSE)</f>
        <v>0</v>
      </c>
      <c r="AA26" s="284">
        <f>HLOOKUP($A26,'Scenario 1'!$I$143:$N$173,Summary!AA$2-2015,FALSE)</f>
        <v>0</v>
      </c>
      <c r="AB26" s="284">
        <f>HLOOKUP($A26,'Scenario 1'!$I$143:$N$173,Summary!AB$2-2015,FALSE)</f>
        <v>0</v>
      </c>
      <c r="AC26" s="284">
        <f>HLOOKUP($A26,'Scenario 1'!$I$143:$N$173,Summary!AC$2-2015,FALSE)</f>
        <v>0</v>
      </c>
      <c r="AD26" s="284">
        <f>HLOOKUP($A26,'Scenario 1'!$I$143:$N$173,Summary!AD$2-2015,FALSE)</f>
        <v>0</v>
      </c>
      <c r="AE26" s="284">
        <f>HLOOKUP($A26,'Scenario 1'!$I$143:$N$173,Summary!AE$2-2015,FALSE)</f>
        <v>0</v>
      </c>
      <c r="AF26" s="284">
        <f>HLOOKUP($A26,'Scenario 1'!$I$143:$N$173,Summary!AF$2-2015,FALSE)</f>
        <v>0</v>
      </c>
      <c r="AG26" s="284">
        <f>HLOOKUP($A26,'Scenario 1'!$I$143:$N$173,Summary!AG$2-2015,FALSE)</f>
        <v>0</v>
      </c>
      <c r="AH26" s="284">
        <f>HLOOKUP($A26,'Scenario 1'!$I$143:$N$173,Summary!AH$2-2015,FALSE)</f>
        <v>0</v>
      </c>
      <c r="AI26" s="284">
        <f>HLOOKUP($A26,'Scenario 1'!$I$143:$N$173,Summary!AI$2-2015,FALSE)</f>
        <v>0</v>
      </c>
      <c r="AJ26" s="284">
        <f>HLOOKUP($A26,'Scenario 1'!$I$143:$N$173,Summary!AJ$2-2015,FALSE)</f>
        <v>0</v>
      </c>
      <c r="AK26" s="284">
        <f>SUM(H26:AJ26)</f>
        <v>116016119.04774936</v>
      </c>
    </row>
    <row r="27" spans="1:37" s="281" customFormat="1" hidden="1" outlineLevel="1">
      <c r="A27" s="283" t="str">
        <f>A26</f>
        <v>1C</v>
      </c>
      <c r="B27" s="283"/>
      <c r="C27" s="287" t="s">
        <v>114</v>
      </c>
      <c r="D27" s="283"/>
      <c r="E27" s="283"/>
      <c r="F27" s="296"/>
      <c r="G27" s="282"/>
      <c r="H27" s="284">
        <f>HLOOKUP($A27,'Scenario 1'!$I$178:$N$208,Summary!H$2-2015,FALSE)</f>
        <v>2076817</v>
      </c>
      <c r="I27" s="284">
        <f>HLOOKUP($A27,'Scenario 1'!$I$178:$N$208,Summary!I$2-2015,FALSE)</f>
        <v>2179106</v>
      </c>
      <c r="J27" s="284">
        <f>HLOOKUP($A27,'Scenario 1'!$I$178:$N$208,Summary!J$2-2015,FALSE)</f>
        <v>2812155.9999999995</v>
      </c>
      <c r="K27" s="284">
        <f>HLOOKUP($A27,'Scenario 1'!$I$178:$N$208,Summary!K$2-2015,FALSE)</f>
        <v>2901879</v>
      </c>
      <c r="L27" s="284">
        <f>HLOOKUP($A27,'Scenario 1'!$I$178:$N$208,Summary!L$2-2015,FALSE)</f>
        <v>3014722</v>
      </c>
      <c r="M27" s="284">
        <f>HLOOKUP($A27,'Scenario 1'!$I$178:$N$208,Summary!M$2-2015,FALSE)</f>
        <v>3075016.44</v>
      </c>
      <c r="N27" s="284">
        <f>HLOOKUP($A27,'Scenario 1'!$I$178:$N$208,Summary!N$2-2015,FALSE)</f>
        <v>3136516.7687999997</v>
      </c>
      <c r="O27" s="284">
        <f>HLOOKUP($A27,'Scenario 1'!$I$178:$N$208,Summary!O$2-2015,FALSE)</f>
        <v>3199247.1041759998</v>
      </c>
      <c r="P27" s="284">
        <f>HLOOKUP($A27,'Scenario 1'!$I$178:$N$208,Summary!P$2-2015,FALSE)</f>
        <v>3263232.0462595201</v>
      </c>
      <c r="Q27" s="284">
        <f>HLOOKUP($A27,'Scenario 1'!$I$178:$N$208,Summary!Q$2-2015,FALSE)</f>
        <v>3328496.6871847101</v>
      </c>
      <c r="R27" s="284">
        <f>HLOOKUP($A27,'Scenario 1'!$I$178:$N$208,Summary!R$2-2015,FALSE)</f>
        <v>3395066.6209284049</v>
      </c>
      <c r="S27" s="284">
        <f>HLOOKUP($A27,'Scenario 1'!$I$178:$N$208,Summary!S$2-2015,FALSE)</f>
        <v>0</v>
      </c>
      <c r="T27" s="284">
        <f>HLOOKUP($A27,'Scenario 1'!$I$178:$N$208,Summary!T$2-2015,FALSE)</f>
        <v>0</v>
      </c>
      <c r="U27" s="284">
        <f>HLOOKUP($A27,'Scenario 1'!$I$178:$N$208,Summary!U$2-2015,FALSE)</f>
        <v>0</v>
      </c>
      <c r="V27" s="284">
        <f>HLOOKUP($A27,'Scenario 1'!$I$178:$N$208,Summary!V$2-2015,FALSE)</f>
        <v>0</v>
      </c>
      <c r="W27" s="284">
        <f>HLOOKUP($A27,'Scenario 1'!$I$178:$N$208,Summary!W$2-2015,FALSE)</f>
        <v>0</v>
      </c>
      <c r="X27" s="284">
        <f>HLOOKUP($A27,'Scenario 1'!$I$178:$N$208,Summary!X$2-2015,FALSE)</f>
        <v>0</v>
      </c>
      <c r="Y27" s="284">
        <f>HLOOKUP($A27,'Scenario 1'!$I$178:$N$208,Summary!Y$2-2015,FALSE)</f>
        <v>0</v>
      </c>
      <c r="Z27" s="284">
        <f>HLOOKUP($A27,'Scenario 1'!$I$178:$N$208,Summary!Z$2-2015,FALSE)</f>
        <v>0</v>
      </c>
      <c r="AA27" s="284">
        <f>HLOOKUP($A27,'Scenario 1'!$I$178:$N$208,Summary!AA$2-2015,FALSE)</f>
        <v>0</v>
      </c>
      <c r="AB27" s="284">
        <f>HLOOKUP($A27,'Scenario 1'!$I$178:$N$208,Summary!AB$2-2015,FALSE)</f>
        <v>0</v>
      </c>
      <c r="AC27" s="284">
        <f>HLOOKUP($A27,'Scenario 1'!$I$178:$N$208,Summary!AC$2-2015,FALSE)</f>
        <v>0</v>
      </c>
      <c r="AD27" s="284">
        <f>HLOOKUP($A27,'Scenario 1'!$I$178:$N$208,Summary!AD$2-2015,FALSE)</f>
        <v>0</v>
      </c>
      <c r="AE27" s="284">
        <f>HLOOKUP($A27,'Scenario 1'!$I$178:$N$208,Summary!AE$2-2015,FALSE)</f>
        <v>0</v>
      </c>
      <c r="AF27" s="284">
        <f>HLOOKUP($A27,'Scenario 1'!$I$178:$N$208,Summary!AF$2-2015,FALSE)</f>
        <v>0</v>
      </c>
      <c r="AG27" s="284">
        <f>HLOOKUP($A27,'Scenario 1'!$I$178:$N$208,Summary!AG$2-2015,FALSE)</f>
        <v>0</v>
      </c>
      <c r="AH27" s="284">
        <f>HLOOKUP($A27,'Scenario 1'!$I$178:$N$208,Summary!AH$2-2015,FALSE)</f>
        <v>0</v>
      </c>
      <c r="AI27" s="284">
        <f>HLOOKUP($A27,'Scenario 1'!$I$178:$N$208,Summary!AI$2-2015,FALSE)</f>
        <v>0</v>
      </c>
      <c r="AJ27" s="284">
        <f>HLOOKUP($A27,'Scenario 1'!$I$178:$N$208,Summary!AJ$2-2015,FALSE)</f>
        <v>0</v>
      </c>
      <c r="AK27" s="284">
        <f>SUM(H27:AJ27)</f>
        <v>32382255.667348631</v>
      </c>
    </row>
    <row r="28" spans="1:37" collapsed="1">
      <c r="A28" s="285" t="s">
        <v>195</v>
      </c>
      <c r="B28" s="285" t="str">
        <f>CONCATENATE("Sensitivity ",A28)</f>
        <v>Sensitivity 1D</v>
      </c>
      <c r="C28" s="289" t="s">
        <v>200</v>
      </c>
      <c r="D28" s="285">
        <v>2029</v>
      </c>
      <c r="E28" s="285">
        <v>2029</v>
      </c>
      <c r="F28" s="295" t="s">
        <v>303</v>
      </c>
      <c r="G28" s="288"/>
      <c r="H28" s="290">
        <f ca="1">SUBTOTAL(9,H29:H33)</f>
        <v>58490082.030000001</v>
      </c>
      <c r="I28" s="290">
        <f t="shared" ref="I28" ca="1" si="88">SUBTOTAL(9,I29:I33)</f>
        <v>59859983.380000003</v>
      </c>
      <c r="J28" s="290">
        <f t="shared" ref="J28" ca="1" si="89">SUBTOTAL(9,J29:J33)</f>
        <v>57385197.520000003</v>
      </c>
      <c r="K28" s="290">
        <f t="shared" ref="K28" ca="1" si="90">SUBTOTAL(9,K29:K33)</f>
        <v>52114585.519999996</v>
      </c>
      <c r="L28" s="290">
        <f t="shared" ref="L28" ca="1" si="91">SUBTOTAL(9,L29:L33)</f>
        <v>48566953.466089785</v>
      </c>
      <c r="M28" s="290">
        <f t="shared" ref="M28" ca="1" si="92">SUBTOTAL(9,M29:M33)</f>
        <v>45582322.711860001</v>
      </c>
      <c r="N28" s="290">
        <f t="shared" ref="N28" ca="1" si="93">SUBTOTAL(9,N29:N33)</f>
        <v>56862408.547631994</v>
      </c>
      <c r="O28" s="290">
        <f t="shared" ref="O28" ca="1" si="94">SUBTOTAL(9,O29:O33)</f>
        <v>51399767.139145009</v>
      </c>
      <c r="P28" s="290">
        <f t="shared" ref="P28" ca="1" si="95">SUBTOTAL(9,P29:P33)</f>
        <v>48322533.890106209</v>
      </c>
      <c r="Q28" s="290">
        <f t="shared" ref="Q28" ca="1" si="96">SUBTOTAL(9,Q29:Q33)</f>
        <v>50411209.505236164</v>
      </c>
      <c r="R28" s="290">
        <f t="shared" ref="R28" ca="1" si="97">SUBTOTAL(9,R29:R33)</f>
        <v>46146130.43213959</v>
      </c>
      <c r="S28" s="290">
        <f t="shared" ref="S28" ca="1" si="98">SUBTOTAL(9,S29:S33)</f>
        <v>40630278.238107644</v>
      </c>
      <c r="T28" s="290">
        <f t="shared" ref="T28" ca="1" si="99">SUBTOTAL(9,T29:T33)</f>
        <v>39607392.551283769</v>
      </c>
      <c r="U28" s="290">
        <f t="shared" ref="U28" ca="1" si="100">SUBTOTAL(9,U29:U33)</f>
        <v>0</v>
      </c>
      <c r="V28" s="290">
        <f t="shared" ref="V28" ca="1" si="101">SUBTOTAL(9,V29:V33)</f>
        <v>0</v>
      </c>
      <c r="W28" s="290">
        <f t="shared" ref="W28" ca="1" si="102">SUBTOTAL(9,W29:W33)</f>
        <v>0</v>
      </c>
      <c r="X28" s="290">
        <f t="shared" ref="X28" ca="1" si="103">SUBTOTAL(9,X29:X33)</f>
        <v>0</v>
      </c>
      <c r="Y28" s="290">
        <f t="shared" ref="Y28" ca="1" si="104">SUBTOTAL(9,Y29:Y33)</f>
        <v>0</v>
      </c>
      <c r="Z28" s="290">
        <f t="shared" ref="Z28" ca="1" si="105">SUBTOTAL(9,Z29:Z33)</f>
        <v>0</v>
      </c>
      <c r="AA28" s="290">
        <f t="shared" ref="AA28" ca="1" si="106">SUBTOTAL(9,AA29:AA33)</f>
        <v>0</v>
      </c>
      <c r="AB28" s="290">
        <f t="shared" ref="AB28" ca="1" si="107">SUBTOTAL(9,AB29:AB33)</f>
        <v>0</v>
      </c>
      <c r="AC28" s="290">
        <f t="shared" ref="AC28" ca="1" si="108">SUBTOTAL(9,AC29:AC33)</f>
        <v>0</v>
      </c>
      <c r="AD28" s="290">
        <f t="shared" ref="AD28" ca="1" si="109">SUBTOTAL(9,AD29:AD33)</f>
        <v>0</v>
      </c>
      <c r="AE28" s="290">
        <f t="shared" ref="AE28" ca="1" si="110">SUBTOTAL(9,AE29:AE33)</f>
        <v>0</v>
      </c>
      <c r="AF28" s="290">
        <f t="shared" ref="AF28" ca="1" si="111">SUBTOTAL(9,AF29:AF33)</f>
        <v>0</v>
      </c>
      <c r="AG28" s="290">
        <f t="shared" ref="AG28" ca="1" si="112">SUBTOTAL(9,AG29:AG33)</f>
        <v>0</v>
      </c>
      <c r="AH28" s="290">
        <f t="shared" ref="AH28" ca="1" si="113">SUBTOTAL(9,AH29:AH33)</f>
        <v>0</v>
      </c>
      <c r="AI28" s="290">
        <f t="shared" ref="AI28" ca="1" si="114">SUBTOTAL(9,AI29:AI33)</f>
        <v>0</v>
      </c>
      <c r="AJ28" s="290">
        <f t="shared" ref="AJ28" ca="1" si="115">SUBTOTAL(9,AJ29:AJ33)</f>
        <v>0</v>
      </c>
      <c r="AK28" s="290">
        <f t="shared" ref="AK28" ca="1" si="116">SUBTOTAL(9,AK29:AK33)</f>
        <v>655378844.93160021</v>
      </c>
    </row>
    <row r="29" spans="1:37" s="281" customFormat="1" hidden="1" outlineLevel="1">
      <c r="A29" s="283" t="str">
        <f>A28</f>
        <v>1D</v>
      </c>
      <c r="B29" s="283"/>
      <c r="C29" s="287" t="s">
        <v>224</v>
      </c>
      <c r="D29" s="283"/>
      <c r="E29" s="283"/>
      <c r="F29" s="296"/>
      <c r="G29" s="282"/>
      <c r="H29" s="284">
        <f>HLOOKUP($A29,'Scenario 1'!$I$42:$N$72,Summary!H$2-2015,FALSE)</f>
        <v>18803258.5</v>
      </c>
      <c r="I29" s="284">
        <f>HLOOKUP($A29,'Scenario 1'!$I$42:$N$72,Summary!I$2-2015,FALSE)</f>
        <v>15515713.57</v>
      </c>
      <c r="J29" s="284">
        <f>HLOOKUP($A29,'Scenario 1'!$I$42:$N$72,Summary!J$2-2015,FALSE)</f>
        <v>10355907.15</v>
      </c>
      <c r="K29" s="284">
        <f>HLOOKUP($A29,'Scenario 1'!$I$42:$N$72,Summary!K$2-2015,FALSE)</f>
        <v>16689718.41</v>
      </c>
      <c r="L29" s="284">
        <f>HLOOKUP($A29,'Scenario 1'!$I$42:$N$72,Summary!L$2-2015,FALSE)</f>
        <v>14764015.316089779</v>
      </c>
      <c r="M29" s="284">
        <f>HLOOKUP($A29,'Scenario 1'!$I$42:$N$72,Summary!M$2-2015,FALSE)</f>
        <v>10774285.798859999</v>
      </c>
      <c r="N29" s="284">
        <f>HLOOKUP($A29,'Scenario 1'!$I$42:$N$72,Summary!N$2-2015,FALSE)</f>
        <v>17363983.033763997</v>
      </c>
      <c r="O29" s="284">
        <f>HLOOKUP($A29,'Scenario 1'!$I$42:$N$72,Summary!O$2-2015,FALSE)</f>
        <v>15360481.534859806</v>
      </c>
      <c r="P29" s="284">
        <f>HLOOKUP($A29,'Scenario 1'!$I$42:$N$72,Summary!P$2-2015,FALSE)</f>
        <v>11209566.945133943</v>
      </c>
      <c r="Q29" s="284">
        <f>HLOOKUP($A29,'Scenario 1'!$I$42:$N$72,Summary!Q$2-2015,FALSE)</f>
        <v>13097478.762537846</v>
      </c>
      <c r="R29" s="284">
        <f>HLOOKUP($A29,'Scenario 1'!$I$42:$N$72,Summary!R$2-2015,FALSE)</f>
        <v>7766787.8645899165</v>
      </c>
      <c r="S29" s="284">
        <f>HLOOKUP($A29,'Scenario 1'!$I$42:$N$72,Summary!S$2-2015,FALSE)</f>
        <v>2545675.9734043046</v>
      </c>
      <c r="T29" s="284">
        <f>HLOOKUP($A29,'Scenario 1'!$I$42:$N$72,Summary!T$2-2015,FALSE)</f>
        <v>761098.24128637242</v>
      </c>
      <c r="U29" s="284">
        <f>HLOOKUP($A29,'Scenario 1'!$I$42:$N$72,Summary!U$2-2015,FALSE)</f>
        <v>0</v>
      </c>
      <c r="V29" s="284">
        <f>HLOOKUP($A29,'Scenario 1'!$I$42:$N$72,Summary!V$2-2015,FALSE)</f>
        <v>0</v>
      </c>
      <c r="W29" s="284">
        <f>HLOOKUP($A29,'Scenario 1'!$I$42:$N$72,Summary!W$2-2015,FALSE)</f>
        <v>0</v>
      </c>
      <c r="X29" s="284">
        <f>HLOOKUP($A29,'Scenario 1'!$I$42:$N$72,Summary!X$2-2015,FALSE)</f>
        <v>0</v>
      </c>
      <c r="Y29" s="284">
        <f>HLOOKUP($A29,'Scenario 1'!$I$42:$N$72,Summary!Y$2-2015,FALSE)</f>
        <v>0</v>
      </c>
      <c r="Z29" s="284">
        <f>HLOOKUP($A29,'Scenario 1'!$I$42:$N$72,Summary!Z$2-2015,FALSE)</f>
        <v>0</v>
      </c>
      <c r="AA29" s="284">
        <f>HLOOKUP($A29,'Scenario 1'!$I$42:$N$72,Summary!AA$2-2015,FALSE)</f>
        <v>0</v>
      </c>
      <c r="AB29" s="284">
        <f>HLOOKUP($A29,'Scenario 1'!$I$42:$N$72,Summary!AB$2-2015,FALSE)</f>
        <v>0</v>
      </c>
      <c r="AC29" s="284">
        <f>HLOOKUP($A29,'Scenario 1'!$I$42:$N$72,Summary!AC$2-2015,FALSE)</f>
        <v>0</v>
      </c>
      <c r="AD29" s="284">
        <f>HLOOKUP($A29,'Scenario 1'!$I$42:$N$72,Summary!AD$2-2015,FALSE)</f>
        <v>0</v>
      </c>
      <c r="AE29" s="284">
        <f>HLOOKUP($A29,'Scenario 1'!$I$42:$N$72,Summary!AE$2-2015,FALSE)</f>
        <v>0</v>
      </c>
      <c r="AF29" s="284">
        <f>HLOOKUP($A29,'Scenario 1'!$I$42:$N$72,Summary!AF$2-2015,FALSE)</f>
        <v>0</v>
      </c>
      <c r="AG29" s="284">
        <f>HLOOKUP($A29,'Scenario 1'!$I$42:$N$72,Summary!AG$2-2015,FALSE)</f>
        <v>0</v>
      </c>
      <c r="AH29" s="284">
        <f>HLOOKUP($A29,'Scenario 1'!$I$42:$N$72,Summary!AH$2-2015,FALSE)</f>
        <v>0</v>
      </c>
      <c r="AI29" s="284">
        <f>HLOOKUP($A29,'Scenario 1'!$I$42:$N$72,Summary!AI$2-2015,FALSE)</f>
        <v>0</v>
      </c>
      <c r="AJ29" s="284">
        <f>HLOOKUP($A29,'Scenario 1'!$I$42:$N$72,Summary!AJ$2-2015,FALSE)</f>
        <v>0</v>
      </c>
      <c r="AK29" s="284">
        <f>SUM(H29:AJ29)</f>
        <v>155007971.10052598</v>
      </c>
    </row>
    <row r="30" spans="1:37" s="281" customFormat="1" hidden="1" outlineLevel="1">
      <c r="A30" s="283" t="str">
        <f>A29</f>
        <v>1D</v>
      </c>
      <c r="B30" s="283"/>
      <c r="C30" s="287" t="s">
        <v>225</v>
      </c>
      <c r="D30" s="283"/>
      <c r="E30" s="283"/>
      <c r="F30" s="296"/>
      <c r="G30" s="282"/>
      <c r="H30" s="284">
        <f ca="1">HLOOKUP($A30,'Scenario 1'!$I$75:$N$105,Summary!H$2-2015,FALSE)</f>
        <v>8850000</v>
      </c>
      <c r="I30" s="284">
        <f ca="1">HLOOKUP($A30,'Scenario 1'!$I$75:$N$105,Summary!I$2-2015,FALSE)</f>
        <v>12891000</v>
      </c>
      <c r="J30" s="284">
        <f ca="1">HLOOKUP($A30,'Scenario 1'!$I$75:$N$105,Summary!J$2-2015,FALSE)</f>
        <v>17228000</v>
      </c>
      <c r="K30" s="284">
        <f ca="1">HLOOKUP($A30,'Scenario 1'!$I$75:$N$105,Summary!K$2-2015,FALSE)</f>
        <v>2015208</v>
      </c>
      <c r="L30" s="284">
        <f ca="1">HLOOKUP($A30,'Scenario 1'!$I$75:$N$105,Summary!L$2-2015,FALSE)</f>
        <v>648000</v>
      </c>
      <c r="M30" s="284">
        <f ca="1">HLOOKUP($A30,'Scenario 1'!$I$75:$N$105,Summary!M$2-2015,FALSE)</f>
        <v>990000.00000000012</v>
      </c>
      <c r="N30" s="284">
        <f ca="1">HLOOKUP($A30,'Scenario 1'!$I$75:$N$105,Summary!N$2-2015,FALSE)</f>
        <v>5004027.8626080006</v>
      </c>
      <c r="O30" s="284">
        <f ca="1">HLOOKUP($A30,'Scenario 1'!$I$75:$N$105,Summary!O$2-2015,FALSE)</f>
        <v>855000.00000000012</v>
      </c>
      <c r="P30" s="284">
        <f ca="1">HLOOKUP($A30,'Scenario 1'!$I$75:$N$105,Summary!P$2-2015,FALSE)</f>
        <v>1224995.6286013592</v>
      </c>
      <c r="Q30" s="284">
        <f ca="1">HLOOKUP($A30,'Scenario 1'!$I$75:$N$105,Summary!Q$2-2015,FALSE)</f>
        <v>708000</v>
      </c>
      <c r="R30" s="284">
        <f ca="1">HLOOKUP($A30,'Scenario 1'!$I$75:$N$105,Summary!R$2-2015,FALSE)</f>
        <v>1041497.2099973785</v>
      </c>
      <c r="S30" s="284">
        <f ca="1">HLOOKUP($A30,'Scenario 1'!$I$75:$N$105,Summary!S$2-2015,FALSE)</f>
        <v>0</v>
      </c>
      <c r="T30" s="284">
        <f ca="1">HLOOKUP($A30,'Scenario 1'!$I$75:$N$105,Summary!T$2-2015,FALSE)</f>
        <v>0</v>
      </c>
      <c r="U30" s="284">
        <f ca="1">HLOOKUP($A30,'Scenario 1'!$I$75:$N$105,Summary!U$2-2015,FALSE)</f>
        <v>0</v>
      </c>
      <c r="V30" s="284">
        <f ca="1">HLOOKUP($A30,'Scenario 1'!$I$75:$N$105,Summary!V$2-2015,FALSE)</f>
        <v>0</v>
      </c>
      <c r="W30" s="284">
        <f ca="1">HLOOKUP($A30,'Scenario 1'!$I$75:$N$105,Summary!W$2-2015,FALSE)</f>
        <v>0</v>
      </c>
      <c r="X30" s="284">
        <f ca="1">HLOOKUP($A30,'Scenario 1'!$I$75:$N$105,Summary!X$2-2015,FALSE)</f>
        <v>0</v>
      </c>
      <c r="Y30" s="284">
        <f ca="1">HLOOKUP($A30,'Scenario 1'!$I$75:$N$105,Summary!Y$2-2015,FALSE)</f>
        <v>0</v>
      </c>
      <c r="Z30" s="284">
        <f ca="1">HLOOKUP($A30,'Scenario 1'!$I$75:$N$105,Summary!Z$2-2015,FALSE)</f>
        <v>0</v>
      </c>
      <c r="AA30" s="284">
        <f ca="1">HLOOKUP($A30,'Scenario 1'!$I$75:$N$105,Summary!AA$2-2015,FALSE)</f>
        <v>0</v>
      </c>
      <c r="AB30" s="284">
        <f ca="1">HLOOKUP($A30,'Scenario 1'!$I$75:$N$105,Summary!AB$2-2015,FALSE)</f>
        <v>0</v>
      </c>
      <c r="AC30" s="284">
        <f ca="1">HLOOKUP($A30,'Scenario 1'!$I$75:$N$105,Summary!AC$2-2015,FALSE)</f>
        <v>0</v>
      </c>
      <c r="AD30" s="284">
        <f ca="1">HLOOKUP($A30,'Scenario 1'!$I$75:$N$105,Summary!AD$2-2015,FALSE)</f>
        <v>0</v>
      </c>
      <c r="AE30" s="284">
        <f ca="1">HLOOKUP($A30,'Scenario 1'!$I$75:$N$105,Summary!AE$2-2015,FALSE)</f>
        <v>0</v>
      </c>
      <c r="AF30" s="284">
        <f ca="1">HLOOKUP($A30,'Scenario 1'!$I$75:$N$105,Summary!AF$2-2015,FALSE)</f>
        <v>0</v>
      </c>
      <c r="AG30" s="284">
        <f ca="1">HLOOKUP($A30,'Scenario 1'!$I$75:$N$105,Summary!AG$2-2015,FALSE)</f>
        <v>0</v>
      </c>
      <c r="AH30" s="284">
        <f ca="1">HLOOKUP($A30,'Scenario 1'!$I$75:$N$105,Summary!AH$2-2015,FALSE)</f>
        <v>0</v>
      </c>
      <c r="AI30" s="284">
        <f ca="1">HLOOKUP($A30,'Scenario 1'!$I$75:$N$105,Summary!AI$2-2015,FALSE)</f>
        <v>0</v>
      </c>
      <c r="AJ30" s="284">
        <f ca="1">HLOOKUP($A30,'Scenario 1'!$I$75:$N$105,Summary!AJ$2-2015,FALSE)</f>
        <v>0</v>
      </c>
      <c r="AK30" s="284">
        <f ca="1">SUM(H30:AJ30)</f>
        <v>51455728.701206736</v>
      </c>
    </row>
    <row r="31" spans="1:37" s="281" customFormat="1" hidden="1" outlineLevel="1">
      <c r="A31" s="283" t="str">
        <f>A30</f>
        <v>1D</v>
      </c>
      <c r="B31" s="283"/>
      <c r="C31" s="287" t="s">
        <v>226</v>
      </c>
      <c r="D31" s="283"/>
      <c r="E31" s="283"/>
      <c r="F31" s="296"/>
      <c r="G31" s="282"/>
      <c r="H31" s="284">
        <f>HLOOKUP($A31,'Scenario 1'!$I$108:$N$138,Summary!H$2-2015,FALSE)</f>
        <v>18063856.140000001</v>
      </c>
      <c r="I31" s="284">
        <f>HLOOKUP($A31,'Scenario 1'!$I$108:$N$138,Summary!I$2-2015,FALSE)</f>
        <v>18538569.849999998</v>
      </c>
      <c r="J31" s="284">
        <f>HLOOKUP($A31,'Scenario 1'!$I$108:$N$138,Summary!J$2-2015,FALSE)</f>
        <v>18854305.27</v>
      </c>
      <c r="K31" s="284">
        <f>HLOOKUP($A31,'Scenario 1'!$I$108:$N$138,Summary!K$2-2015,FALSE)</f>
        <v>19834948.309999999</v>
      </c>
      <c r="L31" s="284">
        <f>HLOOKUP($A31,'Scenario 1'!$I$108:$N$138,Summary!L$2-2015,FALSE)</f>
        <v>19947342.150000006</v>
      </c>
      <c r="M31" s="284">
        <f>HLOOKUP($A31,'Scenario 1'!$I$108:$N$138,Summary!M$2-2015,FALSE)</f>
        <v>20346288.993000008</v>
      </c>
      <c r="N31" s="284">
        <f>HLOOKUP($A31,'Scenario 1'!$I$108:$N$138,Summary!N$2-2015,FALSE)</f>
        <v>20753214.772860002</v>
      </c>
      <c r="O31" s="284">
        <f>HLOOKUP($A31,'Scenario 1'!$I$108:$N$138,Summary!O$2-2015,FALSE)</f>
        <v>21168279.068317205</v>
      </c>
      <c r="P31" s="284">
        <f>HLOOKUP($A31,'Scenario 1'!$I$108:$N$138,Summary!P$2-2015,FALSE)</f>
        <v>21591644.649683543</v>
      </c>
      <c r="Q31" s="284">
        <f>HLOOKUP($A31,'Scenario 1'!$I$108:$N$138,Summary!Q$2-2015,FALSE)</f>
        <v>22023477.542677216</v>
      </c>
      <c r="R31" s="284">
        <f>HLOOKUP($A31,'Scenario 1'!$I$108:$N$138,Summary!R$2-2015,FALSE)</f>
        <v>22463947.093530767</v>
      </c>
      <c r="S31" s="284">
        <f>HLOOKUP($A31,'Scenario 1'!$I$108:$N$138,Summary!S$2-2015,FALSE)</f>
        <v>22913226.035401378</v>
      </c>
      <c r="T31" s="284">
        <f>HLOOKUP($A31,'Scenario 1'!$I$108:$N$138,Summary!T$2-2015,FALSE)</f>
        <v>23371490.556109406</v>
      </c>
      <c r="U31" s="284">
        <f>HLOOKUP($A31,'Scenario 1'!$I$108:$N$138,Summary!U$2-2015,FALSE)</f>
        <v>0</v>
      </c>
      <c r="V31" s="284">
        <f>HLOOKUP($A31,'Scenario 1'!$I$108:$N$138,Summary!V$2-2015,FALSE)</f>
        <v>0</v>
      </c>
      <c r="W31" s="284">
        <f>HLOOKUP($A31,'Scenario 1'!$I$108:$N$138,Summary!W$2-2015,FALSE)</f>
        <v>0</v>
      </c>
      <c r="X31" s="284">
        <f>HLOOKUP($A31,'Scenario 1'!$I$108:$N$138,Summary!X$2-2015,FALSE)</f>
        <v>0</v>
      </c>
      <c r="Y31" s="284">
        <f>HLOOKUP($A31,'Scenario 1'!$I$108:$N$138,Summary!Y$2-2015,FALSE)</f>
        <v>0</v>
      </c>
      <c r="Z31" s="284">
        <f>HLOOKUP($A31,'Scenario 1'!$I$108:$N$138,Summary!Z$2-2015,FALSE)</f>
        <v>0</v>
      </c>
      <c r="AA31" s="284">
        <f>HLOOKUP($A31,'Scenario 1'!$I$108:$N$138,Summary!AA$2-2015,FALSE)</f>
        <v>0</v>
      </c>
      <c r="AB31" s="284">
        <f>HLOOKUP($A31,'Scenario 1'!$I$108:$N$138,Summary!AB$2-2015,FALSE)</f>
        <v>0</v>
      </c>
      <c r="AC31" s="284">
        <f>HLOOKUP($A31,'Scenario 1'!$I$108:$N$138,Summary!AC$2-2015,FALSE)</f>
        <v>0</v>
      </c>
      <c r="AD31" s="284">
        <f>HLOOKUP($A31,'Scenario 1'!$I$108:$N$138,Summary!AD$2-2015,FALSE)</f>
        <v>0</v>
      </c>
      <c r="AE31" s="284">
        <f>HLOOKUP($A31,'Scenario 1'!$I$108:$N$138,Summary!AE$2-2015,FALSE)</f>
        <v>0</v>
      </c>
      <c r="AF31" s="284">
        <f>HLOOKUP($A31,'Scenario 1'!$I$108:$N$138,Summary!AF$2-2015,FALSE)</f>
        <v>0</v>
      </c>
      <c r="AG31" s="284">
        <f>HLOOKUP($A31,'Scenario 1'!$I$108:$N$138,Summary!AG$2-2015,FALSE)</f>
        <v>0</v>
      </c>
      <c r="AH31" s="284">
        <f>HLOOKUP($A31,'Scenario 1'!$I$108:$N$138,Summary!AH$2-2015,FALSE)</f>
        <v>0</v>
      </c>
      <c r="AI31" s="284">
        <f>HLOOKUP($A31,'Scenario 1'!$I$108:$N$138,Summary!AI$2-2015,FALSE)</f>
        <v>0</v>
      </c>
      <c r="AJ31" s="284">
        <f>HLOOKUP($A31,'Scenario 1'!$I$108:$N$138,Summary!AJ$2-2015,FALSE)</f>
        <v>0</v>
      </c>
      <c r="AK31" s="284">
        <f>SUM(H31:AJ31)</f>
        <v>269870590.43157953</v>
      </c>
    </row>
    <row r="32" spans="1:37" s="281" customFormat="1" hidden="1" outlineLevel="1">
      <c r="A32" s="283" t="str">
        <f>A31</f>
        <v>1D</v>
      </c>
      <c r="B32" s="283"/>
      <c r="C32" s="287" t="s">
        <v>227</v>
      </c>
      <c r="D32" s="283"/>
      <c r="E32" s="283"/>
      <c r="F32" s="296"/>
      <c r="G32" s="282"/>
      <c r="H32" s="284">
        <f>HLOOKUP($A32,'Scenario 1'!$I$143:$N$173,Summary!H$2-2015,FALSE)</f>
        <v>10696150.390000001</v>
      </c>
      <c r="I32" s="284">
        <f>HLOOKUP($A32,'Scenario 1'!$I$143:$N$173,Summary!I$2-2015,FALSE)</f>
        <v>10735593.960000001</v>
      </c>
      <c r="J32" s="284">
        <f>HLOOKUP($A32,'Scenario 1'!$I$143:$N$173,Summary!J$2-2015,FALSE)</f>
        <v>8134829.0999999996</v>
      </c>
      <c r="K32" s="284">
        <f>HLOOKUP($A32,'Scenario 1'!$I$143:$N$173,Summary!K$2-2015,FALSE)</f>
        <v>10672831.800000001</v>
      </c>
      <c r="L32" s="284">
        <f>HLOOKUP($A32,'Scenario 1'!$I$143:$N$173,Summary!L$2-2015,FALSE)</f>
        <v>10192874</v>
      </c>
      <c r="M32" s="284">
        <f>HLOOKUP($A32,'Scenario 1'!$I$143:$N$173,Summary!M$2-2015,FALSE)</f>
        <v>10396731.479999997</v>
      </c>
      <c r="N32" s="284">
        <f>HLOOKUP($A32,'Scenario 1'!$I$143:$N$173,Summary!N$2-2015,FALSE)</f>
        <v>10604666.109599998</v>
      </c>
      <c r="O32" s="284">
        <f>HLOOKUP($A32,'Scenario 1'!$I$143:$N$173,Summary!O$2-2015,FALSE)</f>
        <v>10816759.431792</v>
      </c>
      <c r="P32" s="284">
        <f>HLOOKUP($A32,'Scenario 1'!$I$143:$N$173,Summary!P$2-2015,FALSE)</f>
        <v>11033094.620427838</v>
      </c>
      <c r="Q32" s="284">
        <f>HLOOKUP($A32,'Scenario 1'!$I$143:$N$173,Summary!Q$2-2015,FALSE)</f>
        <v>11253756.512836395</v>
      </c>
      <c r="R32" s="284">
        <f>HLOOKUP($A32,'Scenario 1'!$I$143:$N$173,Summary!R$2-2015,FALSE)</f>
        <v>11478831.643093122</v>
      </c>
      <c r="S32" s="284">
        <f>HLOOKUP($A32,'Scenario 1'!$I$143:$N$173,Summary!S$2-2015,FALSE)</f>
        <v>11708408.275954988</v>
      </c>
      <c r="T32" s="284">
        <f>HLOOKUP($A32,'Scenario 1'!$I$143:$N$173,Summary!T$2-2015,FALSE)</f>
        <v>11942576.441474084</v>
      </c>
      <c r="U32" s="284">
        <f>HLOOKUP($A32,'Scenario 1'!$I$143:$N$173,Summary!U$2-2015,FALSE)</f>
        <v>0</v>
      </c>
      <c r="V32" s="284">
        <f>HLOOKUP($A32,'Scenario 1'!$I$143:$N$173,Summary!V$2-2015,FALSE)</f>
        <v>0</v>
      </c>
      <c r="W32" s="284">
        <f>HLOOKUP($A32,'Scenario 1'!$I$143:$N$173,Summary!W$2-2015,FALSE)</f>
        <v>0</v>
      </c>
      <c r="X32" s="284">
        <f>HLOOKUP($A32,'Scenario 1'!$I$143:$N$173,Summary!X$2-2015,FALSE)</f>
        <v>0</v>
      </c>
      <c r="Y32" s="284">
        <f>HLOOKUP($A32,'Scenario 1'!$I$143:$N$173,Summary!Y$2-2015,FALSE)</f>
        <v>0</v>
      </c>
      <c r="Z32" s="284">
        <f>HLOOKUP($A32,'Scenario 1'!$I$143:$N$173,Summary!Z$2-2015,FALSE)</f>
        <v>0</v>
      </c>
      <c r="AA32" s="284">
        <f>HLOOKUP($A32,'Scenario 1'!$I$143:$N$173,Summary!AA$2-2015,FALSE)</f>
        <v>0</v>
      </c>
      <c r="AB32" s="284">
        <f>HLOOKUP($A32,'Scenario 1'!$I$143:$N$173,Summary!AB$2-2015,FALSE)</f>
        <v>0</v>
      </c>
      <c r="AC32" s="284">
        <f>HLOOKUP($A32,'Scenario 1'!$I$143:$N$173,Summary!AC$2-2015,FALSE)</f>
        <v>0</v>
      </c>
      <c r="AD32" s="284">
        <f>HLOOKUP($A32,'Scenario 1'!$I$143:$N$173,Summary!AD$2-2015,FALSE)</f>
        <v>0</v>
      </c>
      <c r="AE32" s="284">
        <f>HLOOKUP($A32,'Scenario 1'!$I$143:$N$173,Summary!AE$2-2015,FALSE)</f>
        <v>0</v>
      </c>
      <c r="AF32" s="284">
        <f>HLOOKUP($A32,'Scenario 1'!$I$143:$N$173,Summary!AF$2-2015,FALSE)</f>
        <v>0</v>
      </c>
      <c r="AG32" s="284">
        <f>HLOOKUP($A32,'Scenario 1'!$I$143:$N$173,Summary!AG$2-2015,FALSE)</f>
        <v>0</v>
      </c>
      <c r="AH32" s="284">
        <f>HLOOKUP($A32,'Scenario 1'!$I$143:$N$173,Summary!AH$2-2015,FALSE)</f>
        <v>0</v>
      </c>
      <c r="AI32" s="284">
        <f>HLOOKUP($A32,'Scenario 1'!$I$143:$N$173,Summary!AI$2-2015,FALSE)</f>
        <v>0</v>
      </c>
      <c r="AJ32" s="284">
        <f>HLOOKUP($A32,'Scenario 1'!$I$143:$N$173,Summary!AJ$2-2015,FALSE)</f>
        <v>0</v>
      </c>
      <c r="AK32" s="284">
        <f>SUM(H32:AJ32)</f>
        <v>139667103.76517844</v>
      </c>
    </row>
    <row r="33" spans="1:37" s="281" customFormat="1" hidden="1" outlineLevel="1">
      <c r="A33" s="283" t="str">
        <f>A32</f>
        <v>1D</v>
      </c>
      <c r="B33" s="283"/>
      <c r="C33" s="287" t="s">
        <v>114</v>
      </c>
      <c r="D33" s="283"/>
      <c r="E33" s="283"/>
      <c r="F33" s="296"/>
      <c r="G33" s="282"/>
      <c r="H33" s="284">
        <f>HLOOKUP($A33,'Scenario 1'!$I$178:$N$208,Summary!H$2-2015,FALSE)</f>
        <v>2076817</v>
      </c>
      <c r="I33" s="284">
        <f>HLOOKUP($A33,'Scenario 1'!$I$178:$N$208,Summary!I$2-2015,FALSE)</f>
        <v>2179106</v>
      </c>
      <c r="J33" s="284">
        <f>HLOOKUP($A33,'Scenario 1'!$I$178:$N$208,Summary!J$2-2015,FALSE)</f>
        <v>2812155.9999999995</v>
      </c>
      <c r="K33" s="284">
        <f>HLOOKUP($A33,'Scenario 1'!$I$178:$N$208,Summary!K$2-2015,FALSE)</f>
        <v>2901879</v>
      </c>
      <c r="L33" s="284">
        <f>HLOOKUP($A33,'Scenario 1'!$I$178:$N$208,Summary!L$2-2015,FALSE)</f>
        <v>3014722</v>
      </c>
      <c r="M33" s="284">
        <f>HLOOKUP($A33,'Scenario 1'!$I$178:$N$208,Summary!M$2-2015,FALSE)</f>
        <v>3075016.44</v>
      </c>
      <c r="N33" s="284">
        <f>HLOOKUP($A33,'Scenario 1'!$I$178:$N$208,Summary!N$2-2015,FALSE)</f>
        <v>3136516.7687999997</v>
      </c>
      <c r="O33" s="284">
        <f>HLOOKUP($A33,'Scenario 1'!$I$178:$N$208,Summary!O$2-2015,FALSE)</f>
        <v>3199247.1041759998</v>
      </c>
      <c r="P33" s="284">
        <f>HLOOKUP($A33,'Scenario 1'!$I$178:$N$208,Summary!P$2-2015,FALSE)</f>
        <v>3263232.0462595201</v>
      </c>
      <c r="Q33" s="284">
        <f>HLOOKUP($A33,'Scenario 1'!$I$178:$N$208,Summary!Q$2-2015,FALSE)</f>
        <v>3328496.6871847101</v>
      </c>
      <c r="R33" s="284">
        <f>HLOOKUP($A33,'Scenario 1'!$I$178:$N$208,Summary!R$2-2015,FALSE)</f>
        <v>3395066.6209284049</v>
      </c>
      <c r="S33" s="284">
        <f>HLOOKUP($A33,'Scenario 1'!$I$178:$N$208,Summary!S$2-2015,FALSE)</f>
        <v>3462967.9533469724</v>
      </c>
      <c r="T33" s="284">
        <f>HLOOKUP($A33,'Scenario 1'!$I$178:$N$208,Summary!T$2-2015,FALSE)</f>
        <v>3532227.3124139113</v>
      </c>
      <c r="U33" s="284">
        <f>HLOOKUP($A33,'Scenario 1'!$I$178:$N$208,Summary!U$2-2015,FALSE)</f>
        <v>0</v>
      </c>
      <c r="V33" s="284">
        <f>HLOOKUP($A33,'Scenario 1'!$I$178:$N$208,Summary!V$2-2015,FALSE)</f>
        <v>0</v>
      </c>
      <c r="W33" s="284">
        <f>HLOOKUP($A33,'Scenario 1'!$I$178:$N$208,Summary!W$2-2015,FALSE)</f>
        <v>0</v>
      </c>
      <c r="X33" s="284">
        <f>HLOOKUP($A33,'Scenario 1'!$I$178:$N$208,Summary!X$2-2015,FALSE)</f>
        <v>0</v>
      </c>
      <c r="Y33" s="284">
        <f>HLOOKUP($A33,'Scenario 1'!$I$178:$N$208,Summary!Y$2-2015,FALSE)</f>
        <v>0</v>
      </c>
      <c r="Z33" s="284">
        <f>HLOOKUP($A33,'Scenario 1'!$I$178:$N$208,Summary!Z$2-2015,FALSE)</f>
        <v>0</v>
      </c>
      <c r="AA33" s="284">
        <f>HLOOKUP($A33,'Scenario 1'!$I$178:$N$208,Summary!AA$2-2015,FALSE)</f>
        <v>0</v>
      </c>
      <c r="AB33" s="284">
        <f>HLOOKUP($A33,'Scenario 1'!$I$178:$N$208,Summary!AB$2-2015,FALSE)</f>
        <v>0</v>
      </c>
      <c r="AC33" s="284">
        <f>HLOOKUP($A33,'Scenario 1'!$I$178:$N$208,Summary!AC$2-2015,FALSE)</f>
        <v>0</v>
      </c>
      <c r="AD33" s="284">
        <f>HLOOKUP($A33,'Scenario 1'!$I$178:$N$208,Summary!AD$2-2015,FALSE)</f>
        <v>0</v>
      </c>
      <c r="AE33" s="284">
        <f>HLOOKUP($A33,'Scenario 1'!$I$178:$N$208,Summary!AE$2-2015,FALSE)</f>
        <v>0</v>
      </c>
      <c r="AF33" s="284">
        <f>HLOOKUP($A33,'Scenario 1'!$I$178:$N$208,Summary!AF$2-2015,FALSE)</f>
        <v>0</v>
      </c>
      <c r="AG33" s="284">
        <f>HLOOKUP($A33,'Scenario 1'!$I$178:$N$208,Summary!AG$2-2015,FALSE)</f>
        <v>0</v>
      </c>
      <c r="AH33" s="284">
        <f>HLOOKUP($A33,'Scenario 1'!$I$178:$N$208,Summary!AH$2-2015,FALSE)</f>
        <v>0</v>
      </c>
      <c r="AI33" s="284">
        <f>HLOOKUP($A33,'Scenario 1'!$I$178:$N$208,Summary!AI$2-2015,FALSE)</f>
        <v>0</v>
      </c>
      <c r="AJ33" s="284">
        <f>HLOOKUP($A33,'Scenario 1'!$I$178:$N$208,Summary!AJ$2-2015,FALSE)</f>
        <v>0</v>
      </c>
      <c r="AK33" s="284">
        <f>SUM(H33:AJ33)</f>
        <v>39377450.933109514</v>
      </c>
    </row>
    <row r="34" spans="1:37" collapsed="1">
      <c r="A34" s="285" t="s">
        <v>196</v>
      </c>
      <c r="B34" s="285" t="str">
        <f>CONCATENATE("Sensitivity ",A34)</f>
        <v>Sensitivity 1E</v>
      </c>
      <c r="C34" s="289" t="s">
        <v>201</v>
      </c>
      <c r="D34" s="285">
        <v>2031</v>
      </c>
      <c r="E34" s="285">
        <v>2031</v>
      </c>
      <c r="F34" s="295" t="s">
        <v>304</v>
      </c>
      <c r="G34" s="288"/>
      <c r="H34" s="290">
        <f ca="1">SUBTOTAL(9,H35:H39)</f>
        <v>58490082.030000001</v>
      </c>
      <c r="I34" s="290">
        <f t="shared" ref="I34" ca="1" si="117">SUBTOTAL(9,I35:I39)</f>
        <v>59859983.380000003</v>
      </c>
      <c r="J34" s="290">
        <f t="shared" ref="J34" ca="1" si="118">SUBTOTAL(9,J35:J39)</f>
        <v>57385197.520000003</v>
      </c>
      <c r="K34" s="290">
        <f t="shared" ref="K34" ca="1" si="119">SUBTOTAL(9,K35:K39)</f>
        <v>68614585.519999996</v>
      </c>
      <c r="L34" s="290">
        <f t="shared" ref="L34" ca="1" si="120">SUBTOTAL(9,L35:L39)</f>
        <v>48566953.466089785</v>
      </c>
      <c r="M34" s="290">
        <f t="shared" ref="M34" ca="1" si="121">SUBTOTAL(9,M35:M39)</f>
        <v>45582322.711860001</v>
      </c>
      <c r="N34" s="290">
        <f t="shared" ref="N34" ca="1" si="122">SUBTOTAL(9,N35:N39)</f>
        <v>56862408.547631994</v>
      </c>
      <c r="O34" s="290">
        <f t="shared" ref="O34" ca="1" si="123">SUBTOTAL(9,O35:O39)</f>
        <v>51399767.139145009</v>
      </c>
      <c r="P34" s="290">
        <f t="shared" ref="P34" ca="1" si="124">SUBTOTAL(9,P35:P39)</f>
        <v>48322533.890106209</v>
      </c>
      <c r="Q34" s="290">
        <f t="shared" ref="Q34" ca="1" si="125">SUBTOTAL(9,Q35:Q39)</f>
        <v>55379218.69102639</v>
      </c>
      <c r="R34" s="290">
        <f t="shared" ref="R34" ca="1" si="126">SUBTOTAL(9,R35:R39)</f>
        <v>54360387.556417823</v>
      </c>
      <c r="S34" s="290">
        <f t="shared" ref="S34" ca="1" si="127">SUBTOTAL(9,S35:S39)</f>
        <v>47440971.800769322</v>
      </c>
      <c r="T34" s="290">
        <f t="shared" ref="T34" ca="1" si="128">SUBTOTAL(9,T35:T39)</f>
        <v>49117213.830471717</v>
      </c>
      <c r="U34" s="290">
        <f t="shared" ref="U34" ca="1" si="129">SUBTOTAL(9,U35:U39)</f>
        <v>44605972.198552415</v>
      </c>
      <c r="V34" s="290">
        <f t="shared" ref="V34" ca="1" si="130">SUBTOTAL(9,V35:V39)</f>
        <v>40907022.426870711</v>
      </c>
      <c r="W34" s="290">
        <f t="shared" ref="W34" ca="1" si="131">SUBTOTAL(9,W35:W39)</f>
        <v>0</v>
      </c>
      <c r="X34" s="290">
        <f t="shared" ref="X34" ca="1" si="132">SUBTOTAL(9,X35:X39)</f>
        <v>0</v>
      </c>
      <c r="Y34" s="290">
        <f t="shared" ref="Y34" ca="1" si="133">SUBTOTAL(9,Y35:Y39)</f>
        <v>0</v>
      </c>
      <c r="Z34" s="290">
        <f t="shared" ref="Z34" ca="1" si="134">SUBTOTAL(9,Z35:Z39)</f>
        <v>0</v>
      </c>
      <c r="AA34" s="290">
        <f t="shared" ref="AA34" ca="1" si="135">SUBTOTAL(9,AA35:AA39)</f>
        <v>0</v>
      </c>
      <c r="AB34" s="290">
        <f t="shared" ref="AB34" ca="1" si="136">SUBTOTAL(9,AB35:AB39)</f>
        <v>0</v>
      </c>
      <c r="AC34" s="290">
        <f t="shared" ref="AC34" ca="1" si="137">SUBTOTAL(9,AC35:AC39)</f>
        <v>0</v>
      </c>
      <c r="AD34" s="290">
        <f t="shared" ref="AD34" ca="1" si="138">SUBTOTAL(9,AD35:AD39)</f>
        <v>0</v>
      </c>
      <c r="AE34" s="290">
        <f t="shared" ref="AE34" ca="1" si="139">SUBTOTAL(9,AE35:AE39)</f>
        <v>0</v>
      </c>
      <c r="AF34" s="290">
        <f t="shared" ref="AF34" ca="1" si="140">SUBTOTAL(9,AF35:AF39)</f>
        <v>0</v>
      </c>
      <c r="AG34" s="290">
        <f t="shared" ref="AG34" ca="1" si="141">SUBTOTAL(9,AG35:AG39)</f>
        <v>0</v>
      </c>
      <c r="AH34" s="290">
        <f t="shared" ref="AH34" ca="1" si="142">SUBTOTAL(9,AH35:AH39)</f>
        <v>0</v>
      </c>
      <c r="AI34" s="290">
        <f t="shared" ref="AI34" ca="1" si="143">SUBTOTAL(9,AI35:AI39)</f>
        <v>0</v>
      </c>
      <c r="AJ34" s="290">
        <f t="shared" ref="AJ34" ca="1" si="144">SUBTOTAL(9,AJ35:AJ39)</f>
        <v>0</v>
      </c>
      <c r="AK34" s="290">
        <f t="shared" ref="AK34" ca="1" si="145">SUBTOTAL(9,AK35:AK39)</f>
        <v>786894620.70894146</v>
      </c>
    </row>
    <row r="35" spans="1:37" hidden="1" outlineLevel="1">
      <c r="A35" s="283" t="str">
        <f>A34</f>
        <v>1E</v>
      </c>
      <c r="B35" s="283"/>
      <c r="C35" s="287" t="s">
        <v>224</v>
      </c>
      <c r="D35" s="283"/>
      <c r="E35" s="283"/>
      <c r="F35" s="296"/>
      <c r="G35" s="282"/>
      <c r="H35" s="284">
        <f>HLOOKUP($A35,'Scenario 1'!$I$42:$N$72,Summary!H$2-2015,FALSE)</f>
        <v>18803258.5</v>
      </c>
      <c r="I35" s="284">
        <f>HLOOKUP($A35,'Scenario 1'!$I$42:$N$72,Summary!I$2-2015,FALSE)</f>
        <v>15515713.57</v>
      </c>
      <c r="J35" s="284">
        <f>HLOOKUP($A35,'Scenario 1'!$I$42:$N$72,Summary!J$2-2015,FALSE)</f>
        <v>10355907.15</v>
      </c>
      <c r="K35" s="284">
        <f>HLOOKUP($A35,'Scenario 1'!$I$42:$N$72,Summary!K$2-2015,FALSE)</f>
        <v>16689718.41</v>
      </c>
      <c r="L35" s="284">
        <f>HLOOKUP($A35,'Scenario 1'!$I$42:$N$72,Summary!L$2-2015,FALSE)</f>
        <v>14764015.316089779</v>
      </c>
      <c r="M35" s="284">
        <f>HLOOKUP($A35,'Scenario 1'!$I$42:$N$72,Summary!M$2-2015,FALSE)</f>
        <v>10774285.798859999</v>
      </c>
      <c r="N35" s="284">
        <f>HLOOKUP($A35,'Scenario 1'!$I$42:$N$72,Summary!N$2-2015,FALSE)</f>
        <v>17363983.033763997</v>
      </c>
      <c r="O35" s="284">
        <f>HLOOKUP($A35,'Scenario 1'!$I$42:$N$72,Summary!O$2-2015,FALSE)</f>
        <v>15360481.534859806</v>
      </c>
      <c r="P35" s="284">
        <f>HLOOKUP($A35,'Scenario 1'!$I$42:$N$72,Summary!P$2-2015,FALSE)</f>
        <v>11209566.945133943</v>
      </c>
      <c r="Q35" s="284">
        <f>HLOOKUP($A35,'Scenario 1'!$I$42:$N$72,Summary!Q$2-2015,FALSE)</f>
        <v>18065487.948328063</v>
      </c>
      <c r="R35" s="284">
        <f>HLOOKUP($A35,'Scenario 1'!$I$42:$N$72,Summary!R$2-2015,FALSE)</f>
        <v>15981044.988868142</v>
      </c>
      <c r="S35" s="284">
        <f>HLOOKUP($A35,'Scenario 1'!$I$42:$N$72,Summary!S$2-2015,FALSE)</f>
        <v>8624369.5360659845</v>
      </c>
      <c r="T35" s="284">
        <f>HLOOKUP($A35,'Scenario 1'!$I$42:$N$72,Summary!T$2-2015,FALSE)</f>
        <v>9317222.802649295</v>
      </c>
      <c r="U35" s="284">
        <f>HLOOKUP($A35,'Scenario 1'!$I$42:$N$72,Summary!U$2-2015,FALSE)</f>
        <v>3558109.3501735404</v>
      </c>
      <c r="V35" s="284">
        <f>HLOOKUP($A35,'Scenario 1'!$I$42:$N$72,Summary!V$2-2015,FALSE)</f>
        <v>491337.82674941397</v>
      </c>
      <c r="W35" s="284">
        <f>HLOOKUP($A35,'Scenario 1'!$I$42:$N$72,Summary!W$2-2015,FALSE)</f>
        <v>0</v>
      </c>
      <c r="X35" s="284">
        <f>HLOOKUP($A35,'Scenario 1'!$I$42:$N$72,Summary!X$2-2015,FALSE)</f>
        <v>0</v>
      </c>
      <c r="Y35" s="284">
        <f>HLOOKUP($A35,'Scenario 1'!$I$42:$N$72,Summary!Y$2-2015,FALSE)</f>
        <v>0</v>
      </c>
      <c r="Z35" s="284">
        <f>HLOOKUP($A35,'Scenario 1'!$I$42:$N$72,Summary!Z$2-2015,FALSE)</f>
        <v>0</v>
      </c>
      <c r="AA35" s="284">
        <f>HLOOKUP($A35,'Scenario 1'!$I$42:$N$72,Summary!AA$2-2015,FALSE)</f>
        <v>0</v>
      </c>
      <c r="AB35" s="284">
        <f>HLOOKUP($A35,'Scenario 1'!$I$42:$N$72,Summary!AB$2-2015,FALSE)</f>
        <v>0</v>
      </c>
      <c r="AC35" s="284">
        <f>HLOOKUP($A35,'Scenario 1'!$I$42:$N$72,Summary!AC$2-2015,FALSE)</f>
        <v>0</v>
      </c>
      <c r="AD35" s="284">
        <f>HLOOKUP($A35,'Scenario 1'!$I$42:$N$72,Summary!AD$2-2015,FALSE)</f>
        <v>0</v>
      </c>
      <c r="AE35" s="284">
        <f>HLOOKUP($A35,'Scenario 1'!$I$42:$N$72,Summary!AE$2-2015,FALSE)</f>
        <v>0</v>
      </c>
      <c r="AF35" s="284">
        <f>HLOOKUP($A35,'Scenario 1'!$I$42:$N$72,Summary!AF$2-2015,FALSE)</f>
        <v>0</v>
      </c>
      <c r="AG35" s="284">
        <f>HLOOKUP($A35,'Scenario 1'!$I$42:$N$72,Summary!AG$2-2015,FALSE)</f>
        <v>0</v>
      </c>
      <c r="AH35" s="284">
        <f>HLOOKUP($A35,'Scenario 1'!$I$42:$N$72,Summary!AH$2-2015,FALSE)</f>
        <v>0</v>
      </c>
      <c r="AI35" s="284">
        <f>HLOOKUP($A35,'Scenario 1'!$I$42:$N$72,Summary!AI$2-2015,FALSE)</f>
        <v>0</v>
      </c>
      <c r="AJ35" s="284">
        <f>HLOOKUP($A35,'Scenario 1'!$I$42:$N$72,Summary!AJ$2-2015,FALSE)</f>
        <v>0</v>
      </c>
      <c r="AK35" s="284">
        <f>SUM(H35:AJ35)</f>
        <v>186874502.71154195</v>
      </c>
    </row>
    <row r="36" spans="1:37" hidden="1" outlineLevel="1">
      <c r="A36" s="283" t="str">
        <f>A35</f>
        <v>1E</v>
      </c>
      <c r="B36" s="283"/>
      <c r="C36" s="287" t="s">
        <v>225</v>
      </c>
      <c r="D36" s="283"/>
      <c r="E36" s="283"/>
      <c r="F36" s="296"/>
      <c r="G36" s="282"/>
      <c r="H36" s="284">
        <f ca="1">HLOOKUP($A36,'Scenario 1'!$I$75:$N$105,Summary!H$2-2015,FALSE)</f>
        <v>8850000</v>
      </c>
      <c r="I36" s="284">
        <f ca="1">HLOOKUP($A36,'Scenario 1'!$I$75:$N$105,Summary!I$2-2015,FALSE)</f>
        <v>12891000</v>
      </c>
      <c r="J36" s="284">
        <f ca="1">HLOOKUP($A36,'Scenario 1'!$I$75:$N$105,Summary!J$2-2015,FALSE)</f>
        <v>17228000</v>
      </c>
      <c r="K36" s="284">
        <f ca="1">HLOOKUP($A36,'Scenario 1'!$I$75:$N$105,Summary!K$2-2015,FALSE)</f>
        <v>18515208</v>
      </c>
      <c r="L36" s="284">
        <f ca="1">HLOOKUP($A36,'Scenario 1'!$I$75:$N$105,Summary!L$2-2015,FALSE)</f>
        <v>648000</v>
      </c>
      <c r="M36" s="284">
        <f ca="1">HLOOKUP($A36,'Scenario 1'!$I$75:$N$105,Summary!M$2-2015,FALSE)</f>
        <v>990000.00000000012</v>
      </c>
      <c r="N36" s="284">
        <f ca="1">HLOOKUP($A36,'Scenario 1'!$I$75:$N$105,Summary!N$2-2015,FALSE)</f>
        <v>5004027.8626080006</v>
      </c>
      <c r="O36" s="284">
        <f ca="1">HLOOKUP($A36,'Scenario 1'!$I$75:$N$105,Summary!O$2-2015,FALSE)</f>
        <v>855000.00000000012</v>
      </c>
      <c r="P36" s="284">
        <f ca="1">HLOOKUP($A36,'Scenario 1'!$I$75:$N$105,Summary!P$2-2015,FALSE)</f>
        <v>1224995.6286013592</v>
      </c>
      <c r="Q36" s="284">
        <f ca="1">HLOOKUP($A36,'Scenario 1'!$I$75:$N$105,Summary!Q$2-2015,FALSE)</f>
        <v>708000</v>
      </c>
      <c r="R36" s="284">
        <f ca="1">HLOOKUP($A36,'Scenario 1'!$I$75:$N$105,Summary!R$2-2015,FALSE)</f>
        <v>1041497.2099973785</v>
      </c>
      <c r="S36" s="284">
        <f ca="1">HLOOKUP($A36,'Scenario 1'!$I$75:$N$105,Summary!S$2-2015,FALSE)</f>
        <v>732000</v>
      </c>
      <c r="T36" s="284">
        <f ca="1">HLOOKUP($A36,'Scenario 1'!$I$75:$N$105,Summary!T$2-2015,FALSE)</f>
        <v>953696.7178250181</v>
      </c>
      <c r="U36" s="284">
        <f ca="1">HLOOKUP($A36,'Scenario 1'!$I$75:$N$105,Summary!U$2-2015,FALSE)</f>
        <v>1424642.6521815185</v>
      </c>
      <c r="V36" s="284">
        <f ca="1">HLOOKUP($A36,'Scenario 1'!$I$75:$N$105,Summary!V$2-2015,FALSE)</f>
        <v>0</v>
      </c>
      <c r="W36" s="284">
        <f ca="1">HLOOKUP($A36,'Scenario 1'!$I$75:$N$105,Summary!W$2-2015,FALSE)</f>
        <v>0</v>
      </c>
      <c r="X36" s="284">
        <f ca="1">HLOOKUP($A36,'Scenario 1'!$I$75:$N$105,Summary!X$2-2015,FALSE)</f>
        <v>0</v>
      </c>
      <c r="Y36" s="284">
        <f ca="1">HLOOKUP($A36,'Scenario 1'!$I$75:$N$105,Summary!Y$2-2015,FALSE)</f>
        <v>0</v>
      </c>
      <c r="Z36" s="284">
        <f ca="1">HLOOKUP($A36,'Scenario 1'!$I$75:$N$105,Summary!Z$2-2015,FALSE)</f>
        <v>0</v>
      </c>
      <c r="AA36" s="284">
        <f ca="1">HLOOKUP($A36,'Scenario 1'!$I$75:$N$105,Summary!AA$2-2015,FALSE)</f>
        <v>0</v>
      </c>
      <c r="AB36" s="284">
        <f ca="1">HLOOKUP($A36,'Scenario 1'!$I$75:$N$105,Summary!AB$2-2015,FALSE)</f>
        <v>0</v>
      </c>
      <c r="AC36" s="284">
        <f ca="1">HLOOKUP($A36,'Scenario 1'!$I$75:$N$105,Summary!AC$2-2015,FALSE)</f>
        <v>0</v>
      </c>
      <c r="AD36" s="284">
        <f ca="1">HLOOKUP($A36,'Scenario 1'!$I$75:$N$105,Summary!AD$2-2015,FALSE)</f>
        <v>0</v>
      </c>
      <c r="AE36" s="284">
        <f ca="1">HLOOKUP($A36,'Scenario 1'!$I$75:$N$105,Summary!AE$2-2015,FALSE)</f>
        <v>0</v>
      </c>
      <c r="AF36" s="284">
        <f ca="1">HLOOKUP($A36,'Scenario 1'!$I$75:$N$105,Summary!AF$2-2015,FALSE)</f>
        <v>0</v>
      </c>
      <c r="AG36" s="284">
        <f ca="1">HLOOKUP($A36,'Scenario 1'!$I$75:$N$105,Summary!AG$2-2015,FALSE)</f>
        <v>0</v>
      </c>
      <c r="AH36" s="284">
        <f ca="1">HLOOKUP($A36,'Scenario 1'!$I$75:$N$105,Summary!AH$2-2015,FALSE)</f>
        <v>0</v>
      </c>
      <c r="AI36" s="284">
        <f ca="1">HLOOKUP($A36,'Scenario 1'!$I$75:$N$105,Summary!AI$2-2015,FALSE)</f>
        <v>0</v>
      </c>
      <c r="AJ36" s="284">
        <f ca="1">HLOOKUP($A36,'Scenario 1'!$I$75:$N$105,Summary!AJ$2-2015,FALSE)</f>
        <v>0</v>
      </c>
      <c r="AK36" s="284">
        <f ca="1">SUM(H36:AJ36)</f>
        <v>71066068.07121329</v>
      </c>
    </row>
    <row r="37" spans="1:37" hidden="1" outlineLevel="1">
      <c r="A37" s="283" t="str">
        <f>A36</f>
        <v>1E</v>
      </c>
      <c r="B37" s="283"/>
      <c r="C37" s="287" t="s">
        <v>226</v>
      </c>
      <c r="D37" s="283"/>
      <c r="E37" s="283"/>
      <c r="F37" s="296"/>
      <c r="G37" s="282"/>
      <c r="H37" s="284">
        <f>HLOOKUP($A37,'Scenario 1'!$I$108:$N$138,Summary!H$2-2015,FALSE)</f>
        <v>18063856.140000001</v>
      </c>
      <c r="I37" s="284">
        <f>HLOOKUP($A37,'Scenario 1'!$I$108:$N$138,Summary!I$2-2015,FALSE)</f>
        <v>18538569.849999998</v>
      </c>
      <c r="J37" s="284">
        <f>HLOOKUP($A37,'Scenario 1'!$I$108:$N$138,Summary!J$2-2015,FALSE)</f>
        <v>18854305.27</v>
      </c>
      <c r="K37" s="284">
        <f>HLOOKUP($A37,'Scenario 1'!$I$108:$N$138,Summary!K$2-2015,FALSE)</f>
        <v>19834948.309999999</v>
      </c>
      <c r="L37" s="284">
        <f>HLOOKUP($A37,'Scenario 1'!$I$108:$N$138,Summary!L$2-2015,FALSE)</f>
        <v>19947342.150000006</v>
      </c>
      <c r="M37" s="284">
        <f>HLOOKUP($A37,'Scenario 1'!$I$108:$N$138,Summary!M$2-2015,FALSE)</f>
        <v>20346288.993000008</v>
      </c>
      <c r="N37" s="284">
        <f>HLOOKUP($A37,'Scenario 1'!$I$108:$N$138,Summary!N$2-2015,FALSE)</f>
        <v>20753214.772860002</v>
      </c>
      <c r="O37" s="284">
        <f>HLOOKUP($A37,'Scenario 1'!$I$108:$N$138,Summary!O$2-2015,FALSE)</f>
        <v>21168279.068317205</v>
      </c>
      <c r="P37" s="284">
        <f>HLOOKUP($A37,'Scenario 1'!$I$108:$N$138,Summary!P$2-2015,FALSE)</f>
        <v>21591644.649683543</v>
      </c>
      <c r="Q37" s="284">
        <f>HLOOKUP($A37,'Scenario 1'!$I$108:$N$138,Summary!Q$2-2015,FALSE)</f>
        <v>22023477.542677216</v>
      </c>
      <c r="R37" s="284">
        <f>HLOOKUP($A37,'Scenario 1'!$I$108:$N$138,Summary!R$2-2015,FALSE)</f>
        <v>22463947.093530767</v>
      </c>
      <c r="S37" s="284">
        <f>HLOOKUP($A37,'Scenario 1'!$I$108:$N$138,Summary!S$2-2015,FALSE)</f>
        <v>22913226.035401378</v>
      </c>
      <c r="T37" s="284">
        <f>HLOOKUP($A37,'Scenario 1'!$I$108:$N$138,Summary!T$2-2015,FALSE)</f>
        <v>23371490.556109406</v>
      </c>
      <c r="U37" s="284">
        <f>HLOOKUP($A37,'Scenario 1'!$I$108:$N$138,Summary!U$2-2015,FALSE)</f>
        <v>23838920.3672316</v>
      </c>
      <c r="V37" s="284">
        <f>HLOOKUP($A37,'Scenario 1'!$I$108:$N$138,Summary!V$2-2015,FALSE)</f>
        <v>24315698.774576224</v>
      </c>
      <c r="W37" s="284">
        <f>HLOOKUP($A37,'Scenario 1'!$I$108:$N$138,Summary!W$2-2015,FALSE)</f>
        <v>0</v>
      </c>
      <c r="X37" s="284">
        <f>HLOOKUP($A37,'Scenario 1'!$I$108:$N$138,Summary!X$2-2015,FALSE)</f>
        <v>0</v>
      </c>
      <c r="Y37" s="284">
        <f>HLOOKUP($A37,'Scenario 1'!$I$108:$N$138,Summary!Y$2-2015,FALSE)</f>
        <v>0</v>
      </c>
      <c r="Z37" s="284">
        <f>HLOOKUP($A37,'Scenario 1'!$I$108:$N$138,Summary!Z$2-2015,FALSE)</f>
        <v>0</v>
      </c>
      <c r="AA37" s="284">
        <f>HLOOKUP($A37,'Scenario 1'!$I$108:$N$138,Summary!AA$2-2015,FALSE)</f>
        <v>0</v>
      </c>
      <c r="AB37" s="284">
        <f>HLOOKUP($A37,'Scenario 1'!$I$108:$N$138,Summary!AB$2-2015,FALSE)</f>
        <v>0</v>
      </c>
      <c r="AC37" s="284">
        <f>HLOOKUP($A37,'Scenario 1'!$I$108:$N$138,Summary!AC$2-2015,FALSE)</f>
        <v>0</v>
      </c>
      <c r="AD37" s="284">
        <f>HLOOKUP($A37,'Scenario 1'!$I$108:$N$138,Summary!AD$2-2015,FALSE)</f>
        <v>0</v>
      </c>
      <c r="AE37" s="284">
        <f>HLOOKUP($A37,'Scenario 1'!$I$108:$N$138,Summary!AE$2-2015,FALSE)</f>
        <v>0</v>
      </c>
      <c r="AF37" s="284">
        <f>HLOOKUP($A37,'Scenario 1'!$I$108:$N$138,Summary!AF$2-2015,FALSE)</f>
        <v>0</v>
      </c>
      <c r="AG37" s="284">
        <f>HLOOKUP($A37,'Scenario 1'!$I$108:$N$138,Summary!AG$2-2015,FALSE)</f>
        <v>0</v>
      </c>
      <c r="AH37" s="284">
        <f>HLOOKUP($A37,'Scenario 1'!$I$108:$N$138,Summary!AH$2-2015,FALSE)</f>
        <v>0</v>
      </c>
      <c r="AI37" s="284">
        <f>HLOOKUP($A37,'Scenario 1'!$I$108:$N$138,Summary!AI$2-2015,FALSE)</f>
        <v>0</v>
      </c>
      <c r="AJ37" s="284">
        <f>HLOOKUP($A37,'Scenario 1'!$I$108:$N$138,Summary!AJ$2-2015,FALSE)</f>
        <v>0</v>
      </c>
      <c r="AK37" s="284">
        <f>SUM(H37:AJ37)</f>
        <v>318025209.57338738</v>
      </c>
    </row>
    <row r="38" spans="1:37" hidden="1" outlineLevel="1">
      <c r="A38" s="283" t="str">
        <f>A37</f>
        <v>1E</v>
      </c>
      <c r="B38" s="283"/>
      <c r="C38" s="287" t="s">
        <v>227</v>
      </c>
      <c r="D38" s="283"/>
      <c r="E38" s="283"/>
      <c r="F38" s="296"/>
      <c r="G38" s="282"/>
      <c r="H38" s="284">
        <f>HLOOKUP($A38,'Scenario 1'!$I$143:$N$173,Summary!H$2-2015,FALSE)</f>
        <v>10696150.390000001</v>
      </c>
      <c r="I38" s="284">
        <f>HLOOKUP($A38,'Scenario 1'!$I$143:$N$173,Summary!I$2-2015,FALSE)</f>
        <v>10735593.960000001</v>
      </c>
      <c r="J38" s="284">
        <f>HLOOKUP($A38,'Scenario 1'!$I$143:$N$173,Summary!J$2-2015,FALSE)</f>
        <v>8134829.0999999996</v>
      </c>
      <c r="K38" s="284">
        <f>HLOOKUP($A38,'Scenario 1'!$I$143:$N$173,Summary!K$2-2015,FALSE)</f>
        <v>10672831.800000001</v>
      </c>
      <c r="L38" s="284">
        <f>HLOOKUP($A38,'Scenario 1'!$I$143:$N$173,Summary!L$2-2015,FALSE)</f>
        <v>10192874</v>
      </c>
      <c r="M38" s="284">
        <f>HLOOKUP($A38,'Scenario 1'!$I$143:$N$173,Summary!M$2-2015,FALSE)</f>
        <v>10396731.479999997</v>
      </c>
      <c r="N38" s="284">
        <f>HLOOKUP($A38,'Scenario 1'!$I$143:$N$173,Summary!N$2-2015,FALSE)</f>
        <v>10604666.109599998</v>
      </c>
      <c r="O38" s="284">
        <f>HLOOKUP($A38,'Scenario 1'!$I$143:$N$173,Summary!O$2-2015,FALSE)</f>
        <v>10816759.431792</v>
      </c>
      <c r="P38" s="284">
        <f>HLOOKUP($A38,'Scenario 1'!$I$143:$N$173,Summary!P$2-2015,FALSE)</f>
        <v>11033094.620427838</v>
      </c>
      <c r="Q38" s="284">
        <f>HLOOKUP($A38,'Scenario 1'!$I$143:$N$173,Summary!Q$2-2015,FALSE)</f>
        <v>11253756.512836395</v>
      </c>
      <c r="R38" s="284">
        <f>HLOOKUP($A38,'Scenario 1'!$I$143:$N$173,Summary!R$2-2015,FALSE)</f>
        <v>11478831.643093122</v>
      </c>
      <c r="S38" s="284">
        <f>HLOOKUP($A38,'Scenario 1'!$I$143:$N$173,Summary!S$2-2015,FALSE)</f>
        <v>11708408.275954988</v>
      </c>
      <c r="T38" s="284">
        <f>HLOOKUP($A38,'Scenario 1'!$I$143:$N$173,Summary!T$2-2015,FALSE)</f>
        <v>11942576.441474084</v>
      </c>
      <c r="U38" s="284">
        <f>HLOOKUP($A38,'Scenario 1'!$I$143:$N$173,Summary!U$2-2015,FALSE)</f>
        <v>12181427.970303571</v>
      </c>
      <c r="V38" s="284">
        <f>HLOOKUP($A38,'Scenario 1'!$I$143:$N$173,Summary!V$2-2015,FALSE)</f>
        <v>12425056.529709637</v>
      </c>
      <c r="W38" s="284">
        <f>HLOOKUP($A38,'Scenario 1'!$I$143:$N$173,Summary!W$2-2015,FALSE)</f>
        <v>0</v>
      </c>
      <c r="X38" s="284">
        <f>HLOOKUP($A38,'Scenario 1'!$I$143:$N$173,Summary!X$2-2015,FALSE)</f>
        <v>0</v>
      </c>
      <c r="Y38" s="284">
        <f>HLOOKUP($A38,'Scenario 1'!$I$143:$N$173,Summary!Y$2-2015,FALSE)</f>
        <v>0</v>
      </c>
      <c r="Z38" s="284">
        <f>HLOOKUP($A38,'Scenario 1'!$I$143:$N$173,Summary!Z$2-2015,FALSE)</f>
        <v>0</v>
      </c>
      <c r="AA38" s="284">
        <f>HLOOKUP($A38,'Scenario 1'!$I$143:$N$173,Summary!AA$2-2015,FALSE)</f>
        <v>0</v>
      </c>
      <c r="AB38" s="284">
        <f>HLOOKUP($A38,'Scenario 1'!$I$143:$N$173,Summary!AB$2-2015,FALSE)</f>
        <v>0</v>
      </c>
      <c r="AC38" s="284">
        <f>HLOOKUP($A38,'Scenario 1'!$I$143:$N$173,Summary!AC$2-2015,FALSE)</f>
        <v>0</v>
      </c>
      <c r="AD38" s="284">
        <f>HLOOKUP($A38,'Scenario 1'!$I$143:$N$173,Summary!AD$2-2015,FALSE)</f>
        <v>0</v>
      </c>
      <c r="AE38" s="284">
        <f>HLOOKUP($A38,'Scenario 1'!$I$143:$N$173,Summary!AE$2-2015,FALSE)</f>
        <v>0</v>
      </c>
      <c r="AF38" s="284">
        <f>HLOOKUP($A38,'Scenario 1'!$I$143:$N$173,Summary!AF$2-2015,FALSE)</f>
        <v>0</v>
      </c>
      <c r="AG38" s="284">
        <f>HLOOKUP($A38,'Scenario 1'!$I$143:$N$173,Summary!AG$2-2015,FALSE)</f>
        <v>0</v>
      </c>
      <c r="AH38" s="284">
        <f>HLOOKUP($A38,'Scenario 1'!$I$143:$N$173,Summary!AH$2-2015,FALSE)</f>
        <v>0</v>
      </c>
      <c r="AI38" s="284">
        <f>HLOOKUP($A38,'Scenario 1'!$I$143:$N$173,Summary!AI$2-2015,FALSE)</f>
        <v>0</v>
      </c>
      <c r="AJ38" s="284">
        <f>HLOOKUP($A38,'Scenario 1'!$I$143:$N$173,Summary!AJ$2-2015,FALSE)</f>
        <v>0</v>
      </c>
      <c r="AK38" s="284">
        <f>SUM(H38:AJ38)</f>
        <v>164273588.26519164</v>
      </c>
    </row>
    <row r="39" spans="1:37" hidden="1" outlineLevel="1">
      <c r="A39" s="283" t="str">
        <f>A38</f>
        <v>1E</v>
      </c>
      <c r="B39" s="283"/>
      <c r="C39" s="287" t="s">
        <v>114</v>
      </c>
      <c r="D39" s="283"/>
      <c r="E39" s="283"/>
      <c r="F39" s="296"/>
      <c r="G39" s="282"/>
      <c r="H39" s="284">
        <f>HLOOKUP($A39,'Scenario 1'!$I$178:$N$208,Summary!H$2-2015,FALSE)</f>
        <v>2076817</v>
      </c>
      <c r="I39" s="284">
        <f>HLOOKUP($A39,'Scenario 1'!$I$178:$N$208,Summary!I$2-2015,FALSE)</f>
        <v>2179106</v>
      </c>
      <c r="J39" s="284">
        <f>HLOOKUP($A39,'Scenario 1'!$I$178:$N$208,Summary!J$2-2015,FALSE)</f>
        <v>2812155.9999999995</v>
      </c>
      <c r="K39" s="284">
        <f>HLOOKUP($A39,'Scenario 1'!$I$178:$N$208,Summary!K$2-2015,FALSE)</f>
        <v>2901879</v>
      </c>
      <c r="L39" s="284">
        <f>HLOOKUP($A39,'Scenario 1'!$I$178:$N$208,Summary!L$2-2015,FALSE)</f>
        <v>3014722</v>
      </c>
      <c r="M39" s="284">
        <f>HLOOKUP($A39,'Scenario 1'!$I$178:$N$208,Summary!M$2-2015,FALSE)</f>
        <v>3075016.44</v>
      </c>
      <c r="N39" s="284">
        <f>HLOOKUP($A39,'Scenario 1'!$I$178:$N$208,Summary!N$2-2015,FALSE)</f>
        <v>3136516.7687999997</v>
      </c>
      <c r="O39" s="284">
        <f>HLOOKUP($A39,'Scenario 1'!$I$178:$N$208,Summary!O$2-2015,FALSE)</f>
        <v>3199247.1041759998</v>
      </c>
      <c r="P39" s="284">
        <f>HLOOKUP($A39,'Scenario 1'!$I$178:$N$208,Summary!P$2-2015,FALSE)</f>
        <v>3263232.0462595201</v>
      </c>
      <c r="Q39" s="284">
        <f>HLOOKUP($A39,'Scenario 1'!$I$178:$N$208,Summary!Q$2-2015,FALSE)</f>
        <v>3328496.6871847101</v>
      </c>
      <c r="R39" s="284">
        <f>HLOOKUP($A39,'Scenario 1'!$I$178:$N$208,Summary!R$2-2015,FALSE)</f>
        <v>3395066.6209284049</v>
      </c>
      <c r="S39" s="284">
        <f>HLOOKUP($A39,'Scenario 1'!$I$178:$N$208,Summary!S$2-2015,FALSE)</f>
        <v>3462967.9533469724</v>
      </c>
      <c r="T39" s="284">
        <f>HLOOKUP($A39,'Scenario 1'!$I$178:$N$208,Summary!T$2-2015,FALSE)</f>
        <v>3532227.3124139113</v>
      </c>
      <c r="U39" s="284">
        <f>HLOOKUP($A39,'Scenario 1'!$I$178:$N$208,Summary!U$2-2015,FALSE)</f>
        <v>3602871.8586621899</v>
      </c>
      <c r="V39" s="284">
        <f>HLOOKUP($A39,'Scenario 1'!$I$178:$N$208,Summary!V$2-2015,FALSE)</f>
        <v>3674929.2958354335</v>
      </c>
      <c r="W39" s="284">
        <f>HLOOKUP($A39,'Scenario 1'!$I$178:$N$208,Summary!W$2-2015,FALSE)</f>
        <v>0</v>
      </c>
      <c r="X39" s="284">
        <f>HLOOKUP($A39,'Scenario 1'!$I$178:$N$208,Summary!X$2-2015,FALSE)</f>
        <v>0</v>
      </c>
      <c r="Y39" s="284">
        <f>HLOOKUP($A39,'Scenario 1'!$I$178:$N$208,Summary!Y$2-2015,FALSE)</f>
        <v>0</v>
      </c>
      <c r="Z39" s="284">
        <f>HLOOKUP($A39,'Scenario 1'!$I$178:$N$208,Summary!Z$2-2015,FALSE)</f>
        <v>0</v>
      </c>
      <c r="AA39" s="284">
        <f>HLOOKUP($A39,'Scenario 1'!$I$178:$N$208,Summary!AA$2-2015,FALSE)</f>
        <v>0</v>
      </c>
      <c r="AB39" s="284">
        <f>HLOOKUP($A39,'Scenario 1'!$I$178:$N$208,Summary!AB$2-2015,FALSE)</f>
        <v>0</v>
      </c>
      <c r="AC39" s="284">
        <f>HLOOKUP($A39,'Scenario 1'!$I$178:$N$208,Summary!AC$2-2015,FALSE)</f>
        <v>0</v>
      </c>
      <c r="AD39" s="284">
        <f>HLOOKUP($A39,'Scenario 1'!$I$178:$N$208,Summary!AD$2-2015,FALSE)</f>
        <v>0</v>
      </c>
      <c r="AE39" s="284">
        <f>HLOOKUP($A39,'Scenario 1'!$I$178:$N$208,Summary!AE$2-2015,FALSE)</f>
        <v>0</v>
      </c>
      <c r="AF39" s="284">
        <f>HLOOKUP($A39,'Scenario 1'!$I$178:$N$208,Summary!AF$2-2015,FALSE)</f>
        <v>0</v>
      </c>
      <c r="AG39" s="284">
        <f>HLOOKUP($A39,'Scenario 1'!$I$178:$N$208,Summary!AG$2-2015,FALSE)</f>
        <v>0</v>
      </c>
      <c r="AH39" s="284">
        <f>HLOOKUP($A39,'Scenario 1'!$I$178:$N$208,Summary!AH$2-2015,FALSE)</f>
        <v>0</v>
      </c>
      <c r="AI39" s="284">
        <f>HLOOKUP($A39,'Scenario 1'!$I$178:$N$208,Summary!AI$2-2015,FALSE)</f>
        <v>0</v>
      </c>
      <c r="AJ39" s="284">
        <f>HLOOKUP($A39,'Scenario 1'!$I$178:$N$208,Summary!AJ$2-2015,FALSE)</f>
        <v>0</v>
      </c>
      <c r="AK39" s="284">
        <f>SUM(H39:AJ39)</f>
        <v>46655252.087607138</v>
      </c>
    </row>
    <row r="40" spans="1:37" collapsed="1">
      <c r="A40" s="286"/>
      <c r="B40" s="286"/>
      <c r="C40" s="292"/>
      <c r="D40" s="286"/>
      <c r="E40" s="286"/>
      <c r="F40" s="297"/>
      <c r="G40" s="286"/>
      <c r="H40" s="291"/>
      <c r="I40" s="291"/>
      <c r="J40" s="291"/>
      <c r="K40" s="291"/>
      <c r="L40" s="291"/>
      <c r="M40" s="291"/>
      <c r="N40" s="291"/>
      <c r="O40" s="291"/>
      <c r="P40" s="291"/>
      <c r="Q40" s="291"/>
      <c r="R40" s="291"/>
      <c r="S40" s="291"/>
      <c r="T40" s="291"/>
      <c r="U40" s="291"/>
      <c r="V40" s="291"/>
      <c r="W40" s="291"/>
      <c r="X40" s="291"/>
      <c r="Y40" s="291"/>
      <c r="Z40" s="291"/>
      <c r="AA40" s="291"/>
      <c r="AB40" s="291"/>
      <c r="AC40" s="291"/>
      <c r="AD40" s="291"/>
      <c r="AE40" s="291"/>
      <c r="AF40" s="291"/>
      <c r="AG40" s="291"/>
      <c r="AH40" s="291"/>
      <c r="AI40" s="291"/>
      <c r="AJ40" s="291"/>
      <c r="AK40" s="291"/>
    </row>
    <row r="41" spans="1:37" s="281" customFormat="1">
      <c r="A41" s="285">
        <v>2</v>
      </c>
      <c r="B41" s="285" t="str">
        <f>CONCATENATE("Sensitivity ",A41)</f>
        <v>Sensitivity 2</v>
      </c>
      <c r="C41" s="289" t="s">
        <v>170</v>
      </c>
      <c r="D41" s="285">
        <v>2027</v>
      </c>
      <c r="E41" s="285">
        <v>2027</v>
      </c>
      <c r="F41" s="295" t="s">
        <v>306</v>
      </c>
      <c r="G41" s="288"/>
      <c r="H41" s="290">
        <f ca="1">SUBTOTAL(9,H42:H46)</f>
        <v>50240082.030000001</v>
      </c>
      <c r="I41" s="290">
        <f t="shared" ref="I41" ca="1" si="146">SUBTOTAL(9,I42:I46)</f>
        <v>44835935.674350381</v>
      </c>
      <c r="J41" s="290">
        <f t="shared" ref="J41" ca="1" si="147">SUBTOTAL(9,J42:J46)</f>
        <v>35050553.662978858</v>
      </c>
      <c r="K41" s="290">
        <f t="shared" ref="K41" ca="1" si="148">SUBTOTAL(9,K42:K46)</f>
        <v>43777930.789663948</v>
      </c>
      <c r="L41" s="290">
        <f t="shared" ref="L41" ca="1" si="149">SUBTOTAL(9,L42:L46)</f>
        <v>41836211.280093789</v>
      </c>
      <c r="M41" s="290">
        <f t="shared" ref="M41" ca="1" si="150">SUBTOTAL(9,M42:M46)</f>
        <v>38944416.959205799</v>
      </c>
      <c r="N41" s="290">
        <f t="shared" ref="N41" ca="1" si="151">SUBTOTAL(9,N42:N46)</f>
        <v>45268169.319856226</v>
      </c>
      <c r="O41" s="290">
        <f t="shared" ref="O41" ca="1" si="152">SUBTOTAL(9,O42:O46)</f>
        <v>41544203.557853289</v>
      </c>
      <c r="P41" s="290">
        <f t="shared" ref="P41" ca="1" si="153">SUBTOTAL(9,P42:P46)</f>
        <v>35711821.141074538</v>
      </c>
      <c r="Q41" s="290">
        <f t="shared" ref="Q41" ca="1" si="154">SUBTOTAL(9,Q42:Q46)</f>
        <v>34955068.432459384</v>
      </c>
      <c r="R41" s="290">
        <f t="shared" ref="R41" ca="1" si="155">SUBTOTAL(9,R42:R46)</f>
        <v>32775437.916834977</v>
      </c>
      <c r="S41" s="290">
        <f t="shared" ref="S41" ca="1" si="156">SUBTOTAL(9,S42:S46)</f>
        <v>0</v>
      </c>
      <c r="T41" s="290">
        <f t="shared" ref="T41" ca="1" si="157">SUBTOTAL(9,T42:T46)</f>
        <v>0</v>
      </c>
      <c r="U41" s="290">
        <f t="shared" ref="U41" ca="1" si="158">SUBTOTAL(9,U42:U46)</f>
        <v>0</v>
      </c>
      <c r="V41" s="290">
        <f t="shared" ref="V41" ca="1" si="159">SUBTOTAL(9,V42:V46)</f>
        <v>0</v>
      </c>
      <c r="W41" s="290">
        <f t="shared" ref="W41" ca="1" si="160">SUBTOTAL(9,W42:W46)</f>
        <v>0</v>
      </c>
      <c r="X41" s="290">
        <f t="shared" ref="X41" ca="1" si="161">SUBTOTAL(9,X42:X46)</f>
        <v>0</v>
      </c>
      <c r="Y41" s="290">
        <f t="shared" ref="Y41" ca="1" si="162">SUBTOTAL(9,Y42:Y46)</f>
        <v>0</v>
      </c>
      <c r="Z41" s="290">
        <f t="shared" ref="Z41" ca="1" si="163">SUBTOTAL(9,Z42:Z46)</f>
        <v>0</v>
      </c>
      <c r="AA41" s="290">
        <f t="shared" ref="AA41" ca="1" si="164">SUBTOTAL(9,AA42:AA46)</f>
        <v>0</v>
      </c>
      <c r="AB41" s="290">
        <f t="shared" ref="AB41" ca="1" si="165">SUBTOTAL(9,AB42:AB46)</f>
        <v>0</v>
      </c>
      <c r="AC41" s="290">
        <f t="shared" ref="AC41" ca="1" si="166">SUBTOTAL(9,AC42:AC46)</f>
        <v>0</v>
      </c>
      <c r="AD41" s="290">
        <f t="shared" ref="AD41" ca="1" si="167">SUBTOTAL(9,AD42:AD46)</f>
        <v>0</v>
      </c>
      <c r="AE41" s="290">
        <f t="shared" ref="AE41" ca="1" si="168">SUBTOTAL(9,AE42:AE46)</f>
        <v>0</v>
      </c>
      <c r="AF41" s="290">
        <f t="shared" ref="AF41" ca="1" si="169">SUBTOTAL(9,AF42:AF46)</f>
        <v>0</v>
      </c>
      <c r="AG41" s="290">
        <f t="shared" ref="AG41" ca="1" si="170">SUBTOTAL(9,AG42:AG46)</f>
        <v>0</v>
      </c>
      <c r="AH41" s="290">
        <f t="shared" ref="AH41" ca="1" si="171">SUBTOTAL(9,AH42:AH46)</f>
        <v>0</v>
      </c>
      <c r="AI41" s="290">
        <f t="shared" ref="AI41" ca="1" si="172">SUBTOTAL(9,AI42:AI46)</f>
        <v>0</v>
      </c>
      <c r="AJ41" s="290">
        <f t="shared" ref="AJ41" ca="1" si="173">SUBTOTAL(9,AJ42:AJ46)</f>
        <v>0</v>
      </c>
      <c r="AK41" s="290">
        <f t="shared" ref="AK41" ca="1" si="174">SUBTOTAL(9,AK42:AK46)</f>
        <v>444939830.76437122</v>
      </c>
    </row>
    <row r="42" spans="1:37" s="281" customFormat="1" hidden="1" outlineLevel="1">
      <c r="A42" s="283">
        <f>A41</f>
        <v>2</v>
      </c>
      <c r="B42" s="283"/>
      <c r="C42" s="287" t="s">
        <v>224</v>
      </c>
      <c r="D42" s="283"/>
      <c r="E42" s="283"/>
      <c r="F42" s="296"/>
      <c r="G42" s="282"/>
      <c r="H42" s="284">
        <f>HLOOKUP($A42,'Scenario 2'!$I$42:$N$72,Summary!H$2-2015,FALSE)</f>
        <v>18803258.5</v>
      </c>
      <c r="I42" s="284">
        <f>HLOOKUP($A42,'Scenario 2'!$I$42:$N$72,Summary!I$2-2015,FALSE)</f>
        <v>13498670.8059</v>
      </c>
      <c r="J42" s="284">
        <f>HLOOKUP($A42,'Scenario 2'!$I$42:$N$72,Summary!J$2-2015,FALSE)</f>
        <v>9009639.2204999998</v>
      </c>
      <c r="K42" s="284">
        <f>HLOOKUP($A42,'Scenario 2'!$I$42:$N$72,Summary!K$2-2015,FALSE)</f>
        <v>14520055.016700001</v>
      </c>
      <c r="L42" s="284">
        <f>HLOOKUP($A42,'Scenario 2'!$I$42:$N$72,Summary!L$2-2015,FALSE)</f>
        <v>12844693.324998107</v>
      </c>
      <c r="M42" s="284">
        <f>HLOOKUP($A42,'Scenario 2'!$I$42:$N$72,Summary!M$2-2015,FALSE)</f>
        <v>9373628.6450081989</v>
      </c>
      <c r="N42" s="284">
        <f>HLOOKUP($A42,'Scenario 2'!$I$42:$N$72,Summary!N$2-2015,FALSE)</f>
        <v>15106665.239374679</v>
      </c>
      <c r="O42" s="284">
        <f>HLOOKUP($A42,'Scenario 2'!$I$42:$N$72,Summary!O$2-2015,FALSE)</f>
        <v>9688623.7281128224</v>
      </c>
      <c r="P42" s="284">
        <f>HLOOKUP($A42,'Scenario 2'!$I$42:$N$72,Summary!P$2-2015,FALSE)</f>
        <v>4739629.0957415346</v>
      </c>
      <c r="Q42" s="284">
        <f>HLOOKUP($A42,'Scenario 2'!$I$42:$N$72,Summary!Q$2-2015,FALSE)</f>
        <v>3363432.5462197186</v>
      </c>
      <c r="R42" s="284">
        <f>HLOOKUP($A42,'Scenario 2'!$I$42:$N$72,Summary!R$2-2015,FALSE)</f>
        <v>551969.31287051667</v>
      </c>
      <c r="S42" s="284">
        <f>HLOOKUP($A42,'Scenario 2'!$I$42:$N$72,Summary!S$2-2015,FALSE)</f>
        <v>0</v>
      </c>
      <c r="T42" s="284">
        <f>HLOOKUP($A42,'Scenario 2'!$I$42:$N$72,Summary!T$2-2015,FALSE)</f>
        <v>0</v>
      </c>
      <c r="U42" s="284">
        <f>HLOOKUP($A42,'Scenario 2'!$I$42:$N$72,Summary!U$2-2015,FALSE)</f>
        <v>0</v>
      </c>
      <c r="V42" s="284">
        <f>HLOOKUP($A42,'Scenario 2'!$I$42:$N$72,Summary!V$2-2015,FALSE)</f>
        <v>0</v>
      </c>
      <c r="W42" s="284">
        <f>HLOOKUP($A42,'Scenario 2'!$I$42:$N$72,Summary!W$2-2015,FALSE)</f>
        <v>0</v>
      </c>
      <c r="X42" s="284">
        <f>HLOOKUP($A42,'Scenario 2'!$I$42:$N$72,Summary!X$2-2015,FALSE)</f>
        <v>0</v>
      </c>
      <c r="Y42" s="284">
        <f>HLOOKUP($A42,'Scenario 2'!$I$42:$N$72,Summary!Y$2-2015,FALSE)</f>
        <v>0</v>
      </c>
      <c r="Z42" s="284">
        <f>HLOOKUP($A42,'Scenario 2'!$I$42:$N$72,Summary!Z$2-2015,FALSE)</f>
        <v>0</v>
      </c>
      <c r="AA42" s="284">
        <f>HLOOKUP($A42,'Scenario 2'!$I$42:$N$72,Summary!AA$2-2015,FALSE)</f>
        <v>0</v>
      </c>
      <c r="AB42" s="284">
        <f>HLOOKUP($A42,'Scenario 2'!$I$42:$N$72,Summary!AB$2-2015,FALSE)</f>
        <v>0</v>
      </c>
      <c r="AC42" s="284">
        <f>HLOOKUP($A42,'Scenario 2'!$I$42:$N$72,Summary!AC$2-2015,FALSE)</f>
        <v>0</v>
      </c>
      <c r="AD42" s="284">
        <f>HLOOKUP($A42,'Scenario 2'!$I$42:$N$72,Summary!AD$2-2015,FALSE)</f>
        <v>0</v>
      </c>
      <c r="AE42" s="284">
        <f>HLOOKUP($A42,'Scenario 2'!$I$42:$N$72,Summary!AE$2-2015,FALSE)</f>
        <v>0</v>
      </c>
      <c r="AF42" s="284">
        <f>HLOOKUP($A42,'Scenario 2'!$I$42:$N$72,Summary!AF$2-2015,FALSE)</f>
        <v>0</v>
      </c>
      <c r="AG42" s="284">
        <f>HLOOKUP($A42,'Scenario 2'!$I$42:$N$72,Summary!AG$2-2015,FALSE)</f>
        <v>0</v>
      </c>
      <c r="AH42" s="284">
        <f>HLOOKUP($A42,'Scenario 2'!$I$42:$N$72,Summary!AH$2-2015,FALSE)</f>
        <v>0</v>
      </c>
      <c r="AI42" s="284">
        <f>HLOOKUP($A42,'Scenario 2'!$I$42:$N$72,Summary!AI$2-2015,FALSE)</f>
        <v>0</v>
      </c>
      <c r="AJ42" s="284">
        <f>HLOOKUP($A42,'Scenario 2'!$I$42:$N$72,Summary!AJ$2-2015,FALSE)</f>
        <v>0</v>
      </c>
      <c r="AK42" s="284">
        <f>SUM(H42:AJ42)</f>
        <v>111500265.43542559</v>
      </c>
    </row>
    <row r="43" spans="1:37" s="281" customFormat="1" hidden="1" outlineLevel="1">
      <c r="A43" s="283">
        <f>A42</f>
        <v>2</v>
      </c>
      <c r="B43" s="283"/>
      <c r="C43" s="287" t="s">
        <v>225</v>
      </c>
      <c r="D43" s="283"/>
      <c r="E43" s="283"/>
      <c r="F43" s="296"/>
      <c r="G43" s="282"/>
      <c r="H43" s="284">
        <f ca="1">HLOOKUP($A43,'Scenario 2'!$I$75:$N$105,Summary!H$2-2015,FALSE)</f>
        <v>600000</v>
      </c>
      <c r="I43" s="284">
        <f ca="1">HLOOKUP($A43,'Scenario 2'!$I$75:$N$105,Summary!I$2-2015,FALSE)</f>
        <v>3927000</v>
      </c>
      <c r="J43" s="284">
        <f ca="1">HLOOKUP($A43,'Scenario 2'!$I$75:$N$105,Summary!J$2-2015,FALSE)</f>
        <v>364000</v>
      </c>
      <c r="K43" s="284">
        <f ca="1">HLOOKUP($A43,'Scenario 2'!$I$75:$N$105,Summary!K$2-2015,FALSE)</f>
        <v>371000</v>
      </c>
      <c r="L43" s="284">
        <f ca="1">HLOOKUP($A43,'Scenario 2'!$I$75:$N$105,Summary!L$2-2015,FALSE)</f>
        <v>378000</v>
      </c>
      <c r="M43" s="284">
        <f ca="1">HLOOKUP($A43,'Scenario 2'!$I$75:$N$105,Summary!M$2-2015,FALSE)</f>
        <v>385000.00000000006</v>
      </c>
      <c r="N43" s="284">
        <f ca="1">HLOOKUP($A43,'Scenario 2'!$I$75:$N$105,Summary!N$2-2015,FALSE)</f>
        <v>392000.00000000006</v>
      </c>
      <c r="O43" s="284">
        <f ca="1">HLOOKUP($A43,'Scenario 2'!$I$75:$N$105,Summary!O$2-2015,FALSE)</f>
        <v>1490685.6676492798</v>
      </c>
      <c r="P43" s="284">
        <f ca="1">HLOOKUP($A43,'Scenario 2'!$I$75:$N$105,Summary!P$2-2015,FALSE)</f>
        <v>0</v>
      </c>
      <c r="Q43" s="284">
        <f ca="1">HLOOKUP($A43,'Scenario 2'!$I$75:$N$105,Summary!Q$2-2015,FALSE)</f>
        <v>0</v>
      </c>
      <c r="R43" s="284">
        <f ca="1">HLOOKUP($A43,'Scenario 2'!$I$75:$N$105,Summary!R$2-2015,FALSE)</f>
        <v>0</v>
      </c>
      <c r="S43" s="284">
        <f ca="1">HLOOKUP($A43,'Scenario 2'!$I$75:$N$105,Summary!S$2-2015,FALSE)</f>
        <v>0</v>
      </c>
      <c r="T43" s="284">
        <f ca="1">HLOOKUP($A43,'Scenario 2'!$I$75:$N$105,Summary!T$2-2015,FALSE)</f>
        <v>0</v>
      </c>
      <c r="U43" s="284">
        <f ca="1">HLOOKUP($A43,'Scenario 2'!$I$75:$N$105,Summary!U$2-2015,FALSE)</f>
        <v>0</v>
      </c>
      <c r="V43" s="284">
        <f ca="1">HLOOKUP($A43,'Scenario 2'!$I$75:$N$105,Summary!V$2-2015,FALSE)</f>
        <v>0</v>
      </c>
      <c r="W43" s="284">
        <f ca="1">HLOOKUP($A43,'Scenario 2'!$I$75:$N$105,Summary!W$2-2015,FALSE)</f>
        <v>0</v>
      </c>
      <c r="X43" s="284">
        <f ca="1">HLOOKUP($A43,'Scenario 2'!$I$75:$N$105,Summary!X$2-2015,FALSE)</f>
        <v>0</v>
      </c>
      <c r="Y43" s="284">
        <f ca="1">HLOOKUP($A43,'Scenario 2'!$I$75:$N$105,Summary!Y$2-2015,FALSE)</f>
        <v>0</v>
      </c>
      <c r="Z43" s="284">
        <f ca="1">HLOOKUP($A43,'Scenario 2'!$I$75:$N$105,Summary!Z$2-2015,FALSE)</f>
        <v>0</v>
      </c>
      <c r="AA43" s="284">
        <f ca="1">HLOOKUP($A43,'Scenario 2'!$I$75:$N$105,Summary!AA$2-2015,FALSE)</f>
        <v>0</v>
      </c>
      <c r="AB43" s="284">
        <f ca="1">HLOOKUP($A43,'Scenario 2'!$I$75:$N$105,Summary!AB$2-2015,FALSE)</f>
        <v>0</v>
      </c>
      <c r="AC43" s="284">
        <f ca="1">HLOOKUP($A43,'Scenario 2'!$I$75:$N$105,Summary!AC$2-2015,FALSE)</f>
        <v>0</v>
      </c>
      <c r="AD43" s="284">
        <f ca="1">HLOOKUP($A43,'Scenario 2'!$I$75:$N$105,Summary!AD$2-2015,FALSE)</f>
        <v>0</v>
      </c>
      <c r="AE43" s="284">
        <f ca="1">HLOOKUP($A43,'Scenario 2'!$I$75:$N$105,Summary!AE$2-2015,FALSE)</f>
        <v>0</v>
      </c>
      <c r="AF43" s="284">
        <f ca="1">HLOOKUP($A43,'Scenario 2'!$I$75:$N$105,Summary!AF$2-2015,FALSE)</f>
        <v>0</v>
      </c>
      <c r="AG43" s="284">
        <f ca="1">HLOOKUP($A43,'Scenario 2'!$I$75:$N$105,Summary!AG$2-2015,FALSE)</f>
        <v>0</v>
      </c>
      <c r="AH43" s="284">
        <f ca="1">HLOOKUP($A43,'Scenario 2'!$I$75:$N$105,Summary!AH$2-2015,FALSE)</f>
        <v>0</v>
      </c>
      <c r="AI43" s="284">
        <f ca="1">HLOOKUP($A43,'Scenario 2'!$I$75:$N$105,Summary!AI$2-2015,FALSE)</f>
        <v>0</v>
      </c>
      <c r="AJ43" s="284">
        <f ca="1">HLOOKUP($A43,'Scenario 2'!$I$75:$N$105,Summary!AJ$2-2015,FALSE)</f>
        <v>0</v>
      </c>
      <c r="AK43" s="284">
        <f ca="1">SUM(H43:AJ43)</f>
        <v>7907685.6676492803</v>
      </c>
    </row>
    <row r="44" spans="1:37" s="281" customFormat="1" hidden="1" outlineLevel="1">
      <c r="A44" s="283">
        <f>A43</f>
        <v>2</v>
      </c>
      <c r="B44" s="283"/>
      <c r="C44" s="287" t="s">
        <v>226</v>
      </c>
      <c r="D44" s="283"/>
      <c r="E44" s="283"/>
      <c r="F44" s="296"/>
      <c r="G44" s="282"/>
      <c r="H44" s="284">
        <f>HLOOKUP($A44,'Scenario 2'!$I$108:$N$138,Summary!H$2-2015,FALSE)</f>
        <v>18063856.140000001</v>
      </c>
      <c r="I44" s="284">
        <f>HLOOKUP($A44,'Scenario 2'!$I$108:$N$138,Summary!I$2-2015,FALSE)</f>
        <v>16632735.566355139</v>
      </c>
      <c r="J44" s="284">
        <f>HLOOKUP($A44,'Scenario 2'!$I$108:$N$138,Summary!J$2-2015,FALSE)</f>
        <v>16916012.204859816</v>
      </c>
      <c r="K44" s="284">
        <f>HLOOKUP($A44,'Scenario 2'!$I$108:$N$138,Summary!K$2-2015,FALSE)</f>
        <v>17795841.474392522</v>
      </c>
      <c r="L44" s="284">
        <f>HLOOKUP($A44,'Scenario 2'!$I$108:$N$138,Summary!L$2-2015,FALSE)</f>
        <v>17896680.80747664</v>
      </c>
      <c r="M44" s="284">
        <f>HLOOKUP($A44,'Scenario 2'!$I$108:$N$138,Summary!M$2-2015,FALSE)</f>
        <v>18254614.423626173</v>
      </c>
      <c r="N44" s="284">
        <f>HLOOKUP($A44,'Scenario 2'!$I$108:$N$138,Summary!N$2-2015,FALSE)</f>
        <v>18619706.712098695</v>
      </c>
      <c r="O44" s="284">
        <f>HLOOKUP($A44,'Scenario 2'!$I$108:$N$138,Summary!O$2-2015,FALSE)</f>
        <v>18992100.846340671</v>
      </c>
      <c r="P44" s="284">
        <f>HLOOKUP($A44,'Scenario 2'!$I$108:$N$138,Summary!P$2-2015,FALSE)</f>
        <v>19371942.863267478</v>
      </c>
      <c r="Q44" s="284">
        <f>HLOOKUP($A44,'Scenario 2'!$I$108:$N$138,Summary!Q$2-2015,FALSE)</f>
        <v>19759381.720532831</v>
      </c>
      <c r="R44" s="284">
        <f>HLOOKUP($A44,'Scenario 2'!$I$108:$N$138,Summary!R$2-2015,FALSE)</f>
        <v>20154569.354943492</v>
      </c>
      <c r="S44" s="284">
        <f>HLOOKUP($A44,'Scenario 2'!$I$108:$N$138,Summary!S$2-2015,FALSE)</f>
        <v>0</v>
      </c>
      <c r="T44" s="284">
        <f>HLOOKUP($A44,'Scenario 2'!$I$108:$N$138,Summary!T$2-2015,FALSE)</f>
        <v>0</v>
      </c>
      <c r="U44" s="284">
        <f>HLOOKUP($A44,'Scenario 2'!$I$108:$N$138,Summary!U$2-2015,FALSE)</f>
        <v>0</v>
      </c>
      <c r="V44" s="284">
        <f>HLOOKUP($A44,'Scenario 2'!$I$108:$N$138,Summary!V$2-2015,FALSE)</f>
        <v>0</v>
      </c>
      <c r="W44" s="284">
        <f>HLOOKUP($A44,'Scenario 2'!$I$108:$N$138,Summary!W$2-2015,FALSE)</f>
        <v>0</v>
      </c>
      <c r="X44" s="284">
        <f>HLOOKUP($A44,'Scenario 2'!$I$108:$N$138,Summary!X$2-2015,FALSE)</f>
        <v>0</v>
      </c>
      <c r="Y44" s="284">
        <f>HLOOKUP($A44,'Scenario 2'!$I$108:$N$138,Summary!Y$2-2015,FALSE)</f>
        <v>0</v>
      </c>
      <c r="Z44" s="284">
        <f>HLOOKUP($A44,'Scenario 2'!$I$108:$N$138,Summary!Z$2-2015,FALSE)</f>
        <v>0</v>
      </c>
      <c r="AA44" s="284">
        <f>HLOOKUP($A44,'Scenario 2'!$I$108:$N$138,Summary!AA$2-2015,FALSE)</f>
        <v>0</v>
      </c>
      <c r="AB44" s="284">
        <f>HLOOKUP($A44,'Scenario 2'!$I$108:$N$138,Summary!AB$2-2015,FALSE)</f>
        <v>0</v>
      </c>
      <c r="AC44" s="284">
        <f>HLOOKUP($A44,'Scenario 2'!$I$108:$N$138,Summary!AC$2-2015,FALSE)</f>
        <v>0</v>
      </c>
      <c r="AD44" s="284">
        <f>HLOOKUP($A44,'Scenario 2'!$I$108:$N$138,Summary!AD$2-2015,FALSE)</f>
        <v>0</v>
      </c>
      <c r="AE44" s="284">
        <f>HLOOKUP($A44,'Scenario 2'!$I$108:$N$138,Summary!AE$2-2015,FALSE)</f>
        <v>0</v>
      </c>
      <c r="AF44" s="284">
        <f>HLOOKUP($A44,'Scenario 2'!$I$108:$N$138,Summary!AF$2-2015,FALSE)</f>
        <v>0</v>
      </c>
      <c r="AG44" s="284">
        <f>HLOOKUP($A44,'Scenario 2'!$I$108:$N$138,Summary!AG$2-2015,FALSE)</f>
        <v>0</v>
      </c>
      <c r="AH44" s="284">
        <f>HLOOKUP($A44,'Scenario 2'!$I$108:$N$138,Summary!AH$2-2015,FALSE)</f>
        <v>0</v>
      </c>
      <c r="AI44" s="284">
        <f>HLOOKUP($A44,'Scenario 2'!$I$108:$N$138,Summary!AI$2-2015,FALSE)</f>
        <v>0</v>
      </c>
      <c r="AJ44" s="284">
        <f>HLOOKUP($A44,'Scenario 2'!$I$108:$N$138,Summary!AJ$2-2015,FALSE)</f>
        <v>0</v>
      </c>
      <c r="AK44" s="284">
        <f>SUM(H44:AJ44)</f>
        <v>202457442.11389348</v>
      </c>
    </row>
    <row r="45" spans="1:37" s="281" customFormat="1" hidden="1" outlineLevel="1">
      <c r="A45" s="283">
        <f>A44</f>
        <v>2</v>
      </c>
      <c r="B45" s="283"/>
      <c r="C45" s="287" t="s">
        <v>227</v>
      </c>
      <c r="D45" s="283"/>
      <c r="E45" s="283"/>
      <c r="F45" s="296"/>
      <c r="G45" s="282"/>
      <c r="H45" s="284">
        <f>HLOOKUP($A45,'Scenario 2'!$I$143:$N$173,Summary!H$2-2015,FALSE)</f>
        <v>10696150.390000001</v>
      </c>
      <c r="I45" s="284">
        <f>HLOOKUP($A45,'Scenario 2'!$I$143:$N$173,Summary!I$2-2015,FALSE)</f>
        <v>9662034.5640000012</v>
      </c>
      <c r="J45" s="284">
        <f>HLOOKUP($A45,'Scenario 2'!$I$143:$N$173,Summary!J$2-2015,FALSE)</f>
        <v>7321346.1899999995</v>
      </c>
      <c r="K45" s="284">
        <f>HLOOKUP($A45,'Scenario 2'!$I$143:$N$173,Summary!K$2-2015,FALSE)</f>
        <v>9605548.620000001</v>
      </c>
      <c r="L45" s="284">
        <f>HLOOKUP($A45,'Scenario 2'!$I$143:$N$173,Summary!L$2-2015,FALSE)</f>
        <v>9173586.6000000015</v>
      </c>
      <c r="M45" s="284">
        <f>HLOOKUP($A45,'Scenario 2'!$I$143:$N$173,Summary!M$2-2015,FALSE)</f>
        <v>9357058.3319999985</v>
      </c>
      <c r="N45" s="284">
        <f>HLOOKUP($A45,'Scenario 2'!$I$143:$N$173,Summary!N$2-2015,FALSE)</f>
        <v>9544199.498639999</v>
      </c>
      <c r="O45" s="284">
        <f>HLOOKUP($A45,'Scenario 2'!$I$143:$N$173,Summary!O$2-2015,FALSE)</f>
        <v>9735083.4886128008</v>
      </c>
      <c r="P45" s="284">
        <f>HLOOKUP($A45,'Scenario 2'!$I$143:$N$173,Summary!P$2-2015,FALSE)</f>
        <v>9929785.1583850533</v>
      </c>
      <c r="Q45" s="284">
        <f>HLOOKUP($A45,'Scenario 2'!$I$143:$N$173,Summary!Q$2-2015,FALSE)</f>
        <v>10128380.861552756</v>
      </c>
      <c r="R45" s="284">
        <f>HLOOKUP($A45,'Scenario 2'!$I$143:$N$173,Summary!R$2-2015,FALSE)</f>
        <v>10330948.478783809</v>
      </c>
      <c r="S45" s="284">
        <f>HLOOKUP($A45,'Scenario 2'!$I$143:$N$173,Summary!S$2-2015,FALSE)</f>
        <v>0</v>
      </c>
      <c r="T45" s="284">
        <f>HLOOKUP($A45,'Scenario 2'!$I$143:$N$173,Summary!T$2-2015,FALSE)</f>
        <v>0</v>
      </c>
      <c r="U45" s="284">
        <f>HLOOKUP($A45,'Scenario 2'!$I$143:$N$173,Summary!U$2-2015,FALSE)</f>
        <v>0</v>
      </c>
      <c r="V45" s="284">
        <f>HLOOKUP($A45,'Scenario 2'!$I$143:$N$173,Summary!V$2-2015,FALSE)</f>
        <v>0</v>
      </c>
      <c r="W45" s="284">
        <f>HLOOKUP($A45,'Scenario 2'!$I$143:$N$173,Summary!W$2-2015,FALSE)</f>
        <v>0</v>
      </c>
      <c r="X45" s="284">
        <f>HLOOKUP($A45,'Scenario 2'!$I$143:$N$173,Summary!X$2-2015,FALSE)</f>
        <v>0</v>
      </c>
      <c r="Y45" s="284">
        <f>HLOOKUP($A45,'Scenario 2'!$I$143:$N$173,Summary!Y$2-2015,FALSE)</f>
        <v>0</v>
      </c>
      <c r="Z45" s="284">
        <f>HLOOKUP($A45,'Scenario 2'!$I$143:$N$173,Summary!Z$2-2015,FALSE)</f>
        <v>0</v>
      </c>
      <c r="AA45" s="284">
        <f>HLOOKUP($A45,'Scenario 2'!$I$143:$N$173,Summary!AA$2-2015,FALSE)</f>
        <v>0</v>
      </c>
      <c r="AB45" s="284">
        <f>HLOOKUP($A45,'Scenario 2'!$I$143:$N$173,Summary!AB$2-2015,FALSE)</f>
        <v>0</v>
      </c>
      <c r="AC45" s="284">
        <f>HLOOKUP($A45,'Scenario 2'!$I$143:$N$173,Summary!AC$2-2015,FALSE)</f>
        <v>0</v>
      </c>
      <c r="AD45" s="284">
        <f>HLOOKUP($A45,'Scenario 2'!$I$143:$N$173,Summary!AD$2-2015,FALSE)</f>
        <v>0</v>
      </c>
      <c r="AE45" s="284">
        <f>HLOOKUP($A45,'Scenario 2'!$I$143:$N$173,Summary!AE$2-2015,FALSE)</f>
        <v>0</v>
      </c>
      <c r="AF45" s="284">
        <f>HLOOKUP($A45,'Scenario 2'!$I$143:$N$173,Summary!AF$2-2015,FALSE)</f>
        <v>0</v>
      </c>
      <c r="AG45" s="284">
        <f>HLOOKUP($A45,'Scenario 2'!$I$143:$N$173,Summary!AG$2-2015,FALSE)</f>
        <v>0</v>
      </c>
      <c r="AH45" s="284">
        <f>HLOOKUP($A45,'Scenario 2'!$I$143:$N$173,Summary!AH$2-2015,FALSE)</f>
        <v>0</v>
      </c>
      <c r="AI45" s="284">
        <f>HLOOKUP($A45,'Scenario 2'!$I$143:$N$173,Summary!AI$2-2015,FALSE)</f>
        <v>0</v>
      </c>
      <c r="AJ45" s="284">
        <f>HLOOKUP($A45,'Scenario 2'!$I$143:$N$173,Summary!AJ$2-2015,FALSE)</f>
        <v>0</v>
      </c>
      <c r="AK45" s="284">
        <f>SUM(H45:AJ45)</f>
        <v>105484122.18197441</v>
      </c>
    </row>
    <row r="46" spans="1:37" s="281" customFormat="1" hidden="1" outlineLevel="1">
      <c r="A46" s="283">
        <f>A45</f>
        <v>2</v>
      </c>
      <c r="B46" s="283"/>
      <c r="C46" s="287" t="s">
        <v>114</v>
      </c>
      <c r="D46" s="283"/>
      <c r="E46" s="283"/>
      <c r="F46" s="296"/>
      <c r="G46" s="282"/>
      <c r="H46" s="284">
        <f>HLOOKUP($A46,'Scenario 2'!$I$178:$N$208,Summary!H$2-2015,FALSE)</f>
        <v>2076817</v>
      </c>
      <c r="I46" s="284">
        <f>HLOOKUP($A46,'Scenario 2'!$I$178:$N$208,Summary!I$2-2015,FALSE)</f>
        <v>1115494.7380952381</v>
      </c>
      <c r="J46" s="284">
        <f>HLOOKUP($A46,'Scenario 2'!$I$178:$N$208,Summary!J$2-2015,FALSE)</f>
        <v>1439556.0476190473</v>
      </c>
      <c r="K46" s="284">
        <f>HLOOKUP($A46,'Scenario 2'!$I$178:$N$208,Summary!K$2-2015,FALSE)</f>
        <v>1485485.6785714286</v>
      </c>
      <c r="L46" s="284">
        <f>HLOOKUP($A46,'Scenario 2'!$I$178:$N$208,Summary!L$2-2015,FALSE)</f>
        <v>1543250.5476190476</v>
      </c>
      <c r="M46" s="284">
        <f>HLOOKUP($A46,'Scenario 2'!$I$178:$N$208,Summary!M$2-2015,FALSE)</f>
        <v>1574115.5585714285</v>
      </c>
      <c r="N46" s="284">
        <f>HLOOKUP($A46,'Scenario 2'!$I$178:$N$208,Summary!N$2-2015,FALSE)</f>
        <v>1605597.8697428571</v>
      </c>
      <c r="O46" s="284">
        <f>HLOOKUP($A46,'Scenario 2'!$I$178:$N$208,Summary!O$2-2015,FALSE)</f>
        <v>1637709.8271377143</v>
      </c>
      <c r="P46" s="284">
        <f>HLOOKUP($A46,'Scenario 2'!$I$178:$N$208,Summary!P$2-2015,FALSE)</f>
        <v>1670464.0236804686</v>
      </c>
      <c r="Q46" s="284">
        <f>HLOOKUP($A46,'Scenario 2'!$I$178:$N$208,Summary!Q$2-2015,FALSE)</f>
        <v>1703873.3041540778</v>
      </c>
      <c r="R46" s="284">
        <f>HLOOKUP($A46,'Scenario 2'!$I$178:$N$208,Summary!R$2-2015,FALSE)</f>
        <v>1737950.7702371597</v>
      </c>
      <c r="S46" s="284">
        <f>HLOOKUP($A46,'Scenario 2'!$I$178:$N$208,Summary!S$2-2015,FALSE)</f>
        <v>0</v>
      </c>
      <c r="T46" s="284">
        <f>HLOOKUP($A46,'Scenario 2'!$I$178:$N$208,Summary!T$2-2015,FALSE)</f>
        <v>0</v>
      </c>
      <c r="U46" s="284">
        <f>HLOOKUP($A46,'Scenario 2'!$I$178:$N$208,Summary!U$2-2015,FALSE)</f>
        <v>0</v>
      </c>
      <c r="V46" s="284">
        <f>HLOOKUP($A46,'Scenario 2'!$I$178:$N$208,Summary!V$2-2015,FALSE)</f>
        <v>0</v>
      </c>
      <c r="W46" s="284">
        <f>HLOOKUP($A46,'Scenario 2'!$I$178:$N$208,Summary!W$2-2015,FALSE)</f>
        <v>0</v>
      </c>
      <c r="X46" s="284">
        <f>HLOOKUP($A46,'Scenario 2'!$I$178:$N$208,Summary!X$2-2015,FALSE)</f>
        <v>0</v>
      </c>
      <c r="Y46" s="284">
        <f>HLOOKUP($A46,'Scenario 2'!$I$178:$N$208,Summary!Y$2-2015,FALSE)</f>
        <v>0</v>
      </c>
      <c r="Z46" s="284">
        <f>HLOOKUP($A46,'Scenario 2'!$I$178:$N$208,Summary!Z$2-2015,FALSE)</f>
        <v>0</v>
      </c>
      <c r="AA46" s="284">
        <f>HLOOKUP($A46,'Scenario 2'!$I$178:$N$208,Summary!AA$2-2015,FALSE)</f>
        <v>0</v>
      </c>
      <c r="AB46" s="284">
        <f>HLOOKUP($A46,'Scenario 2'!$I$178:$N$208,Summary!AB$2-2015,FALSE)</f>
        <v>0</v>
      </c>
      <c r="AC46" s="284">
        <f>HLOOKUP($A46,'Scenario 2'!$I$178:$N$208,Summary!AC$2-2015,FALSE)</f>
        <v>0</v>
      </c>
      <c r="AD46" s="284">
        <f>HLOOKUP($A46,'Scenario 2'!$I$178:$N$208,Summary!AD$2-2015,FALSE)</f>
        <v>0</v>
      </c>
      <c r="AE46" s="284">
        <f>HLOOKUP($A46,'Scenario 2'!$I$178:$N$208,Summary!AE$2-2015,FALSE)</f>
        <v>0</v>
      </c>
      <c r="AF46" s="284">
        <f>HLOOKUP($A46,'Scenario 2'!$I$178:$N$208,Summary!AF$2-2015,FALSE)</f>
        <v>0</v>
      </c>
      <c r="AG46" s="284">
        <f>HLOOKUP($A46,'Scenario 2'!$I$178:$N$208,Summary!AG$2-2015,FALSE)</f>
        <v>0</v>
      </c>
      <c r="AH46" s="284">
        <f>HLOOKUP($A46,'Scenario 2'!$I$178:$N$208,Summary!AH$2-2015,FALSE)</f>
        <v>0</v>
      </c>
      <c r="AI46" s="284">
        <f>HLOOKUP($A46,'Scenario 2'!$I$178:$N$208,Summary!AI$2-2015,FALSE)</f>
        <v>0</v>
      </c>
      <c r="AJ46" s="284">
        <f>HLOOKUP($A46,'Scenario 2'!$I$178:$N$208,Summary!AJ$2-2015,FALSE)</f>
        <v>0</v>
      </c>
      <c r="AK46" s="284">
        <f>SUM(H46:AJ46)</f>
        <v>17590315.36542847</v>
      </c>
    </row>
    <row r="47" spans="1:37" s="281" customFormat="1" collapsed="1">
      <c r="A47" s="285" t="s">
        <v>202</v>
      </c>
      <c r="B47" s="285" t="str">
        <f>CONCATENATE("Sensitivity ",A47)</f>
        <v>Sensitivity 2A</v>
      </c>
      <c r="C47" s="289" t="s">
        <v>171</v>
      </c>
      <c r="D47" s="285">
        <v>2025</v>
      </c>
      <c r="E47" s="285">
        <v>2025</v>
      </c>
      <c r="F47" s="295" t="s">
        <v>307</v>
      </c>
      <c r="G47" s="288"/>
      <c r="H47" s="290">
        <f ca="1">SUBTOTAL(9,H48:H52)</f>
        <v>50240082.030000001</v>
      </c>
      <c r="I47" s="290">
        <f t="shared" ref="I47" ca="1" si="175">SUBTOTAL(9,I48:I52)</f>
        <v>51609983.380000003</v>
      </c>
      <c r="J47" s="290">
        <f t="shared" ref="J47" ca="1" si="176">SUBTOTAL(9,J48:J52)</f>
        <v>40885197.520000003</v>
      </c>
      <c r="K47" s="290">
        <f t="shared" ref="K47" ca="1" si="177">SUBTOTAL(9,K48:K52)</f>
        <v>43406930.789663948</v>
      </c>
      <c r="L47" s="290">
        <f t="shared" ref="L47" ca="1" si="178">SUBTOTAL(9,L48:L52)</f>
        <v>41836211.280093789</v>
      </c>
      <c r="M47" s="290">
        <f t="shared" ref="M47" ca="1" si="179">SUBTOTAL(9,M48:M52)</f>
        <v>37415749.885028541</v>
      </c>
      <c r="N47" s="290">
        <f t="shared" ref="N47" ca="1" si="180">SUBTOTAL(9,N48:N52)</f>
        <v>37447343.386817642</v>
      </c>
      <c r="O47" s="290">
        <f t="shared" ref="O47" ca="1" si="181">SUBTOTAL(9,O48:O52)</f>
        <v>33224708.614251383</v>
      </c>
      <c r="P47" s="290">
        <f t="shared" ref="P47" ca="1" si="182">SUBTOTAL(9,P48:P52)</f>
        <v>31359359.278050978</v>
      </c>
      <c r="Q47" s="290">
        <f t="shared" ref="Q47" ca="1" si="183">SUBTOTAL(9,Q48:Q52)</f>
        <v>0</v>
      </c>
      <c r="R47" s="290">
        <f t="shared" ref="R47" ca="1" si="184">SUBTOTAL(9,R48:R52)</f>
        <v>0</v>
      </c>
      <c r="S47" s="290">
        <f t="shared" ref="S47" ca="1" si="185">SUBTOTAL(9,S48:S52)</f>
        <v>0</v>
      </c>
      <c r="T47" s="290">
        <f t="shared" ref="T47" ca="1" si="186">SUBTOTAL(9,T48:T52)</f>
        <v>0</v>
      </c>
      <c r="U47" s="290">
        <f t="shared" ref="U47" ca="1" si="187">SUBTOTAL(9,U48:U52)</f>
        <v>0</v>
      </c>
      <c r="V47" s="290">
        <f t="shared" ref="V47" ca="1" si="188">SUBTOTAL(9,V48:V52)</f>
        <v>0</v>
      </c>
      <c r="W47" s="290">
        <f t="shared" ref="W47" ca="1" si="189">SUBTOTAL(9,W48:W52)</f>
        <v>0</v>
      </c>
      <c r="X47" s="290">
        <f t="shared" ref="X47" ca="1" si="190">SUBTOTAL(9,X48:X52)</f>
        <v>0</v>
      </c>
      <c r="Y47" s="290">
        <f t="shared" ref="Y47" ca="1" si="191">SUBTOTAL(9,Y48:Y52)</f>
        <v>0</v>
      </c>
      <c r="Z47" s="290">
        <f t="shared" ref="Z47" ca="1" si="192">SUBTOTAL(9,Z48:Z52)</f>
        <v>0</v>
      </c>
      <c r="AA47" s="290">
        <f t="shared" ref="AA47" ca="1" si="193">SUBTOTAL(9,AA48:AA52)</f>
        <v>0</v>
      </c>
      <c r="AB47" s="290">
        <f t="shared" ref="AB47" ca="1" si="194">SUBTOTAL(9,AB48:AB52)</f>
        <v>0</v>
      </c>
      <c r="AC47" s="290">
        <f t="shared" ref="AC47" ca="1" si="195">SUBTOTAL(9,AC48:AC52)</f>
        <v>0</v>
      </c>
      <c r="AD47" s="290">
        <f t="shared" ref="AD47" ca="1" si="196">SUBTOTAL(9,AD48:AD52)</f>
        <v>0</v>
      </c>
      <c r="AE47" s="290">
        <f t="shared" ref="AE47" ca="1" si="197">SUBTOTAL(9,AE48:AE52)</f>
        <v>0</v>
      </c>
      <c r="AF47" s="290">
        <f t="shared" ref="AF47" ca="1" si="198">SUBTOTAL(9,AF48:AF52)</f>
        <v>0</v>
      </c>
      <c r="AG47" s="290">
        <f t="shared" ref="AG47" ca="1" si="199">SUBTOTAL(9,AG48:AG52)</f>
        <v>0</v>
      </c>
      <c r="AH47" s="290">
        <f t="shared" ref="AH47" ca="1" si="200">SUBTOTAL(9,AH48:AH52)</f>
        <v>0</v>
      </c>
      <c r="AI47" s="290">
        <f t="shared" ref="AI47" ca="1" si="201">SUBTOTAL(9,AI48:AI52)</f>
        <v>0</v>
      </c>
      <c r="AJ47" s="290">
        <f t="shared" ref="AJ47" ca="1" si="202">SUBTOTAL(9,AJ48:AJ52)</f>
        <v>0</v>
      </c>
      <c r="AK47" s="290">
        <f t="shared" ref="AK47" ca="1" si="203">SUBTOTAL(9,AK48:AK52)</f>
        <v>367425566.16390628</v>
      </c>
    </row>
    <row r="48" spans="1:37" s="281" customFormat="1" hidden="1" outlineLevel="1">
      <c r="A48" s="283" t="str">
        <f>A47</f>
        <v>2A</v>
      </c>
      <c r="B48" s="283"/>
      <c r="C48" s="287" t="s">
        <v>224</v>
      </c>
      <c r="D48" s="283"/>
      <c r="E48" s="283"/>
      <c r="F48" s="296"/>
      <c r="G48" s="282"/>
      <c r="H48" s="284">
        <f>HLOOKUP($A48,'Scenario 2'!$I$42:$N$72,Summary!H$2-2015,FALSE)</f>
        <v>18803258.5</v>
      </c>
      <c r="I48" s="284">
        <f>HLOOKUP($A48,'Scenario 2'!$I$42:$N$72,Summary!I$2-2015,FALSE)</f>
        <v>15515713.57</v>
      </c>
      <c r="J48" s="284">
        <f>HLOOKUP($A48,'Scenario 2'!$I$42:$N$72,Summary!J$2-2015,FALSE)</f>
        <v>10355907.15</v>
      </c>
      <c r="K48" s="284">
        <f>HLOOKUP($A48,'Scenario 2'!$I$42:$N$72,Summary!K$2-2015,FALSE)</f>
        <v>14520055.016700001</v>
      </c>
      <c r="L48" s="284">
        <f>HLOOKUP($A48,'Scenario 2'!$I$42:$N$72,Summary!L$2-2015,FALSE)</f>
        <v>12844693.324998107</v>
      </c>
      <c r="M48" s="284">
        <f>HLOOKUP($A48,'Scenario 2'!$I$42:$N$72,Summary!M$2-2015,FALSE)</f>
        <v>6795880.767630944</v>
      </c>
      <c r="N48" s="284">
        <f>HLOOKUP($A48,'Scenario 2'!$I$42:$N$72,Summary!N$2-2015,FALSE)</f>
        <v>7341839.3063360937</v>
      </c>
      <c r="O48" s="284">
        <f>HLOOKUP($A48,'Scenario 2'!$I$42:$N$72,Summary!O$2-2015,FALSE)</f>
        <v>2859814.4521601987</v>
      </c>
      <c r="P48" s="284">
        <f>HLOOKUP($A48,'Scenario 2'!$I$42:$N$72,Summary!P$2-2015,FALSE)</f>
        <v>387167.23271798127</v>
      </c>
      <c r="Q48" s="284">
        <f>HLOOKUP($A48,'Scenario 2'!$I$42:$N$72,Summary!Q$2-2015,FALSE)</f>
        <v>0</v>
      </c>
      <c r="R48" s="284">
        <f>HLOOKUP($A48,'Scenario 2'!$I$42:$N$72,Summary!R$2-2015,FALSE)</f>
        <v>0</v>
      </c>
      <c r="S48" s="284">
        <f>HLOOKUP($A48,'Scenario 2'!$I$42:$N$72,Summary!S$2-2015,FALSE)</f>
        <v>0</v>
      </c>
      <c r="T48" s="284">
        <f>HLOOKUP($A48,'Scenario 2'!$I$42:$N$72,Summary!T$2-2015,FALSE)</f>
        <v>0</v>
      </c>
      <c r="U48" s="284">
        <f>HLOOKUP($A48,'Scenario 2'!$I$42:$N$72,Summary!U$2-2015,FALSE)</f>
        <v>0</v>
      </c>
      <c r="V48" s="284">
        <f>HLOOKUP($A48,'Scenario 2'!$I$42:$N$72,Summary!V$2-2015,FALSE)</f>
        <v>0</v>
      </c>
      <c r="W48" s="284">
        <f>HLOOKUP($A48,'Scenario 2'!$I$42:$N$72,Summary!W$2-2015,FALSE)</f>
        <v>0</v>
      </c>
      <c r="X48" s="284">
        <f>HLOOKUP($A48,'Scenario 2'!$I$42:$N$72,Summary!X$2-2015,FALSE)</f>
        <v>0</v>
      </c>
      <c r="Y48" s="284">
        <f>HLOOKUP($A48,'Scenario 2'!$I$42:$N$72,Summary!Y$2-2015,FALSE)</f>
        <v>0</v>
      </c>
      <c r="Z48" s="284">
        <f>HLOOKUP($A48,'Scenario 2'!$I$42:$N$72,Summary!Z$2-2015,FALSE)</f>
        <v>0</v>
      </c>
      <c r="AA48" s="284">
        <f>HLOOKUP($A48,'Scenario 2'!$I$42:$N$72,Summary!AA$2-2015,FALSE)</f>
        <v>0</v>
      </c>
      <c r="AB48" s="284">
        <f>HLOOKUP($A48,'Scenario 2'!$I$42:$N$72,Summary!AB$2-2015,FALSE)</f>
        <v>0</v>
      </c>
      <c r="AC48" s="284">
        <f>HLOOKUP($A48,'Scenario 2'!$I$42:$N$72,Summary!AC$2-2015,FALSE)</f>
        <v>0</v>
      </c>
      <c r="AD48" s="284">
        <f>HLOOKUP($A48,'Scenario 2'!$I$42:$N$72,Summary!AD$2-2015,FALSE)</f>
        <v>0</v>
      </c>
      <c r="AE48" s="284">
        <f>HLOOKUP($A48,'Scenario 2'!$I$42:$N$72,Summary!AE$2-2015,FALSE)</f>
        <v>0</v>
      </c>
      <c r="AF48" s="284">
        <f>HLOOKUP($A48,'Scenario 2'!$I$42:$N$72,Summary!AF$2-2015,FALSE)</f>
        <v>0</v>
      </c>
      <c r="AG48" s="284">
        <f>HLOOKUP($A48,'Scenario 2'!$I$42:$N$72,Summary!AG$2-2015,FALSE)</f>
        <v>0</v>
      </c>
      <c r="AH48" s="284">
        <f>HLOOKUP($A48,'Scenario 2'!$I$42:$N$72,Summary!AH$2-2015,FALSE)</f>
        <v>0</v>
      </c>
      <c r="AI48" s="284">
        <f>HLOOKUP($A48,'Scenario 2'!$I$42:$N$72,Summary!AI$2-2015,FALSE)</f>
        <v>0</v>
      </c>
      <c r="AJ48" s="284">
        <f>HLOOKUP($A48,'Scenario 2'!$I$42:$N$72,Summary!AJ$2-2015,FALSE)</f>
        <v>0</v>
      </c>
      <c r="AK48" s="284">
        <f>SUM(H48:AJ48)</f>
        <v>89424329.320543319</v>
      </c>
    </row>
    <row r="49" spans="1:37" s="281" customFormat="1" hidden="1" outlineLevel="1">
      <c r="A49" s="283" t="str">
        <f>A48</f>
        <v>2A</v>
      </c>
      <c r="B49" s="283"/>
      <c r="C49" s="287" t="s">
        <v>225</v>
      </c>
      <c r="D49" s="283"/>
      <c r="E49" s="283"/>
      <c r="F49" s="296"/>
      <c r="G49" s="282"/>
      <c r="H49" s="284">
        <f ca="1">HLOOKUP($A49,'Scenario 2'!$I$75:$N$105,Summary!H$2-2015,FALSE)</f>
        <v>600000</v>
      </c>
      <c r="I49" s="284">
        <f ca="1">HLOOKUP($A49,'Scenario 2'!$I$75:$N$105,Summary!I$2-2015,FALSE)</f>
        <v>4641000</v>
      </c>
      <c r="J49" s="284">
        <f ca="1">HLOOKUP($A49,'Scenario 2'!$I$75:$N$105,Summary!J$2-2015,FALSE)</f>
        <v>728000</v>
      </c>
      <c r="K49" s="284">
        <f ca="1">HLOOKUP($A49,'Scenario 2'!$I$75:$N$105,Summary!K$2-2015,FALSE)</f>
        <v>0</v>
      </c>
      <c r="L49" s="284">
        <f ca="1">HLOOKUP($A49,'Scenario 2'!$I$75:$N$105,Summary!L$2-2015,FALSE)</f>
        <v>378000</v>
      </c>
      <c r="M49" s="284">
        <f ca="1">HLOOKUP($A49,'Scenario 2'!$I$75:$N$105,Summary!M$2-2015,FALSE)</f>
        <v>1434080.8032</v>
      </c>
      <c r="N49" s="284">
        <f ca="1">HLOOKUP($A49,'Scenario 2'!$I$75:$N$105,Summary!N$2-2015,FALSE)</f>
        <v>336000.00000000006</v>
      </c>
      <c r="O49" s="284">
        <f ca="1">HLOOKUP($A49,'Scenario 2'!$I$75:$N$105,Summary!O$2-2015,FALSE)</f>
        <v>0</v>
      </c>
      <c r="P49" s="284">
        <f ca="1">HLOOKUP($A49,'Scenario 2'!$I$75:$N$105,Summary!P$2-2015,FALSE)</f>
        <v>0</v>
      </c>
      <c r="Q49" s="284">
        <f ca="1">HLOOKUP($A49,'Scenario 2'!$I$75:$N$105,Summary!Q$2-2015,FALSE)</f>
        <v>0</v>
      </c>
      <c r="R49" s="284">
        <f ca="1">HLOOKUP($A49,'Scenario 2'!$I$75:$N$105,Summary!R$2-2015,FALSE)</f>
        <v>0</v>
      </c>
      <c r="S49" s="284">
        <f ca="1">HLOOKUP($A49,'Scenario 2'!$I$75:$N$105,Summary!S$2-2015,FALSE)</f>
        <v>0</v>
      </c>
      <c r="T49" s="284">
        <f ca="1">HLOOKUP($A49,'Scenario 2'!$I$75:$N$105,Summary!T$2-2015,FALSE)</f>
        <v>0</v>
      </c>
      <c r="U49" s="284">
        <f ca="1">HLOOKUP($A49,'Scenario 2'!$I$75:$N$105,Summary!U$2-2015,FALSE)</f>
        <v>0</v>
      </c>
      <c r="V49" s="284">
        <f ca="1">HLOOKUP($A49,'Scenario 2'!$I$75:$N$105,Summary!V$2-2015,FALSE)</f>
        <v>0</v>
      </c>
      <c r="W49" s="284">
        <f ca="1">HLOOKUP($A49,'Scenario 2'!$I$75:$N$105,Summary!W$2-2015,FALSE)</f>
        <v>0</v>
      </c>
      <c r="X49" s="284">
        <f ca="1">HLOOKUP($A49,'Scenario 2'!$I$75:$N$105,Summary!X$2-2015,FALSE)</f>
        <v>0</v>
      </c>
      <c r="Y49" s="284">
        <f ca="1">HLOOKUP($A49,'Scenario 2'!$I$75:$N$105,Summary!Y$2-2015,FALSE)</f>
        <v>0</v>
      </c>
      <c r="Z49" s="284">
        <f ca="1">HLOOKUP($A49,'Scenario 2'!$I$75:$N$105,Summary!Z$2-2015,FALSE)</f>
        <v>0</v>
      </c>
      <c r="AA49" s="284">
        <f ca="1">HLOOKUP($A49,'Scenario 2'!$I$75:$N$105,Summary!AA$2-2015,FALSE)</f>
        <v>0</v>
      </c>
      <c r="AB49" s="284">
        <f ca="1">HLOOKUP($A49,'Scenario 2'!$I$75:$N$105,Summary!AB$2-2015,FALSE)</f>
        <v>0</v>
      </c>
      <c r="AC49" s="284">
        <f ca="1">HLOOKUP($A49,'Scenario 2'!$I$75:$N$105,Summary!AC$2-2015,FALSE)</f>
        <v>0</v>
      </c>
      <c r="AD49" s="284">
        <f ca="1">HLOOKUP($A49,'Scenario 2'!$I$75:$N$105,Summary!AD$2-2015,FALSE)</f>
        <v>0</v>
      </c>
      <c r="AE49" s="284">
        <f ca="1">HLOOKUP($A49,'Scenario 2'!$I$75:$N$105,Summary!AE$2-2015,FALSE)</f>
        <v>0</v>
      </c>
      <c r="AF49" s="284">
        <f ca="1">HLOOKUP($A49,'Scenario 2'!$I$75:$N$105,Summary!AF$2-2015,FALSE)</f>
        <v>0</v>
      </c>
      <c r="AG49" s="284">
        <f ca="1">HLOOKUP($A49,'Scenario 2'!$I$75:$N$105,Summary!AG$2-2015,FALSE)</f>
        <v>0</v>
      </c>
      <c r="AH49" s="284">
        <f ca="1">HLOOKUP($A49,'Scenario 2'!$I$75:$N$105,Summary!AH$2-2015,FALSE)</f>
        <v>0</v>
      </c>
      <c r="AI49" s="284">
        <f ca="1">HLOOKUP($A49,'Scenario 2'!$I$75:$N$105,Summary!AI$2-2015,FALSE)</f>
        <v>0</v>
      </c>
      <c r="AJ49" s="284">
        <f ca="1">HLOOKUP($A49,'Scenario 2'!$I$75:$N$105,Summary!AJ$2-2015,FALSE)</f>
        <v>0</v>
      </c>
      <c r="AK49" s="284">
        <f ca="1">SUM(H49:AJ49)</f>
        <v>8117080.8032</v>
      </c>
    </row>
    <row r="50" spans="1:37" s="281" customFormat="1" hidden="1" outlineLevel="1">
      <c r="A50" s="283" t="str">
        <f>A49</f>
        <v>2A</v>
      </c>
      <c r="B50" s="283"/>
      <c r="C50" s="287" t="s">
        <v>226</v>
      </c>
      <c r="D50" s="283"/>
      <c r="E50" s="283"/>
      <c r="F50" s="296"/>
      <c r="G50" s="282"/>
      <c r="H50" s="284">
        <f>HLOOKUP($A50,'Scenario 2'!$I$108:$N$138,Summary!H$2-2015,FALSE)</f>
        <v>18063856.140000001</v>
      </c>
      <c r="I50" s="284">
        <f>HLOOKUP($A50,'Scenario 2'!$I$108:$N$138,Summary!I$2-2015,FALSE)</f>
        <v>18538569.849999998</v>
      </c>
      <c r="J50" s="284">
        <f>HLOOKUP($A50,'Scenario 2'!$I$108:$N$138,Summary!J$2-2015,FALSE)</f>
        <v>18854305.27</v>
      </c>
      <c r="K50" s="284">
        <f>HLOOKUP($A50,'Scenario 2'!$I$108:$N$138,Summary!K$2-2015,FALSE)</f>
        <v>17795841.474392522</v>
      </c>
      <c r="L50" s="284">
        <f>HLOOKUP($A50,'Scenario 2'!$I$108:$N$138,Summary!L$2-2015,FALSE)</f>
        <v>17896680.80747664</v>
      </c>
      <c r="M50" s="284">
        <f>HLOOKUP($A50,'Scenario 2'!$I$108:$N$138,Summary!M$2-2015,FALSE)</f>
        <v>18254614.423626173</v>
      </c>
      <c r="N50" s="284">
        <f>HLOOKUP($A50,'Scenario 2'!$I$108:$N$138,Summary!N$2-2015,FALSE)</f>
        <v>18619706.712098695</v>
      </c>
      <c r="O50" s="284">
        <f>HLOOKUP($A50,'Scenario 2'!$I$108:$N$138,Summary!O$2-2015,FALSE)</f>
        <v>18992100.846340671</v>
      </c>
      <c r="P50" s="284">
        <f>HLOOKUP($A50,'Scenario 2'!$I$108:$N$138,Summary!P$2-2015,FALSE)</f>
        <v>19371942.863267478</v>
      </c>
      <c r="Q50" s="284">
        <f>HLOOKUP($A50,'Scenario 2'!$I$108:$N$138,Summary!Q$2-2015,FALSE)</f>
        <v>0</v>
      </c>
      <c r="R50" s="284">
        <f>HLOOKUP($A50,'Scenario 2'!$I$108:$N$138,Summary!R$2-2015,FALSE)</f>
        <v>0</v>
      </c>
      <c r="S50" s="284">
        <f>HLOOKUP($A50,'Scenario 2'!$I$108:$N$138,Summary!S$2-2015,FALSE)</f>
        <v>0</v>
      </c>
      <c r="T50" s="284">
        <f>HLOOKUP($A50,'Scenario 2'!$I$108:$N$138,Summary!T$2-2015,FALSE)</f>
        <v>0</v>
      </c>
      <c r="U50" s="284">
        <f>HLOOKUP($A50,'Scenario 2'!$I$108:$N$138,Summary!U$2-2015,FALSE)</f>
        <v>0</v>
      </c>
      <c r="V50" s="284">
        <f>HLOOKUP($A50,'Scenario 2'!$I$108:$N$138,Summary!V$2-2015,FALSE)</f>
        <v>0</v>
      </c>
      <c r="W50" s="284">
        <f>HLOOKUP($A50,'Scenario 2'!$I$108:$N$138,Summary!W$2-2015,FALSE)</f>
        <v>0</v>
      </c>
      <c r="X50" s="284">
        <f>HLOOKUP($A50,'Scenario 2'!$I$108:$N$138,Summary!X$2-2015,FALSE)</f>
        <v>0</v>
      </c>
      <c r="Y50" s="284">
        <f>HLOOKUP($A50,'Scenario 2'!$I$108:$N$138,Summary!Y$2-2015,FALSE)</f>
        <v>0</v>
      </c>
      <c r="Z50" s="284">
        <f>HLOOKUP($A50,'Scenario 2'!$I$108:$N$138,Summary!Z$2-2015,FALSE)</f>
        <v>0</v>
      </c>
      <c r="AA50" s="284">
        <f>HLOOKUP($A50,'Scenario 2'!$I$108:$N$138,Summary!AA$2-2015,FALSE)</f>
        <v>0</v>
      </c>
      <c r="AB50" s="284">
        <f>HLOOKUP($A50,'Scenario 2'!$I$108:$N$138,Summary!AB$2-2015,FALSE)</f>
        <v>0</v>
      </c>
      <c r="AC50" s="284">
        <f>HLOOKUP($A50,'Scenario 2'!$I$108:$N$138,Summary!AC$2-2015,FALSE)</f>
        <v>0</v>
      </c>
      <c r="AD50" s="284">
        <f>HLOOKUP($A50,'Scenario 2'!$I$108:$N$138,Summary!AD$2-2015,FALSE)</f>
        <v>0</v>
      </c>
      <c r="AE50" s="284">
        <f>HLOOKUP($A50,'Scenario 2'!$I$108:$N$138,Summary!AE$2-2015,FALSE)</f>
        <v>0</v>
      </c>
      <c r="AF50" s="284">
        <f>HLOOKUP($A50,'Scenario 2'!$I$108:$N$138,Summary!AF$2-2015,FALSE)</f>
        <v>0</v>
      </c>
      <c r="AG50" s="284">
        <f>HLOOKUP($A50,'Scenario 2'!$I$108:$N$138,Summary!AG$2-2015,FALSE)</f>
        <v>0</v>
      </c>
      <c r="AH50" s="284">
        <f>HLOOKUP($A50,'Scenario 2'!$I$108:$N$138,Summary!AH$2-2015,FALSE)</f>
        <v>0</v>
      </c>
      <c r="AI50" s="284">
        <f>HLOOKUP($A50,'Scenario 2'!$I$108:$N$138,Summary!AI$2-2015,FALSE)</f>
        <v>0</v>
      </c>
      <c r="AJ50" s="284">
        <f>HLOOKUP($A50,'Scenario 2'!$I$108:$N$138,Summary!AJ$2-2015,FALSE)</f>
        <v>0</v>
      </c>
      <c r="AK50" s="284">
        <f>SUM(H50:AJ50)</f>
        <v>166387618.38720214</v>
      </c>
    </row>
    <row r="51" spans="1:37" s="281" customFormat="1" hidden="1" outlineLevel="1">
      <c r="A51" s="283" t="str">
        <f>A50</f>
        <v>2A</v>
      </c>
      <c r="B51" s="283"/>
      <c r="C51" s="287" t="s">
        <v>227</v>
      </c>
      <c r="D51" s="283"/>
      <c r="E51" s="283"/>
      <c r="F51" s="296"/>
      <c r="G51" s="282"/>
      <c r="H51" s="284">
        <f>HLOOKUP($A51,'Scenario 2'!$I$143:$N$173,Summary!H$2-2015,FALSE)</f>
        <v>10696150.390000001</v>
      </c>
      <c r="I51" s="284">
        <f>HLOOKUP($A51,'Scenario 2'!$I$143:$N$173,Summary!I$2-2015,FALSE)</f>
        <v>10735593.960000001</v>
      </c>
      <c r="J51" s="284">
        <f>HLOOKUP($A51,'Scenario 2'!$I$143:$N$173,Summary!J$2-2015,FALSE)</f>
        <v>8134829.0999999996</v>
      </c>
      <c r="K51" s="284">
        <f>HLOOKUP($A51,'Scenario 2'!$I$143:$N$173,Summary!K$2-2015,FALSE)</f>
        <v>9605548.620000001</v>
      </c>
      <c r="L51" s="284">
        <f>HLOOKUP($A51,'Scenario 2'!$I$143:$N$173,Summary!L$2-2015,FALSE)</f>
        <v>9173586.6000000015</v>
      </c>
      <c r="M51" s="284">
        <f>HLOOKUP($A51,'Scenario 2'!$I$143:$N$173,Summary!M$2-2015,FALSE)</f>
        <v>9357058.3319999985</v>
      </c>
      <c r="N51" s="284">
        <f>HLOOKUP($A51,'Scenario 2'!$I$143:$N$173,Summary!N$2-2015,FALSE)</f>
        <v>9544199.498639999</v>
      </c>
      <c r="O51" s="284">
        <f>HLOOKUP($A51,'Scenario 2'!$I$143:$N$173,Summary!O$2-2015,FALSE)</f>
        <v>9735083.4886128008</v>
      </c>
      <c r="P51" s="284">
        <f>HLOOKUP($A51,'Scenario 2'!$I$143:$N$173,Summary!P$2-2015,FALSE)</f>
        <v>9929785.1583850533</v>
      </c>
      <c r="Q51" s="284">
        <f>HLOOKUP($A51,'Scenario 2'!$I$143:$N$173,Summary!Q$2-2015,FALSE)</f>
        <v>0</v>
      </c>
      <c r="R51" s="284">
        <f>HLOOKUP($A51,'Scenario 2'!$I$143:$N$173,Summary!R$2-2015,FALSE)</f>
        <v>0</v>
      </c>
      <c r="S51" s="284">
        <f>HLOOKUP($A51,'Scenario 2'!$I$143:$N$173,Summary!S$2-2015,FALSE)</f>
        <v>0</v>
      </c>
      <c r="T51" s="284">
        <f>HLOOKUP($A51,'Scenario 2'!$I$143:$N$173,Summary!T$2-2015,FALSE)</f>
        <v>0</v>
      </c>
      <c r="U51" s="284">
        <f>HLOOKUP($A51,'Scenario 2'!$I$143:$N$173,Summary!U$2-2015,FALSE)</f>
        <v>0</v>
      </c>
      <c r="V51" s="284">
        <f>HLOOKUP($A51,'Scenario 2'!$I$143:$N$173,Summary!V$2-2015,FALSE)</f>
        <v>0</v>
      </c>
      <c r="W51" s="284">
        <f>HLOOKUP($A51,'Scenario 2'!$I$143:$N$173,Summary!W$2-2015,FALSE)</f>
        <v>0</v>
      </c>
      <c r="X51" s="284">
        <f>HLOOKUP($A51,'Scenario 2'!$I$143:$N$173,Summary!X$2-2015,FALSE)</f>
        <v>0</v>
      </c>
      <c r="Y51" s="284">
        <f>HLOOKUP($A51,'Scenario 2'!$I$143:$N$173,Summary!Y$2-2015,FALSE)</f>
        <v>0</v>
      </c>
      <c r="Z51" s="284">
        <f>HLOOKUP($A51,'Scenario 2'!$I$143:$N$173,Summary!Z$2-2015,FALSE)</f>
        <v>0</v>
      </c>
      <c r="AA51" s="284">
        <f>HLOOKUP($A51,'Scenario 2'!$I$143:$N$173,Summary!AA$2-2015,FALSE)</f>
        <v>0</v>
      </c>
      <c r="AB51" s="284">
        <f>HLOOKUP($A51,'Scenario 2'!$I$143:$N$173,Summary!AB$2-2015,FALSE)</f>
        <v>0</v>
      </c>
      <c r="AC51" s="284">
        <f>HLOOKUP($A51,'Scenario 2'!$I$143:$N$173,Summary!AC$2-2015,FALSE)</f>
        <v>0</v>
      </c>
      <c r="AD51" s="284">
        <f>HLOOKUP($A51,'Scenario 2'!$I$143:$N$173,Summary!AD$2-2015,FALSE)</f>
        <v>0</v>
      </c>
      <c r="AE51" s="284">
        <f>HLOOKUP($A51,'Scenario 2'!$I$143:$N$173,Summary!AE$2-2015,FALSE)</f>
        <v>0</v>
      </c>
      <c r="AF51" s="284">
        <f>HLOOKUP($A51,'Scenario 2'!$I$143:$N$173,Summary!AF$2-2015,FALSE)</f>
        <v>0</v>
      </c>
      <c r="AG51" s="284">
        <f>HLOOKUP($A51,'Scenario 2'!$I$143:$N$173,Summary!AG$2-2015,FALSE)</f>
        <v>0</v>
      </c>
      <c r="AH51" s="284">
        <f>HLOOKUP($A51,'Scenario 2'!$I$143:$N$173,Summary!AH$2-2015,FALSE)</f>
        <v>0</v>
      </c>
      <c r="AI51" s="284">
        <f>HLOOKUP($A51,'Scenario 2'!$I$143:$N$173,Summary!AI$2-2015,FALSE)</f>
        <v>0</v>
      </c>
      <c r="AJ51" s="284">
        <f>HLOOKUP($A51,'Scenario 2'!$I$143:$N$173,Summary!AJ$2-2015,FALSE)</f>
        <v>0</v>
      </c>
      <c r="AK51" s="284">
        <f>SUM(H51:AJ51)</f>
        <v>86911835.147637859</v>
      </c>
    </row>
    <row r="52" spans="1:37" s="281" customFormat="1" hidden="1" outlineLevel="1">
      <c r="A52" s="283" t="str">
        <f>A51</f>
        <v>2A</v>
      </c>
      <c r="B52" s="283"/>
      <c r="C52" s="287" t="s">
        <v>114</v>
      </c>
      <c r="D52" s="283"/>
      <c r="E52" s="283"/>
      <c r="F52" s="296"/>
      <c r="G52" s="282"/>
      <c r="H52" s="284">
        <f>HLOOKUP($A52,'Scenario 2'!$I$178:$N$208,Summary!H$2-2015,FALSE)</f>
        <v>2076817</v>
      </c>
      <c r="I52" s="284">
        <f>HLOOKUP($A52,'Scenario 2'!$I$178:$N$208,Summary!I$2-2015,FALSE)</f>
        <v>2179106</v>
      </c>
      <c r="J52" s="284">
        <f>HLOOKUP($A52,'Scenario 2'!$I$178:$N$208,Summary!J$2-2015,FALSE)</f>
        <v>2812155.9999999995</v>
      </c>
      <c r="K52" s="284">
        <f>HLOOKUP($A52,'Scenario 2'!$I$178:$N$208,Summary!K$2-2015,FALSE)</f>
        <v>1485485.6785714286</v>
      </c>
      <c r="L52" s="284">
        <f>HLOOKUP($A52,'Scenario 2'!$I$178:$N$208,Summary!L$2-2015,FALSE)</f>
        <v>1543250.5476190476</v>
      </c>
      <c r="M52" s="284">
        <f>HLOOKUP($A52,'Scenario 2'!$I$178:$N$208,Summary!M$2-2015,FALSE)</f>
        <v>1574115.5585714285</v>
      </c>
      <c r="N52" s="284">
        <f>HLOOKUP($A52,'Scenario 2'!$I$178:$N$208,Summary!N$2-2015,FALSE)</f>
        <v>1605597.8697428571</v>
      </c>
      <c r="O52" s="284">
        <f>HLOOKUP($A52,'Scenario 2'!$I$178:$N$208,Summary!O$2-2015,FALSE)</f>
        <v>1637709.8271377143</v>
      </c>
      <c r="P52" s="284">
        <f>HLOOKUP($A52,'Scenario 2'!$I$178:$N$208,Summary!P$2-2015,FALSE)</f>
        <v>1670464.0236804686</v>
      </c>
      <c r="Q52" s="284">
        <f>HLOOKUP($A52,'Scenario 2'!$I$178:$N$208,Summary!Q$2-2015,FALSE)</f>
        <v>0</v>
      </c>
      <c r="R52" s="284">
        <f>HLOOKUP($A52,'Scenario 2'!$I$178:$N$208,Summary!R$2-2015,FALSE)</f>
        <v>0</v>
      </c>
      <c r="S52" s="284">
        <f>HLOOKUP($A52,'Scenario 2'!$I$178:$N$208,Summary!S$2-2015,FALSE)</f>
        <v>0</v>
      </c>
      <c r="T52" s="284">
        <f>HLOOKUP($A52,'Scenario 2'!$I$178:$N$208,Summary!T$2-2015,FALSE)</f>
        <v>0</v>
      </c>
      <c r="U52" s="284">
        <f>HLOOKUP($A52,'Scenario 2'!$I$178:$N$208,Summary!U$2-2015,FALSE)</f>
        <v>0</v>
      </c>
      <c r="V52" s="284">
        <f>HLOOKUP($A52,'Scenario 2'!$I$178:$N$208,Summary!V$2-2015,FALSE)</f>
        <v>0</v>
      </c>
      <c r="W52" s="284">
        <f>HLOOKUP($A52,'Scenario 2'!$I$178:$N$208,Summary!W$2-2015,FALSE)</f>
        <v>0</v>
      </c>
      <c r="X52" s="284">
        <f>HLOOKUP($A52,'Scenario 2'!$I$178:$N$208,Summary!X$2-2015,FALSE)</f>
        <v>0</v>
      </c>
      <c r="Y52" s="284">
        <f>HLOOKUP($A52,'Scenario 2'!$I$178:$N$208,Summary!Y$2-2015,FALSE)</f>
        <v>0</v>
      </c>
      <c r="Z52" s="284">
        <f>HLOOKUP($A52,'Scenario 2'!$I$178:$N$208,Summary!Z$2-2015,FALSE)</f>
        <v>0</v>
      </c>
      <c r="AA52" s="284">
        <f>HLOOKUP($A52,'Scenario 2'!$I$178:$N$208,Summary!AA$2-2015,FALSE)</f>
        <v>0</v>
      </c>
      <c r="AB52" s="284">
        <f>HLOOKUP($A52,'Scenario 2'!$I$178:$N$208,Summary!AB$2-2015,FALSE)</f>
        <v>0</v>
      </c>
      <c r="AC52" s="284">
        <f>HLOOKUP($A52,'Scenario 2'!$I$178:$N$208,Summary!AC$2-2015,FALSE)</f>
        <v>0</v>
      </c>
      <c r="AD52" s="284">
        <f>HLOOKUP($A52,'Scenario 2'!$I$178:$N$208,Summary!AD$2-2015,FALSE)</f>
        <v>0</v>
      </c>
      <c r="AE52" s="284">
        <f>HLOOKUP($A52,'Scenario 2'!$I$178:$N$208,Summary!AE$2-2015,FALSE)</f>
        <v>0</v>
      </c>
      <c r="AF52" s="284">
        <f>HLOOKUP($A52,'Scenario 2'!$I$178:$N$208,Summary!AF$2-2015,FALSE)</f>
        <v>0</v>
      </c>
      <c r="AG52" s="284">
        <f>HLOOKUP($A52,'Scenario 2'!$I$178:$N$208,Summary!AG$2-2015,FALSE)</f>
        <v>0</v>
      </c>
      <c r="AH52" s="284">
        <f>HLOOKUP($A52,'Scenario 2'!$I$178:$N$208,Summary!AH$2-2015,FALSE)</f>
        <v>0</v>
      </c>
      <c r="AI52" s="284">
        <f>HLOOKUP($A52,'Scenario 2'!$I$178:$N$208,Summary!AI$2-2015,FALSE)</f>
        <v>0</v>
      </c>
      <c r="AJ52" s="284">
        <f>HLOOKUP($A52,'Scenario 2'!$I$178:$N$208,Summary!AJ$2-2015,FALSE)</f>
        <v>0</v>
      </c>
      <c r="AK52" s="284">
        <f>SUM(H52:AJ52)</f>
        <v>16584702.505322946</v>
      </c>
    </row>
    <row r="53" spans="1:37" s="281" customFormat="1" collapsed="1">
      <c r="A53" s="285" t="s">
        <v>203</v>
      </c>
      <c r="B53" s="285" t="str">
        <f>CONCATENATE("Sensitivity ",A53)</f>
        <v>Sensitivity 2B</v>
      </c>
      <c r="C53" s="289" t="s">
        <v>172</v>
      </c>
      <c r="D53" s="285">
        <v>2023</v>
      </c>
      <c r="E53" s="285">
        <v>2023</v>
      </c>
      <c r="F53" s="295" t="s">
        <v>300</v>
      </c>
      <c r="G53" s="288"/>
      <c r="H53" s="290">
        <f ca="1">SUBTOTAL(9,H54:H58)</f>
        <v>50240082.030000001</v>
      </c>
      <c r="I53" s="290">
        <f t="shared" ref="I53" ca="1" si="204">SUBTOTAL(9,I54:I58)</f>
        <v>51609983.380000003</v>
      </c>
      <c r="J53" s="290">
        <f t="shared" ref="J53" ca="1" si="205">SUBTOTAL(9,J54:J58)</f>
        <v>40885197.520000003</v>
      </c>
      <c r="K53" s="290">
        <f t="shared" ref="K53" ca="1" si="206">SUBTOTAL(9,K54:K58)</f>
        <v>46943963.596919373</v>
      </c>
      <c r="L53" s="290">
        <f t="shared" ref="L53" ca="1" si="207">SUBTOTAL(9,L54:L58)</f>
        <v>40306532.265172601</v>
      </c>
      <c r="M53" s="290">
        <f t="shared" ref="M53" ca="1" si="208">SUBTOTAL(9,M54:M58)</f>
        <v>31191744.844229355</v>
      </c>
      <c r="N53" s="290">
        <f t="shared" ref="N53" ca="1" si="209">SUBTOTAL(9,N54:N58)</f>
        <v>30369238.690484725</v>
      </c>
      <c r="O53" s="290">
        <f t="shared" ref="O53" ca="1" si="210">SUBTOTAL(9,O54:O58)</f>
        <v>0</v>
      </c>
      <c r="P53" s="290">
        <f t="shared" ref="P53" ca="1" si="211">SUBTOTAL(9,P54:P58)</f>
        <v>0</v>
      </c>
      <c r="Q53" s="290">
        <f t="shared" ref="Q53" ca="1" si="212">SUBTOTAL(9,Q54:Q58)</f>
        <v>0</v>
      </c>
      <c r="R53" s="290">
        <f t="shared" ref="R53" ca="1" si="213">SUBTOTAL(9,R54:R58)</f>
        <v>0</v>
      </c>
      <c r="S53" s="290">
        <f t="shared" ref="S53" ca="1" si="214">SUBTOTAL(9,S54:S58)</f>
        <v>0</v>
      </c>
      <c r="T53" s="290">
        <f t="shared" ref="T53" ca="1" si="215">SUBTOTAL(9,T54:T58)</f>
        <v>0</v>
      </c>
      <c r="U53" s="290">
        <f t="shared" ref="U53" ca="1" si="216">SUBTOTAL(9,U54:U58)</f>
        <v>0</v>
      </c>
      <c r="V53" s="290">
        <f t="shared" ref="V53" ca="1" si="217">SUBTOTAL(9,V54:V58)</f>
        <v>0</v>
      </c>
      <c r="W53" s="290">
        <f t="shared" ref="W53" ca="1" si="218">SUBTOTAL(9,W54:W58)</f>
        <v>0</v>
      </c>
      <c r="X53" s="290">
        <f t="shared" ref="X53" ca="1" si="219">SUBTOTAL(9,X54:X58)</f>
        <v>0</v>
      </c>
      <c r="Y53" s="290">
        <f t="shared" ref="Y53" ca="1" si="220">SUBTOTAL(9,Y54:Y58)</f>
        <v>0</v>
      </c>
      <c r="Z53" s="290">
        <f t="shared" ref="Z53" ca="1" si="221">SUBTOTAL(9,Z54:Z58)</f>
        <v>0</v>
      </c>
      <c r="AA53" s="290">
        <f t="shared" ref="AA53" ca="1" si="222">SUBTOTAL(9,AA54:AA58)</f>
        <v>0</v>
      </c>
      <c r="AB53" s="290">
        <f t="shared" ref="AB53" ca="1" si="223">SUBTOTAL(9,AB54:AB58)</f>
        <v>0</v>
      </c>
      <c r="AC53" s="290">
        <f t="shared" ref="AC53" ca="1" si="224">SUBTOTAL(9,AC54:AC58)</f>
        <v>0</v>
      </c>
      <c r="AD53" s="290">
        <f t="shared" ref="AD53" ca="1" si="225">SUBTOTAL(9,AD54:AD58)</f>
        <v>0</v>
      </c>
      <c r="AE53" s="290">
        <f t="shared" ref="AE53" ca="1" si="226">SUBTOTAL(9,AE54:AE58)</f>
        <v>0</v>
      </c>
      <c r="AF53" s="290">
        <f t="shared" ref="AF53" ca="1" si="227">SUBTOTAL(9,AF54:AF58)</f>
        <v>0</v>
      </c>
      <c r="AG53" s="290">
        <f t="shared" ref="AG53" ca="1" si="228">SUBTOTAL(9,AG54:AG58)</f>
        <v>0</v>
      </c>
      <c r="AH53" s="290">
        <f t="shared" ref="AH53" ca="1" si="229">SUBTOTAL(9,AH54:AH58)</f>
        <v>0</v>
      </c>
      <c r="AI53" s="290">
        <f t="shared" ref="AI53" ca="1" si="230">SUBTOTAL(9,AI54:AI58)</f>
        <v>0</v>
      </c>
      <c r="AJ53" s="290">
        <f t="shared" ref="AJ53" ca="1" si="231">SUBTOTAL(9,AJ54:AJ58)</f>
        <v>0</v>
      </c>
      <c r="AK53" s="290">
        <f t="shared" ref="AK53" ca="1" si="232">SUBTOTAL(9,AK54:AK58)</f>
        <v>291546742.32680607</v>
      </c>
    </row>
    <row r="54" spans="1:37" s="281" customFormat="1" hidden="1" outlineLevel="1">
      <c r="A54" s="283" t="str">
        <f>A53</f>
        <v>2B</v>
      </c>
      <c r="B54" s="283"/>
      <c r="C54" s="287" t="s">
        <v>224</v>
      </c>
      <c r="D54" s="283"/>
      <c r="E54" s="283"/>
      <c r="F54" s="296"/>
      <c r="G54" s="282"/>
      <c r="H54" s="284">
        <f>HLOOKUP($A54,'Scenario 2'!$I$42:$N$72,Summary!H$2-2015,FALSE)</f>
        <v>18803258.5</v>
      </c>
      <c r="I54" s="284">
        <f>HLOOKUP($A54,'Scenario 2'!$I$42:$N$72,Summary!I$2-2015,FALSE)</f>
        <v>15515713.57</v>
      </c>
      <c r="J54" s="284">
        <f>HLOOKUP($A54,'Scenario 2'!$I$42:$N$72,Summary!J$2-2015,FALSE)</f>
        <v>10355907.15</v>
      </c>
      <c r="K54" s="284">
        <f>HLOOKUP($A54,'Scenario 2'!$I$42:$N$72,Summary!K$2-2015,FALSE)</f>
        <v>11519096.486919375</v>
      </c>
      <c r="L54" s="284">
        <f>HLOOKUP($A54,'Scenario 2'!$I$42:$N$72,Summary!L$2-2015,FALSE)</f>
        <v>6503594.1151725911</v>
      </c>
      <c r="M54" s="284">
        <f>HLOOKUP($A54,'Scenario 2'!$I$42:$N$72,Summary!M$2-2015,FALSE)</f>
        <v>2005956.5300317546</v>
      </c>
      <c r="N54" s="284">
        <f>HLOOKUP($A54,'Scenario 2'!$I$42:$N$72,Summary!N$2-2015,FALSE)</f>
        <v>599734.61000317475</v>
      </c>
      <c r="O54" s="284">
        <f>HLOOKUP($A54,'Scenario 2'!$I$42:$N$72,Summary!O$2-2015,FALSE)</f>
        <v>0</v>
      </c>
      <c r="P54" s="284">
        <f>HLOOKUP($A54,'Scenario 2'!$I$42:$N$72,Summary!P$2-2015,FALSE)</f>
        <v>0</v>
      </c>
      <c r="Q54" s="284">
        <f>HLOOKUP($A54,'Scenario 2'!$I$42:$N$72,Summary!Q$2-2015,FALSE)</f>
        <v>0</v>
      </c>
      <c r="R54" s="284">
        <f>HLOOKUP($A54,'Scenario 2'!$I$42:$N$72,Summary!R$2-2015,FALSE)</f>
        <v>0</v>
      </c>
      <c r="S54" s="284">
        <f>HLOOKUP($A54,'Scenario 2'!$I$42:$N$72,Summary!S$2-2015,FALSE)</f>
        <v>0</v>
      </c>
      <c r="T54" s="284">
        <f>HLOOKUP($A54,'Scenario 2'!$I$42:$N$72,Summary!T$2-2015,FALSE)</f>
        <v>0</v>
      </c>
      <c r="U54" s="284">
        <f>HLOOKUP($A54,'Scenario 2'!$I$42:$N$72,Summary!U$2-2015,FALSE)</f>
        <v>0</v>
      </c>
      <c r="V54" s="284">
        <f>HLOOKUP($A54,'Scenario 2'!$I$42:$N$72,Summary!V$2-2015,FALSE)</f>
        <v>0</v>
      </c>
      <c r="W54" s="284">
        <f>HLOOKUP($A54,'Scenario 2'!$I$42:$N$72,Summary!W$2-2015,FALSE)</f>
        <v>0</v>
      </c>
      <c r="X54" s="284">
        <f>HLOOKUP($A54,'Scenario 2'!$I$42:$N$72,Summary!X$2-2015,FALSE)</f>
        <v>0</v>
      </c>
      <c r="Y54" s="284">
        <f>HLOOKUP($A54,'Scenario 2'!$I$42:$N$72,Summary!Y$2-2015,FALSE)</f>
        <v>0</v>
      </c>
      <c r="Z54" s="284">
        <f>HLOOKUP($A54,'Scenario 2'!$I$42:$N$72,Summary!Z$2-2015,FALSE)</f>
        <v>0</v>
      </c>
      <c r="AA54" s="284">
        <f>HLOOKUP($A54,'Scenario 2'!$I$42:$N$72,Summary!AA$2-2015,FALSE)</f>
        <v>0</v>
      </c>
      <c r="AB54" s="284">
        <f>HLOOKUP($A54,'Scenario 2'!$I$42:$N$72,Summary!AB$2-2015,FALSE)</f>
        <v>0</v>
      </c>
      <c r="AC54" s="284">
        <f>HLOOKUP($A54,'Scenario 2'!$I$42:$N$72,Summary!AC$2-2015,FALSE)</f>
        <v>0</v>
      </c>
      <c r="AD54" s="284">
        <f>HLOOKUP($A54,'Scenario 2'!$I$42:$N$72,Summary!AD$2-2015,FALSE)</f>
        <v>0</v>
      </c>
      <c r="AE54" s="284">
        <f>HLOOKUP($A54,'Scenario 2'!$I$42:$N$72,Summary!AE$2-2015,FALSE)</f>
        <v>0</v>
      </c>
      <c r="AF54" s="284">
        <f>HLOOKUP($A54,'Scenario 2'!$I$42:$N$72,Summary!AF$2-2015,FALSE)</f>
        <v>0</v>
      </c>
      <c r="AG54" s="284">
        <f>HLOOKUP($A54,'Scenario 2'!$I$42:$N$72,Summary!AG$2-2015,FALSE)</f>
        <v>0</v>
      </c>
      <c r="AH54" s="284">
        <f>HLOOKUP($A54,'Scenario 2'!$I$42:$N$72,Summary!AH$2-2015,FALSE)</f>
        <v>0</v>
      </c>
      <c r="AI54" s="284">
        <f>HLOOKUP($A54,'Scenario 2'!$I$42:$N$72,Summary!AI$2-2015,FALSE)</f>
        <v>0</v>
      </c>
      <c r="AJ54" s="284">
        <f>HLOOKUP($A54,'Scenario 2'!$I$42:$N$72,Summary!AJ$2-2015,FALSE)</f>
        <v>0</v>
      </c>
      <c r="AK54" s="284">
        <f>SUM(H54:AJ54)</f>
        <v>65303260.962126896</v>
      </c>
    </row>
    <row r="55" spans="1:37" s="281" customFormat="1" hidden="1" outlineLevel="1">
      <c r="A55" s="283" t="str">
        <f>A54</f>
        <v>2B</v>
      </c>
      <c r="B55" s="283"/>
      <c r="C55" s="287" t="s">
        <v>225</v>
      </c>
      <c r="D55" s="283"/>
      <c r="E55" s="283"/>
      <c r="F55" s="296"/>
      <c r="G55" s="282"/>
      <c r="H55" s="284">
        <f ca="1">HLOOKUP($A55,'Scenario 2'!$I$75:$N$105,Summary!H$2-2015,FALSE)</f>
        <v>600000</v>
      </c>
      <c r="I55" s="284">
        <f ca="1">HLOOKUP($A55,'Scenario 2'!$I$75:$N$105,Summary!I$2-2015,FALSE)</f>
        <v>4641000</v>
      </c>
      <c r="J55" s="284">
        <f ca="1">HLOOKUP($A55,'Scenario 2'!$I$75:$N$105,Summary!J$2-2015,FALSE)</f>
        <v>728000</v>
      </c>
      <c r="K55" s="284">
        <f ca="1">HLOOKUP($A55,'Scenario 2'!$I$75:$N$105,Summary!K$2-2015,FALSE)</f>
        <v>2015208</v>
      </c>
      <c r="L55" s="284">
        <f ca="1">HLOOKUP($A55,'Scenario 2'!$I$75:$N$105,Summary!L$2-2015,FALSE)</f>
        <v>648000</v>
      </c>
      <c r="M55" s="284">
        <f ca="1">HLOOKUP($A55,'Scenario 2'!$I$75:$N$105,Summary!M$2-2015,FALSE)</f>
        <v>0</v>
      </c>
      <c r="N55" s="284">
        <f ca="1">HLOOKUP($A55,'Scenario 2'!$I$75:$N$105,Summary!N$2-2015,FALSE)</f>
        <v>0</v>
      </c>
      <c r="O55" s="284">
        <f ca="1">HLOOKUP($A55,'Scenario 2'!$I$75:$N$105,Summary!O$2-2015,FALSE)</f>
        <v>0</v>
      </c>
      <c r="P55" s="284">
        <f ca="1">HLOOKUP($A55,'Scenario 2'!$I$75:$N$105,Summary!P$2-2015,FALSE)</f>
        <v>0</v>
      </c>
      <c r="Q55" s="284">
        <f ca="1">HLOOKUP($A55,'Scenario 2'!$I$75:$N$105,Summary!Q$2-2015,FALSE)</f>
        <v>0</v>
      </c>
      <c r="R55" s="284">
        <f ca="1">HLOOKUP($A55,'Scenario 2'!$I$75:$N$105,Summary!R$2-2015,FALSE)</f>
        <v>0</v>
      </c>
      <c r="S55" s="284">
        <f ca="1">HLOOKUP($A55,'Scenario 2'!$I$75:$N$105,Summary!S$2-2015,FALSE)</f>
        <v>0</v>
      </c>
      <c r="T55" s="284">
        <f ca="1">HLOOKUP($A55,'Scenario 2'!$I$75:$N$105,Summary!T$2-2015,FALSE)</f>
        <v>0</v>
      </c>
      <c r="U55" s="284">
        <f ca="1">HLOOKUP($A55,'Scenario 2'!$I$75:$N$105,Summary!U$2-2015,FALSE)</f>
        <v>0</v>
      </c>
      <c r="V55" s="284">
        <f ca="1">HLOOKUP($A55,'Scenario 2'!$I$75:$N$105,Summary!V$2-2015,FALSE)</f>
        <v>0</v>
      </c>
      <c r="W55" s="284">
        <f ca="1">HLOOKUP($A55,'Scenario 2'!$I$75:$N$105,Summary!W$2-2015,FALSE)</f>
        <v>0</v>
      </c>
      <c r="X55" s="284">
        <f ca="1">HLOOKUP($A55,'Scenario 2'!$I$75:$N$105,Summary!X$2-2015,FALSE)</f>
        <v>0</v>
      </c>
      <c r="Y55" s="284">
        <f ca="1">HLOOKUP($A55,'Scenario 2'!$I$75:$N$105,Summary!Y$2-2015,FALSE)</f>
        <v>0</v>
      </c>
      <c r="Z55" s="284">
        <f ca="1">HLOOKUP($A55,'Scenario 2'!$I$75:$N$105,Summary!Z$2-2015,FALSE)</f>
        <v>0</v>
      </c>
      <c r="AA55" s="284">
        <f ca="1">HLOOKUP($A55,'Scenario 2'!$I$75:$N$105,Summary!AA$2-2015,FALSE)</f>
        <v>0</v>
      </c>
      <c r="AB55" s="284">
        <f ca="1">HLOOKUP($A55,'Scenario 2'!$I$75:$N$105,Summary!AB$2-2015,FALSE)</f>
        <v>0</v>
      </c>
      <c r="AC55" s="284">
        <f ca="1">HLOOKUP($A55,'Scenario 2'!$I$75:$N$105,Summary!AC$2-2015,FALSE)</f>
        <v>0</v>
      </c>
      <c r="AD55" s="284">
        <f ca="1">HLOOKUP($A55,'Scenario 2'!$I$75:$N$105,Summary!AD$2-2015,FALSE)</f>
        <v>0</v>
      </c>
      <c r="AE55" s="284">
        <f ca="1">HLOOKUP($A55,'Scenario 2'!$I$75:$N$105,Summary!AE$2-2015,FALSE)</f>
        <v>0</v>
      </c>
      <c r="AF55" s="284">
        <f ca="1">HLOOKUP($A55,'Scenario 2'!$I$75:$N$105,Summary!AF$2-2015,FALSE)</f>
        <v>0</v>
      </c>
      <c r="AG55" s="284">
        <f ca="1">HLOOKUP($A55,'Scenario 2'!$I$75:$N$105,Summary!AG$2-2015,FALSE)</f>
        <v>0</v>
      </c>
      <c r="AH55" s="284">
        <f ca="1">HLOOKUP($A55,'Scenario 2'!$I$75:$N$105,Summary!AH$2-2015,FALSE)</f>
        <v>0</v>
      </c>
      <c r="AI55" s="284">
        <f ca="1">HLOOKUP($A55,'Scenario 2'!$I$75:$N$105,Summary!AI$2-2015,FALSE)</f>
        <v>0</v>
      </c>
      <c r="AJ55" s="284">
        <f ca="1">HLOOKUP($A55,'Scenario 2'!$I$75:$N$105,Summary!AJ$2-2015,FALSE)</f>
        <v>0</v>
      </c>
      <c r="AK55" s="284">
        <f ca="1">SUM(H55:AJ55)</f>
        <v>8632208</v>
      </c>
    </row>
    <row r="56" spans="1:37" s="281" customFormat="1" hidden="1" outlineLevel="1">
      <c r="A56" s="283" t="str">
        <f>A55</f>
        <v>2B</v>
      </c>
      <c r="B56" s="283"/>
      <c r="C56" s="287" t="s">
        <v>226</v>
      </c>
      <c r="D56" s="283"/>
      <c r="E56" s="283"/>
      <c r="F56" s="296"/>
      <c r="G56" s="282"/>
      <c r="H56" s="284">
        <f>HLOOKUP($A56,'Scenario 2'!$I$108:$N$138,Summary!H$2-2015,FALSE)</f>
        <v>18063856.140000001</v>
      </c>
      <c r="I56" s="284">
        <f>HLOOKUP($A56,'Scenario 2'!$I$108:$N$138,Summary!I$2-2015,FALSE)</f>
        <v>18538569.849999998</v>
      </c>
      <c r="J56" s="284">
        <f>HLOOKUP($A56,'Scenario 2'!$I$108:$N$138,Summary!J$2-2015,FALSE)</f>
        <v>18854305.27</v>
      </c>
      <c r="K56" s="284">
        <f>HLOOKUP($A56,'Scenario 2'!$I$108:$N$138,Summary!K$2-2015,FALSE)</f>
        <v>19834948.309999999</v>
      </c>
      <c r="L56" s="284">
        <f>HLOOKUP($A56,'Scenario 2'!$I$108:$N$138,Summary!L$2-2015,FALSE)</f>
        <v>19947342.150000006</v>
      </c>
      <c r="M56" s="284">
        <f>HLOOKUP($A56,'Scenario 2'!$I$108:$N$138,Summary!M$2-2015,FALSE)</f>
        <v>18254614.423626173</v>
      </c>
      <c r="N56" s="284">
        <f>HLOOKUP($A56,'Scenario 2'!$I$108:$N$138,Summary!N$2-2015,FALSE)</f>
        <v>18619706.712098695</v>
      </c>
      <c r="O56" s="284">
        <f>HLOOKUP($A56,'Scenario 2'!$I$108:$N$138,Summary!O$2-2015,FALSE)</f>
        <v>0</v>
      </c>
      <c r="P56" s="284">
        <f>HLOOKUP($A56,'Scenario 2'!$I$108:$N$138,Summary!P$2-2015,FALSE)</f>
        <v>0</v>
      </c>
      <c r="Q56" s="284">
        <f>HLOOKUP($A56,'Scenario 2'!$I$108:$N$138,Summary!Q$2-2015,FALSE)</f>
        <v>0</v>
      </c>
      <c r="R56" s="284">
        <f>HLOOKUP($A56,'Scenario 2'!$I$108:$N$138,Summary!R$2-2015,FALSE)</f>
        <v>0</v>
      </c>
      <c r="S56" s="284">
        <f>HLOOKUP($A56,'Scenario 2'!$I$108:$N$138,Summary!S$2-2015,FALSE)</f>
        <v>0</v>
      </c>
      <c r="T56" s="284">
        <f>HLOOKUP($A56,'Scenario 2'!$I$108:$N$138,Summary!T$2-2015,FALSE)</f>
        <v>0</v>
      </c>
      <c r="U56" s="284">
        <f>HLOOKUP($A56,'Scenario 2'!$I$108:$N$138,Summary!U$2-2015,FALSE)</f>
        <v>0</v>
      </c>
      <c r="V56" s="284">
        <f>HLOOKUP($A56,'Scenario 2'!$I$108:$N$138,Summary!V$2-2015,FALSE)</f>
        <v>0</v>
      </c>
      <c r="W56" s="284">
        <f>HLOOKUP($A56,'Scenario 2'!$I$108:$N$138,Summary!W$2-2015,FALSE)</f>
        <v>0</v>
      </c>
      <c r="X56" s="284">
        <f>HLOOKUP($A56,'Scenario 2'!$I$108:$N$138,Summary!X$2-2015,FALSE)</f>
        <v>0</v>
      </c>
      <c r="Y56" s="284">
        <f>HLOOKUP($A56,'Scenario 2'!$I$108:$N$138,Summary!Y$2-2015,FALSE)</f>
        <v>0</v>
      </c>
      <c r="Z56" s="284">
        <f>HLOOKUP($A56,'Scenario 2'!$I$108:$N$138,Summary!Z$2-2015,FALSE)</f>
        <v>0</v>
      </c>
      <c r="AA56" s="284">
        <f>HLOOKUP($A56,'Scenario 2'!$I$108:$N$138,Summary!AA$2-2015,FALSE)</f>
        <v>0</v>
      </c>
      <c r="AB56" s="284">
        <f>HLOOKUP($A56,'Scenario 2'!$I$108:$N$138,Summary!AB$2-2015,FALSE)</f>
        <v>0</v>
      </c>
      <c r="AC56" s="284">
        <f>HLOOKUP($A56,'Scenario 2'!$I$108:$N$138,Summary!AC$2-2015,FALSE)</f>
        <v>0</v>
      </c>
      <c r="AD56" s="284">
        <f>HLOOKUP($A56,'Scenario 2'!$I$108:$N$138,Summary!AD$2-2015,FALSE)</f>
        <v>0</v>
      </c>
      <c r="AE56" s="284">
        <f>HLOOKUP($A56,'Scenario 2'!$I$108:$N$138,Summary!AE$2-2015,FALSE)</f>
        <v>0</v>
      </c>
      <c r="AF56" s="284">
        <f>HLOOKUP($A56,'Scenario 2'!$I$108:$N$138,Summary!AF$2-2015,FALSE)</f>
        <v>0</v>
      </c>
      <c r="AG56" s="284">
        <f>HLOOKUP($A56,'Scenario 2'!$I$108:$N$138,Summary!AG$2-2015,FALSE)</f>
        <v>0</v>
      </c>
      <c r="AH56" s="284">
        <f>HLOOKUP($A56,'Scenario 2'!$I$108:$N$138,Summary!AH$2-2015,FALSE)</f>
        <v>0</v>
      </c>
      <c r="AI56" s="284">
        <f>HLOOKUP($A56,'Scenario 2'!$I$108:$N$138,Summary!AI$2-2015,FALSE)</f>
        <v>0</v>
      </c>
      <c r="AJ56" s="284">
        <f>HLOOKUP($A56,'Scenario 2'!$I$108:$N$138,Summary!AJ$2-2015,FALSE)</f>
        <v>0</v>
      </c>
      <c r="AK56" s="284">
        <f>SUM(H56:AJ56)</f>
        <v>132113342.85572487</v>
      </c>
    </row>
    <row r="57" spans="1:37" s="281" customFormat="1" hidden="1" outlineLevel="1">
      <c r="A57" s="283" t="str">
        <f>A56</f>
        <v>2B</v>
      </c>
      <c r="B57" s="283"/>
      <c r="C57" s="287" t="s">
        <v>227</v>
      </c>
      <c r="D57" s="283"/>
      <c r="E57" s="283"/>
      <c r="F57" s="296"/>
      <c r="G57" s="282"/>
      <c r="H57" s="284">
        <f>HLOOKUP($A57,'Scenario 2'!$I$143:$N$173,Summary!H$2-2015,FALSE)</f>
        <v>10696150.390000001</v>
      </c>
      <c r="I57" s="284">
        <f>HLOOKUP($A57,'Scenario 2'!$I$143:$N$173,Summary!I$2-2015,FALSE)</f>
        <v>10735593.960000001</v>
      </c>
      <c r="J57" s="284">
        <f>HLOOKUP($A57,'Scenario 2'!$I$143:$N$173,Summary!J$2-2015,FALSE)</f>
        <v>8134829.0999999996</v>
      </c>
      <c r="K57" s="284">
        <f>HLOOKUP($A57,'Scenario 2'!$I$143:$N$173,Summary!K$2-2015,FALSE)</f>
        <v>10672831.800000001</v>
      </c>
      <c r="L57" s="284">
        <f>HLOOKUP($A57,'Scenario 2'!$I$143:$N$173,Summary!L$2-2015,FALSE)</f>
        <v>10192874</v>
      </c>
      <c r="M57" s="284">
        <f>HLOOKUP($A57,'Scenario 2'!$I$143:$N$173,Summary!M$2-2015,FALSE)</f>
        <v>9357058.3319999985</v>
      </c>
      <c r="N57" s="284">
        <f>HLOOKUP($A57,'Scenario 2'!$I$143:$N$173,Summary!N$2-2015,FALSE)</f>
        <v>9544199.498639999</v>
      </c>
      <c r="O57" s="284">
        <f>HLOOKUP($A57,'Scenario 2'!$I$143:$N$173,Summary!O$2-2015,FALSE)</f>
        <v>0</v>
      </c>
      <c r="P57" s="284">
        <f>HLOOKUP($A57,'Scenario 2'!$I$143:$N$173,Summary!P$2-2015,FALSE)</f>
        <v>0</v>
      </c>
      <c r="Q57" s="284">
        <f>HLOOKUP($A57,'Scenario 2'!$I$143:$N$173,Summary!Q$2-2015,FALSE)</f>
        <v>0</v>
      </c>
      <c r="R57" s="284">
        <f>HLOOKUP($A57,'Scenario 2'!$I$143:$N$173,Summary!R$2-2015,FALSE)</f>
        <v>0</v>
      </c>
      <c r="S57" s="284">
        <f>HLOOKUP($A57,'Scenario 2'!$I$143:$N$173,Summary!S$2-2015,FALSE)</f>
        <v>0</v>
      </c>
      <c r="T57" s="284">
        <f>HLOOKUP($A57,'Scenario 2'!$I$143:$N$173,Summary!T$2-2015,FALSE)</f>
        <v>0</v>
      </c>
      <c r="U57" s="284">
        <f>HLOOKUP($A57,'Scenario 2'!$I$143:$N$173,Summary!U$2-2015,FALSE)</f>
        <v>0</v>
      </c>
      <c r="V57" s="284">
        <f>HLOOKUP($A57,'Scenario 2'!$I$143:$N$173,Summary!V$2-2015,FALSE)</f>
        <v>0</v>
      </c>
      <c r="W57" s="284">
        <f>HLOOKUP($A57,'Scenario 2'!$I$143:$N$173,Summary!W$2-2015,FALSE)</f>
        <v>0</v>
      </c>
      <c r="X57" s="284">
        <f>HLOOKUP($A57,'Scenario 2'!$I$143:$N$173,Summary!X$2-2015,FALSE)</f>
        <v>0</v>
      </c>
      <c r="Y57" s="284">
        <f>HLOOKUP($A57,'Scenario 2'!$I$143:$N$173,Summary!Y$2-2015,FALSE)</f>
        <v>0</v>
      </c>
      <c r="Z57" s="284">
        <f>HLOOKUP($A57,'Scenario 2'!$I$143:$N$173,Summary!Z$2-2015,FALSE)</f>
        <v>0</v>
      </c>
      <c r="AA57" s="284">
        <f>HLOOKUP($A57,'Scenario 2'!$I$143:$N$173,Summary!AA$2-2015,FALSE)</f>
        <v>0</v>
      </c>
      <c r="AB57" s="284">
        <f>HLOOKUP($A57,'Scenario 2'!$I$143:$N$173,Summary!AB$2-2015,FALSE)</f>
        <v>0</v>
      </c>
      <c r="AC57" s="284">
        <f>HLOOKUP($A57,'Scenario 2'!$I$143:$N$173,Summary!AC$2-2015,FALSE)</f>
        <v>0</v>
      </c>
      <c r="AD57" s="284">
        <f>HLOOKUP($A57,'Scenario 2'!$I$143:$N$173,Summary!AD$2-2015,FALSE)</f>
        <v>0</v>
      </c>
      <c r="AE57" s="284">
        <f>HLOOKUP($A57,'Scenario 2'!$I$143:$N$173,Summary!AE$2-2015,FALSE)</f>
        <v>0</v>
      </c>
      <c r="AF57" s="284">
        <f>HLOOKUP($A57,'Scenario 2'!$I$143:$N$173,Summary!AF$2-2015,FALSE)</f>
        <v>0</v>
      </c>
      <c r="AG57" s="284">
        <f>HLOOKUP($A57,'Scenario 2'!$I$143:$N$173,Summary!AG$2-2015,FALSE)</f>
        <v>0</v>
      </c>
      <c r="AH57" s="284">
        <f>HLOOKUP($A57,'Scenario 2'!$I$143:$N$173,Summary!AH$2-2015,FALSE)</f>
        <v>0</v>
      </c>
      <c r="AI57" s="284">
        <f>HLOOKUP($A57,'Scenario 2'!$I$143:$N$173,Summary!AI$2-2015,FALSE)</f>
        <v>0</v>
      </c>
      <c r="AJ57" s="284">
        <f>HLOOKUP($A57,'Scenario 2'!$I$143:$N$173,Summary!AJ$2-2015,FALSE)</f>
        <v>0</v>
      </c>
      <c r="AK57" s="284">
        <f>SUM(H57:AJ57)</f>
        <v>69333537.080640003</v>
      </c>
    </row>
    <row r="58" spans="1:37" s="281" customFormat="1" hidden="1" outlineLevel="1">
      <c r="A58" s="283" t="str">
        <f>A57</f>
        <v>2B</v>
      </c>
      <c r="B58" s="283"/>
      <c r="C58" s="287" t="s">
        <v>114</v>
      </c>
      <c r="D58" s="283"/>
      <c r="E58" s="283"/>
      <c r="F58" s="296"/>
      <c r="G58" s="282"/>
      <c r="H58" s="284">
        <f>HLOOKUP($A58,'Scenario 2'!$I$178:$N$208,Summary!H$2-2015,FALSE)</f>
        <v>2076817</v>
      </c>
      <c r="I58" s="284">
        <f>HLOOKUP($A58,'Scenario 2'!$I$178:$N$208,Summary!I$2-2015,FALSE)</f>
        <v>2179106</v>
      </c>
      <c r="J58" s="284">
        <f>HLOOKUP($A58,'Scenario 2'!$I$178:$N$208,Summary!J$2-2015,FALSE)</f>
        <v>2812155.9999999995</v>
      </c>
      <c r="K58" s="284">
        <f>HLOOKUP($A58,'Scenario 2'!$I$178:$N$208,Summary!K$2-2015,FALSE)</f>
        <v>2901879</v>
      </c>
      <c r="L58" s="284">
        <f>HLOOKUP($A58,'Scenario 2'!$I$178:$N$208,Summary!L$2-2015,FALSE)</f>
        <v>3014722</v>
      </c>
      <c r="M58" s="284">
        <f>HLOOKUP($A58,'Scenario 2'!$I$178:$N$208,Summary!M$2-2015,FALSE)</f>
        <v>1574115.5585714285</v>
      </c>
      <c r="N58" s="284">
        <f>HLOOKUP($A58,'Scenario 2'!$I$178:$N$208,Summary!N$2-2015,FALSE)</f>
        <v>1605597.8697428571</v>
      </c>
      <c r="O58" s="284">
        <f>HLOOKUP($A58,'Scenario 2'!$I$178:$N$208,Summary!O$2-2015,FALSE)</f>
        <v>0</v>
      </c>
      <c r="P58" s="284">
        <f>HLOOKUP($A58,'Scenario 2'!$I$178:$N$208,Summary!P$2-2015,FALSE)</f>
        <v>0</v>
      </c>
      <c r="Q58" s="284">
        <f>HLOOKUP($A58,'Scenario 2'!$I$178:$N$208,Summary!Q$2-2015,FALSE)</f>
        <v>0</v>
      </c>
      <c r="R58" s="284">
        <f>HLOOKUP($A58,'Scenario 2'!$I$178:$N$208,Summary!R$2-2015,FALSE)</f>
        <v>0</v>
      </c>
      <c r="S58" s="284">
        <f>HLOOKUP($A58,'Scenario 2'!$I$178:$N$208,Summary!S$2-2015,FALSE)</f>
        <v>0</v>
      </c>
      <c r="T58" s="284">
        <f>HLOOKUP($A58,'Scenario 2'!$I$178:$N$208,Summary!T$2-2015,FALSE)</f>
        <v>0</v>
      </c>
      <c r="U58" s="284">
        <f>HLOOKUP($A58,'Scenario 2'!$I$178:$N$208,Summary!U$2-2015,FALSE)</f>
        <v>0</v>
      </c>
      <c r="V58" s="284">
        <f>HLOOKUP($A58,'Scenario 2'!$I$178:$N$208,Summary!V$2-2015,FALSE)</f>
        <v>0</v>
      </c>
      <c r="W58" s="284">
        <f>HLOOKUP($A58,'Scenario 2'!$I$178:$N$208,Summary!W$2-2015,FALSE)</f>
        <v>0</v>
      </c>
      <c r="X58" s="284">
        <f>HLOOKUP($A58,'Scenario 2'!$I$178:$N$208,Summary!X$2-2015,FALSE)</f>
        <v>0</v>
      </c>
      <c r="Y58" s="284">
        <f>HLOOKUP($A58,'Scenario 2'!$I$178:$N$208,Summary!Y$2-2015,FALSE)</f>
        <v>0</v>
      </c>
      <c r="Z58" s="284">
        <f>HLOOKUP($A58,'Scenario 2'!$I$178:$N$208,Summary!Z$2-2015,FALSE)</f>
        <v>0</v>
      </c>
      <c r="AA58" s="284">
        <f>HLOOKUP($A58,'Scenario 2'!$I$178:$N$208,Summary!AA$2-2015,FALSE)</f>
        <v>0</v>
      </c>
      <c r="AB58" s="284">
        <f>HLOOKUP($A58,'Scenario 2'!$I$178:$N$208,Summary!AB$2-2015,FALSE)</f>
        <v>0</v>
      </c>
      <c r="AC58" s="284">
        <f>HLOOKUP($A58,'Scenario 2'!$I$178:$N$208,Summary!AC$2-2015,FALSE)</f>
        <v>0</v>
      </c>
      <c r="AD58" s="284">
        <f>HLOOKUP($A58,'Scenario 2'!$I$178:$N$208,Summary!AD$2-2015,FALSE)</f>
        <v>0</v>
      </c>
      <c r="AE58" s="284">
        <f>HLOOKUP($A58,'Scenario 2'!$I$178:$N$208,Summary!AE$2-2015,FALSE)</f>
        <v>0</v>
      </c>
      <c r="AF58" s="284">
        <f>HLOOKUP($A58,'Scenario 2'!$I$178:$N$208,Summary!AF$2-2015,FALSE)</f>
        <v>0</v>
      </c>
      <c r="AG58" s="284">
        <f>HLOOKUP($A58,'Scenario 2'!$I$178:$N$208,Summary!AG$2-2015,FALSE)</f>
        <v>0</v>
      </c>
      <c r="AH58" s="284">
        <f>HLOOKUP($A58,'Scenario 2'!$I$178:$N$208,Summary!AH$2-2015,FALSE)</f>
        <v>0</v>
      </c>
      <c r="AI58" s="284">
        <f>HLOOKUP($A58,'Scenario 2'!$I$178:$N$208,Summary!AI$2-2015,FALSE)</f>
        <v>0</v>
      </c>
      <c r="AJ58" s="284">
        <f>HLOOKUP($A58,'Scenario 2'!$I$178:$N$208,Summary!AJ$2-2015,FALSE)</f>
        <v>0</v>
      </c>
      <c r="AK58" s="284">
        <f>SUM(H58:AJ58)</f>
        <v>16164393.428314285</v>
      </c>
    </row>
    <row r="59" spans="1:37" s="281" customFormat="1" collapsed="1">
      <c r="A59" s="285" t="s">
        <v>204</v>
      </c>
      <c r="B59" s="285" t="str">
        <f>CONCATENATE("Sensitivity ",A59)</f>
        <v>Sensitivity 2C</v>
      </c>
      <c r="C59" s="289" t="s">
        <v>173</v>
      </c>
      <c r="D59" s="285">
        <v>2021</v>
      </c>
      <c r="E59" s="285">
        <v>2024</v>
      </c>
      <c r="F59" s="295" t="s">
        <v>308</v>
      </c>
      <c r="G59" s="288" t="s">
        <v>309</v>
      </c>
      <c r="H59" s="290">
        <f ca="1">SUBTOTAL(9,H60:H64)</f>
        <v>50240082.030000001</v>
      </c>
      <c r="I59" s="290">
        <f t="shared" ref="I59" ca="1" si="233">SUBTOTAL(9,I60:I64)</f>
        <v>43363436.290194757</v>
      </c>
      <c r="J59" s="290">
        <f t="shared" ref="J59" ca="1" si="234">SUBTOTAL(9,J60:J64)</f>
        <v>33350222.739696216</v>
      </c>
      <c r="K59" s="290">
        <f t="shared" ref="K59" ca="1" si="235">SUBTOTAL(9,K60:K64)</f>
        <v>39562919.738403596</v>
      </c>
      <c r="L59" s="290">
        <f t="shared" ref="L59" ca="1" si="236">SUBTOTAL(9,L60:L64)</f>
        <v>31587122.576612972</v>
      </c>
      <c r="M59" s="290">
        <f t="shared" ref="M59" ca="1" si="237">SUBTOTAL(9,M60:M64)</f>
        <v>22308604.916132357</v>
      </c>
      <c r="N59" s="290">
        <f t="shared" ref="N59" ca="1" si="238">SUBTOTAL(9,N60:N64)</f>
        <v>21853057.133249957</v>
      </c>
      <c r="O59" s="290">
        <f t="shared" ref="O59" ca="1" si="239">SUBTOTAL(9,O60:O64)</f>
        <v>20358964.481750432</v>
      </c>
      <c r="P59" s="290">
        <f t="shared" ref="P59" ca="1" si="240">SUBTOTAL(9,P60:P64)</f>
        <v>0</v>
      </c>
      <c r="Q59" s="290">
        <f t="shared" ref="Q59" ca="1" si="241">SUBTOTAL(9,Q60:Q64)</f>
        <v>0</v>
      </c>
      <c r="R59" s="290">
        <f t="shared" ref="R59" ca="1" si="242">SUBTOTAL(9,R60:R64)</f>
        <v>0</v>
      </c>
      <c r="S59" s="290">
        <f t="shared" ref="S59" ca="1" si="243">SUBTOTAL(9,S60:S64)</f>
        <v>0</v>
      </c>
      <c r="T59" s="290">
        <f t="shared" ref="T59" ca="1" si="244">SUBTOTAL(9,T60:T64)</f>
        <v>0</v>
      </c>
      <c r="U59" s="290">
        <f t="shared" ref="U59" ca="1" si="245">SUBTOTAL(9,U60:U64)</f>
        <v>0</v>
      </c>
      <c r="V59" s="290">
        <f t="shared" ref="V59" ca="1" si="246">SUBTOTAL(9,V60:V64)</f>
        <v>0</v>
      </c>
      <c r="W59" s="290">
        <f t="shared" ref="W59" ca="1" si="247">SUBTOTAL(9,W60:W64)</f>
        <v>0</v>
      </c>
      <c r="X59" s="290">
        <f t="shared" ref="X59" ca="1" si="248">SUBTOTAL(9,X60:X64)</f>
        <v>0</v>
      </c>
      <c r="Y59" s="290">
        <f t="shared" ref="Y59" ca="1" si="249">SUBTOTAL(9,Y60:Y64)</f>
        <v>0</v>
      </c>
      <c r="Z59" s="290">
        <f t="shared" ref="Z59" ca="1" si="250">SUBTOTAL(9,Z60:Z64)</f>
        <v>0</v>
      </c>
      <c r="AA59" s="290">
        <f t="shared" ref="AA59" ca="1" si="251">SUBTOTAL(9,AA60:AA64)</f>
        <v>0</v>
      </c>
      <c r="AB59" s="290">
        <f t="shared" ref="AB59" ca="1" si="252">SUBTOTAL(9,AB60:AB64)</f>
        <v>0</v>
      </c>
      <c r="AC59" s="290">
        <f t="shared" ref="AC59" ca="1" si="253">SUBTOTAL(9,AC60:AC64)</f>
        <v>0</v>
      </c>
      <c r="AD59" s="290">
        <f t="shared" ref="AD59" ca="1" si="254">SUBTOTAL(9,AD60:AD64)</f>
        <v>0</v>
      </c>
      <c r="AE59" s="290">
        <f t="shared" ref="AE59" ca="1" si="255">SUBTOTAL(9,AE60:AE64)</f>
        <v>0</v>
      </c>
      <c r="AF59" s="290">
        <f t="shared" ref="AF59" ca="1" si="256">SUBTOTAL(9,AF60:AF64)</f>
        <v>0</v>
      </c>
      <c r="AG59" s="290">
        <f t="shared" ref="AG59" ca="1" si="257">SUBTOTAL(9,AG60:AG64)</f>
        <v>0</v>
      </c>
      <c r="AH59" s="290">
        <f t="shared" ref="AH59" ca="1" si="258">SUBTOTAL(9,AH60:AH64)</f>
        <v>0</v>
      </c>
      <c r="AI59" s="290">
        <f t="shared" ref="AI59" ca="1" si="259">SUBTOTAL(9,AI60:AI64)</f>
        <v>0</v>
      </c>
      <c r="AJ59" s="290">
        <f t="shared" ref="AJ59" ca="1" si="260">SUBTOTAL(9,AJ60:AJ64)</f>
        <v>0</v>
      </c>
      <c r="AK59" s="290">
        <f t="shared" ref="AK59" ca="1" si="261">SUBTOTAL(9,AK60:AK64)</f>
        <v>262624409.90604031</v>
      </c>
    </row>
    <row r="60" spans="1:37" s="281" customFormat="1" hidden="1" outlineLevel="1">
      <c r="A60" s="283" t="str">
        <f>A59</f>
        <v>2C</v>
      </c>
      <c r="B60" s="283"/>
      <c r="C60" s="287" t="s">
        <v>224</v>
      </c>
      <c r="D60" s="283"/>
      <c r="E60" s="283"/>
      <c r="F60" s="296"/>
      <c r="G60" s="282"/>
      <c r="H60" s="284">
        <f>HLOOKUP($A60,'Scenario 2'!$I$42:$N$72,Summary!H$2-2015,FALSE)</f>
        <v>18803258.5</v>
      </c>
      <c r="I60" s="284">
        <f>HLOOKUP($A60,'Scenario 2'!$I$42:$N$72,Summary!I$2-2015,FALSE)</f>
        <v>11312171.421744376</v>
      </c>
      <c r="J60" s="284">
        <f>HLOOKUP($A60,'Scenario 2'!$I$42:$N$72,Summary!J$2-2015,FALSE)</f>
        <v>7309308.2972173505</v>
      </c>
      <c r="K60" s="284">
        <f>HLOOKUP($A60,'Scenario 2'!$I$42:$N$72,Summary!K$2-2015,FALSE)</f>
        <v>10305043.965439651</v>
      </c>
      <c r="L60" s="284">
        <f>HLOOKUP($A60,'Scenario 2'!$I$42:$N$72,Summary!L$2-2015,FALSE)</f>
        <v>2973604.6215172829</v>
      </c>
      <c r="M60" s="284">
        <f>HLOOKUP($A60,'Scenario 2'!$I$42:$N$72,Summary!M$2-2015,FALSE)</f>
        <v>2882926.310976964</v>
      </c>
      <c r="N60" s="284">
        <f>HLOOKUP($A60,'Scenario 2'!$I$42:$N$72,Summary!N$2-2015,FALSE)</f>
        <v>2038864.9559914595</v>
      </c>
      <c r="O60" s="284">
        <f>HLOOKUP($A60,'Scenario 2'!$I$42:$N$72,Summary!O$2-2015,FALSE)</f>
        <v>148488.46094675924</v>
      </c>
      <c r="P60" s="284">
        <f>HLOOKUP($A60,'Scenario 2'!$I$42:$N$72,Summary!P$2-2015,FALSE)</f>
        <v>0</v>
      </c>
      <c r="Q60" s="284">
        <f>HLOOKUP($A60,'Scenario 2'!$I$42:$N$72,Summary!Q$2-2015,FALSE)</f>
        <v>0</v>
      </c>
      <c r="R60" s="284">
        <f>HLOOKUP($A60,'Scenario 2'!$I$42:$N$72,Summary!R$2-2015,FALSE)</f>
        <v>0</v>
      </c>
      <c r="S60" s="284">
        <f>HLOOKUP($A60,'Scenario 2'!$I$42:$N$72,Summary!S$2-2015,FALSE)</f>
        <v>0</v>
      </c>
      <c r="T60" s="284">
        <f>HLOOKUP($A60,'Scenario 2'!$I$42:$N$72,Summary!T$2-2015,FALSE)</f>
        <v>0</v>
      </c>
      <c r="U60" s="284">
        <f>HLOOKUP($A60,'Scenario 2'!$I$42:$N$72,Summary!U$2-2015,FALSE)</f>
        <v>0</v>
      </c>
      <c r="V60" s="284">
        <f>HLOOKUP($A60,'Scenario 2'!$I$42:$N$72,Summary!V$2-2015,FALSE)</f>
        <v>0</v>
      </c>
      <c r="W60" s="284">
        <f>HLOOKUP($A60,'Scenario 2'!$I$42:$N$72,Summary!W$2-2015,FALSE)</f>
        <v>0</v>
      </c>
      <c r="X60" s="284">
        <f>HLOOKUP($A60,'Scenario 2'!$I$42:$N$72,Summary!X$2-2015,FALSE)</f>
        <v>0</v>
      </c>
      <c r="Y60" s="284">
        <f>HLOOKUP($A60,'Scenario 2'!$I$42:$N$72,Summary!Y$2-2015,FALSE)</f>
        <v>0</v>
      </c>
      <c r="Z60" s="284">
        <f>HLOOKUP($A60,'Scenario 2'!$I$42:$N$72,Summary!Z$2-2015,FALSE)</f>
        <v>0</v>
      </c>
      <c r="AA60" s="284">
        <f>HLOOKUP($A60,'Scenario 2'!$I$42:$N$72,Summary!AA$2-2015,FALSE)</f>
        <v>0</v>
      </c>
      <c r="AB60" s="284">
        <f>HLOOKUP($A60,'Scenario 2'!$I$42:$N$72,Summary!AB$2-2015,FALSE)</f>
        <v>0</v>
      </c>
      <c r="AC60" s="284">
        <f>HLOOKUP($A60,'Scenario 2'!$I$42:$N$72,Summary!AC$2-2015,FALSE)</f>
        <v>0</v>
      </c>
      <c r="AD60" s="284">
        <f>HLOOKUP($A60,'Scenario 2'!$I$42:$N$72,Summary!AD$2-2015,FALSE)</f>
        <v>0</v>
      </c>
      <c r="AE60" s="284">
        <f>HLOOKUP($A60,'Scenario 2'!$I$42:$N$72,Summary!AE$2-2015,FALSE)</f>
        <v>0</v>
      </c>
      <c r="AF60" s="284">
        <f>HLOOKUP($A60,'Scenario 2'!$I$42:$N$72,Summary!AF$2-2015,FALSE)</f>
        <v>0</v>
      </c>
      <c r="AG60" s="284">
        <f>HLOOKUP($A60,'Scenario 2'!$I$42:$N$72,Summary!AG$2-2015,FALSE)</f>
        <v>0</v>
      </c>
      <c r="AH60" s="284">
        <f>HLOOKUP($A60,'Scenario 2'!$I$42:$N$72,Summary!AH$2-2015,FALSE)</f>
        <v>0</v>
      </c>
      <c r="AI60" s="284">
        <f>HLOOKUP($A60,'Scenario 2'!$I$42:$N$72,Summary!AI$2-2015,FALSE)</f>
        <v>0</v>
      </c>
      <c r="AJ60" s="284">
        <f>HLOOKUP($A60,'Scenario 2'!$I$42:$N$72,Summary!AJ$2-2015,FALSE)</f>
        <v>0</v>
      </c>
      <c r="AK60" s="284">
        <f>SUM(H60:AJ60)</f>
        <v>55773666.533833854</v>
      </c>
    </row>
    <row r="61" spans="1:37" s="281" customFormat="1" hidden="1" outlineLevel="1">
      <c r="A61" s="283" t="str">
        <f>A60</f>
        <v>2C</v>
      </c>
      <c r="B61" s="283"/>
      <c r="C61" s="287" t="s">
        <v>225</v>
      </c>
      <c r="D61" s="283"/>
      <c r="E61" s="283"/>
      <c r="F61" s="296"/>
      <c r="G61" s="282"/>
      <c r="H61" s="284">
        <f ca="1">HLOOKUP($A61,'Scenario 2'!$I$75:$N$105,Summary!H$2-2015,FALSE)</f>
        <v>600000</v>
      </c>
      <c r="I61" s="284">
        <f ca="1">HLOOKUP($A61,'Scenario 2'!$I$75:$N$105,Summary!I$2-2015,FALSE)</f>
        <v>4641000</v>
      </c>
      <c r="J61" s="284">
        <f ca="1">HLOOKUP($A61,'Scenario 2'!$I$75:$N$105,Summary!J$2-2015,FALSE)</f>
        <v>364000</v>
      </c>
      <c r="K61" s="284">
        <f ca="1">HLOOKUP($A61,'Scenario 2'!$I$75:$N$105,Summary!K$2-2015,FALSE)</f>
        <v>371000</v>
      </c>
      <c r="L61" s="284">
        <f ca="1">HLOOKUP($A61,'Scenario 2'!$I$75:$N$105,Summary!L$2-2015,FALSE)</f>
        <v>0</v>
      </c>
      <c r="M61" s="284">
        <f ca="1">HLOOKUP($A61,'Scenario 2'!$I$75:$N$105,Summary!M$2-2015,FALSE)</f>
        <v>0</v>
      </c>
      <c r="N61" s="284">
        <f ca="1">HLOOKUP($A61,'Scenario 2'!$I$75:$N$105,Summary!N$2-2015,FALSE)</f>
        <v>0</v>
      </c>
      <c r="O61" s="284">
        <f ca="1">HLOOKUP($A61,'Scenario 2'!$I$75:$N$105,Summary!O$2-2015,FALSE)</f>
        <v>0</v>
      </c>
      <c r="P61" s="284">
        <f ca="1">HLOOKUP($A61,'Scenario 2'!$I$75:$N$105,Summary!P$2-2015,FALSE)</f>
        <v>0</v>
      </c>
      <c r="Q61" s="284">
        <f ca="1">HLOOKUP($A61,'Scenario 2'!$I$75:$N$105,Summary!Q$2-2015,FALSE)</f>
        <v>0</v>
      </c>
      <c r="R61" s="284">
        <f ca="1">HLOOKUP($A61,'Scenario 2'!$I$75:$N$105,Summary!R$2-2015,FALSE)</f>
        <v>0</v>
      </c>
      <c r="S61" s="284">
        <f ca="1">HLOOKUP($A61,'Scenario 2'!$I$75:$N$105,Summary!S$2-2015,FALSE)</f>
        <v>0</v>
      </c>
      <c r="T61" s="284">
        <f ca="1">HLOOKUP($A61,'Scenario 2'!$I$75:$N$105,Summary!T$2-2015,FALSE)</f>
        <v>0</v>
      </c>
      <c r="U61" s="284">
        <f ca="1">HLOOKUP($A61,'Scenario 2'!$I$75:$N$105,Summary!U$2-2015,FALSE)</f>
        <v>0</v>
      </c>
      <c r="V61" s="284">
        <f ca="1">HLOOKUP($A61,'Scenario 2'!$I$75:$N$105,Summary!V$2-2015,FALSE)</f>
        <v>0</v>
      </c>
      <c r="W61" s="284">
        <f ca="1">HLOOKUP($A61,'Scenario 2'!$I$75:$N$105,Summary!W$2-2015,FALSE)</f>
        <v>0</v>
      </c>
      <c r="X61" s="284">
        <f ca="1">HLOOKUP($A61,'Scenario 2'!$I$75:$N$105,Summary!X$2-2015,FALSE)</f>
        <v>0</v>
      </c>
      <c r="Y61" s="284">
        <f ca="1">HLOOKUP($A61,'Scenario 2'!$I$75:$N$105,Summary!Y$2-2015,FALSE)</f>
        <v>0</v>
      </c>
      <c r="Z61" s="284">
        <f ca="1">HLOOKUP($A61,'Scenario 2'!$I$75:$N$105,Summary!Z$2-2015,FALSE)</f>
        <v>0</v>
      </c>
      <c r="AA61" s="284">
        <f ca="1">HLOOKUP($A61,'Scenario 2'!$I$75:$N$105,Summary!AA$2-2015,FALSE)</f>
        <v>0</v>
      </c>
      <c r="AB61" s="284">
        <f ca="1">HLOOKUP($A61,'Scenario 2'!$I$75:$N$105,Summary!AB$2-2015,FALSE)</f>
        <v>0</v>
      </c>
      <c r="AC61" s="284">
        <f ca="1">HLOOKUP($A61,'Scenario 2'!$I$75:$N$105,Summary!AC$2-2015,FALSE)</f>
        <v>0</v>
      </c>
      <c r="AD61" s="284">
        <f ca="1">HLOOKUP($A61,'Scenario 2'!$I$75:$N$105,Summary!AD$2-2015,FALSE)</f>
        <v>0</v>
      </c>
      <c r="AE61" s="284">
        <f ca="1">HLOOKUP($A61,'Scenario 2'!$I$75:$N$105,Summary!AE$2-2015,FALSE)</f>
        <v>0</v>
      </c>
      <c r="AF61" s="284">
        <f ca="1">HLOOKUP($A61,'Scenario 2'!$I$75:$N$105,Summary!AF$2-2015,FALSE)</f>
        <v>0</v>
      </c>
      <c r="AG61" s="284">
        <f ca="1">HLOOKUP($A61,'Scenario 2'!$I$75:$N$105,Summary!AG$2-2015,FALSE)</f>
        <v>0</v>
      </c>
      <c r="AH61" s="284">
        <f ca="1">HLOOKUP($A61,'Scenario 2'!$I$75:$N$105,Summary!AH$2-2015,FALSE)</f>
        <v>0</v>
      </c>
      <c r="AI61" s="284">
        <f ca="1">HLOOKUP($A61,'Scenario 2'!$I$75:$N$105,Summary!AI$2-2015,FALSE)</f>
        <v>0</v>
      </c>
      <c r="AJ61" s="284">
        <f ca="1">HLOOKUP($A61,'Scenario 2'!$I$75:$N$105,Summary!AJ$2-2015,FALSE)</f>
        <v>0</v>
      </c>
      <c r="AK61" s="284">
        <f ca="1">SUM(H61:AJ61)</f>
        <v>5976000</v>
      </c>
    </row>
    <row r="62" spans="1:37" s="281" customFormat="1" hidden="1" outlineLevel="1">
      <c r="A62" s="283" t="str">
        <f>A61</f>
        <v>2C</v>
      </c>
      <c r="B62" s="283"/>
      <c r="C62" s="287" t="s">
        <v>226</v>
      </c>
      <c r="D62" s="283"/>
      <c r="E62" s="283"/>
      <c r="F62" s="296"/>
      <c r="G62" s="282"/>
      <c r="H62" s="284">
        <f>HLOOKUP($A62,'Scenario 2'!$I$108:$N$138,Summary!H$2-2015,FALSE)</f>
        <v>18063856.140000001</v>
      </c>
      <c r="I62" s="284">
        <f>HLOOKUP($A62,'Scenario 2'!$I$108:$N$138,Summary!I$2-2015,FALSE)</f>
        <v>16632735.566355139</v>
      </c>
      <c r="J62" s="284">
        <f>HLOOKUP($A62,'Scenario 2'!$I$108:$N$138,Summary!J$2-2015,FALSE)</f>
        <v>16916012.204859816</v>
      </c>
      <c r="K62" s="284">
        <f>HLOOKUP($A62,'Scenario 2'!$I$108:$N$138,Summary!K$2-2015,FALSE)</f>
        <v>17795841.474392522</v>
      </c>
      <c r="L62" s="284">
        <f>HLOOKUP($A62,'Scenario 2'!$I$108:$N$138,Summary!L$2-2015,FALSE)</f>
        <v>17896680.80747664</v>
      </c>
      <c r="M62" s="284">
        <f>HLOOKUP($A62,'Scenario 2'!$I$108:$N$138,Summary!M$2-2015,FALSE)</f>
        <v>13310711.81162888</v>
      </c>
      <c r="N62" s="284">
        <f>HLOOKUP($A62,'Scenario 2'!$I$108:$N$138,Summary!N$2-2015,FALSE)</f>
        <v>13576926.047861453</v>
      </c>
      <c r="O62" s="284">
        <f>HLOOKUP($A62,'Scenario 2'!$I$108:$N$138,Summary!O$2-2015,FALSE)</f>
        <v>13848464.568818685</v>
      </c>
      <c r="P62" s="284">
        <f>HLOOKUP($A62,'Scenario 2'!$I$108:$N$138,Summary!P$2-2015,FALSE)</f>
        <v>0</v>
      </c>
      <c r="Q62" s="284">
        <f>HLOOKUP($A62,'Scenario 2'!$I$108:$N$138,Summary!Q$2-2015,FALSE)</f>
        <v>0</v>
      </c>
      <c r="R62" s="284">
        <f>HLOOKUP($A62,'Scenario 2'!$I$108:$N$138,Summary!R$2-2015,FALSE)</f>
        <v>0</v>
      </c>
      <c r="S62" s="284">
        <f>HLOOKUP($A62,'Scenario 2'!$I$108:$N$138,Summary!S$2-2015,FALSE)</f>
        <v>0</v>
      </c>
      <c r="T62" s="284">
        <f>HLOOKUP($A62,'Scenario 2'!$I$108:$N$138,Summary!T$2-2015,FALSE)</f>
        <v>0</v>
      </c>
      <c r="U62" s="284">
        <f>HLOOKUP($A62,'Scenario 2'!$I$108:$N$138,Summary!U$2-2015,FALSE)</f>
        <v>0</v>
      </c>
      <c r="V62" s="284">
        <f>HLOOKUP($A62,'Scenario 2'!$I$108:$N$138,Summary!V$2-2015,FALSE)</f>
        <v>0</v>
      </c>
      <c r="W62" s="284">
        <f>HLOOKUP($A62,'Scenario 2'!$I$108:$N$138,Summary!W$2-2015,FALSE)</f>
        <v>0</v>
      </c>
      <c r="X62" s="284">
        <f>HLOOKUP($A62,'Scenario 2'!$I$108:$N$138,Summary!X$2-2015,FALSE)</f>
        <v>0</v>
      </c>
      <c r="Y62" s="284">
        <f>HLOOKUP($A62,'Scenario 2'!$I$108:$N$138,Summary!Y$2-2015,FALSE)</f>
        <v>0</v>
      </c>
      <c r="Z62" s="284">
        <f>HLOOKUP($A62,'Scenario 2'!$I$108:$N$138,Summary!Z$2-2015,FALSE)</f>
        <v>0</v>
      </c>
      <c r="AA62" s="284">
        <f>HLOOKUP($A62,'Scenario 2'!$I$108:$N$138,Summary!AA$2-2015,FALSE)</f>
        <v>0</v>
      </c>
      <c r="AB62" s="284">
        <f>HLOOKUP($A62,'Scenario 2'!$I$108:$N$138,Summary!AB$2-2015,FALSE)</f>
        <v>0</v>
      </c>
      <c r="AC62" s="284">
        <f>HLOOKUP($A62,'Scenario 2'!$I$108:$N$138,Summary!AC$2-2015,FALSE)</f>
        <v>0</v>
      </c>
      <c r="AD62" s="284">
        <f>HLOOKUP($A62,'Scenario 2'!$I$108:$N$138,Summary!AD$2-2015,FALSE)</f>
        <v>0</v>
      </c>
      <c r="AE62" s="284">
        <f>HLOOKUP($A62,'Scenario 2'!$I$108:$N$138,Summary!AE$2-2015,FALSE)</f>
        <v>0</v>
      </c>
      <c r="AF62" s="284">
        <f>HLOOKUP($A62,'Scenario 2'!$I$108:$N$138,Summary!AF$2-2015,FALSE)</f>
        <v>0</v>
      </c>
      <c r="AG62" s="284">
        <f>HLOOKUP($A62,'Scenario 2'!$I$108:$N$138,Summary!AG$2-2015,FALSE)</f>
        <v>0</v>
      </c>
      <c r="AH62" s="284">
        <f>HLOOKUP($A62,'Scenario 2'!$I$108:$N$138,Summary!AH$2-2015,FALSE)</f>
        <v>0</v>
      </c>
      <c r="AI62" s="284">
        <f>HLOOKUP($A62,'Scenario 2'!$I$108:$N$138,Summary!AI$2-2015,FALSE)</f>
        <v>0</v>
      </c>
      <c r="AJ62" s="284">
        <f>HLOOKUP($A62,'Scenario 2'!$I$108:$N$138,Summary!AJ$2-2015,FALSE)</f>
        <v>0</v>
      </c>
      <c r="AK62" s="284">
        <f>SUM(H62:AJ62)</f>
        <v>128041228.62139314</v>
      </c>
    </row>
    <row r="63" spans="1:37" s="281" customFormat="1" hidden="1" outlineLevel="1">
      <c r="A63" s="283" t="str">
        <f>A62</f>
        <v>2C</v>
      </c>
      <c r="B63" s="283"/>
      <c r="C63" s="287" t="s">
        <v>227</v>
      </c>
      <c r="D63" s="283"/>
      <c r="E63" s="283"/>
      <c r="F63" s="296"/>
      <c r="G63" s="282"/>
      <c r="H63" s="284">
        <f>HLOOKUP($A63,'Scenario 2'!$I$143:$N$173,Summary!H$2-2015,FALSE)</f>
        <v>10696150.390000001</v>
      </c>
      <c r="I63" s="284">
        <f>HLOOKUP($A63,'Scenario 2'!$I$143:$N$173,Summary!I$2-2015,FALSE)</f>
        <v>9662034.5640000012</v>
      </c>
      <c r="J63" s="284">
        <f>HLOOKUP($A63,'Scenario 2'!$I$143:$N$173,Summary!J$2-2015,FALSE)</f>
        <v>7321346.1899999995</v>
      </c>
      <c r="K63" s="284">
        <f>HLOOKUP($A63,'Scenario 2'!$I$143:$N$173,Summary!K$2-2015,FALSE)</f>
        <v>9605548.620000001</v>
      </c>
      <c r="L63" s="284">
        <f>HLOOKUP($A63,'Scenario 2'!$I$143:$N$173,Summary!L$2-2015,FALSE)</f>
        <v>9173586.6000000015</v>
      </c>
      <c r="M63" s="284">
        <f>HLOOKUP($A63,'Scenario 2'!$I$143:$N$173,Summary!M$2-2015,FALSE)</f>
        <v>5327909.0142407985</v>
      </c>
      <c r="N63" s="284">
        <f>HLOOKUP($A63,'Scenario 2'!$I$143:$N$173,Summary!N$2-2015,FALSE)</f>
        <v>5434467.1945256153</v>
      </c>
      <c r="O63" s="284">
        <f>HLOOKUP($A63,'Scenario 2'!$I$143:$N$173,Summary!O$2-2015,FALSE)</f>
        <v>5543156.5384161286</v>
      </c>
      <c r="P63" s="284">
        <f>HLOOKUP($A63,'Scenario 2'!$I$143:$N$173,Summary!P$2-2015,FALSE)</f>
        <v>0</v>
      </c>
      <c r="Q63" s="284">
        <f>HLOOKUP($A63,'Scenario 2'!$I$143:$N$173,Summary!Q$2-2015,FALSE)</f>
        <v>0</v>
      </c>
      <c r="R63" s="284">
        <f>HLOOKUP($A63,'Scenario 2'!$I$143:$N$173,Summary!R$2-2015,FALSE)</f>
        <v>0</v>
      </c>
      <c r="S63" s="284">
        <f>HLOOKUP($A63,'Scenario 2'!$I$143:$N$173,Summary!S$2-2015,FALSE)</f>
        <v>0</v>
      </c>
      <c r="T63" s="284">
        <f>HLOOKUP($A63,'Scenario 2'!$I$143:$N$173,Summary!T$2-2015,FALSE)</f>
        <v>0</v>
      </c>
      <c r="U63" s="284">
        <f>HLOOKUP($A63,'Scenario 2'!$I$143:$N$173,Summary!U$2-2015,FALSE)</f>
        <v>0</v>
      </c>
      <c r="V63" s="284">
        <f>HLOOKUP($A63,'Scenario 2'!$I$143:$N$173,Summary!V$2-2015,FALSE)</f>
        <v>0</v>
      </c>
      <c r="W63" s="284">
        <f>HLOOKUP($A63,'Scenario 2'!$I$143:$N$173,Summary!W$2-2015,FALSE)</f>
        <v>0</v>
      </c>
      <c r="X63" s="284">
        <f>HLOOKUP($A63,'Scenario 2'!$I$143:$N$173,Summary!X$2-2015,FALSE)</f>
        <v>0</v>
      </c>
      <c r="Y63" s="284">
        <f>HLOOKUP($A63,'Scenario 2'!$I$143:$N$173,Summary!Y$2-2015,FALSE)</f>
        <v>0</v>
      </c>
      <c r="Z63" s="284">
        <f>HLOOKUP($A63,'Scenario 2'!$I$143:$N$173,Summary!Z$2-2015,FALSE)</f>
        <v>0</v>
      </c>
      <c r="AA63" s="284">
        <f>HLOOKUP($A63,'Scenario 2'!$I$143:$N$173,Summary!AA$2-2015,FALSE)</f>
        <v>0</v>
      </c>
      <c r="AB63" s="284">
        <f>HLOOKUP($A63,'Scenario 2'!$I$143:$N$173,Summary!AB$2-2015,FALSE)</f>
        <v>0</v>
      </c>
      <c r="AC63" s="284">
        <f>HLOOKUP($A63,'Scenario 2'!$I$143:$N$173,Summary!AC$2-2015,FALSE)</f>
        <v>0</v>
      </c>
      <c r="AD63" s="284">
        <f>HLOOKUP($A63,'Scenario 2'!$I$143:$N$173,Summary!AD$2-2015,FALSE)</f>
        <v>0</v>
      </c>
      <c r="AE63" s="284">
        <f>HLOOKUP($A63,'Scenario 2'!$I$143:$N$173,Summary!AE$2-2015,FALSE)</f>
        <v>0</v>
      </c>
      <c r="AF63" s="284">
        <f>HLOOKUP($A63,'Scenario 2'!$I$143:$N$173,Summary!AF$2-2015,FALSE)</f>
        <v>0</v>
      </c>
      <c r="AG63" s="284">
        <f>HLOOKUP($A63,'Scenario 2'!$I$143:$N$173,Summary!AG$2-2015,FALSE)</f>
        <v>0</v>
      </c>
      <c r="AH63" s="284">
        <f>HLOOKUP($A63,'Scenario 2'!$I$143:$N$173,Summary!AH$2-2015,FALSE)</f>
        <v>0</v>
      </c>
      <c r="AI63" s="284">
        <f>HLOOKUP($A63,'Scenario 2'!$I$143:$N$173,Summary!AI$2-2015,FALSE)</f>
        <v>0</v>
      </c>
      <c r="AJ63" s="284">
        <f>HLOOKUP($A63,'Scenario 2'!$I$143:$N$173,Summary!AJ$2-2015,FALSE)</f>
        <v>0</v>
      </c>
      <c r="AK63" s="284">
        <f>SUM(H63:AJ63)</f>
        <v>62764199.111182541</v>
      </c>
    </row>
    <row r="64" spans="1:37" s="281" customFormat="1" hidden="1" outlineLevel="1">
      <c r="A64" s="283" t="str">
        <f>A63</f>
        <v>2C</v>
      </c>
      <c r="B64" s="283"/>
      <c r="C64" s="287" t="s">
        <v>114</v>
      </c>
      <c r="D64" s="283"/>
      <c r="E64" s="283"/>
      <c r="F64" s="296"/>
      <c r="G64" s="282"/>
      <c r="H64" s="284">
        <f>HLOOKUP($A64,'Scenario 2'!$I$178:$N$208,Summary!H$2-2015,FALSE)</f>
        <v>2076817</v>
      </c>
      <c r="I64" s="284">
        <f>HLOOKUP($A64,'Scenario 2'!$I$178:$N$208,Summary!I$2-2015,FALSE)</f>
        <v>1115494.7380952381</v>
      </c>
      <c r="J64" s="284">
        <f>HLOOKUP($A64,'Scenario 2'!$I$178:$N$208,Summary!J$2-2015,FALSE)</f>
        <v>1439556.0476190473</v>
      </c>
      <c r="K64" s="284">
        <f>HLOOKUP($A64,'Scenario 2'!$I$178:$N$208,Summary!K$2-2015,FALSE)</f>
        <v>1485485.6785714286</v>
      </c>
      <c r="L64" s="284">
        <f>HLOOKUP($A64,'Scenario 2'!$I$178:$N$208,Summary!L$2-2015,FALSE)</f>
        <v>1543250.5476190476</v>
      </c>
      <c r="M64" s="284">
        <f>HLOOKUP($A64,'Scenario 2'!$I$178:$N$208,Summary!M$2-2015,FALSE)</f>
        <v>787057.77928571426</v>
      </c>
      <c r="N64" s="284">
        <f>HLOOKUP($A64,'Scenario 2'!$I$178:$N$208,Summary!N$2-2015,FALSE)</f>
        <v>802798.93487142853</v>
      </c>
      <c r="O64" s="284">
        <f>HLOOKUP($A64,'Scenario 2'!$I$178:$N$208,Summary!O$2-2015,FALSE)</f>
        <v>818854.91356885713</v>
      </c>
      <c r="P64" s="284">
        <f>HLOOKUP($A64,'Scenario 2'!$I$178:$N$208,Summary!P$2-2015,FALSE)</f>
        <v>0</v>
      </c>
      <c r="Q64" s="284">
        <f>HLOOKUP($A64,'Scenario 2'!$I$178:$N$208,Summary!Q$2-2015,FALSE)</f>
        <v>0</v>
      </c>
      <c r="R64" s="284">
        <f>HLOOKUP($A64,'Scenario 2'!$I$178:$N$208,Summary!R$2-2015,FALSE)</f>
        <v>0</v>
      </c>
      <c r="S64" s="284">
        <f>HLOOKUP($A64,'Scenario 2'!$I$178:$N$208,Summary!S$2-2015,FALSE)</f>
        <v>0</v>
      </c>
      <c r="T64" s="284">
        <f>HLOOKUP($A64,'Scenario 2'!$I$178:$N$208,Summary!T$2-2015,FALSE)</f>
        <v>0</v>
      </c>
      <c r="U64" s="284">
        <f>HLOOKUP($A64,'Scenario 2'!$I$178:$N$208,Summary!U$2-2015,FALSE)</f>
        <v>0</v>
      </c>
      <c r="V64" s="284">
        <f>HLOOKUP($A64,'Scenario 2'!$I$178:$N$208,Summary!V$2-2015,FALSE)</f>
        <v>0</v>
      </c>
      <c r="W64" s="284">
        <f>HLOOKUP($A64,'Scenario 2'!$I$178:$N$208,Summary!W$2-2015,FALSE)</f>
        <v>0</v>
      </c>
      <c r="X64" s="284">
        <f>HLOOKUP($A64,'Scenario 2'!$I$178:$N$208,Summary!X$2-2015,FALSE)</f>
        <v>0</v>
      </c>
      <c r="Y64" s="284">
        <f>HLOOKUP($A64,'Scenario 2'!$I$178:$N$208,Summary!Y$2-2015,FALSE)</f>
        <v>0</v>
      </c>
      <c r="Z64" s="284">
        <f>HLOOKUP($A64,'Scenario 2'!$I$178:$N$208,Summary!Z$2-2015,FALSE)</f>
        <v>0</v>
      </c>
      <c r="AA64" s="284">
        <f>HLOOKUP($A64,'Scenario 2'!$I$178:$N$208,Summary!AA$2-2015,FALSE)</f>
        <v>0</v>
      </c>
      <c r="AB64" s="284">
        <f>HLOOKUP($A64,'Scenario 2'!$I$178:$N$208,Summary!AB$2-2015,FALSE)</f>
        <v>0</v>
      </c>
      <c r="AC64" s="284">
        <f>HLOOKUP($A64,'Scenario 2'!$I$178:$N$208,Summary!AC$2-2015,FALSE)</f>
        <v>0</v>
      </c>
      <c r="AD64" s="284">
        <f>HLOOKUP($A64,'Scenario 2'!$I$178:$N$208,Summary!AD$2-2015,FALSE)</f>
        <v>0</v>
      </c>
      <c r="AE64" s="284">
        <f>HLOOKUP($A64,'Scenario 2'!$I$178:$N$208,Summary!AE$2-2015,FALSE)</f>
        <v>0</v>
      </c>
      <c r="AF64" s="284">
        <f>HLOOKUP($A64,'Scenario 2'!$I$178:$N$208,Summary!AF$2-2015,FALSE)</f>
        <v>0</v>
      </c>
      <c r="AG64" s="284">
        <f>HLOOKUP($A64,'Scenario 2'!$I$178:$N$208,Summary!AG$2-2015,FALSE)</f>
        <v>0</v>
      </c>
      <c r="AH64" s="284">
        <f>HLOOKUP($A64,'Scenario 2'!$I$178:$N$208,Summary!AH$2-2015,FALSE)</f>
        <v>0</v>
      </c>
      <c r="AI64" s="284">
        <f>HLOOKUP($A64,'Scenario 2'!$I$178:$N$208,Summary!AI$2-2015,FALSE)</f>
        <v>0</v>
      </c>
      <c r="AJ64" s="284">
        <f>HLOOKUP($A64,'Scenario 2'!$I$178:$N$208,Summary!AJ$2-2015,FALSE)</f>
        <v>0</v>
      </c>
      <c r="AK64" s="284">
        <f>SUM(H64:AJ64)</f>
        <v>10069315.639630761</v>
      </c>
    </row>
    <row r="65" spans="1:37" s="281" customFormat="1" collapsed="1">
      <c r="A65" s="285" t="s">
        <v>205</v>
      </c>
      <c r="B65" s="285" t="str">
        <f>CONCATENATE("Sensitivity ",A65)</f>
        <v>Sensitivity 2D</v>
      </c>
      <c r="C65" s="289" t="s">
        <v>174</v>
      </c>
      <c r="D65" s="285">
        <v>2021</v>
      </c>
      <c r="E65" s="285">
        <v>2029</v>
      </c>
      <c r="F65" s="295" t="s">
        <v>310</v>
      </c>
      <c r="G65" s="288"/>
      <c r="H65" s="290">
        <f ca="1">SUBTOTAL(9,H66:H70)</f>
        <v>50240082.030000001</v>
      </c>
      <c r="I65" s="290">
        <f t="shared" ref="I65" ca="1" si="262">SUBTOTAL(9,I66:I70)</f>
        <v>43363436.290194757</v>
      </c>
      <c r="J65" s="290">
        <f t="shared" ref="J65" ca="1" si="263">SUBTOTAL(9,J66:J70)</f>
        <v>33350222.739696216</v>
      </c>
      <c r="K65" s="290">
        <f t="shared" ref="K65" ca="1" si="264">SUBTOTAL(9,K66:K70)</f>
        <v>39562919.738403596</v>
      </c>
      <c r="L65" s="290">
        <f t="shared" ref="L65" ca="1" si="265">SUBTOTAL(9,L66:L70)</f>
        <v>32953754.316787474</v>
      </c>
      <c r="M65" s="290">
        <f t="shared" ref="M65" ca="1" si="266">SUBTOTAL(9,M66:M70)</f>
        <v>26791706.550283302</v>
      </c>
      <c r="N65" s="290">
        <f t="shared" ref="N65" ca="1" si="267">SUBTOTAL(9,N66:N70)</f>
        <v>29677598.513667185</v>
      </c>
      <c r="O65" s="290">
        <f t="shared" ref="O65" ca="1" si="268">SUBTOTAL(9,O66:O70)</f>
        <v>24292739.520722039</v>
      </c>
      <c r="P65" s="290">
        <f t="shared" ref="P65" ca="1" si="269">SUBTOTAL(9,P66:P70)</f>
        <v>27134283.347681537</v>
      </c>
      <c r="Q65" s="290">
        <f t="shared" ref="Q65" ca="1" si="270">SUBTOTAL(9,Q66:Q70)</f>
        <v>28567406.577533845</v>
      </c>
      <c r="R65" s="290">
        <f t="shared" ref="R65" ca="1" si="271">SUBTOTAL(9,R66:R70)</f>
        <v>23338724.727708146</v>
      </c>
      <c r="S65" s="290">
        <f t="shared" ref="S65" ca="1" si="272">SUBTOTAL(9,S66:S70)</f>
        <v>23278029.892336659</v>
      </c>
      <c r="T65" s="290">
        <f t="shared" ref="T65" ca="1" si="273">SUBTOTAL(9,T66:T70)</f>
        <v>22731603.947783757</v>
      </c>
      <c r="U65" s="290">
        <f t="shared" ref="U65" ca="1" si="274">SUBTOTAL(9,U66:U70)</f>
        <v>0</v>
      </c>
      <c r="V65" s="290">
        <f t="shared" ref="V65" ca="1" si="275">SUBTOTAL(9,V66:V70)</f>
        <v>0</v>
      </c>
      <c r="W65" s="290">
        <f t="shared" ref="W65" ca="1" si="276">SUBTOTAL(9,W66:W70)</f>
        <v>0</v>
      </c>
      <c r="X65" s="290">
        <f t="shared" ref="X65" ca="1" si="277">SUBTOTAL(9,X66:X70)</f>
        <v>0</v>
      </c>
      <c r="Y65" s="290">
        <f t="shared" ref="Y65" ca="1" si="278">SUBTOTAL(9,Y66:Y70)</f>
        <v>0</v>
      </c>
      <c r="Z65" s="290">
        <f t="shared" ref="Z65" ca="1" si="279">SUBTOTAL(9,Z66:Z70)</f>
        <v>0</v>
      </c>
      <c r="AA65" s="290">
        <f t="shared" ref="AA65" ca="1" si="280">SUBTOTAL(9,AA66:AA70)</f>
        <v>0</v>
      </c>
      <c r="AB65" s="290">
        <f t="shared" ref="AB65" ca="1" si="281">SUBTOTAL(9,AB66:AB70)</f>
        <v>0</v>
      </c>
      <c r="AC65" s="290">
        <f t="shared" ref="AC65" ca="1" si="282">SUBTOTAL(9,AC66:AC70)</f>
        <v>0</v>
      </c>
      <c r="AD65" s="290">
        <f t="shared" ref="AD65" ca="1" si="283">SUBTOTAL(9,AD66:AD70)</f>
        <v>0</v>
      </c>
      <c r="AE65" s="290">
        <f t="shared" ref="AE65" ca="1" si="284">SUBTOTAL(9,AE66:AE70)</f>
        <v>0</v>
      </c>
      <c r="AF65" s="290">
        <f t="shared" ref="AF65" ca="1" si="285">SUBTOTAL(9,AF66:AF70)</f>
        <v>0</v>
      </c>
      <c r="AG65" s="290">
        <f t="shared" ref="AG65" ca="1" si="286">SUBTOTAL(9,AG66:AG70)</f>
        <v>0</v>
      </c>
      <c r="AH65" s="290">
        <f t="shared" ref="AH65" ca="1" si="287">SUBTOTAL(9,AH66:AH70)</f>
        <v>0</v>
      </c>
      <c r="AI65" s="290">
        <f t="shared" ref="AI65" ca="1" si="288">SUBTOTAL(9,AI66:AI70)</f>
        <v>0</v>
      </c>
      <c r="AJ65" s="290">
        <f t="shared" ref="AJ65" ca="1" si="289">SUBTOTAL(9,AJ66:AJ70)</f>
        <v>0</v>
      </c>
      <c r="AK65" s="290">
        <f t="shared" ref="AK65" ca="1" si="290">SUBTOTAL(9,AK66:AK70)</f>
        <v>405282508.1927985</v>
      </c>
    </row>
    <row r="66" spans="1:37" s="281" customFormat="1" hidden="1" outlineLevel="1">
      <c r="A66" s="283" t="str">
        <f>A65</f>
        <v>2D</v>
      </c>
      <c r="B66" s="283"/>
      <c r="C66" s="287" t="s">
        <v>224</v>
      </c>
      <c r="D66" s="283"/>
      <c r="E66" s="283"/>
      <c r="F66" s="296"/>
      <c r="G66" s="282"/>
      <c r="H66" s="284">
        <f>HLOOKUP($A66,'Scenario 2'!$I$42:$N$72,Summary!H$2-2015,FALSE)</f>
        <v>18803258.5</v>
      </c>
      <c r="I66" s="284">
        <f>HLOOKUP($A66,'Scenario 2'!$I$42:$N$72,Summary!I$2-2015,FALSE)</f>
        <v>11312171.421744376</v>
      </c>
      <c r="J66" s="284">
        <f>HLOOKUP($A66,'Scenario 2'!$I$42:$N$72,Summary!J$2-2015,FALSE)</f>
        <v>7309308.2972173505</v>
      </c>
      <c r="K66" s="284">
        <f>HLOOKUP($A66,'Scenario 2'!$I$42:$N$72,Summary!K$2-2015,FALSE)</f>
        <v>10305043.965439651</v>
      </c>
      <c r="L66" s="284">
        <f>HLOOKUP($A66,'Scenario 2'!$I$42:$N$72,Summary!L$2-2015,FALSE)</f>
        <v>3962236.361691785</v>
      </c>
      <c r="M66" s="284">
        <f>HLOOKUP($A66,'Scenario 2'!$I$42:$N$72,Summary!M$2-2015,FALSE)</f>
        <v>5931947.1419279091</v>
      </c>
      <c r="N66" s="284">
        <f>HLOOKUP($A66,'Scenario 2'!$I$42:$N$72,Summary!N$2-2015,FALSE)</f>
        <v>9527406.3364086896</v>
      </c>
      <c r="O66" s="284">
        <f>HLOOKUP($A66,'Scenario 2'!$I$42:$N$72,Summary!O$2-2015,FALSE)</f>
        <v>3740263.4999183691</v>
      </c>
      <c r="P66" s="284">
        <f>HLOOKUP($A66,'Scenario 2'!$I$42:$N$72,Summary!P$2-2015,FALSE)</f>
        <v>6171597.8064617971</v>
      </c>
      <c r="Q66" s="284">
        <f>HLOOKUP($A66,'Scenario 2'!$I$42:$N$72,Summary!Q$2-2015,FALSE)</f>
        <v>7186427.3254897101</v>
      </c>
      <c r="R66" s="284">
        <f>HLOOKUP($A66,'Scenario 2'!$I$42:$N$72,Summary!R$2-2015,FALSE)</f>
        <v>1891205.8906231248</v>
      </c>
      <c r="S66" s="284">
        <f>HLOOKUP($A66,'Scenario 2'!$I$42:$N$72,Summary!S$2-2015,FALSE)</f>
        <v>1401560.6785099381</v>
      </c>
      <c r="T66" s="284">
        <f>HLOOKUP($A66,'Scenario 2'!$I$42:$N$72,Summary!T$2-2015,FALSE)</f>
        <v>417605.34968050057</v>
      </c>
      <c r="U66" s="284">
        <f>HLOOKUP($A66,'Scenario 2'!$I$42:$N$72,Summary!U$2-2015,FALSE)</f>
        <v>0</v>
      </c>
      <c r="V66" s="284">
        <f>HLOOKUP($A66,'Scenario 2'!$I$42:$N$72,Summary!V$2-2015,FALSE)</f>
        <v>0</v>
      </c>
      <c r="W66" s="284">
        <f>HLOOKUP($A66,'Scenario 2'!$I$42:$N$72,Summary!W$2-2015,FALSE)</f>
        <v>0</v>
      </c>
      <c r="X66" s="284">
        <f>HLOOKUP($A66,'Scenario 2'!$I$42:$N$72,Summary!X$2-2015,FALSE)</f>
        <v>0</v>
      </c>
      <c r="Y66" s="284">
        <f>HLOOKUP($A66,'Scenario 2'!$I$42:$N$72,Summary!Y$2-2015,FALSE)</f>
        <v>0</v>
      </c>
      <c r="Z66" s="284">
        <f>HLOOKUP($A66,'Scenario 2'!$I$42:$N$72,Summary!Z$2-2015,FALSE)</f>
        <v>0</v>
      </c>
      <c r="AA66" s="284">
        <f>HLOOKUP($A66,'Scenario 2'!$I$42:$N$72,Summary!AA$2-2015,FALSE)</f>
        <v>0</v>
      </c>
      <c r="AB66" s="284">
        <f>HLOOKUP($A66,'Scenario 2'!$I$42:$N$72,Summary!AB$2-2015,FALSE)</f>
        <v>0</v>
      </c>
      <c r="AC66" s="284">
        <f>HLOOKUP($A66,'Scenario 2'!$I$42:$N$72,Summary!AC$2-2015,FALSE)</f>
        <v>0</v>
      </c>
      <c r="AD66" s="284">
        <f>HLOOKUP($A66,'Scenario 2'!$I$42:$N$72,Summary!AD$2-2015,FALSE)</f>
        <v>0</v>
      </c>
      <c r="AE66" s="284">
        <f>HLOOKUP($A66,'Scenario 2'!$I$42:$N$72,Summary!AE$2-2015,FALSE)</f>
        <v>0</v>
      </c>
      <c r="AF66" s="284">
        <f>HLOOKUP($A66,'Scenario 2'!$I$42:$N$72,Summary!AF$2-2015,FALSE)</f>
        <v>0</v>
      </c>
      <c r="AG66" s="284">
        <f>HLOOKUP($A66,'Scenario 2'!$I$42:$N$72,Summary!AG$2-2015,FALSE)</f>
        <v>0</v>
      </c>
      <c r="AH66" s="284">
        <f>HLOOKUP($A66,'Scenario 2'!$I$42:$N$72,Summary!AH$2-2015,FALSE)</f>
        <v>0</v>
      </c>
      <c r="AI66" s="284">
        <f>HLOOKUP($A66,'Scenario 2'!$I$42:$N$72,Summary!AI$2-2015,FALSE)</f>
        <v>0</v>
      </c>
      <c r="AJ66" s="284">
        <f>HLOOKUP($A66,'Scenario 2'!$I$42:$N$72,Summary!AJ$2-2015,FALSE)</f>
        <v>0</v>
      </c>
      <c r="AK66" s="284">
        <f>SUM(H66:AJ66)</f>
        <v>87960032.575113207</v>
      </c>
    </row>
    <row r="67" spans="1:37" s="281" customFormat="1" hidden="1" outlineLevel="1">
      <c r="A67" s="283" t="str">
        <f>A66</f>
        <v>2D</v>
      </c>
      <c r="B67" s="283"/>
      <c r="C67" s="287" t="s">
        <v>225</v>
      </c>
      <c r="D67" s="283"/>
      <c r="E67" s="283"/>
      <c r="F67" s="296"/>
      <c r="G67" s="282"/>
      <c r="H67" s="284">
        <f ca="1">HLOOKUP($A67,'Scenario 2'!$I$75:$N$105,Summary!H$2-2015,FALSE)</f>
        <v>600000</v>
      </c>
      <c r="I67" s="284">
        <f ca="1">HLOOKUP($A67,'Scenario 2'!$I$75:$N$105,Summary!I$2-2015,FALSE)</f>
        <v>4641000</v>
      </c>
      <c r="J67" s="284">
        <f ca="1">HLOOKUP($A67,'Scenario 2'!$I$75:$N$105,Summary!J$2-2015,FALSE)</f>
        <v>364000</v>
      </c>
      <c r="K67" s="284">
        <f ca="1">HLOOKUP($A67,'Scenario 2'!$I$75:$N$105,Summary!K$2-2015,FALSE)</f>
        <v>371000</v>
      </c>
      <c r="L67" s="284">
        <f ca="1">HLOOKUP($A67,'Scenario 2'!$I$75:$N$105,Summary!L$2-2015,FALSE)</f>
        <v>378000</v>
      </c>
      <c r="M67" s="284">
        <f ca="1">HLOOKUP($A67,'Scenario 2'!$I$75:$N$105,Summary!M$2-2015,FALSE)</f>
        <v>1434080.8032</v>
      </c>
      <c r="N67" s="284">
        <f ca="1">HLOOKUP($A67,'Scenario 2'!$I$75:$N$105,Summary!N$2-2015,FALSE)</f>
        <v>336000.00000000006</v>
      </c>
      <c r="O67" s="284">
        <f ca="1">HLOOKUP($A67,'Scenario 2'!$I$75:$N$105,Summary!O$2-2015,FALSE)</f>
        <v>342000.00000000006</v>
      </c>
      <c r="P67" s="284">
        <f ca="1">HLOOKUP($A67,'Scenario 2'!$I$75:$N$105,Summary!P$2-2015,FALSE)</f>
        <v>348000</v>
      </c>
      <c r="Q67" s="284">
        <f ca="1">HLOOKUP($A67,'Scenario 2'!$I$75:$N$105,Summary!Q$2-2015,FALSE)</f>
        <v>354000</v>
      </c>
      <c r="R67" s="284">
        <f ca="1">HLOOKUP($A67,'Scenario 2'!$I$75:$N$105,Summary!R$2-2015,FALSE)</f>
        <v>0</v>
      </c>
      <c r="S67" s="284">
        <f ca="1">HLOOKUP($A67,'Scenario 2'!$I$75:$N$105,Summary!S$2-2015,FALSE)</f>
        <v>0</v>
      </c>
      <c r="T67" s="284">
        <f ca="1">HLOOKUP($A67,'Scenario 2'!$I$75:$N$105,Summary!T$2-2015,FALSE)</f>
        <v>0</v>
      </c>
      <c r="U67" s="284">
        <f ca="1">HLOOKUP($A67,'Scenario 2'!$I$75:$N$105,Summary!U$2-2015,FALSE)</f>
        <v>0</v>
      </c>
      <c r="V67" s="284">
        <f ca="1">HLOOKUP($A67,'Scenario 2'!$I$75:$N$105,Summary!V$2-2015,FALSE)</f>
        <v>0</v>
      </c>
      <c r="W67" s="284">
        <f ca="1">HLOOKUP($A67,'Scenario 2'!$I$75:$N$105,Summary!W$2-2015,FALSE)</f>
        <v>0</v>
      </c>
      <c r="X67" s="284">
        <f ca="1">HLOOKUP($A67,'Scenario 2'!$I$75:$N$105,Summary!X$2-2015,FALSE)</f>
        <v>0</v>
      </c>
      <c r="Y67" s="284">
        <f ca="1">HLOOKUP($A67,'Scenario 2'!$I$75:$N$105,Summary!Y$2-2015,FALSE)</f>
        <v>0</v>
      </c>
      <c r="Z67" s="284">
        <f ca="1">HLOOKUP($A67,'Scenario 2'!$I$75:$N$105,Summary!Z$2-2015,FALSE)</f>
        <v>0</v>
      </c>
      <c r="AA67" s="284">
        <f ca="1">HLOOKUP($A67,'Scenario 2'!$I$75:$N$105,Summary!AA$2-2015,FALSE)</f>
        <v>0</v>
      </c>
      <c r="AB67" s="284">
        <f ca="1">HLOOKUP($A67,'Scenario 2'!$I$75:$N$105,Summary!AB$2-2015,FALSE)</f>
        <v>0</v>
      </c>
      <c r="AC67" s="284">
        <f ca="1">HLOOKUP($A67,'Scenario 2'!$I$75:$N$105,Summary!AC$2-2015,FALSE)</f>
        <v>0</v>
      </c>
      <c r="AD67" s="284">
        <f ca="1">HLOOKUP($A67,'Scenario 2'!$I$75:$N$105,Summary!AD$2-2015,FALSE)</f>
        <v>0</v>
      </c>
      <c r="AE67" s="284">
        <f ca="1">HLOOKUP($A67,'Scenario 2'!$I$75:$N$105,Summary!AE$2-2015,FALSE)</f>
        <v>0</v>
      </c>
      <c r="AF67" s="284">
        <f ca="1">HLOOKUP($A67,'Scenario 2'!$I$75:$N$105,Summary!AF$2-2015,FALSE)</f>
        <v>0</v>
      </c>
      <c r="AG67" s="284">
        <f ca="1">HLOOKUP($A67,'Scenario 2'!$I$75:$N$105,Summary!AG$2-2015,FALSE)</f>
        <v>0</v>
      </c>
      <c r="AH67" s="284">
        <f ca="1">HLOOKUP($A67,'Scenario 2'!$I$75:$N$105,Summary!AH$2-2015,FALSE)</f>
        <v>0</v>
      </c>
      <c r="AI67" s="284">
        <f ca="1">HLOOKUP($A67,'Scenario 2'!$I$75:$N$105,Summary!AI$2-2015,FALSE)</f>
        <v>0</v>
      </c>
      <c r="AJ67" s="284">
        <f ca="1">HLOOKUP($A67,'Scenario 2'!$I$75:$N$105,Summary!AJ$2-2015,FALSE)</f>
        <v>0</v>
      </c>
      <c r="AK67" s="284">
        <f ca="1">SUM(H67:AJ67)</f>
        <v>9168080.8032000009</v>
      </c>
    </row>
    <row r="68" spans="1:37" s="281" customFormat="1" hidden="1" outlineLevel="1">
      <c r="A68" s="283" t="str">
        <f>A67</f>
        <v>2D</v>
      </c>
      <c r="B68" s="283"/>
      <c r="C68" s="287" t="s">
        <v>226</v>
      </c>
      <c r="D68" s="283"/>
      <c r="E68" s="283"/>
      <c r="F68" s="296"/>
      <c r="G68" s="282"/>
      <c r="H68" s="284">
        <f>HLOOKUP($A68,'Scenario 2'!$I$108:$N$138,Summary!H$2-2015,FALSE)</f>
        <v>18063856.140000001</v>
      </c>
      <c r="I68" s="284">
        <f>HLOOKUP($A68,'Scenario 2'!$I$108:$N$138,Summary!I$2-2015,FALSE)</f>
        <v>16632735.566355139</v>
      </c>
      <c r="J68" s="284">
        <f>HLOOKUP($A68,'Scenario 2'!$I$108:$N$138,Summary!J$2-2015,FALSE)</f>
        <v>16916012.204859816</v>
      </c>
      <c r="K68" s="284">
        <f>HLOOKUP($A68,'Scenario 2'!$I$108:$N$138,Summary!K$2-2015,FALSE)</f>
        <v>17795841.474392522</v>
      </c>
      <c r="L68" s="284">
        <f>HLOOKUP($A68,'Scenario 2'!$I$108:$N$138,Summary!L$2-2015,FALSE)</f>
        <v>17896680.80747664</v>
      </c>
      <c r="M68" s="284">
        <f>HLOOKUP($A68,'Scenario 2'!$I$108:$N$138,Summary!M$2-2015,FALSE)</f>
        <v>13310711.81162888</v>
      </c>
      <c r="N68" s="284">
        <f>HLOOKUP($A68,'Scenario 2'!$I$108:$N$138,Summary!N$2-2015,FALSE)</f>
        <v>13576926.047861453</v>
      </c>
      <c r="O68" s="284">
        <f>HLOOKUP($A68,'Scenario 2'!$I$108:$N$138,Summary!O$2-2015,FALSE)</f>
        <v>13848464.568818685</v>
      </c>
      <c r="P68" s="284">
        <f>HLOOKUP($A68,'Scenario 2'!$I$108:$N$138,Summary!P$2-2015,FALSE)</f>
        <v>14125433.860195056</v>
      </c>
      <c r="Q68" s="284">
        <f>HLOOKUP($A68,'Scenario 2'!$I$108:$N$138,Summary!Q$2-2015,FALSE)</f>
        <v>14407942.537398959</v>
      </c>
      <c r="R68" s="284">
        <f>HLOOKUP($A68,'Scenario 2'!$I$108:$N$138,Summary!R$2-2015,FALSE)</f>
        <v>14696101.388146939</v>
      </c>
      <c r="S68" s="284">
        <f>HLOOKUP($A68,'Scenario 2'!$I$108:$N$138,Summary!S$2-2015,FALSE)</f>
        <v>14990023.415909877</v>
      </c>
      <c r="T68" s="284">
        <f>HLOOKUP($A68,'Scenario 2'!$I$108:$N$138,Summary!T$2-2015,FALSE)</f>
        <v>15289823.884228075</v>
      </c>
      <c r="U68" s="284">
        <f>HLOOKUP($A68,'Scenario 2'!$I$108:$N$138,Summary!U$2-2015,FALSE)</f>
        <v>0</v>
      </c>
      <c r="V68" s="284">
        <f>HLOOKUP($A68,'Scenario 2'!$I$108:$N$138,Summary!V$2-2015,FALSE)</f>
        <v>0</v>
      </c>
      <c r="W68" s="284">
        <f>HLOOKUP($A68,'Scenario 2'!$I$108:$N$138,Summary!W$2-2015,FALSE)</f>
        <v>0</v>
      </c>
      <c r="X68" s="284">
        <f>HLOOKUP($A68,'Scenario 2'!$I$108:$N$138,Summary!X$2-2015,FALSE)</f>
        <v>0</v>
      </c>
      <c r="Y68" s="284">
        <f>HLOOKUP($A68,'Scenario 2'!$I$108:$N$138,Summary!Y$2-2015,FALSE)</f>
        <v>0</v>
      </c>
      <c r="Z68" s="284">
        <f>HLOOKUP($A68,'Scenario 2'!$I$108:$N$138,Summary!Z$2-2015,FALSE)</f>
        <v>0</v>
      </c>
      <c r="AA68" s="284">
        <f>HLOOKUP($A68,'Scenario 2'!$I$108:$N$138,Summary!AA$2-2015,FALSE)</f>
        <v>0</v>
      </c>
      <c r="AB68" s="284">
        <f>HLOOKUP($A68,'Scenario 2'!$I$108:$N$138,Summary!AB$2-2015,FALSE)</f>
        <v>0</v>
      </c>
      <c r="AC68" s="284">
        <f>HLOOKUP($A68,'Scenario 2'!$I$108:$N$138,Summary!AC$2-2015,FALSE)</f>
        <v>0</v>
      </c>
      <c r="AD68" s="284">
        <f>HLOOKUP($A68,'Scenario 2'!$I$108:$N$138,Summary!AD$2-2015,FALSE)</f>
        <v>0</v>
      </c>
      <c r="AE68" s="284">
        <f>HLOOKUP($A68,'Scenario 2'!$I$108:$N$138,Summary!AE$2-2015,FALSE)</f>
        <v>0</v>
      </c>
      <c r="AF68" s="284">
        <f>HLOOKUP($A68,'Scenario 2'!$I$108:$N$138,Summary!AF$2-2015,FALSE)</f>
        <v>0</v>
      </c>
      <c r="AG68" s="284">
        <f>HLOOKUP($A68,'Scenario 2'!$I$108:$N$138,Summary!AG$2-2015,FALSE)</f>
        <v>0</v>
      </c>
      <c r="AH68" s="284">
        <f>HLOOKUP($A68,'Scenario 2'!$I$108:$N$138,Summary!AH$2-2015,FALSE)</f>
        <v>0</v>
      </c>
      <c r="AI68" s="284">
        <f>HLOOKUP($A68,'Scenario 2'!$I$108:$N$138,Summary!AI$2-2015,FALSE)</f>
        <v>0</v>
      </c>
      <c r="AJ68" s="284">
        <f>HLOOKUP($A68,'Scenario 2'!$I$108:$N$138,Summary!AJ$2-2015,FALSE)</f>
        <v>0</v>
      </c>
      <c r="AK68" s="284">
        <f>SUM(H68:AJ68)</f>
        <v>201550553.70727205</v>
      </c>
    </row>
    <row r="69" spans="1:37" s="281" customFormat="1" hidden="1" outlineLevel="1">
      <c r="A69" s="283" t="str">
        <f>A68</f>
        <v>2D</v>
      </c>
      <c r="B69" s="283"/>
      <c r="C69" s="287" t="s">
        <v>227</v>
      </c>
      <c r="D69" s="283"/>
      <c r="E69" s="283"/>
      <c r="F69" s="296"/>
      <c r="G69" s="282"/>
      <c r="H69" s="284">
        <f>HLOOKUP($A69,'Scenario 2'!$I$143:$N$173,Summary!H$2-2015,FALSE)</f>
        <v>10696150.390000001</v>
      </c>
      <c r="I69" s="284">
        <f>HLOOKUP($A69,'Scenario 2'!$I$143:$N$173,Summary!I$2-2015,FALSE)</f>
        <v>9662034.5640000012</v>
      </c>
      <c r="J69" s="284">
        <f>HLOOKUP($A69,'Scenario 2'!$I$143:$N$173,Summary!J$2-2015,FALSE)</f>
        <v>7321346.1899999995</v>
      </c>
      <c r="K69" s="284">
        <f>HLOOKUP($A69,'Scenario 2'!$I$143:$N$173,Summary!K$2-2015,FALSE)</f>
        <v>9605548.620000001</v>
      </c>
      <c r="L69" s="284">
        <f>HLOOKUP($A69,'Scenario 2'!$I$143:$N$173,Summary!L$2-2015,FALSE)</f>
        <v>9173586.6000000015</v>
      </c>
      <c r="M69" s="284">
        <f>HLOOKUP($A69,'Scenario 2'!$I$143:$N$173,Summary!M$2-2015,FALSE)</f>
        <v>5327909.0142407985</v>
      </c>
      <c r="N69" s="284">
        <f>HLOOKUP($A69,'Scenario 2'!$I$143:$N$173,Summary!N$2-2015,FALSE)</f>
        <v>5434467.1945256153</v>
      </c>
      <c r="O69" s="284">
        <f>HLOOKUP($A69,'Scenario 2'!$I$143:$N$173,Summary!O$2-2015,FALSE)</f>
        <v>5543156.5384161286</v>
      </c>
      <c r="P69" s="284">
        <f>HLOOKUP($A69,'Scenario 2'!$I$143:$N$173,Summary!P$2-2015,FALSE)</f>
        <v>5654019.6691844501</v>
      </c>
      <c r="Q69" s="284">
        <f>HLOOKUP($A69,'Scenario 2'!$I$143:$N$173,Summary!Q$2-2015,FALSE)</f>
        <v>5767100.0625681393</v>
      </c>
      <c r="R69" s="284">
        <f>HLOOKUP($A69,'Scenario 2'!$I$143:$N$173,Summary!R$2-2015,FALSE)</f>
        <v>5882442.0638195015</v>
      </c>
      <c r="S69" s="284">
        <f>HLOOKUP($A69,'Scenario 2'!$I$143:$N$173,Summary!S$2-2015,FALSE)</f>
        <v>6000090.905095893</v>
      </c>
      <c r="T69" s="284">
        <f>HLOOKUP($A69,'Scenario 2'!$I$143:$N$173,Summary!T$2-2015,FALSE)</f>
        <v>6120092.7231978094</v>
      </c>
      <c r="U69" s="284">
        <f>HLOOKUP($A69,'Scenario 2'!$I$143:$N$173,Summary!U$2-2015,FALSE)</f>
        <v>0</v>
      </c>
      <c r="V69" s="284">
        <f>HLOOKUP($A69,'Scenario 2'!$I$143:$N$173,Summary!V$2-2015,FALSE)</f>
        <v>0</v>
      </c>
      <c r="W69" s="284">
        <f>HLOOKUP($A69,'Scenario 2'!$I$143:$N$173,Summary!W$2-2015,FALSE)</f>
        <v>0</v>
      </c>
      <c r="X69" s="284">
        <f>HLOOKUP($A69,'Scenario 2'!$I$143:$N$173,Summary!X$2-2015,FALSE)</f>
        <v>0</v>
      </c>
      <c r="Y69" s="284">
        <f>HLOOKUP($A69,'Scenario 2'!$I$143:$N$173,Summary!Y$2-2015,FALSE)</f>
        <v>0</v>
      </c>
      <c r="Z69" s="284">
        <f>HLOOKUP($A69,'Scenario 2'!$I$143:$N$173,Summary!Z$2-2015,FALSE)</f>
        <v>0</v>
      </c>
      <c r="AA69" s="284">
        <f>HLOOKUP($A69,'Scenario 2'!$I$143:$N$173,Summary!AA$2-2015,FALSE)</f>
        <v>0</v>
      </c>
      <c r="AB69" s="284">
        <f>HLOOKUP($A69,'Scenario 2'!$I$143:$N$173,Summary!AB$2-2015,FALSE)</f>
        <v>0</v>
      </c>
      <c r="AC69" s="284">
        <f>HLOOKUP($A69,'Scenario 2'!$I$143:$N$173,Summary!AC$2-2015,FALSE)</f>
        <v>0</v>
      </c>
      <c r="AD69" s="284">
        <f>HLOOKUP($A69,'Scenario 2'!$I$143:$N$173,Summary!AD$2-2015,FALSE)</f>
        <v>0</v>
      </c>
      <c r="AE69" s="284">
        <f>HLOOKUP($A69,'Scenario 2'!$I$143:$N$173,Summary!AE$2-2015,FALSE)</f>
        <v>0</v>
      </c>
      <c r="AF69" s="284">
        <f>HLOOKUP($A69,'Scenario 2'!$I$143:$N$173,Summary!AF$2-2015,FALSE)</f>
        <v>0</v>
      </c>
      <c r="AG69" s="284">
        <f>HLOOKUP($A69,'Scenario 2'!$I$143:$N$173,Summary!AG$2-2015,FALSE)</f>
        <v>0</v>
      </c>
      <c r="AH69" s="284">
        <f>HLOOKUP($A69,'Scenario 2'!$I$143:$N$173,Summary!AH$2-2015,FALSE)</f>
        <v>0</v>
      </c>
      <c r="AI69" s="284">
        <f>HLOOKUP($A69,'Scenario 2'!$I$143:$N$173,Summary!AI$2-2015,FALSE)</f>
        <v>0</v>
      </c>
      <c r="AJ69" s="284">
        <f>HLOOKUP($A69,'Scenario 2'!$I$143:$N$173,Summary!AJ$2-2015,FALSE)</f>
        <v>0</v>
      </c>
      <c r="AK69" s="284">
        <f>SUM(H69:AJ69)</f>
        <v>92187944.535048321</v>
      </c>
    </row>
    <row r="70" spans="1:37" s="281" customFormat="1" hidden="1" outlineLevel="1">
      <c r="A70" s="283" t="str">
        <f>A69</f>
        <v>2D</v>
      </c>
      <c r="B70" s="283"/>
      <c r="C70" s="287" t="s">
        <v>114</v>
      </c>
      <c r="D70" s="283"/>
      <c r="E70" s="283"/>
      <c r="F70" s="296"/>
      <c r="G70" s="282"/>
      <c r="H70" s="284">
        <f>HLOOKUP($A70,'Scenario 2'!$I$178:$N$208,Summary!H$2-2015,FALSE)</f>
        <v>2076817</v>
      </c>
      <c r="I70" s="284">
        <f>HLOOKUP($A70,'Scenario 2'!$I$178:$N$208,Summary!I$2-2015,FALSE)</f>
        <v>1115494.7380952381</v>
      </c>
      <c r="J70" s="284">
        <f>HLOOKUP($A70,'Scenario 2'!$I$178:$N$208,Summary!J$2-2015,FALSE)</f>
        <v>1439556.0476190473</v>
      </c>
      <c r="K70" s="284">
        <f>HLOOKUP($A70,'Scenario 2'!$I$178:$N$208,Summary!K$2-2015,FALSE)</f>
        <v>1485485.6785714286</v>
      </c>
      <c r="L70" s="284">
        <f>HLOOKUP($A70,'Scenario 2'!$I$178:$N$208,Summary!L$2-2015,FALSE)</f>
        <v>1543250.5476190476</v>
      </c>
      <c r="M70" s="284">
        <f>HLOOKUP($A70,'Scenario 2'!$I$178:$N$208,Summary!M$2-2015,FALSE)</f>
        <v>787057.77928571426</v>
      </c>
      <c r="N70" s="284">
        <f>HLOOKUP($A70,'Scenario 2'!$I$178:$N$208,Summary!N$2-2015,FALSE)</f>
        <v>802798.93487142853</v>
      </c>
      <c r="O70" s="284">
        <f>HLOOKUP($A70,'Scenario 2'!$I$178:$N$208,Summary!O$2-2015,FALSE)</f>
        <v>818854.91356885713</v>
      </c>
      <c r="P70" s="284">
        <f>HLOOKUP($A70,'Scenario 2'!$I$178:$N$208,Summary!P$2-2015,FALSE)</f>
        <v>835232.01184023428</v>
      </c>
      <c r="Q70" s="284">
        <f>HLOOKUP($A70,'Scenario 2'!$I$178:$N$208,Summary!Q$2-2015,FALSE)</f>
        <v>851936.65207703889</v>
      </c>
      <c r="R70" s="284">
        <f>HLOOKUP($A70,'Scenario 2'!$I$178:$N$208,Summary!R$2-2015,FALSE)</f>
        <v>868975.38511857984</v>
      </c>
      <c r="S70" s="284">
        <f>HLOOKUP($A70,'Scenario 2'!$I$178:$N$208,Summary!S$2-2015,FALSE)</f>
        <v>886354.8928209513</v>
      </c>
      <c r="T70" s="284">
        <f>HLOOKUP($A70,'Scenario 2'!$I$178:$N$208,Summary!T$2-2015,FALSE)</f>
        <v>904081.99067737022</v>
      </c>
      <c r="U70" s="284">
        <f>HLOOKUP($A70,'Scenario 2'!$I$178:$N$208,Summary!U$2-2015,FALSE)</f>
        <v>0</v>
      </c>
      <c r="V70" s="284">
        <f>HLOOKUP($A70,'Scenario 2'!$I$178:$N$208,Summary!V$2-2015,FALSE)</f>
        <v>0</v>
      </c>
      <c r="W70" s="284">
        <f>HLOOKUP($A70,'Scenario 2'!$I$178:$N$208,Summary!W$2-2015,FALSE)</f>
        <v>0</v>
      </c>
      <c r="X70" s="284">
        <f>HLOOKUP($A70,'Scenario 2'!$I$178:$N$208,Summary!X$2-2015,FALSE)</f>
        <v>0</v>
      </c>
      <c r="Y70" s="284">
        <f>HLOOKUP($A70,'Scenario 2'!$I$178:$N$208,Summary!Y$2-2015,FALSE)</f>
        <v>0</v>
      </c>
      <c r="Z70" s="284">
        <f>HLOOKUP($A70,'Scenario 2'!$I$178:$N$208,Summary!Z$2-2015,FALSE)</f>
        <v>0</v>
      </c>
      <c r="AA70" s="284">
        <f>HLOOKUP($A70,'Scenario 2'!$I$178:$N$208,Summary!AA$2-2015,FALSE)</f>
        <v>0</v>
      </c>
      <c r="AB70" s="284">
        <f>HLOOKUP($A70,'Scenario 2'!$I$178:$N$208,Summary!AB$2-2015,FALSE)</f>
        <v>0</v>
      </c>
      <c r="AC70" s="284">
        <f>HLOOKUP($A70,'Scenario 2'!$I$178:$N$208,Summary!AC$2-2015,FALSE)</f>
        <v>0</v>
      </c>
      <c r="AD70" s="284">
        <f>HLOOKUP($A70,'Scenario 2'!$I$178:$N$208,Summary!AD$2-2015,FALSE)</f>
        <v>0</v>
      </c>
      <c r="AE70" s="284">
        <f>HLOOKUP($A70,'Scenario 2'!$I$178:$N$208,Summary!AE$2-2015,FALSE)</f>
        <v>0</v>
      </c>
      <c r="AF70" s="284">
        <f>HLOOKUP($A70,'Scenario 2'!$I$178:$N$208,Summary!AF$2-2015,FALSE)</f>
        <v>0</v>
      </c>
      <c r="AG70" s="284">
        <f>HLOOKUP($A70,'Scenario 2'!$I$178:$N$208,Summary!AG$2-2015,FALSE)</f>
        <v>0</v>
      </c>
      <c r="AH70" s="284">
        <f>HLOOKUP($A70,'Scenario 2'!$I$178:$N$208,Summary!AH$2-2015,FALSE)</f>
        <v>0</v>
      </c>
      <c r="AI70" s="284">
        <f>HLOOKUP($A70,'Scenario 2'!$I$178:$N$208,Summary!AI$2-2015,FALSE)</f>
        <v>0</v>
      </c>
      <c r="AJ70" s="284">
        <f>HLOOKUP($A70,'Scenario 2'!$I$178:$N$208,Summary!AJ$2-2015,FALSE)</f>
        <v>0</v>
      </c>
      <c r="AK70" s="284">
        <f>SUM(H70:AJ70)</f>
        <v>14415896.572164934</v>
      </c>
    </row>
    <row r="71" spans="1:37" s="281" customFormat="1" collapsed="1">
      <c r="A71" s="285" t="s">
        <v>228</v>
      </c>
      <c r="B71" s="285" t="str">
        <f>CONCATENATE("Sensitivity ",A71)</f>
        <v>Sensitivity 2E</v>
      </c>
      <c r="C71" s="289" t="s">
        <v>229</v>
      </c>
      <c r="D71" s="285" t="s">
        <v>427</v>
      </c>
      <c r="E71" s="285" t="s">
        <v>427</v>
      </c>
      <c r="F71" s="295"/>
      <c r="G71" s="288"/>
      <c r="H71" s="290">
        <f>SUBTOTAL(9,H72:H76)</f>
        <v>0</v>
      </c>
      <c r="I71" s="290">
        <f t="shared" ref="I71" si="291">SUBTOTAL(9,I72:I76)</f>
        <v>0</v>
      </c>
      <c r="J71" s="290">
        <f t="shared" ref="J71" si="292">SUBTOTAL(9,J72:J76)</f>
        <v>0</v>
      </c>
      <c r="K71" s="290">
        <f t="shared" ref="K71" si="293">SUBTOTAL(9,K72:K76)</f>
        <v>0</v>
      </c>
      <c r="L71" s="290">
        <f t="shared" ref="L71" si="294">SUBTOTAL(9,L72:L76)</f>
        <v>0</v>
      </c>
      <c r="M71" s="290">
        <f t="shared" ref="M71" si="295">SUBTOTAL(9,M72:M76)</f>
        <v>0</v>
      </c>
      <c r="N71" s="290">
        <f t="shared" ref="N71" si="296">SUBTOTAL(9,N72:N76)</f>
        <v>0</v>
      </c>
      <c r="O71" s="290">
        <f t="shared" ref="O71" si="297">SUBTOTAL(9,O72:O76)</f>
        <v>0</v>
      </c>
      <c r="P71" s="290">
        <f t="shared" ref="P71" si="298">SUBTOTAL(9,P72:P76)</f>
        <v>0</v>
      </c>
      <c r="Q71" s="290">
        <f t="shared" ref="Q71" si="299">SUBTOTAL(9,Q72:Q76)</f>
        <v>0</v>
      </c>
      <c r="R71" s="290">
        <f t="shared" ref="R71" si="300">SUBTOTAL(9,R72:R76)</f>
        <v>0</v>
      </c>
      <c r="S71" s="290">
        <f t="shared" ref="S71" si="301">SUBTOTAL(9,S72:S76)</f>
        <v>0</v>
      </c>
      <c r="T71" s="290">
        <f t="shared" ref="T71" si="302">SUBTOTAL(9,T72:T76)</f>
        <v>0</v>
      </c>
      <c r="U71" s="290">
        <f t="shared" ref="U71" si="303">SUBTOTAL(9,U72:U76)</f>
        <v>0</v>
      </c>
      <c r="V71" s="290">
        <f t="shared" ref="V71" si="304">SUBTOTAL(9,V72:V76)</f>
        <v>0</v>
      </c>
      <c r="W71" s="290">
        <f t="shared" ref="W71" si="305">SUBTOTAL(9,W72:W76)</f>
        <v>0</v>
      </c>
      <c r="X71" s="290">
        <f t="shared" ref="X71" si="306">SUBTOTAL(9,X72:X76)</f>
        <v>0</v>
      </c>
      <c r="Y71" s="290">
        <f t="shared" ref="Y71" si="307">SUBTOTAL(9,Y72:Y76)</f>
        <v>0</v>
      </c>
      <c r="Z71" s="290">
        <f t="shared" ref="Z71" si="308">SUBTOTAL(9,Z72:Z76)</f>
        <v>0</v>
      </c>
      <c r="AA71" s="290">
        <f t="shared" ref="AA71" si="309">SUBTOTAL(9,AA72:AA76)</f>
        <v>0</v>
      </c>
      <c r="AB71" s="290">
        <f t="shared" ref="AB71" si="310">SUBTOTAL(9,AB72:AB76)</f>
        <v>0</v>
      </c>
      <c r="AC71" s="290">
        <f t="shared" ref="AC71" si="311">SUBTOTAL(9,AC72:AC76)</f>
        <v>0</v>
      </c>
      <c r="AD71" s="290">
        <f t="shared" ref="AD71" si="312">SUBTOTAL(9,AD72:AD76)</f>
        <v>0</v>
      </c>
      <c r="AE71" s="290">
        <f t="shared" ref="AE71" si="313">SUBTOTAL(9,AE72:AE76)</f>
        <v>0</v>
      </c>
      <c r="AF71" s="290">
        <f t="shared" ref="AF71" si="314">SUBTOTAL(9,AF72:AF76)</f>
        <v>0</v>
      </c>
      <c r="AG71" s="290">
        <f t="shared" ref="AG71" si="315">SUBTOTAL(9,AG72:AG76)</f>
        <v>0</v>
      </c>
      <c r="AH71" s="290">
        <f t="shared" ref="AH71" si="316">SUBTOTAL(9,AH72:AH76)</f>
        <v>0</v>
      </c>
      <c r="AI71" s="290">
        <f t="shared" ref="AI71" si="317">SUBTOTAL(9,AI72:AI76)</f>
        <v>0</v>
      </c>
      <c r="AJ71" s="290">
        <f t="shared" ref="AJ71" si="318">SUBTOTAL(9,AJ72:AJ76)</f>
        <v>0</v>
      </c>
      <c r="AK71" s="290">
        <f t="shared" ref="AK71" si="319">SUBTOTAL(9,AK72:AK76)</f>
        <v>0</v>
      </c>
    </row>
    <row r="72" spans="1:37" s="281" customFormat="1" hidden="1" outlineLevel="1">
      <c r="A72" s="283" t="str">
        <f>A71</f>
        <v>2E</v>
      </c>
      <c r="B72" s="283"/>
      <c r="C72" s="287" t="s">
        <v>224</v>
      </c>
      <c r="D72" s="283"/>
      <c r="E72" s="283"/>
      <c r="F72" s="296"/>
      <c r="G72" s="282"/>
      <c r="H72" s="284">
        <f>HLOOKUP($A72,'Scenario 2'!$I$42:$N$72,Summary!H$2-2015,FALSE)</f>
        <v>0</v>
      </c>
      <c r="I72" s="284">
        <f>HLOOKUP($A72,'Scenario 2'!$I$42:$N$72,Summary!I$2-2015,FALSE)</f>
        <v>0</v>
      </c>
      <c r="J72" s="284">
        <f>HLOOKUP($A72,'Scenario 2'!$I$42:$N$72,Summary!J$2-2015,FALSE)</f>
        <v>0</v>
      </c>
      <c r="K72" s="284">
        <f>HLOOKUP($A72,'Scenario 2'!$I$42:$N$72,Summary!K$2-2015,FALSE)</f>
        <v>0</v>
      </c>
      <c r="L72" s="284">
        <f>HLOOKUP($A72,'Scenario 2'!$I$42:$N$72,Summary!L$2-2015,FALSE)</f>
        <v>0</v>
      </c>
      <c r="M72" s="284">
        <f>HLOOKUP($A72,'Scenario 2'!$I$42:$N$72,Summary!M$2-2015,FALSE)</f>
        <v>0</v>
      </c>
      <c r="N72" s="284">
        <f>HLOOKUP($A72,'Scenario 2'!$I$42:$N$72,Summary!N$2-2015,FALSE)</f>
        <v>0</v>
      </c>
      <c r="O72" s="284">
        <f>HLOOKUP($A72,'Scenario 2'!$I$42:$N$72,Summary!O$2-2015,FALSE)</f>
        <v>0</v>
      </c>
      <c r="P72" s="284">
        <f>HLOOKUP($A72,'Scenario 2'!$I$42:$N$72,Summary!P$2-2015,FALSE)</f>
        <v>0</v>
      </c>
      <c r="Q72" s="284">
        <f>HLOOKUP($A72,'Scenario 2'!$I$42:$N$72,Summary!Q$2-2015,FALSE)</f>
        <v>0</v>
      </c>
      <c r="R72" s="284">
        <f>HLOOKUP($A72,'Scenario 2'!$I$42:$N$72,Summary!R$2-2015,FALSE)</f>
        <v>0</v>
      </c>
      <c r="S72" s="284">
        <f>HLOOKUP($A72,'Scenario 2'!$I$42:$N$72,Summary!S$2-2015,FALSE)</f>
        <v>0</v>
      </c>
      <c r="T72" s="284">
        <f>HLOOKUP($A72,'Scenario 2'!$I$42:$N$72,Summary!T$2-2015,FALSE)</f>
        <v>0</v>
      </c>
      <c r="U72" s="284">
        <f>HLOOKUP($A72,'Scenario 2'!$I$42:$N$72,Summary!U$2-2015,FALSE)</f>
        <v>0</v>
      </c>
      <c r="V72" s="284">
        <f>HLOOKUP($A72,'Scenario 2'!$I$42:$N$72,Summary!V$2-2015,FALSE)</f>
        <v>0</v>
      </c>
      <c r="W72" s="284">
        <f>HLOOKUP($A72,'Scenario 2'!$I$42:$N$72,Summary!W$2-2015,FALSE)</f>
        <v>0</v>
      </c>
      <c r="X72" s="284">
        <f>HLOOKUP($A72,'Scenario 2'!$I$42:$N$72,Summary!X$2-2015,FALSE)</f>
        <v>0</v>
      </c>
      <c r="Y72" s="284">
        <f>HLOOKUP($A72,'Scenario 2'!$I$42:$N$72,Summary!Y$2-2015,FALSE)</f>
        <v>0</v>
      </c>
      <c r="Z72" s="284">
        <f>HLOOKUP($A72,'Scenario 2'!$I$42:$N$72,Summary!Z$2-2015,FALSE)</f>
        <v>0</v>
      </c>
      <c r="AA72" s="284">
        <f>HLOOKUP($A72,'Scenario 2'!$I$42:$N$72,Summary!AA$2-2015,FALSE)</f>
        <v>0</v>
      </c>
      <c r="AB72" s="284">
        <f>HLOOKUP($A72,'Scenario 2'!$I$42:$N$72,Summary!AB$2-2015,FALSE)</f>
        <v>0</v>
      </c>
      <c r="AC72" s="284">
        <f>HLOOKUP($A72,'Scenario 2'!$I$42:$N$72,Summary!AC$2-2015,FALSE)</f>
        <v>0</v>
      </c>
      <c r="AD72" s="284">
        <f>HLOOKUP($A72,'Scenario 2'!$I$42:$N$72,Summary!AD$2-2015,FALSE)</f>
        <v>0</v>
      </c>
      <c r="AE72" s="284">
        <f>HLOOKUP($A72,'Scenario 2'!$I$42:$N$72,Summary!AE$2-2015,FALSE)</f>
        <v>0</v>
      </c>
      <c r="AF72" s="284">
        <f>HLOOKUP($A72,'Scenario 2'!$I$42:$N$72,Summary!AF$2-2015,FALSE)</f>
        <v>0</v>
      </c>
      <c r="AG72" s="284">
        <f>HLOOKUP($A72,'Scenario 2'!$I$42:$N$72,Summary!AG$2-2015,FALSE)</f>
        <v>0</v>
      </c>
      <c r="AH72" s="284">
        <f>HLOOKUP($A72,'Scenario 2'!$I$42:$N$72,Summary!AH$2-2015,FALSE)</f>
        <v>0</v>
      </c>
      <c r="AI72" s="284">
        <f>HLOOKUP($A72,'Scenario 2'!$I$42:$N$72,Summary!AI$2-2015,FALSE)</f>
        <v>0</v>
      </c>
      <c r="AJ72" s="284">
        <f>HLOOKUP($A72,'Scenario 2'!$I$42:$N$72,Summary!AJ$2-2015,FALSE)</f>
        <v>0</v>
      </c>
      <c r="AK72" s="284">
        <f>SUM(H72:AJ72)</f>
        <v>0</v>
      </c>
    </row>
    <row r="73" spans="1:37" s="281" customFormat="1" hidden="1" outlineLevel="1">
      <c r="A73" s="283" t="str">
        <f>A72</f>
        <v>2E</v>
      </c>
      <c r="B73" s="283"/>
      <c r="C73" s="287" t="s">
        <v>225</v>
      </c>
      <c r="D73" s="283"/>
      <c r="E73" s="283"/>
      <c r="F73" s="296"/>
      <c r="G73" s="282"/>
      <c r="H73" s="284" t="str">
        <f>HLOOKUP($A73,'Scenario 2'!$I$75:$N$105,Summary!H$2-2015,FALSE)</f>
        <v/>
      </c>
      <c r="I73" s="284" t="str">
        <f>HLOOKUP($A73,'Scenario 2'!$I$75:$N$105,Summary!I$2-2015,FALSE)</f>
        <v/>
      </c>
      <c r="J73" s="284" t="str">
        <f>HLOOKUP($A73,'Scenario 2'!$I$75:$N$105,Summary!J$2-2015,FALSE)</f>
        <v/>
      </c>
      <c r="K73" s="284" t="str">
        <f>HLOOKUP($A73,'Scenario 2'!$I$75:$N$105,Summary!K$2-2015,FALSE)</f>
        <v/>
      </c>
      <c r="L73" s="284" t="str">
        <f>HLOOKUP($A73,'Scenario 2'!$I$75:$N$105,Summary!L$2-2015,FALSE)</f>
        <v/>
      </c>
      <c r="M73" s="284" t="str">
        <f>HLOOKUP($A73,'Scenario 2'!$I$75:$N$105,Summary!M$2-2015,FALSE)</f>
        <v/>
      </c>
      <c r="N73" s="284" t="str">
        <f>HLOOKUP($A73,'Scenario 2'!$I$75:$N$105,Summary!N$2-2015,FALSE)</f>
        <v/>
      </c>
      <c r="O73" s="284" t="str">
        <f>HLOOKUP($A73,'Scenario 2'!$I$75:$N$105,Summary!O$2-2015,FALSE)</f>
        <v/>
      </c>
      <c r="P73" s="284" t="str">
        <f>HLOOKUP($A73,'Scenario 2'!$I$75:$N$105,Summary!P$2-2015,FALSE)</f>
        <v/>
      </c>
      <c r="Q73" s="284" t="str">
        <f>HLOOKUP($A73,'Scenario 2'!$I$75:$N$105,Summary!Q$2-2015,FALSE)</f>
        <v/>
      </c>
      <c r="R73" s="284" t="str">
        <f>HLOOKUP($A73,'Scenario 2'!$I$75:$N$105,Summary!R$2-2015,FALSE)</f>
        <v/>
      </c>
      <c r="S73" s="284" t="str">
        <f>HLOOKUP($A73,'Scenario 2'!$I$75:$N$105,Summary!S$2-2015,FALSE)</f>
        <v/>
      </c>
      <c r="T73" s="284" t="str">
        <f>HLOOKUP($A73,'Scenario 2'!$I$75:$N$105,Summary!T$2-2015,FALSE)</f>
        <v/>
      </c>
      <c r="U73" s="284" t="str">
        <f>HLOOKUP($A73,'Scenario 2'!$I$75:$N$105,Summary!U$2-2015,FALSE)</f>
        <v/>
      </c>
      <c r="V73" s="284" t="str">
        <f>HLOOKUP($A73,'Scenario 2'!$I$75:$N$105,Summary!V$2-2015,FALSE)</f>
        <v/>
      </c>
      <c r="W73" s="284" t="str">
        <f>HLOOKUP($A73,'Scenario 2'!$I$75:$N$105,Summary!W$2-2015,FALSE)</f>
        <v/>
      </c>
      <c r="X73" s="284" t="str">
        <f>HLOOKUP($A73,'Scenario 2'!$I$75:$N$105,Summary!X$2-2015,FALSE)</f>
        <v/>
      </c>
      <c r="Y73" s="284" t="str">
        <f>HLOOKUP($A73,'Scenario 2'!$I$75:$N$105,Summary!Y$2-2015,FALSE)</f>
        <v/>
      </c>
      <c r="Z73" s="284" t="str">
        <f>HLOOKUP($A73,'Scenario 2'!$I$75:$N$105,Summary!Z$2-2015,FALSE)</f>
        <v/>
      </c>
      <c r="AA73" s="284" t="str">
        <f>HLOOKUP($A73,'Scenario 2'!$I$75:$N$105,Summary!AA$2-2015,FALSE)</f>
        <v/>
      </c>
      <c r="AB73" s="284" t="str">
        <f>HLOOKUP($A73,'Scenario 2'!$I$75:$N$105,Summary!AB$2-2015,FALSE)</f>
        <v/>
      </c>
      <c r="AC73" s="284" t="str">
        <f>HLOOKUP($A73,'Scenario 2'!$I$75:$N$105,Summary!AC$2-2015,FALSE)</f>
        <v/>
      </c>
      <c r="AD73" s="284" t="str">
        <f>HLOOKUP($A73,'Scenario 2'!$I$75:$N$105,Summary!AD$2-2015,FALSE)</f>
        <v/>
      </c>
      <c r="AE73" s="284" t="str">
        <f>HLOOKUP($A73,'Scenario 2'!$I$75:$N$105,Summary!AE$2-2015,FALSE)</f>
        <v/>
      </c>
      <c r="AF73" s="284" t="str">
        <f>HLOOKUP($A73,'Scenario 2'!$I$75:$N$105,Summary!AF$2-2015,FALSE)</f>
        <v/>
      </c>
      <c r="AG73" s="284" t="str">
        <f>HLOOKUP($A73,'Scenario 2'!$I$75:$N$105,Summary!AG$2-2015,FALSE)</f>
        <v/>
      </c>
      <c r="AH73" s="284" t="str">
        <f>HLOOKUP($A73,'Scenario 2'!$I$75:$N$105,Summary!AH$2-2015,FALSE)</f>
        <v/>
      </c>
      <c r="AI73" s="284" t="str">
        <f>HLOOKUP($A73,'Scenario 2'!$I$75:$N$105,Summary!AI$2-2015,FALSE)</f>
        <v/>
      </c>
      <c r="AJ73" s="284" t="str">
        <f>HLOOKUP($A73,'Scenario 2'!$I$75:$N$105,Summary!AJ$2-2015,FALSE)</f>
        <v/>
      </c>
      <c r="AK73" s="284">
        <f>SUM(H73:AJ73)</f>
        <v>0</v>
      </c>
    </row>
    <row r="74" spans="1:37" s="281" customFormat="1" hidden="1" outlineLevel="1">
      <c r="A74" s="283" t="str">
        <f>A73</f>
        <v>2E</v>
      </c>
      <c r="B74" s="283"/>
      <c r="C74" s="287" t="s">
        <v>226</v>
      </c>
      <c r="D74" s="283"/>
      <c r="E74" s="283"/>
      <c r="F74" s="296"/>
      <c r="G74" s="282"/>
      <c r="H74" s="284">
        <f>HLOOKUP($A74,'Scenario 2'!$I$108:$N$138,Summary!H$2-2015,FALSE)</f>
        <v>0</v>
      </c>
      <c r="I74" s="284">
        <f>HLOOKUP($A74,'Scenario 2'!$I$108:$N$138,Summary!I$2-2015,FALSE)</f>
        <v>0</v>
      </c>
      <c r="J74" s="284">
        <f>HLOOKUP($A74,'Scenario 2'!$I$108:$N$138,Summary!J$2-2015,FALSE)</f>
        <v>0</v>
      </c>
      <c r="K74" s="284">
        <f>HLOOKUP($A74,'Scenario 2'!$I$108:$N$138,Summary!K$2-2015,FALSE)</f>
        <v>0</v>
      </c>
      <c r="L74" s="284">
        <f>HLOOKUP($A74,'Scenario 2'!$I$108:$N$138,Summary!L$2-2015,FALSE)</f>
        <v>0</v>
      </c>
      <c r="M74" s="284">
        <f>HLOOKUP($A74,'Scenario 2'!$I$108:$N$138,Summary!M$2-2015,FALSE)</f>
        <v>0</v>
      </c>
      <c r="N74" s="284">
        <f>HLOOKUP($A74,'Scenario 2'!$I$108:$N$138,Summary!N$2-2015,FALSE)</f>
        <v>0</v>
      </c>
      <c r="O74" s="284">
        <f>HLOOKUP($A74,'Scenario 2'!$I$108:$N$138,Summary!O$2-2015,FALSE)</f>
        <v>0</v>
      </c>
      <c r="P74" s="284">
        <f>HLOOKUP($A74,'Scenario 2'!$I$108:$N$138,Summary!P$2-2015,FALSE)</f>
        <v>0</v>
      </c>
      <c r="Q74" s="284">
        <f>HLOOKUP($A74,'Scenario 2'!$I$108:$N$138,Summary!Q$2-2015,FALSE)</f>
        <v>0</v>
      </c>
      <c r="R74" s="284">
        <f>HLOOKUP($A74,'Scenario 2'!$I$108:$N$138,Summary!R$2-2015,FALSE)</f>
        <v>0</v>
      </c>
      <c r="S74" s="284">
        <f>HLOOKUP($A74,'Scenario 2'!$I$108:$N$138,Summary!S$2-2015,FALSE)</f>
        <v>0</v>
      </c>
      <c r="T74" s="284">
        <f>HLOOKUP($A74,'Scenario 2'!$I$108:$N$138,Summary!T$2-2015,FALSE)</f>
        <v>0</v>
      </c>
      <c r="U74" s="284">
        <f>HLOOKUP($A74,'Scenario 2'!$I$108:$N$138,Summary!U$2-2015,FALSE)</f>
        <v>0</v>
      </c>
      <c r="V74" s="284">
        <f>HLOOKUP($A74,'Scenario 2'!$I$108:$N$138,Summary!V$2-2015,FALSE)</f>
        <v>0</v>
      </c>
      <c r="W74" s="284">
        <f>HLOOKUP($A74,'Scenario 2'!$I$108:$N$138,Summary!W$2-2015,FALSE)</f>
        <v>0</v>
      </c>
      <c r="X74" s="284">
        <f>HLOOKUP($A74,'Scenario 2'!$I$108:$N$138,Summary!X$2-2015,FALSE)</f>
        <v>0</v>
      </c>
      <c r="Y74" s="284">
        <f>HLOOKUP($A74,'Scenario 2'!$I$108:$N$138,Summary!Y$2-2015,FALSE)</f>
        <v>0</v>
      </c>
      <c r="Z74" s="284">
        <f>HLOOKUP($A74,'Scenario 2'!$I$108:$N$138,Summary!Z$2-2015,FALSE)</f>
        <v>0</v>
      </c>
      <c r="AA74" s="284">
        <f>HLOOKUP($A74,'Scenario 2'!$I$108:$N$138,Summary!AA$2-2015,FALSE)</f>
        <v>0</v>
      </c>
      <c r="AB74" s="284">
        <f>HLOOKUP($A74,'Scenario 2'!$I$108:$N$138,Summary!AB$2-2015,FALSE)</f>
        <v>0</v>
      </c>
      <c r="AC74" s="284">
        <f>HLOOKUP($A74,'Scenario 2'!$I$108:$N$138,Summary!AC$2-2015,FALSE)</f>
        <v>0</v>
      </c>
      <c r="AD74" s="284">
        <f>HLOOKUP($A74,'Scenario 2'!$I$108:$N$138,Summary!AD$2-2015,FALSE)</f>
        <v>0</v>
      </c>
      <c r="AE74" s="284">
        <f>HLOOKUP($A74,'Scenario 2'!$I$108:$N$138,Summary!AE$2-2015,FALSE)</f>
        <v>0</v>
      </c>
      <c r="AF74" s="284">
        <f>HLOOKUP($A74,'Scenario 2'!$I$108:$N$138,Summary!AF$2-2015,FALSE)</f>
        <v>0</v>
      </c>
      <c r="AG74" s="284">
        <f>HLOOKUP($A74,'Scenario 2'!$I$108:$N$138,Summary!AG$2-2015,FALSE)</f>
        <v>0</v>
      </c>
      <c r="AH74" s="284">
        <f>HLOOKUP($A74,'Scenario 2'!$I$108:$N$138,Summary!AH$2-2015,FALSE)</f>
        <v>0</v>
      </c>
      <c r="AI74" s="284">
        <f>HLOOKUP($A74,'Scenario 2'!$I$108:$N$138,Summary!AI$2-2015,FALSE)</f>
        <v>0</v>
      </c>
      <c r="AJ74" s="284">
        <f>HLOOKUP($A74,'Scenario 2'!$I$108:$N$138,Summary!AJ$2-2015,FALSE)</f>
        <v>0</v>
      </c>
      <c r="AK74" s="284">
        <f>SUM(H74:AJ74)</f>
        <v>0</v>
      </c>
    </row>
    <row r="75" spans="1:37" s="281" customFormat="1" hidden="1" outlineLevel="1">
      <c r="A75" s="283" t="str">
        <f>A74</f>
        <v>2E</v>
      </c>
      <c r="B75" s="283"/>
      <c r="C75" s="287" t="s">
        <v>227</v>
      </c>
      <c r="D75" s="283"/>
      <c r="E75" s="283"/>
      <c r="F75" s="296"/>
      <c r="G75" s="282"/>
      <c r="H75" s="284">
        <f>HLOOKUP($A75,'Scenario 2'!$I$143:$N$173,Summary!H$2-2015,FALSE)</f>
        <v>0</v>
      </c>
      <c r="I75" s="284">
        <f>HLOOKUP($A75,'Scenario 2'!$I$143:$N$173,Summary!I$2-2015,FALSE)</f>
        <v>0</v>
      </c>
      <c r="J75" s="284">
        <f>HLOOKUP($A75,'Scenario 2'!$I$143:$N$173,Summary!J$2-2015,FALSE)</f>
        <v>0</v>
      </c>
      <c r="K75" s="284">
        <f>HLOOKUP($A75,'Scenario 2'!$I$143:$N$173,Summary!K$2-2015,FALSE)</f>
        <v>0</v>
      </c>
      <c r="L75" s="284">
        <f>HLOOKUP($A75,'Scenario 2'!$I$143:$N$173,Summary!L$2-2015,FALSE)</f>
        <v>0</v>
      </c>
      <c r="M75" s="284">
        <f>HLOOKUP($A75,'Scenario 2'!$I$143:$N$173,Summary!M$2-2015,FALSE)</f>
        <v>0</v>
      </c>
      <c r="N75" s="284">
        <f>HLOOKUP($A75,'Scenario 2'!$I$143:$N$173,Summary!N$2-2015,FALSE)</f>
        <v>0</v>
      </c>
      <c r="O75" s="284">
        <f>HLOOKUP($A75,'Scenario 2'!$I$143:$N$173,Summary!O$2-2015,FALSE)</f>
        <v>0</v>
      </c>
      <c r="P75" s="284">
        <f>HLOOKUP($A75,'Scenario 2'!$I$143:$N$173,Summary!P$2-2015,FALSE)</f>
        <v>0</v>
      </c>
      <c r="Q75" s="284">
        <f>HLOOKUP($A75,'Scenario 2'!$I$143:$N$173,Summary!Q$2-2015,FALSE)</f>
        <v>0</v>
      </c>
      <c r="R75" s="284">
        <f>HLOOKUP($A75,'Scenario 2'!$I$143:$N$173,Summary!R$2-2015,FALSE)</f>
        <v>0</v>
      </c>
      <c r="S75" s="284">
        <f>HLOOKUP($A75,'Scenario 2'!$I$143:$N$173,Summary!S$2-2015,FALSE)</f>
        <v>0</v>
      </c>
      <c r="T75" s="284">
        <f>HLOOKUP($A75,'Scenario 2'!$I$143:$N$173,Summary!T$2-2015,FALSE)</f>
        <v>0</v>
      </c>
      <c r="U75" s="284">
        <f>HLOOKUP($A75,'Scenario 2'!$I$143:$N$173,Summary!U$2-2015,FALSE)</f>
        <v>0</v>
      </c>
      <c r="V75" s="284">
        <f>HLOOKUP($A75,'Scenario 2'!$I$143:$N$173,Summary!V$2-2015,FALSE)</f>
        <v>0</v>
      </c>
      <c r="W75" s="284">
        <f>HLOOKUP($A75,'Scenario 2'!$I$143:$N$173,Summary!W$2-2015,FALSE)</f>
        <v>0</v>
      </c>
      <c r="X75" s="284">
        <f>HLOOKUP($A75,'Scenario 2'!$I$143:$N$173,Summary!X$2-2015,FALSE)</f>
        <v>0</v>
      </c>
      <c r="Y75" s="284">
        <f>HLOOKUP($A75,'Scenario 2'!$I$143:$N$173,Summary!Y$2-2015,FALSE)</f>
        <v>0</v>
      </c>
      <c r="Z75" s="284">
        <f>HLOOKUP($A75,'Scenario 2'!$I$143:$N$173,Summary!Z$2-2015,FALSE)</f>
        <v>0</v>
      </c>
      <c r="AA75" s="284">
        <f>HLOOKUP($A75,'Scenario 2'!$I$143:$N$173,Summary!AA$2-2015,FALSE)</f>
        <v>0</v>
      </c>
      <c r="AB75" s="284">
        <f>HLOOKUP($A75,'Scenario 2'!$I$143:$N$173,Summary!AB$2-2015,FALSE)</f>
        <v>0</v>
      </c>
      <c r="AC75" s="284">
        <f>HLOOKUP($A75,'Scenario 2'!$I$143:$N$173,Summary!AC$2-2015,FALSE)</f>
        <v>0</v>
      </c>
      <c r="AD75" s="284">
        <f>HLOOKUP($A75,'Scenario 2'!$I$143:$N$173,Summary!AD$2-2015,FALSE)</f>
        <v>0</v>
      </c>
      <c r="AE75" s="284">
        <f>HLOOKUP($A75,'Scenario 2'!$I$143:$N$173,Summary!AE$2-2015,FALSE)</f>
        <v>0</v>
      </c>
      <c r="AF75" s="284">
        <f>HLOOKUP($A75,'Scenario 2'!$I$143:$N$173,Summary!AF$2-2015,FALSE)</f>
        <v>0</v>
      </c>
      <c r="AG75" s="284">
        <f>HLOOKUP($A75,'Scenario 2'!$I$143:$N$173,Summary!AG$2-2015,FALSE)</f>
        <v>0</v>
      </c>
      <c r="AH75" s="284">
        <f>HLOOKUP($A75,'Scenario 2'!$I$143:$N$173,Summary!AH$2-2015,FALSE)</f>
        <v>0</v>
      </c>
      <c r="AI75" s="284">
        <f>HLOOKUP($A75,'Scenario 2'!$I$143:$N$173,Summary!AI$2-2015,FALSE)</f>
        <v>0</v>
      </c>
      <c r="AJ75" s="284">
        <f>HLOOKUP($A75,'Scenario 2'!$I$143:$N$173,Summary!AJ$2-2015,FALSE)</f>
        <v>0</v>
      </c>
      <c r="AK75" s="284">
        <f>SUM(H75:AJ75)</f>
        <v>0</v>
      </c>
    </row>
    <row r="76" spans="1:37" s="281" customFormat="1" hidden="1" outlineLevel="1">
      <c r="A76" s="283" t="str">
        <f>A75</f>
        <v>2E</v>
      </c>
      <c r="B76" s="283"/>
      <c r="C76" s="287" t="s">
        <v>114</v>
      </c>
      <c r="D76" s="283"/>
      <c r="E76" s="283"/>
      <c r="F76" s="296"/>
      <c r="G76" s="282"/>
      <c r="H76" s="284">
        <f>HLOOKUP($A76,'Scenario 2'!$I$178:$N$208,Summary!H$2-2015,FALSE)</f>
        <v>0</v>
      </c>
      <c r="I76" s="284">
        <f>HLOOKUP($A76,'Scenario 2'!$I$178:$N$208,Summary!I$2-2015,FALSE)</f>
        <v>0</v>
      </c>
      <c r="J76" s="284">
        <f>HLOOKUP($A76,'Scenario 2'!$I$178:$N$208,Summary!J$2-2015,FALSE)</f>
        <v>0</v>
      </c>
      <c r="K76" s="284">
        <f>HLOOKUP($A76,'Scenario 2'!$I$178:$N$208,Summary!K$2-2015,FALSE)</f>
        <v>0</v>
      </c>
      <c r="L76" s="284">
        <f>HLOOKUP($A76,'Scenario 2'!$I$178:$N$208,Summary!L$2-2015,FALSE)</f>
        <v>0</v>
      </c>
      <c r="M76" s="284">
        <f>HLOOKUP($A76,'Scenario 2'!$I$178:$N$208,Summary!M$2-2015,FALSE)</f>
        <v>0</v>
      </c>
      <c r="N76" s="284">
        <f>HLOOKUP($A76,'Scenario 2'!$I$178:$N$208,Summary!N$2-2015,FALSE)</f>
        <v>0</v>
      </c>
      <c r="O76" s="284">
        <f>HLOOKUP($A76,'Scenario 2'!$I$178:$N$208,Summary!O$2-2015,FALSE)</f>
        <v>0</v>
      </c>
      <c r="P76" s="284">
        <f>HLOOKUP($A76,'Scenario 2'!$I$178:$N$208,Summary!P$2-2015,FALSE)</f>
        <v>0</v>
      </c>
      <c r="Q76" s="284">
        <f>HLOOKUP($A76,'Scenario 2'!$I$178:$N$208,Summary!Q$2-2015,FALSE)</f>
        <v>0</v>
      </c>
      <c r="R76" s="284">
        <f>HLOOKUP($A76,'Scenario 2'!$I$178:$N$208,Summary!R$2-2015,FALSE)</f>
        <v>0</v>
      </c>
      <c r="S76" s="284">
        <f>HLOOKUP($A76,'Scenario 2'!$I$178:$N$208,Summary!S$2-2015,FALSE)</f>
        <v>0</v>
      </c>
      <c r="T76" s="284">
        <f>HLOOKUP($A76,'Scenario 2'!$I$178:$N$208,Summary!T$2-2015,FALSE)</f>
        <v>0</v>
      </c>
      <c r="U76" s="284">
        <f>HLOOKUP($A76,'Scenario 2'!$I$178:$N$208,Summary!U$2-2015,FALSE)</f>
        <v>0</v>
      </c>
      <c r="V76" s="284">
        <f>HLOOKUP($A76,'Scenario 2'!$I$178:$N$208,Summary!V$2-2015,FALSE)</f>
        <v>0</v>
      </c>
      <c r="W76" s="284">
        <f>HLOOKUP($A76,'Scenario 2'!$I$178:$N$208,Summary!W$2-2015,FALSE)</f>
        <v>0</v>
      </c>
      <c r="X76" s="284">
        <f>HLOOKUP($A76,'Scenario 2'!$I$178:$N$208,Summary!X$2-2015,FALSE)</f>
        <v>0</v>
      </c>
      <c r="Y76" s="284">
        <f>HLOOKUP($A76,'Scenario 2'!$I$178:$N$208,Summary!Y$2-2015,FALSE)</f>
        <v>0</v>
      </c>
      <c r="Z76" s="284">
        <f>HLOOKUP($A76,'Scenario 2'!$I$178:$N$208,Summary!Z$2-2015,FALSE)</f>
        <v>0</v>
      </c>
      <c r="AA76" s="284">
        <f>HLOOKUP($A76,'Scenario 2'!$I$178:$N$208,Summary!AA$2-2015,FALSE)</f>
        <v>0</v>
      </c>
      <c r="AB76" s="284">
        <f>HLOOKUP($A76,'Scenario 2'!$I$178:$N$208,Summary!AB$2-2015,FALSE)</f>
        <v>0</v>
      </c>
      <c r="AC76" s="284">
        <f>HLOOKUP($A76,'Scenario 2'!$I$178:$N$208,Summary!AC$2-2015,FALSE)</f>
        <v>0</v>
      </c>
      <c r="AD76" s="284">
        <f>HLOOKUP($A76,'Scenario 2'!$I$178:$N$208,Summary!AD$2-2015,FALSE)</f>
        <v>0</v>
      </c>
      <c r="AE76" s="284">
        <f>HLOOKUP($A76,'Scenario 2'!$I$178:$N$208,Summary!AE$2-2015,FALSE)</f>
        <v>0</v>
      </c>
      <c r="AF76" s="284">
        <f>HLOOKUP($A76,'Scenario 2'!$I$178:$N$208,Summary!AF$2-2015,FALSE)</f>
        <v>0</v>
      </c>
      <c r="AG76" s="284">
        <f>HLOOKUP($A76,'Scenario 2'!$I$178:$N$208,Summary!AG$2-2015,FALSE)</f>
        <v>0</v>
      </c>
      <c r="AH76" s="284">
        <f>HLOOKUP($A76,'Scenario 2'!$I$178:$N$208,Summary!AH$2-2015,FALSE)</f>
        <v>0</v>
      </c>
      <c r="AI76" s="284">
        <f>HLOOKUP($A76,'Scenario 2'!$I$178:$N$208,Summary!AI$2-2015,FALSE)</f>
        <v>0</v>
      </c>
      <c r="AJ76" s="284">
        <f>HLOOKUP($A76,'Scenario 2'!$I$178:$N$208,Summary!AJ$2-2015,FALSE)</f>
        <v>0</v>
      </c>
      <c r="AK76" s="284">
        <f>SUM(H76:AJ76)</f>
        <v>0</v>
      </c>
    </row>
    <row r="77" spans="1:37" collapsed="1">
      <c r="A77" s="286"/>
      <c r="C77" s="281"/>
      <c r="D77" s="286"/>
      <c r="E77" s="286"/>
      <c r="F77" s="297"/>
      <c r="G77" s="286"/>
      <c r="H77" s="281"/>
      <c r="I77" s="281"/>
      <c r="J77" s="281"/>
      <c r="K77" s="281"/>
      <c r="L77" s="281"/>
      <c r="M77" s="281"/>
      <c r="N77" s="281"/>
      <c r="O77" s="281"/>
      <c r="P77" s="281"/>
      <c r="Q77" s="281"/>
      <c r="R77" s="281"/>
      <c r="S77" s="281"/>
      <c r="T77" s="281"/>
      <c r="U77" s="281"/>
      <c r="V77" s="281"/>
      <c r="W77" s="281"/>
      <c r="X77" s="281"/>
      <c r="Y77" s="281"/>
      <c r="Z77" s="281"/>
      <c r="AA77" s="281"/>
      <c r="AB77" s="281"/>
      <c r="AC77" s="281"/>
      <c r="AD77" s="281"/>
      <c r="AE77" s="281"/>
      <c r="AF77" s="281"/>
      <c r="AG77" s="281"/>
      <c r="AH77" s="281"/>
      <c r="AI77" s="281"/>
      <c r="AJ77" s="281"/>
      <c r="AK77" s="281"/>
    </row>
    <row r="78" spans="1:37" s="281" customFormat="1">
      <c r="A78" s="285">
        <v>3</v>
      </c>
      <c r="B78" s="285" t="str">
        <f>CONCATENATE("Sensitivity ",A78)</f>
        <v>Sensitivity 3</v>
      </c>
      <c r="C78" s="289" t="s">
        <v>175</v>
      </c>
      <c r="D78" s="285">
        <v>2026</v>
      </c>
      <c r="E78" s="285">
        <v>2026</v>
      </c>
      <c r="F78" s="295" t="s">
        <v>311</v>
      </c>
      <c r="G78" s="288"/>
      <c r="H78" s="290">
        <f ca="1">SUBTOTAL(9,H79:H83)</f>
        <v>50240082.030000001</v>
      </c>
      <c r="I78" s="290">
        <f t="shared" ref="I78" ca="1" si="320">SUBTOTAL(9,I79:I83)</f>
        <v>45017527.841017045</v>
      </c>
      <c r="J78" s="290">
        <f t="shared" ref="J78" ca="1" si="321">SUBTOTAL(9,J79:J83)</f>
        <v>35284899.996312194</v>
      </c>
      <c r="K78" s="290">
        <f t="shared" ref="K78" ca="1" si="322">SUBTOTAL(9,K79:K83)</f>
        <v>44019754.039663948</v>
      </c>
      <c r="L78" s="290">
        <f t="shared" ref="L78" ca="1" si="323">SUBTOTAL(9,L79:L83)</f>
        <v>42087438.113427125</v>
      </c>
      <c r="M78" s="290">
        <f t="shared" ref="M78" ca="1" si="324">SUBTOTAL(9,M79:M83)</f>
        <v>39200668.329205796</v>
      </c>
      <c r="N78" s="290">
        <f t="shared" ref="N78" ca="1" si="325">SUBTOTAL(9,N79:N83)</f>
        <v>41375212.776428193</v>
      </c>
      <c r="O78" s="290">
        <f t="shared" ref="O78" ca="1" si="326">SUBTOTAL(9,O79:O83)</f>
        <v>37126216.890008606</v>
      </c>
      <c r="P78" s="290">
        <f t="shared" ref="P78" ca="1" si="327">SUBTOTAL(9,P79:P83)</f>
        <v>33331125.223032996</v>
      </c>
      <c r="Q78" s="290">
        <f t="shared" ref="Q78" ca="1" si="328">SUBTOTAL(9,Q79:Q83)</f>
        <v>32492974.498419028</v>
      </c>
      <c r="R78" s="290">
        <f t="shared" ref="R78" ca="1" si="329">SUBTOTAL(9,R79:R83)</f>
        <v>0</v>
      </c>
      <c r="S78" s="290">
        <f t="shared" ref="S78" ca="1" si="330">SUBTOTAL(9,S79:S83)</f>
        <v>0</v>
      </c>
      <c r="T78" s="290">
        <f t="shared" ref="T78" ca="1" si="331">SUBTOTAL(9,T79:T83)</f>
        <v>0</v>
      </c>
      <c r="U78" s="290">
        <f t="shared" ref="U78" ca="1" si="332">SUBTOTAL(9,U79:U83)</f>
        <v>0</v>
      </c>
      <c r="V78" s="290">
        <f t="shared" ref="V78" ca="1" si="333">SUBTOTAL(9,V79:V83)</f>
        <v>0</v>
      </c>
      <c r="W78" s="290">
        <f t="shared" ref="W78" ca="1" si="334">SUBTOTAL(9,W79:W83)</f>
        <v>0</v>
      </c>
      <c r="X78" s="290">
        <f t="shared" ref="X78" ca="1" si="335">SUBTOTAL(9,X79:X83)</f>
        <v>0</v>
      </c>
      <c r="Y78" s="290">
        <f t="shared" ref="Y78" ca="1" si="336">SUBTOTAL(9,Y79:Y83)</f>
        <v>0</v>
      </c>
      <c r="Z78" s="290">
        <f t="shared" ref="Z78" ca="1" si="337">SUBTOTAL(9,Z79:Z83)</f>
        <v>0</v>
      </c>
      <c r="AA78" s="290">
        <f t="shared" ref="AA78" ca="1" si="338">SUBTOTAL(9,AA79:AA83)</f>
        <v>0</v>
      </c>
      <c r="AB78" s="290">
        <f t="shared" ref="AB78" ca="1" si="339">SUBTOTAL(9,AB79:AB83)</f>
        <v>0</v>
      </c>
      <c r="AC78" s="290">
        <f t="shared" ref="AC78" ca="1" si="340">SUBTOTAL(9,AC79:AC83)</f>
        <v>0</v>
      </c>
      <c r="AD78" s="290">
        <f t="shared" ref="AD78" ca="1" si="341">SUBTOTAL(9,AD79:AD83)</f>
        <v>0</v>
      </c>
      <c r="AE78" s="290">
        <f t="shared" ref="AE78" ca="1" si="342">SUBTOTAL(9,AE79:AE83)</f>
        <v>0</v>
      </c>
      <c r="AF78" s="290">
        <f t="shared" ref="AF78" ca="1" si="343">SUBTOTAL(9,AF79:AF83)</f>
        <v>0</v>
      </c>
      <c r="AG78" s="290">
        <f t="shared" ref="AG78" ca="1" si="344">SUBTOTAL(9,AG79:AG83)</f>
        <v>0</v>
      </c>
      <c r="AH78" s="290">
        <f t="shared" ref="AH78" ca="1" si="345">SUBTOTAL(9,AH79:AH83)</f>
        <v>0</v>
      </c>
      <c r="AI78" s="290">
        <f t="shared" ref="AI78" ca="1" si="346">SUBTOTAL(9,AI79:AI83)</f>
        <v>0</v>
      </c>
      <c r="AJ78" s="290">
        <f t="shared" ref="AJ78" ca="1" si="347">SUBTOTAL(9,AJ79:AJ83)</f>
        <v>0</v>
      </c>
      <c r="AK78" s="290">
        <f t="shared" ref="AK78" ca="1" si="348">SUBTOTAL(9,AK79:AK83)</f>
        <v>400175899.73751497</v>
      </c>
    </row>
    <row r="79" spans="1:37" s="281" customFormat="1" hidden="1" outlineLevel="1">
      <c r="A79" s="283">
        <f>A78</f>
        <v>3</v>
      </c>
      <c r="B79" s="283"/>
      <c r="C79" s="287" t="s">
        <v>224</v>
      </c>
      <c r="D79" s="283"/>
      <c r="E79" s="283"/>
      <c r="F79" s="296"/>
      <c r="G79" s="282"/>
      <c r="H79" s="284">
        <f>HLOOKUP($A79,'Scenario 3'!$I$42:$N$72,Summary!H$2-2015,FALSE)</f>
        <v>18803258.5</v>
      </c>
      <c r="I79" s="284">
        <f>HLOOKUP($A79,'Scenario 3'!$I$42:$N$72,Summary!I$2-2015,FALSE)</f>
        <v>13498670.8059</v>
      </c>
      <c r="J79" s="284">
        <f>HLOOKUP($A79,'Scenario 3'!$I$42:$N$72,Summary!J$2-2015,FALSE)</f>
        <v>9009639.2204999998</v>
      </c>
      <c r="K79" s="284">
        <f>HLOOKUP($A79,'Scenario 3'!$I$42:$N$72,Summary!K$2-2015,FALSE)</f>
        <v>14520055.016700001</v>
      </c>
      <c r="L79" s="284">
        <f>HLOOKUP($A79,'Scenario 3'!$I$42:$N$72,Summary!L$2-2015,FALSE)</f>
        <v>12844693.324998107</v>
      </c>
      <c r="M79" s="284">
        <f>HLOOKUP($A79,'Scenario 3'!$I$42:$N$72,Summary!M$2-2015,FALSE)</f>
        <v>9373628.6450081989</v>
      </c>
      <c r="N79" s="284">
        <f>HLOOKUP($A79,'Scenario 3'!$I$42:$N$72,Summary!N$2-2015,FALSE)</f>
        <v>10952332.298546642</v>
      </c>
      <c r="O79" s="284">
        <f>HLOOKUP($A79,'Scenario 3'!$I$42:$N$72,Summary!O$2-2015,FALSE)</f>
        <v>6494718.8025694238</v>
      </c>
      <c r="P79" s="284">
        <f>HLOOKUP($A79,'Scenario 3'!$I$42:$N$72,Summary!P$2-2015,FALSE)</f>
        <v>2086997.1738450378</v>
      </c>
      <c r="Q79" s="284">
        <f>HLOOKUP($A79,'Scenario 3'!$I$42:$N$72,Summary!Q$2-2015,FALSE)</f>
        <v>623963.88824730297</v>
      </c>
      <c r="R79" s="284">
        <f>HLOOKUP($A79,'Scenario 3'!$I$42:$N$72,Summary!R$2-2015,FALSE)</f>
        <v>0</v>
      </c>
      <c r="S79" s="284">
        <f>HLOOKUP($A79,'Scenario 3'!$I$42:$N$72,Summary!S$2-2015,FALSE)</f>
        <v>0</v>
      </c>
      <c r="T79" s="284">
        <f>HLOOKUP($A79,'Scenario 3'!$I$42:$N$72,Summary!T$2-2015,FALSE)</f>
        <v>0</v>
      </c>
      <c r="U79" s="284">
        <f>HLOOKUP($A79,'Scenario 3'!$I$42:$N$72,Summary!U$2-2015,FALSE)</f>
        <v>0</v>
      </c>
      <c r="V79" s="284">
        <f>HLOOKUP($A79,'Scenario 3'!$I$42:$N$72,Summary!V$2-2015,FALSE)</f>
        <v>0</v>
      </c>
      <c r="W79" s="284">
        <f>HLOOKUP($A79,'Scenario 3'!$I$42:$N$72,Summary!W$2-2015,FALSE)</f>
        <v>0</v>
      </c>
      <c r="X79" s="284">
        <f>HLOOKUP($A79,'Scenario 3'!$I$42:$N$72,Summary!X$2-2015,FALSE)</f>
        <v>0</v>
      </c>
      <c r="Y79" s="284">
        <f>HLOOKUP($A79,'Scenario 3'!$I$42:$N$72,Summary!Y$2-2015,FALSE)</f>
        <v>0</v>
      </c>
      <c r="Z79" s="284">
        <f>HLOOKUP($A79,'Scenario 3'!$I$42:$N$72,Summary!Z$2-2015,FALSE)</f>
        <v>0</v>
      </c>
      <c r="AA79" s="284">
        <f>HLOOKUP($A79,'Scenario 3'!$I$42:$N$72,Summary!AA$2-2015,FALSE)</f>
        <v>0</v>
      </c>
      <c r="AB79" s="284">
        <f>HLOOKUP($A79,'Scenario 3'!$I$42:$N$72,Summary!AB$2-2015,FALSE)</f>
        <v>0</v>
      </c>
      <c r="AC79" s="284">
        <f>HLOOKUP($A79,'Scenario 3'!$I$42:$N$72,Summary!AC$2-2015,FALSE)</f>
        <v>0</v>
      </c>
      <c r="AD79" s="284">
        <f>HLOOKUP($A79,'Scenario 3'!$I$42:$N$72,Summary!AD$2-2015,FALSE)</f>
        <v>0</v>
      </c>
      <c r="AE79" s="284">
        <f>HLOOKUP($A79,'Scenario 3'!$I$42:$N$72,Summary!AE$2-2015,FALSE)</f>
        <v>0</v>
      </c>
      <c r="AF79" s="284">
        <f>HLOOKUP($A79,'Scenario 3'!$I$42:$N$72,Summary!AF$2-2015,FALSE)</f>
        <v>0</v>
      </c>
      <c r="AG79" s="284">
        <f>HLOOKUP($A79,'Scenario 3'!$I$42:$N$72,Summary!AG$2-2015,FALSE)</f>
        <v>0</v>
      </c>
      <c r="AH79" s="284">
        <f>HLOOKUP($A79,'Scenario 3'!$I$42:$N$72,Summary!AH$2-2015,FALSE)</f>
        <v>0</v>
      </c>
      <c r="AI79" s="284">
        <f>HLOOKUP($A79,'Scenario 3'!$I$42:$N$72,Summary!AI$2-2015,FALSE)</f>
        <v>0</v>
      </c>
      <c r="AJ79" s="284">
        <f>HLOOKUP($A79,'Scenario 3'!$I$42:$N$72,Summary!AJ$2-2015,FALSE)</f>
        <v>0</v>
      </c>
      <c r="AK79" s="284">
        <f>SUM(H79:AJ79)</f>
        <v>98207957.676314712</v>
      </c>
    </row>
    <row r="80" spans="1:37" s="281" customFormat="1" hidden="1" outlineLevel="1">
      <c r="A80" s="283">
        <f>A79</f>
        <v>3</v>
      </c>
      <c r="B80" s="283"/>
      <c r="C80" s="287" t="s">
        <v>225</v>
      </c>
      <c r="D80" s="283"/>
      <c r="E80" s="283"/>
      <c r="F80" s="296"/>
      <c r="G80" s="282"/>
      <c r="H80" s="284">
        <f ca="1">HLOOKUP($A80,'Scenario 3'!$I$75:$N$105,Summary!H$2-2015,FALSE)</f>
        <v>600000</v>
      </c>
      <c r="I80" s="284">
        <f ca="1">HLOOKUP($A80,'Scenario 3'!$I$75:$N$105,Summary!I$2-2015,FALSE)</f>
        <v>3927000</v>
      </c>
      <c r="J80" s="284">
        <f ca="1">HLOOKUP($A80,'Scenario 3'!$I$75:$N$105,Summary!J$2-2015,FALSE)</f>
        <v>364000</v>
      </c>
      <c r="K80" s="284">
        <f ca="1">HLOOKUP($A80,'Scenario 3'!$I$75:$N$105,Summary!K$2-2015,FALSE)</f>
        <v>371000</v>
      </c>
      <c r="L80" s="284">
        <f ca="1">HLOOKUP($A80,'Scenario 3'!$I$75:$N$105,Summary!L$2-2015,FALSE)</f>
        <v>378000</v>
      </c>
      <c r="M80" s="284">
        <f ca="1">HLOOKUP($A80,'Scenario 3'!$I$75:$N$105,Summary!M$2-2015,FALSE)</f>
        <v>385000.00000000006</v>
      </c>
      <c r="N80" s="284">
        <f ca="1">HLOOKUP($A80,'Scenario 3'!$I$75:$N$105,Summary!N$2-2015,FALSE)</f>
        <v>392000.00000000006</v>
      </c>
      <c r="O80" s="284">
        <f ca="1">HLOOKUP($A80,'Scenario 3'!$I$75:$N$105,Summary!O$2-2015,FALSE)</f>
        <v>0</v>
      </c>
      <c r="P80" s="284">
        <f ca="1">HLOOKUP($A80,'Scenario 3'!$I$75:$N$105,Summary!P$2-2015,FALSE)</f>
        <v>0</v>
      </c>
      <c r="Q80" s="284">
        <f ca="1">HLOOKUP($A80,'Scenario 3'!$I$75:$N$105,Summary!Q$2-2015,FALSE)</f>
        <v>0</v>
      </c>
      <c r="R80" s="284">
        <f ca="1">HLOOKUP($A80,'Scenario 3'!$I$75:$N$105,Summary!R$2-2015,FALSE)</f>
        <v>0</v>
      </c>
      <c r="S80" s="284">
        <f ca="1">HLOOKUP($A80,'Scenario 3'!$I$75:$N$105,Summary!S$2-2015,FALSE)</f>
        <v>0</v>
      </c>
      <c r="T80" s="284">
        <f ca="1">HLOOKUP($A80,'Scenario 3'!$I$75:$N$105,Summary!T$2-2015,FALSE)</f>
        <v>0</v>
      </c>
      <c r="U80" s="284">
        <f ca="1">HLOOKUP($A80,'Scenario 3'!$I$75:$N$105,Summary!U$2-2015,FALSE)</f>
        <v>0</v>
      </c>
      <c r="V80" s="284">
        <f ca="1">HLOOKUP($A80,'Scenario 3'!$I$75:$N$105,Summary!V$2-2015,FALSE)</f>
        <v>0</v>
      </c>
      <c r="W80" s="284">
        <f ca="1">HLOOKUP($A80,'Scenario 3'!$I$75:$N$105,Summary!W$2-2015,FALSE)</f>
        <v>0</v>
      </c>
      <c r="X80" s="284">
        <f ca="1">HLOOKUP($A80,'Scenario 3'!$I$75:$N$105,Summary!X$2-2015,FALSE)</f>
        <v>0</v>
      </c>
      <c r="Y80" s="284">
        <f ca="1">HLOOKUP($A80,'Scenario 3'!$I$75:$N$105,Summary!Y$2-2015,FALSE)</f>
        <v>0</v>
      </c>
      <c r="Z80" s="284">
        <f ca="1">HLOOKUP($A80,'Scenario 3'!$I$75:$N$105,Summary!Z$2-2015,FALSE)</f>
        <v>0</v>
      </c>
      <c r="AA80" s="284">
        <f ca="1">HLOOKUP($A80,'Scenario 3'!$I$75:$N$105,Summary!AA$2-2015,FALSE)</f>
        <v>0</v>
      </c>
      <c r="AB80" s="284">
        <f ca="1">HLOOKUP($A80,'Scenario 3'!$I$75:$N$105,Summary!AB$2-2015,FALSE)</f>
        <v>0</v>
      </c>
      <c r="AC80" s="284">
        <f ca="1">HLOOKUP($A80,'Scenario 3'!$I$75:$N$105,Summary!AC$2-2015,FALSE)</f>
        <v>0</v>
      </c>
      <c r="AD80" s="284">
        <f ca="1">HLOOKUP($A80,'Scenario 3'!$I$75:$N$105,Summary!AD$2-2015,FALSE)</f>
        <v>0</v>
      </c>
      <c r="AE80" s="284">
        <f ca="1">HLOOKUP($A80,'Scenario 3'!$I$75:$N$105,Summary!AE$2-2015,FALSE)</f>
        <v>0</v>
      </c>
      <c r="AF80" s="284">
        <f ca="1">HLOOKUP($A80,'Scenario 3'!$I$75:$N$105,Summary!AF$2-2015,FALSE)</f>
        <v>0</v>
      </c>
      <c r="AG80" s="284">
        <f ca="1">HLOOKUP($A80,'Scenario 3'!$I$75:$N$105,Summary!AG$2-2015,FALSE)</f>
        <v>0</v>
      </c>
      <c r="AH80" s="284">
        <f ca="1">HLOOKUP($A80,'Scenario 3'!$I$75:$N$105,Summary!AH$2-2015,FALSE)</f>
        <v>0</v>
      </c>
      <c r="AI80" s="284">
        <f ca="1">HLOOKUP($A80,'Scenario 3'!$I$75:$N$105,Summary!AI$2-2015,FALSE)</f>
        <v>0</v>
      </c>
      <c r="AJ80" s="284">
        <f ca="1">HLOOKUP($A80,'Scenario 3'!$I$75:$N$105,Summary!AJ$2-2015,FALSE)</f>
        <v>0</v>
      </c>
      <c r="AK80" s="284">
        <f ca="1">SUM(H80:AJ80)</f>
        <v>6417000</v>
      </c>
    </row>
    <row r="81" spans="1:37" s="281" customFormat="1" hidden="1" outlineLevel="1">
      <c r="A81" s="283">
        <f>A80</f>
        <v>3</v>
      </c>
      <c r="B81" s="283"/>
      <c r="C81" s="287" t="s">
        <v>226</v>
      </c>
      <c r="D81" s="283"/>
      <c r="E81" s="283"/>
      <c r="F81" s="296"/>
      <c r="G81" s="282"/>
      <c r="H81" s="284">
        <f>HLOOKUP($A81,'Scenario 3'!$I$108:$N$138,Summary!H$2-2015,FALSE)</f>
        <v>18063856.140000001</v>
      </c>
      <c r="I81" s="284">
        <f>HLOOKUP($A81,'Scenario 3'!$I$108:$N$138,Summary!I$2-2015,FALSE)</f>
        <v>16632735.566355139</v>
      </c>
      <c r="J81" s="284">
        <f>HLOOKUP($A81,'Scenario 3'!$I$108:$N$138,Summary!J$2-2015,FALSE)</f>
        <v>16916012.204859816</v>
      </c>
      <c r="K81" s="284">
        <f>HLOOKUP($A81,'Scenario 3'!$I$108:$N$138,Summary!K$2-2015,FALSE)</f>
        <v>17795841.474392522</v>
      </c>
      <c r="L81" s="284">
        <f>HLOOKUP($A81,'Scenario 3'!$I$108:$N$138,Summary!L$2-2015,FALSE)</f>
        <v>17896680.80747664</v>
      </c>
      <c r="M81" s="284">
        <f>HLOOKUP($A81,'Scenario 3'!$I$108:$N$138,Summary!M$2-2015,FALSE)</f>
        <v>18254614.423626173</v>
      </c>
      <c r="N81" s="284">
        <f>HLOOKUP($A81,'Scenario 3'!$I$108:$N$138,Summary!N$2-2015,FALSE)</f>
        <v>18619706.712098695</v>
      </c>
      <c r="O81" s="284">
        <f>HLOOKUP($A81,'Scenario 3'!$I$108:$N$138,Summary!O$2-2015,FALSE)</f>
        <v>18992100.846340671</v>
      </c>
      <c r="P81" s="284">
        <f>HLOOKUP($A81,'Scenario 3'!$I$108:$N$138,Summary!P$2-2015,FALSE)</f>
        <v>19371942.863267478</v>
      </c>
      <c r="Q81" s="284">
        <f>HLOOKUP($A81,'Scenario 3'!$I$108:$N$138,Summary!Q$2-2015,FALSE)</f>
        <v>19759381.720532831</v>
      </c>
      <c r="R81" s="284">
        <f>HLOOKUP($A81,'Scenario 3'!$I$108:$N$138,Summary!R$2-2015,FALSE)</f>
        <v>0</v>
      </c>
      <c r="S81" s="284">
        <f>HLOOKUP($A81,'Scenario 3'!$I$108:$N$138,Summary!S$2-2015,FALSE)</f>
        <v>0</v>
      </c>
      <c r="T81" s="284">
        <f>HLOOKUP($A81,'Scenario 3'!$I$108:$N$138,Summary!T$2-2015,FALSE)</f>
        <v>0</v>
      </c>
      <c r="U81" s="284">
        <f>HLOOKUP($A81,'Scenario 3'!$I$108:$N$138,Summary!U$2-2015,FALSE)</f>
        <v>0</v>
      </c>
      <c r="V81" s="284">
        <f>HLOOKUP($A81,'Scenario 3'!$I$108:$N$138,Summary!V$2-2015,FALSE)</f>
        <v>0</v>
      </c>
      <c r="W81" s="284">
        <f>HLOOKUP($A81,'Scenario 3'!$I$108:$N$138,Summary!W$2-2015,FALSE)</f>
        <v>0</v>
      </c>
      <c r="X81" s="284">
        <f>HLOOKUP($A81,'Scenario 3'!$I$108:$N$138,Summary!X$2-2015,FALSE)</f>
        <v>0</v>
      </c>
      <c r="Y81" s="284">
        <f>HLOOKUP($A81,'Scenario 3'!$I$108:$N$138,Summary!Y$2-2015,FALSE)</f>
        <v>0</v>
      </c>
      <c r="Z81" s="284">
        <f>HLOOKUP($A81,'Scenario 3'!$I$108:$N$138,Summary!Z$2-2015,FALSE)</f>
        <v>0</v>
      </c>
      <c r="AA81" s="284">
        <f>HLOOKUP($A81,'Scenario 3'!$I$108:$N$138,Summary!AA$2-2015,FALSE)</f>
        <v>0</v>
      </c>
      <c r="AB81" s="284">
        <f>HLOOKUP($A81,'Scenario 3'!$I$108:$N$138,Summary!AB$2-2015,FALSE)</f>
        <v>0</v>
      </c>
      <c r="AC81" s="284">
        <f>HLOOKUP($A81,'Scenario 3'!$I$108:$N$138,Summary!AC$2-2015,FALSE)</f>
        <v>0</v>
      </c>
      <c r="AD81" s="284">
        <f>HLOOKUP($A81,'Scenario 3'!$I$108:$N$138,Summary!AD$2-2015,FALSE)</f>
        <v>0</v>
      </c>
      <c r="AE81" s="284">
        <f>HLOOKUP($A81,'Scenario 3'!$I$108:$N$138,Summary!AE$2-2015,FALSE)</f>
        <v>0</v>
      </c>
      <c r="AF81" s="284">
        <f>HLOOKUP($A81,'Scenario 3'!$I$108:$N$138,Summary!AF$2-2015,FALSE)</f>
        <v>0</v>
      </c>
      <c r="AG81" s="284">
        <f>HLOOKUP($A81,'Scenario 3'!$I$108:$N$138,Summary!AG$2-2015,FALSE)</f>
        <v>0</v>
      </c>
      <c r="AH81" s="284">
        <f>HLOOKUP($A81,'Scenario 3'!$I$108:$N$138,Summary!AH$2-2015,FALSE)</f>
        <v>0</v>
      </c>
      <c r="AI81" s="284">
        <f>HLOOKUP($A81,'Scenario 3'!$I$108:$N$138,Summary!AI$2-2015,FALSE)</f>
        <v>0</v>
      </c>
      <c r="AJ81" s="284">
        <f>HLOOKUP($A81,'Scenario 3'!$I$108:$N$138,Summary!AJ$2-2015,FALSE)</f>
        <v>0</v>
      </c>
      <c r="AK81" s="284">
        <f>SUM(H81:AJ81)</f>
        <v>182302872.75895</v>
      </c>
    </row>
    <row r="82" spans="1:37" s="281" customFormat="1" hidden="1" outlineLevel="1">
      <c r="A82" s="283">
        <f>A81</f>
        <v>3</v>
      </c>
      <c r="B82" s="283"/>
      <c r="C82" s="287" t="s">
        <v>227</v>
      </c>
      <c r="D82" s="283"/>
      <c r="E82" s="283"/>
      <c r="F82" s="296"/>
      <c r="G82" s="282"/>
      <c r="H82" s="284">
        <f>HLOOKUP($A82,'Scenario 3'!$I$143:$N$173,Summary!H$2-2015,FALSE)</f>
        <v>10696150.390000001</v>
      </c>
      <c r="I82" s="284">
        <f>HLOOKUP($A82,'Scenario 3'!$I$143:$N$173,Summary!I$2-2015,FALSE)</f>
        <v>9662034.5640000012</v>
      </c>
      <c r="J82" s="284">
        <f>HLOOKUP($A82,'Scenario 3'!$I$143:$N$173,Summary!J$2-2015,FALSE)</f>
        <v>7321346.1899999995</v>
      </c>
      <c r="K82" s="284">
        <f>HLOOKUP($A82,'Scenario 3'!$I$143:$N$173,Summary!K$2-2015,FALSE)</f>
        <v>9605548.620000001</v>
      </c>
      <c r="L82" s="284">
        <f>HLOOKUP($A82,'Scenario 3'!$I$143:$N$173,Summary!L$2-2015,FALSE)</f>
        <v>9173586.6000000015</v>
      </c>
      <c r="M82" s="284">
        <f>HLOOKUP($A82,'Scenario 3'!$I$143:$N$173,Summary!M$2-2015,FALSE)</f>
        <v>9357058.3319999985</v>
      </c>
      <c r="N82" s="284">
        <f>HLOOKUP($A82,'Scenario 3'!$I$143:$N$173,Summary!N$2-2015,FALSE)</f>
        <v>9544199.498639999</v>
      </c>
      <c r="O82" s="284">
        <f>HLOOKUP($A82,'Scenario 3'!$I$143:$N$173,Summary!O$2-2015,FALSE)</f>
        <v>9735083.4886128008</v>
      </c>
      <c r="P82" s="284">
        <f>HLOOKUP($A82,'Scenario 3'!$I$143:$N$173,Summary!P$2-2015,FALSE)</f>
        <v>9929785.1583850533</v>
      </c>
      <c r="Q82" s="284">
        <f>HLOOKUP($A82,'Scenario 3'!$I$143:$N$173,Summary!Q$2-2015,FALSE)</f>
        <v>10128380.861552756</v>
      </c>
      <c r="R82" s="284">
        <f>HLOOKUP($A82,'Scenario 3'!$I$143:$N$173,Summary!R$2-2015,FALSE)</f>
        <v>0</v>
      </c>
      <c r="S82" s="284">
        <f>HLOOKUP($A82,'Scenario 3'!$I$143:$N$173,Summary!S$2-2015,FALSE)</f>
        <v>0</v>
      </c>
      <c r="T82" s="284">
        <f>HLOOKUP($A82,'Scenario 3'!$I$143:$N$173,Summary!T$2-2015,FALSE)</f>
        <v>0</v>
      </c>
      <c r="U82" s="284">
        <f>HLOOKUP($A82,'Scenario 3'!$I$143:$N$173,Summary!U$2-2015,FALSE)</f>
        <v>0</v>
      </c>
      <c r="V82" s="284">
        <f>HLOOKUP($A82,'Scenario 3'!$I$143:$N$173,Summary!V$2-2015,FALSE)</f>
        <v>0</v>
      </c>
      <c r="W82" s="284">
        <f>HLOOKUP($A82,'Scenario 3'!$I$143:$N$173,Summary!W$2-2015,FALSE)</f>
        <v>0</v>
      </c>
      <c r="X82" s="284">
        <f>HLOOKUP($A82,'Scenario 3'!$I$143:$N$173,Summary!X$2-2015,FALSE)</f>
        <v>0</v>
      </c>
      <c r="Y82" s="284">
        <f>HLOOKUP($A82,'Scenario 3'!$I$143:$N$173,Summary!Y$2-2015,FALSE)</f>
        <v>0</v>
      </c>
      <c r="Z82" s="284">
        <f>HLOOKUP($A82,'Scenario 3'!$I$143:$N$173,Summary!Z$2-2015,FALSE)</f>
        <v>0</v>
      </c>
      <c r="AA82" s="284">
        <f>HLOOKUP($A82,'Scenario 3'!$I$143:$N$173,Summary!AA$2-2015,FALSE)</f>
        <v>0</v>
      </c>
      <c r="AB82" s="284">
        <f>HLOOKUP($A82,'Scenario 3'!$I$143:$N$173,Summary!AB$2-2015,FALSE)</f>
        <v>0</v>
      </c>
      <c r="AC82" s="284">
        <f>HLOOKUP($A82,'Scenario 3'!$I$143:$N$173,Summary!AC$2-2015,FALSE)</f>
        <v>0</v>
      </c>
      <c r="AD82" s="284">
        <f>HLOOKUP($A82,'Scenario 3'!$I$143:$N$173,Summary!AD$2-2015,FALSE)</f>
        <v>0</v>
      </c>
      <c r="AE82" s="284">
        <f>HLOOKUP($A82,'Scenario 3'!$I$143:$N$173,Summary!AE$2-2015,FALSE)</f>
        <v>0</v>
      </c>
      <c r="AF82" s="284">
        <f>HLOOKUP($A82,'Scenario 3'!$I$143:$N$173,Summary!AF$2-2015,FALSE)</f>
        <v>0</v>
      </c>
      <c r="AG82" s="284">
        <f>HLOOKUP($A82,'Scenario 3'!$I$143:$N$173,Summary!AG$2-2015,FALSE)</f>
        <v>0</v>
      </c>
      <c r="AH82" s="284">
        <f>HLOOKUP($A82,'Scenario 3'!$I$143:$N$173,Summary!AH$2-2015,FALSE)</f>
        <v>0</v>
      </c>
      <c r="AI82" s="284">
        <f>HLOOKUP($A82,'Scenario 3'!$I$143:$N$173,Summary!AI$2-2015,FALSE)</f>
        <v>0</v>
      </c>
      <c r="AJ82" s="284">
        <f>HLOOKUP($A82,'Scenario 3'!$I$143:$N$173,Summary!AJ$2-2015,FALSE)</f>
        <v>0</v>
      </c>
      <c r="AK82" s="284">
        <f>SUM(H82:AJ82)</f>
        <v>95153173.70319061</v>
      </c>
    </row>
    <row r="83" spans="1:37" s="281" customFormat="1" hidden="1" outlineLevel="1">
      <c r="A83" s="283">
        <f>A82</f>
        <v>3</v>
      </c>
      <c r="B83" s="283"/>
      <c r="C83" s="287" t="s">
        <v>114</v>
      </c>
      <c r="D83" s="283"/>
      <c r="E83" s="283"/>
      <c r="F83" s="296"/>
      <c r="G83" s="282"/>
      <c r="H83" s="284">
        <f>HLOOKUP($A83,'Scenario 3'!$I$178:$N$208,Summary!H$2-2015,FALSE)</f>
        <v>2076817</v>
      </c>
      <c r="I83" s="284">
        <f>HLOOKUP($A83,'Scenario 3'!$I$178:$N$208,Summary!I$2-2015,FALSE)</f>
        <v>1297086.9047619049</v>
      </c>
      <c r="J83" s="284">
        <f>HLOOKUP($A83,'Scenario 3'!$I$178:$N$208,Summary!J$2-2015,FALSE)</f>
        <v>1673902.3809523806</v>
      </c>
      <c r="K83" s="284">
        <f>HLOOKUP($A83,'Scenario 3'!$I$178:$N$208,Summary!K$2-2015,FALSE)</f>
        <v>1727308.9285714286</v>
      </c>
      <c r="L83" s="284">
        <f>HLOOKUP($A83,'Scenario 3'!$I$178:$N$208,Summary!L$2-2015,FALSE)</f>
        <v>1794477.3809523808</v>
      </c>
      <c r="M83" s="284">
        <f>HLOOKUP($A83,'Scenario 3'!$I$178:$N$208,Summary!M$2-2015,FALSE)</f>
        <v>1830366.9285714286</v>
      </c>
      <c r="N83" s="284">
        <f>HLOOKUP($A83,'Scenario 3'!$I$178:$N$208,Summary!N$2-2015,FALSE)</f>
        <v>1866974.267142857</v>
      </c>
      <c r="O83" s="284">
        <f>HLOOKUP($A83,'Scenario 3'!$I$178:$N$208,Summary!O$2-2015,FALSE)</f>
        <v>1904313.7524857142</v>
      </c>
      <c r="P83" s="284">
        <f>HLOOKUP($A83,'Scenario 3'!$I$178:$N$208,Summary!P$2-2015,FALSE)</f>
        <v>1942400.0275354285</v>
      </c>
      <c r="Q83" s="284">
        <f>HLOOKUP($A83,'Scenario 3'!$I$178:$N$208,Summary!Q$2-2015,FALSE)</f>
        <v>1981248.028086137</v>
      </c>
      <c r="R83" s="284">
        <f>HLOOKUP($A83,'Scenario 3'!$I$178:$N$208,Summary!R$2-2015,FALSE)</f>
        <v>0</v>
      </c>
      <c r="S83" s="284">
        <f>HLOOKUP($A83,'Scenario 3'!$I$178:$N$208,Summary!S$2-2015,FALSE)</f>
        <v>0</v>
      </c>
      <c r="T83" s="284">
        <f>HLOOKUP($A83,'Scenario 3'!$I$178:$N$208,Summary!T$2-2015,FALSE)</f>
        <v>0</v>
      </c>
      <c r="U83" s="284">
        <f>HLOOKUP($A83,'Scenario 3'!$I$178:$N$208,Summary!U$2-2015,FALSE)</f>
        <v>0</v>
      </c>
      <c r="V83" s="284">
        <f>HLOOKUP($A83,'Scenario 3'!$I$178:$N$208,Summary!V$2-2015,FALSE)</f>
        <v>0</v>
      </c>
      <c r="W83" s="284">
        <f>HLOOKUP($A83,'Scenario 3'!$I$178:$N$208,Summary!W$2-2015,FALSE)</f>
        <v>0</v>
      </c>
      <c r="X83" s="284">
        <f>HLOOKUP($A83,'Scenario 3'!$I$178:$N$208,Summary!X$2-2015,FALSE)</f>
        <v>0</v>
      </c>
      <c r="Y83" s="284">
        <f>HLOOKUP($A83,'Scenario 3'!$I$178:$N$208,Summary!Y$2-2015,FALSE)</f>
        <v>0</v>
      </c>
      <c r="Z83" s="284">
        <f>HLOOKUP($A83,'Scenario 3'!$I$178:$N$208,Summary!Z$2-2015,FALSE)</f>
        <v>0</v>
      </c>
      <c r="AA83" s="284">
        <f>HLOOKUP($A83,'Scenario 3'!$I$178:$N$208,Summary!AA$2-2015,FALSE)</f>
        <v>0</v>
      </c>
      <c r="AB83" s="284">
        <f>HLOOKUP($A83,'Scenario 3'!$I$178:$N$208,Summary!AB$2-2015,FALSE)</f>
        <v>0</v>
      </c>
      <c r="AC83" s="284">
        <f>HLOOKUP($A83,'Scenario 3'!$I$178:$N$208,Summary!AC$2-2015,FALSE)</f>
        <v>0</v>
      </c>
      <c r="AD83" s="284">
        <f>HLOOKUP($A83,'Scenario 3'!$I$178:$N$208,Summary!AD$2-2015,FALSE)</f>
        <v>0</v>
      </c>
      <c r="AE83" s="284">
        <f>HLOOKUP($A83,'Scenario 3'!$I$178:$N$208,Summary!AE$2-2015,FALSE)</f>
        <v>0</v>
      </c>
      <c r="AF83" s="284">
        <f>HLOOKUP($A83,'Scenario 3'!$I$178:$N$208,Summary!AF$2-2015,FALSE)</f>
        <v>0</v>
      </c>
      <c r="AG83" s="284">
        <f>HLOOKUP($A83,'Scenario 3'!$I$178:$N$208,Summary!AG$2-2015,FALSE)</f>
        <v>0</v>
      </c>
      <c r="AH83" s="284">
        <f>HLOOKUP($A83,'Scenario 3'!$I$178:$N$208,Summary!AH$2-2015,FALSE)</f>
        <v>0</v>
      </c>
      <c r="AI83" s="284">
        <f>HLOOKUP($A83,'Scenario 3'!$I$178:$N$208,Summary!AI$2-2015,FALSE)</f>
        <v>0</v>
      </c>
      <c r="AJ83" s="284">
        <f>HLOOKUP($A83,'Scenario 3'!$I$178:$N$208,Summary!AJ$2-2015,FALSE)</f>
        <v>0</v>
      </c>
      <c r="AK83" s="284">
        <f>SUM(H83:AJ83)</f>
        <v>18094895.599059664</v>
      </c>
    </row>
    <row r="84" spans="1:37" s="281" customFormat="1" collapsed="1">
      <c r="A84" s="285" t="s">
        <v>206</v>
      </c>
      <c r="B84" s="285" t="str">
        <f>CONCATENATE("Sensitivity ",A84)</f>
        <v>Sensitivity 3A</v>
      </c>
      <c r="C84" s="289" t="s">
        <v>176</v>
      </c>
      <c r="D84" s="285">
        <v>2025</v>
      </c>
      <c r="E84" s="285">
        <v>2025</v>
      </c>
      <c r="F84" s="295" t="s">
        <v>307</v>
      </c>
      <c r="G84" s="288"/>
      <c r="H84" s="290">
        <f ca="1">SUBTOTAL(9,H85:H89)</f>
        <v>50240082.030000001</v>
      </c>
      <c r="I84" s="290">
        <f t="shared" ref="I84" ca="1" si="349">SUBTOTAL(9,I85:I89)</f>
        <v>51609983.380000003</v>
      </c>
      <c r="J84" s="290">
        <f t="shared" ref="J84" ca="1" si="350">SUBTOTAL(9,J85:J89)</f>
        <v>40885197.520000003</v>
      </c>
      <c r="K84" s="290">
        <f t="shared" ref="K84" ca="1" si="351">SUBTOTAL(9,K85:K89)</f>
        <v>43648754.039663948</v>
      </c>
      <c r="L84" s="290">
        <f t="shared" ref="L84" ca="1" si="352">SUBTOTAL(9,L85:L89)</f>
        <v>42087438.113427125</v>
      </c>
      <c r="M84" s="290">
        <f t="shared" ref="M84" ca="1" si="353">SUBTOTAL(9,M85:M89)</f>
        <v>36237920.451828547</v>
      </c>
      <c r="N84" s="290">
        <f t="shared" ref="N84" ca="1" si="354">SUBTOTAL(9,N85:N89)</f>
        <v>37372719.784217641</v>
      </c>
      <c r="O84" s="290">
        <f t="shared" ref="O84" ca="1" si="355">SUBTOTAL(9,O85:O89)</f>
        <v>33491312.539599385</v>
      </c>
      <c r="P84" s="290">
        <f t="shared" ref="P84" ca="1" si="356">SUBTOTAL(9,P85:P89)</f>
        <v>31631295.281905938</v>
      </c>
      <c r="Q84" s="290">
        <f t="shared" ref="Q84" ca="1" si="357">SUBTOTAL(9,Q85:Q89)</f>
        <v>0</v>
      </c>
      <c r="R84" s="290">
        <f t="shared" ref="R84" ca="1" si="358">SUBTOTAL(9,R85:R89)</f>
        <v>0</v>
      </c>
      <c r="S84" s="290">
        <f t="shared" ref="S84" ca="1" si="359">SUBTOTAL(9,S85:S89)</f>
        <v>0</v>
      </c>
      <c r="T84" s="290">
        <f t="shared" ref="T84" ca="1" si="360">SUBTOTAL(9,T85:T89)</f>
        <v>0</v>
      </c>
      <c r="U84" s="290">
        <f t="shared" ref="U84" ca="1" si="361">SUBTOTAL(9,U85:U89)</f>
        <v>0</v>
      </c>
      <c r="V84" s="290">
        <f t="shared" ref="V84" ca="1" si="362">SUBTOTAL(9,V85:V89)</f>
        <v>0</v>
      </c>
      <c r="W84" s="290">
        <f t="shared" ref="W84" ca="1" si="363">SUBTOTAL(9,W85:W89)</f>
        <v>0</v>
      </c>
      <c r="X84" s="290">
        <f t="shared" ref="X84" ca="1" si="364">SUBTOTAL(9,X85:X89)</f>
        <v>0</v>
      </c>
      <c r="Y84" s="290">
        <f t="shared" ref="Y84" ca="1" si="365">SUBTOTAL(9,Y85:Y89)</f>
        <v>0</v>
      </c>
      <c r="Z84" s="290">
        <f t="shared" ref="Z84" ca="1" si="366">SUBTOTAL(9,Z85:Z89)</f>
        <v>0</v>
      </c>
      <c r="AA84" s="290">
        <f t="shared" ref="AA84" ca="1" si="367">SUBTOTAL(9,AA85:AA89)</f>
        <v>0</v>
      </c>
      <c r="AB84" s="290">
        <f t="shared" ref="AB84" ca="1" si="368">SUBTOTAL(9,AB85:AB89)</f>
        <v>0</v>
      </c>
      <c r="AC84" s="290">
        <f t="shared" ref="AC84" ca="1" si="369">SUBTOTAL(9,AC85:AC89)</f>
        <v>0</v>
      </c>
      <c r="AD84" s="290">
        <f t="shared" ref="AD84" ca="1" si="370">SUBTOTAL(9,AD85:AD89)</f>
        <v>0</v>
      </c>
      <c r="AE84" s="290">
        <f t="shared" ref="AE84" ca="1" si="371">SUBTOTAL(9,AE85:AE89)</f>
        <v>0</v>
      </c>
      <c r="AF84" s="290">
        <f t="shared" ref="AF84" ca="1" si="372">SUBTOTAL(9,AF85:AF89)</f>
        <v>0</v>
      </c>
      <c r="AG84" s="290">
        <f t="shared" ref="AG84" ca="1" si="373">SUBTOTAL(9,AG85:AG89)</f>
        <v>0</v>
      </c>
      <c r="AH84" s="290">
        <f t="shared" ref="AH84" ca="1" si="374">SUBTOTAL(9,AH85:AH89)</f>
        <v>0</v>
      </c>
      <c r="AI84" s="290">
        <f t="shared" ref="AI84" ca="1" si="375">SUBTOTAL(9,AI85:AI89)</f>
        <v>0</v>
      </c>
      <c r="AJ84" s="290">
        <f t="shared" ref="AJ84" ca="1" si="376">SUBTOTAL(9,AJ85:AJ89)</f>
        <v>0</v>
      </c>
      <c r="AK84" s="290">
        <f t="shared" ref="AK84" ca="1" si="377">SUBTOTAL(9,AK85:AK89)</f>
        <v>367204703.14064258</v>
      </c>
    </row>
    <row r="85" spans="1:37" s="281" customFormat="1" hidden="1" outlineLevel="1">
      <c r="A85" s="283" t="str">
        <f>A84</f>
        <v>3A</v>
      </c>
      <c r="B85" s="283"/>
      <c r="C85" s="287" t="s">
        <v>224</v>
      </c>
      <c r="D85" s="283"/>
      <c r="E85" s="283"/>
      <c r="F85" s="296"/>
      <c r="G85" s="282"/>
      <c r="H85" s="284">
        <f>HLOOKUP($A85,'Scenario 3'!$I$42:$N$72,Summary!H$2-2015,FALSE)</f>
        <v>18803258.5</v>
      </c>
      <c r="I85" s="284">
        <f>HLOOKUP($A85,'Scenario 3'!$I$42:$N$72,Summary!I$2-2015,FALSE)</f>
        <v>15515713.57</v>
      </c>
      <c r="J85" s="284">
        <f>HLOOKUP($A85,'Scenario 3'!$I$42:$N$72,Summary!J$2-2015,FALSE)</f>
        <v>10355907.15</v>
      </c>
      <c r="K85" s="284">
        <f>HLOOKUP($A85,'Scenario 3'!$I$42:$N$72,Summary!K$2-2015,FALSE)</f>
        <v>14520055.016700001</v>
      </c>
      <c r="L85" s="284">
        <f>HLOOKUP($A85,'Scenario 3'!$I$42:$N$72,Summary!L$2-2015,FALSE)</f>
        <v>12844693.324998107</v>
      </c>
      <c r="M85" s="284">
        <f>HLOOKUP($A85,'Scenario 3'!$I$42:$N$72,Summary!M$2-2015,FALSE)</f>
        <v>6795880.767630944</v>
      </c>
      <c r="N85" s="284">
        <f>HLOOKUP($A85,'Scenario 3'!$I$42:$N$72,Summary!N$2-2015,FALSE)</f>
        <v>7341839.3063360937</v>
      </c>
      <c r="O85" s="284">
        <f>HLOOKUP($A85,'Scenario 3'!$I$42:$N$72,Summary!O$2-2015,FALSE)</f>
        <v>2859814.4521601987</v>
      </c>
      <c r="P85" s="284">
        <f>HLOOKUP($A85,'Scenario 3'!$I$42:$N$72,Summary!P$2-2015,FALSE)</f>
        <v>387167.23271798127</v>
      </c>
      <c r="Q85" s="284">
        <f>HLOOKUP($A85,'Scenario 3'!$I$42:$N$72,Summary!Q$2-2015,FALSE)</f>
        <v>0</v>
      </c>
      <c r="R85" s="284">
        <f>HLOOKUP($A85,'Scenario 3'!$I$42:$N$72,Summary!R$2-2015,FALSE)</f>
        <v>0</v>
      </c>
      <c r="S85" s="284">
        <f>HLOOKUP($A85,'Scenario 3'!$I$42:$N$72,Summary!S$2-2015,FALSE)</f>
        <v>0</v>
      </c>
      <c r="T85" s="284">
        <f>HLOOKUP($A85,'Scenario 3'!$I$42:$N$72,Summary!T$2-2015,FALSE)</f>
        <v>0</v>
      </c>
      <c r="U85" s="284">
        <f>HLOOKUP($A85,'Scenario 3'!$I$42:$N$72,Summary!U$2-2015,FALSE)</f>
        <v>0</v>
      </c>
      <c r="V85" s="284">
        <f>HLOOKUP($A85,'Scenario 3'!$I$42:$N$72,Summary!V$2-2015,FALSE)</f>
        <v>0</v>
      </c>
      <c r="W85" s="284">
        <f>HLOOKUP($A85,'Scenario 3'!$I$42:$N$72,Summary!W$2-2015,FALSE)</f>
        <v>0</v>
      </c>
      <c r="X85" s="284">
        <f>HLOOKUP($A85,'Scenario 3'!$I$42:$N$72,Summary!X$2-2015,FALSE)</f>
        <v>0</v>
      </c>
      <c r="Y85" s="284">
        <f>HLOOKUP($A85,'Scenario 3'!$I$42:$N$72,Summary!Y$2-2015,FALSE)</f>
        <v>0</v>
      </c>
      <c r="Z85" s="284">
        <f>HLOOKUP($A85,'Scenario 3'!$I$42:$N$72,Summary!Z$2-2015,FALSE)</f>
        <v>0</v>
      </c>
      <c r="AA85" s="284">
        <f>HLOOKUP($A85,'Scenario 3'!$I$42:$N$72,Summary!AA$2-2015,FALSE)</f>
        <v>0</v>
      </c>
      <c r="AB85" s="284">
        <f>HLOOKUP($A85,'Scenario 3'!$I$42:$N$72,Summary!AB$2-2015,FALSE)</f>
        <v>0</v>
      </c>
      <c r="AC85" s="284">
        <f>HLOOKUP($A85,'Scenario 3'!$I$42:$N$72,Summary!AC$2-2015,FALSE)</f>
        <v>0</v>
      </c>
      <c r="AD85" s="284">
        <f>HLOOKUP($A85,'Scenario 3'!$I$42:$N$72,Summary!AD$2-2015,FALSE)</f>
        <v>0</v>
      </c>
      <c r="AE85" s="284">
        <f>HLOOKUP($A85,'Scenario 3'!$I$42:$N$72,Summary!AE$2-2015,FALSE)</f>
        <v>0</v>
      </c>
      <c r="AF85" s="284">
        <f>HLOOKUP($A85,'Scenario 3'!$I$42:$N$72,Summary!AF$2-2015,FALSE)</f>
        <v>0</v>
      </c>
      <c r="AG85" s="284">
        <f>HLOOKUP($A85,'Scenario 3'!$I$42:$N$72,Summary!AG$2-2015,FALSE)</f>
        <v>0</v>
      </c>
      <c r="AH85" s="284">
        <f>HLOOKUP($A85,'Scenario 3'!$I$42:$N$72,Summary!AH$2-2015,FALSE)</f>
        <v>0</v>
      </c>
      <c r="AI85" s="284">
        <f>HLOOKUP($A85,'Scenario 3'!$I$42:$N$72,Summary!AI$2-2015,FALSE)</f>
        <v>0</v>
      </c>
      <c r="AJ85" s="284">
        <f>HLOOKUP($A85,'Scenario 3'!$I$42:$N$72,Summary!AJ$2-2015,FALSE)</f>
        <v>0</v>
      </c>
      <c r="AK85" s="284">
        <f>SUM(H85:AJ85)</f>
        <v>89424329.320543319</v>
      </c>
    </row>
    <row r="86" spans="1:37" s="281" customFormat="1" hidden="1" outlineLevel="1">
      <c r="A86" s="283" t="str">
        <f>A85</f>
        <v>3A</v>
      </c>
      <c r="B86" s="283"/>
      <c r="C86" s="287" t="s">
        <v>225</v>
      </c>
      <c r="D86" s="283"/>
      <c r="E86" s="283"/>
      <c r="F86" s="296"/>
      <c r="G86" s="282"/>
      <c r="H86" s="284">
        <f ca="1">HLOOKUP($A86,'Scenario 3'!$I$75:$N$105,Summary!H$2-2015,FALSE)</f>
        <v>600000</v>
      </c>
      <c r="I86" s="284">
        <f ca="1">HLOOKUP($A86,'Scenario 3'!$I$75:$N$105,Summary!I$2-2015,FALSE)</f>
        <v>4641000</v>
      </c>
      <c r="J86" s="284">
        <f ca="1">HLOOKUP($A86,'Scenario 3'!$I$75:$N$105,Summary!J$2-2015,FALSE)</f>
        <v>728000</v>
      </c>
      <c r="K86" s="284">
        <f ca="1">HLOOKUP($A86,'Scenario 3'!$I$75:$N$105,Summary!K$2-2015,FALSE)</f>
        <v>0</v>
      </c>
      <c r="L86" s="284">
        <f ca="1">HLOOKUP($A86,'Scenario 3'!$I$75:$N$105,Summary!L$2-2015,FALSE)</f>
        <v>378000</v>
      </c>
      <c r="M86" s="284">
        <f ca="1">HLOOKUP($A86,'Scenario 3'!$I$75:$N$105,Summary!M$2-2015,FALSE)</f>
        <v>0</v>
      </c>
      <c r="N86" s="284">
        <f ca="1">HLOOKUP($A86,'Scenario 3'!$I$75:$N$105,Summary!N$2-2015,FALSE)</f>
        <v>0</v>
      </c>
      <c r="O86" s="284">
        <f ca="1">HLOOKUP($A86,'Scenario 3'!$I$75:$N$105,Summary!O$2-2015,FALSE)</f>
        <v>0</v>
      </c>
      <c r="P86" s="284">
        <f ca="1">HLOOKUP($A86,'Scenario 3'!$I$75:$N$105,Summary!P$2-2015,FALSE)</f>
        <v>0</v>
      </c>
      <c r="Q86" s="284">
        <f ca="1">HLOOKUP($A86,'Scenario 3'!$I$75:$N$105,Summary!Q$2-2015,FALSE)</f>
        <v>0</v>
      </c>
      <c r="R86" s="284">
        <f ca="1">HLOOKUP($A86,'Scenario 3'!$I$75:$N$105,Summary!R$2-2015,FALSE)</f>
        <v>0</v>
      </c>
      <c r="S86" s="284">
        <f ca="1">HLOOKUP($A86,'Scenario 3'!$I$75:$N$105,Summary!S$2-2015,FALSE)</f>
        <v>0</v>
      </c>
      <c r="T86" s="284">
        <f ca="1">HLOOKUP($A86,'Scenario 3'!$I$75:$N$105,Summary!T$2-2015,FALSE)</f>
        <v>0</v>
      </c>
      <c r="U86" s="284">
        <f ca="1">HLOOKUP($A86,'Scenario 3'!$I$75:$N$105,Summary!U$2-2015,FALSE)</f>
        <v>0</v>
      </c>
      <c r="V86" s="284">
        <f ca="1">HLOOKUP($A86,'Scenario 3'!$I$75:$N$105,Summary!V$2-2015,FALSE)</f>
        <v>0</v>
      </c>
      <c r="W86" s="284">
        <f ca="1">HLOOKUP($A86,'Scenario 3'!$I$75:$N$105,Summary!W$2-2015,FALSE)</f>
        <v>0</v>
      </c>
      <c r="X86" s="284">
        <f ca="1">HLOOKUP($A86,'Scenario 3'!$I$75:$N$105,Summary!X$2-2015,FALSE)</f>
        <v>0</v>
      </c>
      <c r="Y86" s="284">
        <f ca="1">HLOOKUP($A86,'Scenario 3'!$I$75:$N$105,Summary!Y$2-2015,FALSE)</f>
        <v>0</v>
      </c>
      <c r="Z86" s="284">
        <f ca="1">HLOOKUP($A86,'Scenario 3'!$I$75:$N$105,Summary!Z$2-2015,FALSE)</f>
        <v>0</v>
      </c>
      <c r="AA86" s="284">
        <f ca="1">HLOOKUP($A86,'Scenario 3'!$I$75:$N$105,Summary!AA$2-2015,FALSE)</f>
        <v>0</v>
      </c>
      <c r="AB86" s="284">
        <f ca="1">HLOOKUP($A86,'Scenario 3'!$I$75:$N$105,Summary!AB$2-2015,FALSE)</f>
        <v>0</v>
      </c>
      <c r="AC86" s="284">
        <f ca="1">HLOOKUP($A86,'Scenario 3'!$I$75:$N$105,Summary!AC$2-2015,FALSE)</f>
        <v>0</v>
      </c>
      <c r="AD86" s="284">
        <f ca="1">HLOOKUP($A86,'Scenario 3'!$I$75:$N$105,Summary!AD$2-2015,FALSE)</f>
        <v>0</v>
      </c>
      <c r="AE86" s="284">
        <f ca="1">HLOOKUP($A86,'Scenario 3'!$I$75:$N$105,Summary!AE$2-2015,FALSE)</f>
        <v>0</v>
      </c>
      <c r="AF86" s="284">
        <f ca="1">HLOOKUP($A86,'Scenario 3'!$I$75:$N$105,Summary!AF$2-2015,FALSE)</f>
        <v>0</v>
      </c>
      <c r="AG86" s="284">
        <f ca="1">HLOOKUP($A86,'Scenario 3'!$I$75:$N$105,Summary!AG$2-2015,FALSE)</f>
        <v>0</v>
      </c>
      <c r="AH86" s="284">
        <f ca="1">HLOOKUP($A86,'Scenario 3'!$I$75:$N$105,Summary!AH$2-2015,FALSE)</f>
        <v>0</v>
      </c>
      <c r="AI86" s="284">
        <f ca="1">HLOOKUP($A86,'Scenario 3'!$I$75:$N$105,Summary!AI$2-2015,FALSE)</f>
        <v>0</v>
      </c>
      <c r="AJ86" s="284">
        <f ca="1">HLOOKUP($A86,'Scenario 3'!$I$75:$N$105,Summary!AJ$2-2015,FALSE)</f>
        <v>0</v>
      </c>
      <c r="AK86" s="284">
        <f ca="1">SUM(H86:AJ86)</f>
        <v>6347000</v>
      </c>
    </row>
    <row r="87" spans="1:37" s="281" customFormat="1" hidden="1" outlineLevel="1">
      <c r="A87" s="283" t="str">
        <f>A86</f>
        <v>3A</v>
      </c>
      <c r="B87" s="283"/>
      <c r="C87" s="287" t="s">
        <v>226</v>
      </c>
      <c r="D87" s="283"/>
      <c r="E87" s="283"/>
      <c r="F87" s="296"/>
      <c r="G87" s="282"/>
      <c r="H87" s="284">
        <f>HLOOKUP($A87,'Scenario 3'!$I$108:$N$138,Summary!H$2-2015,FALSE)</f>
        <v>18063856.140000001</v>
      </c>
      <c r="I87" s="284">
        <f>HLOOKUP($A87,'Scenario 3'!$I$108:$N$138,Summary!I$2-2015,FALSE)</f>
        <v>18538569.849999998</v>
      </c>
      <c r="J87" s="284">
        <f>HLOOKUP($A87,'Scenario 3'!$I$108:$N$138,Summary!J$2-2015,FALSE)</f>
        <v>18854305.27</v>
      </c>
      <c r="K87" s="284">
        <f>HLOOKUP($A87,'Scenario 3'!$I$108:$N$138,Summary!K$2-2015,FALSE)</f>
        <v>17795841.474392522</v>
      </c>
      <c r="L87" s="284">
        <f>HLOOKUP($A87,'Scenario 3'!$I$108:$N$138,Summary!L$2-2015,FALSE)</f>
        <v>17896680.80747664</v>
      </c>
      <c r="M87" s="284">
        <f>HLOOKUP($A87,'Scenario 3'!$I$108:$N$138,Summary!M$2-2015,FALSE)</f>
        <v>18254614.423626173</v>
      </c>
      <c r="N87" s="284">
        <f>HLOOKUP($A87,'Scenario 3'!$I$108:$N$138,Summary!N$2-2015,FALSE)</f>
        <v>18619706.712098695</v>
      </c>
      <c r="O87" s="284">
        <f>HLOOKUP($A87,'Scenario 3'!$I$108:$N$138,Summary!O$2-2015,FALSE)</f>
        <v>18992100.846340671</v>
      </c>
      <c r="P87" s="284">
        <f>HLOOKUP($A87,'Scenario 3'!$I$108:$N$138,Summary!P$2-2015,FALSE)</f>
        <v>19371942.863267478</v>
      </c>
      <c r="Q87" s="284">
        <f>HLOOKUP($A87,'Scenario 3'!$I$108:$N$138,Summary!Q$2-2015,FALSE)</f>
        <v>0</v>
      </c>
      <c r="R87" s="284">
        <f>HLOOKUP($A87,'Scenario 3'!$I$108:$N$138,Summary!R$2-2015,FALSE)</f>
        <v>0</v>
      </c>
      <c r="S87" s="284">
        <f>HLOOKUP($A87,'Scenario 3'!$I$108:$N$138,Summary!S$2-2015,FALSE)</f>
        <v>0</v>
      </c>
      <c r="T87" s="284">
        <f>HLOOKUP($A87,'Scenario 3'!$I$108:$N$138,Summary!T$2-2015,FALSE)</f>
        <v>0</v>
      </c>
      <c r="U87" s="284">
        <f>HLOOKUP($A87,'Scenario 3'!$I$108:$N$138,Summary!U$2-2015,FALSE)</f>
        <v>0</v>
      </c>
      <c r="V87" s="284">
        <f>HLOOKUP($A87,'Scenario 3'!$I$108:$N$138,Summary!V$2-2015,FALSE)</f>
        <v>0</v>
      </c>
      <c r="W87" s="284">
        <f>HLOOKUP($A87,'Scenario 3'!$I$108:$N$138,Summary!W$2-2015,FALSE)</f>
        <v>0</v>
      </c>
      <c r="X87" s="284">
        <f>HLOOKUP($A87,'Scenario 3'!$I$108:$N$138,Summary!X$2-2015,FALSE)</f>
        <v>0</v>
      </c>
      <c r="Y87" s="284">
        <f>HLOOKUP($A87,'Scenario 3'!$I$108:$N$138,Summary!Y$2-2015,FALSE)</f>
        <v>0</v>
      </c>
      <c r="Z87" s="284">
        <f>HLOOKUP($A87,'Scenario 3'!$I$108:$N$138,Summary!Z$2-2015,FALSE)</f>
        <v>0</v>
      </c>
      <c r="AA87" s="284">
        <f>HLOOKUP($A87,'Scenario 3'!$I$108:$N$138,Summary!AA$2-2015,FALSE)</f>
        <v>0</v>
      </c>
      <c r="AB87" s="284">
        <f>HLOOKUP($A87,'Scenario 3'!$I$108:$N$138,Summary!AB$2-2015,FALSE)</f>
        <v>0</v>
      </c>
      <c r="AC87" s="284">
        <f>HLOOKUP($A87,'Scenario 3'!$I$108:$N$138,Summary!AC$2-2015,FALSE)</f>
        <v>0</v>
      </c>
      <c r="AD87" s="284">
        <f>HLOOKUP($A87,'Scenario 3'!$I$108:$N$138,Summary!AD$2-2015,FALSE)</f>
        <v>0</v>
      </c>
      <c r="AE87" s="284">
        <f>HLOOKUP($A87,'Scenario 3'!$I$108:$N$138,Summary!AE$2-2015,FALSE)</f>
        <v>0</v>
      </c>
      <c r="AF87" s="284">
        <f>HLOOKUP($A87,'Scenario 3'!$I$108:$N$138,Summary!AF$2-2015,FALSE)</f>
        <v>0</v>
      </c>
      <c r="AG87" s="284">
        <f>HLOOKUP($A87,'Scenario 3'!$I$108:$N$138,Summary!AG$2-2015,FALSE)</f>
        <v>0</v>
      </c>
      <c r="AH87" s="284">
        <f>HLOOKUP($A87,'Scenario 3'!$I$108:$N$138,Summary!AH$2-2015,FALSE)</f>
        <v>0</v>
      </c>
      <c r="AI87" s="284">
        <f>HLOOKUP($A87,'Scenario 3'!$I$108:$N$138,Summary!AI$2-2015,FALSE)</f>
        <v>0</v>
      </c>
      <c r="AJ87" s="284">
        <f>HLOOKUP($A87,'Scenario 3'!$I$108:$N$138,Summary!AJ$2-2015,FALSE)</f>
        <v>0</v>
      </c>
      <c r="AK87" s="284">
        <f>SUM(H87:AJ87)</f>
        <v>166387618.38720214</v>
      </c>
    </row>
    <row r="88" spans="1:37" s="281" customFormat="1" hidden="1" outlineLevel="1">
      <c r="A88" s="283" t="str">
        <f>A87</f>
        <v>3A</v>
      </c>
      <c r="B88" s="283"/>
      <c r="C88" s="287" t="s">
        <v>227</v>
      </c>
      <c r="D88" s="283"/>
      <c r="E88" s="283"/>
      <c r="F88" s="296"/>
      <c r="G88" s="282"/>
      <c r="H88" s="284">
        <f>HLOOKUP($A88,'Scenario 3'!$I$143:$N$173,Summary!H$2-2015,FALSE)</f>
        <v>10696150.390000001</v>
      </c>
      <c r="I88" s="284">
        <f>HLOOKUP($A88,'Scenario 3'!$I$143:$N$173,Summary!I$2-2015,FALSE)</f>
        <v>10735593.960000001</v>
      </c>
      <c r="J88" s="284">
        <f>HLOOKUP($A88,'Scenario 3'!$I$143:$N$173,Summary!J$2-2015,FALSE)</f>
        <v>8134829.0999999996</v>
      </c>
      <c r="K88" s="284">
        <f>HLOOKUP($A88,'Scenario 3'!$I$143:$N$173,Summary!K$2-2015,FALSE)</f>
        <v>9605548.620000001</v>
      </c>
      <c r="L88" s="284">
        <f>HLOOKUP($A88,'Scenario 3'!$I$143:$N$173,Summary!L$2-2015,FALSE)</f>
        <v>9173586.6000000015</v>
      </c>
      <c r="M88" s="284">
        <f>HLOOKUP($A88,'Scenario 3'!$I$143:$N$173,Summary!M$2-2015,FALSE)</f>
        <v>9357058.3319999985</v>
      </c>
      <c r="N88" s="284">
        <f>HLOOKUP($A88,'Scenario 3'!$I$143:$N$173,Summary!N$2-2015,FALSE)</f>
        <v>9544199.498639999</v>
      </c>
      <c r="O88" s="284">
        <f>HLOOKUP($A88,'Scenario 3'!$I$143:$N$173,Summary!O$2-2015,FALSE)</f>
        <v>9735083.4886128008</v>
      </c>
      <c r="P88" s="284">
        <f>HLOOKUP($A88,'Scenario 3'!$I$143:$N$173,Summary!P$2-2015,FALSE)</f>
        <v>9929785.1583850533</v>
      </c>
      <c r="Q88" s="284">
        <f>HLOOKUP($A88,'Scenario 3'!$I$143:$N$173,Summary!Q$2-2015,FALSE)</f>
        <v>0</v>
      </c>
      <c r="R88" s="284">
        <f>HLOOKUP($A88,'Scenario 3'!$I$143:$N$173,Summary!R$2-2015,FALSE)</f>
        <v>0</v>
      </c>
      <c r="S88" s="284">
        <f>HLOOKUP($A88,'Scenario 3'!$I$143:$N$173,Summary!S$2-2015,FALSE)</f>
        <v>0</v>
      </c>
      <c r="T88" s="284">
        <f>HLOOKUP($A88,'Scenario 3'!$I$143:$N$173,Summary!T$2-2015,FALSE)</f>
        <v>0</v>
      </c>
      <c r="U88" s="284">
        <f>HLOOKUP($A88,'Scenario 3'!$I$143:$N$173,Summary!U$2-2015,FALSE)</f>
        <v>0</v>
      </c>
      <c r="V88" s="284">
        <f>HLOOKUP($A88,'Scenario 3'!$I$143:$N$173,Summary!V$2-2015,FALSE)</f>
        <v>0</v>
      </c>
      <c r="W88" s="284">
        <f>HLOOKUP($A88,'Scenario 3'!$I$143:$N$173,Summary!W$2-2015,FALSE)</f>
        <v>0</v>
      </c>
      <c r="X88" s="284">
        <f>HLOOKUP($A88,'Scenario 3'!$I$143:$N$173,Summary!X$2-2015,FALSE)</f>
        <v>0</v>
      </c>
      <c r="Y88" s="284">
        <f>HLOOKUP($A88,'Scenario 3'!$I$143:$N$173,Summary!Y$2-2015,FALSE)</f>
        <v>0</v>
      </c>
      <c r="Z88" s="284">
        <f>HLOOKUP($A88,'Scenario 3'!$I$143:$N$173,Summary!Z$2-2015,FALSE)</f>
        <v>0</v>
      </c>
      <c r="AA88" s="284">
        <f>HLOOKUP($A88,'Scenario 3'!$I$143:$N$173,Summary!AA$2-2015,FALSE)</f>
        <v>0</v>
      </c>
      <c r="AB88" s="284">
        <f>HLOOKUP($A88,'Scenario 3'!$I$143:$N$173,Summary!AB$2-2015,FALSE)</f>
        <v>0</v>
      </c>
      <c r="AC88" s="284">
        <f>HLOOKUP($A88,'Scenario 3'!$I$143:$N$173,Summary!AC$2-2015,FALSE)</f>
        <v>0</v>
      </c>
      <c r="AD88" s="284">
        <f>HLOOKUP($A88,'Scenario 3'!$I$143:$N$173,Summary!AD$2-2015,FALSE)</f>
        <v>0</v>
      </c>
      <c r="AE88" s="284">
        <f>HLOOKUP($A88,'Scenario 3'!$I$143:$N$173,Summary!AE$2-2015,FALSE)</f>
        <v>0</v>
      </c>
      <c r="AF88" s="284">
        <f>HLOOKUP($A88,'Scenario 3'!$I$143:$N$173,Summary!AF$2-2015,FALSE)</f>
        <v>0</v>
      </c>
      <c r="AG88" s="284">
        <f>HLOOKUP($A88,'Scenario 3'!$I$143:$N$173,Summary!AG$2-2015,FALSE)</f>
        <v>0</v>
      </c>
      <c r="AH88" s="284">
        <f>HLOOKUP($A88,'Scenario 3'!$I$143:$N$173,Summary!AH$2-2015,FALSE)</f>
        <v>0</v>
      </c>
      <c r="AI88" s="284">
        <f>HLOOKUP($A88,'Scenario 3'!$I$143:$N$173,Summary!AI$2-2015,FALSE)</f>
        <v>0</v>
      </c>
      <c r="AJ88" s="284">
        <f>HLOOKUP($A88,'Scenario 3'!$I$143:$N$173,Summary!AJ$2-2015,FALSE)</f>
        <v>0</v>
      </c>
      <c r="AK88" s="284">
        <f>SUM(H88:AJ88)</f>
        <v>86911835.147637859</v>
      </c>
    </row>
    <row r="89" spans="1:37" s="281" customFormat="1" hidden="1" outlineLevel="1">
      <c r="A89" s="283" t="str">
        <f>A88</f>
        <v>3A</v>
      </c>
      <c r="B89" s="283"/>
      <c r="C89" s="287" t="s">
        <v>114</v>
      </c>
      <c r="D89" s="283"/>
      <c r="E89" s="283"/>
      <c r="F89" s="296"/>
      <c r="G89" s="282"/>
      <c r="H89" s="284">
        <f>HLOOKUP($A89,'Scenario 3'!$I$178:$N$208,Summary!H$2-2015,FALSE)</f>
        <v>2076817</v>
      </c>
      <c r="I89" s="284">
        <f>HLOOKUP($A89,'Scenario 3'!$I$178:$N$208,Summary!I$2-2015,FALSE)</f>
        <v>2179106</v>
      </c>
      <c r="J89" s="284">
        <f>HLOOKUP($A89,'Scenario 3'!$I$178:$N$208,Summary!J$2-2015,FALSE)</f>
        <v>2812155.9999999995</v>
      </c>
      <c r="K89" s="284">
        <f>HLOOKUP($A89,'Scenario 3'!$I$178:$N$208,Summary!K$2-2015,FALSE)</f>
        <v>1727308.9285714286</v>
      </c>
      <c r="L89" s="284">
        <f>HLOOKUP($A89,'Scenario 3'!$I$178:$N$208,Summary!L$2-2015,FALSE)</f>
        <v>1794477.3809523808</v>
      </c>
      <c r="M89" s="284">
        <f>HLOOKUP($A89,'Scenario 3'!$I$178:$N$208,Summary!M$2-2015,FALSE)</f>
        <v>1830366.9285714286</v>
      </c>
      <c r="N89" s="284">
        <f>HLOOKUP($A89,'Scenario 3'!$I$178:$N$208,Summary!N$2-2015,FALSE)</f>
        <v>1866974.267142857</v>
      </c>
      <c r="O89" s="284">
        <f>HLOOKUP($A89,'Scenario 3'!$I$178:$N$208,Summary!O$2-2015,FALSE)</f>
        <v>1904313.7524857142</v>
      </c>
      <c r="P89" s="284">
        <f>HLOOKUP($A89,'Scenario 3'!$I$178:$N$208,Summary!P$2-2015,FALSE)</f>
        <v>1942400.0275354285</v>
      </c>
      <c r="Q89" s="284">
        <f>HLOOKUP($A89,'Scenario 3'!$I$178:$N$208,Summary!Q$2-2015,FALSE)</f>
        <v>0</v>
      </c>
      <c r="R89" s="284">
        <f>HLOOKUP($A89,'Scenario 3'!$I$178:$N$208,Summary!R$2-2015,FALSE)</f>
        <v>0</v>
      </c>
      <c r="S89" s="284">
        <f>HLOOKUP($A89,'Scenario 3'!$I$178:$N$208,Summary!S$2-2015,FALSE)</f>
        <v>0</v>
      </c>
      <c r="T89" s="284">
        <f>HLOOKUP($A89,'Scenario 3'!$I$178:$N$208,Summary!T$2-2015,FALSE)</f>
        <v>0</v>
      </c>
      <c r="U89" s="284">
        <f>HLOOKUP($A89,'Scenario 3'!$I$178:$N$208,Summary!U$2-2015,FALSE)</f>
        <v>0</v>
      </c>
      <c r="V89" s="284">
        <f>HLOOKUP($A89,'Scenario 3'!$I$178:$N$208,Summary!V$2-2015,FALSE)</f>
        <v>0</v>
      </c>
      <c r="W89" s="284">
        <f>HLOOKUP($A89,'Scenario 3'!$I$178:$N$208,Summary!W$2-2015,FALSE)</f>
        <v>0</v>
      </c>
      <c r="X89" s="284">
        <f>HLOOKUP($A89,'Scenario 3'!$I$178:$N$208,Summary!X$2-2015,FALSE)</f>
        <v>0</v>
      </c>
      <c r="Y89" s="284">
        <f>HLOOKUP($A89,'Scenario 3'!$I$178:$N$208,Summary!Y$2-2015,FALSE)</f>
        <v>0</v>
      </c>
      <c r="Z89" s="284">
        <f>HLOOKUP($A89,'Scenario 3'!$I$178:$N$208,Summary!Z$2-2015,FALSE)</f>
        <v>0</v>
      </c>
      <c r="AA89" s="284">
        <f>HLOOKUP($A89,'Scenario 3'!$I$178:$N$208,Summary!AA$2-2015,FALSE)</f>
        <v>0</v>
      </c>
      <c r="AB89" s="284">
        <f>HLOOKUP($A89,'Scenario 3'!$I$178:$N$208,Summary!AB$2-2015,FALSE)</f>
        <v>0</v>
      </c>
      <c r="AC89" s="284">
        <f>HLOOKUP($A89,'Scenario 3'!$I$178:$N$208,Summary!AC$2-2015,FALSE)</f>
        <v>0</v>
      </c>
      <c r="AD89" s="284">
        <f>HLOOKUP($A89,'Scenario 3'!$I$178:$N$208,Summary!AD$2-2015,FALSE)</f>
        <v>0</v>
      </c>
      <c r="AE89" s="284">
        <f>HLOOKUP($A89,'Scenario 3'!$I$178:$N$208,Summary!AE$2-2015,FALSE)</f>
        <v>0</v>
      </c>
      <c r="AF89" s="284">
        <f>HLOOKUP($A89,'Scenario 3'!$I$178:$N$208,Summary!AF$2-2015,FALSE)</f>
        <v>0</v>
      </c>
      <c r="AG89" s="284">
        <f>HLOOKUP($A89,'Scenario 3'!$I$178:$N$208,Summary!AG$2-2015,FALSE)</f>
        <v>0</v>
      </c>
      <c r="AH89" s="284">
        <f>HLOOKUP($A89,'Scenario 3'!$I$178:$N$208,Summary!AH$2-2015,FALSE)</f>
        <v>0</v>
      </c>
      <c r="AI89" s="284">
        <f>HLOOKUP($A89,'Scenario 3'!$I$178:$N$208,Summary!AI$2-2015,FALSE)</f>
        <v>0</v>
      </c>
      <c r="AJ89" s="284">
        <f>HLOOKUP($A89,'Scenario 3'!$I$178:$N$208,Summary!AJ$2-2015,FALSE)</f>
        <v>0</v>
      </c>
      <c r="AK89" s="284">
        <f>SUM(H89:AJ89)</f>
        <v>18133920.285259239</v>
      </c>
    </row>
    <row r="90" spans="1:37" s="281" customFormat="1" collapsed="1">
      <c r="A90" s="285" t="s">
        <v>207</v>
      </c>
      <c r="B90" s="285" t="str">
        <f>CONCATENATE("Sensitivity ",A90)</f>
        <v>Sensitivity 3B</v>
      </c>
      <c r="C90" s="289" t="s">
        <v>177</v>
      </c>
      <c r="D90" s="285">
        <v>2023</v>
      </c>
      <c r="E90" s="285">
        <v>2023</v>
      </c>
      <c r="F90" s="295" t="s">
        <v>300</v>
      </c>
      <c r="G90" s="288"/>
      <c r="H90" s="290">
        <f ca="1">SUBTOTAL(9,H91:H95)</f>
        <v>50240082.030000001</v>
      </c>
      <c r="I90" s="290">
        <f t="shared" ref="I90" ca="1" si="378">SUBTOTAL(9,I91:I95)</f>
        <v>51609983.380000003</v>
      </c>
      <c r="J90" s="290">
        <f t="shared" ref="J90" ca="1" si="379">SUBTOTAL(9,J91:J95)</f>
        <v>40885197.520000003</v>
      </c>
      <c r="K90" s="290">
        <f t="shared" ref="K90" ca="1" si="380">SUBTOTAL(9,K91:K95)</f>
        <v>46943963.596919373</v>
      </c>
      <c r="L90" s="290">
        <f t="shared" ref="L90" ca="1" si="381">SUBTOTAL(9,L91:L95)</f>
        <v>40306532.265172601</v>
      </c>
      <c r="M90" s="290">
        <f t="shared" ref="M90" ca="1" si="382">SUBTOTAL(9,M91:M95)</f>
        <v>31447996.214229356</v>
      </c>
      <c r="N90" s="290">
        <f t="shared" ref="N90" ca="1" si="383">SUBTOTAL(9,N91:N95)</f>
        <v>30630615.087884728</v>
      </c>
      <c r="O90" s="290">
        <f t="shared" ref="O90" ca="1" si="384">SUBTOTAL(9,O91:O95)</f>
        <v>0</v>
      </c>
      <c r="P90" s="290">
        <f t="shared" ref="P90" ca="1" si="385">SUBTOTAL(9,P91:P95)</f>
        <v>0</v>
      </c>
      <c r="Q90" s="290">
        <f t="shared" ref="Q90" ca="1" si="386">SUBTOTAL(9,Q91:Q95)</f>
        <v>0</v>
      </c>
      <c r="R90" s="290">
        <f t="shared" ref="R90" ca="1" si="387">SUBTOTAL(9,R91:R95)</f>
        <v>0</v>
      </c>
      <c r="S90" s="290">
        <f t="shared" ref="S90" ca="1" si="388">SUBTOTAL(9,S91:S95)</f>
        <v>0</v>
      </c>
      <c r="T90" s="290">
        <f t="shared" ref="T90" ca="1" si="389">SUBTOTAL(9,T91:T95)</f>
        <v>0</v>
      </c>
      <c r="U90" s="290">
        <f t="shared" ref="U90" ca="1" si="390">SUBTOTAL(9,U91:U95)</f>
        <v>0</v>
      </c>
      <c r="V90" s="290">
        <f t="shared" ref="V90" ca="1" si="391">SUBTOTAL(9,V91:V95)</f>
        <v>0</v>
      </c>
      <c r="W90" s="290">
        <f t="shared" ref="W90" ca="1" si="392">SUBTOTAL(9,W91:W95)</f>
        <v>0</v>
      </c>
      <c r="X90" s="290">
        <f t="shared" ref="X90" ca="1" si="393">SUBTOTAL(9,X91:X95)</f>
        <v>0</v>
      </c>
      <c r="Y90" s="290">
        <f t="shared" ref="Y90" ca="1" si="394">SUBTOTAL(9,Y91:Y95)</f>
        <v>0</v>
      </c>
      <c r="Z90" s="290">
        <f t="shared" ref="Z90" ca="1" si="395">SUBTOTAL(9,Z91:Z95)</f>
        <v>0</v>
      </c>
      <c r="AA90" s="290">
        <f t="shared" ref="AA90" ca="1" si="396">SUBTOTAL(9,AA91:AA95)</f>
        <v>0</v>
      </c>
      <c r="AB90" s="290">
        <f t="shared" ref="AB90" ca="1" si="397">SUBTOTAL(9,AB91:AB95)</f>
        <v>0</v>
      </c>
      <c r="AC90" s="290">
        <f t="shared" ref="AC90" ca="1" si="398">SUBTOTAL(9,AC91:AC95)</f>
        <v>0</v>
      </c>
      <c r="AD90" s="290">
        <f t="shared" ref="AD90" ca="1" si="399">SUBTOTAL(9,AD91:AD95)</f>
        <v>0</v>
      </c>
      <c r="AE90" s="290">
        <f t="shared" ref="AE90" ca="1" si="400">SUBTOTAL(9,AE91:AE95)</f>
        <v>0</v>
      </c>
      <c r="AF90" s="290">
        <f t="shared" ref="AF90" ca="1" si="401">SUBTOTAL(9,AF91:AF95)</f>
        <v>0</v>
      </c>
      <c r="AG90" s="290">
        <f t="shared" ref="AG90" ca="1" si="402">SUBTOTAL(9,AG91:AG95)</f>
        <v>0</v>
      </c>
      <c r="AH90" s="290">
        <f t="shared" ref="AH90" ca="1" si="403">SUBTOTAL(9,AH91:AH95)</f>
        <v>0</v>
      </c>
      <c r="AI90" s="290">
        <f t="shared" ref="AI90" ca="1" si="404">SUBTOTAL(9,AI91:AI95)</f>
        <v>0</v>
      </c>
      <c r="AJ90" s="290">
        <f t="shared" ref="AJ90" ca="1" si="405">SUBTOTAL(9,AJ91:AJ95)</f>
        <v>0</v>
      </c>
      <c r="AK90" s="290">
        <f t="shared" ref="AK90" ca="1" si="406">SUBTOTAL(9,AK91:AK95)</f>
        <v>292064370.09420609</v>
      </c>
    </row>
    <row r="91" spans="1:37" s="281" customFormat="1" hidden="1" outlineLevel="1">
      <c r="A91" s="283" t="str">
        <f>A90</f>
        <v>3B</v>
      </c>
      <c r="B91" s="283"/>
      <c r="C91" s="287" t="s">
        <v>224</v>
      </c>
      <c r="D91" s="283"/>
      <c r="E91" s="283"/>
      <c r="F91" s="296"/>
      <c r="G91" s="282"/>
      <c r="H91" s="284">
        <f>HLOOKUP($A91,'Scenario 3'!$I$42:$N$72,Summary!H$2-2015,FALSE)</f>
        <v>18803258.5</v>
      </c>
      <c r="I91" s="284">
        <f>HLOOKUP($A91,'Scenario 3'!$I$42:$N$72,Summary!I$2-2015,FALSE)</f>
        <v>15515713.57</v>
      </c>
      <c r="J91" s="284">
        <f>HLOOKUP($A91,'Scenario 3'!$I$42:$N$72,Summary!J$2-2015,FALSE)</f>
        <v>10355907.15</v>
      </c>
      <c r="K91" s="284">
        <f>HLOOKUP($A91,'Scenario 3'!$I$42:$N$72,Summary!K$2-2015,FALSE)</f>
        <v>11519096.486919375</v>
      </c>
      <c r="L91" s="284">
        <f>HLOOKUP($A91,'Scenario 3'!$I$42:$N$72,Summary!L$2-2015,FALSE)</f>
        <v>6503594.1151725911</v>
      </c>
      <c r="M91" s="284">
        <f>HLOOKUP($A91,'Scenario 3'!$I$42:$N$72,Summary!M$2-2015,FALSE)</f>
        <v>2005956.5300317546</v>
      </c>
      <c r="N91" s="284">
        <f>HLOOKUP($A91,'Scenario 3'!$I$42:$N$72,Summary!N$2-2015,FALSE)</f>
        <v>599734.61000317475</v>
      </c>
      <c r="O91" s="284">
        <f>HLOOKUP($A91,'Scenario 3'!$I$42:$N$72,Summary!O$2-2015,FALSE)</f>
        <v>0</v>
      </c>
      <c r="P91" s="284">
        <f>HLOOKUP($A91,'Scenario 3'!$I$42:$N$72,Summary!P$2-2015,FALSE)</f>
        <v>0</v>
      </c>
      <c r="Q91" s="284">
        <f>HLOOKUP($A91,'Scenario 3'!$I$42:$N$72,Summary!Q$2-2015,FALSE)</f>
        <v>0</v>
      </c>
      <c r="R91" s="284">
        <f>HLOOKUP($A91,'Scenario 3'!$I$42:$N$72,Summary!R$2-2015,FALSE)</f>
        <v>0</v>
      </c>
      <c r="S91" s="284">
        <f>HLOOKUP($A91,'Scenario 3'!$I$42:$N$72,Summary!S$2-2015,FALSE)</f>
        <v>0</v>
      </c>
      <c r="T91" s="284">
        <f>HLOOKUP($A91,'Scenario 3'!$I$42:$N$72,Summary!T$2-2015,FALSE)</f>
        <v>0</v>
      </c>
      <c r="U91" s="284">
        <f>HLOOKUP($A91,'Scenario 3'!$I$42:$N$72,Summary!U$2-2015,FALSE)</f>
        <v>0</v>
      </c>
      <c r="V91" s="284">
        <f>HLOOKUP($A91,'Scenario 3'!$I$42:$N$72,Summary!V$2-2015,FALSE)</f>
        <v>0</v>
      </c>
      <c r="W91" s="284">
        <f>HLOOKUP($A91,'Scenario 3'!$I$42:$N$72,Summary!W$2-2015,FALSE)</f>
        <v>0</v>
      </c>
      <c r="X91" s="284">
        <f>HLOOKUP($A91,'Scenario 3'!$I$42:$N$72,Summary!X$2-2015,FALSE)</f>
        <v>0</v>
      </c>
      <c r="Y91" s="284">
        <f>HLOOKUP($A91,'Scenario 3'!$I$42:$N$72,Summary!Y$2-2015,FALSE)</f>
        <v>0</v>
      </c>
      <c r="Z91" s="284">
        <f>HLOOKUP($A91,'Scenario 3'!$I$42:$N$72,Summary!Z$2-2015,FALSE)</f>
        <v>0</v>
      </c>
      <c r="AA91" s="284">
        <f>HLOOKUP($A91,'Scenario 3'!$I$42:$N$72,Summary!AA$2-2015,FALSE)</f>
        <v>0</v>
      </c>
      <c r="AB91" s="284">
        <f>HLOOKUP($A91,'Scenario 3'!$I$42:$N$72,Summary!AB$2-2015,FALSE)</f>
        <v>0</v>
      </c>
      <c r="AC91" s="284">
        <f>HLOOKUP($A91,'Scenario 3'!$I$42:$N$72,Summary!AC$2-2015,FALSE)</f>
        <v>0</v>
      </c>
      <c r="AD91" s="284">
        <f>HLOOKUP($A91,'Scenario 3'!$I$42:$N$72,Summary!AD$2-2015,FALSE)</f>
        <v>0</v>
      </c>
      <c r="AE91" s="284">
        <f>HLOOKUP($A91,'Scenario 3'!$I$42:$N$72,Summary!AE$2-2015,FALSE)</f>
        <v>0</v>
      </c>
      <c r="AF91" s="284">
        <f>HLOOKUP($A91,'Scenario 3'!$I$42:$N$72,Summary!AF$2-2015,FALSE)</f>
        <v>0</v>
      </c>
      <c r="AG91" s="284">
        <f>HLOOKUP($A91,'Scenario 3'!$I$42:$N$72,Summary!AG$2-2015,FALSE)</f>
        <v>0</v>
      </c>
      <c r="AH91" s="284">
        <f>HLOOKUP($A91,'Scenario 3'!$I$42:$N$72,Summary!AH$2-2015,FALSE)</f>
        <v>0</v>
      </c>
      <c r="AI91" s="284">
        <f>HLOOKUP($A91,'Scenario 3'!$I$42:$N$72,Summary!AI$2-2015,FALSE)</f>
        <v>0</v>
      </c>
      <c r="AJ91" s="284">
        <f>HLOOKUP($A91,'Scenario 3'!$I$42:$N$72,Summary!AJ$2-2015,FALSE)</f>
        <v>0</v>
      </c>
      <c r="AK91" s="284">
        <f>SUM(H91:AJ91)</f>
        <v>65303260.962126896</v>
      </c>
    </row>
    <row r="92" spans="1:37" s="281" customFormat="1" hidden="1" outlineLevel="1">
      <c r="A92" s="283" t="str">
        <f>A91</f>
        <v>3B</v>
      </c>
      <c r="B92" s="283"/>
      <c r="C92" s="287" t="s">
        <v>225</v>
      </c>
      <c r="D92" s="283"/>
      <c r="E92" s="283"/>
      <c r="F92" s="296"/>
      <c r="G92" s="282"/>
      <c r="H92" s="284">
        <f ca="1">HLOOKUP($A92,'Scenario 3'!$I$75:$N$105,Summary!H$2-2015,FALSE)</f>
        <v>600000</v>
      </c>
      <c r="I92" s="284">
        <f ca="1">HLOOKUP($A92,'Scenario 3'!$I$75:$N$105,Summary!I$2-2015,FALSE)</f>
        <v>4641000</v>
      </c>
      <c r="J92" s="284">
        <f ca="1">HLOOKUP($A92,'Scenario 3'!$I$75:$N$105,Summary!J$2-2015,FALSE)</f>
        <v>728000</v>
      </c>
      <c r="K92" s="284">
        <f ca="1">HLOOKUP($A92,'Scenario 3'!$I$75:$N$105,Summary!K$2-2015,FALSE)</f>
        <v>2015208</v>
      </c>
      <c r="L92" s="284">
        <f ca="1">HLOOKUP($A92,'Scenario 3'!$I$75:$N$105,Summary!L$2-2015,FALSE)</f>
        <v>648000</v>
      </c>
      <c r="M92" s="284">
        <f ca="1">HLOOKUP($A92,'Scenario 3'!$I$75:$N$105,Summary!M$2-2015,FALSE)</f>
        <v>0</v>
      </c>
      <c r="N92" s="284">
        <f ca="1">HLOOKUP($A92,'Scenario 3'!$I$75:$N$105,Summary!N$2-2015,FALSE)</f>
        <v>0</v>
      </c>
      <c r="O92" s="284">
        <f ca="1">HLOOKUP($A92,'Scenario 3'!$I$75:$N$105,Summary!O$2-2015,FALSE)</f>
        <v>0</v>
      </c>
      <c r="P92" s="284">
        <f ca="1">HLOOKUP($A92,'Scenario 3'!$I$75:$N$105,Summary!P$2-2015,FALSE)</f>
        <v>0</v>
      </c>
      <c r="Q92" s="284">
        <f ca="1">HLOOKUP($A92,'Scenario 3'!$I$75:$N$105,Summary!Q$2-2015,FALSE)</f>
        <v>0</v>
      </c>
      <c r="R92" s="284">
        <f ca="1">HLOOKUP($A92,'Scenario 3'!$I$75:$N$105,Summary!R$2-2015,FALSE)</f>
        <v>0</v>
      </c>
      <c r="S92" s="284">
        <f ca="1">HLOOKUP($A92,'Scenario 3'!$I$75:$N$105,Summary!S$2-2015,FALSE)</f>
        <v>0</v>
      </c>
      <c r="T92" s="284">
        <f ca="1">HLOOKUP($A92,'Scenario 3'!$I$75:$N$105,Summary!T$2-2015,FALSE)</f>
        <v>0</v>
      </c>
      <c r="U92" s="284">
        <f ca="1">HLOOKUP($A92,'Scenario 3'!$I$75:$N$105,Summary!U$2-2015,FALSE)</f>
        <v>0</v>
      </c>
      <c r="V92" s="284">
        <f ca="1">HLOOKUP($A92,'Scenario 3'!$I$75:$N$105,Summary!V$2-2015,FALSE)</f>
        <v>0</v>
      </c>
      <c r="W92" s="284">
        <f ca="1">HLOOKUP($A92,'Scenario 3'!$I$75:$N$105,Summary!W$2-2015,FALSE)</f>
        <v>0</v>
      </c>
      <c r="X92" s="284">
        <f ca="1">HLOOKUP($A92,'Scenario 3'!$I$75:$N$105,Summary!X$2-2015,FALSE)</f>
        <v>0</v>
      </c>
      <c r="Y92" s="284">
        <f ca="1">HLOOKUP($A92,'Scenario 3'!$I$75:$N$105,Summary!Y$2-2015,FALSE)</f>
        <v>0</v>
      </c>
      <c r="Z92" s="284">
        <f ca="1">HLOOKUP($A92,'Scenario 3'!$I$75:$N$105,Summary!Z$2-2015,FALSE)</f>
        <v>0</v>
      </c>
      <c r="AA92" s="284">
        <f ca="1">HLOOKUP($A92,'Scenario 3'!$I$75:$N$105,Summary!AA$2-2015,FALSE)</f>
        <v>0</v>
      </c>
      <c r="AB92" s="284">
        <f ca="1">HLOOKUP($A92,'Scenario 3'!$I$75:$N$105,Summary!AB$2-2015,FALSE)</f>
        <v>0</v>
      </c>
      <c r="AC92" s="284">
        <f ca="1">HLOOKUP($A92,'Scenario 3'!$I$75:$N$105,Summary!AC$2-2015,FALSE)</f>
        <v>0</v>
      </c>
      <c r="AD92" s="284">
        <f ca="1">HLOOKUP($A92,'Scenario 3'!$I$75:$N$105,Summary!AD$2-2015,FALSE)</f>
        <v>0</v>
      </c>
      <c r="AE92" s="284">
        <f ca="1">HLOOKUP($A92,'Scenario 3'!$I$75:$N$105,Summary!AE$2-2015,FALSE)</f>
        <v>0</v>
      </c>
      <c r="AF92" s="284">
        <f ca="1">HLOOKUP($A92,'Scenario 3'!$I$75:$N$105,Summary!AF$2-2015,FALSE)</f>
        <v>0</v>
      </c>
      <c r="AG92" s="284">
        <f ca="1">HLOOKUP($A92,'Scenario 3'!$I$75:$N$105,Summary!AG$2-2015,FALSE)</f>
        <v>0</v>
      </c>
      <c r="AH92" s="284">
        <f ca="1">HLOOKUP($A92,'Scenario 3'!$I$75:$N$105,Summary!AH$2-2015,FALSE)</f>
        <v>0</v>
      </c>
      <c r="AI92" s="284">
        <f ca="1">HLOOKUP($A92,'Scenario 3'!$I$75:$N$105,Summary!AI$2-2015,FALSE)</f>
        <v>0</v>
      </c>
      <c r="AJ92" s="284">
        <f ca="1">HLOOKUP($A92,'Scenario 3'!$I$75:$N$105,Summary!AJ$2-2015,FALSE)</f>
        <v>0</v>
      </c>
      <c r="AK92" s="284">
        <f ca="1">SUM(H92:AJ92)</f>
        <v>8632208</v>
      </c>
    </row>
    <row r="93" spans="1:37" s="281" customFormat="1" hidden="1" outlineLevel="1">
      <c r="A93" s="283" t="str">
        <f>A92</f>
        <v>3B</v>
      </c>
      <c r="B93" s="283"/>
      <c r="C93" s="287" t="s">
        <v>226</v>
      </c>
      <c r="D93" s="283"/>
      <c r="E93" s="283"/>
      <c r="F93" s="296"/>
      <c r="G93" s="282"/>
      <c r="H93" s="284">
        <f>HLOOKUP($A93,'Scenario 3'!$I$108:$N$138,Summary!H$2-2015,FALSE)</f>
        <v>18063856.140000001</v>
      </c>
      <c r="I93" s="284">
        <f>HLOOKUP($A93,'Scenario 3'!$I$108:$N$138,Summary!I$2-2015,FALSE)</f>
        <v>18538569.849999998</v>
      </c>
      <c r="J93" s="284">
        <f>HLOOKUP($A93,'Scenario 3'!$I$108:$N$138,Summary!J$2-2015,FALSE)</f>
        <v>18854305.27</v>
      </c>
      <c r="K93" s="284">
        <f>HLOOKUP($A93,'Scenario 3'!$I$108:$N$138,Summary!K$2-2015,FALSE)</f>
        <v>19834948.309999999</v>
      </c>
      <c r="L93" s="284">
        <f>HLOOKUP($A93,'Scenario 3'!$I$108:$N$138,Summary!L$2-2015,FALSE)</f>
        <v>19947342.150000006</v>
      </c>
      <c r="M93" s="284">
        <f>HLOOKUP($A93,'Scenario 3'!$I$108:$N$138,Summary!M$2-2015,FALSE)</f>
        <v>18254614.423626173</v>
      </c>
      <c r="N93" s="284">
        <f>HLOOKUP($A93,'Scenario 3'!$I$108:$N$138,Summary!N$2-2015,FALSE)</f>
        <v>18619706.712098695</v>
      </c>
      <c r="O93" s="284">
        <f>HLOOKUP($A93,'Scenario 3'!$I$108:$N$138,Summary!O$2-2015,FALSE)</f>
        <v>0</v>
      </c>
      <c r="P93" s="284">
        <f>HLOOKUP($A93,'Scenario 3'!$I$108:$N$138,Summary!P$2-2015,FALSE)</f>
        <v>0</v>
      </c>
      <c r="Q93" s="284">
        <f>HLOOKUP($A93,'Scenario 3'!$I$108:$N$138,Summary!Q$2-2015,FALSE)</f>
        <v>0</v>
      </c>
      <c r="R93" s="284">
        <f>HLOOKUP($A93,'Scenario 3'!$I$108:$N$138,Summary!R$2-2015,FALSE)</f>
        <v>0</v>
      </c>
      <c r="S93" s="284">
        <f>HLOOKUP($A93,'Scenario 3'!$I$108:$N$138,Summary!S$2-2015,FALSE)</f>
        <v>0</v>
      </c>
      <c r="T93" s="284">
        <f>HLOOKUP($A93,'Scenario 3'!$I$108:$N$138,Summary!T$2-2015,FALSE)</f>
        <v>0</v>
      </c>
      <c r="U93" s="284">
        <f>HLOOKUP($A93,'Scenario 3'!$I$108:$N$138,Summary!U$2-2015,FALSE)</f>
        <v>0</v>
      </c>
      <c r="V93" s="284">
        <f>HLOOKUP($A93,'Scenario 3'!$I$108:$N$138,Summary!V$2-2015,FALSE)</f>
        <v>0</v>
      </c>
      <c r="W93" s="284">
        <f>HLOOKUP($A93,'Scenario 3'!$I$108:$N$138,Summary!W$2-2015,FALSE)</f>
        <v>0</v>
      </c>
      <c r="X93" s="284">
        <f>HLOOKUP($A93,'Scenario 3'!$I$108:$N$138,Summary!X$2-2015,FALSE)</f>
        <v>0</v>
      </c>
      <c r="Y93" s="284">
        <f>HLOOKUP($A93,'Scenario 3'!$I$108:$N$138,Summary!Y$2-2015,FALSE)</f>
        <v>0</v>
      </c>
      <c r="Z93" s="284">
        <f>HLOOKUP($A93,'Scenario 3'!$I$108:$N$138,Summary!Z$2-2015,FALSE)</f>
        <v>0</v>
      </c>
      <c r="AA93" s="284">
        <f>HLOOKUP($A93,'Scenario 3'!$I$108:$N$138,Summary!AA$2-2015,FALSE)</f>
        <v>0</v>
      </c>
      <c r="AB93" s="284">
        <f>HLOOKUP($A93,'Scenario 3'!$I$108:$N$138,Summary!AB$2-2015,FALSE)</f>
        <v>0</v>
      </c>
      <c r="AC93" s="284">
        <f>HLOOKUP($A93,'Scenario 3'!$I$108:$N$138,Summary!AC$2-2015,FALSE)</f>
        <v>0</v>
      </c>
      <c r="AD93" s="284">
        <f>HLOOKUP($A93,'Scenario 3'!$I$108:$N$138,Summary!AD$2-2015,FALSE)</f>
        <v>0</v>
      </c>
      <c r="AE93" s="284">
        <f>HLOOKUP($A93,'Scenario 3'!$I$108:$N$138,Summary!AE$2-2015,FALSE)</f>
        <v>0</v>
      </c>
      <c r="AF93" s="284">
        <f>HLOOKUP($A93,'Scenario 3'!$I$108:$N$138,Summary!AF$2-2015,FALSE)</f>
        <v>0</v>
      </c>
      <c r="AG93" s="284">
        <f>HLOOKUP($A93,'Scenario 3'!$I$108:$N$138,Summary!AG$2-2015,FALSE)</f>
        <v>0</v>
      </c>
      <c r="AH93" s="284">
        <f>HLOOKUP($A93,'Scenario 3'!$I$108:$N$138,Summary!AH$2-2015,FALSE)</f>
        <v>0</v>
      </c>
      <c r="AI93" s="284">
        <f>HLOOKUP($A93,'Scenario 3'!$I$108:$N$138,Summary!AI$2-2015,FALSE)</f>
        <v>0</v>
      </c>
      <c r="AJ93" s="284">
        <f>HLOOKUP($A93,'Scenario 3'!$I$108:$N$138,Summary!AJ$2-2015,FALSE)</f>
        <v>0</v>
      </c>
      <c r="AK93" s="284">
        <f>SUM(H93:AJ93)</f>
        <v>132113342.85572487</v>
      </c>
    </row>
    <row r="94" spans="1:37" s="281" customFormat="1" hidden="1" outlineLevel="1">
      <c r="A94" s="283" t="str">
        <f>A93</f>
        <v>3B</v>
      </c>
      <c r="B94" s="283"/>
      <c r="C94" s="287" t="s">
        <v>227</v>
      </c>
      <c r="D94" s="283"/>
      <c r="E94" s="283"/>
      <c r="F94" s="296"/>
      <c r="G94" s="282"/>
      <c r="H94" s="284">
        <f>HLOOKUP($A94,'Scenario 3'!$I$143:$N$173,Summary!H$2-2015,FALSE)</f>
        <v>10696150.390000001</v>
      </c>
      <c r="I94" s="284">
        <f>HLOOKUP($A94,'Scenario 3'!$I$143:$N$173,Summary!I$2-2015,FALSE)</f>
        <v>10735593.960000001</v>
      </c>
      <c r="J94" s="284">
        <f>HLOOKUP($A94,'Scenario 3'!$I$143:$N$173,Summary!J$2-2015,FALSE)</f>
        <v>8134829.0999999996</v>
      </c>
      <c r="K94" s="284">
        <f>HLOOKUP($A94,'Scenario 3'!$I$143:$N$173,Summary!K$2-2015,FALSE)</f>
        <v>10672831.800000001</v>
      </c>
      <c r="L94" s="284">
        <f>HLOOKUP($A94,'Scenario 3'!$I$143:$N$173,Summary!L$2-2015,FALSE)</f>
        <v>10192874</v>
      </c>
      <c r="M94" s="284">
        <f>HLOOKUP($A94,'Scenario 3'!$I$143:$N$173,Summary!M$2-2015,FALSE)</f>
        <v>9357058.3319999985</v>
      </c>
      <c r="N94" s="284">
        <f>HLOOKUP($A94,'Scenario 3'!$I$143:$N$173,Summary!N$2-2015,FALSE)</f>
        <v>9544199.498639999</v>
      </c>
      <c r="O94" s="284">
        <f>HLOOKUP($A94,'Scenario 3'!$I$143:$N$173,Summary!O$2-2015,FALSE)</f>
        <v>0</v>
      </c>
      <c r="P94" s="284">
        <f>HLOOKUP($A94,'Scenario 3'!$I$143:$N$173,Summary!P$2-2015,FALSE)</f>
        <v>0</v>
      </c>
      <c r="Q94" s="284">
        <f>HLOOKUP($A94,'Scenario 3'!$I$143:$N$173,Summary!Q$2-2015,FALSE)</f>
        <v>0</v>
      </c>
      <c r="R94" s="284">
        <f>HLOOKUP($A94,'Scenario 3'!$I$143:$N$173,Summary!R$2-2015,FALSE)</f>
        <v>0</v>
      </c>
      <c r="S94" s="284">
        <f>HLOOKUP($A94,'Scenario 3'!$I$143:$N$173,Summary!S$2-2015,FALSE)</f>
        <v>0</v>
      </c>
      <c r="T94" s="284">
        <f>HLOOKUP($A94,'Scenario 3'!$I$143:$N$173,Summary!T$2-2015,FALSE)</f>
        <v>0</v>
      </c>
      <c r="U94" s="284">
        <f>HLOOKUP($A94,'Scenario 3'!$I$143:$N$173,Summary!U$2-2015,FALSE)</f>
        <v>0</v>
      </c>
      <c r="V94" s="284">
        <f>HLOOKUP($A94,'Scenario 3'!$I$143:$N$173,Summary!V$2-2015,FALSE)</f>
        <v>0</v>
      </c>
      <c r="W94" s="284">
        <f>HLOOKUP($A94,'Scenario 3'!$I$143:$N$173,Summary!W$2-2015,FALSE)</f>
        <v>0</v>
      </c>
      <c r="X94" s="284">
        <f>HLOOKUP($A94,'Scenario 3'!$I$143:$N$173,Summary!X$2-2015,FALSE)</f>
        <v>0</v>
      </c>
      <c r="Y94" s="284">
        <f>HLOOKUP($A94,'Scenario 3'!$I$143:$N$173,Summary!Y$2-2015,FALSE)</f>
        <v>0</v>
      </c>
      <c r="Z94" s="284">
        <f>HLOOKUP($A94,'Scenario 3'!$I$143:$N$173,Summary!Z$2-2015,FALSE)</f>
        <v>0</v>
      </c>
      <c r="AA94" s="284">
        <f>HLOOKUP($A94,'Scenario 3'!$I$143:$N$173,Summary!AA$2-2015,FALSE)</f>
        <v>0</v>
      </c>
      <c r="AB94" s="284">
        <f>HLOOKUP($A94,'Scenario 3'!$I$143:$N$173,Summary!AB$2-2015,FALSE)</f>
        <v>0</v>
      </c>
      <c r="AC94" s="284">
        <f>HLOOKUP($A94,'Scenario 3'!$I$143:$N$173,Summary!AC$2-2015,FALSE)</f>
        <v>0</v>
      </c>
      <c r="AD94" s="284">
        <f>HLOOKUP($A94,'Scenario 3'!$I$143:$N$173,Summary!AD$2-2015,FALSE)</f>
        <v>0</v>
      </c>
      <c r="AE94" s="284">
        <f>HLOOKUP($A94,'Scenario 3'!$I$143:$N$173,Summary!AE$2-2015,FALSE)</f>
        <v>0</v>
      </c>
      <c r="AF94" s="284">
        <f>HLOOKUP($A94,'Scenario 3'!$I$143:$N$173,Summary!AF$2-2015,FALSE)</f>
        <v>0</v>
      </c>
      <c r="AG94" s="284">
        <f>HLOOKUP($A94,'Scenario 3'!$I$143:$N$173,Summary!AG$2-2015,FALSE)</f>
        <v>0</v>
      </c>
      <c r="AH94" s="284">
        <f>HLOOKUP($A94,'Scenario 3'!$I$143:$N$173,Summary!AH$2-2015,FALSE)</f>
        <v>0</v>
      </c>
      <c r="AI94" s="284">
        <f>HLOOKUP($A94,'Scenario 3'!$I$143:$N$173,Summary!AI$2-2015,FALSE)</f>
        <v>0</v>
      </c>
      <c r="AJ94" s="284">
        <f>HLOOKUP($A94,'Scenario 3'!$I$143:$N$173,Summary!AJ$2-2015,FALSE)</f>
        <v>0</v>
      </c>
      <c r="AK94" s="284">
        <f>SUM(H94:AJ94)</f>
        <v>69333537.080640003</v>
      </c>
    </row>
    <row r="95" spans="1:37" s="281" customFormat="1" hidden="1" outlineLevel="1">
      <c r="A95" s="283" t="str">
        <f>A94</f>
        <v>3B</v>
      </c>
      <c r="B95" s="283"/>
      <c r="C95" s="287" t="s">
        <v>114</v>
      </c>
      <c r="D95" s="283"/>
      <c r="E95" s="283"/>
      <c r="F95" s="296"/>
      <c r="G95" s="282"/>
      <c r="H95" s="284">
        <f>HLOOKUP($A95,'Scenario 3'!$I$178:$N$208,Summary!H$2-2015,FALSE)</f>
        <v>2076817</v>
      </c>
      <c r="I95" s="284">
        <f>HLOOKUP($A95,'Scenario 3'!$I$178:$N$208,Summary!I$2-2015,FALSE)</f>
        <v>2179106</v>
      </c>
      <c r="J95" s="284">
        <f>HLOOKUP($A95,'Scenario 3'!$I$178:$N$208,Summary!J$2-2015,FALSE)</f>
        <v>2812155.9999999995</v>
      </c>
      <c r="K95" s="284">
        <f>HLOOKUP($A95,'Scenario 3'!$I$178:$N$208,Summary!K$2-2015,FALSE)</f>
        <v>2901879</v>
      </c>
      <c r="L95" s="284">
        <f>HLOOKUP($A95,'Scenario 3'!$I$178:$N$208,Summary!L$2-2015,FALSE)</f>
        <v>3014722</v>
      </c>
      <c r="M95" s="284">
        <f>HLOOKUP($A95,'Scenario 3'!$I$178:$N$208,Summary!M$2-2015,FALSE)</f>
        <v>1830366.9285714286</v>
      </c>
      <c r="N95" s="284">
        <f>HLOOKUP($A95,'Scenario 3'!$I$178:$N$208,Summary!N$2-2015,FALSE)</f>
        <v>1866974.267142857</v>
      </c>
      <c r="O95" s="284">
        <f>HLOOKUP($A95,'Scenario 3'!$I$178:$N$208,Summary!O$2-2015,FALSE)</f>
        <v>0</v>
      </c>
      <c r="P95" s="284">
        <f>HLOOKUP($A95,'Scenario 3'!$I$178:$N$208,Summary!P$2-2015,FALSE)</f>
        <v>0</v>
      </c>
      <c r="Q95" s="284">
        <f>HLOOKUP($A95,'Scenario 3'!$I$178:$N$208,Summary!Q$2-2015,FALSE)</f>
        <v>0</v>
      </c>
      <c r="R95" s="284">
        <f>HLOOKUP($A95,'Scenario 3'!$I$178:$N$208,Summary!R$2-2015,FALSE)</f>
        <v>0</v>
      </c>
      <c r="S95" s="284">
        <f>HLOOKUP($A95,'Scenario 3'!$I$178:$N$208,Summary!S$2-2015,FALSE)</f>
        <v>0</v>
      </c>
      <c r="T95" s="284">
        <f>HLOOKUP($A95,'Scenario 3'!$I$178:$N$208,Summary!T$2-2015,FALSE)</f>
        <v>0</v>
      </c>
      <c r="U95" s="284">
        <f>HLOOKUP($A95,'Scenario 3'!$I$178:$N$208,Summary!U$2-2015,FALSE)</f>
        <v>0</v>
      </c>
      <c r="V95" s="284">
        <f>HLOOKUP($A95,'Scenario 3'!$I$178:$N$208,Summary!V$2-2015,FALSE)</f>
        <v>0</v>
      </c>
      <c r="W95" s="284">
        <f>HLOOKUP($A95,'Scenario 3'!$I$178:$N$208,Summary!W$2-2015,FALSE)</f>
        <v>0</v>
      </c>
      <c r="X95" s="284">
        <f>HLOOKUP($A95,'Scenario 3'!$I$178:$N$208,Summary!X$2-2015,FALSE)</f>
        <v>0</v>
      </c>
      <c r="Y95" s="284">
        <f>HLOOKUP($A95,'Scenario 3'!$I$178:$N$208,Summary!Y$2-2015,FALSE)</f>
        <v>0</v>
      </c>
      <c r="Z95" s="284">
        <f>HLOOKUP($A95,'Scenario 3'!$I$178:$N$208,Summary!Z$2-2015,FALSE)</f>
        <v>0</v>
      </c>
      <c r="AA95" s="284">
        <f>HLOOKUP($A95,'Scenario 3'!$I$178:$N$208,Summary!AA$2-2015,FALSE)</f>
        <v>0</v>
      </c>
      <c r="AB95" s="284">
        <f>HLOOKUP($A95,'Scenario 3'!$I$178:$N$208,Summary!AB$2-2015,FALSE)</f>
        <v>0</v>
      </c>
      <c r="AC95" s="284">
        <f>HLOOKUP($A95,'Scenario 3'!$I$178:$N$208,Summary!AC$2-2015,FALSE)</f>
        <v>0</v>
      </c>
      <c r="AD95" s="284">
        <f>HLOOKUP($A95,'Scenario 3'!$I$178:$N$208,Summary!AD$2-2015,FALSE)</f>
        <v>0</v>
      </c>
      <c r="AE95" s="284">
        <f>HLOOKUP($A95,'Scenario 3'!$I$178:$N$208,Summary!AE$2-2015,FALSE)</f>
        <v>0</v>
      </c>
      <c r="AF95" s="284">
        <f>HLOOKUP($A95,'Scenario 3'!$I$178:$N$208,Summary!AF$2-2015,FALSE)</f>
        <v>0</v>
      </c>
      <c r="AG95" s="284">
        <f>HLOOKUP($A95,'Scenario 3'!$I$178:$N$208,Summary!AG$2-2015,FALSE)</f>
        <v>0</v>
      </c>
      <c r="AH95" s="284">
        <f>HLOOKUP($A95,'Scenario 3'!$I$178:$N$208,Summary!AH$2-2015,FALSE)</f>
        <v>0</v>
      </c>
      <c r="AI95" s="284">
        <f>HLOOKUP($A95,'Scenario 3'!$I$178:$N$208,Summary!AI$2-2015,FALSE)</f>
        <v>0</v>
      </c>
      <c r="AJ95" s="284">
        <f>HLOOKUP($A95,'Scenario 3'!$I$178:$N$208,Summary!AJ$2-2015,FALSE)</f>
        <v>0</v>
      </c>
      <c r="AK95" s="284">
        <f>SUM(H95:AJ95)</f>
        <v>16682021.195714286</v>
      </c>
    </row>
    <row r="96" spans="1:37" s="281" customFormat="1" collapsed="1">
      <c r="A96" s="285" t="s">
        <v>208</v>
      </c>
      <c r="B96" s="285" t="str">
        <f>CONCATENATE("Sensitivity ",A96)</f>
        <v>Sensitivity 3C</v>
      </c>
      <c r="C96" s="289" t="s">
        <v>178</v>
      </c>
      <c r="D96" s="285">
        <v>2021</v>
      </c>
      <c r="E96" s="285">
        <v>2024</v>
      </c>
      <c r="F96" s="295" t="s">
        <v>308</v>
      </c>
      <c r="G96" s="288"/>
      <c r="H96" s="290">
        <f ca="1">SUBTOTAL(9,H97:H101)</f>
        <v>50240082.030000001</v>
      </c>
      <c r="I96" s="290">
        <f t="shared" ref="I96" ca="1" si="407">SUBTOTAL(9,I97:I101)</f>
        <v>43545028.456861421</v>
      </c>
      <c r="J96" s="290">
        <f t="shared" ref="J96" ca="1" si="408">SUBTOTAL(9,J97:J101)</f>
        <v>33584569.073029548</v>
      </c>
      <c r="K96" s="290">
        <f t="shared" ref="K96" ca="1" si="409">SUBTOTAL(9,K97:K101)</f>
        <v>39804742.988403596</v>
      </c>
      <c r="L96" s="290">
        <f t="shared" ref="L96" ca="1" si="410">SUBTOTAL(9,L97:L101)</f>
        <v>31838349.409946304</v>
      </c>
      <c r="M96" s="290">
        <f t="shared" ref="M96" ca="1" si="411">SUBTOTAL(9,M97:M101)</f>
        <v>22436730.601132356</v>
      </c>
      <c r="N96" s="290">
        <f t="shared" ref="N96" ca="1" si="412">SUBTOTAL(9,N97:N101)</f>
        <v>21983745.331949957</v>
      </c>
      <c r="O96" s="290">
        <f t="shared" ref="O96" ca="1" si="413">SUBTOTAL(9,O97:O101)</f>
        <v>20492266.444424432</v>
      </c>
      <c r="P96" s="290">
        <f t="shared" ref="P96" ca="1" si="414">SUBTOTAL(9,P97:P101)</f>
        <v>0</v>
      </c>
      <c r="Q96" s="290">
        <f t="shared" ref="Q96" ca="1" si="415">SUBTOTAL(9,Q97:Q101)</f>
        <v>0</v>
      </c>
      <c r="R96" s="290">
        <f t="shared" ref="R96" ca="1" si="416">SUBTOTAL(9,R97:R101)</f>
        <v>0</v>
      </c>
      <c r="S96" s="290">
        <f t="shared" ref="S96" ca="1" si="417">SUBTOTAL(9,S97:S101)</f>
        <v>0</v>
      </c>
      <c r="T96" s="290">
        <f t="shared" ref="T96" ca="1" si="418">SUBTOTAL(9,T97:T101)</f>
        <v>0</v>
      </c>
      <c r="U96" s="290">
        <f t="shared" ref="U96" ca="1" si="419">SUBTOTAL(9,U97:U101)</f>
        <v>0</v>
      </c>
      <c r="V96" s="290">
        <f t="shared" ref="V96" ca="1" si="420">SUBTOTAL(9,V97:V101)</f>
        <v>0</v>
      </c>
      <c r="W96" s="290">
        <f t="shared" ref="W96" ca="1" si="421">SUBTOTAL(9,W97:W101)</f>
        <v>0</v>
      </c>
      <c r="X96" s="290">
        <f t="shared" ref="X96" ca="1" si="422">SUBTOTAL(9,X97:X101)</f>
        <v>0</v>
      </c>
      <c r="Y96" s="290">
        <f t="shared" ref="Y96" ca="1" si="423">SUBTOTAL(9,Y97:Y101)</f>
        <v>0</v>
      </c>
      <c r="Z96" s="290">
        <f t="shared" ref="Z96" ca="1" si="424">SUBTOTAL(9,Z97:Z101)</f>
        <v>0</v>
      </c>
      <c r="AA96" s="290">
        <f t="shared" ref="AA96" ca="1" si="425">SUBTOTAL(9,AA97:AA101)</f>
        <v>0</v>
      </c>
      <c r="AB96" s="290">
        <f t="shared" ref="AB96" ca="1" si="426">SUBTOTAL(9,AB97:AB101)</f>
        <v>0</v>
      </c>
      <c r="AC96" s="290">
        <f t="shared" ref="AC96" ca="1" si="427">SUBTOTAL(9,AC97:AC101)</f>
        <v>0</v>
      </c>
      <c r="AD96" s="290">
        <f t="shared" ref="AD96" ca="1" si="428">SUBTOTAL(9,AD97:AD101)</f>
        <v>0</v>
      </c>
      <c r="AE96" s="290">
        <f t="shared" ref="AE96" ca="1" si="429">SUBTOTAL(9,AE97:AE101)</f>
        <v>0</v>
      </c>
      <c r="AF96" s="290">
        <f t="shared" ref="AF96" ca="1" si="430">SUBTOTAL(9,AF97:AF101)</f>
        <v>0</v>
      </c>
      <c r="AG96" s="290">
        <f t="shared" ref="AG96" ca="1" si="431">SUBTOTAL(9,AG97:AG101)</f>
        <v>0</v>
      </c>
      <c r="AH96" s="290">
        <f t="shared" ref="AH96" ca="1" si="432">SUBTOTAL(9,AH97:AH101)</f>
        <v>0</v>
      </c>
      <c r="AI96" s="290">
        <f t="shared" ref="AI96" ca="1" si="433">SUBTOTAL(9,AI97:AI101)</f>
        <v>0</v>
      </c>
      <c r="AJ96" s="290">
        <f t="shared" ref="AJ96" ca="1" si="434">SUBTOTAL(9,AJ97:AJ101)</f>
        <v>0</v>
      </c>
      <c r="AK96" s="290">
        <f t="shared" ref="AK96" ca="1" si="435">SUBTOTAL(9,AK97:AK101)</f>
        <v>263925514.33574763</v>
      </c>
    </row>
    <row r="97" spans="1:37" s="281" customFormat="1" hidden="1" outlineLevel="1">
      <c r="A97" s="283" t="str">
        <f>A96</f>
        <v>3C</v>
      </c>
      <c r="B97" s="283"/>
      <c r="C97" s="287" t="s">
        <v>224</v>
      </c>
      <c r="D97" s="283"/>
      <c r="E97" s="283"/>
      <c r="F97" s="296"/>
      <c r="G97" s="282"/>
      <c r="H97" s="284">
        <f>HLOOKUP($A97,'Scenario 3'!$I$42:$N$72,Summary!H$2-2015,FALSE)</f>
        <v>18803258.5</v>
      </c>
      <c r="I97" s="284">
        <f>HLOOKUP($A97,'Scenario 3'!$I$42:$N$72,Summary!I$2-2015,FALSE)</f>
        <v>11312171.421744376</v>
      </c>
      <c r="J97" s="284">
        <f>HLOOKUP($A97,'Scenario 3'!$I$42:$N$72,Summary!J$2-2015,FALSE)</f>
        <v>7309308.2972173505</v>
      </c>
      <c r="K97" s="284">
        <f>HLOOKUP($A97,'Scenario 3'!$I$42:$N$72,Summary!K$2-2015,FALSE)</f>
        <v>10305043.965439651</v>
      </c>
      <c r="L97" s="284">
        <f>HLOOKUP($A97,'Scenario 3'!$I$42:$N$72,Summary!L$2-2015,FALSE)</f>
        <v>2973604.6215172829</v>
      </c>
      <c r="M97" s="284">
        <f>HLOOKUP($A97,'Scenario 3'!$I$42:$N$72,Summary!M$2-2015,FALSE)</f>
        <v>2882926.310976964</v>
      </c>
      <c r="N97" s="284">
        <f>HLOOKUP($A97,'Scenario 3'!$I$42:$N$72,Summary!N$2-2015,FALSE)</f>
        <v>2038864.9559914595</v>
      </c>
      <c r="O97" s="284">
        <f>HLOOKUP($A97,'Scenario 3'!$I$42:$N$72,Summary!O$2-2015,FALSE)</f>
        <v>148488.46094675924</v>
      </c>
      <c r="P97" s="284">
        <f>HLOOKUP($A97,'Scenario 3'!$I$42:$N$72,Summary!P$2-2015,FALSE)</f>
        <v>0</v>
      </c>
      <c r="Q97" s="284">
        <f>HLOOKUP($A97,'Scenario 3'!$I$42:$N$72,Summary!Q$2-2015,FALSE)</f>
        <v>0</v>
      </c>
      <c r="R97" s="284">
        <f>HLOOKUP($A97,'Scenario 3'!$I$42:$N$72,Summary!R$2-2015,FALSE)</f>
        <v>0</v>
      </c>
      <c r="S97" s="284">
        <f>HLOOKUP($A97,'Scenario 3'!$I$42:$N$72,Summary!S$2-2015,FALSE)</f>
        <v>0</v>
      </c>
      <c r="T97" s="284">
        <f>HLOOKUP($A97,'Scenario 3'!$I$42:$N$72,Summary!T$2-2015,FALSE)</f>
        <v>0</v>
      </c>
      <c r="U97" s="284">
        <f>HLOOKUP($A97,'Scenario 3'!$I$42:$N$72,Summary!U$2-2015,FALSE)</f>
        <v>0</v>
      </c>
      <c r="V97" s="284">
        <f>HLOOKUP($A97,'Scenario 3'!$I$42:$N$72,Summary!V$2-2015,FALSE)</f>
        <v>0</v>
      </c>
      <c r="W97" s="284">
        <f>HLOOKUP($A97,'Scenario 3'!$I$42:$N$72,Summary!W$2-2015,FALSE)</f>
        <v>0</v>
      </c>
      <c r="X97" s="284">
        <f>HLOOKUP($A97,'Scenario 3'!$I$42:$N$72,Summary!X$2-2015,FALSE)</f>
        <v>0</v>
      </c>
      <c r="Y97" s="284">
        <f>HLOOKUP($A97,'Scenario 3'!$I$42:$N$72,Summary!Y$2-2015,FALSE)</f>
        <v>0</v>
      </c>
      <c r="Z97" s="284">
        <f>HLOOKUP($A97,'Scenario 3'!$I$42:$N$72,Summary!Z$2-2015,FALSE)</f>
        <v>0</v>
      </c>
      <c r="AA97" s="284">
        <f>HLOOKUP($A97,'Scenario 3'!$I$42:$N$72,Summary!AA$2-2015,FALSE)</f>
        <v>0</v>
      </c>
      <c r="AB97" s="284">
        <f>HLOOKUP($A97,'Scenario 3'!$I$42:$N$72,Summary!AB$2-2015,FALSE)</f>
        <v>0</v>
      </c>
      <c r="AC97" s="284">
        <f>HLOOKUP($A97,'Scenario 3'!$I$42:$N$72,Summary!AC$2-2015,FALSE)</f>
        <v>0</v>
      </c>
      <c r="AD97" s="284">
        <f>HLOOKUP($A97,'Scenario 3'!$I$42:$N$72,Summary!AD$2-2015,FALSE)</f>
        <v>0</v>
      </c>
      <c r="AE97" s="284">
        <f>HLOOKUP($A97,'Scenario 3'!$I$42:$N$72,Summary!AE$2-2015,FALSE)</f>
        <v>0</v>
      </c>
      <c r="AF97" s="284">
        <f>HLOOKUP($A97,'Scenario 3'!$I$42:$N$72,Summary!AF$2-2015,FALSE)</f>
        <v>0</v>
      </c>
      <c r="AG97" s="284">
        <f>HLOOKUP($A97,'Scenario 3'!$I$42:$N$72,Summary!AG$2-2015,FALSE)</f>
        <v>0</v>
      </c>
      <c r="AH97" s="284">
        <f>HLOOKUP($A97,'Scenario 3'!$I$42:$N$72,Summary!AH$2-2015,FALSE)</f>
        <v>0</v>
      </c>
      <c r="AI97" s="284">
        <f>HLOOKUP($A97,'Scenario 3'!$I$42:$N$72,Summary!AI$2-2015,FALSE)</f>
        <v>0</v>
      </c>
      <c r="AJ97" s="284">
        <f>HLOOKUP($A97,'Scenario 3'!$I$42:$N$72,Summary!AJ$2-2015,FALSE)</f>
        <v>0</v>
      </c>
      <c r="AK97" s="284">
        <f>SUM(H97:AJ97)</f>
        <v>55773666.533833854</v>
      </c>
    </row>
    <row r="98" spans="1:37" s="281" customFormat="1" hidden="1" outlineLevel="1">
      <c r="A98" s="283" t="str">
        <f>A97</f>
        <v>3C</v>
      </c>
      <c r="B98" s="283"/>
      <c r="C98" s="287" t="s">
        <v>225</v>
      </c>
      <c r="D98" s="283"/>
      <c r="E98" s="283"/>
      <c r="F98" s="296"/>
      <c r="G98" s="282"/>
      <c r="H98" s="284">
        <f ca="1">HLOOKUP($A98,'Scenario 3'!$I$75:$N$105,Summary!H$2-2015,FALSE)</f>
        <v>600000</v>
      </c>
      <c r="I98" s="284">
        <f ca="1">HLOOKUP($A98,'Scenario 3'!$I$75:$N$105,Summary!I$2-2015,FALSE)</f>
        <v>4641000</v>
      </c>
      <c r="J98" s="284">
        <f ca="1">HLOOKUP($A98,'Scenario 3'!$I$75:$N$105,Summary!J$2-2015,FALSE)</f>
        <v>364000</v>
      </c>
      <c r="K98" s="284">
        <f ca="1">HLOOKUP($A98,'Scenario 3'!$I$75:$N$105,Summary!K$2-2015,FALSE)</f>
        <v>371000</v>
      </c>
      <c r="L98" s="284">
        <f ca="1">HLOOKUP($A98,'Scenario 3'!$I$75:$N$105,Summary!L$2-2015,FALSE)</f>
        <v>0</v>
      </c>
      <c r="M98" s="284">
        <f ca="1">HLOOKUP($A98,'Scenario 3'!$I$75:$N$105,Summary!M$2-2015,FALSE)</f>
        <v>0</v>
      </c>
      <c r="N98" s="284">
        <f ca="1">HLOOKUP($A98,'Scenario 3'!$I$75:$N$105,Summary!N$2-2015,FALSE)</f>
        <v>0</v>
      </c>
      <c r="O98" s="284">
        <f ca="1">HLOOKUP($A98,'Scenario 3'!$I$75:$N$105,Summary!O$2-2015,FALSE)</f>
        <v>0</v>
      </c>
      <c r="P98" s="284">
        <f ca="1">HLOOKUP($A98,'Scenario 3'!$I$75:$N$105,Summary!P$2-2015,FALSE)</f>
        <v>0</v>
      </c>
      <c r="Q98" s="284">
        <f ca="1">HLOOKUP($A98,'Scenario 3'!$I$75:$N$105,Summary!Q$2-2015,FALSE)</f>
        <v>0</v>
      </c>
      <c r="R98" s="284">
        <f ca="1">HLOOKUP($A98,'Scenario 3'!$I$75:$N$105,Summary!R$2-2015,FALSE)</f>
        <v>0</v>
      </c>
      <c r="S98" s="284">
        <f ca="1">HLOOKUP($A98,'Scenario 3'!$I$75:$N$105,Summary!S$2-2015,FALSE)</f>
        <v>0</v>
      </c>
      <c r="T98" s="284">
        <f ca="1">HLOOKUP($A98,'Scenario 3'!$I$75:$N$105,Summary!T$2-2015,FALSE)</f>
        <v>0</v>
      </c>
      <c r="U98" s="284">
        <f ca="1">HLOOKUP($A98,'Scenario 3'!$I$75:$N$105,Summary!U$2-2015,FALSE)</f>
        <v>0</v>
      </c>
      <c r="V98" s="284">
        <f ca="1">HLOOKUP($A98,'Scenario 3'!$I$75:$N$105,Summary!V$2-2015,FALSE)</f>
        <v>0</v>
      </c>
      <c r="W98" s="284">
        <f ca="1">HLOOKUP($A98,'Scenario 3'!$I$75:$N$105,Summary!W$2-2015,FALSE)</f>
        <v>0</v>
      </c>
      <c r="X98" s="284">
        <f ca="1">HLOOKUP($A98,'Scenario 3'!$I$75:$N$105,Summary!X$2-2015,FALSE)</f>
        <v>0</v>
      </c>
      <c r="Y98" s="284">
        <f ca="1">HLOOKUP($A98,'Scenario 3'!$I$75:$N$105,Summary!Y$2-2015,FALSE)</f>
        <v>0</v>
      </c>
      <c r="Z98" s="284">
        <f ca="1">HLOOKUP($A98,'Scenario 3'!$I$75:$N$105,Summary!Z$2-2015,FALSE)</f>
        <v>0</v>
      </c>
      <c r="AA98" s="284">
        <f ca="1">HLOOKUP($A98,'Scenario 3'!$I$75:$N$105,Summary!AA$2-2015,FALSE)</f>
        <v>0</v>
      </c>
      <c r="AB98" s="284">
        <f ca="1">HLOOKUP($A98,'Scenario 3'!$I$75:$N$105,Summary!AB$2-2015,FALSE)</f>
        <v>0</v>
      </c>
      <c r="AC98" s="284">
        <f ca="1">HLOOKUP($A98,'Scenario 3'!$I$75:$N$105,Summary!AC$2-2015,FALSE)</f>
        <v>0</v>
      </c>
      <c r="AD98" s="284">
        <f ca="1">HLOOKUP($A98,'Scenario 3'!$I$75:$N$105,Summary!AD$2-2015,FALSE)</f>
        <v>0</v>
      </c>
      <c r="AE98" s="284">
        <f ca="1">HLOOKUP($A98,'Scenario 3'!$I$75:$N$105,Summary!AE$2-2015,FALSE)</f>
        <v>0</v>
      </c>
      <c r="AF98" s="284">
        <f ca="1">HLOOKUP($A98,'Scenario 3'!$I$75:$N$105,Summary!AF$2-2015,FALSE)</f>
        <v>0</v>
      </c>
      <c r="AG98" s="284">
        <f ca="1">HLOOKUP($A98,'Scenario 3'!$I$75:$N$105,Summary!AG$2-2015,FALSE)</f>
        <v>0</v>
      </c>
      <c r="AH98" s="284">
        <f ca="1">HLOOKUP($A98,'Scenario 3'!$I$75:$N$105,Summary!AH$2-2015,FALSE)</f>
        <v>0</v>
      </c>
      <c r="AI98" s="284">
        <f ca="1">HLOOKUP($A98,'Scenario 3'!$I$75:$N$105,Summary!AI$2-2015,FALSE)</f>
        <v>0</v>
      </c>
      <c r="AJ98" s="284">
        <f ca="1">HLOOKUP($A98,'Scenario 3'!$I$75:$N$105,Summary!AJ$2-2015,FALSE)</f>
        <v>0</v>
      </c>
      <c r="AK98" s="284">
        <f ca="1">SUM(H98:AJ98)</f>
        <v>5976000</v>
      </c>
    </row>
    <row r="99" spans="1:37" s="281" customFormat="1" hidden="1" outlineLevel="1">
      <c r="A99" s="283" t="str">
        <f>A98</f>
        <v>3C</v>
      </c>
      <c r="B99" s="283"/>
      <c r="C99" s="287" t="s">
        <v>226</v>
      </c>
      <c r="D99" s="283"/>
      <c r="E99" s="283"/>
      <c r="F99" s="296"/>
      <c r="G99" s="282"/>
      <c r="H99" s="284">
        <f>HLOOKUP($A99,'Scenario 3'!$I$108:$N$138,Summary!H$2-2015,FALSE)</f>
        <v>18063856.140000001</v>
      </c>
      <c r="I99" s="284">
        <f>HLOOKUP($A99,'Scenario 3'!$I$108:$N$138,Summary!I$2-2015,FALSE)</f>
        <v>16632735.566355139</v>
      </c>
      <c r="J99" s="284">
        <f>HLOOKUP($A99,'Scenario 3'!$I$108:$N$138,Summary!J$2-2015,FALSE)</f>
        <v>16916012.204859816</v>
      </c>
      <c r="K99" s="284">
        <f>HLOOKUP($A99,'Scenario 3'!$I$108:$N$138,Summary!K$2-2015,FALSE)</f>
        <v>17795841.474392522</v>
      </c>
      <c r="L99" s="284">
        <f>HLOOKUP($A99,'Scenario 3'!$I$108:$N$138,Summary!L$2-2015,FALSE)</f>
        <v>17896680.80747664</v>
      </c>
      <c r="M99" s="284">
        <f>HLOOKUP($A99,'Scenario 3'!$I$108:$N$138,Summary!M$2-2015,FALSE)</f>
        <v>13310711.81162888</v>
      </c>
      <c r="N99" s="284">
        <f>HLOOKUP($A99,'Scenario 3'!$I$108:$N$138,Summary!N$2-2015,FALSE)</f>
        <v>13576926.047861453</v>
      </c>
      <c r="O99" s="284">
        <f>HLOOKUP($A99,'Scenario 3'!$I$108:$N$138,Summary!O$2-2015,FALSE)</f>
        <v>13848464.568818685</v>
      </c>
      <c r="P99" s="284">
        <f>HLOOKUP($A99,'Scenario 3'!$I$108:$N$138,Summary!P$2-2015,FALSE)</f>
        <v>0</v>
      </c>
      <c r="Q99" s="284">
        <f>HLOOKUP($A99,'Scenario 3'!$I$108:$N$138,Summary!Q$2-2015,FALSE)</f>
        <v>0</v>
      </c>
      <c r="R99" s="284">
        <f>HLOOKUP($A99,'Scenario 3'!$I$108:$N$138,Summary!R$2-2015,FALSE)</f>
        <v>0</v>
      </c>
      <c r="S99" s="284">
        <f>HLOOKUP($A99,'Scenario 3'!$I$108:$N$138,Summary!S$2-2015,FALSE)</f>
        <v>0</v>
      </c>
      <c r="T99" s="284">
        <f>HLOOKUP($A99,'Scenario 3'!$I$108:$N$138,Summary!T$2-2015,FALSE)</f>
        <v>0</v>
      </c>
      <c r="U99" s="284">
        <f>HLOOKUP($A99,'Scenario 3'!$I$108:$N$138,Summary!U$2-2015,FALSE)</f>
        <v>0</v>
      </c>
      <c r="V99" s="284">
        <f>HLOOKUP($A99,'Scenario 3'!$I$108:$N$138,Summary!V$2-2015,FALSE)</f>
        <v>0</v>
      </c>
      <c r="W99" s="284">
        <f>HLOOKUP($A99,'Scenario 3'!$I$108:$N$138,Summary!W$2-2015,FALSE)</f>
        <v>0</v>
      </c>
      <c r="X99" s="284">
        <f>HLOOKUP($A99,'Scenario 3'!$I$108:$N$138,Summary!X$2-2015,FALSE)</f>
        <v>0</v>
      </c>
      <c r="Y99" s="284">
        <f>HLOOKUP($A99,'Scenario 3'!$I$108:$N$138,Summary!Y$2-2015,FALSE)</f>
        <v>0</v>
      </c>
      <c r="Z99" s="284">
        <f>HLOOKUP($A99,'Scenario 3'!$I$108:$N$138,Summary!Z$2-2015,FALSE)</f>
        <v>0</v>
      </c>
      <c r="AA99" s="284">
        <f>HLOOKUP($A99,'Scenario 3'!$I$108:$N$138,Summary!AA$2-2015,FALSE)</f>
        <v>0</v>
      </c>
      <c r="AB99" s="284">
        <f>HLOOKUP($A99,'Scenario 3'!$I$108:$N$138,Summary!AB$2-2015,FALSE)</f>
        <v>0</v>
      </c>
      <c r="AC99" s="284">
        <f>HLOOKUP($A99,'Scenario 3'!$I$108:$N$138,Summary!AC$2-2015,FALSE)</f>
        <v>0</v>
      </c>
      <c r="AD99" s="284">
        <f>HLOOKUP($A99,'Scenario 3'!$I$108:$N$138,Summary!AD$2-2015,FALSE)</f>
        <v>0</v>
      </c>
      <c r="AE99" s="284">
        <f>HLOOKUP($A99,'Scenario 3'!$I$108:$N$138,Summary!AE$2-2015,FALSE)</f>
        <v>0</v>
      </c>
      <c r="AF99" s="284">
        <f>HLOOKUP($A99,'Scenario 3'!$I$108:$N$138,Summary!AF$2-2015,FALSE)</f>
        <v>0</v>
      </c>
      <c r="AG99" s="284">
        <f>HLOOKUP($A99,'Scenario 3'!$I$108:$N$138,Summary!AG$2-2015,FALSE)</f>
        <v>0</v>
      </c>
      <c r="AH99" s="284">
        <f>HLOOKUP($A99,'Scenario 3'!$I$108:$N$138,Summary!AH$2-2015,FALSE)</f>
        <v>0</v>
      </c>
      <c r="AI99" s="284">
        <f>HLOOKUP($A99,'Scenario 3'!$I$108:$N$138,Summary!AI$2-2015,FALSE)</f>
        <v>0</v>
      </c>
      <c r="AJ99" s="284">
        <f>HLOOKUP($A99,'Scenario 3'!$I$108:$N$138,Summary!AJ$2-2015,FALSE)</f>
        <v>0</v>
      </c>
      <c r="AK99" s="284">
        <f>SUM(H99:AJ99)</f>
        <v>128041228.62139314</v>
      </c>
    </row>
    <row r="100" spans="1:37" s="281" customFormat="1" hidden="1" outlineLevel="1">
      <c r="A100" s="283" t="str">
        <f>A99</f>
        <v>3C</v>
      </c>
      <c r="B100" s="283"/>
      <c r="C100" s="287" t="s">
        <v>227</v>
      </c>
      <c r="D100" s="283"/>
      <c r="E100" s="283"/>
      <c r="F100" s="296"/>
      <c r="G100" s="282"/>
      <c r="H100" s="284">
        <f>HLOOKUP($A100,'Scenario 3'!$I$143:$N$173,Summary!H$2-2015,FALSE)</f>
        <v>10696150.390000001</v>
      </c>
      <c r="I100" s="284">
        <f>HLOOKUP($A100,'Scenario 3'!$I$143:$N$173,Summary!I$2-2015,FALSE)</f>
        <v>9662034.5640000012</v>
      </c>
      <c r="J100" s="284">
        <f>HLOOKUP($A100,'Scenario 3'!$I$143:$N$173,Summary!J$2-2015,FALSE)</f>
        <v>7321346.1899999995</v>
      </c>
      <c r="K100" s="284">
        <f>HLOOKUP($A100,'Scenario 3'!$I$143:$N$173,Summary!K$2-2015,FALSE)</f>
        <v>9605548.620000001</v>
      </c>
      <c r="L100" s="284">
        <f>HLOOKUP($A100,'Scenario 3'!$I$143:$N$173,Summary!L$2-2015,FALSE)</f>
        <v>9173586.6000000015</v>
      </c>
      <c r="M100" s="284">
        <f>HLOOKUP($A100,'Scenario 3'!$I$143:$N$173,Summary!M$2-2015,FALSE)</f>
        <v>5327909.0142407985</v>
      </c>
      <c r="N100" s="284">
        <f>HLOOKUP($A100,'Scenario 3'!$I$143:$N$173,Summary!N$2-2015,FALSE)</f>
        <v>5434467.1945256153</v>
      </c>
      <c r="O100" s="284">
        <f>HLOOKUP($A100,'Scenario 3'!$I$143:$N$173,Summary!O$2-2015,FALSE)</f>
        <v>5543156.5384161286</v>
      </c>
      <c r="P100" s="284">
        <f>HLOOKUP($A100,'Scenario 3'!$I$143:$N$173,Summary!P$2-2015,FALSE)</f>
        <v>0</v>
      </c>
      <c r="Q100" s="284">
        <f>HLOOKUP($A100,'Scenario 3'!$I$143:$N$173,Summary!Q$2-2015,FALSE)</f>
        <v>0</v>
      </c>
      <c r="R100" s="284">
        <f>HLOOKUP($A100,'Scenario 3'!$I$143:$N$173,Summary!R$2-2015,FALSE)</f>
        <v>0</v>
      </c>
      <c r="S100" s="284">
        <f>HLOOKUP($A100,'Scenario 3'!$I$143:$N$173,Summary!S$2-2015,FALSE)</f>
        <v>0</v>
      </c>
      <c r="T100" s="284">
        <f>HLOOKUP($A100,'Scenario 3'!$I$143:$N$173,Summary!T$2-2015,FALSE)</f>
        <v>0</v>
      </c>
      <c r="U100" s="284">
        <f>HLOOKUP($A100,'Scenario 3'!$I$143:$N$173,Summary!U$2-2015,FALSE)</f>
        <v>0</v>
      </c>
      <c r="V100" s="284">
        <f>HLOOKUP($A100,'Scenario 3'!$I$143:$N$173,Summary!V$2-2015,FALSE)</f>
        <v>0</v>
      </c>
      <c r="W100" s="284">
        <f>HLOOKUP($A100,'Scenario 3'!$I$143:$N$173,Summary!W$2-2015,FALSE)</f>
        <v>0</v>
      </c>
      <c r="X100" s="284">
        <f>HLOOKUP($A100,'Scenario 3'!$I$143:$N$173,Summary!X$2-2015,FALSE)</f>
        <v>0</v>
      </c>
      <c r="Y100" s="284">
        <f>HLOOKUP($A100,'Scenario 3'!$I$143:$N$173,Summary!Y$2-2015,FALSE)</f>
        <v>0</v>
      </c>
      <c r="Z100" s="284">
        <f>HLOOKUP($A100,'Scenario 3'!$I$143:$N$173,Summary!Z$2-2015,FALSE)</f>
        <v>0</v>
      </c>
      <c r="AA100" s="284">
        <f>HLOOKUP($A100,'Scenario 3'!$I$143:$N$173,Summary!AA$2-2015,FALSE)</f>
        <v>0</v>
      </c>
      <c r="AB100" s="284">
        <f>HLOOKUP($A100,'Scenario 3'!$I$143:$N$173,Summary!AB$2-2015,FALSE)</f>
        <v>0</v>
      </c>
      <c r="AC100" s="284">
        <f>HLOOKUP($A100,'Scenario 3'!$I$143:$N$173,Summary!AC$2-2015,FALSE)</f>
        <v>0</v>
      </c>
      <c r="AD100" s="284">
        <f>HLOOKUP($A100,'Scenario 3'!$I$143:$N$173,Summary!AD$2-2015,FALSE)</f>
        <v>0</v>
      </c>
      <c r="AE100" s="284">
        <f>HLOOKUP($A100,'Scenario 3'!$I$143:$N$173,Summary!AE$2-2015,FALSE)</f>
        <v>0</v>
      </c>
      <c r="AF100" s="284">
        <f>HLOOKUP($A100,'Scenario 3'!$I$143:$N$173,Summary!AF$2-2015,FALSE)</f>
        <v>0</v>
      </c>
      <c r="AG100" s="284">
        <f>HLOOKUP($A100,'Scenario 3'!$I$143:$N$173,Summary!AG$2-2015,FALSE)</f>
        <v>0</v>
      </c>
      <c r="AH100" s="284">
        <f>HLOOKUP($A100,'Scenario 3'!$I$143:$N$173,Summary!AH$2-2015,FALSE)</f>
        <v>0</v>
      </c>
      <c r="AI100" s="284">
        <f>HLOOKUP($A100,'Scenario 3'!$I$143:$N$173,Summary!AI$2-2015,FALSE)</f>
        <v>0</v>
      </c>
      <c r="AJ100" s="284">
        <f>HLOOKUP($A100,'Scenario 3'!$I$143:$N$173,Summary!AJ$2-2015,FALSE)</f>
        <v>0</v>
      </c>
      <c r="AK100" s="284">
        <f>SUM(H100:AJ100)</f>
        <v>62764199.111182541</v>
      </c>
    </row>
    <row r="101" spans="1:37" s="281" customFormat="1" hidden="1" outlineLevel="1">
      <c r="A101" s="283" t="str">
        <f>A100</f>
        <v>3C</v>
      </c>
      <c r="B101" s="283"/>
      <c r="C101" s="287" t="s">
        <v>114</v>
      </c>
      <c r="D101" s="283"/>
      <c r="E101" s="283"/>
      <c r="F101" s="296"/>
      <c r="G101" s="282"/>
      <c r="H101" s="284">
        <f>HLOOKUP($A101,'Scenario 3'!$I$178:$N$208,Summary!H$2-2015,FALSE)</f>
        <v>2076817</v>
      </c>
      <c r="I101" s="284">
        <f>HLOOKUP($A101,'Scenario 3'!$I$178:$N$208,Summary!I$2-2015,FALSE)</f>
        <v>1297086.9047619049</v>
      </c>
      <c r="J101" s="284">
        <f>HLOOKUP($A101,'Scenario 3'!$I$178:$N$208,Summary!J$2-2015,FALSE)</f>
        <v>1673902.3809523806</v>
      </c>
      <c r="K101" s="284">
        <f>HLOOKUP($A101,'Scenario 3'!$I$178:$N$208,Summary!K$2-2015,FALSE)</f>
        <v>1727308.9285714286</v>
      </c>
      <c r="L101" s="284">
        <f>HLOOKUP($A101,'Scenario 3'!$I$178:$N$208,Summary!L$2-2015,FALSE)</f>
        <v>1794477.3809523808</v>
      </c>
      <c r="M101" s="284">
        <f>HLOOKUP($A101,'Scenario 3'!$I$178:$N$208,Summary!M$2-2015,FALSE)</f>
        <v>915183.46428571432</v>
      </c>
      <c r="N101" s="284">
        <f>HLOOKUP($A101,'Scenario 3'!$I$178:$N$208,Summary!N$2-2015,FALSE)</f>
        <v>933487.13357142848</v>
      </c>
      <c r="O101" s="284">
        <f>HLOOKUP($A101,'Scenario 3'!$I$178:$N$208,Summary!O$2-2015,FALSE)</f>
        <v>952156.87624285708</v>
      </c>
      <c r="P101" s="284">
        <f>HLOOKUP($A101,'Scenario 3'!$I$178:$N$208,Summary!P$2-2015,FALSE)</f>
        <v>0</v>
      </c>
      <c r="Q101" s="284">
        <f>HLOOKUP($A101,'Scenario 3'!$I$178:$N$208,Summary!Q$2-2015,FALSE)</f>
        <v>0</v>
      </c>
      <c r="R101" s="284">
        <f>HLOOKUP($A101,'Scenario 3'!$I$178:$N$208,Summary!R$2-2015,FALSE)</f>
        <v>0</v>
      </c>
      <c r="S101" s="284">
        <f>HLOOKUP($A101,'Scenario 3'!$I$178:$N$208,Summary!S$2-2015,FALSE)</f>
        <v>0</v>
      </c>
      <c r="T101" s="284">
        <f>HLOOKUP($A101,'Scenario 3'!$I$178:$N$208,Summary!T$2-2015,FALSE)</f>
        <v>0</v>
      </c>
      <c r="U101" s="284">
        <f>HLOOKUP($A101,'Scenario 3'!$I$178:$N$208,Summary!U$2-2015,FALSE)</f>
        <v>0</v>
      </c>
      <c r="V101" s="284">
        <f>HLOOKUP($A101,'Scenario 3'!$I$178:$N$208,Summary!V$2-2015,FALSE)</f>
        <v>0</v>
      </c>
      <c r="W101" s="284">
        <f>HLOOKUP($A101,'Scenario 3'!$I$178:$N$208,Summary!W$2-2015,FALSE)</f>
        <v>0</v>
      </c>
      <c r="X101" s="284">
        <f>HLOOKUP($A101,'Scenario 3'!$I$178:$N$208,Summary!X$2-2015,FALSE)</f>
        <v>0</v>
      </c>
      <c r="Y101" s="284">
        <f>HLOOKUP($A101,'Scenario 3'!$I$178:$N$208,Summary!Y$2-2015,FALSE)</f>
        <v>0</v>
      </c>
      <c r="Z101" s="284">
        <f>HLOOKUP($A101,'Scenario 3'!$I$178:$N$208,Summary!Z$2-2015,FALSE)</f>
        <v>0</v>
      </c>
      <c r="AA101" s="284">
        <f>HLOOKUP($A101,'Scenario 3'!$I$178:$N$208,Summary!AA$2-2015,FALSE)</f>
        <v>0</v>
      </c>
      <c r="AB101" s="284">
        <f>HLOOKUP($A101,'Scenario 3'!$I$178:$N$208,Summary!AB$2-2015,FALSE)</f>
        <v>0</v>
      </c>
      <c r="AC101" s="284">
        <f>HLOOKUP($A101,'Scenario 3'!$I$178:$N$208,Summary!AC$2-2015,FALSE)</f>
        <v>0</v>
      </c>
      <c r="AD101" s="284">
        <f>HLOOKUP($A101,'Scenario 3'!$I$178:$N$208,Summary!AD$2-2015,FALSE)</f>
        <v>0</v>
      </c>
      <c r="AE101" s="284">
        <f>HLOOKUP($A101,'Scenario 3'!$I$178:$N$208,Summary!AE$2-2015,FALSE)</f>
        <v>0</v>
      </c>
      <c r="AF101" s="284">
        <f>HLOOKUP($A101,'Scenario 3'!$I$178:$N$208,Summary!AF$2-2015,FALSE)</f>
        <v>0</v>
      </c>
      <c r="AG101" s="284">
        <f>HLOOKUP($A101,'Scenario 3'!$I$178:$N$208,Summary!AG$2-2015,FALSE)</f>
        <v>0</v>
      </c>
      <c r="AH101" s="284">
        <f>HLOOKUP($A101,'Scenario 3'!$I$178:$N$208,Summary!AH$2-2015,FALSE)</f>
        <v>0</v>
      </c>
      <c r="AI101" s="284">
        <f>HLOOKUP($A101,'Scenario 3'!$I$178:$N$208,Summary!AI$2-2015,FALSE)</f>
        <v>0</v>
      </c>
      <c r="AJ101" s="284">
        <f>HLOOKUP($A101,'Scenario 3'!$I$178:$N$208,Summary!AJ$2-2015,FALSE)</f>
        <v>0</v>
      </c>
      <c r="AK101" s="284">
        <f>SUM(H101:AJ101)</f>
        <v>11370420.069338096</v>
      </c>
    </row>
    <row r="102" spans="1:37" s="281" customFormat="1" collapsed="1">
      <c r="A102" s="285" t="s">
        <v>209</v>
      </c>
      <c r="B102" s="285" t="str">
        <f>CONCATENATE("Sensitivity ",A102)</f>
        <v>Sensitivity 3D</v>
      </c>
      <c r="C102" s="289" t="s">
        <v>179</v>
      </c>
      <c r="D102" s="285">
        <v>2021</v>
      </c>
      <c r="E102" s="285">
        <v>2026</v>
      </c>
      <c r="F102" s="295" t="s">
        <v>311</v>
      </c>
      <c r="G102" s="288" t="s">
        <v>309</v>
      </c>
      <c r="H102" s="290">
        <f ca="1">SUBTOTAL(9,H103:H107)</f>
        <v>50240082.030000001</v>
      </c>
      <c r="I102" s="290">
        <f t="shared" ref="I102" ca="1" si="436">SUBTOTAL(9,I103:I107)</f>
        <v>43545028.456861421</v>
      </c>
      <c r="J102" s="290">
        <f t="shared" ref="J102" ca="1" si="437">SUBTOTAL(9,J103:J107)</f>
        <v>33584569.073029548</v>
      </c>
      <c r="K102" s="290">
        <f t="shared" ref="K102" ca="1" si="438">SUBTOTAL(9,K103:K107)</f>
        <v>39804742.988403596</v>
      </c>
      <c r="L102" s="290">
        <f t="shared" ref="L102" ca="1" si="439">SUBTOTAL(9,L103:L107)</f>
        <v>33204981.150120806</v>
      </c>
      <c r="M102" s="290">
        <f t="shared" ref="M102" ca="1" si="440">SUBTOTAL(9,M103:M107)</f>
        <v>26919832.2352833</v>
      </c>
      <c r="N102" s="290">
        <f t="shared" ref="N102" ca="1" si="441">SUBTOTAL(9,N103:N107)</f>
        <v>27188249.969854794</v>
      </c>
      <c r="O102" s="290">
        <f t="shared" ref="O102" ca="1" si="442">SUBTOTAL(9,O103:O107)</f>
        <v>22503546.044437997</v>
      </c>
      <c r="P102" s="290">
        <f t="shared" ref="P102" ca="1" si="443">SUBTOTAL(9,P103:P107)</f>
        <v>22419375.473730046</v>
      </c>
      <c r="Q102" s="290">
        <f t="shared" ref="Q102" ca="1" si="444">SUBTOTAL(9,Q103:Q107)</f>
        <v>21559185.462040432</v>
      </c>
      <c r="R102" s="290">
        <f t="shared" ref="R102" ca="1" si="445">SUBTOTAL(9,R103:R107)</f>
        <v>0</v>
      </c>
      <c r="S102" s="290">
        <f t="shared" ref="S102" ca="1" si="446">SUBTOTAL(9,S103:S107)</f>
        <v>0</v>
      </c>
      <c r="T102" s="290">
        <f t="shared" ref="T102" ca="1" si="447">SUBTOTAL(9,T103:T107)</f>
        <v>0</v>
      </c>
      <c r="U102" s="290">
        <f t="shared" ref="U102" ca="1" si="448">SUBTOTAL(9,U103:U107)</f>
        <v>0</v>
      </c>
      <c r="V102" s="290">
        <f t="shared" ref="V102" ca="1" si="449">SUBTOTAL(9,V103:V107)</f>
        <v>0</v>
      </c>
      <c r="W102" s="290">
        <f t="shared" ref="W102" ca="1" si="450">SUBTOTAL(9,W103:W107)</f>
        <v>0</v>
      </c>
      <c r="X102" s="290">
        <f t="shared" ref="X102" ca="1" si="451">SUBTOTAL(9,X103:X107)</f>
        <v>0</v>
      </c>
      <c r="Y102" s="290">
        <f t="shared" ref="Y102" ca="1" si="452">SUBTOTAL(9,Y103:Y107)</f>
        <v>0</v>
      </c>
      <c r="Z102" s="290">
        <f t="shared" ref="Z102" ca="1" si="453">SUBTOTAL(9,Z103:Z107)</f>
        <v>0</v>
      </c>
      <c r="AA102" s="290">
        <f t="shared" ref="AA102" ca="1" si="454">SUBTOTAL(9,AA103:AA107)</f>
        <v>0</v>
      </c>
      <c r="AB102" s="290">
        <f t="shared" ref="AB102" ca="1" si="455">SUBTOTAL(9,AB103:AB107)</f>
        <v>0</v>
      </c>
      <c r="AC102" s="290">
        <f t="shared" ref="AC102" ca="1" si="456">SUBTOTAL(9,AC103:AC107)</f>
        <v>0</v>
      </c>
      <c r="AD102" s="290">
        <f t="shared" ref="AD102" ca="1" si="457">SUBTOTAL(9,AD103:AD107)</f>
        <v>0</v>
      </c>
      <c r="AE102" s="290">
        <f t="shared" ref="AE102" ca="1" si="458">SUBTOTAL(9,AE103:AE107)</f>
        <v>0</v>
      </c>
      <c r="AF102" s="290">
        <f t="shared" ref="AF102" ca="1" si="459">SUBTOTAL(9,AF103:AF107)</f>
        <v>0</v>
      </c>
      <c r="AG102" s="290">
        <f t="shared" ref="AG102" ca="1" si="460">SUBTOTAL(9,AG103:AG107)</f>
        <v>0</v>
      </c>
      <c r="AH102" s="290">
        <f t="shared" ref="AH102" ca="1" si="461">SUBTOTAL(9,AH103:AH107)</f>
        <v>0</v>
      </c>
      <c r="AI102" s="290">
        <f t="shared" ref="AI102" ca="1" si="462">SUBTOTAL(9,AI103:AI107)</f>
        <v>0</v>
      </c>
      <c r="AJ102" s="290">
        <f t="shared" ref="AJ102" ca="1" si="463">SUBTOTAL(9,AJ103:AJ107)</f>
        <v>0</v>
      </c>
      <c r="AK102" s="290">
        <f t="shared" ref="AK102" ca="1" si="464">SUBTOTAL(9,AK103:AK107)</f>
        <v>320969592.883762</v>
      </c>
    </row>
    <row r="103" spans="1:37" s="281" customFormat="1" hidden="1" outlineLevel="1">
      <c r="A103" s="283" t="str">
        <f>A102</f>
        <v>3D</v>
      </c>
      <c r="B103" s="283"/>
      <c r="C103" s="287" t="s">
        <v>224</v>
      </c>
      <c r="D103" s="283"/>
      <c r="E103" s="283"/>
      <c r="F103" s="296"/>
      <c r="G103" s="282"/>
      <c r="H103" s="284">
        <f>HLOOKUP($A103,'Scenario 3'!$I$42:$N$72,Summary!H$2-2015,FALSE)</f>
        <v>18803258.5</v>
      </c>
      <c r="I103" s="284">
        <f>HLOOKUP($A103,'Scenario 3'!$I$42:$N$72,Summary!I$2-2015,FALSE)</f>
        <v>11312171.421744376</v>
      </c>
      <c r="J103" s="284">
        <f>HLOOKUP($A103,'Scenario 3'!$I$42:$N$72,Summary!J$2-2015,FALSE)</f>
        <v>7309308.2972173505</v>
      </c>
      <c r="K103" s="284">
        <f>HLOOKUP($A103,'Scenario 3'!$I$42:$N$72,Summary!K$2-2015,FALSE)</f>
        <v>10305043.965439651</v>
      </c>
      <c r="L103" s="284">
        <f>HLOOKUP($A103,'Scenario 3'!$I$42:$N$72,Summary!L$2-2015,FALSE)</f>
        <v>3962236.361691785</v>
      </c>
      <c r="M103" s="284">
        <f>HLOOKUP($A103,'Scenario 3'!$I$42:$N$72,Summary!M$2-2015,FALSE)</f>
        <v>5931947.1419279091</v>
      </c>
      <c r="N103" s="284">
        <f>HLOOKUP($A103,'Scenario 3'!$I$42:$N$72,Summary!N$2-2015,FALSE)</f>
        <v>6907369.5938962996</v>
      </c>
      <c r="O103" s="284">
        <f>HLOOKUP($A103,'Scenario 3'!$I$42:$N$72,Summary!O$2-2015,FALSE)</f>
        <v>1817768.0609603273</v>
      </c>
      <c r="P103" s="284">
        <f>HLOOKUP($A103,'Scenario 3'!$I$42:$N$72,Summary!P$2-2015,FALSE)</f>
        <v>1320721.9305828246</v>
      </c>
      <c r="Q103" s="284">
        <f>HLOOKUP($A103,'Scenario 3'!$I$42:$N$72,Summary!Q$2-2015,FALSE)</f>
        <v>393518.84803026408</v>
      </c>
      <c r="R103" s="284">
        <f>HLOOKUP($A103,'Scenario 3'!$I$42:$N$72,Summary!R$2-2015,FALSE)</f>
        <v>0</v>
      </c>
      <c r="S103" s="284">
        <f>HLOOKUP($A103,'Scenario 3'!$I$42:$N$72,Summary!S$2-2015,FALSE)</f>
        <v>0</v>
      </c>
      <c r="T103" s="284">
        <f>HLOOKUP($A103,'Scenario 3'!$I$42:$N$72,Summary!T$2-2015,FALSE)</f>
        <v>0</v>
      </c>
      <c r="U103" s="284">
        <f>HLOOKUP($A103,'Scenario 3'!$I$42:$N$72,Summary!U$2-2015,FALSE)</f>
        <v>0</v>
      </c>
      <c r="V103" s="284">
        <f>HLOOKUP($A103,'Scenario 3'!$I$42:$N$72,Summary!V$2-2015,FALSE)</f>
        <v>0</v>
      </c>
      <c r="W103" s="284">
        <f>HLOOKUP($A103,'Scenario 3'!$I$42:$N$72,Summary!W$2-2015,FALSE)</f>
        <v>0</v>
      </c>
      <c r="X103" s="284">
        <f>HLOOKUP($A103,'Scenario 3'!$I$42:$N$72,Summary!X$2-2015,FALSE)</f>
        <v>0</v>
      </c>
      <c r="Y103" s="284">
        <f>HLOOKUP($A103,'Scenario 3'!$I$42:$N$72,Summary!Y$2-2015,FALSE)</f>
        <v>0</v>
      </c>
      <c r="Z103" s="284">
        <f>HLOOKUP($A103,'Scenario 3'!$I$42:$N$72,Summary!Z$2-2015,FALSE)</f>
        <v>0</v>
      </c>
      <c r="AA103" s="284">
        <f>HLOOKUP($A103,'Scenario 3'!$I$42:$N$72,Summary!AA$2-2015,FALSE)</f>
        <v>0</v>
      </c>
      <c r="AB103" s="284">
        <f>HLOOKUP($A103,'Scenario 3'!$I$42:$N$72,Summary!AB$2-2015,FALSE)</f>
        <v>0</v>
      </c>
      <c r="AC103" s="284">
        <f>HLOOKUP($A103,'Scenario 3'!$I$42:$N$72,Summary!AC$2-2015,FALSE)</f>
        <v>0</v>
      </c>
      <c r="AD103" s="284">
        <f>HLOOKUP($A103,'Scenario 3'!$I$42:$N$72,Summary!AD$2-2015,FALSE)</f>
        <v>0</v>
      </c>
      <c r="AE103" s="284">
        <f>HLOOKUP($A103,'Scenario 3'!$I$42:$N$72,Summary!AE$2-2015,FALSE)</f>
        <v>0</v>
      </c>
      <c r="AF103" s="284">
        <f>HLOOKUP($A103,'Scenario 3'!$I$42:$N$72,Summary!AF$2-2015,FALSE)</f>
        <v>0</v>
      </c>
      <c r="AG103" s="284">
        <f>HLOOKUP($A103,'Scenario 3'!$I$42:$N$72,Summary!AG$2-2015,FALSE)</f>
        <v>0</v>
      </c>
      <c r="AH103" s="284">
        <f>HLOOKUP($A103,'Scenario 3'!$I$42:$N$72,Summary!AH$2-2015,FALSE)</f>
        <v>0</v>
      </c>
      <c r="AI103" s="284">
        <f>HLOOKUP($A103,'Scenario 3'!$I$42:$N$72,Summary!AI$2-2015,FALSE)</f>
        <v>0</v>
      </c>
      <c r="AJ103" s="284">
        <f>HLOOKUP($A103,'Scenario 3'!$I$42:$N$72,Summary!AJ$2-2015,FALSE)</f>
        <v>0</v>
      </c>
      <c r="AK103" s="284">
        <f>SUM(H103:AJ103)</f>
        <v>68063344.121490806</v>
      </c>
    </row>
    <row r="104" spans="1:37" s="281" customFormat="1" hidden="1" outlineLevel="1">
      <c r="A104" s="283" t="str">
        <f>A103</f>
        <v>3D</v>
      </c>
      <c r="B104" s="283"/>
      <c r="C104" s="287" t="s">
        <v>225</v>
      </c>
      <c r="D104" s="283"/>
      <c r="E104" s="283"/>
      <c r="F104" s="296"/>
      <c r="G104" s="282"/>
      <c r="H104" s="284">
        <f ca="1">HLOOKUP($A104,'Scenario 3'!$I$75:$N$105,Summary!H$2-2015,FALSE)</f>
        <v>600000</v>
      </c>
      <c r="I104" s="284">
        <f ca="1">HLOOKUP($A104,'Scenario 3'!$I$75:$N$105,Summary!I$2-2015,FALSE)</f>
        <v>4641000</v>
      </c>
      <c r="J104" s="284">
        <f ca="1">HLOOKUP($A104,'Scenario 3'!$I$75:$N$105,Summary!J$2-2015,FALSE)</f>
        <v>364000</v>
      </c>
      <c r="K104" s="284">
        <f ca="1">HLOOKUP($A104,'Scenario 3'!$I$75:$N$105,Summary!K$2-2015,FALSE)</f>
        <v>371000</v>
      </c>
      <c r="L104" s="284">
        <f ca="1">HLOOKUP($A104,'Scenario 3'!$I$75:$N$105,Summary!L$2-2015,FALSE)</f>
        <v>378000</v>
      </c>
      <c r="M104" s="284">
        <f ca="1">HLOOKUP($A104,'Scenario 3'!$I$75:$N$105,Summary!M$2-2015,FALSE)</f>
        <v>1434080.8032</v>
      </c>
      <c r="N104" s="284">
        <f ca="1">HLOOKUP($A104,'Scenario 3'!$I$75:$N$105,Summary!N$2-2015,FALSE)</f>
        <v>336000.00000000006</v>
      </c>
      <c r="O104" s="284">
        <f ca="1">HLOOKUP($A104,'Scenario 3'!$I$75:$N$105,Summary!O$2-2015,FALSE)</f>
        <v>342000.00000000006</v>
      </c>
      <c r="P104" s="284">
        <f ca="1">HLOOKUP($A104,'Scenario 3'!$I$75:$N$105,Summary!P$2-2015,FALSE)</f>
        <v>348000</v>
      </c>
      <c r="Q104" s="284">
        <f ca="1">HLOOKUP($A104,'Scenario 3'!$I$75:$N$105,Summary!Q$2-2015,FALSE)</f>
        <v>0</v>
      </c>
      <c r="R104" s="284">
        <f ca="1">HLOOKUP($A104,'Scenario 3'!$I$75:$N$105,Summary!R$2-2015,FALSE)</f>
        <v>0</v>
      </c>
      <c r="S104" s="284">
        <f ca="1">HLOOKUP($A104,'Scenario 3'!$I$75:$N$105,Summary!S$2-2015,FALSE)</f>
        <v>0</v>
      </c>
      <c r="T104" s="284">
        <f ca="1">HLOOKUP($A104,'Scenario 3'!$I$75:$N$105,Summary!T$2-2015,FALSE)</f>
        <v>0</v>
      </c>
      <c r="U104" s="284">
        <f ca="1">HLOOKUP($A104,'Scenario 3'!$I$75:$N$105,Summary!U$2-2015,FALSE)</f>
        <v>0</v>
      </c>
      <c r="V104" s="284">
        <f ca="1">HLOOKUP($A104,'Scenario 3'!$I$75:$N$105,Summary!V$2-2015,FALSE)</f>
        <v>0</v>
      </c>
      <c r="W104" s="284">
        <f ca="1">HLOOKUP($A104,'Scenario 3'!$I$75:$N$105,Summary!W$2-2015,FALSE)</f>
        <v>0</v>
      </c>
      <c r="X104" s="284">
        <f ca="1">HLOOKUP($A104,'Scenario 3'!$I$75:$N$105,Summary!X$2-2015,FALSE)</f>
        <v>0</v>
      </c>
      <c r="Y104" s="284">
        <f ca="1">HLOOKUP($A104,'Scenario 3'!$I$75:$N$105,Summary!Y$2-2015,FALSE)</f>
        <v>0</v>
      </c>
      <c r="Z104" s="284">
        <f ca="1">HLOOKUP($A104,'Scenario 3'!$I$75:$N$105,Summary!Z$2-2015,FALSE)</f>
        <v>0</v>
      </c>
      <c r="AA104" s="284">
        <f ca="1">HLOOKUP($A104,'Scenario 3'!$I$75:$N$105,Summary!AA$2-2015,FALSE)</f>
        <v>0</v>
      </c>
      <c r="AB104" s="284">
        <f ca="1">HLOOKUP($A104,'Scenario 3'!$I$75:$N$105,Summary!AB$2-2015,FALSE)</f>
        <v>0</v>
      </c>
      <c r="AC104" s="284">
        <f ca="1">HLOOKUP($A104,'Scenario 3'!$I$75:$N$105,Summary!AC$2-2015,FALSE)</f>
        <v>0</v>
      </c>
      <c r="AD104" s="284">
        <f ca="1">HLOOKUP($A104,'Scenario 3'!$I$75:$N$105,Summary!AD$2-2015,FALSE)</f>
        <v>0</v>
      </c>
      <c r="AE104" s="284">
        <f ca="1">HLOOKUP($A104,'Scenario 3'!$I$75:$N$105,Summary!AE$2-2015,FALSE)</f>
        <v>0</v>
      </c>
      <c r="AF104" s="284">
        <f ca="1">HLOOKUP($A104,'Scenario 3'!$I$75:$N$105,Summary!AF$2-2015,FALSE)</f>
        <v>0</v>
      </c>
      <c r="AG104" s="284">
        <f ca="1">HLOOKUP($A104,'Scenario 3'!$I$75:$N$105,Summary!AG$2-2015,FALSE)</f>
        <v>0</v>
      </c>
      <c r="AH104" s="284">
        <f ca="1">HLOOKUP($A104,'Scenario 3'!$I$75:$N$105,Summary!AH$2-2015,FALSE)</f>
        <v>0</v>
      </c>
      <c r="AI104" s="284">
        <f ca="1">HLOOKUP($A104,'Scenario 3'!$I$75:$N$105,Summary!AI$2-2015,FALSE)</f>
        <v>0</v>
      </c>
      <c r="AJ104" s="284">
        <f ca="1">HLOOKUP($A104,'Scenario 3'!$I$75:$N$105,Summary!AJ$2-2015,FALSE)</f>
        <v>0</v>
      </c>
      <c r="AK104" s="284">
        <f ca="1">SUM(H104:AJ104)</f>
        <v>8814080.8032000009</v>
      </c>
    </row>
    <row r="105" spans="1:37" s="281" customFormat="1" hidden="1" outlineLevel="1">
      <c r="A105" s="283" t="str">
        <f>A104</f>
        <v>3D</v>
      </c>
      <c r="B105" s="283"/>
      <c r="C105" s="287" t="s">
        <v>226</v>
      </c>
      <c r="D105" s="283"/>
      <c r="E105" s="283"/>
      <c r="F105" s="296"/>
      <c r="G105" s="282"/>
      <c r="H105" s="284">
        <f>HLOOKUP($A105,'Scenario 3'!$I$108:$N$138,Summary!H$2-2015,FALSE)</f>
        <v>18063856.140000001</v>
      </c>
      <c r="I105" s="284">
        <f>HLOOKUP($A105,'Scenario 3'!$I$108:$N$138,Summary!I$2-2015,FALSE)</f>
        <v>16632735.566355139</v>
      </c>
      <c r="J105" s="284">
        <f>HLOOKUP($A105,'Scenario 3'!$I$108:$N$138,Summary!J$2-2015,FALSE)</f>
        <v>16916012.204859816</v>
      </c>
      <c r="K105" s="284">
        <f>HLOOKUP($A105,'Scenario 3'!$I$108:$N$138,Summary!K$2-2015,FALSE)</f>
        <v>17795841.474392522</v>
      </c>
      <c r="L105" s="284">
        <f>HLOOKUP($A105,'Scenario 3'!$I$108:$N$138,Summary!L$2-2015,FALSE)</f>
        <v>17896680.80747664</v>
      </c>
      <c r="M105" s="284">
        <f>HLOOKUP($A105,'Scenario 3'!$I$108:$N$138,Summary!M$2-2015,FALSE)</f>
        <v>13310711.81162888</v>
      </c>
      <c r="N105" s="284">
        <f>HLOOKUP($A105,'Scenario 3'!$I$108:$N$138,Summary!N$2-2015,FALSE)</f>
        <v>13576926.047861453</v>
      </c>
      <c r="O105" s="284">
        <f>HLOOKUP($A105,'Scenario 3'!$I$108:$N$138,Summary!O$2-2015,FALSE)</f>
        <v>13848464.568818685</v>
      </c>
      <c r="P105" s="284">
        <f>HLOOKUP($A105,'Scenario 3'!$I$108:$N$138,Summary!P$2-2015,FALSE)</f>
        <v>14125433.860195056</v>
      </c>
      <c r="Q105" s="284">
        <f>HLOOKUP($A105,'Scenario 3'!$I$108:$N$138,Summary!Q$2-2015,FALSE)</f>
        <v>14407942.537398959</v>
      </c>
      <c r="R105" s="284">
        <f>HLOOKUP($A105,'Scenario 3'!$I$108:$N$138,Summary!R$2-2015,FALSE)</f>
        <v>0</v>
      </c>
      <c r="S105" s="284">
        <f>HLOOKUP($A105,'Scenario 3'!$I$108:$N$138,Summary!S$2-2015,FALSE)</f>
        <v>0</v>
      </c>
      <c r="T105" s="284">
        <f>HLOOKUP($A105,'Scenario 3'!$I$108:$N$138,Summary!T$2-2015,FALSE)</f>
        <v>0</v>
      </c>
      <c r="U105" s="284">
        <f>HLOOKUP($A105,'Scenario 3'!$I$108:$N$138,Summary!U$2-2015,FALSE)</f>
        <v>0</v>
      </c>
      <c r="V105" s="284">
        <f>HLOOKUP($A105,'Scenario 3'!$I$108:$N$138,Summary!V$2-2015,FALSE)</f>
        <v>0</v>
      </c>
      <c r="W105" s="284">
        <f>HLOOKUP($A105,'Scenario 3'!$I$108:$N$138,Summary!W$2-2015,FALSE)</f>
        <v>0</v>
      </c>
      <c r="X105" s="284">
        <f>HLOOKUP($A105,'Scenario 3'!$I$108:$N$138,Summary!X$2-2015,FALSE)</f>
        <v>0</v>
      </c>
      <c r="Y105" s="284">
        <f>HLOOKUP($A105,'Scenario 3'!$I$108:$N$138,Summary!Y$2-2015,FALSE)</f>
        <v>0</v>
      </c>
      <c r="Z105" s="284">
        <f>HLOOKUP($A105,'Scenario 3'!$I$108:$N$138,Summary!Z$2-2015,FALSE)</f>
        <v>0</v>
      </c>
      <c r="AA105" s="284">
        <f>HLOOKUP($A105,'Scenario 3'!$I$108:$N$138,Summary!AA$2-2015,FALSE)</f>
        <v>0</v>
      </c>
      <c r="AB105" s="284">
        <f>HLOOKUP($A105,'Scenario 3'!$I$108:$N$138,Summary!AB$2-2015,FALSE)</f>
        <v>0</v>
      </c>
      <c r="AC105" s="284">
        <f>HLOOKUP($A105,'Scenario 3'!$I$108:$N$138,Summary!AC$2-2015,FALSE)</f>
        <v>0</v>
      </c>
      <c r="AD105" s="284">
        <f>HLOOKUP($A105,'Scenario 3'!$I$108:$N$138,Summary!AD$2-2015,FALSE)</f>
        <v>0</v>
      </c>
      <c r="AE105" s="284">
        <f>HLOOKUP($A105,'Scenario 3'!$I$108:$N$138,Summary!AE$2-2015,FALSE)</f>
        <v>0</v>
      </c>
      <c r="AF105" s="284">
        <f>HLOOKUP($A105,'Scenario 3'!$I$108:$N$138,Summary!AF$2-2015,FALSE)</f>
        <v>0</v>
      </c>
      <c r="AG105" s="284">
        <f>HLOOKUP($A105,'Scenario 3'!$I$108:$N$138,Summary!AG$2-2015,FALSE)</f>
        <v>0</v>
      </c>
      <c r="AH105" s="284">
        <f>HLOOKUP($A105,'Scenario 3'!$I$108:$N$138,Summary!AH$2-2015,FALSE)</f>
        <v>0</v>
      </c>
      <c r="AI105" s="284">
        <f>HLOOKUP($A105,'Scenario 3'!$I$108:$N$138,Summary!AI$2-2015,FALSE)</f>
        <v>0</v>
      </c>
      <c r="AJ105" s="284">
        <f>HLOOKUP($A105,'Scenario 3'!$I$108:$N$138,Summary!AJ$2-2015,FALSE)</f>
        <v>0</v>
      </c>
      <c r="AK105" s="284">
        <f>SUM(H105:AJ105)</f>
        <v>156574605.01898715</v>
      </c>
    </row>
    <row r="106" spans="1:37" s="281" customFormat="1" hidden="1" outlineLevel="1">
      <c r="A106" s="283" t="str">
        <f>A105</f>
        <v>3D</v>
      </c>
      <c r="B106" s="283"/>
      <c r="C106" s="287" t="s">
        <v>227</v>
      </c>
      <c r="D106" s="283"/>
      <c r="E106" s="283"/>
      <c r="F106" s="296"/>
      <c r="G106" s="282"/>
      <c r="H106" s="284">
        <f>HLOOKUP($A106,'Scenario 3'!$I$143:$N$173,Summary!H$2-2015,FALSE)</f>
        <v>10696150.390000001</v>
      </c>
      <c r="I106" s="284">
        <f>HLOOKUP($A106,'Scenario 3'!$I$143:$N$173,Summary!I$2-2015,FALSE)</f>
        <v>9662034.5640000012</v>
      </c>
      <c r="J106" s="284">
        <f>HLOOKUP($A106,'Scenario 3'!$I$143:$N$173,Summary!J$2-2015,FALSE)</f>
        <v>7321346.1899999995</v>
      </c>
      <c r="K106" s="284">
        <f>HLOOKUP($A106,'Scenario 3'!$I$143:$N$173,Summary!K$2-2015,FALSE)</f>
        <v>9605548.620000001</v>
      </c>
      <c r="L106" s="284">
        <f>HLOOKUP($A106,'Scenario 3'!$I$143:$N$173,Summary!L$2-2015,FALSE)</f>
        <v>9173586.6000000015</v>
      </c>
      <c r="M106" s="284">
        <f>HLOOKUP($A106,'Scenario 3'!$I$143:$N$173,Summary!M$2-2015,FALSE)</f>
        <v>5327909.0142407985</v>
      </c>
      <c r="N106" s="284">
        <f>HLOOKUP($A106,'Scenario 3'!$I$143:$N$173,Summary!N$2-2015,FALSE)</f>
        <v>5434467.1945256153</v>
      </c>
      <c r="O106" s="284">
        <f>HLOOKUP($A106,'Scenario 3'!$I$143:$N$173,Summary!O$2-2015,FALSE)</f>
        <v>5543156.5384161286</v>
      </c>
      <c r="P106" s="284">
        <f>HLOOKUP($A106,'Scenario 3'!$I$143:$N$173,Summary!P$2-2015,FALSE)</f>
        <v>5654019.6691844501</v>
      </c>
      <c r="Q106" s="284">
        <f>HLOOKUP($A106,'Scenario 3'!$I$143:$N$173,Summary!Q$2-2015,FALSE)</f>
        <v>5767100.0625681393</v>
      </c>
      <c r="R106" s="284">
        <f>HLOOKUP($A106,'Scenario 3'!$I$143:$N$173,Summary!R$2-2015,FALSE)</f>
        <v>0</v>
      </c>
      <c r="S106" s="284">
        <f>HLOOKUP($A106,'Scenario 3'!$I$143:$N$173,Summary!S$2-2015,FALSE)</f>
        <v>0</v>
      </c>
      <c r="T106" s="284">
        <f>HLOOKUP($A106,'Scenario 3'!$I$143:$N$173,Summary!T$2-2015,FALSE)</f>
        <v>0</v>
      </c>
      <c r="U106" s="284">
        <f>HLOOKUP($A106,'Scenario 3'!$I$143:$N$173,Summary!U$2-2015,FALSE)</f>
        <v>0</v>
      </c>
      <c r="V106" s="284">
        <f>HLOOKUP($A106,'Scenario 3'!$I$143:$N$173,Summary!V$2-2015,FALSE)</f>
        <v>0</v>
      </c>
      <c r="W106" s="284">
        <f>HLOOKUP($A106,'Scenario 3'!$I$143:$N$173,Summary!W$2-2015,FALSE)</f>
        <v>0</v>
      </c>
      <c r="X106" s="284">
        <f>HLOOKUP($A106,'Scenario 3'!$I$143:$N$173,Summary!X$2-2015,FALSE)</f>
        <v>0</v>
      </c>
      <c r="Y106" s="284">
        <f>HLOOKUP($A106,'Scenario 3'!$I$143:$N$173,Summary!Y$2-2015,FALSE)</f>
        <v>0</v>
      </c>
      <c r="Z106" s="284">
        <f>HLOOKUP($A106,'Scenario 3'!$I$143:$N$173,Summary!Z$2-2015,FALSE)</f>
        <v>0</v>
      </c>
      <c r="AA106" s="284">
        <f>HLOOKUP($A106,'Scenario 3'!$I$143:$N$173,Summary!AA$2-2015,FALSE)</f>
        <v>0</v>
      </c>
      <c r="AB106" s="284">
        <f>HLOOKUP($A106,'Scenario 3'!$I$143:$N$173,Summary!AB$2-2015,FALSE)</f>
        <v>0</v>
      </c>
      <c r="AC106" s="284">
        <f>HLOOKUP($A106,'Scenario 3'!$I$143:$N$173,Summary!AC$2-2015,FALSE)</f>
        <v>0</v>
      </c>
      <c r="AD106" s="284">
        <f>HLOOKUP($A106,'Scenario 3'!$I$143:$N$173,Summary!AD$2-2015,FALSE)</f>
        <v>0</v>
      </c>
      <c r="AE106" s="284">
        <f>HLOOKUP($A106,'Scenario 3'!$I$143:$N$173,Summary!AE$2-2015,FALSE)</f>
        <v>0</v>
      </c>
      <c r="AF106" s="284">
        <f>HLOOKUP($A106,'Scenario 3'!$I$143:$N$173,Summary!AF$2-2015,FALSE)</f>
        <v>0</v>
      </c>
      <c r="AG106" s="284">
        <f>HLOOKUP($A106,'Scenario 3'!$I$143:$N$173,Summary!AG$2-2015,FALSE)</f>
        <v>0</v>
      </c>
      <c r="AH106" s="284">
        <f>HLOOKUP($A106,'Scenario 3'!$I$143:$N$173,Summary!AH$2-2015,FALSE)</f>
        <v>0</v>
      </c>
      <c r="AI106" s="284">
        <f>HLOOKUP($A106,'Scenario 3'!$I$143:$N$173,Summary!AI$2-2015,FALSE)</f>
        <v>0</v>
      </c>
      <c r="AJ106" s="284">
        <f>HLOOKUP($A106,'Scenario 3'!$I$143:$N$173,Summary!AJ$2-2015,FALSE)</f>
        <v>0</v>
      </c>
      <c r="AK106" s="284">
        <f>SUM(H106:AJ106)</f>
        <v>74185318.84293513</v>
      </c>
    </row>
    <row r="107" spans="1:37" s="281" customFormat="1" hidden="1" outlineLevel="1">
      <c r="A107" s="283" t="str">
        <f>A106</f>
        <v>3D</v>
      </c>
      <c r="B107" s="283"/>
      <c r="C107" s="287" t="s">
        <v>114</v>
      </c>
      <c r="D107" s="283"/>
      <c r="E107" s="283"/>
      <c r="F107" s="296"/>
      <c r="G107" s="282"/>
      <c r="H107" s="284">
        <f>HLOOKUP($A107,'Scenario 3'!$I$178:$N$208,Summary!H$2-2015,FALSE)</f>
        <v>2076817</v>
      </c>
      <c r="I107" s="284">
        <f>HLOOKUP($A107,'Scenario 3'!$I$178:$N$208,Summary!I$2-2015,FALSE)</f>
        <v>1297086.9047619049</v>
      </c>
      <c r="J107" s="284">
        <f>HLOOKUP($A107,'Scenario 3'!$I$178:$N$208,Summary!J$2-2015,FALSE)</f>
        <v>1673902.3809523806</v>
      </c>
      <c r="K107" s="284">
        <f>HLOOKUP($A107,'Scenario 3'!$I$178:$N$208,Summary!K$2-2015,FALSE)</f>
        <v>1727308.9285714286</v>
      </c>
      <c r="L107" s="284">
        <f>HLOOKUP($A107,'Scenario 3'!$I$178:$N$208,Summary!L$2-2015,FALSE)</f>
        <v>1794477.3809523808</v>
      </c>
      <c r="M107" s="284">
        <f>HLOOKUP($A107,'Scenario 3'!$I$178:$N$208,Summary!M$2-2015,FALSE)</f>
        <v>915183.46428571432</v>
      </c>
      <c r="N107" s="284">
        <f>HLOOKUP($A107,'Scenario 3'!$I$178:$N$208,Summary!N$2-2015,FALSE)</f>
        <v>933487.13357142848</v>
      </c>
      <c r="O107" s="284">
        <f>HLOOKUP($A107,'Scenario 3'!$I$178:$N$208,Summary!O$2-2015,FALSE)</f>
        <v>952156.87624285708</v>
      </c>
      <c r="P107" s="284">
        <f>HLOOKUP($A107,'Scenario 3'!$I$178:$N$208,Summary!P$2-2015,FALSE)</f>
        <v>971200.01376771426</v>
      </c>
      <c r="Q107" s="284">
        <f>HLOOKUP($A107,'Scenario 3'!$I$178:$N$208,Summary!Q$2-2015,FALSE)</f>
        <v>990624.01404306851</v>
      </c>
      <c r="R107" s="284">
        <f>HLOOKUP($A107,'Scenario 3'!$I$178:$N$208,Summary!R$2-2015,FALSE)</f>
        <v>0</v>
      </c>
      <c r="S107" s="284">
        <f>HLOOKUP($A107,'Scenario 3'!$I$178:$N$208,Summary!S$2-2015,FALSE)</f>
        <v>0</v>
      </c>
      <c r="T107" s="284">
        <f>HLOOKUP($A107,'Scenario 3'!$I$178:$N$208,Summary!T$2-2015,FALSE)</f>
        <v>0</v>
      </c>
      <c r="U107" s="284">
        <f>HLOOKUP($A107,'Scenario 3'!$I$178:$N$208,Summary!U$2-2015,FALSE)</f>
        <v>0</v>
      </c>
      <c r="V107" s="284">
        <f>HLOOKUP($A107,'Scenario 3'!$I$178:$N$208,Summary!V$2-2015,FALSE)</f>
        <v>0</v>
      </c>
      <c r="W107" s="284">
        <f>HLOOKUP($A107,'Scenario 3'!$I$178:$N$208,Summary!W$2-2015,FALSE)</f>
        <v>0</v>
      </c>
      <c r="X107" s="284">
        <f>HLOOKUP($A107,'Scenario 3'!$I$178:$N$208,Summary!X$2-2015,FALSE)</f>
        <v>0</v>
      </c>
      <c r="Y107" s="284">
        <f>HLOOKUP($A107,'Scenario 3'!$I$178:$N$208,Summary!Y$2-2015,FALSE)</f>
        <v>0</v>
      </c>
      <c r="Z107" s="284">
        <f>HLOOKUP($A107,'Scenario 3'!$I$178:$N$208,Summary!Z$2-2015,FALSE)</f>
        <v>0</v>
      </c>
      <c r="AA107" s="284">
        <f>HLOOKUP($A107,'Scenario 3'!$I$178:$N$208,Summary!AA$2-2015,FALSE)</f>
        <v>0</v>
      </c>
      <c r="AB107" s="284">
        <f>HLOOKUP($A107,'Scenario 3'!$I$178:$N$208,Summary!AB$2-2015,FALSE)</f>
        <v>0</v>
      </c>
      <c r="AC107" s="284">
        <f>HLOOKUP($A107,'Scenario 3'!$I$178:$N$208,Summary!AC$2-2015,FALSE)</f>
        <v>0</v>
      </c>
      <c r="AD107" s="284">
        <f>HLOOKUP($A107,'Scenario 3'!$I$178:$N$208,Summary!AD$2-2015,FALSE)</f>
        <v>0</v>
      </c>
      <c r="AE107" s="284">
        <f>HLOOKUP($A107,'Scenario 3'!$I$178:$N$208,Summary!AE$2-2015,FALSE)</f>
        <v>0</v>
      </c>
      <c r="AF107" s="284">
        <f>HLOOKUP($A107,'Scenario 3'!$I$178:$N$208,Summary!AF$2-2015,FALSE)</f>
        <v>0</v>
      </c>
      <c r="AG107" s="284">
        <f>HLOOKUP($A107,'Scenario 3'!$I$178:$N$208,Summary!AG$2-2015,FALSE)</f>
        <v>0</v>
      </c>
      <c r="AH107" s="284">
        <f>HLOOKUP($A107,'Scenario 3'!$I$178:$N$208,Summary!AH$2-2015,FALSE)</f>
        <v>0</v>
      </c>
      <c r="AI107" s="284">
        <f>HLOOKUP($A107,'Scenario 3'!$I$178:$N$208,Summary!AI$2-2015,FALSE)</f>
        <v>0</v>
      </c>
      <c r="AJ107" s="284">
        <f>HLOOKUP($A107,'Scenario 3'!$I$178:$N$208,Summary!AJ$2-2015,FALSE)</f>
        <v>0</v>
      </c>
      <c r="AK107" s="284">
        <f>SUM(H107:AJ107)</f>
        <v>13332244.097148878</v>
      </c>
    </row>
    <row r="108" spans="1:37" s="281" customFormat="1" collapsed="1">
      <c r="A108" s="285" t="s">
        <v>238</v>
      </c>
      <c r="B108" s="285" t="str">
        <f>CONCATENATE("Sensitivity ",A108)</f>
        <v>Sensitivity 3E</v>
      </c>
      <c r="C108" s="289" t="s">
        <v>237</v>
      </c>
      <c r="D108" s="285" t="s">
        <v>427</v>
      </c>
      <c r="E108" s="285" t="s">
        <v>427</v>
      </c>
      <c r="F108" s="295"/>
      <c r="G108" s="288"/>
      <c r="H108" s="290">
        <f>SUBTOTAL(9,H109:H113)</f>
        <v>0</v>
      </c>
      <c r="I108" s="290">
        <f t="shared" ref="I108" si="465">SUBTOTAL(9,I109:I113)</f>
        <v>0</v>
      </c>
      <c r="J108" s="290">
        <f t="shared" ref="J108" si="466">SUBTOTAL(9,J109:J113)</f>
        <v>0</v>
      </c>
      <c r="K108" s="290">
        <f t="shared" ref="K108" si="467">SUBTOTAL(9,K109:K113)</f>
        <v>0</v>
      </c>
      <c r="L108" s="290">
        <f t="shared" ref="L108" si="468">SUBTOTAL(9,L109:L113)</f>
        <v>0</v>
      </c>
      <c r="M108" s="290">
        <f t="shared" ref="M108" si="469">SUBTOTAL(9,M109:M113)</f>
        <v>0</v>
      </c>
      <c r="N108" s="290">
        <f t="shared" ref="N108" si="470">SUBTOTAL(9,N109:N113)</f>
        <v>0</v>
      </c>
      <c r="O108" s="290">
        <f t="shared" ref="O108" si="471">SUBTOTAL(9,O109:O113)</f>
        <v>0</v>
      </c>
      <c r="P108" s="290">
        <f t="shared" ref="P108" si="472">SUBTOTAL(9,P109:P113)</f>
        <v>0</v>
      </c>
      <c r="Q108" s="290">
        <f t="shared" ref="Q108" si="473">SUBTOTAL(9,Q109:Q113)</f>
        <v>0</v>
      </c>
      <c r="R108" s="290">
        <f t="shared" ref="R108" si="474">SUBTOTAL(9,R109:R113)</f>
        <v>0</v>
      </c>
      <c r="S108" s="290">
        <f t="shared" ref="S108" si="475">SUBTOTAL(9,S109:S113)</f>
        <v>0</v>
      </c>
      <c r="T108" s="290">
        <f t="shared" ref="T108" si="476">SUBTOTAL(9,T109:T113)</f>
        <v>0</v>
      </c>
      <c r="U108" s="290">
        <f t="shared" ref="U108" si="477">SUBTOTAL(9,U109:U113)</f>
        <v>0</v>
      </c>
      <c r="V108" s="290">
        <f t="shared" ref="V108" si="478">SUBTOTAL(9,V109:V113)</f>
        <v>0</v>
      </c>
      <c r="W108" s="290">
        <f t="shared" ref="W108" si="479">SUBTOTAL(9,W109:W113)</f>
        <v>0</v>
      </c>
      <c r="X108" s="290">
        <f t="shared" ref="X108" si="480">SUBTOTAL(9,X109:X113)</f>
        <v>0</v>
      </c>
      <c r="Y108" s="290">
        <f t="shared" ref="Y108" si="481">SUBTOTAL(9,Y109:Y113)</f>
        <v>0</v>
      </c>
      <c r="Z108" s="290">
        <f t="shared" ref="Z108" si="482">SUBTOTAL(9,Z109:Z113)</f>
        <v>0</v>
      </c>
      <c r="AA108" s="290">
        <f t="shared" ref="AA108" si="483">SUBTOTAL(9,AA109:AA113)</f>
        <v>0</v>
      </c>
      <c r="AB108" s="290">
        <f t="shared" ref="AB108" si="484">SUBTOTAL(9,AB109:AB113)</f>
        <v>0</v>
      </c>
      <c r="AC108" s="290">
        <f t="shared" ref="AC108" si="485">SUBTOTAL(9,AC109:AC113)</f>
        <v>0</v>
      </c>
      <c r="AD108" s="290">
        <f t="shared" ref="AD108" si="486">SUBTOTAL(9,AD109:AD113)</f>
        <v>0</v>
      </c>
      <c r="AE108" s="290">
        <f t="shared" ref="AE108" si="487">SUBTOTAL(9,AE109:AE113)</f>
        <v>0</v>
      </c>
      <c r="AF108" s="290">
        <f t="shared" ref="AF108" si="488">SUBTOTAL(9,AF109:AF113)</f>
        <v>0</v>
      </c>
      <c r="AG108" s="290">
        <f t="shared" ref="AG108" si="489">SUBTOTAL(9,AG109:AG113)</f>
        <v>0</v>
      </c>
      <c r="AH108" s="290">
        <f t="shared" ref="AH108" si="490">SUBTOTAL(9,AH109:AH113)</f>
        <v>0</v>
      </c>
      <c r="AI108" s="290">
        <f t="shared" ref="AI108" si="491">SUBTOTAL(9,AI109:AI113)</f>
        <v>0</v>
      </c>
      <c r="AJ108" s="290">
        <f t="shared" ref="AJ108" si="492">SUBTOTAL(9,AJ109:AJ113)</f>
        <v>0</v>
      </c>
      <c r="AK108" s="290">
        <f t="shared" ref="AK108" si="493">SUBTOTAL(9,AK109:AK113)</f>
        <v>0</v>
      </c>
    </row>
    <row r="109" spans="1:37" s="281" customFormat="1" hidden="1" outlineLevel="1">
      <c r="A109" s="283" t="str">
        <f>A108</f>
        <v>3E</v>
      </c>
      <c r="B109" s="283"/>
      <c r="C109" s="287" t="s">
        <v>224</v>
      </c>
      <c r="D109" s="283"/>
      <c r="E109" s="283"/>
      <c r="F109" s="296"/>
      <c r="G109" s="282"/>
      <c r="H109" s="284">
        <f>HLOOKUP($A109,'Scenario 3'!$I$42:$N$72,Summary!H$2-2015,FALSE)</f>
        <v>0</v>
      </c>
      <c r="I109" s="284">
        <f>HLOOKUP($A109,'Scenario 3'!$I$42:$N$72,Summary!I$2-2015,FALSE)</f>
        <v>0</v>
      </c>
      <c r="J109" s="284">
        <f>HLOOKUP($A109,'Scenario 3'!$I$42:$N$72,Summary!J$2-2015,FALSE)</f>
        <v>0</v>
      </c>
      <c r="K109" s="284">
        <f>HLOOKUP($A109,'Scenario 3'!$I$42:$N$72,Summary!K$2-2015,FALSE)</f>
        <v>0</v>
      </c>
      <c r="L109" s="284">
        <f>HLOOKUP($A109,'Scenario 3'!$I$42:$N$72,Summary!L$2-2015,FALSE)</f>
        <v>0</v>
      </c>
      <c r="M109" s="284">
        <f>HLOOKUP($A109,'Scenario 3'!$I$42:$N$72,Summary!M$2-2015,FALSE)</f>
        <v>0</v>
      </c>
      <c r="N109" s="284">
        <f>HLOOKUP($A109,'Scenario 3'!$I$42:$N$72,Summary!N$2-2015,FALSE)</f>
        <v>0</v>
      </c>
      <c r="O109" s="284">
        <f>HLOOKUP($A109,'Scenario 3'!$I$42:$N$72,Summary!O$2-2015,FALSE)</f>
        <v>0</v>
      </c>
      <c r="P109" s="284">
        <f>HLOOKUP($A109,'Scenario 3'!$I$42:$N$72,Summary!P$2-2015,FALSE)</f>
        <v>0</v>
      </c>
      <c r="Q109" s="284">
        <f>HLOOKUP($A109,'Scenario 3'!$I$42:$N$72,Summary!Q$2-2015,FALSE)</f>
        <v>0</v>
      </c>
      <c r="R109" s="284">
        <f>HLOOKUP($A109,'Scenario 3'!$I$42:$N$72,Summary!R$2-2015,FALSE)</f>
        <v>0</v>
      </c>
      <c r="S109" s="284">
        <f>HLOOKUP($A109,'Scenario 3'!$I$42:$N$72,Summary!S$2-2015,FALSE)</f>
        <v>0</v>
      </c>
      <c r="T109" s="284">
        <f>HLOOKUP($A109,'Scenario 3'!$I$42:$N$72,Summary!T$2-2015,FALSE)</f>
        <v>0</v>
      </c>
      <c r="U109" s="284">
        <f>HLOOKUP($A109,'Scenario 3'!$I$42:$N$72,Summary!U$2-2015,FALSE)</f>
        <v>0</v>
      </c>
      <c r="V109" s="284">
        <f>HLOOKUP($A109,'Scenario 3'!$I$42:$N$72,Summary!V$2-2015,FALSE)</f>
        <v>0</v>
      </c>
      <c r="W109" s="284">
        <f>HLOOKUP($A109,'Scenario 3'!$I$42:$N$72,Summary!W$2-2015,FALSE)</f>
        <v>0</v>
      </c>
      <c r="X109" s="284">
        <f>HLOOKUP($A109,'Scenario 3'!$I$42:$N$72,Summary!X$2-2015,FALSE)</f>
        <v>0</v>
      </c>
      <c r="Y109" s="284">
        <f>HLOOKUP($A109,'Scenario 3'!$I$42:$N$72,Summary!Y$2-2015,FALSE)</f>
        <v>0</v>
      </c>
      <c r="Z109" s="284">
        <f>HLOOKUP($A109,'Scenario 3'!$I$42:$N$72,Summary!Z$2-2015,FALSE)</f>
        <v>0</v>
      </c>
      <c r="AA109" s="284">
        <f>HLOOKUP($A109,'Scenario 3'!$I$42:$N$72,Summary!AA$2-2015,FALSE)</f>
        <v>0</v>
      </c>
      <c r="AB109" s="284">
        <f>HLOOKUP($A109,'Scenario 3'!$I$42:$N$72,Summary!AB$2-2015,FALSE)</f>
        <v>0</v>
      </c>
      <c r="AC109" s="284">
        <f>HLOOKUP($A109,'Scenario 3'!$I$42:$N$72,Summary!AC$2-2015,FALSE)</f>
        <v>0</v>
      </c>
      <c r="AD109" s="284">
        <f>HLOOKUP($A109,'Scenario 3'!$I$42:$N$72,Summary!AD$2-2015,FALSE)</f>
        <v>0</v>
      </c>
      <c r="AE109" s="284">
        <f>HLOOKUP($A109,'Scenario 3'!$I$42:$N$72,Summary!AE$2-2015,FALSE)</f>
        <v>0</v>
      </c>
      <c r="AF109" s="284">
        <f>HLOOKUP($A109,'Scenario 3'!$I$42:$N$72,Summary!AF$2-2015,FALSE)</f>
        <v>0</v>
      </c>
      <c r="AG109" s="284">
        <f>HLOOKUP($A109,'Scenario 3'!$I$42:$N$72,Summary!AG$2-2015,FALSE)</f>
        <v>0</v>
      </c>
      <c r="AH109" s="284">
        <f>HLOOKUP($A109,'Scenario 3'!$I$42:$N$72,Summary!AH$2-2015,FALSE)</f>
        <v>0</v>
      </c>
      <c r="AI109" s="284">
        <f>HLOOKUP($A109,'Scenario 3'!$I$42:$N$72,Summary!AI$2-2015,FALSE)</f>
        <v>0</v>
      </c>
      <c r="AJ109" s="284">
        <f>HLOOKUP($A109,'Scenario 3'!$I$42:$N$72,Summary!AJ$2-2015,FALSE)</f>
        <v>0</v>
      </c>
      <c r="AK109" s="284">
        <f>SUM(H109:AJ109)</f>
        <v>0</v>
      </c>
    </row>
    <row r="110" spans="1:37" s="281" customFormat="1" hidden="1" outlineLevel="1">
      <c r="A110" s="283" t="str">
        <f>A109</f>
        <v>3E</v>
      </c>
      <c r="B110" s="283"/>
      <c r="C110" s="287" t="s">
        <v>225</v>
      </c>
      <c r="D110" s="283"/>
      <c r="E110" s="283"/>
      <c r="F110" s="296"/>
      <c r="G110" s="282"/>
      <c r="H110" s="284" t="str">
        <f>HLOOKUP($A110,'Scenario 3'!$I$75:$N$105,Summary!H$2-2015,FALSE)</f>
        <v/>
      </c>
      <c r="I110" s="284" t="str">
        <f>HLOOKUP($A110,'Scenario 3'!$I$75:$N$105,Summary!I$2-2015,FALSE)</f>
        <v/>
      </c>
      <c r="J110" s="284" t="str">
        <f>HLOOKUP($A110,'Scenario 3'!$I$75:$N$105,Summary!J$2-2015,FALSE)</f>
        <v/>
      </c>
      <c r="K110" s="284" t="str">
        <f>HLOOKUP($A110,'Scenario 3'!$I$75:$N$105,Summary!K$2-2015,FALSE)</f>
        <v/>
      </c>
      <c r="L110" s="284" t="str">
        <f>HLOOKUP($A110,'Scenario 3'!$I$75:$N$105,Summary!L$2-2015,FALSE)</f>
        <v/>
      </c>
      <c r="M110" s="284" t="str">
        <f>HLOOKUP($A110,'Scenario 3'!$I$75:$N$105,Summary!M$2-2015,FALSE)</f>
        <v/>
      </c>
      <c r="N110" s="284" t="str">
        <f>HLOOKUP($A110,'Scenario 3'!$I$75:$N$105,Summary!N$2-2015,FALSE)</f>
        <v/>
      </c>
      <c r="O110" s="284" t="str">
        <f>HLOOKUP($A110,'Scenario 3'!$I$75:$N$105,Summary!O$2-2015,FALSE)</f>
        <v/>
      </c>
      <c r="P110" s="284" t="str">
        <f>HLOOKUP($A110,'Scenario 3'!$I$75:$N$105,Summary!P$2-2015,FALSE)</f>
        <v/>
      </c>
      <c r="Q110" s="284" t="str">
        <f>HLOOKUP($A110,'Scenario 3'!$I$75:$N$105,Summary!Q$2-2015,FALSE)</f>
        <v/>
      </c>
      <c r="R110" s="284" t="str">
        <f>HLOOKUP($A110,'Scenario 3'!$I$75:$N$105,Summary!R$2-2015,FALSE)</f>
        <v/>
      </c>
      <c r="S110" s="284" t="str">
        <f>HLOOKUP($A110,'Scenario 3'!$I$75:$N$105,Summary!S$2-2015,FALSE)</f>
        <v/>
      </c>
      <c r="T110" s="284" t="str">
        <f>HLOOKUP($A110,'Scenario 3'!$I$75:$N$105,Summary!T$2-2015,FALSE)</f>
        <v/>
      </c>
      <c r="U110" s="284" t="str">
        <f>HLOOKUP($A110,'Scenario 3'!$I$75:$N$105,Summary!U$2-2015,FALSE)</f>
        <v/>
      </c>
      <c r="V110" s="284" t="str">
        <f>HLOOKUP($A110,'Scenario 3'!$I$75:$N$105,Summary!V$2-2015,FALSE)</f>
        <v/>
      </c>
      <c r="W110" s="284" t="str">
        <f>HLOOKUP($A110,'Scenario 3'!$I$75:$N$105,Summary!W$2-2015,FALSE)</f>
        <v/>
      </c>
      <c r="X110" s="284" t="str">
        <f>HLOOKUP($A110,'Scenario 3'!$I$75:$N$105,Summary!X$2-2015,FALSE)</f>
        <v/>
      </c>
      <c r="Y110" s="284" t="str">
        <f>HLOOKUP($A110,'Scenario 3'!$I$75:$N$105,Summary!Y$2-2015,FALSE)</f>
        <v/>
      </c>
      <c r="Z110" s="284" t="str">
        <f>HLOOKUP($A110,'Scenario 3'!$I$75:$N$105,Summary!Z$2-2015,FALSE)</f>
        <v/>
      </c>
      <c r="AA110" s="284" t="str">
        <f>HLOOKUP($A110,'Scenario 3'!$I$75:$N$105,Summary!AA$2-2015,FALSE)</f>
        <v/>
      </c>
      <c r="AB110" s="284" t="str">
        <f>HLOOKUP($A110,'Scenario 3'!$I$75:$N$105,Summary!AB$2-2015,FALSE)</f>
        <v/>
      </c>
      <c r="AC110" s="284" t="str">
        <f>HLOOKUP($A110,'Scenario 3'!$I$75:$N$105,Summary!AC$2-2015,FALSE)</f>
        <v/>
      </c>
      <c r="AD110" s="284" t="str">
        <f>HLOOKUP($A110,'Scenario 3'!$I$75:$N$105,Summary!AD$2-2015,FALSE)</f>
        <v/>
      </c>
      <c r="AE110" s="284" t="str">
        <f>HLOOKUP($A110,'Scenario 3'!$I$75:$N$105,Summary!AE$2-2015,FALSE)</f>
        <v/>
      </c>
      <c r="AF110" s="284" t="str">
        <f>HLOOKUP($A110,'Scenario 3'!$I$75:$N$105,Summary!AF$2-2015,FALSE)</f>
        <v/>
      </c>
      <c r="AG110" s="284" t="str">
        <f>HLOOKUP($A110,'Scenario 3'!$I$75:$N$105,Summary!AG$2-2015,FALSE)</f>
        <v/>
      </c>
      <c r="AH110" s="284" t="str">
        <f>HLOOKUP($A110,'Scenario 3'!$I$75:$N$105,Summary!AH$2-2015,FALSE)</f>
        <v/>
      </c>
      <c r="AI110" s="284" t="str">
        <f>HLOOKUP($A110,'Scenario 3'!$I$75:$N$105,Summary!AI$2-2015,FALSE)</f>
        <v/>
      </c>
      <c r="AJ110" s="284" t="str">
        <f>HLOOKUP($A110,'Scenario 3'!$I$75:$N$105,Summary!AJ$2-2015,FALSE)</f>
        <v/>
      </c>
      <c r="AK110" s="284">
        <f>SUM(H110:AJ110)</f>
        <v>0</v>
      </c>
    </row>
    <row r="111" spans="1:37" s="281" customFormat="1" hidden="1" outlineLevel="1">
      <c r="A111" s="283" t="str">
        <f>A110</f>
        <v>3E</v>
      </c>
      <c r="B111" s="283"/>
      <c r="C111" s="287" t="s">
        <v>226</v>
      </c>
      <c r="D111" s="283"/>
      <c r="E111" s="283"/>
      <c r="F111" s="296"/>
      <c r="G111" s="282"/>
      <c r="H111" s="284">
        <f>HLOOKUP($A111,'Scenario 3'!$I$108:$N$138,Summary!H$2-2015,FALSE)</f>
        <v>0</v>
      </c>
      <c r="I111" s="284">
        <f>HLOOKUP($A111,'Scenario 3'!$I$108:$N$138,Summary!I$2-2015,FALSE)</f>
        <v>0</v>
      </c>
      <c r="J111" s="284">
        <f>HLOOKUP($A111,'Scenario 3'!$I$108:$N$138,Summary!J$2-2015,FALSE)</f>
        <v>0</v>
      </c>
      <c r="K111" s="284">
        <f>HLOOKUP($A111,'Scenario 3'!$I$108:$N$138,Summary!K$2-2015,FALSE)</f>
        <v>0</v>
      </c>
      <c r="L111" s="284">
        <f>HLOOKUP($A111,'Scenario 3'!$I$108:$N$138,Summary!L$2-2015,FALSE)</f>
        <v>0</v>
      </c>
      <c r="M111" s="284">
        <f>HLOOKUP($A111,'Scenario 3'!$I$108:$N$138,Summary!M$2-2015,FALSE)</f>
        <v>0</v>
      </c>
      <c r="N111" s="284">
        <f>HLOOKUP($A111,'Scenario 3'!$I$108:$N$138,Summary!N$2-2015,FALSE)</f>
        <v>0</v>
      </c>
      <c r="O111" s="284">
        <f>HLOOKUP($A111,'Scenario 3'!$I$108:$N$138,Summary!O$2-2015,FALSE)</f>
        <v>0</v>
      </c>
      <c r="P111" s="284">
        <f>HLOOKUP($A111,'Scenario 3'!$I$108:$N$138,Summary!P$2-2015,FALSE)</f>
        <v>0</v>
      </c>
      <c r="Q111" s="284">
        <f>HLOOKUP($A111,'Scenario 3'!$I$108:$N$138,Summary!Q$2-2015,FALSE)</f>
        <v>0</v>
      </c>
      <c r="R111" s="284">
        <f>HLOOKUP($A111,'Scenario 3'!$I$108:$N$138,Summary!R$2-2015,FALSE)</f>
        <v>0</v>
      </c>
      <c r="S111" s="284">
        <f>HLOOKUP($A111,'Scenario 3'!$I$108:$N$138,Summary!S$2-2015,FALSE)</f>
        <v>0</v>
      </c>
      <c r="T111" s="284">
        <f>HLOOKUP($A111,'Scenario 3'!$I$108:$N$138,Summary!T$2-2015,FALSE)</f>
        <v>0</v>
      </c>
      <c r="U111" s="284">
        <f>HLOOKUP($A111,'Scenario 3'!$I$108:$N$138,Summary!U$2-2015,FALSE)</f>
        <v>0</v>
      </c>
      <c r="V111" s="284">
        <f>HLOOKUP($A111,'Scenario 3'!$I$108:$N$138,Summary!V$2-2015,FALSE)</f>
        <v>0</v>
      </c>
      <c r="W111" s="284">
        <f>HLOOKUP($A111,'Scenario 3'!$I$108:$N$138,Summary!W$2-2015,FALSE)</f>
        <v>0</v>
      </c>
      <c r="X111" s="284">
        <f>HLOOKUP($A111,'Scenario 3'!$I$108:$N$138,Summary!X$2-2015,FALSE)</f>
        <v>0</v>
      </c>
      <c r="Y111" s="284">
        <f>HLOOKUP($A111,'Scenario 3'!$I$108:$N$138,Summary!Y$2-2015,FALSE)</f>
        <v>0</v>
      </c>
      <c r="Z111" s="284">
        <f>HLOOKUP($A111,'Scenario 3'!$I$108:$N$138,Summary!Z$2-2015,FALSE)</f>
        <v>0</v>
      </c>
      <c r="AA111" s="284">
        <f>HLOOKUP($A111,'Scenario 3'!$I$108:$N$138,Summary!AA$2-2015,FALSE)</f>
        <v>0</v>
      </c>
      <c r="AB111" s="284">
        <f>HLOOKUP($A111,'Scenario 3'!$I$108:$N$138,Summary!AB$2-2015,FALSE)</f>
        <v>0</v>
      </c>
      <c r="AC111" s="284">
        <f>HLOOKUP($A111,'Scenario 3'!$I$108:$N$138,Summary!AC$2-2015,FALSE)</f>
        <v>0</v>
      </c>
      <c r="AD111" s="284">
        <f>HLOOKUP($A111,'Scenario 3'!$I$108:$N$138,Summary!AD$2-2015,FALSE)</f>
        <v>0</v>
      </c>
      <c r="AE111" s="284">
        <f>HLOOKUP($A111,'Scenario 3'!$I$108:$N$138,Summary!AE$2-2015,FALSE)</f>
        <v>0</v>
      </c>
      <c r="AF111" s="284">
        <f>HLOOKUP($A111,'Scenario 3'!$I$108:$N$138,Summary!AF$2-2015,FALSE)</f>
        <v>0</v>
      </c>
      <c r="AG111" s="284">
        <f>HLOOKUP($A111,'Scenario 3'!$I$108:$N$138,Summary!AG$2-2015,FALSE)</f>
        <v>0</v>
      </c>
      <c r="AH111" s="284">
        <f>HLOOKUP($A111,'Scenario 3'!$I$108:$N$138,Summary!AH$2-2015,FALSE)</f>
        <v>0</v>
      </c>
      <c r="AI111" s="284">
        <f>HLOOKUP($A111,'Scenario 3'!$I$108:$N$138,Summary!AI$2-2015,FALSE)</f>
        <v>0</v>
      </c>
      <c r="AJ111" s="284">
        <f>HLOOKUP($A111,'Scenario 3'!$I$108:$N$138,Summary!AJ$2-2015,FALSE)</f>
        <v>0</v>
      </c>
      <c r="AK111" s="284">
        <f>SUM(H111:AJ111)</f>
        <v>0</v>
      </c>
    </row>
    <row r="112" spans="1:37" s="281" customFormat="1" hidden="1" outlineLevel="1">
      <c r="A112" s="283" t="str">
        <f>A111</f>
        <v>3E</v>
      </c>
      <c r="B112" s="283"/>
      <c r="C112" s="287" t="s">
        <v>227</v>
      </c>
      <c r="D112" s="283"/>
      <c r="E112" s="283"/>
      <c r="F112" s="296"/>
      <c r="G112" s="282"/>
      <c r="H112" s="284">
        <f>HLOOKUP($A112,'Scenario 3'!$I$143:$N$173,Summary!H$2-2015,FALSE)</f>
        <v>0</v>
      </c>
      <c r="I112" s="284">
        <f>HLOOKUP($A112,'Scenario 3'!$I$143:$N$173,Summary!I$2-2015,FALSE)</f>
        <v>0</v>
      </c>
      <c r="J112" s="284">
        <f>HLOOKUP($A112,'Scenario 3'!$I$143:$N$173,Summary!J$2-2015,FALSE)</f>
        <v>0</v>
      </c>
      <c r="K112" s="284">
        <f>HLOOKUP($A112,'Scenario 3'!$I$143:$N$173,Summary!K$2-2015,FALSE)</f>
        <v>0</v>
      </c>
      <c r="L112" s="284">
        <f>HLOOKUP($A112,'Scenario 3'!$I$143:$N$173,Summary!L$2-2015,FALSE)</f>
        <v>0</v>
      </c>
      <c r="M112" s="284">
        <f>HLOOKUP($A112,'Scenario 3'!$I$143:$N$173,Summary!M$2-2015,FALSE)</f>
        <v>0</v>
      </c>
      <c r="N112" s="284">
        <f>HLOOKUP($A112,'Scenario 3'!$I$143:$N$173,Summary!N$2-2015,FALSE)</f>
        <v>0</v>
      </c>
      <c r="O112" s="284">
        <f>HLOOKUP($A112,'Scenario 3'!$I$143:$N$173,Summary!O$2-2015,FALSE)</f>
        <v>0</v>
      </c>
      <c r="P112" s="284">
        <f>HLOOKUP($A112,'Scenario 3'!$I$143:$N$173,Summary!P$2-2015,FALSE)</f>
        <v>0</v>
      </c>
      <c r="Q112" s="284">
        <f>HLOOKUP($A112,'Scenario 3'!$I$143:$N$173,Summary!Q$2-2015,FALSE)</f>
        <v>0</v>
      </c>
      <c r="R112" s="284">
        <f>HLOOKUP($A112,'Scenario 3'!$I$143:$N$173,Summary!R$2-2015,FALSE)</f>
        <v>0</v>
      </c>
      <c r="S112" s="284">
        <f>HLOOKUP($A112,'Scenario 3'!$I$143:$N$173,Summary!S$2-2015,FALSE)</f>
        <v>0</v>
      </c>
      <c r="T112" s="284">
        <f>HLOOKUP($A112,'Scenario 3'!$I$143:$N$173,Summary!T$2-2015,FALSE)</f>
        <v>0</v>
      </c>
      <c r="U112" s="284">
        <f>HLOOKUP($A112,'Scenario 3'!$I$143:$N$173,Summary!U$2-2015,FALSE)</f>
        <v>0</v>
      </c>
      <c r="V112" s="284">
        <f>HLOOKUP($A112,'Scenario 3'!$I$143:$N$173,Summary!V$2-2015,FALSE)</f>
        <v>0</v>
      </c>
      <c r="W112" s="284">
        <f>HLOOKUP($A112,'Scenario 3'!$I$143:$N$173,Summary!W$2-2015,FALSE)</f>
        <v>0</v>
      </c>
      <c r="X112" s="284">
        <f>HLOOKUP($A112,'Scenario 3'!$I$143:$N$173,Summary!X$2-2015,FALSE)</f>
        <v>0</v>
      </c>
      <c r="Y112" s="284">
        <f>HLOOKUP($A112,'Scenario 3'!$I$143:$N$173,Summary!Y$2-2015,FALSE)</f>
        <v>0</v>
      </c>
      <c r="Z112" s="284">
        <f>HLOOKUP($A112,'Scenario 3'!$I$143:$N$173,Summary!Z$2-2015,FALSE)</f>
        <v>0</v>
      </c>
      <c r="AA112" s="284">
        <f>HLOOKUP($A112,'Scenario 3'!$I$143:$N$173,Summary!AA$2-2015,FALSE)</f>
        <v>0</v>
      </c>
      <c r="AB112" s="284">
        <f>HLOOKUP($A112,'Scenario 3'!$I$143:$N$173,Summary!AB$2-2015,FALSE)</f>
        <v>0</v>
      </c>
      <c r="AC112" s="284">
        <f>HLOOKUP($A112,'Scenario 3'!$I$143:$N$173,Summary!AC$2-2015,FALSE)</f>
        <v>0</v>
      </c>
      <c r="AD112" s="284">
        <f>HLOOKUP($A112,'Scenario 3'!$I$143:$N$173,Summary!AD$2-2015,FALSE)</f>
        <v>0</v>
      </c>
      <c r="AE112" s="284">
        <f>HLOOKUP($A112,'Scenario 3'!$I$143:$N$173,Summary!AE$2-2015,FALSE)</f>
        <v>0</v>
      </c>
      <c r="AF112" s="284">
        <f>HLOOKUP($A112,'Scenario 3'!$I$143:$N$173,Summary!AF$2-2015,FALSE)</f>
        <v>0</v>
      </c>
      <c r="AG112" s="284">
        <f>HLOOKUP($A112,'Scenario 3'!$I$143:$N$173,Summary!AG$2-2015,FALSE)</f>
        <v>0</v>
      </c>
      <c r="AH112" s="284">
        <f>HLOOKUP($A112,'Scenario 3'!$I$143:$N$173,Summary!AH$2-2015,FALSE)</f>
        <v>0</v>
      </c>
      <c r="AI112" s="284">
        <f>HLOOKUP($A112,'Scenario 3'!$I$143:$N$173,Summary!AI$2-2015,FALSE)</f>
        <v>0</v>
      </c>
      <c r="AJ112" s="284">
        <f>HLOOKUP($A112,'Scenario 3'!$I$143:$N$173,Summary!AJ$2-2015,FALSE)</f>
        <v>0</v>
      </c>
      <c r="AK112" s="284">
        <f>SUM(H112:AJ112)</f>
        <v>0</v>
      </c>
    </row>
    <row r="113" spans="1:37" s="281" customFormat="1" hidden="1" outlineLevel="1">
      <c r="A113" s="283" t="str">
        <f>A112</f>
        <v>3E</v>
      </c>
      <c r="B113" s="283"/>
      <c r="C113" s="287" t="s">
        <v>114</v>
      </c>
      <c r="D113" s="283"/>
      <c r="E113" s="283"/>
      <c r="F113" s="296"/>
      <c r="G113" s="282"/>
      <c r="H113" s="284">
        <f>HLOOKUP($A113,'Scenario 3'!$I$178:$N$208,Summary!H$2-2015,FALSE)</f>
        <v>0</v>
      </c>
      <c r="I113" s="284">
        <f>HLOOKUP($A113,'Scenario 3'!$I$178:$N$208,Summary!I$2-2015,FALSE)</f>
        <v>0</v>
      </c>
      <c r="J113" s="284">
        <f>HLOOKUP($A113,'Scenario 3'!$I$178:$N$208,Summary!J$2-2015,FALSE)</f>
        <v>0</v>
      </c>
      <c r="K113" s="284">
        <f>HLOOKUP($A113,'Scenario 3'!$I$178:$N$208,Summary!K$2-2015,FALSE)</f>
        <v>0</v>
      </c>
      <c r="L113" s="284">
        <f>HLOOKUP($A113,'Scenario 3'!$I$178:$N$208,Summary!L$2-2015,FALSE)</f>
        <v>0</v>
      </c>
      <c r="M113" s="284">
        <f>HLOOKUP($A113,'Scenario 3'!$I$178:$N$208,Summary!M$2-2015,FALSE)</f>
        <v>0</v>
      </c>
      <c r="N113" s="284">
        <f>HLOOKUP($A113,'Scenario 3'!$I$178:$N$208,Summary!N$2-2015,FALSE)</f>
        <v>0</v>
      </c>
      <c r="O113" s="284">
        <f>HLOOKUP($A113,'Scenario 3'!$I$178:$N$208,Summary!O$2-2015,FALSE)</f>
        <v>0</v>
      </c>
      <c r="P113" s="284">
        <f>HLOOKUP($A113,'Scenario 3'!$I$178:$N$208,Summary!P$2-2015,FALSE)</f>
        <v>0</v>
      </c>
      <c r="Q113" s="284">
        <f>HLOOKUP($A113,'Scenario 3'!$I$178:$N$208,Summary!Q$2-2015,FALSE)</f>
        <v>0</v>
      </c>
      <c r="R113" s="284">
        <f>HLOOKUP($A113,'Scenario 3'!$I$178:$N$208,Summary!R$2-2015,FALSE)</f>
        <v>0</v>
      </c>
      <c r="S113" s="284">
        <f>HLOOKUP($A113,'Scenario 3'!$I$178:$N$208,Summary!S$2-2015,FALSE)</f>
        <v>0</v>
      </c>
      <c r="T113" s="284">
        <f>HLOOKUP($A113,'Scenario 3'!$I$178:$N$208,Summary!T$2-2015,FALSE)</f>
        <v>0</v>
      </c>
      <c r="U113" s="284">
        <f>HLOOKUP($A113,'Scenario 3'!$I$178:$N$208,Summary!U$2-2015,FALSE)</f>
        <v>0</v>
      </c>
      <c r="V113" s="284">
        <f>HLOOKUP($A113,'Scenario 3'!$I$178:$N$208,Summary!V$2-2015,FALSE)</f>
        <v>0</v>
      </c>
      <c r="W113" s="284">
        <f>HLOOKUP($A113,'Scenario 3'!$I$178:$N$208,Summary!W$2-2015,FALSE)</f>
        <v>0</v>
      </c>
      <c r="X113" s="284">
        <f>HLOOKUP($A113,'Scenario 3'!$I$178:$N$208,Summary!X$2-2015,FALSE)</f>
        <v>0</v>
      </c>
      <c r="Y113" s="284">
        <f>HLOOKUP($A113,'Scenario 3'!$I$178:$N$208,Summary!Y$2-2015,FALSE)</f>
        <v>0</v>
      </c>
      <c r="Z113" s="284">
        <f>HLOOKUP($A113,'Scenario 3'!$I$178:$N$208,Summary!Z$2-2015,FALSE)</f>
        <v>0</v>
      </c>
      <c r="AA113" s="284">
        <f>HLOOKUP($A113,'Scenario 3'!$I$178:$N$208,Summary!AA$2-2015,FALSE)</f>
        <v>0</v>
      </c>
      <c r="AB113" s="284">
        <f>HLOOKUP($A113,'Scenario 3'!$I$178:$N$208,Summary!AB$2-2015,FALSE)</f>
        <v>0</v>
      </c>
      <c r="AC113" s="284">
        <f>HLOOKUP($A113,'Scenario 3'!$I$178:$N$208,Summary!AC$2-2015,FALSE)</f>
        <v>0</v>
      </c>
      <c r="AD113" s="284">
        <f>HLOOKUP($A113,'Scenario 3'!$I$178:$N$208,Summary!AD$2-2015,FALSE)</f>
        <v>0</v>
      </c>
      <c r="AE113" s="284">
        <f>HLOOKUP($A113,'Scenario 3'!$I$178:$N$208,Summary!AE$2-2015,FALSE)</f>
        <v>0</v>
      </c>
      <c r="AF113" s="284">
        <f>HLOOKUP($A113,'Scenario 3'!$I$178:$N$208,Summary!AF$2-2015,FALSE)</f>
        <v>0</v>
      </c>
      <c r="AG113" s="284">
        <f>HLOOKUP($A113,'Scenario 3'!$I$178:$N$208,Summary!AG$2-2015,FALSE)</f>
        <v>0</v>
      </c>
      <c r="AH113" s="284">
        <f>HLOOKUP($A113,'Scenario 3'!$I$178:$N$208,Summary!AH$2-2015,FALSE)</f>
        <v>0</v>
      </c>
      <c r="AI113" s="284">
        <f>HLOOKUP($A113,'Scenario 3'!$I$178:$N$208,Summary!AI$2-2015,FALSE)</f>
        <v>0</v>
      </c>
      <c r="AJ113" s="284">
        <f>HLOOKUP($A113,'Scenario 3'!$I$178:$N$208,Summary!AJ$2-2015,FALSE)</f>
        <v>0</v>
      </c>
      <c r="AK113" s="284">
        <f>SUM(H113:AJ113)</f>
        <v>0</v>
      </c>
    </row>
    <row r="114" spans="1:37" collapsed="1">
      <c r="A114" s="286"/>
      <c r="C114" s="281"/>
      <c r="D114" s="286"/>
      <c r="E114" s="286"/>
      <c r="F114" s="297"/>
      <c r="G114" s="286"/>
      <c r="H114" s="281"/>
      <c r="I114" s="281"/>
      <c r="J114" s="281"/>
      <c r="K114" s="281"/>
      <c r="L114" s="281"/>
      <c r="M114" s="281"/>
      <c r="N114" s="281"/>
      <c r="O114" s="281"/>
      <c r="P114" s="281"/>
      <c r="Q114" s="281"/>
      <c r="R114" s="281"/>
      <c r="S114" s="281"/>
      <c r="T114" s="281"/>
      <c r="U114" s="281"/>
      <c r="V114" s="281"/>
      <c r="W114" s="281"/>
      <c r="X114" s="281"/>
      <c r="Y114" s="281"/>
      <c r="Z114" s="281"/>
      <c r="AA114" s="281"/>
      <c r="AB114" s="281"/>
      <c r="AC114" s="281"/>
      <c r="AD114" s="281"/>
      <c r="AE114" s="281"/>
      <c r="AF114" s="281"/>
      <c r="AG114" s="281"/>
      <c r="AH114" s="281"/>
      <c r="AI114" s="281"/>
      <c r="AJ114" s="281"/>
      <c r="AK114" s="281"/>
    </row>
    <row r="115" spans="1:37" s="281" customFormat="1">
      <c r="A115" s="285">
        <v>4</v>
      </c>
      <c r="B115" s="285" t="str">
        <f>CONCATENATE("Sensitivity ",A115)</f>
        <v>Sensitivity 4</v>
      </c>
      <c r="C115" s="289" t="s">
        <v>180</v>
      </c>
      <c r="D115" s="285">
        <v>2026</v>
      </c>
      <c r="E115" s="285">
        <v>2026</v>
      </c>
      <c r="F115" s="295" t="s">
        <v>311</v>
      </c>
      <c r="G115" s="288"/>
      <c r="H115" s="290">
        <f ca="1">SUBTOTAL(9,H116:H120)</f>
        <v>50240082.030000001</v>
      </c>
      <c r="I115" s="290">
        <f t="shared" ref="I115" ca="1" si="494">SUBTOTAL(9,I116:I120)</f>
        <v>46478733.429831333</v>
      </c>
      <c r="J115" s="290">
        <f t="shared" ref="J115" ca="1" si="495">SUBTOTAL(9,J116:J120)</f>
        <v>36308625.977955058</v>
      </c>
      <c r="K115" s="290">
        <f t="shared" ref="K115" ca="1" si="496">SUBTOTAL(9,K116:K120)</f>
        <v>45484090.236249663</v>
      </c>
      <c r="L115" s="290">
        <f t="shared" ref="L115" ca="1" si="497">SUBTOTAL(9,L116:L120)</f>
        <v>43441977.330052681</v>
      </c>
      <c r="M115" s="290">
        <f t="shared" ref="M115" ca="1" si="498">SUBTOTAL(9,M116:M120)</f>
        <v>40453748.035457313</v>
      </c>
      <c r="N115" s="290">
        <f t="shared" ref="N115" ca="1" si="499">SUBTOTAL(9,N116:N120)</f>
        <v>42701327.562343992</v>
      </c>
      <c r="O115" s="290">
        <f t="shared" ref="O115" ca="1" si="500">SUBTOTAL(9,O116:O120)</f>
        <v>39808275.496466205</v>
      </c>
      <c r="P115" s="290">
        <f t="shared" ref="P115" ca="1" si="501">SUBTOTAL(9,P116:P120)</f>
        <v>34389856.103211418</v>
      </c>
      <c r="Q115" s="290">
        <f t="shared" ref="Q115" ca="1" si="502">SUBTOTAL(9,Q116:Q120)</f>
        <v>33520991.26416396</v>
      </c>
      <c r="R115" s="290">
        <f t="shared" ref="R115" ca="1" si="503">SUBTOTAL(9,R116:R120)</f>
        <v>0</v>
      </c>
      <c r="S115" s="290">
        <f t="shared" ref="S115" ca="1" si="504">SUBTOTAL(9,S116:S120)</f>
        <v>0</v>
      </c>
      <c r="T115" s="290">
        <f t="shared" ref="T115" ca="1" si="505">SUBTOTAL(9,T116:T120)</f>
        <v>0</v>
      </c>
      <c r="U115" s="290">
        <f t="shared" ref="U115" ca="1" si="506">SUBTOTAL(9,U116:U120)</f>
        <v>0</v>
      </c>
      <c r="V115" s="290">
        <f t="shared" ref="V115" ca="1" si="507">SUBTOTAL(9,V116:V120)</f>
        <v>0</v>
      </c>
      <c r="W115" s="290">
        <f t="shared" ref="W115" ca="1" si="508">SUBTOTAL(9,W116:W120)</f>
        <v>0</v>
      </c>
      <c r="X115" s="290">
        <f t="shared" ref="X115" ca="1" si="509">SUBTOTAL(9,X116:X120)</f>
        <v>0</v>
      </c>
      <c r="Y115" s="290">
        <f t="shared" ref="Y115" ca="1" si="510">SUBTOTAL(9,Y116:Y120)</f>
        <v>0</v>
      </c>
      <c r="Z115" s="290">
        <f t="shared" ref="Z115" ca="1" si="511">SUBTOTAL(9,Z116:Z120)</f>
        <v>0</v>
      </c>
      <c r="AA115" s="290">
        <f t="shared" ref="AA115" ca="1" si="512">SUBTOTAL(9,AA116:AA120)</f>
        <v>0</v>
      </c>
      <c r="AB115" s="290">
        <f t="shared" ref="AB115" ca="1" si="513">SUBTOTAL(9,AB116:AB120)</f>
        <v>0</v>
      </c>
      <c r="AC115" s="290">
        <f t="shared" ref="AC115" ca="1" si="514">SUBTOTAL(9,AC116:AC120)</f>
        <v>0</v>
      </c>
      <c r="AD115" s="290">
        <f t="shared" ref="AD115" ca="1" si="515">SUBTOTAL(9,AD116:AD120)</f>
        <v>0</v>
      </c>
      <c r="AE115" s="290">
        <f t="shared" ref="AE115" ca="1" si="516">SUBTOTAL(9,AE116:AE120)</f>
        <v>0</v>
      </c>
      <c r="AF115" s="290">
        <f t="shared" ref="AF115" ca="1" si="517">SUBTOTAL(9,AF116:AF120)</f>
        <v>0</v>
      </c>
      <c r="AG115" s="290">
        <f t="shared" ref="AG115" ca="1" si="518">SUBTOTAL(9,AG116:AG120)</f>
        <v>0</v>
      </c>
      <c r="AH115" s="290">
        <f t="shared" ref="AH115" ca="1" si="519">SUBTOTAL(9,AH116:AH120)</f>
        <v>0</v>
      </c>
      <c r="AI115" s="290">
        <f t="shared" ref="AI115" ca="1" si="520">SUBTOTAL(9,AI116:AI120)</f>
        <v>0</v>
      </c>
      <c r="AJ115" s="290">
        <f t="shared" ref="AJ115" ca="1" si="521">SUBTOTAL(9,AJ116:AJ120)</f>
        <v>0</v>
      </c>
      <c r="AK115" s="290">
        <f t="shared" ref="AK115" ca="1" si="522">SUBTOTAL(9,AK116:AK120)</f>
        <v>412827707.46573162</v>
      </c>
    </row>
    <row r="116" spans="1:37" s="281" customFormat="1" hidden="1" outlineLevel="1">
      <c r="A116" s="283">
        <f>A115</f>
        <v>4</v>
      </c>
      <c r="B116" s="283"/>
      <c r="C116" s="287" t="s">
        <v>224</v>
      </c>
      <c r="D116" s="283"/>
      <c r="E116" s="283"/>
      <c r="F116" s="296"/>
      <c r="G116" s="282"/>
      <c r="H116" s="284">
        <f>HLOOKUP($A116,'Scenario 4'!$I$42:$N$72,Summary!H$2-2015,FALSE)</f>
        <v>18803258.5</v>
      </c>
      <c r="I116" s="284">
        <f>HLOOKUP($A116,'Scenario 4'!$I$42:$N$72,Summary!I$2-2015,FALSE)</f>
        <v>13964142.213</v>
      </c>
      <c r="J116" s="284">
        <f>HLOOKUP($A116,'Scenario 4'!$I$42:$N$72,Summary!J$2-2015,FALSE)</f>
        <v>9320316.4350000005</v>
      </c>
      <c r="K116" s="284">
        <f>HLOOKUP($A116,'Scenario 4'!$I$42:$N$72,Summary!K$2-2015,FALSE)</f>
        <v>15020746.569000002</v>
      </c>
      <c r="L116" s="284">
        <f>HLOOKUP($A116,'Scenario 4'!$I$42:$N$72,Summary!L$2-2015,FALSE)</f>
        <v>13287613.784480801</v>
      </c>
      <c r="M116" s="284">
        <f>HLOOKUP($A116,'Scenario 4'!$I$42:$N$72,Summary!M$2-2015,FALSE)</f>
        <v>9696857.2189739998</v>
      </c>
      <c r="N116" s="284">
        <f>HLOOKUP($A116,'Scenario 4'!$I$42:$N$72,Summary!N$2-2015,FALSE)</f>
        <v>11329998.92953101</v>
      </c>
      <c r="O116" s="284">
        <f>HLOOKUP($A116,'Scenario 4'!$I$42:$N$72,Summary!O$2-2015,FALSE)</f>
        <v>6718674.6233476792</v>
      </c>
      <c r="P116" s="284">
        <f>HLOOKUP($A116,'Scenario 4'!$I$42:$N$72,Summary!P$2-2015,FALSE)</f>
        <v>2158962.5936327977</v>
      </c>
      <c r="Q116" s="284">
        <f>HLOOKUP($A116,'Scenario 4'!$I$42:$N$72,Summary!Q$2-2015,FALSE)</f>
        <v>645479.88439376187</v>
      </c>
      <c r="R116" s="284">
        <f>HLOOKUP($A116,'Scenario 4'!$I$42:$N$72,Summary!R$2-2015,FALSE)</f>
        <v>0</v>
      </c>
      <c r="S116" s="284">
        <f>HLOOKUP($A116,'Scenario 4'!$I$42:$N$72,Summary!S$2-2015,FALSE)</f>
        <v>0</v>
      </c>
      <c r="T116" s="284">
        <f>HLOOKUP($A116,'Scenario 4'!$I$42:$N$72,Summary!T$2-2015,FALSE)</f>
        <v>0</v>
      </c>
      <c r="U116" s="284">
        <f>HLOOKUP($A116,'Scenario 4'!$I$42:$N$72,Summary!U$2-2015,FALSE)</f>
        <v>0</v>
      </c>
      <c r="V116" s="284">
        <f>HLOOKUP($A116,'Scenario 4'!$I$42:$N$72,Summary!V$2-2015,FALSE)</f>
        <v>0</v>
      </c>
      <c r="W116" s="284">
        <f>HLOOKUP($A116,'Scenario 4'!$I$42:$N$72,Summary!W$2-2015,FALSE)</f>
        <v>0</v>
      </c>
      <c r="X116" s="284">
        <f>HLOOKUP($A116,'Scenario 4'!$I$42:$N$72,Summary!X$2-2015,FALSE)</f>
        <v>0</v>
      </c>
      <c r="Y116" s="284">
        <f>HLOOKUP($A116,'Scenario 4'!$I$42:$N$72,Summary!Y$2-2015,FALSE)</f>
        <v>0</v>
      </c>
      <c r="Z116" s="284">
        <f>HLOOKUP($A116,'Scenario 4'!$I$42:$N$72,Summary!Z$2-2015,FALSE)</f>
        <v>0</v>
      </c>
      <c r="AA116" s="284">
        <f>HLOOKUP($A116,'Scenario 4'!$I$42:$N$72,Summary!AA$2-2015,FALSE)</f>
        <v>0</v>
      </c>
      <c r="AB116" s="284">
        <f>HLOOKUP($A116,'Scenario 4'!$I$42:$N$72,Summary!AB$2-2015,FALSE)</f>
        <v>0</v>
      </c>
      <c r="AC116" s="284">
        <f>HLOOKUP($A116,'Scenario 4'!$I$42:$N$72,Summary!AC$2-2015,FALSE)</f>
        <v>0</v>
      </c>
      <c r="AD116" s="284">
        <f>HLOOKUP($A116,'Scenario 4'!$I$42:$N$72,Summary!AD$2-2015,FALSE)</f>
        <v>0</v>
      </c>
      <c r="AE116" s="284">
        <f>HLOOKUP($A116,'Scenario 4'!$I$42:$N$72,Summary!AE$2-2015,FALSE)</f>
        <v>0</v>
      </c>
      <c r="AF116" s="284">
        <f>HLOOKUP($A116,'Scenario 4'!$I$42:$N$72,Summary!AF$2-2015,FALSE)</f>
        <v>0</v>
      </c>
      <c r="AG116" s="284">
        <f>HLOOKUP($A116,'Scenario 4'!$I$42:$N$72,Summary!AG$2-2015,FALSE)</f>
        <v>0</v>
      </c>
      <c r="AH116" s="284">
        <f>HLOOKUP($A116,'Scenario 4'!$I$42:$N$72,Summary!AH$2-2015,FALSE)</f>
        <v>0</v>
      </c>
      <c r="AI116" s="284">
        <f>HLOOKUP($A116,'Scenario 4'!$I$42:$N$72,Summary!AI$2-2015,FALSE)</f>
        <v>0</v>
      </c>
      <c r="AJ116" s="284">
        <f>HLOOKUP($A116,'Scenario 4'!$I$42:$N$72,Summary!AJ$2-2015,FALSE)</f>
        <v>0</v>
      </c>
      <c r="AK116" s="284">
        <f>SUM(H116:AJ116)</f>
        <v>100946050.75136006</v>
      </c>
    </row>
    <row r="117" spans="1:37" s="281" customFormat="1" hidden="1" outlineLevel="1">
      <c r="A117" s="283">
        <f>A116</f>
        <v>4</v>
      </c>
      <c r="B117" s="283"/>
      <c r="C117" s="287" t="s">
        <v>225</v>
      </c>
      <c r="D117" s="283"/>
      <c r="E117" s="283"/>
      <c r="F117" s="296"/>
      <c r="G117" s="282"/>
      <c r="H117" s="284">
        <f ca="1">HLOOKUP($A117,'Scenario 4'!$I$75:$N$105,Summary!H$2-2015,FALSE)</f>
        <v>600000</v>
      </c>
      <c r="I117" s="284">
        <f ca="1">HLOOKUP($A117,'Scenario 4'!$I$75:$N$105,Summary!I$2-2015,FALSE)</f>
        <v>3927000</v>
      </c>
      <c r="J117" s="284">
        <f ca="1">HLOOKUP($A117,'Scenario 4'!$I$75:$N$105,Summary!J$2-2015,FALSE)</f>
        <v>364000</v>
      </c>
      <c r="K117" s="284">
        <f ca="1">HLOOKUP($A117,'Scenario 4'!$I$75:$N$105,Summary!K$2-2015,FALSE)</f>
        <v>371000</v>
      </c>
      <c r="L117" s="284">
        <f ca="1">HLOOKUP($A117,'Scenario 4'!$I$75:$N$105,Summary!L$2-2015,FALSE)</f>
        <v>378000</v>
      </c>
      <c r="M117" s="284">
        <f ca="1">HLOOKUP($A117,'Scenario 4'!$I$75:$N$105,Summary!M$2-2015,FALSE)</f>
        <v>385000.00000000006</v>
      </c>
      <c r="N117" s="284">
        <f ca="1">HLOOKUP($A117,'Scenario 4'!$I$75:$N$105,Summary!N$2-2015,FALSE)</f>
        <v>392000.00000000006</v>
      </c>
      <c r="O117" s="284">
        <f ca="1">HLOOKUP($A117,'Scenario 4'!$I$75:$N$105,Summary!O$2-2015,FALSE)</f>
        <v>1490685.6676492798</v>
      </c>
      <c r="P117" s="284">
        <f ca="1">HLOOKUP($A117,'Scenario 4'!$I$75:$N$105,Summary!P$2-2015,FALSE)</f>
        <v>0</v>
      </c>
      <c r="Q117" s="284">
        <f ca="1">HLOOKUP($A117,'Scenario 4'!$I$75:$N$105,Summary!Q$2-2015,FALSE)</f>
        <v>0</v>
      </c>
      <c r="R117" s="284">
        <f ca="1">HLOOKUP($A117,'Scenario 4'!$I$75:$N$105,Summary!R$2-2015,FALSE)</f>
        <v>0</v>
      </c>
      <c r="S117" s="284">
        <f ca="1">HLOOKUP($A117,'Scenario 4'!$I$75:$N$105,Summary!S$2-2015,FALSE)</f>
        <v>0</v>
      </c>
      <c r="T117" s="284">
        <f ca="1">HLOOKUP($A117,'Scenario 4'!$I$75:$N$105,Summary!T$2-2015,FALSE)</f>
        <v>0</v>
      </c>
      <c r="U117" s="284">
        <f ca="1">HLOOKUP($A117,'Scenario 4'!$I$75:$N$105,Summary!U$2-2015,FALSE)</f>
        <v>0</v>
      </c>
      <c r="V117" s="284">
        <f ca="1">HLOOKUP($A117,'Scenario 4'!$I$75:$N$105,Summary!V$2-2015,FALSE)</f>
        <v>0</v>
      </c>
      <c r="W117" s="284">
        <f ca="1">HLOOKUP($A117,'Scenario 4'!$I$75:$N$105,Summary!W$2-2015,FALSE)</f>
        <v>0</v>
      </c>
      <c r="X117" s="284">
        <f ca="1">HLOOKUP($A117,'Scenario 4'!$I$75:$N$105,Summary!X$2-2015,FALSE)</f>
        <v>0</v>
      </c>
      <c r="Y117" s="284">
        <f ca="1">HLOOKUP($A117,'Scenario 4'!$I$75:$N$105,Summary!Y$2-2015,FALSE)</f>
        <v>0</v>
      </c>
      <c r="Z117" s="284">
        <f ca="1">HLOOKUP($A117,'Scenario 4'!$I$75:$N$105,Summary!Z$2-2015,FALSE)</f>
        <v>0</v>
      </c>
      <c r="AA117" s="284">
        <f ca="1">HLOOKUP($A117,'Scenario 4'!$I$75:$N$105,Summary!AA$2-2015,FALSE)</f>
        <v>0</v>
      </c>
      <c r="AB117" s="284">
        <f ca="1">HLOOKUP($A117,'Scenario 4'!$I$75:$N$105,Summary!AB$2-2015,FALSE)</f>
        <v>0</v>
      </c>
      <c r="AC117" s="284">
        <f ca="1">HLOOKUP($A117,'Scenario 4'!$I$75:$N$105,Summary!AC$2-2015,FALSE)</f>
        <v>0</v>
      </c>
      <c r="AD117" s="284">
        <f ca="1">HLOOKUP($A117,'Scenario 4'!$I$75:$N$105,Summary!AD$2-2015,FALSE)</f>
        <v>0</v>
      </c>
      <c r="AE117" s="284">
        <f ca="1">HLOOKUP($A117,'Scenario 4'!$I$75:$N$105,Summary!AE$2-2015,FALSE)</f>
        <v>0</v>
      </c>
      <c r="AF117" s="284">
        <f ca="1">HLOOKUP($A117,'Scenario 4'!$I$75:$N$105,Summary!AF$2-2015,FALSE)</f>
        <v>0</v>
      </c>
      <c r="AG117" s="284">
        <f ca="1">HLOOKUP($A117,'Scenario 4'!$I$75:$N$105,Summary!AG$2-2015,FALSE)</f>
        <v>0</v>
      </c>
      <c r="AH117" s="284">
        <f ca="1">HLOOKUP($A117,'Scenario 4'!$I$75:$N$105,Summary!AH$2-2015,FALSE)</f>
        <v>0</v>
      </c>
      <c r="AI117" s="284">
        <f ca="1">HLOOKUP($A117,'Scenario 4'!$I$75:$N$105,Summary!AI$2-2015,FALSE)</f>
        <v>0</v>
      </c>
      <c r="AJ117" s="284">
        <f ca="1">HLOOKUP($A117,'Scenario 4'!$I$75:$N$105,Summary!AJ$2-2015,FALSE)</f>
        <v>0</v>
      </c>
      <c r="AK117" s="284">
        <f ca="1">SUM(H117:AJ117)</f>
        <v>7907685.6676492803</v>
      </c>
    </row>
    <row r="118" spans="1:37" s="281" customFormat="1" hidden="1" outlineLevel="1">
      <c r="A118" s="283">
        <f>A117</f>
        <v>4</v>
      </c>
      <c r="B118" s="283"/>
      <c r="C118" s="287" t="s">
        <v>226</v>
      </c>
      <c r="D118" s="283"/>
      <c r="E118" s="283"/>
      <c r="F118" s="296"/>
      <c r="G118" s="282"/>
      <c r="H118" s="284">
        <f>HLOOKUP($A118,'Scenario 4'!$I$108:$N$138,Summary!H$2-2015,FALSE)</f>
        <v>18063856.140000001</v>
      </c>
      <c r="I118" s="284">
        <f>HLOOKUP($A118,'Scenario 4'!$I$108:$N$138,Summary!I$2-2015,FALSE)</f>
        <v>16632735.566355139</v>
      </c>
      <c r="J118" s="284">
        <f>HLOOKUP($A118,'Scenario 4'!$I$108:$N$138,Summary!J$2-2015,FALSE)</f>
        <v>16916012.204859816</v>
      </c>
      <c r="K118" s="284">
        <f>HLOOKUP($A118,'Scenario 4'!$I$108:$N$138,Summary!K$2-2015,FALSE)</f>
        <v>17795841.474392522</v>
      </c>
      <c r="L118" s="284">
        <f>HLOOKUP($A118,'Scenario 4'!$I$108:$N$138,Summary!L$2-2015,FALSE)</f>
        <v>17896680.80747664</v>
      </c>
      <c r="M118" s="284">
        <f>HLOOKUP($A118,'Scenario 4'!$I$108:$N$138,Summary!M$2-2015,FALSE)</f>
        <v>18254614.423626173</v>
      </c>
      <c r="N118" s="284">
        <f>HLOOKUP($A118,'Scenario 4'!$I$108:$N$138,Summary!N$2-2015,FALSE)</f>
        <v>18619706.712098695</v>
      </c>
      <c r="O118" s="284">
        <f>HLOOKUP($A118,'Scenario 4'!$I$108:$N$138,Summary!O$2-2015,FALSE)</f>
        <v>18992100.846340671</v>
      </c>
      <c r="P118" s="284">
        <f>HLOOKUP($A118,'Scenario 4'!$I$108:$N$138,Summary!P$2-2015,FALSE)</f>
        <v>19371942.863267478</v>
      </c>
      <c r="Q118" s="284">
        <f>HLOOKUP($A118,'Scenario 4'!$I$108:$N$138,Summary!Q$2-2015,FALSE)</f>
        <v>19759381.720532831</v>
      </c>
      <c r="R118" s="284">
        <f>HLOOKUP($A118,'Scenario 4'!$I$108:$N$138,Summary!R$2-2015,FALSE)</f>
        <v>0</v>
      </c>
      <c r="S118" s="284">
        <f>HLOOKUP($A118,'Scenario 4'!$I$108:$N$138,Summary!S$2-2015,FALSE)</f>
        <v>0</v>
      </c>
      <c r="T118" s="284">
        <f>HLOOKUP($A118,'Scenario 4'!$I$108:$N$138,Summary!T$2-2015,FALSE)</f>
        <v>0</v>
      </c>
      <c r="U118" s="284">
        <f>HLOOKUP($A118,'Scenario 4'!$I$108:$N$138,Summary!U$2-2015,FALSE)</f>
        <v>0</v>
      </c>
      <c r="V118" s="284">
        <f>HLOOKUP($A118,'Scenario 4'!$I$108:$N$138,Summary!V$2-2015,FALSE)</f>
        <v>0</v>
      </c>
      <c r="W118" s="284">
        <f>HLOOKUP($A118,'Scenario 4'!$I$108:$N$138,Summary!W$2-2015,FALSE)</f>
        <v>0</v>
      </c>
      <c r="X118" s="284">
        <f>HLOOKUP($A118,'Scenario 4'!$I$108:$N$138,Summary!X$2-2015,FALSE)</f>
        <v>0</v>
      </c>
      <c r="Y118" s="284">
        <f>HLOOKUP($A118,'Scenario 4'!$I$108:$N$138,Summary!Y$2-2015,FALSE)</f>
        <v>0</v>
      </c>
      <c r="Z118" s="284">
        <f>HLOOKUP($A118,'Scenario 4'!$I$108:$N$138,Summary!Z$2-2015,FALSE)</f>
        <v>0</v>
      </c>
      <c r="AA118" s="284">
        <f>HLOOKUP($A118,'Scenario 4'!$I$108:$N$138,Summary!AA$2-2015,FALSE)</f>
        <v>0</v>
      </c>
      <c r="AB118" s="284">
        <f>HLOOKUP($A118,'Scenario 4'!$I$108:$N$138,Summary!AB$2-2015,FALSE)</f>
        <v>0</v>
      </c>
      <c r="AC118" s="284">
        <f>HLOOKUP($A118,'Scenario 4'!$I$108:$N$138,Summary!AC$2-2015,FALSE)</f>
        <v>0</v>
      </c>
      <c r="AD118" s="284">
        <f>HLOOKUP($A118,'Scenario 4'!$I$108:$N$138,Summary!AD$2-2015,FALSE)</f>
        <v>0</v>
      </c>
      <c r="AE118" s="284">
        <f>HLOOKUP($A118,'Scenario 4'!$I$108:$N$138,Summary!AE$2-2015,FALSE)</f>
        <v>0</v>
      </c>
      <c r="AF118" s="284">
        <f>HLOOKUP($A118,'Scenario 4'!$I$108:$N$138,Summary!AF$2-2015,FALSE)</f>
        <v>0</v>
      </c>
      <c r="AG118" s="284">
        <f>HLOOKUP($A118,'Scenario 4'!$I$108:$N$138,Summary!AG$2-2015,FALSE)</f>
        <v>0</v>
      </c>
      <c r="AH118" s="284">
        <f>HLOOKUP($A118,'Scenario 4'!$I$108:$N$138,Summary!AH$2-2015,FALSE)</f>
        <v>0</v>
      </c>
      <c r="AI118" s="284">
        <f>HLOOKUP($A118,'Scenario 4'!$I$108:$N$138,Summary!AI$2-2015,FALSE)</f>
        <v>0</v>
      </c>
      <c r="AJ118" s="284">
        <f>HLOOKUP($A118,'Scenario 4'!$I$108:$N$138,Summary!AJ$2-2015,FALSE)</f>
        <v>0</v>
      </c>
      <c r="AK118" s="284">
        <f>SUM(H118:AJ118)</f>
        <v>182302872.75895</v>
      </c>
    </row>
    <row r="119" spans="1:37" s="281" customFormat="1" hidden="1" outlineLevel="1">
      <c r="A119" s="283">
        <f>A118</f>
        <v>4</v>
      </c>
      <c r="B119" s="283"/>
      <c r="C119" s="287" t="s">
        <v>227</v>
      </c>
      <c r="D119" s="283"/>
      <c r="E119" s="283"/>
      <c r="F119" s="296"/>
      <c r="G119" s="282"/>
      <c r="H119" s="284">
        <f>HLOOKUP($A119,'Scenario 4'!$I$143:$N$173,Summary!H$2-2015,FALSE)</f>
        <v>10696150.390000001</v>
      </c>
      <c r="I119" s="284">
        <f>HLOOKUP($A119,'Scenario 4'!$I$143:$N$173,Summary!I$2-2015,FALSE)</f>
        <v>10735593.960000001</v>
      </c>
      <c r="J119" s="284">
        <f>HLOOKUP($A119,'Scenario 4'!$I$143:$N$173,Summary!J$2-2015,FALSE)</f>
        <v>8134829.0999999996</v>
      </c>
      <c r="K119" s="284">
        <f>HLOOKUP($A119,'Scenario 4'!$I$143:$N$173,Summary!K$2-2015,FALSE)</f>
        <v>10672831.800000001</v>
      </c>
      <c r="L119" s="284">
        <f>HLOOKUP($A119,'Scenario 4'!$I$143:$N$173,Summary!L$2-2015,FALSE)</f>
        <v>10192874</v>
      </c>
      <c r="M119" s="284">
        <f>HLOOKUP($A119,'Scenario 4'!$I$143:$N$173,Summary!M$2-2015,FALSE)</f>
        <v>10396731.479999997</v>
      </c>
      <c r="N119" s="284">
        <f>HLOOKUP($A119,'Scenario 4'!$I$143:$N$173,Summary!N$2-2015,FALSE)</f>
        <v>10604666.109599998</v>
      </c>
      <c r="O119" s="284">
        <f>HLOOKUP($A119,'Scenario 4'!$I$143:$N$173,Summary!O$2-2015,FALSE)</f>
        <v>10816759.431792</v>
      </c>
      <c r="P119" s="284">
        <f>HLOOKUP($A119,'Scenario 4'!$I$143:$N$173,Summary!P$2-2015,FALSE)</f>
        <v>11033094.620427838</v>
      </c>
      <c r="Q119" s="284">
        <f>HLOOKUP($A119,'Scenario 4'!$I$143:$N$173,Summary!Q$2-2015,FALSE)</f>
        <v>11253756.512836395</v>
      </c>
      <c r="R119" s="284">
        <f>HLOOKUP($A119,'Scenario 4'!$I$143:$N$173,Summary!R$2-2015,FALSE)</f>
        <v>0</v>
      </c>
      <c r="S119" s="284">
        <f>HLOOKUP($A119,'Scenario 4'!$I$143:$N$173,Summary!S$2-2015,FALSE)</f>
        <v>0</v>
      </c>
      <c r="T119" s="284">
        <f>HLOOKUP($A119,'Scenario 4'!$I$143:$N$173,Summary!T$2-2015,FALSE)</f>
        <v>0</v>
      </c>
      <c r="U119" s="284">
        <f>HLOOKUP($A119,'Scenario 4'!$I$143:$N$173,Summary!U$2-2015,FALSE)</f>
        <v>0</v>
      </c>
      <c r="V119" s="284">
        <f>HLOOKUP($A119,'Scenario 4'!$I$143:$N$173,Summary!V$2-2015,FALSE)</f>
        <v>0</v>
      </c>
      <c r="W119" s="284">
        <f>HLOOKUP($A119,'Scenario 4'!$I$143:$N$173,Summary!W$2-2015,FALSE)</f>
        <v>0</v>
      </c>
      <c r="X119" s="284">
        <f>HLOOKUP($A119,'Scenario 4'!$I$143:$N$173,Summary!X$2-2015,FALSE)</f>
        <v>0</v>
      </c>
      <c r="Y119" s="284">
        <f>HLOOKUP($A119,'Scenario 4'!$I$143:$N$173,Summary!Y$2-2015,FALSE)</f>
        <v>0</v>
      </c>
      <c r="Z119" s="284">
        <f>HLOOKUP($A119,'Scenario 4'!$I$143:$N$173,Summary!Z$2-2015,FALSE)</f>
        <v>0</v>
      </c>
      <c r="AA119" s="284">
        <f>HLOOKUP($A119,'Scenario 4'!$I$143:$N$173,Summary!AA$2-2015,FALSE)</f>
        <v>0</v>
      </c>
      <c r="AB119" s="284">
        <f>HLOOKUP($A119,'Scenario 4'!$I$143:$N$173,Summary!AB$2-2015,FALSE)</f>
        <v>0</v>
      </c>
      <c r="AC119" s="284">
        <f>HLOOKUP($A119,'Scenario 4'!$I$143:$N$173,Summary!AC$2-2015,FALSE)</f>
        <v>0</v>
      </c>
      <c r="AD119" s="284">
        <f>HLOOKUP($A119,'Scenario 4'!$I$143:$N$173,Summary!AD$2-2015,FALSE)</f>
        <v>0</v>
      </c>
      <c r="AE119" s="284">
        <f>HLOOKUP($A119,'Scenario 4'!$I$143:$N$173,Summary!AE$2-2015,FALSE)</f>
        <v>0</v>
      </c>
      <c r="AF119" s="284">
        <f>HLOOKUP($A119,'Scenario 4'!$I$143:$N$173,Summary!AF$2-2015,FALSE)</f>
        <v>0</v>
      </c>
      <c r="AG119" s="284">
        <f>HLOOKUP($A119,'Scenario 4'!$I$143:$N$173,Summary!AG$2-2015,FALSE)</f>
        <v>0</v>
      </c>
      <c r="AH119" s="284">
        <f>HLOOKUP($A119,'Scenario 4'!$I$143:$N$173,Summary!AH$2-2015,FALSE)</f>
        <v>0</v>
      </c>
      <c r="AI119" s="284">
        <f>HLOOKUP($A119,'Scenario 4'!$I$143:$N$173,Summary!AI$2-2015,FALSE)</f>
        <v>0</v>
      </c>
      <c r="AJ119" s="284">
        <f>HLOOKUP($A119,'Scenario 4'!$I$143:$N$173,Summary!AJ$2-2015,FALSE)</f>
        <v>0</v>
      </c>
      <c r="AK119" s="284">
        <f>SUM(H119:AJ119)</f>
        <v>104537287.40465623</v>
      </c>
    </row>
    <row r="120" spans="1:37" s="281" customFormat="1" hidden="1" outlineLevel="1">
      <c r="A120" s="283">
        <f>A119</f>
        <v>4</v>
      </c>
      <c r="B120" s="283"/>
      <c r="C120" s="287" t="s">
        <v>114</v>
      </c>
      <c r="D120" s="283"/>
      <c r="E120" s="283"/>
      <c r="F120" s="296"/>
      <c r="G120" s="282"/>
      <c r="H120" s="284">
        <f>HLOOKUP($A120,'Scenario 4'!$I$178:$N$208,Summary!H$2-2015,FALSE)</f>
        <v>2076817</v>
      </c>
      <c r="I120" s="284">
        <f>HLOOKUP($A120,'Scenario 4'!$I$178:$N$208,Summary!I$2-2015,FALSE)</f>
        <v>1219261.6904761905</v>
      </c>
      <c r="J120" s="284">
        <f>HLOOKUP($A120,'Scenario 4'!$I$178:$N$208,Summary!J$2-2015,FALSE)</f>
        <v>1573468.2380952379</v>
      </c>
      <c r="K120" s="284">
        <f>HLOOKUP($A120,'Scenario 4'!$I$178:$N$208,Summary!K$2-2015,FALSE)</f>
        <v>1623670.392857143</v>
      </c>
      <c r="L120" s="284">
        <f>HLOOKUP($A120,'Scenario 4'!$I$178:$N$208,Summary!L$2-2015,FALSE)</f>
        <v>1686808.7380952381</v>
      </c>
      <c r="M120" s="284">
        <f>HLOOKUP($A120,'Scenario 4'!$I$178:$N$208,Summary!M$2-2015,FALSE)</f>
        <v>1720544.912857143</v>
      </c>
      <c r="N120" s="284">
        <f>HLOOKUP($A120,'Scenario 4'!$I$178:$N$208,Summary!N$2-2015,FALSE)</f>
        <v>1754955.8111142856</v>
      </c>
      <c r="O120" s="284">
        <f>HLOOKUP($A120,'Scenario 4'!$I$178:$N$208,Summary!O$2-2015,FALSE)</f>
        <v>1790054.9273365713</v>
      </c>
      <c r="P120" s="284">
        <f>HLOOKUP($A120,'Scenario 4'!$I$178:$N$208,Summary!P$2-2015,FALSE)</f>
        <v>1825856.0258833028</v>
      </c>
      <c r="Q120" s="284">
        <f>HLOOKUP($A120,'Scenario 4'!$I$178:$N$208,Summary!Q$2-2015,FALSE)</f>
        <v>1862373.1464009688</v>
      </c>
      <c r="R120" s="284">
        <f>HLOOKUP($A120,'Scenario 4'!$I$178:$N$208,Summary!R$2-2015,FALSE)</f>
        <v>0</v>
      </c>
      <c r="S120" s="284">
        <f>HLOOKUP($A120,'Scenario 4'!$I$178:$N$208,Summary!S$2-2015,FALSE)</f>
        <v>0</v>
      </c>
      <c r="T120" s="284">
        <f>HLOOKUP($A120,'Scenario 4'!$I$178:$N$208,Summary!T$2-2015,FALSE)</f>
        <v>0</v>
      </c>
      <c r="U120" s="284">
        <f>HLOOKUP($A120,'Scenario 4'!$I$178:$N$208,Summary!U$2-2015,FALSE)</f>
        <v>0</v>
      </c>
      <c r="V120" s="284">
        <f>HLOOKUP($A120,'Scenario 4'!$I$178:$N$208,Summary!V$2-2015,FALSE)</f>
        <v>0</v>
      </c>
      <c r="W120" s="284">
        <f>HLOOKUP($A120,'Scenario 4'!$I$178:$N$208,Summary!W$2-2015,FALSE)</f>
        <v>0</v>
      </c>
      <c r="X120" s="284">
        <f>HLOOKUP($A120,'Scenario 4'!$I$178:$N$208,Summary!X$2-2015,FALSE)</f>
        <v>0</v>
      </c>
      <c r="Y120" s="284">
        <f>HLOOKUP($A120,'Scenario 4'!$I$178:$N$208,Summary!Y$2-2015,FALSE)</f>
        <v>0</v>
      </c>
      <c r="Z120" s="284">
        <f>HLOOKUP($A120,'Scenario 4'!$I$178:$N$208,Summary!Z$2-2015,FALSE)</f>
        <v>0</v>
      </c>
      <c r="AA120" s="284">
        <f>HLOOKUP($A120,'Scenario 4'!$I$178:$N$208,Summary!AA$2-2015,FALSE)</f>
        <v>0</v>
      </c>
      <c r="AB120" s="284">
        <f>HLOOKUP($A120,'Scenario 4'!$I$178:$N$208,Summary!AB$2-2015,FALSE)</f>
        <v>0</v>
      </c>
      <c r="AC120" s="284">
        <f>HLOOKUP($A120,'Scenario 4'!$I$178:$N$208,Summary!AC$2-2015,FALSE)</f>
        <v>0</v>
      </c>
      <c r="AD120" s="284">
        <f>HLOOKUP($A120,'Scenario 4'!$I$178:$N$208,Summary!AD$2-2015,FALSE)</f>
        <v>0</v>
      </c>
      <c r="AE120" s="284">
        <f>HLOOKUP($A120,'Scenario 4'!$I$178:$N$208,Summary!AE$2-2015,FALSE)</f>
        <v>0</v>
      </c>
      <c r="AF120" s="284">
        <f>HLOOKUP($A120,'Scenario 4'!$I$178:$N$208,Summary!AF$2-2015,FALSE)</f>
        <v>0</v>
      </c>
      <c r="AG120" s="284">
        <f>HLOOKUP($A120,'Scenario 4'!$I$178:$N$208,Summary!AG$2-2015,FALSE)</f>
        <v>0</v>
      </c>
      <c r="AH120" s="284">
        <f>HLOOKUP($A120,'Scenario 4'!$I$178:$N$208,Summary!AH$2-2015,FALSE)</f>
        <v>0</v>
      </c>
      <c r="AI120" s="284">
        <f>HLOOKUP($A120,'Scenario 4'!$I$178:$N$208,Summary!AI$2-2015,FALSE)</f>
        <v>0</v>
      </c>
      <c r="AJ120" s="284">
        <f>HLOOKUP($A120,'Scenario 4'!$I$178:$N$208,Summary!AJ$2-2015,FALSE)</f>
        <v>0</v>
      </c>
      <c r="AK120" s="284">
        <f>SUM(H120:AJ120)</f>
        <v>17133810.883116078</v>
      </c>
    </row>
    <row r="121" spans="1:37" s="281" customFormat="1" collapsed="1">
      <c r="A121" s="285" t="s">
        <v>210</v>
      </c>
      <c r="B121" s="285" t="str">
        <f>CONCATENATE("Sensitivity ",A121)</f>
        <v>Sensitivity 4A</v>
      </c>
      <c r="C121" s="289" t="s">
        <v>181</v>
      </c>
      <c r="D121" s="285">
        <v>2025</v>
      </c>
      <c r="E121" s="285">
        <v>2025</v>
      </c>
      <c r="F121" s="295" t="s">
        <v>307</v>
      </c>
      <c r="G121" s="288"/>
      <c r="H121" s="290">
        <f ca="1">SUBTOTAL(9,H122:H126)</f>
        <v>50240082.030000001</v>
      </c>
      <c r="I121" s="290">
        <f t="shared" ref="I121" ca="1" si="523">SUBTOTAL(9,I122:I126)</f>
        <v>51609983.380000003</v>
      </c>
      <c r="J121" s="290">
        <f t="shared" ref="J121" ca="1" si="524">SUBTOTAL(9,J122:J126)</f>
        <v>40885197.520000003</v>
      </c>
      <c r="K121" s="290">
        <f t="shared" ref="K121" ca="1" si="525">SUBTOTAL(9,K122:K126)</f>
        <v>45484090.236249663</v>
      </c>
      <c r="L121" s="290">
        <f t="shared" ref="L121" ca="1" si="526">SUBTOTAL(9,L122:L126)</f>
        <v>44470409.490052678</v>
      </c>
      <c r="M121" s="290">
        <f t="shared" ref="M121" ca="1" si="527">SUBTOTAL(9,M122:M126)</f>
        <v>37732112.300239466</v>
      </c>
      <c r="N121" s="290">
        <f t="shared" ref="N121" ca="1" si="528">SUBTOTAL(9,N122:N126)</f>
        <v>38910334.811781354</v>
      </c>
      <c r="O121" s="290">
        <f t="shared" ref="O121" ca="1" si="529">SUBTOTAL(9,O122:O126)</f>
        <v>34557343.949083246</v>
      </c>
      <c r="P121" s="290">
        <f t="shared" ref="P121" ca="1" si="530">SUBTOTAL(9,P122:P126)</f>
        <v>32631411.336528257</v>
      </c>
      <c r="Q121" s="290">
        <f t="shared" ref="Q121" ca="1" si="531">SUBTOTAL(9,Q122:Q126)</f>
        <v>0</v>
      </c>
      <c r="R121" s="290">
        <f t="shared" ref="R121" ca="1" si="532">SUBTOTAL(9,R122:R126)</f>
        <v>0</v>
      </c>
      <c r="S121" s="290">
        <f t="shared" ref="S121" ca="1" si="533">SUBTOTAL(9,S122:S126)</f>
        <v>0</v>
      </c>
      <c r="T121" s="290">
        <f t="shared" ref="T121" ca="1" si="534">SUBTOTAL(9,T122:T126)</f>
        <v>0</v>
      </c>
      <c r="U121" s="290">
        <f t="shared" ref="U121" ca="1" si="535">SUBTOTAL(9,U122:U126)</f>
        <v>0</v>
      </c>
      <c r="V121" s="290">
        <f t="shared" ref="V121" ca="1" si="536">SUBTOTAL(9,V122:V126)</f>
        <v>0</v>
      </c>
      <c r="W121" s="290">
        <f t="shared" ref="W121" ca="1" si="537">SUBTOTAL(9,W122:W126)</f>
        <v>0</v>
      </c>
      <c r="X121" s="290">
        <f t="shared" ref="X121" ca="1" si="538">SUBTOTAL(9,X122:X126)</f>
        <v>0</v>
      </c>
      <c r="Y121" s="290">
        <f t="shared" ref="Y121" ca="1" si="539">SUBTOTAL(9,Y122:Y126)</f>
        <v>0</v>
      </c>
      <c r="Z121" s="290">
        <f t="shared" ref="Z121" ca="1" si="540">SUBTOTAL(9,Z122:Z126)</f>
        <v>0</v>
      </c>
      <c r="AA121" s="290">
        <f t="shared" ref="AA121" ca="1" si="541">SUBTOTAL(9,AA122:AA126)</f>
        <v>0</v>
      </c>
      <c r="AB121" s="290">
        <f t="shared" ref="AB121" ca="1" si="542">SUBTOTAL(9,AB122:AB126)</f>
        <v>0</v>
      </c>
      <c r="AC121" s="290">
        <f t="shared" ref="AC121" ca="1" si="543">SUBTOTAL(9,AC122:AC126)</f>
        <v>0</v>
      </c>
      <c r="AD121" s="290">
        <f t="shared" ref="AD121" ca="1" si="544">SUBTOTAL(9,AD122:AD126)</f>
        <v>0</v>
      </c>
      <c r="AE121" s="290">
        <f t="shared" ref="AE121" ca="1" si="545">SUBTOTAL(9,AE122:AE126)</f>
        <v>0</v>
      </c>
      <c r="AF121" s="290">
        <f t="shared" ref="AF121" ca="1" si="546">SUBTOTAL(9,AF122:AF126)</f>
        <v>0</v>
      </c>
      <c r="AG121" s="290">
        <f t="shared" ref="AG121" ca="1" si="547">SUBTOTAL(9,AG122:AG126)</f>
        <v>0</v>
      </c>
      <c r="AH121" s="290">
        <f t="shared" ref="AH121" ca="1" si="548">SUBTOTAL(9,AH122:AH126)</f>
        <v>0</v>
      </c>
      <c r="AI121" s="290">
        <f t="shared" ref="AI121" ca="1" si="549">SUBTOTAL(9,AI122:AI126)</f>
        <v>0</v>
      </c>
      <c r="AJ121" s="290">
        <f t="shared" ref="AJ121" ca="1" si="550">SUBTOTAL(9,AJ122:AJ126)</f>
        <v>0</v>
      </c>
      <c r="AK121" s="290">
        <f t="shared" ref="AK121" ca="1" si="551">SUBTOTAL(9,AK122:AK126)</f>
        <v>376520965.05393463</v>
      </c>
    </row>
    <row r="122" spans="1:37" s="281" customFormat="1" hidden="1" outlineLevel="1">
      <c r="A122" s="283" t="str">
        <f>A121</f>
        <v>4A</v>
      </c>
      <c r="B122" s="283"/>
      <c r="C122" s="287" t="s">
        <v>224</v>
      </c>
      <c r="D122" s="283"/>
      <c r="E122" s="283"/>
      <c r="F122" s="296"/>
      <c r="G122" s="282"/>
      <c r="H122" s="284">
        <f>HLOOKUP($A122,'Scenario 4'!$I$42:$N$72,Summary!H$2-2015,FALSE)</f>
        <v>18803258.5</v>
      </c>
      <c r="I122" s="284">
        <f>HLOOKUP($A122,'Scenario 4'!$I$42:$N$72,Summary!I$2-2015,FALSE)</f>
        <v>15515713.57</v>
      </c>
      <c r="J122" s="284">
        <f>HLOOKUP($A122,'Scenario 4'!$I$42:$N$72,Summary!J$2-2015,FALSE)</f>
        <v>10355907.15</v>
      </c>
      <c r="K122" s="284">
        <f>HLOOKUP($A122,'Scenario 4'!$I$42:$N$72,Summary!K$2-2015,FALSE)</f>
        <v>15020746.569000002</v>
      </c>
      <c r="L122" s="284">
        <f>HLOOKUP($A122,'Scenario 4'!$I$42:$N$72,Summary!L$2-2015,FALSE)</f>
        <v>13287613.784480801</v>
      </c>
      <c r="M122" s="284">
        <f>HLOOKUP($A122,'Scenario 4'!$I$42:$N$72,Summary!M$2-2015,FALSE)</f>
        <v>7030221.4837561492</v>
      </c>
      <c r="N122" s="284">
        <f>HLOOKUP($A122,'Scenario 4'!$I$42:$N$72,Summary!N$2-2015,FALSE)</f>
        <v>7595006.1789683728</v>
      </c>
      <c r="O122" s="284">
        <f>HLOOKUP($A122,'Scenario 4'!$I$42:$N$72,Summary!O$2-2015,FALSE)</f>
        <v>2958428.7436139989</v>
      </c>
      <c r="P122" s="284">
        <f>HLOOKUP($A122,'Scenario 4'!$I$42:$N$72,Summary!P$2-2015,FALSE)</f>
        <v>400517.82694963587</v>
      </c>
      <c r="Q122" s="284">
        <f>HLOOKUP($A122,'Scenario 4'!$I$42:$N$72,Summary!Q$2-2015,FALSE)</f>
        <v>0</v>
      </c>
      <c r="R122" s="284">
        <f>HLOOKUP($A122,'Scenario 4'!$I$42:$N$72,Summary!R$2-2015,FALSE)</f>
        <v>0</v>
      </c>
      <c r="S122" s="284">
        <f>HLOOKUP($A122,'Scenario 4'!$I$42:$N$72,Summary!S$2-2015,FALSE)</f>
        <v>0</v>
      </c>
      <c r="T122" s="284">
        <f>HLOOKUP($A122,'Scenario 4'!$I$42:$N$72,Summary!T$2-2015,FALSE)</f>
        <v>0</v>
      </c>
      <c r="U122" s="284">
        <f>HLOOKUP($A122,'Scenario 4'!$I$42:$N$72,Summary!U$2-2015,FALSE)</f>
        <v>0</v>
      </c>
      <c r="V122" s="284">
        <f>HLOOKUP($A122,'Scenario 4'!$I$42:$N$72,Summary!V$2-2015,FALSE)</f>
        <v>0</v>
      </c>
      <c r="W122" s="284">
        <f>HLOOKUP($A122,'Scenario 4'!$I$42:$N$72,Summary!W$2-2015,FALSE)</f>
        <v>0</v>
      </c>
      <c r="X122" s="284">
        <f>HLOOKUP($A122,'Scenario 4'!$I$42:$N$72,Summary!X$2-2015,FALSE)</f>
        <v>0</v>
      </c>
      <c r="Y122" s="284">
        <f>HLOOKUP($A122,'Scenario 4'!$I$42:$N$72,Summary!Y$2-2015,FALSE)</f>
        <v>0</v>
      </c>
      <c r="Z122" s="284">
        <f>HLOOKUP($A122,'Scenario 4'!$I$42:$N$72,Summary!Z$2-2015,FALSE)</f>
        <v>0</v>
      </c>
      <c r="AA122" s="284">
        <f>HLOOKUP($A122,'Scenario 4'!$I$42:$N$72,Summary!AA$2-2015,FALSE)</f>
        <v>0</v>
      </c>
      <c r="AB122" s="284">
        <f>HLOOKUP($A122,'Scenario 4'!$I$42:$N$72,Summary!AB$2-2015,FALSE)</f>
        <v>0</v>
      </c>
      <c r="AC122" s="284">
        <f>HLOOKUP($A122,'Scenario 4'!$I$42:$N$72,Summary!AC$2-2015,FALSE)</f>
        <v>0</v>
      </c>
      <c r="AD122" s="284">
        <f>HLOOKUP($A122,'Scenario 4'!$I$42:$N$72,Summary!AD$2-2015,FALSE)</f>
        <v>0</v>
      </c>
      <c r="AE122" s="284">
        <f>HLOOKUP($A122,'Scenario 4'!$I$42:$N$72,Summary!AE$2-2015,FALSE)</f>
        <v>0</v>
      </c>
      <c r="AF122" s="284">
        <f>HLOOKUP($A122,'Scenario 4'!$I$42:$N$72,Summary!AF$2-2015,FALSE)</f>
        <v>0</v>
      </c>
      <c r="AG122" s="284">
        <f>HLOOKUP($A122,'Scenario 4'!$I$42:$N$72,Summary!AG$2-2015,FALSE)</f>
        <v>0</v>
      </c>
      <c r="AH122" s="284">
        <f>HLOOKUP($A122,'Scenario 4'!$I$42:$N$72,Summary!AH$2-2015,FALSE)</f>
        <v>0</v>
      </c>
      <c r="AI122" s="284">
        <f>HLOOKUP($A122,'Scenario 4'!$I$42:$N$72,Summary!AI$2-2015,FALSE)</f>
        <v>0</v>
      </c>
      <c r="AJ122" s="284">
        <f>HLOOKUP($A122,'Scenario 4'!$I$42:$N$72,Summary!AJ$2-2015,FALSE)</f>
        <v>0</v>
      </c>
      <c r="AK122" s="284">
        <f>SUM(H122:AJ122)</f>
        <v>90967413.806768969</v>
      </c>
    </row>
    <row r="123" spans="1:37" s="281" customFormat="1" hidden="1" outlineLevel="1">
      <c r="A123" s="283" t="str">
        <f>A122</f>
        <v>4A</v>
      </c>
      <c r="B123" s="283"/>
      <c r="C123" s="287" t="s">
        <v>225</v>
      </c>
      <c r="D123" s="283"/>
      <c r="E123" s="283"/>
      <c r="F123" s="296"/>
      <c r="G123" s="282"/>
      <c r="H123" s="284">
        <f ca="1">HLOOKUP($A123,'Scenario 4'!$I$75:$N$105,Summary!H$2-2015,FALSE)</f>
        <v>600000</v>
      </c>
      <c r="I123" s="284">
        <f ca="1">HLOOKUP($A123,'Scenario 4'!$I$75:$N$105,Summary!I$2-2015,FALSE)</f>
        <v>4641000</v>
      </c>
      <c r="J123" s="284">
        <f ca="1">HLOOKUP($A123,'Scenario 4'!$I$75:$N$105,Summary!J$2-2015,FALSE)</f>
        <v>728000</v>
      </c>
      <c r="K123" s="284">
        <f ca="1">HLOOKUP($A123,'Scenario 4'!$I$75:$N$105,Summary!K$2-2015,FALSE)</f>
        <v>371000</v>
      </c>
      <c r="L123" s="284">
        <f ca="1">HLOOKUP($A123,'Scenario 4'!$I$75:$N$105,Summary!L$2-2015,FALSE)</f>
        <v>1406432.16</v>
      </c>
      <c r="M123" s="284">
        <f ca="1">HLOOKUP($A123,'Scenario 4'!$I$75:$N$105,Summary!M$2-2015,FALSE)</f>
        <v>330000</v>
      </c>
      <c r="N123" s="284">
        <f ca="1">HLOOKUP($A123,'Scenario 4'!$I$75:$N$105,Summary!N$2-2015,FALSE)</f>
        <v>336000.00000000006</v>
      </c>
      <c r="O123" s="284">
        <f ca="1">HLOOKUP($A123,'Scenario 4'!$I$75:$N$105,Summary!O$2-2015,FALSE)</f>
        <v>0</v>
      </c>
      <c r="P123" s="284">
        <f ca="1">HLOOKUP($A123,'Scenario 4'!$I$75:$N$105,Summary!P$2-2015,FALSE)</f>
        <v>0</v>
      </c>
      <c r="Q123" s="284">
        <f ca="1">HLOOKUP($A123,'Scenario 4'!$I$75:$N$105,Summary!Q$2-2015,FALSE)</f>
        <v>0</v>
      </c>
      <c r="R123" s="284">
        <f ca="1">HLOOKUP($A123,'Scenario 4'!$I$75:$N$105,Summary!R$2-2015,FALSE)</f>
        <v>0</v>
      </c>
      <c r="S123" s="284">
        <f ca="1">HLOOKUP($A123,'Scenario 4'!$I$75:$N$105,Summary!S$2-2015,FALSE)</f>
        <v>0</v>
      </c>
      <c r="T123" s="284">
        <f ca="1">HLOOKUP($A123,'Scenario 4'!$I$75:$N$105,Summary!T$2-2015,FALSE)</f>
        <v>0</v>
      </c>
      <c r="U123" s="284">
        <f ca="1">HLOOKUP($A123,'Scenario 4'!$I$75:$N$105,Summary!U$2-2015,FALSE)</f>
        <v>0</v>
      </c>
      <c r="V123" s="284">
        <f ca="1">HLOOKUP($A123,'Scenario 4'!$I$75:$N$105,Summary!V$2-2015,FALSE)</f>
        <v>0</v>
      </c>
      <c r="W123" s="284">
        <f ca="1">HLOOKUP($A123,'Scenario 4'!$I$75:$N$105,Summary!W$2-2015,FALSE)</f>
        <v>0</v>
      </c>
      <c r="X123" s="284">
        <f ca="1">HLOOKUP($A123,'Scenario 4'!$I$75:$N$105,Summary!X$2-2015,FALSE)</f>
        <v>0</v>
      </c>
      <c r="Y123" s="284">
        <f ca="1">HLOOKUP($A123,'Scenario 4'!$I$75:$N$105,Summary!Y$2-2015,FALSE)</f>
        <v>0</v>
      </c>
      <c r="Z123" s="284">
        <f ca="1">HLOOKUP($A123,'Scenario 4'!$I$75:$N$105,Summary!Z$2-2015,FALSE)</f>
        <v>0</v>
      </c>
      <c r="AA123" s="284">
        <f ca="1">HLOOKUP($A123,'Scenario 4'!$I$75:$N$105,Summary!AA$2-2015,FALSE)</f>
        <v>0</v>
      </c>
      <c r="AB123" s="284">
        <f ca="1">HLOOKUP($A123,'Scenario 4'!$I$75:$N$105,Summary!AB$2-2015,FALSE)</f>
        <v>0</v>
      </c>
      <c r="AC123" s="284">
        <f ca="1">HLOOKUP($A123,'Scenario 4'!$I$75:$N$105,Summary!AC$2-2015,FALSE)</f>
        <v>0</v>
      </c>
      <c r="AD123" s="284">
        <f ca="1">HLOOKUP($A123,'Scenario 4'!$I$75:$N$105,Summary!AD$2-2015,FALSE)</f>
        <v>0</v>
      </c>
      <c r="AE123" s="284">
        <f ca="1">HLOOKUP($A123,'Scenario 4'!$I$75:$N$105,Summary!AE$2-2015,FALSE)</f>
        <v>0</v>
      </c>
      <c r="AF123" s="284">
        <f ca="1">HLOOKUP($A123,'Scenario 4'!$I$75:$N$105,Summary!AF$2-2015,FALSE)</f>
        <v>0</v>
      </c>
      <c r="AG123" s="284">
        <f ca="1">HLOOKUP($A123,'Scenario 4'!$I$75:$N$105,Summary!AG$2-2015,FALSE)</f>
        <v>0</v>
      </c>
      <c r="AH123" s="284">
        <f ca="1">HLOOKUP($A123,'Scenario 4'!$I$75:$N$105,Summary!AH$2-2015,FALSE)</f>
        <v>0</v>
      </c>
      <c r="AI123" s="284">
        <f ca="1">HLOOKUP($A123,'Scenario 4'!$I$75:$N$105,Summary!AI$2-2015,FALSE)</f>
        <v>0</v>
      </c>
      <c r="AJ123" s="284">
        <f ca="1">HLOOKUP($A123,'Scenario 4'!$I$75:$N$105,Summary!AJ$2-2015,FALSE)</f>
        <v>0</v>
      </c>
      <c r="AK123" s="284">
        <f ca="1">SUM(H123:AJ123)</f>
        <v>8412432.1600000001</v>
      </c>
    </row>
    <row r="124" spans="1:37" s="281" customFormat="1" hidden="1" outlineLevel="1">
      <c r="A124" s="283" t="str">
        <f>A123</f>
        <v>4A</v>
      </c>
      <c r="B124" s="283"/>
      <c r="C124" s="287" t="s">
        <v>226</v>
      </c>
      <c r="D124" s="283"/>
      <c r="E124" s="283"/>
      <c r="F124" s="296"/>
      <c r="G124" s="282"/>
      <c r="H124" s="284">
        <f>HLOOKUP($A124,'Scenario 4'!$I$108:$N$138,Summary!H$2-2015,FALSE)</f>
        <v>18063856.140000001</v>
      </c>
      <c r="I124" s="284">
        <f>HLOOKUP($A124,'Scenario 4'!$I$108:$N$138,Summary!I$2-2015,FALSE)</f>
        <v>18538569.849999998</v>
      </c>
      <c r="J124" s="284">
        <f>HLOOKUP($A124,'Scenario 4'!$I$108:$N$138,Summary!J$2-2015,FALSE)</f>
        <v>18854305.27</v>
      </c>
      <c r="K124" s="284">
        <f>HLOOKUP($A124,'Scenario 4'!$I$108:$N$138,Summary!K$2-2015,FALSE)</f>
        <v>17795841.474392522</v>
      </c>
      <c r="L124" s="284">
        <f>HLOOKUP($A124,'Scenario 4'!$I$108:$N$138,Summary!L$2-2015,FALSE)</f>
        <v>17896680.80747664</v>
      </c>
      <c r="M124" s="284">
        <f>HLOOKUP($A124,'Scenario 4'!$I$108:$N$138,Summary!M$2-2015,FALSE)</f>
        <v>18254614.423626173</v>
      </c>
      <c r="N124" s="284">
        <f>HLOOKUP($A124,'Scenario 4'!$I$108:$N$138,Summary!N$2-2015,FALSE)</f>
        <v>18619706.712098695</v>
      </c>
      <c r="O124" s="284">
        <f>HLOOKUP($A124,'Scenario 4'!$I$108:$N$138,Summary!O$2-2015,FALSE)</f>
        <v>18992100.846340671</v>
      </c>
      <c r="P124" s="284">
        <f>HLOOKUP($A124,'Scenario 4'!$I$108:$N$138,Summary!P$2-2015,FALSE)</f>
        <v>19371942.863267478</v>
      </c>
      <c r="Q124" s="284">
        <f>HLOOKUP($A124,'Scenario 4'!$I$108:$N$138,Summary!Q$2-2015,FALSE)</f>
        <v>0</v>
      </c>
      <c r="R124" s="284">
        <f>HLOOKUP($A124,'Scenario 4'!$I$108:$N$138,Summary!R$2-2015,FALSE)</f>
        <v>0</v>
      </c>
      <c r="S124" s="284">
        <f>HLOOKUP($A124,'Scenario 4'!$I$108:$N$138,Summary!S$2-2015,FALSE)</f>
        <v>0</v>
      </c>
      <c r="T124" s="284">
        <f>HLOOKUP($A124,'Scenario 4'!$I$108:$N$138,Summary!T$2-2015,FALSE)</f>
        <v>0</v>
      </c>
      <c r="U124" s="284">
        <f>HLOOKUP($A124,'Scenario 4'!$I$108:$N$138,Summary!U$2-2015,FALSE)</f>
        <v>0</v>
      </c>
      <c r="V124" s="284">
        <f>HLOOKUP($A124,'Scenario 4'!$I$108:$N$138,Summary!V$2-2015,FALSE)</f>
        <v>0</v>
      </c>
      <c r="W124" s="284">
        <f>HLOOKUP($A124,'Scenario 4'!$I$108:$N$138,Summary!W$2-2015,FALSE)</f>
        <v>0</v>
      </c>
      <c r="X124" s="284">
        <f>HLOOKUP($A124,'Scenario 4'!$I$108:$N$138,Summary!X$2-2015,FALSE)</f>
        <v>0</v>
      </c>
      <c r="Y124" s="284">
        <f>HLOOKUP($A124,'Scenario 4'!$I$108:$N$138,Summary!Y$2-2015,FALSE)</f>
        <v>0</v>
      </c>
      <c r="Z124" s="284">
        <f>HLOOKUP($A124,'Scenario 4'!$I$108:$N$138,Summary!Z$2-2015,FALSE)</f>
        <v>0</v>
      </c>
      <c r="AA124" s="284">
        <f>HLOOKUP($A124,'Scenario 4'!$I$108:$N$138,Summary!AA$2-2015,FALSE)</f>
        <v>0</v>
      </c>
      <c r="AB124" s="284">
        <f>HLOOKUP($A124,'Scenario 4'!$I$108:$N$138,Summary!AB$2-2015,FALSE)</f>
        <v>0</v>
      </c>
      <c r="AC124" s="284">
        <f>HLOOKUP($A124,'Scenario 4'!$I$108:$N$138,Summary!AC$2-2015,FALSE)</f>
        <v>0</v>
      </c>
      <c r="AD124" s="284">
        <f>HLOOKUP($A124,'Scenario 4'!$I$108:$N$138,Summary!AD$2-2015,FALSE)</f>
        <v>0</v>
      </c>
      <c r="AE124" s="284">
        <f>HLOOKUP($A124,'Scenario 4'!$I$108:$N$138,Summary!AE$2-2015,FALSE)</f>
        <v>0</v>
      </c>
      <c r="AF124" s="284">
        <f>HLOOKUP($A124,'Scenario 4'!$I$108:$N$138,Summary!AF$2-2015,FALSE)</f>
        <v>0</v>
      </c>
      <c r="AG124" s="284">
        <f>HLOOKUP($A124,'Scenario 4'!$I$108:$N$138,Summary!AG$2-2015,FALSE)</f>
        <v>0</v>
      </c>
      <c r="AH124" s="284">
        <f>HLOOKUP($A124,'Scenario 4'!$I$108:$N$138,Summary!AH$2-2015,FALSE)</f>
        <v>0</v>
      </c>
      <c r="AI124" s="284">
        <f>HLOOKUP($A124,'Scenario 4'!$I$108:$N$138,Summary!AI$2-2015,FALSE)</f>
        <v>0</v>
      </c>
      <c r="AJ124" s="284">
        <f>HLOOKUP($A124,'Scenario 4'!$I$108:$N$138,Summary!AJ$2-2015,FALSE)</f>
        <v>0</v>
      </c>
      <c r="AK124" s="284">
        <f>SUM(H124:AJ124)</f>
        <v>166387618.38720214</v>
      </c>
    </row>
    <row r="125" spans="1:37" s="281" customFormat="1" hidden="1" outlineLevel="1">
      <c r="A125" s="283" t="str">
        <f>A124</f>
        <v>4A</v>
      </c>
      <c r="B125" s="283"/>
      <c r="C125" s="287" t="s">
        <v>227</v>
      </c>
      <c r="D125" s="283"/>
      <c r="E125" s="283"/>
      <c r="F125" s="296"/>
      <c r="G125" s="282"/>
      <c r="H125" s="284">
        <f>HLOOKUP($A125,'Scenario 4'!$I$143:$N$173,Summary!H$2-2015,FALSE)</f>
        <v>10696150.390000001</v>
      </c>
      <c r="I125" s="284">
        <f>HLOOKUP($A125,'Scenario 4'!$I$143:$N$173,Summary!I$2-2015,FALSE)</f>
        <v>10735593.960000001</v>
      </c>
      <c r="J125" s="284">
        <f>HLOOKUP($A125,'Scenario 4'!$I$143:$N$173,Summary!J$2-2015,FALSE)</f>
        <v>8134829.0999999996</v>
      </c>
      <c r="K125" s="284">
        <f>HLOOKUP($A125,'Scenario 4'!$I$143:$N$173,Summary!K$2-2015,FALSE)</f>
        <v>10672831.800000001</v>
      </c>
      <c r="L125" s="284">
        <f>HLOOKUP($A125,'Scenario 4'!$I$143:$N$173,Summary!L$2-2015,FALSE)</f>
        <v>10192874</v>
      </c>
      <c r="M125" s="284">
        <f>HLOOKUP($A125,'Scenario 4'!$I$143:$N$173,Summary!M$2-2015,FALSE)</f>
        <v>10396731.479999997</v>
      </c>
      <c r="N125" s="284">
        <f>HLOOKUP($A125,'Scenario 4'!$I$143:$N$173,Summary!N$2-2015,FALSE)</f>
        <v>10604666.109599998</v>
      </c>
      <c r="O125" s="284">
        <f>HLOOKUP($A125,'Scenario 4'!$I$143:$N$173,Summary!O$2-2015,FALSE)</f>
        <v>10816759.431792</v>
      </c>
      <c r="P125" s="284">
        <f>HLOOKUP($A125,'Scenario 4'!$I$143:$N$173,Summary!P$2-2015,FALSE)</f>
        <v>11033094.620427838</v>
      </c>
      <c r="Q125" s="284">
        <f>HLOOKUP($A125,'Scenario 4'!$I$143:$N$173,Summary!Q$2-2015,FALSE)</f>
        <v>0</v>
      </c>
      <c r="R125" s="284">
        <f>HLOOKUP($A125,'Scenario 4'!$I$143:$N$173,Summary!R$2-2015,FALSE)</f>
        <v>0</v>
      </c>
      <c r="S125" s="284">
        <f>HLOOKUP($A125,'Scenario 4'!$I$143:$N$173,Summary!S$2-2015,FALSE)</f>
        <v>0</v>
      </c>
      <c r="T125" s="284">
        <f>HLOOKUP($A125,'Scenario 4'!$I$143:$N$173,Summary!T$2-2015,FALSE)</f>
        <v>0</v>
      </c>
      <c r="U125" s="284">
        <f>HLOOKUP($A125,'Scenario 4'!$I$143:$N$173,Summary!U$2-2015,FALSE)</f>
        <v>0</v>
      </c>
      <c r="V125" s="284">
        <f>HLOOKUP($A125,'Scenario 4'!$I$143:$N$173,Summary!V$2-2015,FALSE)</f>
        <v>0</v>
      </c>
      <c r="W125" s="284">
        <f>HLOOKUP($A125,'Scenario 4'!$I$143:$N$173,Summary!W$2-2015,FALSE)</f>
        <v>0</v>
      </c>
      <c r="X125" s="284">
        <f>HLOOKUP($A125,'Scenario 4'!$I$143:$N$173,Summary!X$2-2015,FALSE)</f>
        <v>0</v>
      </c>
      <c r="Y125" s="284">
        <f>HLOOKUP($A125,'Scenario 4'!$I$143:$N$173,Summary!Y$2-2015,FALSE)</f>
        <v>0</v>
      </c>
      <c r="Z125" s="284">
        <f>HLOOKUP($A125,'Scenario 4'!$I$143:$N$173,Summary!Z$2-2015,FALSE)</f>
        <v>0</v>
      </c>
      <c r="AA125" s="284">
        <f>HLOOKUP($A125,'Scenario 4'!$I$143:$N$173,Summary!AA$2-2015,FALSE)</f>
        <v>0</v>
      </c>
      <c r="AB125" s="284">
        <f>HLOOKUP($A125,'Scenario 4'!$I$143:$N$173,Summary!AB$2-2015,FALSE)</f>
        <v>0</v>
      </c>
      <c r="AC125" s="284">
        <f>HLOOKUP($A125,'Scenario 4'!$I$143:$N$173,Summary!AC$2-2015,FALSE)</f>
        <v>0</v>
      </c>
      <c r="AD125" s="284">
        <f>HLOOKUP($A125,'Scenario 4'!$I$143:$N$173,Summary!AD$2-2015,FALSE)</f>
        <v>0</v>
      </c>
      <c r="AE125" s="284">
        <f>HLOOKUP($A125,'Scenario 4'!$I$143:$N$173,Summary!AE$2-2015,FALSE)</f>
        <v>0</v>
      </c>
      <c r="AF125" s="284">
        <f>HLOOKUP($A125,'Scenario 4'!$I$143:$N$173,Summary!AF$2-2015,FALSE)</f>
        <v>0</v>
      </c>
      <c r="AG125" s="284">
        <f>HLOOKUP($A125,'Scenario 4'!$I$143:$N$173,Summary!AG$2-2015,FALSE)</f>
        <v>0</v>
      </c>
      <c r="AH125" s="284">
        <f>HLOOKUP($A125,'Scenario 4'!$I$143:$N$173,Summary!AH$2-2015,FALSE)</f>
        <v>0</v>
      </c>
      <c r="AI125" s="284">
        <f>HLOOKUP($A125,'Scenario 4'!$I$143:$N$173,Summary!AI$2-2015,FALSE)</f>
        <v>0</v>
      </c>
      <c r="AJ125" s="284">
        <f>HLOOKUP($A125,'Scenario 4'!$I$143:$N$173,Summary!AJ$2-2015,FALSE)</f>
        <v>0</v>
      </c>
      <c r="AK125" s="284">
        <f>SUM(H125:AJ125)</f>
        <v>93283530.891819835</v>
      </c>
    </row>
    <row r="126" spans="1:37" s="281" customFormat="1" hidden="1" outlineLevel="1">
      <c r="A126" s="283" t="str">
        <f>A125</f>
        <v>4A</v>
      </c>
      <c r="B126" s="283"/>
      <c r="C126" s="287" t="s">
        <v>114</v>
      </c>
      <c r="D126" s="283"/>
      <c r="E126" s="283"/>
      <c r="F126" s="296"/>
      <c r="G126" s="282"/>
      <c r="H126" s="284">
        <f>HLOOKUP($A126,'Scenario 4'!$I$178:$N$208,Summary!H$2-2015,FALSE)</f>
        <v>2076817</v>
      </c>
      <c r="I126" s="284">
        <f>HLOOKUP($A126,'Scenario 4'!$I$178:$N$208,Summary!I$2-2015,FALSE)</f>
        <v>2179106</v>
      </c>
      <c r="J126" s="284">
        <f>HLOOKUP($A126,'Scenario 4'!$I$178:$N$208,Summary!J$2-2015,FALSE)</f>
        <v>2812155.9999999995</v>
      </c>
      <c r="K126" s="284">
        <f>HLOOKUP($A126,'Scenario 4'!$I$178:$N$208,Summary!K$2-2015,FALSE)</f>
        <v>1623670.392857143</v>
      </c>
      <c r="L126" s="284">
        <f>HLOOKUP($A126,'Scenario 4'!$I$178:$N$208,Summary!L$2-2015,FALSE)</f>
        <v>1686808.7380952381</v>
      </c>
      <c r="M126" s="284">
        <f>HLOOKUP($A126,'Scenario 4'!$I$178:$N$208,Summary!M$2-2015,FALSE)</f>
        <v>1720544.912857143</v>
      </c>
      <c r="N126" s="284">
        <f>HLOOKUP($A126,'Scenario 4'!$I$178:$N$208,Summary!N$2-2015,FALSE)</f>
        <v>1754955.8111142856</v>
      </c>
      <c r="O126" s="284">
        <f>HLOOKUP($A126,'Scenario 4'!$I$178:$N$208,Summary!O$2-2015,FALSE)</f>
        <v>1790054.9273365713</v>
      </c>
      <c r="P126" s="284">
        <f>HLOOKUP($A126,'Scenario 4'!$I$178:$N$208,Summary!P$2-2015,FALSE)</f>
        <v>1825856.0258833028</v>
      </c>
      <c r="Q126" s="284">
        <f>HLOOKUP($A126,'Scenario 4'!$I$178:$N$208,Summary!Q$2-2015,FALSE)</f>
        <v>0</v>
      </c>
      <c r="R126" s="284">
        <f>HLOOKUP($A126,'Scenario 4'!$I$178:$N$208,Summary!R$2-2015,FALSE)</f>
        <v>0</v>
      </c>
      <c r="S126" s="284">
        <f>HLOOKUP($A126,'Scenario 4'!$I$178:$N$208,Summary!S$2-2015,FALSE)</f>
        <v>0</v>
      </c>
      <c r="T126" s="284">
        <f>HLOOKUP($A126,'Scenario 4'!$I$178:$N$208,Summary!T$2-2015,FALSE)</f>
        <v>0</v>
      </c>
      <c r="U126" s="284">
        <f>HLOOKUP($A126,'Scenario 4'!$I$178:$N$208,Summary!U$2-2015,FALSE)</f>
        <v>0</v>
      </c>
      <c r="V126" s="284">
        <f>HLOOKUP($A126,'Scenario 4'!$I$178:$N$208,Summary!V$2-2015,FALSE)</f>
        <v>0</v>
      </c>
      <c r="W126" s="284">
        <f>HLOOKUP($A126,'Scenario 4'!$I$178:$N$208,Summary!W$2-2015,FALSE)</f>
        <v>0</v>
      </c>
      <c r="X126" s="284">
        <f>HLOOKUP($A126,'Scenario 4'!$I$178:$N$208,Summary!X$2-2015,FALSE)</f>
        <v>0</v>
      </c>
      <c r="Y126" s="284">
        <f>HLOOKUP($A126,'Scenario 4'!$I$178:$N$208,Summary!Y$2-2015,FALSE)</f>
        <v>0</v>
      </c>
      <c r="Z126" s="284">
        <f>HLOOKUP($A126,'Scenario 4'!$I$178:$N$208,Summary!Z$2-2015,FALSE)</f>
        <v>0</v>
      </c>
      <c r="AA126" s="284">
        <f>HLOOKUP($A126,'Scenario 4'!$I$178:$N$208,Summary!AA$2-2015,FALSE)</f>
        <v>0</v>
      </c>
      <c r="AB126" s="284">
        <f>HLOOKUP($A126,'Scenario 4'!$I$178:$N$208,Summary!AB$2-2015,FALSE)</f>
        <v>0</v>
      </c>
      <c r="AC126" s="284">
        <f>HLOOKUP($A126,'Scenario 4'!$I$178:$N$208,Summary!AC$2-2015,FALSE)</f>
        <v>0</v>
      </c>
      <c r="AD126" s="284">
        <f>HLOOKUP($A126,'Scenario 4'!$I$178:$N$208,Summary!AD$2-2015,FALSE)</f>
        <v>0</v>
      </c>
      <c r="AE126" s="284">
        <f>HLOOKUP($A126,'Scenario 4'!$I$178:$N$208,Summary!AE$2-2015,FALSE)</f>
        <v>0</v>
      </c>
      <c r="AF126" s="284">
        <f>HLOOKUP($A126,'Scenario 4'!$I$178:$N$208,Summary!AF$2-2015,FALSE)</f>
        <v>0</v>
      </c>
      <c r="AG126" s="284">
        <f>HLOOKUP($A126,'Scenario 4'!$I$178:$N$208,Summary!AG$2-2015,FALSE)</f>
        <v>0</v>
      </c>
      <c r="AH126" s="284">
        <f>HLOOKUP($A126,'Scenario 4'!$I$178:$N$208,Summary!AH$2-2015,FALSE)</f>
        <v>0</v>
      </c>
      <c r="AI126" s="284">
        <f>HLOOKUP($A126,'Scenario 4'!$I$178:$N$208,Summary!AI$2-2015,FALSE)</f>
        <v>0</v>
      </c>
      <c r="AJ126" s="284">
        <f>HLOOKUP($A126,'Scenario 4'!$I$178:$N$208,Summary!AJ$2-2015,FALSE)</f>
        <v>0</v>
      </c>
      <c r="AK126" s="284">
        <f>SUM(H126:AJ126)</f>
        <v>17469969.808143687</v>
      </c>
    </row>
    <row r="127" spans="1:37" s="281" customFormat="1" collapsed="1">
      <c r="A127" s="285" t="s">
        <v>211</v>
      </c>
      <c r="B127" s="285" t="str">
        <f>CONCATENATE("Sensitivity ",A127)</f>
        <v>Sensitivity 4B</v>
      </c>
      <c r="C127" s="289" t="s">
        <v>182</v>
      </c>
      <c r="D127" s="285">
        <v>2024</v>
      </c>
      <c r="E127" s="285">
        <v>2024</v>
      </c>
      <c r="F127" s="295" t="s">
        <v>312</v>
      </c>
      <c r="G127" s="288"/>
      <c r="H127" s="290">
        <f ca="1">SUBTOTAL(9,H128:H132)</f>
        <v>50240082.030000001</v>
      </c>
      <c r="I127" s="290">
        <f t="shared" ref="I127" ca="1" si="552">SUBTOTAL(9,I128:I132)</f>
        <v>51609983.380000003</v>
      </c>
      <c r="J127" s="290">
        <f t="shared" ref="J127" ca="1" si="553">SUBTOTAL(9,J128:J132)</f>
        <v>40885197.520000003</v>
      </c>
      <c r="K127" s="290">
        <f t="shared" ref="K127" ca="1" si="554">SUBTOTAL(9,K128:K132)</f>
        <v>52114585.519999996</v>
      </c>
      <c r="L127" s="290">
        <f t="shared" ref="L127" ca="1" si="555">SUBTOTAL(9,L128:L132)</f>
        <v>43736043.519559041</v>
      </c>
      <c r="M127" s="290">
        <f t="shared" ref="M127" ca="1" si="556">SUBTOTAL(9,M128:M132)</f>
        <v>35414563.424904674</v>
      </c>
      <c r="N127" s="290">
        <f t="shared" ref="N127" ca="1" si="557">SUBTOTAL(9,N128:N132)</f>
        <v>34323631.765115932</v>
      </c>
      <c r="O127" s="290">
        <f t="shared" ref="O127" ca="1" si="558">SUBTOTAL(9,O128:O132)</f>
        <v>32147745.210709784</v>
      </c>
      <c r="P127" s="290">
        <f t="shared" ref="P127" ca="1" si="559">SUBTOTAL(9,P128:P132)</f>
        <v>0</v>
      </c>
      <c r="Q127" s="290">
        <f t="shared" ref="Q127" ca="1" si="560">SUBTOTAL(9,Q128:Q132)</f>
        <v>0</v>
      </c>
      <c r="R127" s="290">
        <f t="shared" ref="R127" ca="1" si="561">SUBTOTAL(9,R128:R132)</f>
        <v>0</v>
      </c>
      <c r="S127" s="290">
        <f t="shared" ref="S127" ca="1" si="562">SUBTOTAL(9,S128:S132)</f>
        <v>0</v>
      </c>
      <c r="T127" s="290">
        <f t="shared" ref="T127" ca="1" si="563">SUBTOTAL(9,T128:T132)</f>
        <v>0</v>
      </c>
      <c r="U127" s="290">
        <f t="shared" ref="U127" ca="1" si="564">SUBTOTAL(9,U128:U132)</f>
        <v>0</v>
      </c>
      <c r="V127" s="290">
        <f t="shared" ref="V127" ca="1" si="565">SUBTOTAL(9,V128:V132)</f>
        <v>0</v>
      </c>
      <c r="W127" s="290">
        <f t="shared" ref="W127" ca="1" si="566">SUBTOTAL(9,W128:W132)</f>
        <v>0</v>
      </c>
      <c r="X127" s="290">
        <f t="shared" ref="X127" ca="1" si="567">SUBTOTAL(9,X128:X132)</f>
        <v>0</v>
      </c>
      <c r="Y127" s="290">
        <f t="shared" ref="Y127" ca="1" si="568">SUBTOTAL(9,Y128:Y132)</f>
        <v>0</v>
      </c>
      <c r="Z127" s="290">
        <f t="shared" ref="Z127" ca="1" si="569">SUBTOTAL(9,Z128:Z132)</f>
        <v>0</v>
      </c>
      <c r="AA127" s="290">
        <f t="shared" ref="AA127" ca="1" si="570">SUBTOTAL(9,AA128:AA132)</f>
        <v>0</v>
      </c>
      <c r="AB127" s="290">
        <f t="shared" ref="AB127" ca="1" si="571">SUBTOTAL(9,AB128:AB132)</f>
        <v>0</v>
      </c>
      <c r="AC127" s="290">
        <f t="shared" ref="AC127" ca="1" si="572">SUBTOTAL(9,AC128:AC132)</f>
        <v>0</v>
      </c>
      <c r="AD127" s="290">
        <f t="shared" ref="AD127" ca="1" si="573">SUBTOTAL(9,AD128:AD132)</f>
        <v>0</v>
      </c>
      <c r="AE127" s="290">
        <f t="shared" ref="AE127" ca="1" si="574">SUBTOTAL(9,AE128:AE132)</f>
        <v>0</v>
      </c>
      <c r="AF127" s="290">
        <f t="shared" ref="AF127" ca="1" si="575">SUBTOTAL(9,AF128:AF132)</f>
        <v>0</v>
      </c>
      <c r="AG127" s="290">
        <f t="shared" ref="AG127" ca="1" si="576">SUBTOTAL(9,AG128:AG132)</f>
        <v>0</v>
      </c>
      <c r="AH127" s="290">
        <f t="shared" ref="AH127" ca="1" si="577">SUBTOTAL(9,AH128:AH132)</f>
        <v>0</v>
      </c>
      <c r="AI127" s="290">
        <f t="shared" ref="AI127" ca="1" si="578">SUBTOTAL(9,AI128:AI132)</f>
        <v>0</v>
      </c>
      <c r="AJ127" s="290">
        <f t="shared" ref="AJ127" ca="1" si="579">SUBTOTAL(9,AJ128:AJ132)</f>
        <v>0</v>
      </c>
      <c r="AK127" s="290">
        <f t="shared" ref="AK127" ca="1" si="580">SUBTOTAL(9,AK128:AK132)</f>
        <v>340471832.37028939</v>
      </c>
    </row>
    <row r="128" spans="1:37" s="281" customFormat="1" hidden="1" outlineLevel="1">
      <c r="A128" s="283" t="str">
        <f>A127</f>
        <v>4B</v>
      </c>
      <c r="B128" s="283"/>
      <c r="C128" s="287" t="s">
        <v>224</v>
      </c>
      <c r="D128" s="283"/>
      <c r="E128" s="283"/>
      <c r="F128" s="296"/>
      <c r="G128" s="282"/>
      <c r="H128" s="284">
        <f>HLOOKUP($A128,'Scenario 4'!$I$42:$N$72,Summary!H$2-2015,FALSE)</f>
        <v>18803258.5</v>
      </c>
      <c r="I128" s="284">
        <f>HLOOKUP($A128,'Scenario 4'!$I$42:$N$72,Summary!I$2-2015,FALSE)</f>
        <v>15515713.57</v>
      </c>
      <c r="J128" s="284">
        <f>HLOOKUP($A128,'Scenario 4'!$I$42:$N$72,Summary!J$2-2015,FALSE)</f>
        <v>10355907.15</v>
      </c>
      <c r="K128" s="284">
        <f>HLOOKUP($A128,'Scenario 4'!$I$42:$N$72,Summary!K$2-2015,FALSE)</f>
        <v>16689718.41</v>
      </c>
      <c r="L128" s="284">
        <f>HLOOKUP($A128,'Scenario 4'!$I$42:$N$72,Summary!L$2-2015,FALSE)</f>
        <v>9933105.3695590347</v>
      </c>
      <c r="M128" s="284">
        <f>HLOOKUP($A128,'Scenario 4'!$I$42:$N$72,Summary!M$2-2015,FALSE)</f>
        <v>4712672.6084213639</v>
      </c>
      <c r="N128" s="284">
        <f>HLOOKUP($A128,'Scenario 4'!$I$42:$N$72,Summary!N$2-2015,FALSE)</f>
        <v>3344303.1323029464</v>
      </c>
      <c r="O128" s="284">
        <f>HLOOKUP($A128,'Scenario 4'!$I$42:$N$72,Summary!O$2-2015,FALSE)</f>
        <v>548830.00524054095</v>
      </c>
      <c r="P128" s="284">
        <f>HLOOKUP($A128,'Scenario 4'!$I$42:$N$72,Summary!P$2-2015,FALSE)</f>
        <v>0</v>
      </c>
      <c r="Q128" s="284">
        <f>HLOOKUP($A128,'Scenario 4'!$I$42:$N$72,Summary!Q$2-2015,FALSE)</f>
        <v>0</v>
      </c>
      <c r="R128" s="284">
        <f>HLOOKUP($A128,'Scenario 4'!$I$42:$N$72,Summary!R$2-2015,FALSE)</f>
        <v>0</v>
      </c>
      <c r="S128" s="284">
        <f>HLOOKUP($A128,'Scenario 4'!$I$42:$N$72,Summary!S$2-2015,FALSE)</f>
        <v>0</v>
      </c>
      <c r="T128" s="284">
        <f>HLOOKUP($A128,'Scenario 4'!$I$42:$N$72,Summary!T$2-2015,FALSE)</f>
        <v>0</v>
      </c>
      <c r="U128" s="284">
        <f>HLOOKUP($A128,'Scenario 4'!$I$42:$N$72,Summary!U$2-2015,FALSE)</f>
        <v>0</v>
      </c>
      <c r="V128" s="284">
        <f>HLOOKUP($A128,'Scenario 4'!$I$42:$N$72,Summary!V$2-2015,FALSE)</f>
        <v>0</v>
      </c>
      <c r="W128" s="284">
        <f>HLOOKUP($A128,'Scenario 4'!$I$42:$N$72,Summary!W$2-2015,FALSE)</f>
        <v>0</v>
      </c>
      <c r="X128" s="284">
        <f>HLOOKUP($A128,'Scenario 4'!$I$42:$N$72,Summary!X$2-2015,FALSE)</f>
        <v>0</v>
      </c>
      <c r="Y128" s="284">
        <f>HLOOKUP($A128,'Scenario 4'!$I$42:$N$72,Summary!Y$2-2015,FALSE)</f>
        <v>0</v>
      </c>
      <c r="Z128" s="284">
        <f>HLOOKUP($A128,'Scenario 4'!$I$42:$N$72,Summary!Z$2-2015,FALSE)</f>
        <v>0</v>
      </c>
      <c r="AA128" s="284">
        <f>HLOOKUP($A128,'Scenario 4'!$I$42:$N$72,Summary!AA$2-2015,FALSE)</f>
        <v>0</v>
      </c>
      <c r="AB128" s="284">
        <f>HLOOKUP($A128,'Scenario 4'!$I$42:$N$72,Summary!AB$2-2015,FALSE)</f>
        <v>0</v>
      </c>
      <c r="AC128" s="284">
        <f>HLOOKUP($A128,'Scenario 4'!$I$42:$N$72,Summary!AC$2-2015,FALSE)</f>
        <v>0</v>
      </c>
      <c r="AD128" s="284">
        <f>HLOOKUP($A128,'Scenario 4'!$I$42:$N$72,Summary!AD$2-2015,FALSE)</f>
        <v>0</v>
      </c>
      <c r="AE128" s="284">
        <f>HLOOKUP($A128,'Scenario 4'!$I$42:$N$72,Summary!AE$2-2015,FALSE)</f>
        <v>0</v>
      </c>
      <c r="AF128" s="284">
        <f>HLOOKUP($A128,'Scenario 4'!$I$42:$N$72,Summary!AF$2-2015,FALSE)</f>
        <v>0</v>
      </c>
      <c r="AG128" s="284">
        <f>HLOOKUP($A128,'Scenario 4'!$I$42:$N$72,Summary!AG$2-2015,FALSE)</f>
        <v>0</v>
      </c>
      <c r="AH128" s="284">
        <f>HLOOKUP($A128,'Scenario 4'!$I$42:$N$72,Summary!AH$2-2015,FALSE)</f>
        <v>0</v>
      </c>
      <c r="AI128" s="284">
        <f>HLOOKUP($A128,'Scenario 4'!$I$42:$N$72,Summary!AI$2-2015,FALSE)</f>
        <v>0</v>
      </c>
      <c r="AJ128" s="284">
        <f>HLOOKUP($A128,'Scenario 4'!$I$42:$N$72,Summary!AJ$2-2015,FALSE)</f>
        <v>0</v>
      </c>
      <c r="AK128" s="284">
        <f>SUM(H128:AJ128)</f>
        <v>79903508.745523885</v>
      </c>
    </row>
    <row r="129" spans="1:37" s="281" customFormat="1" hidden="1" outlineLevel="1">
      <c r="A129" s="283" t="str">
        <f>A128</f>
        <v>4B</v>
      </c>
      <c r="B129" s="283"/>
      <c r="C129" s="287" t="s">
        <v>225</v>
      </c>
      <c r="D129" s="283"/>
      <c r="E129" s="283"/>
      <c r="F129" s="296"/>
      <c r="G129" s="282"/>
      <c r="H129" s="284">
        <f ca="1">HLOOKUP($A129,'Scenario 4'!$I$75:$N$105,Summary!H$2-2015,FALSE)</f>
        <v>600000</v>
      </c>
      <c r="I129" s="284">
        <f ca="1">HLOOKUP($A129,'Scenario 4'!$I$75:$N$105,Summary!I$2-2015,FALSE)</f>
        <v>4641000</v>
      </c>
      <c r="J129" s="284">
        <f ca="1">HLOOKUP($A129,'Scenario 4'!$I$75:$N$105,Summary!J$2-2015,FALSE)</f>
        <v>728000</v>
      </c>
      <c r="K129" s="284">
        <f ca="1">HLOOKUP($A129,'Scenario 4'!$I$75:$N$105,Summary!K$2-2015,FALSE)</f>
        <v>2015208</v>
      </c>
      <c r="L129" s="284">
        <f ca="1">HLOOKUP($A129,'Scenario 4'!$I$75:$N$105,Summary!L$2-2015,FALSE)</f>
        <v>648000</v>
      </c>
      <c r="M129" s="284">
        <f ca="1">HLOOKUP($A129,'Scenario 4'!$I$75:$N$105,Summary!M$2-2015,FALSE)</f>
        <v>330000</v>
      </c>
      <c r="N129" s="284">
        <f ca="1">HLOOKUP($A129,'Scenario 4'!$I$75:$N$105,Summary!N$2-2015,FALSE)</f>
        <v>0</v>
      </c>
      <c r="O129" s="284">
        <f ca="1">HLOOKUP($A129,'Scenario 4'!$I$75:$N$105,Summary!O$2-2015,FALSE)</f>
        <v>0</v>
      </c>
      <c r="P129" s="284">
        <f ca="1">HLOOKUP($A129,'Scenario 4'!$I$75:$N$105,Summary!P$2-2015,FALSE)</f>
        <v>0</v>
      </c>
      <c r="Q129" s="284">
        <f ca="1">HLOOKUP($A129,'Scenario 4'!$I$75:$N$105,Summary!Q$2-2015,FALSE)</f>
        <v>0</v>
      </c>
      <c r="R129" s="284">
        <f ca="1">HLOOKUP($A129,'Scenario 4'!$I$75:$N$105,Summary!R$2-2015,FALSE)</f>
        <v>0</v>
      </c>
      <c r="S129" s="284">
        <f ca="1">HLOOKUP($A129,'Scenario 4'!$I$75:$N$105,Summary!S$2-2015,FALSE)</f>
        <v>0</v>
      </c>
      <c r="T129" s="284">
        <f ca="1">HLOOKUP($A129,'Scenario 4'!$I$75:$N$105,Summary!T$2-2015,FALSE)</f>
        <v>0</v>
      </c>
      <c r="U129" s="284">
        <f ca="1">HLOOKUP($A129,'Scenario 4'!$I$75:$N$105,Summary!U$2-2015,FALSE)</f>
        <v>0</v>
      </c>
      <c r="V129" s="284">
        <f ca="1">HLOOKUP($A129,'Scenario 4'!$I$75:$N$105,Summary!V$2-2015,FALSE)</f>
        <v>0</v>
      </c>
      <c r="W129" s="284">
        <f ca="1">HLOOKUP($A129,'Scenario 4'!$I$75:$N$105,Summary!W$2-2015,FALSE)</f>
        <v>0</v>
      </c>
      <c r="X129" s="284">
        <f ca="1">HLOOKUP($A129,'Scenario 4'!$I$75:$N$105,Summary!X$2-2015,FALSE)</f>
        <v>0</v>
      </c>
      <c r="Y129" s="284">
        <f ca="1">HLOOKUP($A129,'Scenario 4'!$I$75:$N$105,Summary!Y$2-2015,FALSE)</f>
        <v>0</v>
      </c>
      <c r="Z129" s="284">
        <f ca="1">HLOOKUP($A129,'Scenario 4'!$I$75:$N$105,Summary!Z$2-2015,FALSE)</f>
        <v>0</v>
      </c>
      <c r="AA129" s="284">
        <f ca="1">HLOOKUP($A129,'Scenario 4'!$I$75:$N$105,Summary!AA$2-2015,FALSE)</f>
        <v>0</v>
      </c>
      <c r="AB129" s="284">
        <f ca="1">HLOOKUP($A129,'Scenario 4'!$I$75:$N$105,Summary!AB$2-2015,FALSE)</f>
        <v>0</v>
      </c>
      <c r="AC129" s="284">
        <f ca="1">HLOOKUP($A129,'Scenario 4'!$I$75:$N$105,Summary!AC$2-2015,FALSE)</f>
        <v>0</v>
      </c>
      <c r="AD129" s="284">
        <f ca="1">HLOOKUP($A129,'Scenario 4'!$I$75:$N$105,Summary!AD$2-2015,FALSE)</f>
        <v>0</v>
      </c>
      <c r="AE129" s="284">
        <f ca="1">HLOOKUP($A129,'Scenario 4'!$I$75:$N$105,Summary!AE$2-2015,FALSE)</f>
        <v>0</v>
      </c>
      <c r="AF129" s="284">
        <f ca="1">HLOOKUP($A129,'Scenario 4'!$I$75:$N$105,Summary!AF$2-2015,FALSE)</f>
        <v>0</v>
      </c>
      <c r="AG129" s="284">
        <f ca="1">HLOOKUP($A129,'Scenario 4'!$I$75:$N$105,Summary!AG$2-2015,FALSE)</f>
        <v>0</v>
      </c>
      <c r="AH129" s="284">
        <f ca="1">HLOOKUP($A129,'Scenario 4'!$I$75:$N$105,Summary!AH$2-2015,FALSE)</f>
        <v>0</v>
      </c>
      <c r="AI129" s="284">
        <f ca="1">HLOOKUP($A129,'Scenario 4'!$I$75:$N$105,Summary!AI$2-2015,FALSE)</f>
        <v>0</v>
      </c>
      <c r="AJ129" s="284">
        <f ca="1">HLOOKUP($A129,'Scenario 4'!$I$75:$N$105,Summary!AJ$2-2015,FALSE)</f>
        <v>0</v>
      </c>
      <c r="AK129" s="284">
        <f ca="1">SUM(H129:AJ129)</f>
        <v>8962208</v>
      </c>
    </row>
    <row r="130" spans="1:37" s="281" customFormat="1" hidden="1" outlineLevel="1">
      <c r="A130" s="283" t="str">
        <f>A129</f>
        <v>4B</v>
      </c>
      <c r="B130" s="283"/>
      <c r="C130" s="287" t="s">
        <v>226</v>
      </c>
      <c r="D130" s="283"/>
      <c r="E130" s="283"/>
      <c r="F130" s="296"/>
      <c r="G130" s="282"/>
      <c r="H130" s="284">
        <f>HLOOKUP($A130,'Scenario 4'!$I$108:$N$138,Summary!H$2-2015,FALSE)</f>
        <v>18063856.140000001</v>
      </c>
      <c r="I130" s="284">
        <f>HLOOKUP($A130,'Scenario 4'!$I$108:$N$138,Summary!I$2-2015,FALSE)</f>
        <v>18538569.849999998</v>
      </c>
      <c r="J130" s="284">
        <f>HLOOKUP($A130,'Scenario 4'!$I$108:$N$138,Summary!J$2-2015,FALSE)</f>
        <v>18854305.27</v>
      </c>
      <c r="K130" s="284">
        <f>HLOOKUP($A130,'Scenario 4'!$I$108:$N$138,Summary!K$2-2015,FALSE)</f>
        <v>19834948.309999999</v>
      </c>
      <c r="L130" s="284">
        <f>HLOOKUP($A130,'Scenario 4'!$I$108:$N$138,Summary!L$2-2015,FALSE)</f>
        <v>19947342.150000006</v>
      </c>
      <c r="M130" s="284">
        <f>HLOOKUP($A130,'Scenario 4'!$I$108:$N$138,Summary!M$2-2015,FALSE)</f>
        <v>18254614.423626173</v>
      </c>
      <c r="N130" s="284">
        <f>HLOOKUP($A130,'Scenario 4'!$I$108:$N$138,Summary!N$2-2015,FALSE)</f>
        <v>18619706.712098695</v>
      </c>
      <c r="O130" s="284">
        <f>HLOOKUP($A130,'Scenario 4'!$I$108:$N$138,Summary!O$2-2015,FALSE)</f>
        <v>18992100.846340671</v>
      </c>
      <c r="P130" s="284">
        <f>HLOOKUP($A130,'Scenario 4'!$I$108:$N$138,Summary!P$2-2015,FALSE)</f>
        <v>0</v>
      </c>
      <c r="Q130" s="284">
        <f>HLOOKUP($A130,'Scenario 4'!$I$108:$N$138,Summary!Q$2-2015,FALSE)</f>
        <v>0</v>
      </c>
      <c r="R130" s="284">
        <f>HLOOKUP($A130,'Scenario 4'!$I$108:$N$138,Summary!R$2-2015,FALSE)</f>
        <v>0</v>
      </c>
      <c r="S130" s="284">
        <f>HLOOKUP($A130,'Scenario 4'!$I$108:$N$138,Summary!S$2-2015,FALSE)</f>
        <v>0</v>
      </c>
      <c r="T130" s="284">
        <f>HLOOKUP($A130,'Scenario 4'!$I$108:$N$138,Summary!T$2-2015,FALSE)</f>
        <v>0</v>
      </c>
      <c r="U130" s="284">
        <f>HLOOKUP($A130,'Scenario 4'!$I$108:$N$138,Summary!U$2-2015,FALSE)</f>
        <v>0</v>
      </c>
      <c r="V130" s="284">
        <f>HLOOKUP($A130,'Scenario 4'!$I$108:$N$138,Summary!V$2-2015,FALSE)</f>
        <v>0</v>
      </c>
      <c r="W130" s="284">
        <f>HLOOKUP($A130,'Scenario 4'!$I$108:$N$138,Summary!W$2-2015,FALSE)</f>
        <v>0</v>
      </c>
      <c r="X130" s="284">
        <f>HLOOKUP($A130,'Scenario 4'!$I$108:$N$138,Summary!X$2-2015,FALSE)</f>
        <v>0</v>
      </c>
      <c r="Y130" s="284">
        <f>HLOOKUP($A130,'Scenario 4'!$I$108:$N$138,Summary!Y$2-2015,FALSE)</f>
        <v>0</v>
      </c>
      <c r="Z130" s="284">
        <f>HLOOKUP($A130,'Scenario 4'!$I$108:$N$138,Summary!Z$2-2015,FALSE)</f>
        <v>0</v>
      </c>
      <c r="AA130" s="284">
        <f>HLOOKUP($A130,'Scenario 4'!$I$108:$N$138,Summary!AA$2-2015,FALSE)</f>
        <v>0</v>
      </c>
      <c r="AB130" s="284">
        <f>HLOOKUP($A130,'Scenario 4'!$I$108:$N$138,Summary!AB$2-2015,FALSE)</f>
        <v>0</v>
      </c>
      <c r="AC130" s="284">
        <f>HLOOKUP($A130,'Scenario 4'!$I$108:$N$138,Summary!AC$2-2015,FALSE)</f>
        <v>0</v>
      </c>
      <c r="AD130" s="284">
        <f>HLOOKUP($A130,'Scenario 4'!$I$108:$N$138,Summary!AD$2-2015,FALSE)</f>
        <v>0</v>
      </c>
      <c r="AE130" s="284">
        <f>HLOOKUP($A130,'Scenario 4'!$I$108:$N$138,Summary!AE$2-2015,FALSE)</f>
        <v>0</v>
      </c>
      <c r="AF130" s="284">
        <f>HLOOKUP($A130,'Scenario 4'!$I$108:$N$138,Summary!AF$2-2015,FALSE)</f>
        <v>0</v>
      </c>
      <c r="AG130" s="284">
        <f>HLOOKUP($A130,'Scenario 4'!$I$108:$N$138,Summary!AG$2-2015,FALSE)</f>
        <v>0</v>
      </c>
      <c r="AH130" s="284">
        <f>HLOOKUP($A130,'Scenario 4'!$I$108:$N$138,Summary!AH$2-2015,FALSE)</f>
        <v>0</v>
      </c>
      <c r="AI130" s="284">
        <f>HLOOKUP($A130,'Scenario 4'!$I$108:$N$138,Summary!AI$2-2015,FALSE)</f>
        <v>0</v>
      </c>
      <c r="AJ130" s="284">
        <f>HLOOKUP($A130,'Scenario 4'!$I$108:$N$138,Summary!AJ$2-2015,FALSE)</f>
        <v>0</v>
      </c>
      <c r="AK130" s="284">
        <f>SUM(H130:AJ130)</f>
        <v>151105443.70206553</v>
      </c>
    </row>
    <row r="131" spans="1:37" s="281" customFormat="1" hidden="1" outlineLevel="1">
      <c r="A131" s="283" t="str">
        <f>A130</f>
        <v>4B</v>
      </c>
      <c r="B131" s="283"/>
      <c r="C131" s="287" t="s">
        <v>227</v>
      </c>
      <c r="D131" s="283"/>
      <c r="E131" s="283"/>
      <c r="F131" s="296"/>
      <c r="G131" s="282"/>
      <c r="H131" s="284">
        <f>HLOOKUP($A131,'Scenario 4'!$I$143:$N$173,Summary!H$2-2015,FALSE)</f>
        <v>10696150.390000001</v>
      </c>
      <c r="I131" s="284">
        <f>HLOOKUP($A131,'Scenario 4'!$I$143:$N$173,Summary!I$2-2015,FALSE)</f>
        <v>10735593.960000001</v>
      </c>
      <c r="J131" s="284">
        <f>HLOOKUP($A131,'Scenario 4'!$I$143:$N$173,Summary!J$2-2015,FALSE)</f>
        <v>8134829.0999999996</v>
      </c>
      <c r="K131" s="284">
        <f>HLOOKUP($A131,'Scenario 4'!$I$143:$N$173,Summary!K$2-2015,FALSE)</f>
        <v>10672831.800000001</v>
      </c>
      <c r="L131" s="284">
        <f>HLOOKUP($A131,'Scenario 4'!$I$143:$N$173,Summary!L$2-2015,FALSE)</f>
        <v>10192874</v>
      </c>
      <c r="M131" s="284">
        <f>HLOOKUP($A131,'Scenario 4'!$I$143:$N$173,Summary!M$2-2015,FALSE)</f>
        <v>10396731.479999997</v>
      </c>
      <c r="N131" s="284">
        <f>HLOOKUP($A131,'Scenario 4'!$I$143:$N$173,Summary!N$2-2015,FALSE)</f>
        <v>10604666.109599998</v>
      </c>
      <c r="O131" s="284">
        <f>HLOOKUP($A131,'Scenario 4'!$I$143:$N$173,Summary!O$2-2015,FALSE)</f>
        <v>10816759.431792</v>
      </c>
      <c r="P131" s="284">
        <f>HLOOKUP($A131,'Scenario 4'!$I$143:$N$173,Summary!P$2-2015,FALSE)</f>
        <v>0</v>
      </c>
      <c r="Q131" s="284">
        <f>HLOOKUP($A131,'Scenario 4'!$I$143:$N$173,Summary!Q$2-2015,FALSE)</f>
        <v>0</v>
      </c>
      <c r="R131" s="284">
        <f>HLOOKUP($A131,'Scenario 4'!$I$143:$N$173,Summary!R$2-2015,FALSE)</f>
        <v>0</v>
      </c>
      <c r="S131" s="284">
        <f>HLOOKUP($A131,'Scenario 4'!$I$143:$N$173,Summary!S$2-2015,FALSE)</f>
        <v>0</v>
      </c>
      <c r="T131" s="284">
        <f>HLOOKUP($A131,'Scenario 4'!$I$143:$N$173,Summary!T$2-2015,FALSE)</f>
        <v>0</v>
      </c>
      <c r="U131" s="284">
        <f>HLOOKUP($A131,'Scenario 4'!$I$143:$N$173,Summary!U$2-2015,FALSE)</f>
        <v>0</v>
      </c>
      <c r="V131" s="284">
        <f>HLOOKUP($A131,'Scenario 4'!$I$143:$N$173,Summary!V$2-2015,FALSE)</f>
        <v>0</v>
      </c>
      <c r="W131" s="284">
        <f>HLOOKUP($A131,'Scenario 4'!$I$143:$N$173,Summary!W$2-2015,FALSE)</f>
        <v>0</v>
      </c>
      <c r="X131" s="284">
        <f>HLOOKUP($A131,'Scenario 4'!$I$143:$N$173,Summary!X$2-2015,FALSE)</f>
        <v>0</v>
      </c>
      <c r="Y131" s="284">
        <f>HLOOKUP($A131,'Scenario 4'!$I$143:$N$173,Summary!Y$2-2015,FALSE)</f>
        <v>0</v>
      </c>
      <c r="Z131" s="284">
        <f>HLOOKUP($A131,'Scenario 4'!$I$143:$N$173,Summary!Z$2-2015,FALSE)</f>
        <v>0</v>
      </c>
      <c r="AA131" s="284">
        <f>HLOOKUP($A131,'Scenario 4'!$I$143:$N$173,Summary!AA$2-2015,FALSE)</f>
        <v>0</v>
      </c>
      <c r="AB131" s="284">
        <f>HLOOKUP($A131,'Scenario 4'!$I$143:$N$173,Summary!AB$2-2015,FALSE)</f>
        <v>0</v>
      </c>
      <c r="AC131" s="284">
        <f>HLOOKUP($A131,'Scenario 4'!$I$143:$N$173,Summary!AC$2-2015,FALSE)</f>
        <v>0</v>
      </c>
      <c r="AD131" s="284">
        <f>HLOOKUP($A131,'Scenario 4'!$I$143:$N$173,Summary!AD$2-2015,FALSE)</f>
        <v>0</v>
      </c>
      <c r="AE131" s="284">
        <f>HLOOKUP($A131,'Scenario 4'!$I$143:$N$173,Summary!AE$2-2015,FALSE)</f>
        <v>0</v>
      </c>
      <c r="AF131" s="284">
        <f>HLOOKUP($A131,'Scenario 4'!$I$143:$N$173,Summary!AF$2-2015,FALSE)</f>
        <v>0</v>
      </c>
      <c r="AG131" s="284">
        <f>HLOOKUP($A131,'Scenario 4'!$I$143:$N$173,Summary!AG$2-2015,FALSE)</f>
        <v>0</v>
      </c>
      <c r="AH131" s="284">
        <f>HLOOKUP($A131,'Scenario 4'!$I$143:$N$173,Summary!AH$2-2015,FALSE)</f>
        <v>0</v>
      </c>
      <c r="AI131" s="284">
        <f>HLOOKUP($A131,'Scenario 4'!$I$143:$N$173,Summary!AI$2-2015,FALSE)</f>
        <v>0</v>
      </c>
      <c r="AJ131" s="284">
        <f>HLOOKUP($A131,'Scenario 4'!$I$143:$N$173,Summary!AJ$2-2015,FALSE)</f>
        <v>0</v>
      </c>
      <c r="AK131" s="284">
        <f>SUM(H131:AJ131)</f>
        <v>82250436.271392003</v>
      </c>
    </row>
    <row r="132" spans="1:37" s="281" customFormat="1" hidden="1" outlineLevel="1">
      <c r="A132" s="283" t="str">
        <f>A131</f>
        <v>4B</v>
      </c>
      <c r="B132" s="283"/>
      <c r="C132" s="287" t="s">
        <v>114</v>
      </c>
      <c r="D132" s="283"/>
      <c r="E132" s="283"/>
      <c r="F132" s="296"/>
      <c r="G132" s="282"/>
      <c r="H132" s="284">
        <f>HLOOKUP($A132,'Scenario 4'!$I$178:$N$208,Summary!H$2-2015,FALSE)</f>
        <v>2076817</v>
      </c>
      <c r="I132" s="284">
        <f>HLOOKUP($A132,'Scenario 4'!$I$178:$N$208,Summary!I$2-2015,FALSE)</f>
        <v>2179106</v>
      </c>
      <c r="J132" s="284">
        <f>HLOOKUP($A132,'Scenario 4'!$I$178:$N$208,Summary!J$2-2015,FALSE)</f>
        <v>2812155.9999999995</v>
      </c>
      <c r="K132" s="284">
        <f>HLOOKUP($A132,'Scenario 4'!$I$178:$N$208,Summary!K$2-2015,FALSE)</f>
        <v>2901879</v>
      </c>
      <c r="L132" s="284">
        <f>HLOOKUP($A132,'Scenario 4'!$I$178:$N$208,Summary!L$2-2015,FALSE)</f>
        <v>3014722</v>
      </c>
      <c r="M132" s="284">
        <f>HLOOKUP($A132,'Scenario 4'!$I$178:$N$208,Summary!M$2-2015,FALSE)</f>
        <v>1720544.912857143</v>
      </c>
      <c r="N132" s="284">
        <f>HLOOKUP($A132,'Scenario 4'!$I$178:$N$208,Summary!N$2-2015,FALSE)</f>
        <v>1754955.8111142856</v>
      </c>
      <c r="O132" s="284">
        <f>HLOOKUP($A132,'Scenario 4'!$I$178:$N$208,Summary!O$2-2015,FALSE)</f>
        <v>1790054.9273365713</v>
      </c>
      <c r="P132" s="284">
        <f>HLOOKUP($A132,'Scenario 4'!$I$178:$N$208,Summary!P$2-2015,FALSE)</f>
        <v>0</v>
      </c>
      <c r="Q132" s="284">
        <f>HLOOKUP($A132,'Scenario 4'!$I$178:$N$208,Summary!Q$2-2015,FALSE)</f>
        <v>0</v>
      </c>
      <c r="R132" s="284">
        <f>HLOOKUP($A132,'Scenario 4'!$I$178:$N$208,Summary!R$2-2015,FALSE)</f>
        <v>0</v>
      </c>
      <c r="S132" s="284">
        <f>HLOOKUP($A132,'Scenario 4'!$I$178:$N$208,Summary!S$2-2015,FALSE)</f>
        <v>0</v>
      </c>
      <c r="T132" s="284">
        <f>HLOOKUP($A132,'Scenario 4'!$I$178:$N$208,Summary!T$2-2015,FALSE)</f>
        <v>0</v>
      </c>
      <c r="U132" s="284">
        <f>HLOOKUP($A132,'Scenario 4'!$I$178:$N$208,Summary!U$2-2015,FALSE)</f>
        <v>0</v>
      </c>
      <c r="V132" s="284">
        <f>HLOOKUP($A132,'Scenario 4'!$I$178:$N$208,Summary!V$2-2015,FALSE)</f>
        <v>0</v>
      </c>
      <c r="W132" s="284">
        <f>HLOOKUP($A132,'Scenario 4'!$I$178:$N$208,Summary!W$2-2015,FALSE)</f>
        <v>0</v>
      </c>
      <c r="X132" s="284">
        <f>HLOOKUP($A132,'Scenario 4'!$I$178:$N$208,Summary!X$2-2015,FALSE)</f>
        <v>0</v>
      </c>
      <c r="Y132" s="284">
        <f>HLOOKUP($A132,'Scenario 4'!$I$178:$N$208,Summary!Y$2-2015,FALSE)</f>
        <v>0</v>
      </c>
      <c r="Z132" s="284">
        <f>HLOOKUP($A132,'Scenario 4'!$I$178:$N$208,Summary!Z$2-2015,FALSE)</f>
        <v>0</v>
      </c>
      <c r="AA132" s="284">
        <f>HLOOKUP($A132,'Scenario 4'!$I$178:$N$208,Summary!AA$2-2015,FALSE)</f>
        <v>0</v>
      </c>
      <c r="AB132" s="284">
        <f>HLOOKUP($A132,'Scenario 4'!$I$178:$N$208,Summary!AB$2-2015,FALSE)</f>
        <v>0</v>
      </c>
      <c r="AC132" s="284">
        <f>HLOOKUP($A132,'Scenario 4'!$I$178:$N$208,Summary!AC$2-2015,FALSE)</f>
        <v>0</v>
      </c>
      <c r="AD132" s="284">
        <f>HLOOKUP($A132,'Scenario 4'!$I$178:$N$208,Summary!AD$2-2015,FALSE)</f>
        <v>0</v>
      </c>
      <c r="AE132" s="284">
        <f>HLOOKUP($A132,'Scenario 4'!$I$178:$N$208,Summary!AE$2-2015,FALSE)</f>
        <v>0</v>
      </c>
      <c r="AF132" s="284">
        <f>HLOOKUP($A132,'Scenario 4'!$I$178:$N$208,Summary!AF$2-2015,FALSE)</f>
        <v>0</v>
      </c>
      <c r="AG132" s="284">
        <f>HLOOKUP($A132,'Scenario 4'!$I$178:$N$208,Summary!AG$2-2015,FALSE)</f>
        <v>0</v>
      </c>
      <c r="AH132" s="284">
        <f>HLOOKUP($A132,'Scenario 4'!$I$178:$N$208,Summary!AH$2-2015,FALSE)</f>
        <v>0</v>
      </c>
      <c r="AI132" s="284">
        <f>HLOOKUP($A132,'Scenario 4'!$I$178:$N$208,Summary!AI$2-2015,FALSE)</f>
        <v>0</v>
      </c>
      <c r="AJ132" s="284">
        <f>HLOOKUP($A132,'Scenario 4'!$I$178:$N$208,Summary!AJ$2-2015,FALSE)</f>
        <v>0</v>
      </c>
      <c r="AK132" s="284">
        <f>SUM(H132:AJ132)</f>
        <v>18250235.651308</v>
      </c>
    </row>
    <row r="133" spans="1:37" s="281" customFormat="1" collapsed="1">
      <c r="A133" s="285" t="s">
        <v>212</v>
      </c>
      <c r="B133" s="285" t="str">
        <f>CONCATENATE("Sensitivity ",A133)</f>
        <v>Sensitivity 4C</v>
      </c>
      <c r="C133" s="289" t="s">
        <v>183</v>
      </c>
      <c r="D133" s="285">
        <v>2021</v>
      </c>
      <c r="E133" s="285">
        <v>2024</v>
      </c>
      <c r="F133" s="295" t="s">
        <v>308</v>
      </c>
      <c r="G133" s="288"/>
      <c r="H133" s="290">
        <f ca="1">SUBTOTAL(9,H134:H138)</f>
        <v>50240082.030000001</v>
      </c>
      <c r="I133" s="290">
        <f t="shared" ref="I133" ca="1" si="581">SUBTOTAL(9,I134:I138)</f>
        <v>44930837.515187584</v>
      </c>
      <c r="J133" s="290">
        <f t="shared" ref="J133" ca="1" si="582">SUBTOTAL(9,J134:J138)</f>
        <v>34549662.953869551</v>
      </c>
      <c r="K133" s="290">
        <f t="shared" ref="K133" ca="1" si="583">SUBTOTAL(9,K134:K138)</f>
        <v>41123733.976325162</v>
      </c>
      <c r="L133" s="290">
        <f t="shared" ref="L133" ca="1" si="584">SUBTOTAL(9,L134:L138)</f>
        <v>33230506.25748631</v>
      </c>
      <c r="M133" s="290">
        <f t="shared" ref="M133" ca="1" si="585">SUBTOTAL(9,M134:M138)</f>
        <v>23073220.735849068</v>
      </c>
      <c r="N133" s="290">
        <f t="shared" ref="N133" ca="1" si="586">SUBTOTAL(9,N134:N138)</f>
        <v>22601871.480353933</v>
      </c>
      <c r="O133" s="290">
        <f t="shared" ref="O133" ca="1" si="587">SUBTOTAL(9,O134:O138)</f>
        <v>21056163.60565288</v>
      </c>
      <c r="P133" s="290">
        <f t="shared" ref="P133" ca="1" si="588">SUBTOTAL(9,P134:P138)</f>
        <v>0</v>
      </c>
      <c r="Q133" s="290">
        <f t="shared" ref="Q133" ca="1" si="589">SUBTOTAL(9,Q134:Q138)</f>
        <v>0</v>
      </c>
      <c r="R133" s="290">
        <f t="shared" ref="R133" ca="1" si="590">SUBTOTAL(9,R134:R138)</f>
        <v>0</v>
      </c>
      <c r="S133" s="290">
        <f t="shared" ref="S133" ca="1" si="591">SUBTOTAL(9,S134:S138)</f>
        <v>0</v>
      </c>
      <c r="T133" s="290">
        <f t="shared" ref="T133" ca="1" si="592">SUBTOTAL(9,T134:T138)</f>
        <v>0</v>
      </c>
      <c r="U133" s="290">
        <f t="shared" ref="U133" ca="1" si="593">SUBTOTAL(9,U134:U138)</f>
        <v>0</v>
      </c>
      <c r="V133" s="290">
        <f t="shared" ref="V133" ca="1" si="594">SUBTOTAL(9,V134:V138)</f>
        <v>0</v>
      </c>
      <c r="W133" s="290">
        <f t="shared" ref="W133" ca="1" si="595">SUBTOTAL(9,W134:W138)</f>
        <v>0</v>
      </c>
      <c r="X133" s="290">
        <f t="shared" ref="X133" ca="1" si="596">SUBTOTAL(9,X134:X138)</f>
        <v>0</v>
      </c>
      <c r="Y133" s="290">
        <f t="shared" ref="Y133" ca="1" si="597">SUBTOTAL(9,Y134:Y138)</f>
        <v>0</v>
      </c>
      <c r="Z133" s="290">
        <f t="shared" ref="Z133" ca="1" si="598">SUBTOTAL(9,Z134:Z138)</f>
        <v>0</v>
      </c>
      <c r="AA133" s="290">
        <f t="shared" ref="AA133" ca="1" si="599">SUBTOTAL(9,AA134:AA138)</f>
        <v>0</v>
      </c>
      <c r="AB133" s="290">
        <f t="shared" ref="AB133" ca="1" si="600">SUBTOTAL(9,AB134:AB138)</f>
        <v>0</v>
      </c>
      <c r="AC133" s="290">
        <f t="shared" ref="AC133" ca="1" si="601">SUBTOTAL(9,AC134:AC138)</f>
        <v>0</v>
      </c>
      <c r="AD133" s="290">
        <f t="shared" ref="AD133" ca="1" si="602">SUBTOTAL(9,AD134:AD138)</f>
        <v>0</v>
      </c>
      <c r="AE133" s="290">
        <f t="shared" ref="AE133" ca="1" si="603">SUBTOTAL(9,AE134:AE138)</f>
        <v>0</v>
      </c>
      <c r="AF133" s="290">
        <f t="shared" ref="AF133" ca="1" si="604">SUBTOTAL(9,AF134:AF138)</f>
        <v>0</v>
      </c>
      <c r="AG133" s="290">
        <f t="shared" ref="AG133" ca="1" si="605">SUBTOTAL(9,AG134:AG138)</f>
        <v>0</v>
      </c>
      <c r="AH133" s="290">
        <f t="shared" ref="AH133" ca="1" si="606">SUBTOTAL(9,AH134:AH138)</f>
        <v>0</v>
      </c>
      <c r="AI133" s="290">
        <f t="shared" ref="AI133" ca="1" si="607">SUBTOTAL(9,AI134:AI138)</f>
        <v>0</v>
      </c>
      <c r="AJ133" s="290">
        <f t="shared" ref="AJ133" ca="1" si="608">SUBTOTAL(9,AJ134:AJ138)</f>
        <v>0</v>
      </c>
      <c r="AK133" s="290">
        <f t="shared" ref="AK133" ca="1" si="609">SUBTOTAL(9,AK134:AK138)</f>
        <v>270806078.55472451</v>
      </c>
    </row>
    <row r="134" spans="1:37" s="281" customFormat="1" hidden="1" outlineLevel="1">
      <c r="A134" s="283" t="str">
        <f>A133</f>
        <v>4C</v>
      </c>
      <c r="B134" s="283"/>
      <c r="C134" s="287" t="s">
        <v>224</v>
      </c>
      <c r="D134" s="283"/>
      <c r="E134" s="283"/>
      <c r="F134" s="296"/>
      <c r="G134" s="282"/>
      <c r="H134" s="284">
        <f>HLOOKUP($A134,'Scenario 4'!$I$42:$N$72,Summary!H$2-2015,FALSE)</f>
        <v>18803258.5</v>
      </c>
      <c r="I134" s="284">
        <f>HLOOKUP($A134,'Scenario 4'!$I$42:$N$72,Summary!I$2-2015,FALSE)</f>
        <v>11702246.29835625</v>
      </c>
      <c r="J134" s="284">
        <f>HLOOKUP($A134,'Scenario 4'!$I$42:$N$72,Summary!J$2-2015,FALSE)</f>
        <v>7561353.4109145002</v>
      </c>
      <c r="K134" s="284">
        <f>HLOOKUP($A134,'Scenario 4'!$I$42:$N$72,Summary!K$2-2015,FALSE)</f>
        <v>10660390.309075501</v>
      </c>
      <c r="L134" s="284">
        <f>HLOOKUP($A134,'Scenario 4'!$I$42:$N$72,Summary!L$2-2015,FALSE)</f>
        <v>3076142.7119144308</v>
      </c>
      <c r="M134" s="284">
        <f>HLOOKUP($A134,'Scenario 4'!$I$42:$N$72,Summary!M$2-2015,FALSE)</f>
        <v>2982337.5630796179</v>
      </c>
      <c r="N134" s="284">
        <f>HLOOKUP($A134,'Scenario 4'!$I$42:$N$72,Summary!N$2-2015,FALSE)</f>
        <v>2109170.6441290961</v>
      </c>
      <c r="O134" s="284">
        <f>HLOOKUP($A134,'Scenario 4'!$I$42:$N$72,Summary!O$2-2015,FALSE)</f>
        <v>153608.75270354404</v>
      </c>
      <c r="P134" s="284">
        <f>HLOOKUP($A134,'Scenario 4'!$I$42:$N$72,Summary!P$2-2015,FALSE)</f>
        <v>0</v>
      </c>
      <c r="Q134" s="284">
        <f>HLOOKUP($A134,'Scenario 4'!$I$42:$N$72,Summary!Q$2-2015,FALSE)</f>
        <v>0</v>
      </c>
      <c r="R134" s="284">
        <f>HLOOKUP($A134,'Scenario 4'!$I$42:$N$72,Summary!R$2-2015,FALSE)</f>
        <v>0</v>
      </c>
      <c r="S134" s="284">
        <f>HLOOKUP($A134,'Scenario 4'!$I$42:$N$72,Summary!S$2-2015,FALSE)</f>
        <v>0</v>
      </c>
      <c r="T134" s="284">
        <f>HLOOKUP($A134,'Scenario 4'!$I$42:$N$72,Summary!T$2-2015,FALSE)</f>
        <v>0</v>
      </c>
      <c r="U134" s="284">
        <f>HLOOKUP($A134,'Scenario 4'!$I$42:$N$72,Summary!U$2-2015,FALSE)</f>
        <v>0</v>
      </c>
      <c r="V134" s="284">
        <f>HLOOKUP($A134,'Scenario 4'!$I$42:$N$72,Summary!V$2-2015,FALSE)</f>
        <v>0</v>
      </c>
      <c r="W134" s="284">
        <f>HLOOKUP($A134,'Scenario 4'!$I$42:$N$72,Summary!W$2-2015,FALSE)</f>
        <v>0</v>
      </c>
      <c r="X134" s="284">
        <f>HLOOKUP($A134,'Scenario 4'!$I$42:$N$72,Summary!X$2-2015,FALSE)</f>
        <v>0</v>
      </c>
      <c r="Y134" s="284">
        <f>HLOOKUP($A134,'Scenario 4'!$I$42:$N$72,Summary!Y$2-2015,FALSE)</f>
        <v>0</v>
      </c>
      <c r="Z134" s="284">
        <f>HLOOKUP($A134,'Scenario 4'!$I$42:$N$72,Summary!Z$2-2015,FALSE)</f>
        <v>0</v>
      </c>
      <c r="AA134" s="284">
        <f>HLOOKUP($A134,'Scenario 4'!$I$42:$N$72,Summary!AA$2-2015,FALSE)</f>
        <v>0</v>
      </c>
      <c r="AB134" s="284">
        <f>HLOOKUP($A134,'Scenario 4'!$I$42:$N$72,Summary!AB$2-2015,FALSE)</f>
        <v>0</v>
      </c>
      <c r="AC134" s="284">
        <f>HLOOKUP($A134,'Scenario 4'!$I$42:$N$72,Summary!AC$2-2015,FALSE)</f>
        <v>0</v>
      </c>
      <c r="AD134" s="284">
        <f>HLOOKUP($A134,'Scenario 4'!$I$42:$N$72,Summary!AD$2-2015,FALSE)</f>
        <v>0</v>
      </c>
      <c r="AE134" s="284">
        <f>HLOOKUP($A134,'Scenario 4'!$I$42:$N$72,Summary!AE$2-2015,FALSE)</f>
        <v>0</v>
      </c>
      <c r="AF134" s="284">
        <f>HLOOKUP($A134,'Scenario 4'!$I$42:$N$72,Summary!AF$2-2015,FALSE)</f>
        <v>0</v>
      </c>
      <c r="AG134" s="284">
        <f>HLOOKUP($A134,'Scenario 4'!$I$42:$N$72,Summary!AG$2-2015,FALSE)</f>
        <v>0</v>
      </c>
      <c r="AH134" s="284">
        <f>HLOOKUP($A134,'Scenario 4'!$I$42:$N$72,Summary!AH$2-2015,FALSE)</f>
        <v>0</v>
      </c>
      <c r="AI134" s="284">
        <f>HLOOKUP($A134,'Scenario 4'!$I$42:$N$72,Summary!AI$2-2015,FALSE)</f>
        <v>0</v>
      </c>
      <c r="AJ134" s="284">
        <f>HLOOKUP($A134,'Scenario 4'!$I$42:$N$72,Summary!AJ$2-2015,FALSE)</f>
        <v>0</v>
      </c>
      <c r="AK134" s="284">
        <f>SUM(H134:AJ134)</f>
        <v>57048508.19017294</v>
      </c>
    </row>
    <row r="135" spans="1:37" s="281" customFormat="1" hidden="1" outlineLevel="1">
      <c r="A135" s="283" t="str">
        <f>A134</f>
        <v>4C</v>
      </c>
      <c r="B135" s="283"/>
      <c r="C135" s="287" t="s">
        <v>225</v>
      </c>
      <c r="D135" s="283"/>
      <c r="E135" s="283"/>
      <c r="F135" s="296"/>
      <c r="G135" s="282"/>
      <c r="H135" s="284">
        <f ca="1">HLOOKUP($A135,'Scenario 4'!$I$75:$N$105,Summary!H$2-2015,FALSE)</f>
        <v>600000</v>
      </c>
      <c r="I135" s="284">
        <f ca="1">HLOOKUP($A135,'Scenario 4'!$I$75:$N$105,Summary!I$2-2015,FALSE)</f>
        <v>4641000</v>
      </c>
      <c r="J135" s="284">
        <f ca="1">HLOOKUP($A135,'Scenario 4'!$I$75:$N$105,Summary!J$2-2015,FALSE)</f>
        <v>364000</v>
      </c>
      <c r="K135" s="284">
        <f ca="1">HLOOKUP($A135,'Scenario 4'!$I$75:$N$105,Summary!K$2-2015,FALSE)</f>
        <v>371000</v>
      </c>
      <c r="L135" s="284">
        <f ca="1">HLOOKUP($A135,'Scenario 4'!$I$75:$N$105,Summary!L$2-2015,FALSE)</f>
        <v>378000</v>
      </c>
      <c r="M135" s="284">
        <f ca="1">HLOOKUP($A135,'Scenario 4'!$I$75:$N$105,Summary!M$2-2015,FALSE)</f>
        <v>0</v>
      </c>
      <c r="N135" s="284">
        <f ca="1">HLOOKUP($A135,'Scenario 4'!$I$75:$N$105,Summary!N$2-2015,FALSE)</f>
        <v>0</v>
      </c>
      <c r="O135" s="284">
        <f ca="1">HLOOKUP($A135,'Scenario 4'!$I$75:$N$105,Summary!O$2-2015,FALSE)</f>
        <v>0</v>
      </c>
      <c r="P135" s="284">
        <f ca="1">HLOOKUP($A135,'Scenario 4'!$I$75:$N$105,Summary!P$2-2015,FALSE)</f>
        <v>0</v>
      </c>
      <c r="Q135" s="284">
        <f ca="1">HLOOKUP($A135,'Scenario 4'!$I$75:$N$105,Summary!Q$2-2015,FALSE)</f>
        <v>0</v>
      </c>
      <c r="R135" s="284">
        <f ca="1">HLOOKUP($A135,'Scenario 4'!$I$75:$N$105,Summary!R$2-2015,FALSE)</f>
        <v>0</v>
      </c>
      <c r="S135" s="284">
        <f ca="1">HLOOKUP($A135,'Scenario 4'!$I$75:$N$105,Summary!S$2-2015,FALSE)</f>
        <v>0</v>
      </c>
      <c r="T135" s="284">
        <f ca="1">HLOOKUP($A135,'Scenario 4'!$I$75:$N$105,Summary!T$2-2015,FALSE)</f>
        <v>0</v>
      </c>
      <c r="U135" s="284">
        <f ca="1">HLOOKUP($A135,'Scenario 4'!$I$75:$N$105,Summary!U$2-2015,FALSE)</f>
        <v>0</v>
      </c>
      <c r="V135" s="284">
        <f ca="1">HLOOKUP($A135,'Scenario 4'!$I$75:$N$105,Summary!V$2-2015,FALSE)</f>
        <v>0</v>
      </c>
      <c r="W135" s="284">
        <f ca="1">HLOOKUP($A135,'Scenario 4'!$I$75:$N$105,Summary!W$2-2015,FALSE)</f>
        <v>0</v>
      </c>
      <c r="X135" s="284">
        <f ca="1">HLOOKUP($A135,'Scenario 4'!$I$75:$N$105,Summary!X$2-2015,FALSE)</f>
        <v>0</v>
      </c>
      <c r="Y135" s="284">
        <f ca="1">HLOOKUP($A135,'Scenario 4'!$I$75:$N$105,Summary!Y$2-2015,FALSE)</f>
        <v>0</v>
      </c>
      <c r="Z135" s="284">
        <f ca="1">HLOOKUP($A135,'Scenario 4'!$I$75:$N$105,Summary!Z$2-2015,FALSE)</f>
        <v>0</v>
      </c>
      <c r="AA135" s="284">
        <f ca="1">HLOOKUP($A135,'Scenario 4'!$I$75:$N$105,Summary!AA$2-2015,FALSE)</f>
        <v>0</v>
      </c>
      <c r="AB135" s="284">
        <f ca="1">HLOOKUP($A135,'Scenario 4'!$I$75:$N$105,Summary!AB$2-2015,FALSE)</f>
        <v>0</v>
      </c>
      <c r="AC135" s="284">
        <f ca="1">HLOOKUP($A135,'Scenario 4'!$I$75:$N$105,Summary!AC$2-2015,FALSE)</f>
        <v>0</v>
      </c>
      <c r="AD135" s="284">
        <f ca="1">HLOOKUP($A135,'Scenario 4'!$I$75:$N$105,Summary!AD$2-2015,FALSE)</f>
        <v>0</v>
      </c>
      <c r="AE135" s="284">
        <f ca="1">HLOOKUP($A135,'Scenario 4'!$I$75:$N$105,Summary!AE$2-2015,FALSE)</f>
        <v>0</v>
      </c>
      <c r="AF135" s="284">
        <f ca="1">HLOOKUP($A135,'Scenario 4'!$I$75:$N$105,Summary!AF$2-2015,FALSE)</f>
        <v>0</v>
      </c>
      <c r="AG135" s="284">
        <f ca="1">HLOOKUP($A135,'Scenario 4'!$I$75:$N$105,Summary!AG$2-2015,FALSE)</f>
        <v>0</v>
      </c>
      <c r="AH135" s="284">
        <f ca="1">HLOOKUP($A135,'Scenario 4'!$I$75:$N$105,Summary!AH$2-2015,FALSE)</f>
        <v>0</v>
      </c>
      <c r="AI135" s="284">
        <f ca="1">HLOOKUP($A135,'Scenario 4'!$I$75:$N$105,Summary!AI$2-2015,FALSE)</f>
        <v>0</v>
      </c>
      <c r="AJ135" s="284">
        <f ca="1">HLOOKUP($A135,'Scenario 4'!$I$75:$N$105,Summary!AJ$2-2015,FALSE)</f>
        <v>0</v>
      </c>
      <c r="AK135" s="284">
        <f ca="1">SUM(H135:AJ135)</f>
        <v>6354000</v>
      </c>
    </row>
    <row r="136" spans="1:37" s="281" customFormat="1" hidden="1" outlineLevel="1">
      <c r="A136" s="283" t="str">
        <f>A135</f>
        <v>4C</v>
      </c>
      <c r="B136" s="283"/>
      <c r="C136" s="287" t="s">
        <v>226</v>
      </c>
      <c r="D136" s="283"/>
      <c r="E136" s="283"/>
      <c r="F136" s="296"/>
      <c r="G136" s="282"/>
      <c r="H136" s="284">
        <f>HLOOKUP($A136,'Scenario 4'!$I$108:$N$138,Summary!H$2-2015,FALSE)</f>
        <v>18063856.140000001</v>
      </c>
      <c r="I136" s="284">
        <f>HLOOKUP($A136,'Scenario 4'!$I$108:$N$138,Summary!I$2-2015,FALSE)</f>
        <v>16632735.566355139</v>
      </c>
      <c r="J136" s="284">
        <f>HLOOKUP($A136,'Scenario 4'!$I$108:$N$138,Summary!J$2-2015,FALSE)</f>
        <v>16916012.204859816</v>
      </c>
      <c r="K136" s="284">
        <f>HLOOKUP($A136,'Scenario 4'!$I$108:$N$138,Summary!K$2-2015,FALSE)</f>
        <v>17795841.474392522</v>
      </c>
      <c r="L136" s="284">
        <f>HLOOKUP($A136,'Scenario 4'!$I$108:$N$138,Summary!L$2-2015,FALSE)</f>
        <v>17896680.80747664</v>
      </c>
      <c r="M136" s="284">
        <f>HLOOKUP($A136,'Scenario 4'!$I$108:$N$138,Summary!M$2-2015,FALSE)</f>
        <v>13310711.81162888</v>
      </c>
      <c r="N136" s="284">
        <f>HLOOKUP($A136,'Scenario 4'!$I$108:$N$138,Summary!N$2-2015,FALSE)</f>
        <v>13576926.047861453</v>
      </c>
      <c r="O136" s="284">
        <f>HLOOKUP($A136,'Scenario 4'!$I$108:$N$138,Summary!O$2-2015,FALSE)</f>
        <v>13848464.568818685</v>
      </c>
      <c r="P136" s="284">
        <f>HLOOKUP($A136,'Scenario 4'!$I$108:$N$138,Summary!P$2-2015,FALSE)</f>
        <v>0</v>
      </c>
      <c r="Q136" s="284">
        <f>HLOOKUP($A136,'Scenario 4'!$I$108:$N$138,Summary!Q$2-2015,FALSE)</f>
        <v>0</v>
      </c>
      <c r="R136" s="284">
        <f>HLOOKUP($A136,'Scenario 4'!$I$108:$N$138,Summary!R$2-2015,FALSE)</f>
        <v>0</v>
      </c>
      <c r="S136" s="284">
        <f>HLOOKUP($A136,'Scenario 4'!$I$108:$N$138,Summary!S$2-2015,FALSE)</f>
        <v>0</v>
      </c>
      <c r="T136" s="284">
        <f>HLOOKUP($A136,'Scenario 4'!$I$108:$N$138,Summary!T$2-2015,FALSE)</f>
        <v>0</v>
      </c>
      <c r="U136" s="284">
        <f>HLOOKUP($A136,'Scenario 4'!$I$108:$N$138,Summary!U$2-2015,FALSE)</f>
        <v>0</v>
      </c>
      <c r="V136" s="284">
        <f>HLOOKUP($A136,'Scenario 4'!$I$108:$N$138,Summary!V$2-2015,FALSE)</f>
        <v>0</v>
      </c>
      <c r="W136" s="284">
        <f>HLOOKUP($A136,'Scenario 4'!$I$108:$N$138,Summary!W$2-2015,FALSE)</f>
        <v>0</v>
      </c>
      <c r="X136" s="284">
        <f>HLOOKUP($A136,'Scenario 4'!$I$108:$N$138,Summary!X$2-2015,FALSE)</f>
        <v>0</v>
      </c>
      <c r="Y136" s="284">
        <f>HLOOKUP($A136,'Scenario 4'!$I$108:$N$138,Summary!Y$2-2015,FALSE)</f>
        <v>0</v>
      </c>
      <c r="Z136" s="284">
        <f>HLOOKUP($A136,'Scenario 4'!$I$108:$N$138,Summary!Z$2-2015,FALSE)</f>
        <v>0</v>
      </c>
      <c r="AA136" s="284">
        <f>HLOOKUP($A136,'Scenario 4'!$I$108:$N$138,Summary!AA$2-2015,FALSE)</f>
        <v>0</v>
      </c>
      <c r="AB136" s="284">
        <f>HLOOKUP($A136,'Scenario 4'!$I$108:$N$138,Summary!AB$2-2015,FALSE)</f>
        <v>0</v>
      </c>
      <c r="AC136" s="284">
        <f>HLOOKUP($A136,'Scenario 4'!$I$108:$N$138,Summary!AC$2-2015,FALSE)</f>
        <v>0</v>
      </c>
      <c r="AD136" s="284">
        <f>HLOOKUP($A136,'Scenario 4'!$I$108:$N$138,Summary!AD$2-2015,FALSE)</f>
        <v>0</v>
      </c>
      <c r="AE136" s="284">
        <f>HLOOKUP($A136,'Scenario 4'!$I$108:$N$138,Summary!AE$2-2015,FALSE)</f>
        <v>0</v>
      </c>
      <c r="AF136" s="284">
        <f>HLOOKUP($A136,'Scenario 4'!$I$108:$N$138,Summary!AF$2-2015,FALSE)</f>
        <v>0</v>
      </c>
      <c r="AG136" s="284">
        <f>HLOOKUP($A136,'Scenario 4'!$I$108:$N$138,Summary!AG$2-2015,FALSE)</f>
        <v>0</v>
      </c>
      <c r="AH136" s="284">
        <f>HLOOKUP($A136,'Scenario 4'!$I$108:$N$138,Summary!AH$2-2015,FALSE)</f>
        <v>0</v>
      </c>
      <c r="AI136" s="284">
        <f>HLOOKUP($A136,'Scenario 4'!$I$108:$N$138,Summary!AI$2-2015,FALSE)</f>
        <v>0</v>
      </c>
      <c r="AJ136" s="284">
        <f>HLOOKUP($A136,'Scenario 4'!$I$108:$N$138,Summary!AJ$2-2015,FALSE)</f>
        <v>0</v>
      </c>
      <c r="AK136" s="284">
        <f>SUM(H136:AJ136)</f>
        <v>128041228.62139314</v>
      </c>
    </row>
    <row r="137" spans="1:37" s="281" customFormat="1" hidden="1" outlineLevel="1">
      <c r="A137" s="283" t="str">
        <f>A136</f>
        <v>4C</v>
      </c>
      <c r="B137" s="283"/>
      <c r="C137" s="287" t="s">
        <v>227</v>
      </c>
      <c r="D137" s="283"/>
      <c r="E137" s="283"/>
      <c r="F137" s="296"/>
      <c r="G137" s="282"/>
      <c r="H137" s="284">
        <f>HLOOKUP($A137,'Scenario 4'!$I$143:$N$173,Summary!H$2-2015,FALSE)</f>
        <v>10696150.390000001</v>
      </c>
      <c r="I137" s="284">
        <f>HLOOKUP($A137,'Scenario 4'!$I$143:$N$173,Summary!I$2-2015,FALSE)</f>
        <v>10735593.960000001</v>
      </c>
      <c r="J137" s="284">
        <f>HLOOKUP($A137,'Scenario 4'!$I$143:$N$173,Summary!J$2-2015,FALSE)</f>
        <v>8134829.0999999996</v>
      </c>
      <c r="K137" s="284">
        <f>HLOOKUP($A137,'Scenario 4'!$I$143:$N$173,Summary!K$2-2015,FALSE)</f>
        <v>10672831.800000001</v>
      </c>
      <c r="L137" s="284">
        <f>HLOOKUP($A137,'Scenario 4'!$I$143:$N$173,Summary!L$2-2015,FALSE)</f>
        <v>10192874</v>
      </c>
      <c r="M137" s="284">
        <f>HLOOKUP($A137,'Scenario 4'!$I$143:$N$173,Summary!M$2-2015,FALSE)</f>
        <v>5919898.9047119981</v>
      </c>
      <c r="N137" s="284">
        <f>HLOOKUP($A137,'Scenario 4'!$I$143:$N$173,Summary!N$2-2015,FALSE)</f>
        <v>6038296.8828062387</v>
      </c>
      <c r="O137" s="284">
        <f>HLOOKUP($A137,'Scenario 4'!$I$143:$N$173,Summary!O$2-2015,FALSE)</f>
        <v>6159062.8204623647</v>
      </c>
      <c r="P137" s="284">
        <f>HLOOKUP($A137,'Scenario 4'!$I$143:$N$173,Summary!P$2-2015,FALSE)</f>
        <v>0</v>
      </c>
      <c r="Q137" s="284">
        <f>HLOOKUP($A137,'Scenario 4'!$I$143:$N$173,Summary!Q$2-2015,FALSE)</f>
        <v>0</v>
      </c>
      <c r="R137" s="284">
        <f>HLOOKUP($A137,'Scenario 4'!$I$143:$N$173,Summary!R$2-2015,FALSE)</f>
        <v>0</v>
      </c>
      <c r="S137" s="284">
        <f>HLOOKUP($A137,'Scenario 4'!$I$143:$N$173,Summary!S$2-2015,FALSE)</f>
        <v>0</v>
      </c>
      <c r="T137" s="284">
        <f>HLOOKUP($A137,'Scenario 4'!$I$143:$N$173,Summary!T$2-2015,FALSE)</f>
        <v>0</v>
      </c>
      <c r="U137" s="284">
        <f>HLOOKUP($A137,'Scenario 4'!$I$143:$N$173,Summary!U$2-2015,FALSE)</f>
        <v>0</v>
      </c>
      <c r="V137" s="284">
        <f>HLOOKUP($A137,'Scenario 4'!$I$143:$N$173,Summary!V$2-2015,FALSE)</f>
        <v>0</v>
      </c>
      <c r="W137" s="284">
        <f>HLOOKUP($A137,'Scenario 4'!$I$143:$N$173,Summary!W$2-2015,FALSE)</f>
        <v>0</v>
      </c>
      <c r="X137" s="284">
        <f>HLOOKUP($A137,'Scenario 4'!$I$143:$N$173,Summary!X$2-2015,FALSE)</f>
        <v>0</v>
      </c>
      <c r="Y137" s="284">
        <f>HLOOKUP($A137,'Scenario 4'!$I$143:$N$173,Summary!Y$2-2015,FALSE)</f>
        <v>0</v>
      </c>
      <c r="Z137" s="284">
        <f>HLOOKUP($A137,'Scenario 4'!$I$143:$N$173,Summary!Z$2-2015,FALSE)</f>
        <v>0</v>
      </c>
      <c r="AA137" s="284">
        <f>HLOOKUP($A137,'Scenario 4'!$I$143:$N$173,Summary!AA$2-2015,FALSE)</f>
        <v>0</v>
      </c>
      <c r="AB137" s="284">
        <f>HLOOKUP($A137,'Scenario 4'!$I$143:$N$173,Summary!AB$2-2015,FALSE)</f>
        <v>0</v>
      </c>
      <c r="AC137" s="284">
        <f>HLOOKUP($A137,'Scenario 4'!$I$143:$N$173,Summary!AC$2-2015,FALSE)</f>
        <v>0</v>
      </c>
      <c r="AD137" s="284">
        <f>HLOOKUP($A137,'Scenario 4'!$I$143:$N$173,Summary!AD$2-2015,FALSE)</f>
        <v>0</v>
      </c>
      <c r="AE137" s="284">
        <f>HLOOKUP($A137,'Scenario 4'!$I$143:$N$173,Summary!AE$2-2015,FALSE)</f>
        <v>0</v>
      </c>
      <c r="AF137" s="284">
        <f>HLOOKUP($A137,'Scenario 4'!$I$143:$N$173,Summary!AF$2-2015,FALSE)</f>
        <v>0</v>
      </c>
      <c r="AG137" s="284">
        <f>HLOOKUP($A137,'Scenario 4'!$I$143:$N$173,Summary!AG$2-2015,FALSE)</f>
        <v>0</v>
      </c>
      <c r="AH137" s="284">
        <f>HLOOKUP($A137,'Scenario 4'!$I$143:$N$173,Summary!AH$2-2015,FALSE)</f>
        <v>0</v>
      </c>
      <c r="AI137" s="284">
        <f>HLOOKUP($A137,'Scenario 4'!$I$143:$N$173,Summary!AI$2-2015,FALSE)</f>
        <v>0</v>
      </c>
      <c r="AJ137" s="284">
        <f>HLOOKUP($A137,'Scenario 4'!$I$143:$N$173,Summary!AJ$2-2015,FALSE)</f>
        <v>0</v>
      </c>
      <c r="AK137" s="284">
        <f>SUM(H137:AJ137)</f>
        <v>68549537.857980609</v>
      </c>
    </row>
    <row r="138" spans="1:37" s="281" customFormat="1" hidden="1" outlineLevel="1">
      <c r="A138" s="283" t="str">
        <f>A137</f>
        <v>4C</v>
      </c>
      <c r="B138" s="283"/>
      <c r="C138" s="287" t="s">
        <v>114</v>
      </c>
      <c r="D138" s="283"/>
      <c r="E138" s="283"/>
      <c r="F138" s="296"/>
      <c r="G138" s="282"/>
      <c r="H138" s="284">
        <f>HLOOKUP($A138,'Scenario 4'!$I$178:$N$208,Summary!H$2-2015,FALSE)</f>
        <v>2076817</v>
      </c>
      <c r="I138" s="284">
        <f>HLOOKUP($A138,'Scenario 4'!$I$178:$N$208,Summary!I$2-2015,FALSE)</f>
        <v>1219261.6904761905</v>
      </c>
      <c r="J138" s="284">
        <f>HLOOKUP($A138,'Scenario 4'!$I$178:$N$208,Summary!J$2-2015,FALSE)</f>
        <v>1573468.2380952379</v>
      </c>
      <c r="K138" s="284">
        <f>HLOOKUP($A138,'Scenario 4'!$I$178:$N$208,Summary!K$2-2015,FALSE)</f>
        <v>1623670.392857143</v>
      </c>
      <c r="L138" s="284">
        <f>HLOOKUP($A138,'Scenario 4'!$I$178:$N$208,Summary!L$2-2015,FALSE)</f>
        <v>1686808.7380952381</v>
      </c>
      <c r="M138" s="284">
        <f>HLOOKUP($A138,'Scenario 4'!$I$178:$N$208,Summary!M$2-2015,FALSE)</f>
        <v>860272.45642857149</v>
      </c>
      <c r="N138" s="284">
        <f>HLOOKUP($A138,'Scenario 4'!$I$178:$N$208,Summary!N$2-2015,FALSE)</f>
        <v>877477.9055571428</v>
      </c>
      <c r="O138" s="284">
        <f>HLOOKUP($A138,'Scenario 4'!$I$178:$N$208,Summary!O$2-2015,FALSE)</f>
        <v>895027.46366828564</v>
      </c>
      <c r="P138" s="284">
        <f>HLOOKUP($A138,'Scenario 4'!$I$178:$N$208,Summary!P$2-2015,FALSE)</f>
        <v>0</v>
      </c>
      <c r="Q138" s="284">
        <f>HLOOKUP($A138,'Scenario 4'!$I$178:$N$208,Summary!Q$2-2015,FALSE)</f>
        <v>0</v>
      </c>
      <c r="R138" s="284">
        <f>HLOOKUP($A138,'Scenario 4'!$I$178:$N$208,Summary!R$2-2015,FALSE)</f>
        <v>0</v>
      </c>
      <c r="S138" s="284">
        <f>HLOOKUP($A138,'Scenario 4'!$I$178:$N$208,Summary!S$2-2015,FALSE)</f>
        <v>0</v>
      </c>
      <c r="T138" s="284">
        <f>HLOOKUP($A138,'Scenario 4'!$I$178:$N$208,Summary!T$2-2015,FALSE)</f>
        <v>0</v>
      </c>
      <c r="U138" s="284">
        <f>HLOOKUP($A138,'Scenario 4'!$I$178:$N$208,Summary!U$2-2015,FALSE)</f>
        <v>0</v>
      </c>
      <c r="V138" s="284">
        <f>HLOOKUP($A138,'Scenario 4'!$I$178:$N$208,Summary!V$2-2015,FALSE)</f>
        <v>0</v>
      </c>
      <c r="W138" s="284">
        <f>HLOOKUP($A138,'Scenario 4'!$I$178:$N$208,Summary!W$2-2015,FALSE)</f>
        <v>0</v>
      </c>
      <c r="X138" s="284">
        <f>HLOOKUP($A138,'Scenario 4'!$I$178:$N$208,Summary!X$2-2015,FALSE)</f>
        <v>0</v>
      </c>
      <c r="Y138" s="284">
        <f>HLOOKUP($A138,'Scenario 4'!$I$178:$N$208,Summary!Y$2-2015,FALSE)</f>
        <v>0</v>
      </c>
      <c r="Z138" s="284">
        <f>HLOOKUP($A138,'Scenario 4'!$I$178:$N$208,Summary!Z$2-2015,FALSE)</f>
        <v>0</v>
      </c>
      <c r="AA138" s="284">
        <f>HLOOKUP($A138,'Scenario 4'!$I$178:$N$208,Summary!AA$2-2015,FALSE)</f>
        <v>0</v>
      </c>
      <c r="AB138" s="284">
        <f>HLOOKUP($A138,'Scenario 4'!$I$178:$N$208,Summary!AB$2-2015,FALSE)</f>
        <v>0</v>
      </c>
      <c r="AC138" s="284">
        <f>HLOOKUP($A138,'Scenario 4'!$I$178:$N$208,Summary!AC$2-2015,FALSE)</f>
        <v>0</v>
      </c>
      <c r="AD138" s="284">
        <f>HLOOKUP($A138,'Scenario 4'!$I$178:$N$208,Summary!AD$2-2015,FALSE)</f>
        <v>0</v>
      </c>
      <c r="AE138" s="284">
        <f>HLOOKUP($A138,'Scenario 4'!$I$178:$N$208,Summary!AE$2-2015,FALSE)</f>
        <v>0</v>
      </c>
      <c r="AF138" s="284">
        <f>HLOOKUP($A138,'Scenario 4'!$I$178:$N$208,Summary!AF$2-2015,FALSE)</f>
        <v>0</v>
      </c>
      <c r="AG138" s="284">
        <f>HLOOKUP($A138,'Scenario 4'!$I$178:$N$208,Summary!AG$2-2015,FALSE)</f>
        <v>0</v>
      </c>
      <c r="AH138" s="284">
        <f>HLOOKUP($A138,'Scenario 4'!$I$178:$N$208,Summary!AH$2-2015,FALSE)</f>
        <v>0</v>
      </c>
      <c r="AI138" s="284">
        <f>HLOOKUP($A138,'Scenario 4'!$I$178:$N$208,Summary!AI$2-2015,FALSE)</f>
        <v>0</v>
      </c>
      <c r="AJ138" s="284">
        <f>HLOOKUP($A138,'Scenario 4'!$I$178:$N$208,Summary!AJ$2-2015,FALSE)</f>
        <v>0</v>
      </c>
      <c r="AK138" s="284">
        <f>SUM(H138:AJ138)</f>
        <v>10812803.885177808</v>
      </c>
    </row>
    <row r="139" spans="1:37" s="281" customFormat="1" collapsed="1">
      <c r="A139" s="285" t="s">
        <v>213</v>
      </c>
      <c r="B139" s="285" t="str">
        <f>CONCATENATE("Sensitivity ",A139)</f>
        <v>Sensitivity 4D</v>
      </c>
      <c r="C139" s="289" t="s">
        <v>184</v>
      </c>
      <c r="D139" s="285">
        <v>2021</v>
      </c>
      <c r="E139" s="285">
        <v>2030</v>
      </c>
      <c r="F139" s="295" t="s">
        <v>313</v>
      </c>
      <c r="G139" s="288"/>
      <c r="H139" s="290">
        <f ca="1">SUBTOTAL(9,H140:H144)</f>
        <v>50240082.030000001</v>
      </c>
      <c r="I139" s="290">
        <f t="shared" ref="I139" ca="1" si="610">SUBTOTAL(9,I140:I144)</f>
        <v>48434190.126106247</v>
      </c>
      <c r="J139" s="290">
        <f t="shared" ref="J139" ca="1" si="611">SUBTOTAL(9,J140:J144)</f>
        <v>38382000.379164502</v>
      </c>
      <c r="K139" s="290">
        <f t="shared" ref="K139" ca="1" si="612">SUBTOTAL(9,K140:K144)</f>
        <v>41123733.976325162</v>
      </c>
      <c r="L139" s="290">
        <f t="shared" ref="L139" ca="1" si="613">SUBTOTAL(9,L140:L144)</f>
        <v>34253228.747322001</v>
      </c>
      <c r="M139" s="290">
        <f t="shared" ref="M139" ca="1" si="614">SUBTOTAL(9,M140:M144)</f>
        <v>27661461.019343153</v>
      </c>
      <c r="N139" s="290">
        <f t="shared" ref="N139" ca="1" si="615">SUBTOTAL(9,N140:N144)</f>
        <v>30684638.425613135</v>
      </c>
      <c r="O139" s="290">
        <f t="shared" ref="O139" ca="1" si="616">SUBTOTAL(9,O140:O144)</f>
        <v>25113792.956313167</v>
      </c>
      <c r="P139" s="290">
        <f t="shared" ref="P139" ca="1" si="617">SUBTOTAL(9,P140:P144)</f>
        <v>28053017.473934315</v>
      </c>
      <c r="Q139" s="290">
        <f t="shared" ref="Q139" ca="1" si="618">SUBTOTAL(9,Q140:Q144)</f>
        <v>32355135.537008073</v>
      </c>
      <c r="R139" s="290">
        <f t="shared" ref="R139" ca="1" si="619">SUBTOTAL(9,R140:R144)</f>
        <v>25100486.039374962</v>
      </c>
      <c r="S139" s="290">
        <f t="shared" ref="S139" ca="1" si="620">SUBTOTAL(9,S140:S144)</f>
        <v>25918339.251054909</v>
      </c>
      <c r="T139" s="290">
        <f t="shared" ref="T139" ca="1" si="621">SUBTOTAL(9,T140:T144)</f>
        <v>25406804.36983227</v>
      </c>
      <c r="U139" s="290">
        <f t="shared" ref="U139" ca="1" si="622">SUBTOTAL(9,U140:U144)</f>
        <v>23705942.795979694</v>
      </c>
      <c r="V139" s="290">
        <f t="shared" ref="V139" ca="1" si="623">SUBTOTAL(9,V140:V144)</f>
        <v>0</v>
      </c>
      <c r="W139" s="290">
        <f t="shared" ref="W139" ca="1" si="624">SUBTOTAL(9,W140:W144)</f>
        <v>0</v>
      </c>
      <c r="X139" s="290">
        <f t="shared" ref="X139" ca="1" si="625">SUBTOTAL(9,X140:X144)</f>
        <v>0</v>
      </c>
      <c r="Y139" s="290">
        <f t="shared" ref="Y139" ca="1" si="626">SUBTOTAL(9,Y140:Y144)</f>
        <v>0</v>
      </c>
      <c r="Z139" s="290">
        <f t="shared" ref="Z139" ca="1" si="627">SUBTOTAL(9,Z140:Z144)</f>
        <v>0</v>
      </c>
      <c r="AA139" s="290">
        <f t="shared" ref="AA139" ca="1" si="628">SUBTOTAL(9,AA140:AA144)</f>
        <v>0</v>
      </c>
      <c r="AB139" s="290">
        <f t="shared" ref="AB139" ca="1" si="629">SUBTOTAL(9,AB140:AB144)</f>
        <v>0</v>
      </c>
      <c r="AC139" s="290">
        <f t="shared" ref="AC139" ca="1" si="630">SUBTOTAL(9,AC140:AC144)</f>
        <v>0</v>
      </c>
      <c r="AD139" s="290">
        <f t="shared" ref="AD139" ca="1" si="631">SUBTOTAL(9,AD140:AD144)</f>
        <v>0</v>
      </c>
      <c r="AE139" s="290">
        <f t="shared" ref="AE139" ca="1" si="632">SUBTOTAL(9,AE140:AE144)</f>
        <v>0</v>
      </c>
      <c r="AF139" s="290">
        <f t="shared" ref="AF139" ca="1" si="633">SUBTOTAL(9,AF140:AF144)</f>
        <v>0</v>
      </c>
      <c r="AG139" s="290">
        <f t="shared" ref="AG139" ca="1" si="634">SUBTOTAL(9,AG140:AG144)</f>
        <v>0</v>
      </c>
      <c r="AH139" s="290">
        <f t="shared" ref="AH139" ca="1" si="635">SUBTOTAL(9,AH140:AH144)</f>
        <v>0</v>
      </c>
      <c r="AI139" s="290">
        <f t="shared" ref="AI139" ca="1" si="636">SUBTOTAL(9,AI140:AI144)</f>
        <v>0</v>
      </c>
      <c r="AJ139" s="290">
        <f t="shared" ref="AJ139" ca="1" si="637">SUBTOTAL(9,AJ140:AJ144)</f>
        <v>0</v>
      </c>
      <c r="AK139" s="290">
        <f t="shared" ref="AK139" ca="1" si="638">SUBTOTAL(9,AK140:AK144)</f>
        <v>456432853.12737161</v>
      </c>
    </row>
    <row r="140" spans="1:37" s="281" customFormat="1" hidden="1" outlineLevel="1">
      <c r="A140" s="283" t="str">
        <f>A139</f>
        <v>4D</v>
      </c>
      <c r="B140" s="283"/>
      <c r="C140" s="287" t="s">
        <v>224</v>
      </c>
      <c r="D140" s="283"/>
      <c r="E140" s="283"/>
      <c r="F140" s="296"/>
      <c r="G140" s="282"/>
      <c r="H140" s="284">
        <f>HLOOKUP($A140,'Scenario 4'!$I$42:$N$72,Summary!H$2-2015,FALSE)</f>
        <v>18803258.5</v>
      </c>
      <c r="I140" s="284">
        <f>HLOOKUP($A140,'Scenario 4'!$I$42:$N$72,Summary!I$2-2015,FALSE)</f>
        <v>12339920.316106249</v>
      </c>
      <c r="J140" s="284">
        <f>HLOOKUP($A140,'Scenario 4'!$I$42:$N$72,Summary!J$2-2015,FALSE)</f>
        <v>8216710.0091645001</v>
      </c>
      <c r="K140" s="284">
        <f>HLOOKUP($A140,'Scenario 4'!$I$42:$N$72,Summary!K$2-2015,FALSE)</f>
        <v>10660390.309075501</v>
      </c>
      <c r="L140" s="284">
        <f>HLOOKUP($A140,'Scenario 4'!$I$42:$N$72,Summary!L$2-2015,FALSE)</f>
        <v>4098865.2017501225</v>
      </c>
      <c r="M140" s="284">
        <f>HLOOKUP($A140,'Scenario 4'!$I$42:$N$72,Summary!M$2-2015,FALSE)</f>
        <v>6136497.0433736993</v>
      </c>
      <c r="N140" s="284">
        <f>HLOOKUP($A140,'Scenario 4'!$I$42:$N$72,Summary!N$2-2015,FALSE)</f>
        <v>9855937.5893882997</v>
      </c>
      <c r="O140" s="284">
        <f>HLOOKUP($A140,'Scenario 4'!$I$42:$N$72,Summary!O$2-2015,FALSE)</f>
        <v>3869238.1033638301</v>
      </c>
      <c r="P140" s="284">
        <f>HLOOKUP($A140,'Scenario 4'!$I$42:$N$72,Summary!P$2-2015,FALSE)</f>
        <v>6384411.5239259973</v>
      </c>
      <c r="Q140" s="284">
        <f>HLOOKUP($A140,'Scenario 4'!$I$42:$N$72,Summary!Q$2-2015,FALSE)</f>
        <v>10254117.467999587</v>
      </c>
      <c r="R140" s="284">
        <f>HLOOKUP($A140,'Scenario 4'!$I$42:$N$72,Summary!R$2-2015,FALSE)</f>
        <v>2918527.6089863037</v>
      </c>
      <c r="S140" s="284">
        <f>HLOOKUP($A140,'Scenario 4'!$I$42:$N$72,Summary!S$2-2015,FALSE)</f>
        <v>3292741.6520584757</v>
      </c>
      <c r="T140" s="284">
        <f>HLOOKUP($A140,'Scenario 4'!$I$42:$N$72,Summary!T$2-2015,FALSE)</f>
        <v>2328694.8188559138</v>
      </c>
      <c r="U140" s="284">
        <f>HLOOKUP($A140,'Scenario 4'!$I$42:$N$72,Summary!U$2-2015,FALSE)</f>
        <v>166271.05398380308</v>
      </c>
      <c r="V140" s="284">
        <f>HLOOKUP($A140,'Scenario 4'!$I$42:$N$72,Summary!V$2-2015,FALSE)</f>
        <v>0</v>
      </c>
      <c r="W140" s="284">
        <f>HLOOKUP($A140,'Scenario 4'!$I$42:$N$72,Summary!W$2-2015,FALSE)</f>
        <v>0</v>
      </c>
      <c r="X140" s="284">
        <f>HLOOKUP($A140,'Scenario 4'!$I$42:$N$72,Summary!X$2-2015,FALSE)</f>
        <v>0</v>
      </c>
      <c r="Y140" s="284">
        <f>HLOOKUP($A140,'Scenario 4'!$I$42:$N$72,Summary!Y$2-2015,FALSE)</f>
        <v>0</v>
      </c>
      <c r="Z140" s="284">
        <f>HLOOKUP($A140,'Scenario 4'!$I$42:$N$72,Summary!Z$2-2015,FALSE)</f>
        <v>0</v>
      </c>
      <c r="AA140" s="284">
        <f>HLOOKUP($A140,'Scenario 4'!$I$42:$N$72,Summary!AA$2-2015,FALSE)</f>
        <v>0</v>
      </c>
      <c r="AB140" s="284">
        <f>HLOOKUP($A140,'Scenario 4'!$I$42:$N$72,Summary!AB$2-2015,FALSE)</f>
        <v>0</v>
      </c>
      <c r="AC140" s="284">
        <f>HLOOKUP($A140,'Scenario 4'!$I$42:$N$72,Summary!AC$2-2015,FALSE)</f>
        <v>0</v>
      </c>
      <c r="AD140" s="284">
        <f>HLOOKUP($A140,'Scenario 4'!$I$42:$N$72,Summary!AD$2-2015,FALSE)</f>
        <v>0</v>
      </c>
      <c r="AE140" s="284">
        <f>HLOOKUP($A140,'Scenario 4'!$I$42:$N$72,Summary!AE$2-2015,FALSE)</f>
        <v>0</v>
      </c>
      <c r="AF140" s="284">
        <f>HLOOKUP($A140,'Scenario 4'!$I$42:$N$72,Summary!AF$2-2015,FALSE)</f>
        <v>0</v>
      </c>
      <c r="AG140" s="284">
        <f>HLOOKUP($A140,'Scenario 4'!$I$42:$N$72,Summary!AG$2-2015,FALSE)</f>
        <v>0</v>
      </c>
      <c r="AH140" s="284">
        <f>HLOOKUP($A140,'Scenario 4'!$I$42:$N$72,Summary!AH$2-2015,FALSE)</f>
        <v>0</v>
      </c>
      <c r="AI140" s="284">
        <f>HLOOKUP($A140,'Scenario 4'!$I$42:$N$72,Summary!AI$2-2015,FALSE)</f>
        <v>0</v>
      </c>
      <c r="AJ140" s="284">
        <f>HLOOKUP($A140,'Scenario 4'!$I$42:$N$72,Summary!AJ$2-2015,FALSE)</f>
        <v>0</v>
      </c>
      <c r="AK140" s="284">
        <f>SUM(H140:AJ140)</f>
        <v>99325581.19803229</v>
      </c>
    </row>
    <row r="141" spans="1:37" s="281" customFormat="1" hidden="1" outlineLevel="1">
      <c r="A141" s="283" t="str">
        <f>A140</f>
        <v>4D</v>
      </c>
      <c r="B141" s="283"/>
      <c r="C141" s="287" t="s">
        <v>225</v>
      </c>
      <c r="D141" s="283"/>
      <c r="E141" s="283"/>
      <c r="F141" s="296"/>
      <c r="G141" s="282"/>
      <c r="H141" s="284">
        <f ca="1">HLOOKUP($A141,'Scenario 4'!$I$75:$N$105,Summary!H$2-2015,FALSE)</f>
        <v>600000</v>
      </c>
      <c r="I141" s="284">
        <f ca="1">HLOOKUP($A141,'Scenario 4'!$I$75:$N$105,Summary!I$2-2015,FALSE)</f>
        <v>4641000</v>
      </c>
      <c r="J141" s="284">
        <f ca="1">HLOOKUP($A141,'Scenario 4'!$I$75:$N$105,Summary!J$2-2015,FALSE)</f>
        <v>364000</v>
      </c>
      <c r="K141" s="284">
        <f ca="1">HLOOKUP($A141,'Scenario 4'!$I$75:$N$105,Summary!K$2-2015,FALSE)</f>
        <v>371000</v>
      </c>
      <c r="L141" s="284">
        <f ca="1">HLOOKUP($A141,'Scenario 4'!$I$75:$N$105,Summary!L$2-2015,FALSE)</f>
        <v>378000</v>
      </c>
      <c r="M141" s="284">
        <f ca="1">HLOOKUP($A141,'Scenario 4'!$I$75:$N$105,Summary!M$2-2015,FALSE)</f>
        <v>1434080.8032</v>
      </c>
      <c r="N141" s="284">
        <f ca="1">HLOOKUP($A141,'Scenario 4'!$I$75:$N$105,Summary!N$2-2015,FALSE)</f>
        <v>336000.00000000006</v>
      </c>
      <c r="O141" s="284">
        <f ca="1">HLOOKUP($A141,'Scenario 4'!$I$75:$N$105,Summary!O$2-2015,FALSE)</f>
        <v>342000.00000000006</v>
      </c>
      <c r="P141" s="284">
        <f ca="1">HLOOKUP($A141,'Scenario 4'!$I$75:$N$105,Summary!P$2-2015,FALSE)</f>
        <v>348000</v>
      </c>
      <c r="Q141" s="284">
        <f ca="1">HLOOKUP($A141,'Scenario 4'!$I$75:$N$105,Summary!Q$2-2015,FALSE)</f>
        <v>354000</v>
      </c>
      <c r="R141" s="284">
        <f ca="1">HLOOKUP($A141,'Scenario 4'!$I$75:$N$105,Summary!R$2-2015,FALSE)</f>
        <v>0</v>
      </c>
      <c r="S141" s="284">
        <f ca="1">HLOOKUP($A141,'Scenario 4'!$I$75:$N$105,Summary!S$2-2015,FALSE)</f>
        <v>0</v>
      </c>
      <c r="T141" s="284">
        <f ca="1">HLOOKUP($A141,'Scenario 4'!$I$75:$N$105,Summary!T$2-2015,FALSE)</f>
        <v>0</v>
      </c>
      <c r="U141" s="284">
        <f ca="1">HLOOKUP($A141,'Scenario 4'!$I$75:$N$105,Summary!U$2-2015,FALSE)</f>
        <v>0</v>
      </c>
      <c r="V141" s="284">
        <f ca="1">HLOOKUP($A141,'Scenario 4'!$I$75:$N$105,Summary!V$2-2015,FALSE)</f>
        <v>0</v>
      </c>
      <c r="W141" s="284">
        <f ca="1">HLOOKUP($A141,'Scenario 4'!$I$75:$N$105,Summary!W$2-2015,FALSE)</f>
        <v>0</v>
      </c>
      <c r="X141" s="284">
        <f ca="1">HLOOKUP($A141,'Scenario 4'!$I$75:$N$105,Summary!X$2-2015,FALSE)</f>
        <v>0</v>
      </c>
      <c r="Y141" s="284">
        <f ca="1">HLOOKUP($A141,'Scenario 4'!$I$75:$N$105,Summary!Y$2-2015,FALSE)</f>
        <v>0</v>
      </c>
      <c r="Z141" s="284">
        <f ca="1">HLOOKUP($A141,'Scenario 4'!$I$75:$N$105,Summary!Z$2-2015,FALSE)</f>
        <v>0</v>
      </c>
      <c r="AA141" s="284">
        <f ca="1">HLOOKUP($A141,'Scenario 4'!$I$75:$N$105,Summary!AA$2-2015,FALSE)</f>
        <v>0</v>
      </c>
      <c r="AB141" s="284">
        <f ca="1">HLOOKUP($A141,'Scenario 4'!$I$75:$N$105,Summary!AB$2-2015,FALSE)</f>
        <v>0</v>
      </c>
      <c r="AC141" s="284">
        <f ca="1">HLOOKUP($A141,'Scenario 4'!$I$75:$N$105,Summary!AC$2-2015,FALSE)</f>
        <v>0</v>
      </c>
      <c r="AD141" s="284">
        <f ca="1">HLOOKUP($A141,'Scenario 4'!$I$75:$N$105,Summary!AD$2-2015,FALSE)</f>
        <v>0</v>
      </c>
      <c r="AE141" s="284">
        <f ca="1">HLOOKUP($A141,'Scenario 4'!$I$75:$N$105,Summary!AE$2-2015,FALSE)</f>
        <v>0</v>
      </c>
      <c r="AF141" s="284">
        <f ca="1">HLOOKUP($A141,'Scenario 4'!$I$75:$N$105,Summary!AF$2-2015,FALSE)</f>
        <v>0</v>
      </c>
      <c r="AG141" s="284">
        <f ca="1">HLOOKUP($A141,'Scenario 4'!$I$75:$N$105,Summary!AG$2-2015,FALSE)</f>
        <v>0</v>
      </c>
      <c r="AH141" s="284">
        <f ca="1">HLOOKUP($A141,'Scenario 4'!$I$75:$N$105,Summary!AH$2-2015,FALSE)</f>
        <v>0</v>
      </c>
      <c r="AI141" s="284">
        <f ca="1">HLOOKUP($A141,'Scenario 4'!$I$75:$N$105,Summary!AI$2-2015,FALSE)</f>
        <v>0</v>
      </c>
      <c r="AJ141" s="284">
        <f ca="1">HLOOKUP($A141,'Scenario 4'!$I$75:$N$105,Summary!AJ$2-2015,FALSE)</f>
        <v>0</v>
      </c>
      <c r="AK141" s="284">
        <f ca="1">SUM(H141:AJ141)</f>
        <v>9168080.8032000009</v>
      </c>
    </row>
    <row r="142" spans="1:37" s="281" customFormat="1" hidden="1" outlineLevel="1">
      <c r="A142" s="283" t="str">
        <f>A141</f>
        <v>4D</v>
      </c>
      <c r="B142" s="283"/>
      <c r="C142" s="287" t="s">
        <v>226</v>
      </c>
      <c r="D142" s="283"/>
      <c r="E142" s="283"/>
      <c r="F142" s="296"/>
      <c r="G142" s="282"/>
      <c r="H142" s="284">
        <f>HLOOKUP($A142,'Scenario 4'!$I$108:$N$138,Summary!H$2-2015,FALSE)</f>
        <v>18063856.140000001</v>
      </c>
      <c r="I142" s="284">
        <f>HLOOKUP($A142,'Scenario 4'!$I$108:$N$138,Summary!I$2-2015,FALSE)</f>
        <v>18538569.849999998</v>
      </c>
      <c r="J142" s="284">
        <f>HLOOKUP($A142,'Scenario 4'!$I$108:$N$138,Summary!J$2-2015,FALSE)</f>
        <v>18854305.27</v>
      </c>
      <c r="K142" s="284">
        <f>HLOOKUP($A142,'Scenario 4'!$I$108:$N$138,Summary!K$2-2015,FALSE)</f>
        <v>17795841.474392522</v>
      </c>
      <c r="L142" s="284">
        <f>HLOOKUP($A142,'Scenario 4'!$I$108:$N$138,Summary!L$2-2015,FALSE)</f>
        <v>17896680.80747664</v>
      </c>
      <c r="M142" s="284">
        <f>HLOOKUP($A142,'Scenario 4'!$I$108:$N$138,Summary!M$2-2015,FALSE)</f>
        <v>13310711.81162888</v>
      </c>
      <c r="N142" s="284">
        <f>HLOOKUP($A142,'Scenario 4'!$I$108:$N$138,Summary!N$2-2015,FALSE)</f>
        <v>13576926.047861453</v>
      </c>
      <c r="O142" s="284">
        <f>HLOOKUP($A142,'Scenario 4'!$I$108:$N$138,Summary!O$2-2015,FALSE)</f>
        <v>13848464.568818685</v>
      </c>
      <c r="P142" s="284">
        <f>HLOOKUP($A142,'Scenario 4'!$I$108:$N$138,Summary!P$2-2015,FALSE)</f>
        <v>14125433.860195056</v>
      </c>
      <c r="Q142" s="284">
        <f>HLOOKUP($A142,'Scenario 4'!$I$108:$N$138,Summary!Q$2-2015,FALSE)</f>
        <v>14407942.537398959</v>
      </c>
      <c r="R142" s="284">
        <f>HLOOKUP($A142,'Scenario 4'!$I$108:$N$138,Summary!R$2-2015,FALSE)</f>
        <v>14696101.388146939</v>
      </c>
      <c r="S142" s="284">
        <f>HLOOKUP($A142,'Scenario 4'!$I$108:$N$138,Summary!S$2-2015,FALSE)</f>
        <v>14990023.415909877</v>
      </c>
      <c r="T142" s="284">
        <f>HLOOKUP($A142,'Scenario 4'!$I$108:$N$138,Summary!T$2-2015,FALSE)</f>
        <v>15289823.884228075</v>
      </c>
      <c r="U142" s="284">
        <f>HLOOKUP($A142,'Scenario 4'!$I$108:$N$138,Summary!U$2-2015,FALSE)</f>
        <v>15595620.361912638</v>
      </c>
      <c r="V142" s="284">
        <f>HLOOKUP($A142,'Scenario 4'!$I$108:$N$138,Summary!V$2-2015,FALSE)</f>
        <v>0</v>
      </c>
      <c r="W142" s="284">
        <f>HLOOKUP($A142,'Scenario 4'!$I$108:$N$138,Summary!W$2-2015,FALSE)</f>
        <v>0</v>
      </c>
      <c r="X142" s="284">
        <f>HLOOKUP($A142,'Scenario 4'!$I$108:$N$138,Summary!X$2-2015,FALSE)</f>
        <v>0</v>
      </c>
      <c r="Y142" s="284">
        <f>HLOOKUP($A142,'Scenario 4'!$I$108:$N$138,Summary!Y$2-2015,FALSE)</f>
        <v>0</v>
      </c>
      <c r="Z142" s="284">
        <f>HLOOKUP($A142,'Scenario 4'!$I$108:$N$138,Summary!Z$2-2015,FALSE)</f>
        <v>0</v>
      </c>
      <c r="AA142" s="284">
        <f>HLOOKUP($A142,'Scenario 4'!$I$108:$N$138,Summary!AA$2-2015,FALSE)</f>
        <v>0</v>
      </c>
      <c r="AB142" s="284">
        <f>HLOOKUP($A142,'Scenario 4'!$I$108:$N$138,Summary!AB$2-2015,FALSE)</f>
        <v>0</v>
      </c>
      <c r="AC142" s="284">
        <f>HLOOKUP($A142,'Scenario 4'!$I$108:$N$138,Summary!AC$2-2015,FALSE)</f>
        <v>0</v>
      </c>
      <c r="AD142" s="284">
        <f>HLOOKUP($A142,'Scenario 4'!$I$108:$N$138,Summary!AD$2-2015,FALSE)</f>
        <v>0</v>
      </c>
      <c r="AE142" s="284">
        <f>HLOOKUP($A142,'Scenario 4'!$I$108:$N$138,Summary!AE$2-2015,FALSE)</f>
        <v>0</v>
      </c>
      <c r="AF142" s="284">
        <f>HLOOKUP($A142,'Scenario 4'!$I$108:$N$138,Summary!AF$2-2015,FALSE)</f>
        <v>0</v>
      </c>
      <c r="AG142" s="284">
        <f>HLOOKUP($A142,'Scenario 4'!$I$108:$N$138,Summary!AG$2-2015,FALSE)</f>
        <v>0</v>
      </c>
      <c r="AH142" s="284">
        <f>HLOOKUP($A142,'Scenario 4'!$I$108:$N$138,Summary!AH$2-2015,FALSE)</f>
        <v>0</v>
      </c>
      <c r="AI142" s="284">
        <f>HLOOKUP($A142,'Scenario 4'!$I$108:$N$138,Summary!AI$2-2015,FALSE)</f>
        <v>0</v>
      </c>
      <c r="AJ142" s="284">
        <f>HLOOKUP($A142,'Scenario 4'!$I$108:$N$138,Summary!AJ$2-2015,FALSE)</f>
        <v>0</v>
      </c>
      <c r="AK142" s="284">
        <f>SUM(H142:AJ142)</f>
        <v>220990301.41796973</v>
      </c>
    </row>
    <row r="143" spans="1:37" s="281" customFormat="1" hidden="1" outlineLevel="1">
      <c r="A143" s="283" t="str">
        <f>A142</f>
        <v>4D</v>
      </c>
      <c r="B143" s="283"/>
      <c r="C143" s="287" t="s">
        <v>227</v>
      </c>
      <c r="D143" s="283"/>
      <c r="E143" s="283"/>
      <c r="F143" s="296"/>
      <c r="G143" s="282"/>
      <c r="H143" s="284">
        <f>HLOOKUP($A143,'Scenario 4'!$I$143:$N$173,Summary!H$2-2015,FALSE)</f>
        <v>10696150.390000001</v>
      </c>
      <c r="I143" s="284">
        <f>HLOOKUP($A143,'Scenario 4'!$I$143:$N$173,Summary!I$2-2015,FALSE)</f>
        <v>10735593.960000001</v>
      </c>
      <c r="J143" s="284">
        <f>HLOOKUP($A143,'Scenario 4'!$I$143:$N$173,Summary!J$2-2015,FALSE)</f>
        <v>8134829.0999999996</v>
      </c>
      <c r="K143" s="284">
        <f>HLOOKUP($A143,'Scenario 4'!$I$143:$N$173,Summary!K$2-2015,FALSE)</f>
        <v>10672831.800000001</v>
      </c>
      <c r="L143" s="284">
        <f>HLOOKUP($A143,'Scenario 4'!$I$143:$N$173,Summary!L$2-2015,FALSE)</f>
        <v>10192874</v>
      </c>
      <c r="M143" s="284">
        <f>HLOOKUP($A143,'Scenario 4'!$I$143:$N$173,Summary!M$2-2015,FALSE)</f>
        <v>5919898.9047119981</v>
      </c>
      <c r="N143" s="284">
        <f>HLOOKUP($A143,'Scenario 4'!$I$143:$N$173,Summary!N$2-2015,FALSE)</f>
        <v>6038296.8828062387</v>
      </c>
      <c r="O143" s="284">
        <f>HLOOKUP($A143,'Scenario 4'!$I$143:$N$173,Summary!O$2-2015,FALSE)</f>
        <v>6159062.8204623647</v>
      </c>
      <c r="P143" s="284">
        <f>HLOOKUP($A143,'Scenario 4'!$I$143:$N$173,Summary!P$2-2015,FALSE)</f>
        <v>6282244.0768716112</v>
      </c>
      <c r="Q143" s="284">
        <f>HLOOKUP($A143,'Scenario 4'!$I$143:$N$173,Summary!Q$2-2015,FALSE)</f>
        <v>6407888.958409043</v>
      </c>
      <c r="R143" s="284">
        <f>HLOOKUP($A143,'Scenario 4'!$I$143:$N$173,Summary!R$2-2015,FALSE)</f>
        <v>6536046.7375772242</v>
      </c>
      <c r="S143" s="284">
        <f>HLOOKUP($A143,'Scenario 4'!$I$143:$N$173,Summary!S$2-2015,FALSE)</f>
        <v>6666767.6723287702</v>
      </c>
      <c r="T143" s="284">
        <f>HLOOKUP($A143,'Scenario 4'!$I$143:$N$173,Summary!T$2-2015,FALSE)</f>
        <v>6800103.0257753432</v>
      </c>
      <c r="U143" s="284">
        <f>HLOOKUP($A143,'Scenario 4'!$I$143:$N$173,Summary!U$2-2015,FALSE)</f>
        <v>6936105.0862908531</v>
      </c>
      <c r="V143" s="284">
        <f>HLOOKUP($A143,'Scenario 4'!$I$143:$N$173,Summary!V$2-2015,FALSE)</f>
        <v>0</v>
      </c>
      <c r="W143" s="284">
        <f>HLOOKUP($A143,'Scenario 4'!$I$143:$N$173,Summary!W$2-2015,FALSE)</f>
        <v>0</v>
      </c>
      <c r="X143" s="284">
        <f>HLOOKUP($A143,'Scenario 4'!$I$143:$N$173,Summary!X$2-2015,FALSE)</f>
        <v>0</v>
      </c>
      <c r="Y143" s="284">
        <f>HLOOKUP($A143,'Scenario 4'!$I$143:$N$173,Summary!Y$2-2015,FALSE)</f>
        <v>0</v>
      </c>
      <c r="Z143" s="284">
        <f>HLOOKUP($A143,'Scenario 4'!$I$143:$N$173,Summary!Z$2-2015,FALSE)</f>
        <v>0</v>
      </c>
      <c r="AA143" s="284">
        <f>HLOOKUP($A143,'Scenario 4'!$I$143:$N$173,Summary!AA$2-2015,FALSE)</f>
        <v>0</v>
      </c>
      <c r="AB143" s="284">
        <f>HLOOKUP($A143,'Scenario 4'!$I$143:$N$173,Summary!AB$2-2015,FALSE)</f>
        <v>0</v>
      </c>
      <c r="AC143" s="284">
        <f>HLOOKUP($A143,'Scenario 4'!$I$143:$N$173,Summary!AC$2-2015,FALSE)</f>
        <v>0</v>
      </c>
      <c r="AD143" s="284">
        <f>HLOOKUP($A143,'Scenario 4'!$I$143:$N$173,Summary!AD$2-2015,FALSE)</f>
        <v>0</v>
      </c>
      <c r="AE143" s="284">
        <f>HLOOKUP($A143,'Scenario 4'!$I$143:$N$173,Summary!AE$2-2015,FALSE)</f>
        <v>0</v>
      </c>
      <c r="AF143" s="284">
        <f>HLOOKUP($A143,'Scenario 4'!$I$143:$N$173,Summary!AF$2-2015,FALSE)</f>
        <v>0</v>
      </c>
      <c r="AG143" s="284">
        <f>HLOOKUP($A143,'Scenario 4'!$I$143:$N$173,Summary!AG$2-2015,FALSE)</f>
        <v>0</v>
      </c>
      <c r="AH143" s="284">
        <f>HLOOKUP($A143,'Scenario 4'!$I$143:$N$173,Summary!AH$2-2015,FALSE)</f>
        <v>0</v>
      </c>
      <c r="AI143" s="284">
        <f>HLOOKUP($A143,'Scenario 4'!$I$143:$N$173,Summary!AI$2-2015,FALSE)</f>
        <v>0</v>
      </c>
      <c r="AJ143" s="284">
        <f>HLOOKUP($A143,'Scenario 4'!$I$143:$N$173,Summary!AJ$2-2015,FALSE)</f>
        <v>0</v>
      </c>
      <c r="AK143" s="284">
        <f>SUM(H143:AJ143)</f>
        <v>108178693.41523345</v>
      </c>
    </row>
    <row r="144" spans="1:37" s="281" customFormat="1" hidden="1" outlineLevel="1">
      <c r="A144" s="283" t="str">
        <f>A143</f>
        <v>4D</v>
      </c>
      <c r="B144" s="283"/>
      <c r="C144" s="287" t="s">
        <v>114</v>
      </c>
      <c r="D144" s="283"/>
      <c r="E144" s="283"/>
      <c r="F144" s="296"/>
      <c r="G144" s="282"/>
      <c r="H144" s="284">
        <f>HLOOKUP($A144,'Scenario 4'!$I$178:$N$208,Summary!H$2-2015,FALSE)</f>
        <v>2076817</v>
      </c>
      <c r="I144" s="284">
        <f>HLOOKUP($A144,'Scenario 4'!$I$178:$N$208,Summary!I$2-2015,FALSE)</f>
        <v>2179106</v>
      </c>
      <c r="J144" s="284">
        <f>HLOOKUP($A144,'Scenario 4'!$I$178:$N$208,Summary!J$2-2015,FALSE)</f>
        <v>2812155.9999999995</v>
      </c>
      <c r="K144" s="284">
        <f>HLOOKUP($A144,'Scenario 4'!$I$178:$N$208,Summary!K$2-2015,FALSE)</f>
        <v>1623670.392857143</v>
      </c>
      <c r="L144" s="284">
        <f>HLOOKUP($A144,'Scenario 4'!$I$178:$N$208,Summary!L$2-2015,FALSE)</f>
        <v>1686808.7380952381</v>
      </c>
      <c r="M144" s="284">
        <f>HLOOKUP($A144,'Scenario 4'!$I$178:$N$208,Summary!M$2-2015,FALSE)</f>
        <v>860272.45642857149</v>
      </c>
      <c r="N144" s="284">
        <f>HLOOKUP($A144,'Scenario 4'!$I$178:$N$208,Summary!N$2-2015,FALSE)</f>
        <v>877477.9055571428</v>
      </c>
      <c r="O144" s="284">
        <f>HLOOKUP($A144,'Scenario 4'!$I$178:$N$208,Summary!O$2-2015,FALSE)</f>
        <v>895027.46366828564</v>
      </c>
      <c r="P144" s="284">
        <f>HLOOKUP($A144,'Scenario 4'!$I$178:$N$208,Summary!P$2-2015,FALSE)</f>
        <v>912928.0129416514</v>
      </c>
      <c r="Q144" s="284">
        <f>HLOOKUP($A144,'Scenario 4'!$I$178:$N$208,Summary!Q$2-2015,FALSE)</f>
        <v>931186.57320048439</v>
      </c>
      <c r="R144" s="284">
        <f>HLOOKUP($A144,'Scenario 4'!$I$178:$N$208,Summary!R$2-2015,FALSE)</f>
        <v>949810.30466449424</v>
      </c>
      <c r="S144" s="284">
        <f>HLOOKUP($A144,'Scenario 4'!$I$178:$N$208,Summary!S$2-2015,FALSE)</f>
        <v>968806.51075778401</v>
      </c>
      <c r="T144" s="284">
        <f>HLOOKUP($A144,'Scenario 4'!$I$178:$N$208,Summary!T$2-2015,FALSE)</f>
        <v>988182.64097293955</v>
      </c>
      <c r="U144" s="284">
        <f>HLOOKUP($A144,'Scenario 4'!$I$178:$N$208,Summary!U$2-2015,FALSE)</f>
        <v>1007946.2937923984</v>
      </c>
      <c r="V144" s="284">
        <f>HLOOKUP($A144,'Scenario 4'!$I$178:$N$208,Summary!V$2-2015,FALSE)</f>
        <v>0</v>
      </c>
      <c r="W144" s="284">
        <f>HLOOKUP($A144,'Scenario 4'!$I$178:$N$208,Summary!W$2-2015,FALSE)</f>
        <v>0</v>
      </c>
      <c r="X144" s="284">
        <f>HLOOKUP($A144,'Scenario 4'!$I$178:$N$208,Summary!X$2-2015,FALSE)</f>
        <v>0</v>
      </c>
      <c r="Y144" s="284">
        <f>HLOOKUP($A144,'Scenario 4'!$I$178:$N$208,Summary!Y$2-2015,FALSE)</f>
        <v>0</v>
      </c>
      <c r="Z144" s="284">
        <f>HLOOKUP($A144,'Scenario 4'!$I$178:$N$208,Summary!Z$2-2015,FALSE)</f>
        <v>0</v>
      </c>
      <c r="AA144" s="284">
        <f>HLOOKUP($A144,'Scenario 4'!$I$178:$N$208,Summary!AA$2-2015,FALSE)</f>
        <v>0</v>
      </c>
      <c r="AB144" s="284">
        <f>HLOOKUP($A144,'Scenario 4'!$I$178:$N$208,Summary!AB$2-2015,FALSE)</f>
        <v>0</v>
      </c>
      <c r="AC144" s="284">
        <f>HLOOKUP($A144,'Scenario 4'!$I$178:$N$208,Summary!AC$2-2015,FALSE)</f>
        <v>0</v>
      </c>
      <c r="AD144" s="284">
        <f>HLOOKUP($A144,'Scenario 4'!$I$178:$N$208,Summary!AD$2-2015,FALSE)</f>
        <v>0</v>
      </c>
      <c r="AE144" s="284">
        <f>HLOOKUP($A144,'Scenario 4'!$I$178:$N$208,Summary!AE$2-2015,FALSE)</f>
        <v>0</v>
      </c>
      <c r="AF144" s="284">
        <f>HLOOKUP($A144,'Scenario 4'!$I$178:$N$208,Summary!AF$2-2015,FALSE)</f>
        <v>0</v>
      </c>
      <c r="AG144" s="284">
        <f>HLOOKUP($A144,'Scenario 4'!$I$178:$N$208,Summary!AG$2-2015,FALSE)</f>
        <v>0</v>
      </c>
      <c r="AH144" s="284">
        <f>HLOOKUP($A144,'Scenario 4'!$I$178:$N$208,Summary!AH$2-2015,FALSE)</f>
        <v>0</v>
      </c>
      <c r="AI144" s="284">
        <f>HLOOKUP($A144,'Scenario 4'!$I$178:$N$208,Summary!AI$2-2015,FALSE)</f>
        <v>0</v>
      </c>
      <c r="AJ144" s="284">
        <f>HLOOKUP($A144,'Scenario 4'!$I$178:$N$208,Summary!AJ$2-2015,FALSE)</f>
        <v>0</v>
      </c>
      <c r="AK144" s="284">
        <f>SUM(H144:AJ144)</f>
        <v>18770196.292936131</v>
      </c>
    </row>
    <row r="145" spans="1:37" s="281" customFormat="1" collapsed="1">
      <c r="A145" s="285" t="s">
        <v>239</v>
      </c>
      <c r="B145" s="285" t="str">
        <f>CONCATENATE("Sensitivity ",A145)</f>
        <v>Sensitivity 4E</v>
      </c>
      <c r="C145" s="289" t="s">
        <v>237</v>
      </c>
      <c r="D145" s="285" t="s">
        <v>427</v>
      </c>
      <c r="E145" s="285" t="s">
        <v>427</v>
      </c>
      <c r="F145" s="295"/>
      <c r="G145" s="288"/>
      <c r="H145" s="290">
        <f>SUBTOTAL(9,H146:H150)</f>
        <v>0</v>
      </c>
      <c r="I145" s="290">
        <f t="shared" ref="I145" si="639">SUBTOTAL(9,I146:I150)</f>
        <v>0</v>
      </c>
      <c r="J145" s="290">
        <f t="shared" ref="J145" si="640">SUBTOTAL(9,J146:J150)</f>
        <v>0</v>
      </c>
      <c r="K145" s="290">
        <f t="shared" ref="K145" si="641">SUBTOTAL(9,K146:K150)</f>
        <v>0</v>
      </c>
      <c r="L145" s="290">
        <f t="shared" ref="L145" si="642">SUBTOTAL(9,L146:L150)</f>
        <v>0</v>
      </c>
      <c r="M145" s="290">
        <f t="shared" ref="M145" si="643">SUBTOTAL(9,M146:M150)</f>
        <v>0</v>
      </c>
      <c r="N145" s="290">
        <f t="shared" ref="N145" si="644">SUBTOTAL(9,N146:N150)</f>
        <v>0</v>
      </c>
      <c r="O145" s="290">
        <f t="shared" ref="O145" si="645">SUBTOTAL(9,O146:O150)</f>
        <v>0</v>
      </c>
      <c r="P145" s="290">
        <f t="shared" ref="P145" si="646">SUBTOTAL(9,P146:P150)</f>
        <v>0</v>
      </c>
      <c r="Q145" s="290">
        <f t="shared" ref="Q145" si="647">SUBTOTAL(9,Q146:Q150)</f>
        <v>0</v>
      </c>
      <c r="R145" s="290">
        <f t="shared" ref="R145" si="648">SUBTOTAL(9,R146:R150)</f>
        <v>0</v>
      </c>
      <c r="S145" s="290">
        <f t="shared" ref="S145" si="649">SUBTOTAL(9,S146:S150)</f>
        <v>0</v>
      </c>
      <c r="T145" s="290">
        <f t="shared" ref="T145" si="650">SUBTOTAL(9,T146:T150)</f>
        <v>0</v>
      </c>
      <c r="U145" s="290">
        <f t="shared" ref="U145" si="651">SUBTOTAL(9,U146:U150)</f>
        <v>0</v>
      </c>
      <c r="V145" s="290">
        <f t="shared" ref="V145" si="652">SUBTOTAL(9,V146:V150)</f>
        <v>0</v>
      </c>
      <c r="W145" s="290">
        <f t="shared" ref="W145" si="653">SUBTOTAL(9,W146:W150)</f>
        <v>0</v>
      </c>
      <c r="X145" s="290">
        <f t="shared" ref="X145" si="654">SUBTOTAL(9,X146:X150)</f>
        <v>0</v>
      </c>
      <c r="Y145" s="290">
        <f t="shared" ref="Y145" si="655">SUBTOTAL(9,Y146:Y150)</f>
        <v>0</v>
      </c>
      <c r="Z145" s="290">
        <f t="shared" ref="Z145" si="656">SUBTOTAL(9,Z146:Z150)</f>
        <v>0</v>
      </c>
      <c r="AA145" s="290">
        <f t="shared" ref="AA145" si="657">SUBTOTAL(9,AA146:AA150)</f>
        <v>0</v>
      </c>
      <c r="AB145" s="290">
        <f t="shared" ref="AB145" si="658">SUBTOTAL(9,AB146:AB150)</f>
        <v>0</v>
      </c>
      <c r="AC145" s="290">
        <f t="shared" ref="AC145" si="659">SUBTOTAL(9,AC146:AC150)</f>
        <v>0</v>
      </c>
      <c r="AD145" s="290">
        <f t="shared" ref="AD145" si="660">SUBTOTAL(9,AD146:AD150)</f>
        <v>0</v>
      </c>
      <c r="AE145" s="290">
        <f t="shared" ref="AE145" si="661">SUBTOTAL(9,AE146:AE150)</f>
        <v>0</v>
      </c>
      <c r="AF145" s="290">
        <f t="shared" ref="AF145" si="662">SUBTOTAL(9,AF146:AF150)</f>
        <v>0</v>
      </c>
      <c r="AG145" s="290">
        <f t="shared" ref="AG145" si="663">SUBTOTAL(9,AG146:AG150)</f>
        <v>0</v>
      </c>
      <c r="AH145" s="290">
        <f t="shared" ref="AH145" si="664">SUBTOTAL(9,AH146:AH150)</f>
        <v>0</v>
      </c>
      <c r="AI145" s="290">
        <f t="shared" ref="AI145" si="665">SUBTOTAL(9,AI146:AI150)</f>
        <v>0</v>
      </c>
      <c r="AJ145" s="290">
        <f t="shared" ref="AJ145" si="666">SUBTOTAL(9,AJ146:AJ150)</f>
        <v>0</v>
      </c>
      <c r="AK145" s="290">
        <f t="shared" ref="AK145" si="667">SUBTOTAL(9,AK146:AK150)</f>
        <v>0</v>
      </c>
    </row>
    <row r="146" spans="1:37" s="281" customFormat="1" hidden="1" outlineLevel="1">
      <c r="A146" s="283" t="str">
        <f>A145</f>
        <v>4E</v>
      </c>
      <c r="B146" s="283"/>
      <c r="C146" s="287" t="s">
        <v>224</v>
      </c>
      <c r="D146" s="283"/>
      <c r="E146" s="283"/>
      <c r="F146" s="296"/>
      <c r="G146" s="282"/>
      <c r="H146" s="284">
        <f>HLOOKUP($A146,'Scenario 4'!$I$42:$N$72,Summary!H$2-2015,FALSE)</f>
        <v>0</v>
      </c>
      <c r="I146" s="284">
        <f>HLOOKUP($A146,'Scenario 4'!$I$42:$N$72,Summary!I$2-2015,FALSE)</f>
        <v>0</v>
      </c>
      <c r="J146" s="284">
        <f>HLOOKUP($A146,'Scenario 4'!$I$42:$N$72,Summary!J$2-2015,FALSE)</f>
        <v>0</v>
      </c>
      <c r="K146" s="284">
        <f>HLOOKUP($A146,'Scenario 4'!$I$42:$N$72,Summary!K$2-2015,FALSE)</f>
        <v>0</v>
      </c>
      <c r="L146" s="284">
        <f>HLOOKUP($A146,'Scenario 4'!$I$42:$N$72,Summary!L$2-2015,FALSE)</f>
        <v>0</v>
      </c>
      <c r="M146" s="284">
        <f>HLOOKUP($A146,'Scenario 4'!$I$42:$N$72,Summary!M$2-2015,FALSE)</f>
        <v>0</v>
      </c>
      <c r="N146" s="284">
        <f>HLOOKUP($A146,'Scenario 4'!$I$42:$N$72,Summary!N$2-2015,FALSE)</f>
        <v>0</v>
      </c>
      <c r="O146" s="284">
        <f>HLOOKUP($A146,'Scenario 4'!$I$42:$N$72,Summary!O$2-2015,FALSE)</f>
        <v>0</v>
      </c>
      <c r="P146" s="284">
        <f>HLOOKUP($A146,'Scenario 4'!$I$42:$N$72,Summary!P$2-2015,FALSE)</f>
        <v>0</v>
      </c>
      <c r="Q146" s="284">
        <f>HLOOKUP($A146,'Scenario 4'!$I$42:$N$72,Summary!Q$2-2015,FALSE)</f>
        <v>0</v>
      </c>
      <c r="R146" s="284">
        <f>HLOOKUP($A146,'Scenario 4'!$I$42:$N$72,Summary!R$2-2015,FALSE)</f>
        <v>0</v>
      </c>
      <c r="S146" s="284">
        <f>HLOOKUP($A146,'Scenario 4'!$I$42:$N$72,Summary!S$2-2015,FALSE)</f>
        <v>0</v>
      </c>
      <c r="T146" s="284">
        <f>HLOOKUP($A146,'Scenario 4'!$I$42:$N$72,Summary!T$2-2015,FALSE)</f>
        <v>0</v>
      </c>
      <c r="U146" s="284">
        <f>HLOOKUP($A146,'Scenario 4'!$I$42:$N$72,Summary!U$2-2015,FALSE)</f>
        <v>0</v>
      </c>
      <c r="V146" s="284">
        <f>HLOOKUP($A146,'Scenario 4'!$I$42:$N$72,Summary!V$2-2015,FALSE)</f>
        <v>0</v>
      </c>
      <c r="W146" s="284">
        <f>HLOOKUP($A146,'Scenario 4'!$I$42:$N$72,Summary!W$2-2015,FALSE)</f>
        <v>0</v>
      </c>
      <c r="X146" s="284">
        <f>HLOOKUP($A146,'Scenario 4'!$I$42:$N$72,Summary!X$2-2015,FALSE)</f>
        <v>0</v>
      </c>
      <c r="Y146" s="284">
        <f>HLOOKUP($A146,'Scenario 4'!$I$42:$N$72,Summary!Y$2-2015,FALSE)</f>
        <v>0</v>
      </c>
      <c r="Z146" s="284">
        <f>HLOOKUP($A146,'Scenario 4'!$I$42:$N$72,Summary!Z$2-2015,FALSE)</f>
        <v>0</v>
      </c>
      <c r="AA146" s="284">
        <f>HLOOKUP($A146,'Scenario 4'!$I$42:$N$72,Summary!AA$2-2015,FALSE)</f>
        <v>0</v>
      </c>
      <c r="AB146" s="284">
        <f>HLOOKUP($A146,'Scenario 4'!$I$42:$N$72,Summary!AB$2-2015,FALSE)</f>
        <v>0</v>
      </c>
      <c r="AC146" s="284">
        <f>HLOOKUP($A146,'Scenario 4'!$I$42:$N$72,Summary!AC$2-2015,FALSE)</f>
        <v>0</v>
      </c>
      <c r="AD146" s="284">
        <f>HLOOKUP($A146,'Scenario 4'!$I$42:$N$72,Summary!AD$2-2015,FALSE)</f>
        <v>0</v>
      </c>
      <c r="AE146" s="284">
        <f>HLOOKUP($A146,'Scenario 4'!$I$42:$N$72,Summary!AE$2-2015,FALSE)</f>
        <v>0</v>
      </c>
      <c r="AF146" s="284">
        <f>HLOOKUP($A146,'Scenario 4'!$I$42:$N$72,Summary!AF$2-2015,FALSE)</f>
        <v>0</v>
      </c>
      <c r="AG146" s="284">
        <f>HLOOKUP($A146,'Scenario 4'!$I$42:$N$72,Summary!AG$2-2015,FALSE)</f>
        <v>0</v>
      </c>
      <c r="AH146" s="284">
        <f>HLOOKUP($A146,'Scenario 4'!$I$42:$N$72,Summary!AH$2-2015,FALSE)</f>
        <v>0</v>
      </c>
      <c r="AI146" s="284">
        <f>HLOOKUP($A146,'Scenario 4'!$I$42:$N$72,Summary!AI$2-2015,FALSE)</f>
        <v>0</v>
      </c>
      <c r="AJ146" s="284">
        <f>HLOOKUP($A146,'Scenario 4'!$I$42:$N$72,Summary!AJ$2-2015,FALSE)</f>
        <v>0</v>
      </c>
      <c r="AK146" s="284">
        <f>SUM(H146:AJ146)</f>
        <v>0</v>
      </c>
    </row>
    <row r="147" spans="1:37" s="281" customFormat="1" hidden="1" outlineLevel="1">
      <c r="A147" s="283" t="str">
        <f>A146</f>
        <v>4E</v>
      </c>
      <c r="B147" s="283"/>
      <c r="C147" s="287" t="s">
        <v>225</v>
      </c>
      <c r="D147" s="283"/>
      <c r="E147" s="283"/>
      <c r="F147" s="296"/>
      <c r="G147" s="282"/>
      <c r="H147" s="284" t="str">
        <f>HLOOKUP($A147,'Scenario 4'!$I$75:$N$105,Summary!H$2-2015,FALSE)</f>
        <v/>
      </c>
      <c r="I147" s="284" t="str">
        <f>HLOOKUP($A147,'Scenario 4'!$I$75:$N$105,Summary!I$2-2015,FALSE)</f>
        <v/>
      </c>
      <c r="J147" s="284" t="str">
        <f>HLOOKUP($A147,'Scenario 4'!$I$75:$N$105,Summary!J$2-2015,FALSE)</f>
        <v/>
      </c>
      <c r="K147" s="284" t="str">
        <f>HLOOKUP($A147,'Scenario 4'!$I$75:$N$105,Summary!K$2-2015,FALSE)</f>
        <v/>
      </c>
      <c r="L147" s="284" t="str">
        <f>HLOOKUP($A147,'Scenario 4'!$I$75:$N$105,Summary!L$2-2015,FALSE)</f>
        <v/>
      </c>
      <c r="M147" s="284" t="str">
        <f>HLOOKUP($A147,'Scenario 4'!$I$75:$N$105,Summary!M$2-2015,FALSE)</f>
        <v/>
      </c>
      <c r="N147" s="284" t="str">
        <f>HLOOKUP($A147,'Scenario 4'!$I$75:$N$105,Summary!N$2-2015,FALSE)</f>
        <v/>
      </c>
      <c r="O147" s="284" t="str">
        <f>HLOOKUP($A147,'Scenario 4'!$I$75:$N$105,Summary!O$2-2015,FALSE)</f>
        <v/>
      </c>
      <c r="P147" s="284" t="str">
        <f>HLOOKUP($A147,'Scenario 4'!$I$75:$N$105,Summary!P$2-2015,FALSE)</f>
        <v/>
      </c>
      <c r="Q147" s="284" t="str">
        <f>HLOOKUP($A147,'Scenario 4'!$I$75:$N$105,Summary!Q$2-2015,FALSE)</f>
        <v/>
      </c>
      <c r="R147" s="284" t="str">
        <f>HLOOKUP($A147,'Scenario 4'!$I$75:$N$105,Summary!R$2-2015,FALSE)</f>
        <v/>
      </c>
      <c r="S147" s="284" t="str">
        <f>HLOOKUP($A147,'Scenario 4'!$I$75:$N$105,Summary!S$2-2015,FALSE)</f>
        <v/>
      </c>
      <c r="T147" s="284" t="str">
        <f>HLOOKUP($A147,'Scenario 4'!$I$75:$N$105,Summary!T$2-2015,FALSE)</f>
        <v/>
      </c>
      <c r="U147" s="284" t="str">
        <f>HLOOKUP($A147,'Scenario 4'!$I$75:$N$105,Summary!U$2-2015,FALSE)</f>
        <v/>
      </c>
      <c r="V147" s="284" t="str">
        <f>HLOOKUP($A147,'Scenario 4'!$I$75:$N$105,Summary!V$2-2015,FALSE)</f>
        <v/>
      </c>
      <c r="W147" s="284" t="str">
        <f>HLOOKUP($A147,'Scenario 4'!$I$75:$N$105,Summary!W$2-2015,FALSE)</f>
        <v/>
      </c>
      <c r="X147" s="284" t="str">
        <f>HLOOKUP($A147,'Scenario 4'!$I$75:$N$105,Summary!X$2-2015,FALSE)</f>
        <v/>
      </c>
      <c r="Y147" s="284" t="str">
        <f>HLOOKUP($A147,'Scenario 4'!$I$75:$N$105,Summary!Y$2-2015,FALSE)</f>
        <v/>
      </c>
      <c r="Z147" s="284" t="str">
        <f>HLOOKUP($A147,'Scenario 4'!$I$75:$N$105,Summary!Z$2-2015,FALSE)</f>
        <v/>
      </c>
      <c r="AA147" s="284" t="str">
        <f>HLOOKUP($A147,'Scenario 4'!$I$75:$N$105,Summary!AA$2-2015,FALSE)</f>
        <v/>
      </c>
      <c r="AB147" s="284" t="str">
        <f>HLOOKUP($A147,'Scenario 4'!$I$75:$N$105,Summary!AB$2-2015,FALSE)</f>
        <v/>
      </c>
      <c r="AC147" s="284" t="str">
        <f>HLOOKUP($A147,'Scenario 4'!$I$75:$N$105,Summary!AC$2-2015,FALSE)</f>
        <v/>
      </c>
      <c r="AD147" s="284" t="str">
        <f>HLOOKUP($A147,'Scenario 4'!$I$75:$N$105,Summary!AD$2-2015,FALSE)</f>
        <v/>
      </c>
      <c r="AE147" s="284" t="str">
        <f>HLOOKUP($A147,'Scenario 4'!$I$75:$N$105,Summary!AE$2-2015,FALSE)</f>
        <v/>
      </c>
      <c r="AF147" s="284" t="str">
        <f>HLOOKUP($A147,'Scenario 4'!$I$75:$N$105,Summary!AF$2-2015,FALSE)</f>
        <v/>
      </c>
      <c r="AG147" s="284" t="str">
        <f>HLOOKUP($A147,'Scenario 4'!$I$75:$N$105,Summary!AG$2-2015,FALSE)</f>
        <v/>
      </c>
      <c r="AH147" s="284" t="str">
        <f>HLOOKUP($A147,'Scenario 4'!$I$75:$N$105,Summary!AH$2-2015,FALSE)</f>
        <v/>
      </c>
      <c r="AI147" s="284" t="str">
        <f>HLOOKUP($A147,'Scenario 4'!$I$75:$N$105,Summary!AI$2-2015,FALSE)</f>
        <v/>
      </c>
      <c r="AJ147" s="284" t="str">
        <f>HLOOKUP($A147,'Scenario 4'!$I$75:$N$105,Summary!AJ$2-2015,FALSE)</f>
        <v/>
      </c>
      <c r="AK147" s="284">
        <f>SUM(H147:AJ147)</f>
        <v>0</v>
      </c>
    </row>
    <row r="148" spans="1:37" s="281" customFormat="1" hidden="1" outlineLevel="1">
      <c r="A148" s="283" t="str">
        <f>A147</f>
        <v>4E</v>
      </c>
      <c r="B148" s="283"/>
      <c r="C148" s="287" t="s">
        <v>226</v>
      </c>
      <c r="D148" s="283"/>
      <c r="E148" s="283"/>
      <c r="F148" s="296"/>
      <c r="G148" s="282"/>
      <c r="H148" s="284">
        <f>HLOOKUP($A148,'Scenario 4'!$I$108:$N$138,Summary!H$2-2015,FALSE)</f>
        <v>0</v>
      </c>
      <c r="I148" s="284">
        <f>HLOOKUP($A148,'Scenario 4'!$I$108:$N$138,Summary!I$2-2015,FALSE)</f>
        <v>0</v>
      </c>
      <c r="J148" s="284">
        <f>HLOOKUP($A148,'Scenario 4'!$I$108:$N$138,Summary!J$2-2015,FALSE)</f>
        <v>0</v>
      </c>
      <c r="K148" s="284">
        <f>HLOOKUP($A148,'Scenario 4'!$I$108:$N$138,Summary!K$2-2015,FALSE)</f>
        <v>0</v>
      </c>
      <c r="L148" s="284">
        <f>HLOOKUP($A148,'Scenario 4'!$I$108:$N$138,Summary!L$2-2015,FALSE)</f>
        <v>0</v>
      </c>
      <c r="M148" s="284">
        <f>HLOOKUP($A148,'Scenario 4'!$I$108:$N$138,Summary!M$2-2015,FALSE)</f>
        <v>0</v>
      </c>
      <c r="N148" s="284">
        <f>HLOOKUP($A148,'Scenario 4'!$I$108:$N$138,Summary!N$2-2015,FALSE)</f>
        <v>0</v>
      </c>
      <c r="O148" s="284">
        <f>HLOOKUP($A148,'Scenario 4'!$I$108:$N$138,Summary!O$2-2015,FALSE)</f>
        <v>0</v>
      </c>
      <c r="P148" s="284">
        <f>HLOOKUP($A148,'Scenario 4'!$I$108:$N$138,Summary!P$2-2015,FALSE)</f>
        <v>0</v>
      </c>
      <c r="Q148" s="284">
        <f>HLOOKUP($A148,'Scenario 4'!$I$108:$N$138,Summary!Q$2-2015,FALSE)</f>
        <v>0</v>
      </c>
      <c r="R148" s="284">
        <f>HLOOKUP($A148,'Scenario 4'!$I$108:$N$138,Summary!R$2-2015,FALSE)</f>
        <v>0</v>
      </c>
      <c r="S148" s="284">
        <f>HLOOKUP($A148,'Scenario 4'!$I$108:$N$138,Summary!S$2-2015,FALSE)</f>
        <v>0</v>
      </c>
      <c r="T148" s="284">
        <f>HLOOKUP($A148,'Scenario 4'!$I$108:$N$138,Summary!T$2-2015,FALSE)</f>
        <v>0</v>
      </c>
      <c r="U148" s="284">
        <f>HLOOKUP($A148,'Scenario 4'!$I$108:$N$138,Summary!U$2-2015,FALSE)</f>
        <v>0</v>
      </c>
      <c r="V148" s="284">
        <f>HLOOKUP($A148,'Scenario 4'!$I$108:$N$138,Summary!V$2-2015,FALSE)</f>
        <v>0</v>
      </c>
      <c r="W148" s="284">
        <f>HLOOKUP($A148,'Scenario 4'!$I$108:$N$138,Summary!W$2-2015,FALSE)</f>
        <v>0</v>
      </c>
      <c r="X148" s="284">
        <f>HLOOKUP($A148,'Scenario 4'!$I$108:$N$138,Summary!X$2-2015,FALSE)</f>
        <v>0</v>
      </c>
      <c r="Y148" s="284">
        <f>HLOOKUP($A148,'Scenario 4'!$I$108:$N$138,Summary!Y$2-2015,FALSE)</f>
        <v>0</v>
      </c>
      <c r="Z148" s="284">
        <f>HLOOKUP($A148,'Scenario 4'!$I$108:$N$138,Summary!Z$2-2015,FALSE)</f>
        <v>0</v>
      </c>
      <c r="AA148" s="284">
        <f>HLOOKUP($A148,'Scenario 4'!$I$108:$N$138,Summary!AA$2-2015,FALSE)</f>
        <v>0</v>
      </c>
      <c r="AB148" s="284">
        <f>HLOOKUP($A148,'Scenario 4'!$I$108:$N$138,Summary!AB$2-2015,FALSE)</f>
        <v>0</v>
      </c>
      <c r="AC148" s="284">
        <f>HLOOKUP($A148,'Scenario 4'!$I$108:$N$138,Summary!AC$2-2015,FALSE)</f>
        <v>0</v>
      </c>
      <c r="AD148" s="284">
        <f>HLOOKUP($A148,'Scenario 4'!$I$108:$N$138,Summary!AD$2-2015,FALSE)</f>
        <v>0</v>
      </c>
      <c r="AE148" s="284">
        <f>HLOOKUP($A148,'Scenario 4'!$I$108:$N$138,Summary!AE$2-2015,FALSE)</f>
        <v>0</v>
      </c>
      <c r="AF148" s="284">
        <f>HLOOKUP($A148,'Scenario 4'!$I$108:$N$138,Summary!AF$2-2015,FALSE)</f>
        <v>0</v>
      </c>
      <c r="AG148" s="284">
        <f>HLOOKUP($A148,'Scenario 4'!$I$108:$N$138,Summary!AG$2-2015,FALSE)</f>
        <v>0</v>
      </c>
      <c r="AH148" s="284">
        <f>HLOOKUP($A148,'Scenario 4'!$I$108:$N$138,Summary!AH$2-2015,FALSE)</f>
        <v>0</v>
      </c>
      <c r="AI148" s="284">
        <f>HLOOKUP($A148,'Scenario 4'!$I$108:$N$138,Summary!AI$2-2015,FALSE)</f>
        <v>0</v>
      </c>
      <c r="AJ148" s="284">
        <f>HLOOKUP($A148,'Scenario 4'!$I$108:$N$138,Summary!AJ$2-2015,FALSE)</f>
        <v>0</v>
      </c>
      <c r="AK148" s="284">
        <f>SUM(H148:AJ148)</f>
        <v>0</v>
      </c>
    </row>
    <row r="149" spans="1:37" s="281" customFormat="1" hidden="1" outlineLevel="1">
      <c r="A149" s="283" t="str">
        <f>A148</f>
        <v>4E</v>
      </c>
      <c r="B149" s="283"/>
      <c r="C149" s="287" t="s">
        <v>227</v>
      </c>
      <c r="D149" s="283"/>
      <c r="E149" s="283"/>
      <c r="F149" s="296"/>
      <c r="G149" s="282"/>
      <c r="H149" s="284">
        <f>HLOOKUP($A149,'Scenario 4'!$I$143:$N$173,Summary!H$2-2015,FALSE)</f>
        <v>0</v>
      </c>
      <c r="I149" s="284">
        <f>HLOOKUP($A149,'Scenario 4'!$I$143:$N$173,Summary!I$2-2015,FALSE)</f>
        <v>0</v>
      </c>
      <c r="J149" s="284">
        <f>HLOOKUP($A149,'Scenario 4'!$I$143:$N$173,Summary!J$2-2015,FALSE)</f>
        <v>0</v>
      </c>
      <c r="K149" s="284">
        <f>HLOOKUP($A149,'Scenario 4'!$I$143:$N$173,Summary!K$2-2015,FALSE)</f>
        <v>0</v>
      </c>
      <c r="L149" s="284">
        <f>HLOOKUP($A149,'Scenario 4'!$I$143:$N$173,Summary!L$2-2015,FALSE)</f>
        <v>0</v>
      </c>
      <c r="M149" s="284">
        <f>HLOOKUP($A149,'Scenario 4'!$I$143:$N$173,Summary!M$2-2015,FALSE)</f>
        <v>0</v>
      </c>
      <c r="N149" s="284">
        <f>HLOOKUP($A149,'Scenario 4'!$I$143:$N$173,Summary!N$2-2015,FALSE)</f>
        <v>0</v>
      </c>
      <c r="O149" s="284">
        <f>HLOOKUP($A149,'Scenario 4'!$I$143:$N$173,Summary!O$2-2015,FALSE)</f>
        <v>0</v>
      </c>
      <c r="P149" s="284">
        <f>HLOOKUP($A149,'Scenario 4'!$I$143:$N$173,Summary!P$2-2015,FALSE)</f>
        <v>0</v>
      </c>
      <c r="Q149" s="284">
        <f>HLOOKUP($A149,'Scenario 4'!$I$143:$N$173,Summary!Q$2-2015,FALSE)</f>
        <v>0</v>
      </c>
      <c r="R149" s="284">
        <f>HLOOKUP($A149,'Scenario 4'!$I$143:$N$173,Summary!R$2-2015,FALSE)</f>
        <v>0</v>
      </c>
      <c r="S149" s="284">
        <f>HLOOKUP($A149,'Scenario 4'!$I$143:$N$173,Summary!S$2-2015,FALSE)</f>
        <v>0</v>
      </c>
      <c r="T149" s="284">
        <f>HLOOKUP($A149,'Scenario 4'!$I$143:$N$173,Summary!T$2-2015,FALSE)</f>
        <v>0</v>
      </c>
      <c r="U149" s="284">
        <f>HLOOKUP($A149,'Scenario 4'!$I$143:$N$173,Summary!U$2-2015,FALSE)</f>
        <v>0</v>
      </c>
      <c r="V149" s="284">
        <f>HLOOKUP($A149,'Scenario 4'!$I$143:$N$173,Summary!V$2-2015,FALSE)</f>
        <v>0</v>
      </c>
      <c r="W149" s="284">
        <f>HLOOKUP($A149,'Scenario 4'!$I$143:$N$173,Summary!W$2-2015,FALSE)</f>
        <v>0</v>
      </c>
      <c r="X149" s="284">
        <f>HLOOKUP($A149,'Scenario 4'!$I$143:$N$173,Summary!X$2-2015,FALSE)</f>
        <v>0</v>
      </c>
      <c r="Y149" s="284">
        <f>HLOOKUP($A149,'Scenario 4'!$I$143:$N$173,Summary!Y$2-2015,FALSE)</f>
        <v>0</v>
      </c>
      <c r="Z149" s="284">
        <f>HLOOKUP($A149,'Scenario 4'!$I$143:$N$173,Summary!Z$2-2015,FALSE)</f>
        <v>0</v>
      </c>
      <c r="AA149" s="284">
        <f>HLOOKUP($A149,'Scenario 4'!$I$143:$N$173,Summary!AA$2-2015,FALSE)</f>
        <v>0</v>
      </c>
      <c r="AB149" s="284">
        <f>HLOOKUP($A149,'Scenario 4'!$I$143:$N$173,Summary!AB$2-2015,FALSE)</f>
        <v>0</v>
      </c>
      <c r="AC149" s="284">
        <f>HLOOKUP($A149,'Scenario 4'!$I$143:$N$173,Summary!AC$2-2015,FALSE)</f>
        <v>0</v>
      </c>
      <c r="AD149" s="284">
        <f>HLOOKUP($A149,'Scenario 4'!$I$143:$N$173,Summary!AD$2-2015,FALSE)</f>
        <v>0</v>
      </c>
      <c r="AE149" s="284">
        <f>HLOOKUP($A149,'Scenario 4'!$I$143:$N$173,Summary!AE$2-2015,FALSE)</f>
        <v>0</v>
      </c>
      <c r="AF149" s="284">
        <f>HLOOKUP($A149,'Scenario 4'!$I$143:$N$173,Summary!AF$2-2015,FALSE)</f>
        <v>0</v>
      </c>
      <c r="AG149" s="284">
        <f>HLOOKUP($A149,'Scenario 4'!$I$143:$N$173,Summary!AG$2-2015,FALSE)</f>
        <v>0</v>
      </c>
      <c r="AH149" s="284">
        <f>HLOOKUP($A149,'Scenario 4'!$I$143:$N$173,Summary!AH$2-2015,FALSE)</f>
        <v>0</v>
      </c>
      <c r="AI149" s="284">
        <f>HLOOKUP($A149,'Scenario 4'!$I$143:$N$173,Summary!AI$2-2015,FALSE)</f>
        <v>0</v>
      </c>
      <c r="AJ149" s="284">
        <f>HLOOKUP($A149,'Scenario 4'!$I$143:$N$173,Summary!AJ$2-2015,FALSE)</f>
        <v>0</v>
      </c>
      <c r="AK149" s="284">
        <f>SUM(H149:AJ149)</f>
        <v>0</v>
      </c>
    </row>
    <row r="150" spans="1:37" s="281" customFormat="1" hidden="1" outlineLevel="1">
      <c r="A150" s="283" t="str">
        <f>A149</f>
        <v>4E</v>
      </c>
      <c r="B150" s="283"/>
      <c r="C150" s="287" t="s">
        <v>114</v>
      </c>
      <c r="D150" s="283"/>
      <c r="E150" s="283"/>
      <c r="F150" s="296"/>
      <c r="G150" s="282"/>
      <c r="H150" s="284">
        <f>HLOOKUP($A150,'Scenario 4'!$I$178:$N$208,Summary!H$2-2015,FALSE)</f>
        <v>0</v>
      </c>
      <c r="I150" s="284">
        <f>HLOOKUP($A150,'Scenario 4'!$I$178:$N$208,Summary!I$2-2015,FALSE)</f>
        <v>0</v>
      </c>
      <c r="J150" s="284">
        <f>HLOOKUP($A150,'Scenario 4'!$I$178:$N$208,Summary!J$2-2015,FALSE)</f>
        <v>0</v>
      </c>
      <c r="K150" s="284">
        <f>HLOOKUP($A150,'Scenario 4'!$I$178:$N$208,Summary!K$2-2015,FALSE)</f>
        <v>0</v>
      </c>
      <c r="L150" s="284">
        <f>HLOOKUP($A150,'Scenario 4'!$I$178:$N$208,Summary!L$2-2015,FALSE)</f>
        <v>0</v>
      </c>
      <c r="M150" s="284">
        <f>HLOOKUP($A150,'Scenario 4'!$I$178:$N$208,Summary!M$2-2015,FALSE)</f>
        <v>0</v>
      </c>
      <c r="N150" s="284">
        <f>HLOOKUP($A150,'Scenario 4'!$I$178:$N$208,Summary!N$2-2015,FALSE)</f>
        <v>0</v>
      </c>
      <c r="O150" s="284">
        <f>HLOOKUP($A150,'Scenario 4'!$I$178:$N$208,Summary!O$2-2015,FALSE)</f>
        <v>0</v>
      </c>
      <c r="P150" s="284">
        <f>HLOOKUP($A150,'Scenario 4'!$I$178:$N$208,Summary!P$2-2015,FALSE)</f>
        <v>0</v>
      </c>
      <c r="Q150" s="284">
        <f>HLOOKUP($A150,'Scenario 4'!$I$178:$N$208,Summary!Q$2-2015,FALSE)</f>
        <v>0</v>
      </c>
      <c r="R150" s="284">
        <f>HLOOKUP($A150,'Scenario 4'!$I$178:$N$208,Summary!R$2-2015,FALSE)</f>
        <v>0</v>
      </c>
      <c r="S150" s="284">
        <f>HLOOKUP($A150,'Scenario 4'!$I$178:$N$208,Summary!S$2-2015,FALSE)</f>
        <v>0</v>
      </c>
      <c r="T150" s="284">
        <f>HLOOKUP($A150,'Scenario 4'!$I$178:$N$208,Summary!T$2-2015,FALSE)</f>
        <v>0</v>
      </c>
      <c r="U150" s="284">
        <f>HLOOKUP($A150,'Scenario 4'!$I$178:$N$208,Summary!U$2-2015,FALSE)</f>
        <v>0</v>
      </c>
      <c r="V150" s="284">
        <f>HLOOKUP($A150,'Scenario 4'!$I$178:$N$208,Summary!V$2-2015,FALSE)</f>
        <v>0</v>
      </c>
      <c r="W150" s="284">
        <f>HLOOKUP($A150,'Scenario 4'!$I$178:$N$208,Summary!W$2-2015,FALSE)</f>
        <v>0</v>
      </c>
      <c r="X150" s="284">
        <f>HLOOKUP($A150,'Scenario 4'!$I$178:$N$208,Summary!X$2-2015,FALSE)</f>
        <v>0</v>
      </c>
      <c r="Y150" s="284">
        <f>HLOOKUP($A150,'Scenario 4'!$I$178:$N$208,Summary!Y$2-2015,FALSE)</f>
        <v>0</v>
      </c>
      <c r="Z150" s="284">
        <f>HLOOKUP($A150,'Scenario 4'!$I$178:$N$208,Summary!Z$2-2015,FALSE)</f>
        <v>0</v>
      </c>
      <c r="AA150" s="284">
        <f>HLOOKUP($A150,'Scenario 4'!$I$178:$N$208,Summary!AA$2-2015,FALSE)</f>
        <v>0</v>
      </c>
      <c r="AB150" s="284">
        <f>HLOOKUP($A150,'Scenario 4'!$I$178:$N$208,Summary!AB$2-2015,FALSE)</f>
        <v>0</v>
      </c>
      <c r="AC150" s="284">
        <f>HLOOKUP($A150,'Scenario 4'!$I$178:$N$208,Summary!AC$2-2015,FALSE)</f>
        <v>0</v>
      </c>
      <c r="AD150" s="284">
        <f>HLOOKUP($A150,'Scenario 4'!$I$178:$N$208,Summary!AD$2-2015,FALSE)</f>
        <v>0</v>
      </c>
      <c r="AE150" s="284">
        <f>HLOOKUP($A150,'Scenario 4'!$I$178:$N$208,Summary!AE$2-2015,FALSE)</f>
        <v>0</v>
      </c>
      <c r="AF150" s="284">
        <f>HLOOKUP($A150,'Scenario 4'!$I$178:$N$208,Summary!AF$2-2015,FALSE)</f>
        <v>0</v>
      </c>
      <c r="AG150" s="284">
        <f>HLOOKUP($A150,'Scenario 4'!$I$178:$N$208,Summary!AG$2-2015,FALSE)</f>
        <v>0</v>
      </c>
      <c r="AH150" s="284">
        <f>HLOOKUP($A150,'Scenario 4'!$I$178:$N$208,Summary!AH$2-2015,FALSE)</f>
        <v>0</v>
      </c>
      <c r="AI150" s="284">
        <f>HLOOKUP($A150,'Scenario 4'!$I$178:$N$208,Summary!AI$2-2015,FALSE)</f>
        <v>0</v>
      </c>
      <c r="AJ150" s="284">
        <f>HLOOKUP($A150,'Scenario 4'!$I$178:$N$208,Summary!AJ$2-2015,FALSE)</f>
        <v>0</v>
      </c>
      <c r="AK150" s="284">
        <f>SUM(H150:AJ150)</f>
        <v>0</v>
      </c>
    </row>
    <row r="151" spans="1:37" collapsed="1">
      <c r="A151" s="286"/>
      <c r="C151" s="281"/>
      <c r="D151" s="286"/>
      <c r="E151" s="286"/>
      <c r="F151" s="297"/>
      <c r="G151" s="286"/>
      <c r="H151" s="281"/>
      <c r="I151" s="281"/>
      <c r="J151" s="281"/>
      <c r="K151" s="281"/>
      <c r="L151" s="281"/>
      <c r="M151" s="281"/>
      <c r="N151" s="281"/>
      <c r="O151" s="281"/>
      <c r="P151" s="281"/>
      <c r="Q151" s="281"/>
      <c r="R151" s="281"/>
      <c r="S151" s="281"/>
      <c r="T151" s="281"/>
      <c r="U151" s="281"/>
      <c r="V151" s="281"/>
      <c r="W151" s="281"/>
      <c r="X151" s="281"/>
      <c r="Y151" s="281"/>
      <c r="Z151" s="281"/>
      <c r="AA151" s="281"/>
      <c r="AB151" s="281"/>
      <c r="AC151" s="281"/>
      <c r="AD151" s="281"/>
      <c r="AE151" s="281"/>
      <c r="AF151" s="281"/>
      <c r="AG151" s="281"/>
      <c r="AH151" s="281"/>
      <c r="AI151" s="281"/>
      <c r="AJ151" s="281"/>
      <c r="AK151" s="281"/>
    </row>
    <row r="152" spans="1:37" s="281" customFormat="1">
      <c r="A152" s="285">
        <v>5</v>
      </c>
      <c r="B152" s="285" t="str">
        <f>CONCATENATE("Sensitivity ",A152)</f>
        <v>Sensitivity 5</v>
      </c>
      <c r="C152" s="289" t="s">
        <v>185</v>
      </c>
      <c r="D152" s="285">
        <v>2032</v>
      </c>
      <c r="E152" s="285">
        <v>2032</v>
      </c>
      <c r="F152" s="295" t="s">
        <v>314</v>
      </c>
      <c r="G152" s="288"/>
      <c r="H152" s="290">
        <f ca="1">SUBTOTAL(9,H153:H157)</f>
        <v>50240082.030000001</v>
      </c>
      <c r="I152" s="290">
        <f t="shared" ref="I152" ca="1" si="668">SUBTOTAL(9,I153:I157)</f>
        <v>34473053.879604362</v>
      </c>
      <c r="J152" s="290">
        <f t="shared" ref="J152" ca="1" si="669">SUBTOTAL(9,J153:J157)</f>
        <v>25285956.000638627</v>
      </c>
      <c r="K152" s="290">
        <f t="shared" ref="K152" ca="1" si="670">SUBTOTAL(9,K153:K157)</f>
        <v>29512106.855878498</v>
      </c>
      <c r="L152" s="290">
        <f t="shared" ref="L152" ca="1" si="671">SUBTOTAL(9,L153:L157)</f>
        <v>26544308.977815863</v>
      </c>
      <c r="M152" s="290">
        <f t="shared" ref="M152" ca="1" si="672">SUBTOTAL(9,M153:M157)</f>
        <v>23426200.683355231</v>
      </c>
      <c r="N152" s="290">
        <f t="shared" ref="N152" ca="1" si="673">SUBTOTAL(9,N153:N157)</f>
        <v>25344732.153109338</v>
      </c>
      <c r="O152" s="290">
        <f t="shared" ref="O152" ca="1" si="674">SUBTOTAL(9,O153:O157)</f>
        <v>26002159.999989018</v>
      </c>
      <c r="P152" s="290">
        <f t="shared" ref="P152" ca="1" si="675">SUBTOTAL(9,P153:P157)</f>
        <v>23566454.130817305</v>
      </c>
      <c r="Q152" s="290">
        <f t="shared" ref="Q152" ca="1" si="676">SUBTOTAL(9,Q153:Q157)</f>
        <v>26689515.079150233</v>
      </c>
      <c r="R152" s="290">
        <f t="shared" ref="R152" ca="1" si="677">SUBTOTAL(9,R153:R157)</f>
        <v>26243924.293362644</v>
      </c>
      <c r="S152" s="290">
        <f t="shared" ref="S152" ca="1" si="678">SUBTOTAL(9,S153:S157)</f>
        <v>25005609.271256372</v>
      </c>
      <c r="T152" s="290">
        <f t="shared" ref="T152" ca="1" si="679">SUBTOTAL(9,T153:T157)</f>
        <v>25838622.849301234</v>
      </c>
      <c r="U152" s="290">
        <f t="shared" ref="U152" ca="1" si="680">SUBTOTAL(9,U153:U157)</f>
        <v>23916768.853019815</v>
      </c>
      <c r="V152" s="290">
        <f t="shared" ref="V152" ca="1" si="681">SUBTOTAL(9,V153:V157)</f>
        <v>22157641.776689846</v>
      </c>
      <c r="W152" s="290">
        <f t="shared" ref="W152" ca="1" si="682">SUBTOTAL(9,W153:W157)</f>
        <v>21836936.572963607</v>
      </c>
      <c r="X152" s="290">
        <f t="shared" ref="X152" ca="1" si="683">SUBTOTAL(9,X153:X157)</f>
        <v>0</v>
      </c>
      <c r="Y152" s="290">
        <f t="shared" ref="Y152" ca="1" si="684">SUBTOTAL(9,Y153:Y157)</f>
        <v>0</v>
      </c>
      <c r="Z152" s="290">
        <f t="shared" ref="Z152" ca="1" si="685">SUBTOTAL(9,Z153:Z157)</f>
        <v>0</v>
      </c>
      <c r="AA152" s="290">
        <f t="shared" ref="AA152" ca="1" si="686">SUBTOTAL(9,AA153:AA157)</f>
        <v>0</v>
      </c>
      <c r="AB152" s="290">
        <f t="shared" ref="AB152" ca="1" si="687">SUBTOTAL(9,AB153:AB157)</f>
        <v>0</v>
      </c>
      <c r="AC152" s="290">
        <f t="shared" ref="AC152" ca="1" si="688">SUBTOTAL(9,AC153:AC157)</f>
        <v>0</v>
      </c>
      <c r="AD152" s="290">
        <f t="shared" ref="AD152" ca="1" si="689">SUBTOTAL(9,AD153:AD157)</f>
        <v>0</v>
      </c>
      <c r="AE152" s="290">
        <f t="shared" ref="AE152" ca="1" si="690">SUBTOTAL(9,AE153:AE157)</f>
        <v>0</v>
      </c>
      <c r="AF152" s="290">
        <f t="shared" ref="AF152" ca="1" si="691">SUBTOTAL(9,AF153:AF157)</f>
        <v>0</v>
      </c>
      <c r="AG152" s="290">
        <f t="shared" ref="AG152" ca="1" si="692">SUBTOTAL(9,AG153:AG157)</f>
        <v>0</v>
      </c>
      <c r="AH152" s="290">
        <f t="shared" ref="AH152" ca="1" si="693">SUBTOTAL(9,AH153:AH157)</f>
        <v>0</v>
      </c>
      <c r="AI152" s="290">
        <f t="shared" ref="AI152" ca="1" si="694">SUBTOTAL(9,AI153:AI157)</f>
        <v>0</v>
      </c>
      <c r="AJ152" s="290">
        <f t="shared" ref="AJ152" ca="1" si="695">SUBTOTAL(9,AJ153:AJ157)</f>
        <v>0</v>
      </c>
      <c r="AK152" s="290">
        <f t="shared" ref="AK152" ca="1" si="696">SUBTOTAL(9,AK153:AK157)</f>
        <v>436084073.40695196</v>
      </c>
    </row>
    <row r="153" spans="1:37" s="281" customFormat="1" hidden="1" outlineLevel="1">
      <c r="A153" s="283">
        <f>A152</f>
        <v>5</v>
      </c>
      <c r="B153" s="283"/>
      <c r="C153" s="287" t="s">
        <v>224</v>
      </c>
      <c r="D153" s="283"/>
      <c r="E153" s="283"/>
      <c r="F153" s="296"/>
      <c r="G153" s="282"/>
      <c r="H153" s="284">
        <f>HLOOKUP($A153,'Scenario 5'!$I$42:$N$72,Summary!H$2-2015,FALSE)</f>
        <v>18803258.5</v>
      </c>
      <c r="I153" s="284">
        <f>HLOOKUP($A153,'Scenario 5'!$I$42:$N$72,Summary!I$2-2015,FALSE)</f>
        <v>13964142.213</v>
      </c>
      <c r="J153" s="284">
        <f>HLOOKUP($A153,'Scenario 5'!$I$42:$N$72,Summary!J$2-2015,FALSE)</f>
        <v>9320316.4350000005</v>
      </c>
      <c r="K153" s="284">
        <f>HLOOKUP($A153,'Scenario 5'!$I$42:$N$72,Summary!K$2-2015,FALSE)</f>
        <v>11682802.886999998</v>
      </c>
      <c r="L153" s="284">
        <f>HLOOKUP($A153,'Scenario 5'!$I$42:$N$72,Summary!L$2-2015,FALSE)</f>
        <v>8858409.1896538679</v>
      </c>
      <c r="M153" s="284">
        <f>HLOOKUP($A153,'Scenario 5'!$I$42:$N$72,Summary!M$2-2015,FALSE)</f>
        <v>5387142.8994299993</v>
      </c>
      <c r="N153" s="284">
        <f>HLOOKUP($A153,'Scenario 5'!$I$42:$N$72,Summary!N$2-2015,FALSE)</f>
        <v>6945593.2135055996</v>
      </c>
      <c r="O153" s="284">
        <f>HLOOKUP($A153,'Scenario 5'!$I$42:$N$72,Summary!O$2-2015,FALSE)</f>
        <v>6144192.6139439233</v>
      </c>
      <c r="P153" s="284">
        <f>HLOOKUP($A153,'Scenario 5'!$I$42:$N$72,Summary!P$2-2015,FALSE)</f>
        <v>4483826.778053578</v>
      </c>
      <c r="Q153" s="284">
        <f>HLOOKUP($A153,'Scenario 5'!$I$42:$N$72,Summary!Q$2-2015,FALSE)</f>
        <v>7226195.1793312263</v>
      </c>
      <c r="R153" s="284">
        <f>HLOOKUP($A153,'Scenario 5'!$I$42:$N$72,Summary!R$2-2015,FALSE)</f>
        <v>6392417.9955472574</v>
      </c>
      <c r="S153" s="284">
        <f>HLOOKUP($A153,'Scenario 5'!$I$42:$N$72,Summary!S$2-2015,FALSE)</f>
        <v>4758272.8474846818</v>
      </c>
      <c r="T153" s="284">
        <f>HLOOKUP($A153,'Scenario 5'!$I$42:$N$72,Summary!T$2-2015,FALSE)</f>
        <v>5559659.6970541067</v>
      </c>
      <c r="U153" s="284">
        <f>HLOOKUP($A153,'Scenario 5'!$I$42:$N$72,Summary!U$2-2015,FALSE)</f>
        <v>3232226.43772774</v>
      </c>
      <c r="V153" s="284">
        <f>HLOOKUP($A153,'Scenario 5'!$I$42:$N$72,Summary!V$2-2015,FALSE)</f>
        <v>1059408.5130919355</v>
      </c>
      <c r="W153" s="284">
        <f>HLOOKUP($A153,'Scenario 5'!$I$42:$N$72,Summary!W$2-2015,FALSE)</f>
        <v>316738.64409373677</v>
      </c>
      <c r="X153" s="284">
        <f>HLOOKUP($A153,'Scenario 5'!$I$42:$N$72,Summary!X$2-2015,FALSE)</f>
        <v>0</v>
      </c>
      <c r="Y153" s="284">
        <f>HLOOKUP($A153,'Scenario 5'!$I$42:$N$72,Summary!Y$2-2015,FALSE)</f>
        <v>0</v>
      </c>
      <c r="Z153" s="284">
        <f>HLOOKUP($A153,'Scenario 5'!$I$42:$N$72,Summary!Z$2-2015,FALSE)</f>
        <v>0</v>
      </c>
      <c r="AA153" s="284">
        <f>HLOOKUP($A153,'Scenario 5'!$I$42:$N$72,Summary!AA$2-2015,FALSE)</f>
        <v>0</v>
      </c>
      <c r="AB153" s="284">
        <f>HLOOKUP($A153,'Scenario 5'!$I$42:$N$72,Summary!AB$2-2015,FALSE)</f>
        <v>0</v>
      </c>
      <c r="AC153" s="284">
        <f>HLOOKUP($A153,'Scenario 5'!$I$42:$N$72,Summary!AC$2-2015,FALSE)</f>
        <v>0</v>
      </c>
      <c r="AD153" s="284">
        <f>HLOOKUP($A153,'Scenario 5'!$I$42:$N$72,Summary!AD$2-2015,FALSE)</f>
        <v>0</v>
      </c>
      <c r="AE153" s="284">
        <f>HLOOKUP($A153,'Scenario 5'!$I$42:$N$72,Summary!AE$2-2015,FALSE)</f>
        <v>0</v>
      </c>
      <c r="AF153" s="284">
        <f>HLOOKUP($A153,'Scenario 5'!$I$42:$N$72,Summary!AF$2-2015,FALSE)</f>
        <v>0</v>
      </c>
      <c r="AG153" s="284">
        <f>HLOOKUP($A153,'Scenario 5'!$I$42:$N$72,Summary!AG$2-2015,FALSE)</f>
        <v>0</v>
      </c>
      <c r="AH153" s="284">
        <f>HLOOKUP($A153,'Scenario 5'!$I$42:$N$72,Summary!AH$2-2015,FALSE)</f>
        <v>0</v>
      </c>
      <c r="AI153" s="284">
        <f>HLOOKUP($A153,'Scenario 5'!$I$42:$N$72,Summary!AI$2-2015,FALSE)</f>
        <v>0</v>
      </c>
      <c r="AJ153" s="284">
        <f>HLOOKUP($A153,'Scenario 5'!$I$42:$N$72,Summary!AJ$2-2015,FALSE)</f>
        <v>0</v>
      </c>
      <c r="AK153" s="284">
        <f>SUM(H153:AJ153)</f>
        <v>114134604.04391763</v>
      </c>
    </row>
    <row r="154" spans="1:37" s="281" customFormat="1" hidden="1" outlineLevel="1">
      <c r="A154" s="283">
        <f>A153</f>
        <v>5</v>
      </c>
      <c r="B154" s="283"/>
      <c r="C154" s="287" t="s">
        <v>225</v>
      </c>
      <c r="D154" s="283"/>
      <c r="E154" s="283"/>
      <c r="F154" s="296"/>
      <c r="G154" s="282"/>
      <c r="H154" s="284">
        <f ca="1">HLOOKUP($A154,'Scenario 5'!$I$75:$N$105,Summary!H$2-2015,FALSE)</f>
        <v>600000</v>
      </c>
      <c r="I154" s="284">
        <f ca="1">HLOOKUP($A154,'Scenario 5'!$I$75:$N$105,Summary!I$2-2015,FALSE)</f>
        <v>3927000</v>
      </c>
      <c r="J154" s="284">
        <f ca="1">HLOOKUP($A154,'Scenario 5'!$I$75:$N$105,Summary!J$2-2015,FALSE)</f>
        <v>364000</v>
      </c>
      <c r="K154" s="284">
        <f ca="1">HLOOKUP($A154,'Scenario 5'!$I$75:$N$105,Summary!K$2-2015,FALSE)</f>
        <v>371000</v>
      </c>
      <c r="L154" s="284">
        <f ca="1">HLOOKUP($A154,'Scenario 5'!$I$75:$N$105,Summary!L$2-2015,FALSE)</f>
        <v>378000</v>
      </c>
      <c r="M154" s="284">
        <f ca="1">HLOOKUP($A154,'Scenario 5'!$I$75:$N$105,Summary!M$2-2015,FALSE)</f>
        <v>385000.00000000006</v>
      </c>
      <c r="N154" s="284">
        <f ca="1">HLOOKUP($A154,'Scenario 5'!$I$75:$N$105,Summary!N$2-2015,FALSE)</f>
        <v>392000.00000000006</v>
      </c>
      <c r="O154" s="284">
        <f ca="1">HLOOKUP($A154,'Scenario 5'!$I$75:$N$105,Summary!O$2-2015,FALSE)</f>
        <v>1490685.6676492798</v>
      </c>
      <c r="P154" s="284">
        <f ca="1">HLOOKUP($A154,'Scenario 5'!$I$75:$N$105,Summary!P$2-2015,FALSE)</f>
        <v>348000</v>
      </c>
      <c r="Q154" s="284">
        <f ca="1">HLOOKUP($A154,'Scenario 5'!$I$75:$N$105,Summary!Q$2-2015,FALSE)</f>
        <v>354000</v>
      </c>
      <c r="R154" s="284">
        <f ca="1">HLOOKUP($A154,'Scenario 5'!$I$75:$N$105,Summary!R$2-2015,FALSE)</f>
        <v>360000</v>
      </c>
      <c r="S154" s="284">
        <f ca="1">HLOOKUP($A154,'Scenario 5'!$I$75:$N$105,Summary!S$2-2015,FALSE)</f>
        <v>366000</v>
      </c>
      <c r="T154" s="284">
        <f ca="1">HLOOKUP($A154,'Scenario 5'!$I$75:$N$105,Summary!T$2-2015,FALSE)</f>
        <v>0</v>
      </c>
      <c r="U154" s="284">
        <f ca="1">HLOOKUP($A154,'Scenario 5'!$I$75:$N$105,Summary!U$2-2015,FALSE)</f>
        <v>0</v>
      </c>
      <c r="V154" s="284">
        <f ca="1">HLOOKUP($A154,'Scenario 5'!$I$75:$N$105,Summary!V$2-2015,FALSE)</f>
        <v>0</v>
      </c>
      <c r="W154" s="284">
        <f ca="1">HLOOKUP($A154,'Scenario 5'!$I$75:$N$105,Summary!W$2-2015,FALSE)</f>
        <v>0</v>
      </c>
      <c r="X154" s="284">
        <f ca="1">HLOOKUP($A154,'Scenario 5'!$I$75:$N$105,Summary!X$2-2015,FALSE)</f>
        <v>0</v>
      </c>
      <c r="Y154" s="284">
        <f ca="1">HLOOKUP($A154,'Scenario 5'!$I$75:$N$105,Summary!Y$2-2015,FALSE)</f>
        <v>0</v>
      </c>
      <c r="Z154" s="284">
        <f ca="1">HLOOKUP($A154,'Scenario 5'!$I$75:$N$105,Summary!Z$2-2015,FALSE)</f>
        <v>0</v>
      </c>
      <c r="AA154" s="284">
        <f ca="1">HLOOKUP($A154,'Scenario 5'!$I$75:$N$105,Summary!AA$2-2015,FALSE)</f>
        <v>0</v>
      </c>
      <c r="AB154" s="284">
        <f ca="1">HLOOKUP($A154,'Scenario 5'!$I$75:$N$105,Summary!AB$2-2015,FALSE)</f>
        <v>0</v>
      </c>
      <c r="AC154" s="284">
        <f ca="1">HLOOKUP($A154,'Scenario 5'!$I$75:$N$105,Summary!AC$2-2015,FALSE)</f>
        <v>0</v>
      </c>
      <c r="AD154" s="284">
        <f ca="1">HLOOKUP($A154,'Scenario 5'!$I$75:$N$105,Summary!AD$2-2015,FALSE)</f>
        <v>0</v>
      </c>
      <c r="AE154" s="284">
        <f ca="1">HLOOKUP($A154,'Scenario 5'!$I$75:$N$105,Summary!AE$2-2015,FALSE)</f>
        <v>0</v>
      </c>
      <c r="AF154" s="284">
        <f ca="1">HLOOKUP($A154,'Scenario 5'!$I$75:$N$105,Summary!AF$2-2015,FALSE)</f>
        <v>0</v>
      </c>
      <c r="AG154" s="284">
        <f ca="1">HLOOKUP($A154,'Scenario 5'!$I$75:$N$105,Summary!AG$2-2015,FALSE)</f>
        <v>0</v>
      </c>
      <c r="AH154" s="284">
        <f ca="1">HLOOKUP($A154,'Scenario 5'!$I$75:$N$105,Summary!AH$2-2015,FALSE)</f>
        <v>0</v>
      </c>
      <c r="AI154" s="284">
        <f ca="1">HLOOKUP($A154,'Scenario 5'!$I$75:$N$105,Summary!AI$2-2015,FALSE)</f>
        <v>0</v>
      </c>
      <c r="AJ154" s="284">
        <f ca="1">HLOOKUP($A154,'Scenario 5'!$I$75:$N$105,Summary!AJ$2-2015,FALSE)</f>
        <v>0</v>
      </c>
      <c r="AK154" s="284">
        <f ca="1">SUM(H154:AJ154)</f>
        <v>9335685.6676492803</v>
      </c>
    </row>
    <row r="155" spans="1:37" s="281" customFormat="1" hidden="1" outlineLevel="1">
      <c r="A155" s="283">
        <f>A154</f>
        <v>5</v>
      </c>
      <c r="B155" s="283"/>
      <c r="C155" s="287" t="s">
        <v>226</v>
      </c>
      <c r="D155" s="283"/>
      <c r="E155" s="283"/>
      <c r="F155" s="296"/>
      <c r="G155" s="282"/>
      <c r="H155" s="284">
        <f>HLOOKUP($A155,'Scenario 5'!$I$108:$N$138,Summary!H$2-2015,FALSE)</f>
        <v>18063856.140000001</v>
      </c>
      <c r="I155" s="284">
        <f>HLOOKUP($A155,'Scenario 5'!$I$108:$N$138,Summary!I$2-2015,FALSE)</f>
        <v>10741975.053271027</v>
      </c>
      <c r="J155" s="284">
        <f>HLOOKUP($A155,'Scenario 5'!$I$108:$N$138,Summary!J$2-2015,FALSE)</f>
        <v>10924924.548971962</v>
      </c>
      <c r="K155" s="284">
        <f>HLOOKUP($A155,'Scenario 5'!$I$108:$N$138,Summary!K$2-2015,FALSE)</f>
        <v>11493147.618878502</v>
      </c>
      <c r="L155" s="284">
        <f>HLOOKUP($A155,'Scenario 5'!$I$108:$N$138,Summary!L$2-2015,FALSE)</f>
        <v>11558273.021495329</v>
      </c>
      <c r="M155" s="284">
        <f>HLOOKUP($A155,'Scenario 5'!$I$108:$N$138,Summary!M$2-2015,FALSE)</f>
        <v>11789438.481925236</v>
      </c>
      <c r="N155" s="284">
        <f>HLOOKUP($A155,'Scenario 5'!$I$108:$N$138,Summary!N$2-2015,FALSE)</f>
        <v>12025227.251563739</v>
      </c>
      <c r="O155" s="284">
        <f>HLOOKUP($A155,'Scenario 5'!$I$108:$N$138,Summary!O$2-2015,FALSE)</f>
        <v>12265731.796595015</v>
      </c>
      <c r="P155" s="284">
        <f>HLOOKUP($A155,'Scenario 5'!$I$108:$N$138,Summary!P$2-2015,FALSE)</f>
        <v>12511046.432526913</v>
      </c>
      <c r="Q155" s="284">
        <f>HLOOKUP($A155,'Scenario 5'!$I$108:$N$138,Summary!Q$2-2015,FALSE)</f>
        <v>12761267.361177452</v>
      </c>
      <c r="R155" s="284">
        <f>HLOOKUP($A155,'Scenario 5'!$I$108:$N$138,Summary!R$2-2015,FALSE)</f>
        <v>13016492.708401002</v>
      </c>
      <c r="S155" s="284">
        <f>HLOOKUP($A155,'Scenario 5'!$I$108:$N$138,Summary!S$2-2015,FALSE)</f>
        <v>13276822.562569022</v>
      </c>
      <c r="T155" s="284">
        <f>HLOOKUP($A155,'Scenario 5'!$I$108:$N$138,Summary!T$2-2015,FALSE)</f>
        <v>13542359.013820404</v>
      </c>
      <c r="U155" s="284">
        <f>HLOOKUP($A155,'Scenario 5'!$I$108:$N$138,Summary!U$2-2015,FALSE)</f>
        <v>13813206.194096813</v>
      </c>
      <c r="V155" s="284">
        <f>HLOOKUP($A155,'Scenario 5'!$I$108:$N$138,Summary!V$2-2015,FALSE)</f>
        <v>14089470.317978747</v>
      </c>
      <c r="W155" s="284">
        <f>HLOOKUP($A155,'Scenario 5'!$I$108:$N$138,Summary!W$2-2015,FALSE)</f>
        <v>14371259.724338323</v>
      </c>
      <c r="X155" s="284">
        <f>HLOOKUP($A155,'Scenario 5'!$I$108:$N$138,Summary!X$2-2015,FALSE)</f>
        <v>0</v>
      </c>
      <c r="Y155" s="284">
        <f>HLOOKUP($A155,'Scenario 5'!$I$108:$N$138,Summary!Y$2-2015,FALSE)</f>
        <v>0</v>
      </c>
      <c r="Z155" s="284">
        <f>HLOOKUP($A155,'Scenario 5'!$I$108:$N$138,Summary!Z$2-2015,FALSE)</f>
        <v>0</v>
      </c>
      <c r="AA155" s="284">
        <f>HLOOKUP($A155,'Scenario 5'!$I$108:$N$138,Summary!AA$2-2015,FALSE)</f>
        <v>0</v>
      </c>
      <c r="AB155" s="284">
        <f>HLOOKUP($A155,'Scenario 5'!$I$108:$N$138,Summary!AB$2-2015,FALSE)</f>
        <v>0</v>
      </c>
      <c r="AC155" s="284">
        <f>HLOOKUP($A155,'Scenario 5'!$I$108:$N$138,Summary!AC$2-2015,FALSE)</f>
        <v>0</v>
      </c>
      <c r="AD155" s="284">
        <f>HLOOKUP($A155,'Scenario 5'!$I$108:$N$138,Summary!AD$2-2015,FALSE)</f>
        <v>0</v>
      </c>
      <c r="AE155" s="284">
        <f>HLOOKUP($A155,'Scenario 5'!$I$108:$N$138,Summary!AE$2-2015,FALSE)</f>
        <v>0</v>
      </c>
      <c r="AF155" s="284">
        <f>HLOOKUP($A155,'Scenario 5'!$I$108:$N$138,Summary!AF$2-2015,FALSE)</f>
        <v>0</v>
      </c>
      <c r="AG155" s="284">
        <f>HLOOKUP($A155,'Scenario 5'!$I$108:$N$138,Summary!AG$2-2015,FALSE)</f>
        <v>0</v>
      </c>
      <c r="AH155" s="284">
        <f>HLOOKUP($A155,'Scenario 5'!$I$108:$N$138,Summary!AH$2-2015,FALSE)</f>
        <v>0</v>
      </c>
      <c r="AI155" s="284">
        <f>HLOOKUP($A155,'Scenario 5'!$I$108:$N$138,Summary!AI$2-2015,FALSE)</f>
        <v>0</v>
      </c>
      <c r="AJ155" s="284">
        <f>HLOOKUP($A155,'Scenario 5'!$I$108:$N$138,Summary!AJ$2-2015,FALSE)</f>
        <v>0</v>
      </c>
      <c r="AK155" s="284">
        <f>SUM(H155:AJ155)</f>
        <v>206244498.22760946</v>
      </c>
    </row>
    <row r="156" spans="1:37" s="281" customFormat="1" hidden="1" outlineLevel="1">
      <c r="A156" s="283">
        <f>A155</f>
        <v>5</v>
      </c>
      <c r="B156" s="283"/>
      <c r="C156" s="287" t="s">
        <v>227</v>
      </c>
      <c r="D156" s="283"/>
      <c r="E156" s="283"/>
      <c r="F156" s="296"/>
      <c r="G156" s="282"/>
      <c r="H156" s="284">
        <f>HLOOKUP($A156,'Scenario 5'!$I$143:$N$173,Summary!H$2-2015,FALSE)</f>
        <v>10696150.390000001</v>
      </c>
      <c r="I156" s="284">
        <f>HLOOKUP($A156,'Scenario 5'!$I$143:$N$173,Summary!I$2-2015,FALSE)</f>
        <v>5367796.9800000004</v>
      </c>
      <c r="J156" s="284">
        <f>HLOOKUP($A156,'Scenario 5'!$I$143:$N$173,Summary!J$2-2015,FALSE)</f>
        <v>4067414.55</v>
      </c>
      <c r="K156" s="284">
        <f>HLOOKUP($A156,'Scenario 5'!$I$143:$N$173,Summary!K$2-2015,FALSE)</f>
        <v>5336415.9000000004</v>
      </c>
      <c r="L156" s="284">
        <f>HLOOKUP($A156,'Scenario 5'!$I$143:$N$173,Summary!L$2-2015,FALSE)</f>
        <v>5096437</v>
      </c>
      <c r="M156" s="284">
        <f>HLOOKUP($A156,'Scenario 5'!$I$143:$N$173,Summary!M$2-2015,FALSE)</f>
        <v>5198365.7399999984</v>
      </c>
      <c r="N156" s="284">
        <f>HLOOKUP($A156,'Scenario 5'!$I$143:$N$173,Summary!N$2-2015,FALSE)</f>
        <v>5302333.0547999991</v>
      </c>
      <c r="O156" s="284">
        <f>HLOOKUP($A156,'Scenario 5'!$I$143:$N$173,Summary!O$2-2015,FALSE)</f>
        <v>5408379.7158960002</v>
      </c>
      <c r="P156" s="284">
        <f>HLOOKUP($A156,'Scenario 5'!$I$143:$N$173,Summary!P$2-2015,FALSE)</f>
        <v>5516547.3102139188</v>
      </c>
      <c r="Q156" s="284">
        <f>HLOOKUP($A156,'Scenario 5'!$I$143:$N$173,Summary!Q$2-2015,FALSE)</f>
        <v>5626878.2564181974</v>
      </c>
      <c r="R156" s="284">
        <f>HLOOKUP($A156,'Scenario 5'!$I$143:$N$173,Summary!R$2-2015,FALSE)</f>
        <v>5739415.8215465611</v>
      </c>
      <c r="S156" s="284">
        <f>HLOOKUP($A156,'Scenario 5'!$I$143:$N$173,Summary!S$2-2015,FALSE)</f>
        <v>5854204.1379774939</v>
      </c>
      <c r="T156" s="284">
        <f>HLOOKUP($A156,'Scenario 5'!$I$143:$N$173,Summary!T$2-2015,FALSE)</f>
        <v>5971288.2207370419</v>
      </c>
      <c r="U156" s="284">
        <f>HLOOKUP($A156,'Scenario 5'!$I$143:$N$173,Summary!U$2-2015,FALSE)</f>
        <v>6090713.9851517854</v>
      </c>
      <c r="V156" s="284">
        <f>HLOOKUP($A156,'Scenario 5'!$I$143:$N$173,Summary!V$2-2015,FALSE)</f>
        <v>6212528.2648548186</v>
      </c>
      <c r="W156" s="284">
        <f>HLOOKUP($A156,'Scenario 5'!$I$143:$N$173,Summary!W$2-2015,FALSE)</f>
        <v>6336778.8301519165</v>
      </c>
      <c r="X156" s="284">
        <f>HLOOKUP($A156,'Scenario 5'!$I$143:$N$173,Summary!X$2-2015,FALSE)</f>
        <v>0</v>
      </c>
      <c r="Y156" s="284">
        <f>HLOOKUP($A156,'Scenario 5'!$I$143:$N$173,Summary!Y$2-2015,FALSE)</f>
        <v>0</v>
      </c>
      <c r="Z156" s="284">
        <f>HLOOKUP($A156,'Scenario 5'!$I$143:$N$173,Summary!Z$2-2015,FALSE)</f>
        <v>0</v>
      </c>
      <c r="AA156" s="284">
        <f>HLOOKUP($A156,'Scenario 5'!$I$143:$N$173,Summary!AA$2-2015,FALSE)</f>
        <v>0</v>
      </c>
      <c r="AB156" s="284">
        <f>HLOOKUP($A156,'Scenario 5'!$I$143:$N$173,Summary!AB$2-2015,FALSE)</f>
        <v>0</v>
      </c>
      <c r="AC156" s="284">
        <f>HLOOKUP($A156,'Scenario 5'!$I$143:$N$173,Summary!AC$2-2015,FALSE)</f>
        <v>0</v>
      </c>
      <c r="AD156" s="284">
        <f>HLOOKUP($A156,'Scenario 5'!$I$143:$N$173,Summary!AD$2-2015,FALSE)</f>
        <v>0</v>
      </c>
      <c r="AE156" s="284">
        <f>HLOOKUP($A156,'Scenario 5'!$I$143:$N$173,Summary!AE$2-2015,FALSE)</f>
        <v>0</v>
      </c>
      <c r="AF156" s="284">
        <f>HLOOKUP($A156,'Scenario 5'!$I$143:$N$173,Summary!AF$2-2015,FALSE)</f>
        <v>0</v>
      </c>
      <c r="AG156" s="284">
        <f>HLOOKUP($A156,'Scenario 5'!$I$143:$N$173,Summary!AG$2-2015,FALSE)</f>
        <v>0</v>
      </c>
      <c r="AH156" s="284">
        <f>HLOOKUP($A156,'Scenario 5'!$I$143:$N$173,Summary!AH$2-2015,FALSE)</f>
        <v>0</v>
      </c>
      <c r="AI156" s="284">
        <f>HLOOKUP($A156,'Scenario 5'!$I$143:$N$173,Summary!AI$2-2015,FALSE)</f>
        <v>0</v>
      </c>
      <c r="AJ156" s="284">
        <f>HLOOKUP($A156,'Scenario 5'!$I$143:$N$173,Summary!AJ$2-2015,FALSE)</f>
        <v>0</v>
      </c>
      <c r="AK156" s="284">
        <f>SUM(H156:AJ156)</f>
        <v>93821648.157747731</v>
      </c>
    </row>
    <row r="157" spans="1:37" s="281" customFormat="1" hidden="1" outlineLevel="1">
      <c r="A157" s="283">
        <f>A156</f>
        <v>5</v>
      </c>
      <c r="B157" s="283"/>
      <c r="C157" s="287" t="s">
        <v>114</v>
      </c>
      <c r="D157" s="283"/>
      <c r="E157" s="283"/>
      <c r="F157" s="296"/>
      <c r="G157" s="282"/>
      <c r="H157" s="284">
        <f>HLOOKUP($A157,'Scenario 5'!$I$178:$N$208,Summary!H$2-2015,FALSE)</f>
        <v>2076817</v>
      </c>
      <c r="I157" s="284">
        <f>HLOOKUP($A157,'Scenario 5'!$I$178:$N$208,Summary!I$2-2015,FALSE)</f>
        <v>472139.6333333333</v>
      </c>
      <c r="J157" s="284">
        <f>HLOOKUP($A157,'Scenario 5'!$I$178:$N$208,Summary!J$2-2015,FALSE)</f>
        <v>609300.46666666656</v>
      </c>
      <c r="K157" s="284">
        <f>HLOOKUP($A157,'Scenario 5'!$I$178:$N$208,Summary!K$2-2015,FALSE)</f>
        <v>628740.45000000007</v>
      </c>
      <c r="L157" s="284">
        <f>HLOOKUP($A157,'Scenario 5'!$I$178:$N$208,Summary!L$2-2015,FALSE)</f>
        <v>653189.7666666666</v>
      </c>
      <c r="M157" s="284">
        <f>HLOOKUP($A157,'Scenario 5'!$I$178:$N$208,Summary!M$2-2015,FALSE)</f>
        <v>666253.56200000003</v>
      </c>
      <c r="N157" s="284">
        <f>HLOOKUP($A157,'Scenario 5'!$I$178:$N$208,Summary!N$2-2015,FALSE)</f>
        <v>679578.63324</v>
      </c>
      <c r="O157" s="284">
        <f>HLOOKUP($A157,'Scenario 5'!$I$178:$N$208,Summary!O$2-2015,FALSE)</f>
        <v>693170.20590479998</v>
      </c>
      <c r="P157" s="284">
        <f>HLOOKUP($A157,'Scenario 5'!$I$178:$N$208,Summary!P$2-2015,FALSE)</f>
        <v>707033.61002289597</v>
      </c>
      <c r="Q157" s="284">
        <f>HLOOKUP($A157,'Scenario 5'!$I$178:$N$208,Summary!Q$2-2015,FALSE)</f>
        <v>721174.28222335386</v>
      </c>
      <c r="R157" s="284">
        <f>HLOOKUP($A157,'Scenario 5'!$I$178:$N$208,Summary!R$2-2015,FALSE)</f>
        <v>735597.76786782104</v>
      </c>
      <c r="S157" s="284">
        <f>HLOOKUP($A157,'Scenario 5'!$I$178:$N$208,Summary!S$2-2015,FALSE)</f>
        <v>750309.72322517738</v>
      </c>
      <c r="T157" s="284">
        <f>HLOOKUP($A157,'Scenario 5'!$I$178:$N$208,Summary!T$2-2015,FALSE)</f>
        <v>765315.91768968082</v>
      </c>
      <c r="U157" s="284">
        <f>HLOOKUP($A157,'Scenario 5'!$I$178:$N$208,Summary!U$2-2015,FALSE)</f>
        <v>780622.23604347452</v>
      </c>
      <c r="V157" s="284">
        <f>HLOOKUP($A157,'Scenario 5'!$I$178:$N$208,Summary!V$2-2015,FALSE)</f>
        <v>796234.68076434394</v>
      </c>
      <c r="W157" s="284">
        <f>HLOOKUP($A157,'Scenario 5'!$I$178:$N$208,Summary!W$2-2015,FALSE)</f>
        <v>812159.37437963078</v>
      </c>
      <c r="X157" s="284">
        <f>HLOOKUP($A157,'Scenario 5'!$I$178:$N$208,Summary!X$2-2015,FALSE)</f>
        <v>0</v>
      </c>
      <c r="Y157" s="284">
        <f>HLOOKUP($A157,'Scenario 5'!$I$178:$N$208,Summary!Y$2-2015,FALSE)</f>
        <v>0</v>
      </c>
      <c r="Z157" s="284">
        <f>HLOOKUP($A157,'Scenario 5'!$I$178:$N$208,Summary!Z$2-2015,FALSE)</f>
        <v>0</v>
      </c>
      <c r="AA157" s="284">
        <f>HLOOKUP($A157,'Scenario 5'!$I$178:$N$208,Summary!AA$2-2015,FALSE)</f>
        <v>0</v>
      </c>
      <c r="AB157" s="284">
        <f>HLOOKUP($A157,'Scenario 5'!$I$178:$N$208,Summary!AB$2-2015,FALSE)</f>
        <v>0</v>
      </c>
      <c r="AC157" s="284">
        <f>HLOOKUP($A157,'Scenario 5'!$I$178:$N$208,Summary!AC$2-2015,FALSE)</f>
        <v>0</v>
      </c>
      <c r="AD157" s="284">
        <f>HLOOKUP($A157,'Scenario 5'!$I$178:$N$208,Summary!AD$2-2015,FALSE)</f>
        <v>0</v>
      </c>
      <c r="AE157" s="284">
        <f>HLOOKUP($A157,'Scenario 5'!$I$178:$N$208,Summary!AE$2-2015,FALSE)</f>
        <v>0</v>
      </c>
      <c r="AF157" s="284">
        <f>HLOOKUP($A157,'Scenario 5'!$I$178:$N$208,Summary!AF$2-2015,FALSE)</f>
        <v>0</v>
      </c>
      <c r="AG157" s="284">
        <f>HLOOKUP($A157,'Scenario 5'!$I$178:$N$208,Summary!AG$2-2015,FALSE)</f>
        <v>0</v>
      </c>
      <c r="AH157" s="284">
        <f>HLOOKUP($A157,'Scenario 5'!$I$178:$N$208,Summary!AH$2-2015,FALSE)</f>
        <v>0</v>
      </c>
      <c r="AI157" s="284">
        <f>HLOOKUP($A157,'Scenario 5'!$I$178:$N$208,Summary!AI$2-2015,FALSE)</f>
        <v>0</v>
      </c>
      <c r="AJ157" s="284">
        <f>HLOOKUP($A157,'Scenario 5'!$I$178:$N$208,Summary!AJ$2-2015,FALSE)</f>
        <v>0</v>
      </c>
      <c r="AK157" s="284">
        <f>SUM(H157:AJ157)</f>
        <v>12547637.310027845</v>
      </c>
    </row>
    <row r="158" spans="1:37" s="281" customFormat="1" collapsed="1">
      <c r="A158" s="285" t="s">
        <v>214</v>
      </c>
      <c r="B158" s="285" t="str">
        <f>CONCATENATE("Sensitivity ",A158)</f>
        <v>Sensitivity 5A</v>
      </c>
      <c r="C158" s="289" t="s">
        <v>186</v>
      </c>
      <c r="D158" s="285">
        <v>2030</v>
      </c>
      <c r="E158" s="285">
        <v>2030</v>
      </c>
      <c r="F158" s="295" t="s">
        <v>315</v>
      </c>
      <c r="G158" s="288"/>
      <c r="H158" s="290">
        <f ca="1">SUBTOTAL(9,H159:H163)</f>
        <v>50240082.030000001</v>
      </c>
      <c r="I158" s="290">
        <f t="shared" ref="I158" ca="1" si="697">SUBTOTAL(9,I159:I163)</f>
        <v>51609983.380000003</v>
      </c>
      <c r="J158" s="290">
        <f t="shared" ref="J158" ca="1" si="698">SUBTOTAL(9,J159:J163)</f>
        <v>40885197.520000003</v>
      </c>
      <c r="K158" s="290">
        <f t="shared" ref="K158" ca="1" si="699">SUBTOTAL(9,K159:K163)</f>
        <v>32850050.537878502</v>
      </c>
      <c r="L158" s="290">
        <f t="shared" ref="L158" ca="1" si="700">SUBTOTAL(9,L159:L163)</f>
        <v>32001945.732642796</v>
      </c>
      <c r="M158" s="290">
        <f t="shared" ref="M158" ca="1" si="701">SUBTOTAL(9,M159:M163)</f>
        <v>25526057.843127232</v>
      </c>
      <c r="N158" s="290">
        <f t="shared" ref="N158" ca="1" si="702">SUBTOTAL(9,N159:N163)</f>
        <v>28761528.759862136</v>
      </c>
      <c r="O158" s="290">
        <f t="shared" ref="O158" ca="1" si="703">SUBTOTAL(9,O159:O163)</f>
        <v>26389522.485825717</v>
      </c>
      <c r="P158" s="290">
        <f t="shared" ref="P158" ca="1" si="704">SUBTOTAL(9,P159:P163)</f>
        <v>23566454.130817305</v>
      </c>
      <c r="Q158" s="290">
        <f t="shared" ref="Q158" ca="1" si="705">SUBTOTAL(9,Q159:Q163)</f>
        <v>26335515.079150233</v>
      </c>
      <c r="R158" s="290">
        <f t="shared" ref="R158" ca="1" si="706">SUBTOTAL(9,R159:R163)</f>
        <v>24126009.344587147</v>
      </c>
      <c r="S158" s="290">
        <f t="shared" ref="S158" ca="1" si="707">SUBTOTAL(9,S159:S163)</f>
        <v>22193857.027649246</v>
      </c>
      <c r="T158" s="290">
        <f t="shared" ref="T158" ca="1" si="708">SUBTOTAL(9,T159:T163)</f>
        <v>21920021.324894823</v>
      </c>
      <c r="U158" s="290">
        <f t="shared" ref="U158" ca="1" si="709">SUBTOTAL(9,U159:U163)</f>
        <v>20948574.08109</v>
      </c>
      <c r="V158" s="290">
        <f t="shared" ref="V158" ca="1" si="710">SUBTOTAL(9,V159:V163)</f>
        <v>0</v>
      </c>
      <c r="W158" s="290">
        <f t="shared" ref="W158" ca="1" si="711">SUBTOTAL(9,W159:W163)</f>
        <v>0</v>
      </c>
      <c r="X158" s="290">
        <f t="shared" ref="X158" ca="1" si="712">SUBTOTAL(9,X159:X163)</f>
        <v>0</v>
      </c>
      <c r="Y158" s="290">
        <f t="shared" ref="Y158" ca="1" si="713">SUBTOTAL(9,Y159:Y163)</f>
        <v>0</v>
      </c>
      <c r="Z158" s="290">
        <f t="shared" ref="Z158" ca="1" si="714">SUBTOTAL(9,Z159:Z163)</f>
        <v>0</v>
      </c>
      <c r="AA158" s="290">
        <f t="shared" ref="AA158" ca="1" si="715">SUBTOTAL(9,AA159:AA163)</f>
        <v>0</v>
      </c>
      <c r="AB158" s="290">
        <f t="shared" ref="AB158" ca="1" si="716">SUBTOTAL(9,AB159:AB163)</f>
        <v>0</v>
      </c>
      <c r="AC158" s="290">
        <f t="shared" ref="AC158" ca="1" si="717">SUBTOTAL(9,AC159:AC163)</f>
        <v>0</v>
      </c>
      <c r="AD158" s="290">
        <f t="shared" ref="AD158" ca="1" si="718">SUBTOTAL(9,AD159:AD163)</f>
        <v>0</v>
      </c>
      <c r="AE158" s="290">
        <f t="shared" ref="AE158" ca="1" si="719">SUBTOTAL(9,AE159:AE163)</f>
        <v>0</v>
      </c>
      <c r="AF158" s="290">
        <f t="shared" ref="AF158" ca="1" si="720">SUBTOTAL(9,AF159:AF163)</f>
        <v>0</v>
      </c>
      <c r="AG158" s="290">
        <f t="shared" ref="AG158" ca="1" si="721">SUBTOTAL(9,AG159:AG163)</f>
        <v>0</v>
      </c>
      <c r="AH158" s="290">
        <f t="shared" ref="AH158" ca="1" si="722">SUBTOTAL(9,AH159:AH163)</f>
        <v>0</v>
      </c>
      <c r="AI158" s="290">
        <f t="shared" ref="AI158" ca="1" si="723">SUBTOTAL(9,AI159:AI163)</f>
        <v>0</v>
      </c>
      <c r="AJ158" s="290">
        <f t="shared" ref="AJ158" ca="1" si="724">SUBTOTAL(9,AJ159:AJ163)</f>
        <v>0</v>
      </c>
      <c r="AK158" s="290">
        <f t="shared" ref="AK158" ca="1" si="725">SUBTOTAL(9,AK159:AK163)</f>
        <v>427354799.27752513</v>
      </c>
    </row>
    <row r="159" spans="1:37" s="281" customFormat="1" hidden="1" outlineLevel="1">
      <c r="A159" s="283" t="str">
        <f>A158</f>
        <v>5A</v>
      </c>
      <c r="B159" s="283"/>
      <c r="C159" s="287" t="s">
        <v>224</v>
      </c>
      <c r="D159" s="283"/>
      <c r="E159" s="283"/>
      <c r="F159" s="296"/>
      <c r="G159" s="282"/>
      <c r="H159" s="284">
        <f>HLOOKUP($A159,'Scenario 5'!$I$42:$N$72,Summary!H$2-2015,FALSE)</f>
        <v>18803258.5</v>
      </c>
      <c r="I159" s="284">
        <f>HLOOKUP($A159,'Scenario 5'!$I$42:$N$72,Summary!I$2-2015,FALSE)</f>
        <v>15515713.57</v>
      </c>
      <c r="J159" s="284">
        <f>HLOOKUP($A159,'Scenario 5'!$I$42:$N$72,Summary!J$2-2015,FALSE)</f>
        <v>10355907.15</v>
      </c>
      <c r="K159" s="284">
        <f>HLOOKUP($A159,'Scenario 5'!$I$42:$N$72,Summary!K$2-2015,FALSE)</f>
        <v>15020746.569000002</v>
      </c>
      <c r="L159" s="284">
        <f>HLOOKUP($A159,'Scenario 5'!$I$42:$N$72,Summary!L$2-2015,FALSE)</f>
        <v>13287613.784480801</v>
      </c>
      <c r="M159" s="284">
        <f>HLOOKUP($A159,'Scenario 5'!$I$42:$N$72,Summary!M$2-2015,FALSE)</f>
        <v>7542000.0592019986</v>
      </c>
      <c r="N159" s="284">
        <f>HLOOKUP($A159,'Scenario 5'!$I$42:$N$72,Summary!N$2-2015,FALSE)</f>
        <v>10418389.820258399</v>
      </c>
      <c r="O159" s="284">
        <f>HLOOKUP($A159,'Scenario 5'!$I$42:$N$72,Summary!O$2-2015,FALSE)</f>
        <v>7680240.7674299031</v>
      </c>
      <c r="P159" s="284">
        <f>HLOOKUP($A159,'Scenario 5'!$I$42:$N$72,Summary!P$2-2015,FALSE)</f>
        <v>4483826.778053578</v>
      </c>
      <c r="Q159" s="284">
        <f>HLOOKUP($A159,'Scenario 5'!$I$42:$N$72,Summary!Q$2-2015,FALSE)</f>
        <v>7226195.1793312263</v>
      </c>
      <c r="R159" s="284">
        <f>HLOOKUP($A159,'Scenario 5'!$I$42:$N$72,Summary!R$2-2015,FALSE)</f>
        <v>4634503.046771761</v>
      </c>
      <c r="S159" s="284">
        <f>HLOOKUP($A159,'Scenario 5'!$I$42:$N$72,Summary!S$2-2015,FALSE)</f>
        <v>2312520.6038775551</v>
      </c>
      <c r="T159" s="284">
        <f>HLOOKUP($A159,'Scenario 5'!$I$42:$N$72,Summary!T$2-2015,FALSE)</f>
        <v>1641058.1726476948</v>
      </c>
      <c r="U159" s="284">
        <f>HLOOKUP($A159,'Scenario 5'!$I$42:$N$72,Summary!U$2-2015,FALSE)</f>
        <v>264031.66579792445</v>
      </c>
      <c r="V159" s="284">
        <f>HLOOKUP($A159,'Scenario 5'!$I$42:$N$72,Summary!V$2-2015,FALSE)</f>
        <v>0</v>
      </c>
      <c r="W159" s="284">
        <f>HLOOKUP($A159,'Scenario 5'!$I$42:$N$72,Summary!W$2-2015,FALSE)</f>
        <v>0</v>
      </c>
      <c r="X159" s="284">
        <f>HLOOKUP($A159,'Scenario 5'!$I$42:$N$72,Summary!X$2-2015,FALSE)</f>
        <v>0</v>
      </c>
      <c r="Y159" s="284">
        <f>HLOOKUP($A159,'Scenario 5'!$I$42:$N$72,Summary!Y$2-2015,FALSE)</f>
        <v>0</v>
      </c>
      <c r="Z159" s="284">
        <f>HLOOKUP($A159,'Scenario 5'!$I$42:$N$72,Summary!Z$2-2015,FALSE)</f>
        <v>0</v>
      </c>
      <c r="AA159" s="284">
        <f>HLOOKUP($A159,'Scenario 5'!$I$42:$N$72,Summary!AA$2-2015,FALSE)</f>
        <v>0</v>
      </c>
      <c r="AB159" s="284">
        <f>HLOOKUP($A159,'Scenario 5'!$I$42:$N$72,Summary!AB$2-2015,FALSE)</f>
        <v>0</v>
      </c>
      <c r="AC159" s="284">
        <f>HLOOKUP($A159,'Scenario 5'!$I$42:$N$72,Summary!AC$2-2015,FALSE)</f>
        <v>0</v>
      </c>
      <c r="AD159" s="284">
        <f>HLOOKUP($A159,'Scenario 5'!$I$42:$N$72,Summary!AD$2-2015,FALSE)</f>
        <v>0</v>
      </c>
      <c r="AE159" s="284">
        <f>HLOOKUP($A159,'Scenario 5'!$I$42:$N$72,Summary!AE$2-2015,FALSE)</f>
        <v>0</v>
      </c>
      <c r="AF159" s="284">
        <f>HLOOKUP($A159,'Scenario 5'!$I$42:$N$72,Summary!AF$2-2015,FALSE)</f>
        <v>0</v>
      </c>
      <c r="AG159" s="284">
        <f>HLOOKUP($A159,'Scenario 5'!$I$42:$N$72,Summary!AG$2-2015,FALSE)</f>
        <v>0</v>
      </c>
      <c r="AH159" s="284">
        <f>HLOOKUP($A159,'Scenario 5'!$I$42:$N$72,Summary!AH$2-2015,FALSE)</f>
        <v>0</v>
      </c>
      <c r="AI159" s="284">
        <f>HLOOKUP($A159,'Scenario 5'!$I$42:$N$72,Summary!AI$2-2015,FALSE)</f>
        <v>0</v>
      </c>
      <c r="AJ159" s="284">
        <f>HLOOKUP($A159,'Scenario 5'!$I$42:$N$72,Summary!AJ$2-2015,FALSE)</f>
        <v>0</v>
      </c>
      <c r="AK159" s="284">
        <f>SUM(H159:AJ159)</f>
        <v>119186005.66685085</v>
      </c>
    </row>
    <row r="160" spans="1:37" s="281" customFormat="1" hidden="1" outlineLevel="1">
      <c r="A160" s="283" t="str">
        <f>A159</f>
        <v>5A</v>
      </c>
      <c r="B160" s="283"/>
      <c r="C160" s="287" t="s">
        <v>225</v>
      </c>
      <c r="D160" s="283"/>
      <c r="E160" s="283"/>
      <c r="F160" s="296"/>
      <c r="G160" s="282"/>
      <c r="H160" s="284">
        <f ca="1">HLOOKUP($A160,'Scenario 5'!$I$75:$N$105,Summary!H$2-2015,FALSE)</f>
        <v>600000</v>
      </c>
      <c r="I160" s="284">
        <f ca="1">HLOOKUP($A160,'Scenario 5'!$I$75:$N$105,Summary!I$2-2015,FALSE)</f>
        <v>4641000</v>
      </c>
      <c r="J160" s="284">
        <f ca="1">HLOOKUP($A160,'Scenario 5'!$I$75:$N$105,Summary!J$2-2015,FALSE)</f>
        <v>728000</v>
      </c>
      <c r="K160" s="284">
        <f ca="1">HLOOKUP($A160,'Scenario 5'!$I$75:$N$105,Summary!K$2-2015,FALSE)</f>
        <v>371000</v>
      </c>
      <c r="L160" s="284">
        <f ca="1">HLOOKUP($A160,'Scenario 5'!$I$75:$N$105,Summary!L$2-2015,FALSE)</f>
        <v>1406432.16</v>
      </c>
      <c r="M160" s="284">
        <f ca="1">HLOOKUP($A160,'Scenario 5'!$I$75:$N$105,Summary!M$2-2015,FALSE)</f>
        <v>330000</v>
      </c>
      <c r="N160" s="284">
        <f ca="1">HLOOKUP($A160,'Scenario 5'!$I$75:$N$105,Summary!N$2-2015,FALSE)</f>
        <v>336000.00000000006</v>
      </c>
      <c r="O160" s="284">
        <f ca="1">HLOOKUP($A160,'Scenario 5'!$I$75:$N$105,Summary!O$2-2015,FALSE)</f>
        <v>342000.00000000006</v>
      </c>
      <c r="P160" s="284">
        <f ca="1">HLOOKUP($A160,'Scenario 5'!$I$75:$N$105,Summary!P$2-2015,FALSE)</f>
        <v>348000</v>
      </c>
      <c r="Q160" s="284">
        <f ca="1">HLOOKUP($A160,'Scenario 5'!$I$75:$N$105,Summary!Q$2-2015,FALSE)</f>
        <v>0</v>
      </c>
      <c r="R160" s="284">
        <f ca="1">HLOOKUP($A160,'Scenario 5'!$I$75:$N$105,Summary!R$2-2015,FALSE)</f>
        <v>0</v>
      </c>
      <c r="S160" s="284">
        <f ca="1">HLOOKUP($A160,'Scenario 5'!$I$75:$N$105,Summary!S$2-2015,FALSE)</f>
        <v>0</v>
      </c>
      <c r="T160" s="284">
        <f ca="1">HLOOKUP($A160,'Scenario 5'!$I$75:$N$105,Summary!T$2-2015,FALSE)</f>
        <v>0</v>
      </c>
      <c r="U160" s="284">
        <f ca="1">HLOOKUP($A160,'Scenario 5'!$I$75:$N$105,Summary!U$2-2015,FALSE)</f>
        <v>0</v>
      </c>
      <c r="V160" s="284">
        <f ca="1">HLOOKUP($A160,'Scenario 5'!$I$75:$N$105,Summary!V$2-2015,FALSE)</f>
        <v>0</v>
      </c>
      <c r="W160" s="284">
        <f ca="1">HLOOKUP($A160,'Scenario 5'!$I$75:$N$105,Summary!W$2-2015,FALSE)</f>
        <v>0</v>
      </c>
      <c r="X160" s="284">
        <f ca="1">HLOOKUP($A160,'Scenario 5'!$I$75:$N$105,Summary!X$2-2015,FALSE)</f>
        <v>0</v>
      </c>
      <c r="Y160" s="284">
        <f ca="1">HLOOKUP($A160,'Scenario 5'!$I$75:$N$105,Summary!Y$2-2015,FALSE)</f>
        <v>0</v>
      </c>
      <c r="Z160" s="284">
        <f ca="1">HLOOKUP($A160,'Scenario 5'!$I$75:$N$105,Summary!Z$2-2015,FALSE)</f>
        <v>0</v>
      </c>
      <c r="AA160" s="284">
        <f ca="1">HLOOKUP($A160,'Scenario 5'!$I$75:$N$105,Summary!AA$2-2015,FALSE)</f>
        <v>0</v>
      </c>
      <c r="AB160" s="284">
        <f ca="1">HLOOKUP($A160,'Scenario 5'!$I$75:$N$105,Summary!AB$2-2015,FALSE)</f>
        <v>0</v>
      </c>
      <c r="AC160" s="284">
        <f ca="1">HLOOKUP($A160,'Scenario 5'!$I$75:$N$105,Summary!AC$2-2015,FALSE)</f>
        <v>0</v>
      </c>
      <c r="AD160" s="284">
        <f ca="1">HLOOKUP($A160,'Scenario 5'!$I$75:$N$105,Summary!AD$2-2015,FALSE)</f>
        <v>0</v>
      </c>
      <c r="AE160" s="284">
        <f ca="1">HLOOKUP($A160,'Scenario 5'!$I$75:$N$105,Summary!AE$2-2015,FALSE)</f>
        <v>0</v>
      </c>
      <c r="AF160" s="284">
        <f ca="1">HLOOKUP($A160,'Scenario 5'!$I$75:$N$105,Summary!AF$2-2015,FALSE)</f>
        <v>0</v>
      </c>
      <c r="AG160" s="284">
        <f ca="1">HLOOKUP($A160,'Scenario 5'!$I$75:$N$105,Summary!AG$2-2015,FALSE)</f>
        <v>0</v>
      </c>
      <c r="AH160" s="284">
        <f ca="1">HLOOKUP($A160,'Scenario 5'!$I$75:$N$105,Summary!AH$2-2015,FALSE)</f>
        <v>0</v>
      </c>
      <c r="AI160" s="284">
        <f ca="1">HLOOKUP($A160,'Scenario 5'!$I$75:$N$105,Summary!AI$2-2015,FALSE)</f>
        <v>0</v>
      </c>
      <c r="AJ160" s="284">
        <f ca="1">HLOOKUP($A160,'Scenario 5'!$I$75:$N$105,Summary!AJ$2-2015,FALSE)</f>
        <v>0</v>
      </c>
      <c r="AK160" s="284">
        <f ca="1">SUM(H160:AJ160)</f>
        <v>9102432.1600000001</v>
      </c>
    </row>
    <row r="161" spans="1:37" s="281" customFormat="1" hidden="1" outlineLevel="1">
      <c r="A161" s="283" t="str">
        <f>A160</f>
        <v>5A</v>
      </c>
      <c r="B161" s="283"/>
      <c r="C161" s="287" t="s">
        <v>226</v>
      </c>
      <c r="D161" s="283"/>
      <c r="E161" s="283"/>
      <c r="F161" s="296"/>
      <c r="G161" s="282"/>
      <c r="H161" s="284">
        <f>HLOOKUP($A161,'Scenario 5'!$I$108:$N$138,Summary!H$2-2015,FALSE)</f>
        <v>18063856.140000001</v>
      </c>
      <c r="I161" s="284">
        <f>HLOOKUP($A161,'Scenario 5'!$I$108:$N$138,Summary!I$2-2015,FALSE)</f>
        <v>18538569.849999998</v>
      </c>
      <c r="J161" s="284">
        <f>HLOOKUP($A161,'Scenario 5'!$I$108:$N$138,Summary!J$2-2015,FALSE)</f>
        <v>18854305.27</v>
      </c>
      <c r="K161" s="284">
        <f>HLOOKUP($A161,'Scenario 5'!$I$108:$N$138,Summary!K$2-2015,FALSE)</f>
        <v>11493147.618878502</v>
      </c>
      <c r="L161" s="284">
        <f>HLOOKUP($A161,'Scenario 5'!$I$108:$N$138,Summary!L$2-2015,FALSE)</f>
        <v>11558273.021495329</v>
      </c>
      <c r="M161" s="284">
        <f>HLOOKUP($A161,'Scenario 5'!$I$108:$N$138,Summary!M$2-2015,FALSE)</f>
        <v>11789438.481925236</v>
      </c>
      <c r="N161" s="284">
        <f>HLOOKUP($A161,'Scenario 5'!$I$108:$N$138,Summary!N$2-2015,FALSE)</f>
        <v>12025227.251563739</v>
      </c>
      <c r="O161" s="284">
        <f>HLOOKUP($A161,'Scenario 5'!$I$108:$N$138,Summary!O$2-2015,FALSE)</f>
        <v>12265731.796595015</v>
      </c>
      <c r="P161" s="284">
        <f>HLOOKUP($A161,'Scenario 5'!$I$108:$N$138,Summary!P$2-2015,FALSE)</f>
        <v>12511046.432526913</v>
      </c>
      <c r="Q161" s="284">
        <f>HLOOKUP($A161,'Scenario 5'!$I$108:$N$138,Summary!Q$2-2015,FALSE)</f>
        <v>12761267.361177452</v>
      </c>
      <c r="R161" s="284">
        <f>HLOOKUP($A161,'Scenario 5'!$I$108:$N$138,Summary!R$2-2015,FALSE)</f>
        <v>13016492.708401002</v>
      </c>
      <c r="S161" s="284">
        <f>HLOOKUP($A161,'Scenario 5'!$I$108:$N$138,Summary!S$2-2015,FALSE)</f>
        <v>13276822.562569022</v>
      </c>
      <c r="T161" s="284">
        <f>HLOOKUP($A161,'Scenario 5'!$I$108:$N$138,Summary!T$2-2015,FALSE)</f>
        <v>13542359.013820404</v>
      </c>
      <c r="U161" s="284">
        <f>HLOOKUP($A161,'Scenario 5'!$I$108:$N$138,Summary!U$2-2015,FALSE)</f>
        <v>13813206.194096813</v>
      </c>
      <c r="V161" s="284">
        <f>HLOOKUP($A161,'Scenario 5'!$I$108:$N$138,Summary!V$2-2015,FALSE)</f>
        <v>0</v>
      </c>
      <c r="W161" s="284">
        <f>HLOOKUP($A161,'Scenario 5'!$I$108:$N$138,Summary!W$2-2015,FALSE)</f>
        <v>0</v>
      </c>
      <c r="X161" s="284">
        <f>HLOOKUP($A161,'Scenario 5'!$I$108:$N$138,Summary!X$2-2015,FALSE)</f>
        <v>0</v>
      </c>
      <c r="Y161" s="284">
        <f>HLOOKUP($A161,'Scenario 5'!$I$108:$N$138,Summary!Y$2-2015,FALSE)</f>
        <v>0</v>
      </c>
      <c r="Z161" s="284">
        <f>HLOOKUP($A161,'Scenario 5'!$I$108:$N$138,Summary!Z$2-2015,FALSE)</f>
        <v>0</v>
      </c>
      <c r="AA161" s="284">
        <f>HLOOKUP($A161,'Scenario 5'!$I$108:$N$138,Summary!AA$2-2015,FALSE)</f>
        <v>0</v>
      </c>
      <c r="AB161" s="284">
        <f>HLOOKUP($A161,'Scenario 5'!$I$108:$N$138,Summary!AB$2-2015,FALSE)</f>
        <v>0</v>
      </c>
      <c r="AC161" s="284">
        <f>HLOOKUP($A161,'Scenario 5'!$I$108:$N$138,Summary!AC$2-2015,FALSE)</f>
        <v>0</v>
      </c>
      <c r="AD161" s="284">
        <f>HLOOKUP($A161,'Scenario 5'!$I$108:$N$138,Summary!AD$2-2015,FALSE)</f>
        <v>0</v>
      </c>
      <c r="AE161" s="284">
        <f>HLOOKUP($A161,'Scenario 5'!$I$108:$N$138,Summary!AE$2-2015,FALSE)</f>
        <v>0</v>
      </c>
      <c r="AF161" s="284">
        <f>HLOOKUP($A161,'Scenario 5'!$I$108:$N$138,Summary!AF$2-2015,FALSE)</f>
        <v>0</v>
      </c>
      <c r="AG161" s="284">
        <f>HLOOKUP($A161,'Scenario 5'!$I$108:$N$138,Summary!AG$2-2015,FALSE)</f>
        <v>0</v>
      </c>
      <c r="AH161" s="284">
        <f>HLOOKUP($A161,'Scenario 5'!$I$108:$N$138,Summary!AH$2-2015,FALSE)</f>
        <v>0</v>
      </c>
      <c r="AI161" s="284">
        <f>HLOOKUP($A161,'Scenario 5'!$I$108:$N$138,Summary!AI$2-2015,FALSE)</f>
        <v>0</v>
      </c>
      <c r="AJ161" s="284">
        <f>HLOOKUP($A161,'Scenario 5'!$I$108:$N$138,Summary!AJ$2-2015,FALSE)</f>
        <v>0</v>
      </c>
      <c r="AK161" s="284">
        <f>SUM(H161:AJ161)</f>
        <v>193509743.70304939</v>
      </c>
    </row>
    <row r="162" spans="1:37" s="281" customFormat="1" hidden="1" outlineLevel="1">
      <c r="A162" s="283" t="str">
        <f>A161</f>
        <v>5A</v>
      </c>
      <c r="B162" s="283"/>
      <c r="C162" s="287" t="s">
        <v>227</v>
      </c>
      <c r="D162" s="283"/>
      <c r="E162" s="283"/>
      <c r="F162" s="296"/>
      <c r="G162" s="282"/>
      <c r="H162" s="284">
        <f>HLOOKUP($A162,'Scenario 5'!$I$143:$N$173,Summary!H$2-2015,FALSE)</f>
        <v>10696150.390000001</v>
      </c>
      <c r="I162" s="284">
        <f>HLOOKUP($A162,'Scenario 5'!$I$143:$N$173,Summary!I$2-2015,FALSE)</f>
        <v>10735593.960000001</v>
      </c>
      <c r="J162" s="284">
        <f>HLOOKUP($A162,'Scenario 5'!$I$143:$N$173,Summary!J$2-2015,FALSE)</f>
        <v>8134829.0999999996</v>
      </c>
      <c r="K162" s="284">
        <f>HLOOKUP($A162,'Scenario 5'!$I$143:$N$173,Summary!K$2-2015,FALSE)</f>
        <v>5336415.9000000004</v>
      </c>
      <c r="L162" s="284">
        <f>HLOOKUP($A162,'Scenario 5'!$I$143:$N$173,Summary!L$2-2015,FALSE)</f>
        <v>5096437</v>
      </c>
      <c r="M162" s="284">
        <f>HLOOKUP($A162,'Scenario 5'!$I$143:$N$173,Summary!M$2-2015,FALSE)</f>
        <v>5198365.7399999984</v>
      </c>
      <c r="N162" s="284">
        <f>HLOOKUP($A162,'Scenario 5'!$I$143:$N$173,Summary!N$2-2015,FALSE)</f>
        <v>5302333.0547999991</v>
      </c>
      <c r="O162" s="284">
        <f>HLOOKUP($A162,'Scenario 5'!$I$143:$N$173,Summary!O$2-2015,FALSE)</f>
        <v>5408379.7158960002</v>
      </c>
      <c r="P162" s="284">
        <f>HLOOKUP($A162,'Scenario 5'!$I$143:$N$173,Summary!P$2-2015,FALSE)</f>
        <v>5516547.3102139188</v>
      </c>
      <c r="Q162" s="284">
        <f>HLOOKUP($A162,'Scenario 5'!$I$143:$N$173,Summary!Q$2-2015,FALSE)</f>
        <v>5626878.2564181974</v>
      </c>
      <c r="R162" s="284">
        <f>HLOOKUP($A162,'Scenario 5'!$I$143:$N$173,Summary!R$2-2015,FALSE)</f>
        <v>5739415.8215465611</v>
      </c>
      <c r="S162" s="284">
        <f>HLOOKUP($A162,'Scenario 5'!$I$143:$N$173,Summary!S$2-2015,FALSE)</f>
        <v>5854204.1379774939</v>
      </c>
      <c r="T162" s="284">
        <f>HLOOKUP($A162,'Scenario 5'!$I$143:$N$173,Summary!T$2-2015,FALSE)</f>
        <v>5971288.2207370419</v>
      </c>
      <c r="U162" s="284">
        <f>HLOOKUP($A162,'Scenario 5'!$I$143:$N$173,Summary!U$2-2015,FALSE)</f>
        <v>6090713.9851517854</v>
      </c>
      <c r="V162" s="284">
        <f>HLOOKUP($A162,'Scenario 5'!$I$143:$N$173,Summary!V$2-2015,FALSE)</f>
        <v>0</v>
      </c>
      <c r="W162" s="284">
        <f>HLOOKUP($A162,'Scenario 5'!$I$143:$N$173,Summary!W$2-2015,FALSE)</f>
        <v>0</v>
      </c>
      <c r="X162" s="284">
        <f>HLOOKUP($A162,'Scenario 5'!$I$143:$N$173,Summary!X$2-2015,FALSE)</f>
        <v>0</v>
      </c>
      <c r="Y162" s="284">
        <f>HLOOKUP($A162,'Scenario 5'!$I$143:$N$173,Summary!Y$2-2015,FALSE)</f>
        <v>0</v>
      </c>
      <c r="Z162" s="284">
        <f>HLOOKUP($A162,'Scenario 5'!$I$143:$N$173,Summary!Z$2-2015,FALSE)</f>
        <v>0</v>
      </c>
      <c r="AA162" s="284">
        <f>HLOOKUP($A162,'Scenario 5'!$I$143:$N$173,Summary!AA$2-2015,FALSE)</f>
        <v>0</v>
      </c>
      <c r="AB162" s="284">
        <f>HLOOKUP($A162,'Scenario 5'!$I$143:$N$173,Summary!AB$2-2015,FALSE)</f>
        <v>0</v>
      </c>
      <c r="AC162" s="284">
        <f>HLOOKUP($A162,'Scenario 5'!$I$143:$N$173,Summary!AC$2-2015,FALSE)</f>
        <v>0</v>
      </c>
      <c r="AD162" s="284">
        <f>HLOOKUP($A162,'Scenario 5'!$I$143:$N$173,Summary!AD$2-2015,FALSE)</f>
        <v>0</v>
      </c>
      <c r="AE162" s="284">
        <f>HLOOKUP($A162,'Scenario 5'!$I$143:$N$173,Summary!AE$2-2015,FALSE)</f>
        <v>0</v>
      </c>
      <c r="AF162" s="284">
        <f>HLOOKUP($A162,'Scenario 5'!$I$143:$N$173,Summary!AF$2-2015,FALSE)</f>
        <v>0</v>
      </c>
      <c r="AG162" s="284">
        <f>HLOOKUP($A162,'Scenario 5'!$I$143:$N$173,Summary!AG$2-2015,FALSE)</f>
        <v>0</v>
      </c>
      <c r="AH162" s="284">
        <f>HLOOKUP($A162,'Scenario 5'!$I$143:$N$173,Summary!AH$2-2015,FALSE)</f>
        <v>0</v>
      </c>
      <c r="AI162" s="284">
        <f>HLOOKUP($A162,'Scenario 5'!$I$143:$N$173,Summary!AI$2-2015,FALSE)</f>
        <v>0</v>
      </c>
      <c r="AJ162" s="284">
        <f>HLOOKUP($A162,'Scenario 5'!$I$143:$N$173,Summary!AJ$2-2015,FALSE)</f>
        <v>0</v>
      </c>
      <c r="AK162" s="284">
        <f>SUM(H162:AJ162)</f>
        <v>90707552.592740998</v>
      </c>
    </row>
    <row r="163" spans="1:37" s="281" customFormat="1" hidden="1" outlineLevel="1">
      <c r="A163" s="283" t="str">
        <f>A162</f>
        <v>5A</v>
      </c>
      <c r="B163" s="283"/>
      <c r="C163" s="287" t="s">
        <v>114</v>
      </c>
      <c r="D163" s="283"/>
      <c r="E163" s="283"/>
      <c r="F163" s="296"/>
      <c r="G163" s="282"/>
      <c r="H163" s="284">
        <f>HLOOKUP($A163,'Scenario 5'!$I$178:$N$208,Summary!H$2-2015,FALSE)</f>
        <v>2076817</v>
      </c>
      <c r="I163" s="284">
        <f>HLOOKUP($A163,'Scenario 5'!$I$178:$N$208,Summary!I$2-2015,FALSE)</f>
        <v>2179106</v>
      </c>
      <c r="J163" s="284">
        <f>HLOOKUP($A163,'Scenario 5'!$I$178:$N$208,Summary!J$2-2015,FALSE)</f>
        <v>2812155.9999999995</v>
      </c>
      <c r="K163" s="284">
        <f>HLOOKUP($A163,'Scenario 5'!$I$178:$N$208,Summary!K$2-2015,FALSE)</f>
        <v>628740.45000000007</v>
      </c>
      <c r="L163" s="284">
        <f>HLOOKUP($A163,'Scenario 5'!$I$178:$N$208,Summary!L$2-2015,FALSE)</f>
        <v>653189.7666666666</v>
      </c>
      <c r="M163" s="284">
        <f>HLOOKUP($A163,'Scenario 5'!$I$178:$N$208,Summary!M$2-2015,FALSE)</f>
        <v>666253.56200000003</v>
      </c>
      <c r="N163" s="284">
        <f>HLOOKUP($A163,'Scenario 5'!$I$178:$N$208,Summary!N$2-2015,FALSE)</f>
        <v>679578.63324</v>
      </c>
      <c r="O163" s="284">
        <f>HLOOKUP($A163,'Scenario 5'!$I$178:$N$208,Summary!O$2-2015,FALSE)</f>
        <v>693170.20590479998</v>
      </c>
      <c r="P163" s="284">
        <f>HLOOKUP($A163,'Scenario 5'!$I$178:$N$208,Summary!P$2-2015,FALSE)</f>
        <v>707033.61002289597</v>
      </c>
      <c r="Q163" s="284">
        <f>HLOOKUP($A163,'Scenario 5'!$I$178:$N$208,Summary!Q$2-2015,FALSE)</f>
        <v>721174.28222335386</v>
      </c>
      <c r="R163" s="284">
        <f>HLOOKUP($A163,'Scenario 5'!$I$178:$N$208,Summary!R$2-2015,FALSE)</f>
        <v>735597.76786782104</v>
      </c>
      <c r="S163" s="284">
        <f>HLOOKUP($A163,'Scenario 5'!$I$178:$N$208,Summary!S$2-2015,FALSE)</f>
        <v>750309.72322517738</v>
      </c>
      <c r="T163" s="284">
        <f>HLOOKUP($A163,'Scenario 5'!$I$178:$N$208,Summary!T$2-2015,FALSE)</f>
        <v>765315.91768968082</v>
      </c>
      <c r="U163" s="284">
        <f>HLOOKUP($A163,'Scenario 5'!$I$178:$N$208,Summary!U$2-2015,FALSE)</f>
        <v>780622.23604347452</v>
      </c>
      <c r="V163" s="284">
        <f>HLOOKUP($A163,'Scenario 5'!$I$178:$N$208,Summary!V$2-2015,FALSE)</f>
        <v>0</v>
      </c>
      <c r="W163" s="284">
        <f>HLOOKUP($A163,'Scenario 5'!$I$178:$N$208,Summary!W$2-2015,FALSE)</f>
        <v>0</v>
      </c>
      <c r="X163" s="284">
        <f>HLOOKUP($A163,'Scenario 5'!$I$178:$N$208,Summary!X$2-2015,FALSE)</f>
        <v>0</v>
      </c>
      <c r="Y163" s="284">
        <f>HLOOKUP($A163,'Scenario 5'!$I$178:$N$208,Summary!Y$2-2015,FALSE)</f>
        <v>0</v>
      </c>
      <c r="Z163" s="284">
        <f>HLOOKUP($A163,'Scenario 5'!$I$178:$N$208,Summary!Z$2-2015,FALSE)</f>
        <v>0</v>
      </c>
      <c r="AA163" s="284">
        <f>HLOOKUP($A163,'Scenario 5'!$I$178:$N$208,Summary!AA$2-2015,FALSE)</f>
        <v>0</v>
      </c>
      <c r="AB163" s="284">
        <f>HLOOKUP($A163,'Scenario 5'!$I$178:$N$208,Summary!AB$2-2015,FALSE)</f>
        <v>0</v>
      </c>
      <c r="AC163" s="284">
        <f>HLOOKUP($A163,'Scenario 5'!$I$178:$N$208,Summary!AC$2-2015,FALSE)</f>
        <v>0</v>
      </c>
      <c r="AD163" s="284">
        <f>HLOOKUP($A163,'Scenario 5'!$I$178:$N$208,Summary!AD$2-2015,FALSE)</f>
        <v>0</v>
      </c>
      <c r="AE163" s="284">
        <f>HLOOKUP($A163,'Scenario 5'!$I$178:$N$208,Summary!AE$2-2015,FALSE)</f>
        <v>0</v>
      </c>
      <c r="AF163" s="284">
        <f>HLOOKUP($A163,'Scenario 5'!$I$178:$N$208,Summary!AF$2-2015,FALSE)</f>
        <v>0</v>
      </c>
      <c r="AG163" s="284">
        <f>HLOOKUP($A163,'Scenario 5'!$I$178:$N$208,Summary!AG$2-2015,FALSE)</f>
        <v>0</v>
      </c>
      <c r="AH163" s="284">
        <f>HLOOKUP($A163,'Scenario 5'!$I$178:$N$208,Summary!AH$2-2015,FALSE)</f>
        <v>0</v>
      </c>
      <c r="AI163" s="284">
        <f>HLOOKUP($A163,'Scenario 5'!$I$178:$N$208,Summary!AI$2-2015,FALSE)</f>
        <v>0</v>
      </c>
      <c r="AJ163" s="284">
        <f>HLOOKUP($A163,'Scenario 5'!$I$178:$N$208,Summary!AJ$2-2015,FALSE)</f>
        <v>0</v>
      </c>
      <c r="AK163" s="284">
        <f>SUM(H163:AJ163)</f>
        <v>14849065.154883869</v>
      </c>
    </row>
    <row r="164" spans="1:37" s="281" customFormat="1" collapsed="1">
      <c r="A164" s="285" t="s">
        <v>215</v>
      </c>
      <c r="B164" s="285" t="str">
        <f>CONCATENATE("Sensitivity ",A164)</f>
        <v>Sensitivity 5B</v>
      </c>
      <c r="C164" s="289" t="s">
        <v>187</v>
      </c>
      <c r="D164" s="285">
        <v>2025</v>
      </c>
      <c r="E164" s="285">
        <v>2025</v>
      </c>
      <c r="F164" s="295" t="s">
        <v>316</v>
      </c>
      <c r="G164" s="288"/>
      <c r="H164" s="290">
        <f ca="1">SUBTOTAL(9,H165:H169)</f>
        <v>50240082.030000001</v>
      </c>
      <c r="I164" s="290">
        <f t="shared" ref="I164" ca="1" si="726">SUBTOTAL(9,I165:I169)</f>
        <v>51609983.380000003</v>
      </c>
      <c r="J164" s="290">
        <f t="shared" ref="J164" ca="1" si="727">SUBTOTAL(9,J165:J169)</f>
        <v>40885197.520000003</v>
      </c>
      <c r="K164" s="290">
        <f t="shared" ref="K164" ca="1" si="728">SUBTOTAL(9,K165:K169)</f>
        <v>52114585.519999996</v>
      </c>
      <c r="L164" s="290">
        <f t="shared" ref="L164" ca="1" si="729">SUBTOTAL(9,L165:L169)</f>
        <v>48566953.466089785</v>
      </c>
      <c r="M164" s="290">
        <f t="shared" ref="M164" ca="1" si="730">SUBTOTAL(9,M165:M169)</f>
        <v>23867052.099987954</v>
      </c>
      <c r="N164" s="290">
        <f t="shared" ref="N164" ca="1" si="731">SUBTOTAL(9,N165:N169)</f>
        <v>24043800.3905023</v>
      </c>
      <c r="O164" s="290">
        <f t="shared" ref="O164" ca="1" si="732">SUBTOTAL(9,O165:O169)</f>
        <v>19958144.5891531</v>
      </c>
      <c r="P164" s="290">
        <f t="shared" ref="P164" ca="1" si="733">SUBTOTAL(9,P165:P169)</f>
        <v>18968959.973074645</v>
      </c>
      <c r="Q164" s="290">
        <f t="shared" ref="Q164" ca="1" si="734">SUBTOTAL(9,Q165:Q169)</f>
        <v>0</v>
      </c>
      <c r="R164" s="290">
        <f t="shared" ref="R164" ca="1" si="735">SUBTOTAL(9,R165:R169)</f>
        <v>0</v>
      </c>
      <c r="S164" s="290">
        <f t="shared" ref="S164" ca="1" si="736">SUBTOTAL(9,S165:S169)</f>
        <v>0</v>
      </c>
      <c r="T164" s="290">
        <f t="shared" ref="T164" ca="1" si="737">SUBTOTAL(9,T165:T169)</f>
        <v>0</v>
      </c>
      <c r="U164" s="290">
        <f t="shared" ref="U164" ca="1" si="738">SUBTOTAL(9,U165:U169)</f>
        <v>0</v>
      </c>
      <c r="V164" s="290">
        <f t="shared" ref="V164" ca="1" si="739">SUBTOTAL(9,V165:V169)</f>
        <v>0</v>
      </c>
      <c r="W164" s="290">
        <f t="shared" ref="W164" ca="1" si="740">SUBTOTAL(9,W165:W169)</f>
        <v>0</v>
      </c>
      <c r="X164" s="290">
        <f t="shared" ref="X164" ca="1" si="741">SUBTOTAL(9,X165:X169)</f>
        <v>0</v>
      </c>
      <c r="Y164" s="290">
        <f t="shared" ref="Y164" ca="1" si="742">SUBTOTAL(9,Y165:Y169)</f>
        <v>0</v>
      </c>
      <c r="Z164" s="290">
        <f t="shared" ref="Z164" ca="1" si="743">SUBTOTAL(9,Z165:Z169)</f>
        <v>0</v>
      </c>
      <c r="AA164" s="290">
        <f t="shared" ref="AA164" ca="1" si="744">SUBTOTAL(9,AA165:AA169)</f>
        <v>0</v>
      </c>
      <c r="AB164" s="290">
        <f t="shared" ref="AB164" ca="1" si="745">SUBTOTAL(9,AB165:AB169)</f>
        <v>0</v>
      </c>
      <c r="AC164" s="290">
        <f t="shared" ref="AC164" ca="1" si="746">SUBTOTAL(9,AC165:AC169)</f>
        <v>0</v>
      </c>
      <c r="AD164" s="290">
        <f t="shared" ref="AD164" ca="1" si="747">SUBTOTAL(9,AD165:AD169)</f>
        <v>0</v>
      </c>
      <c r="AE164" s="290">
        <f t="shared" ref="AE164" ca="1" si="748">SUBTOTAL(9,AE165:AE169)</f>
        <v>0</v>
      </c>
      <c r="AF164" s="290">
        <f t="shared" ref="AF164" ca="1" si="749">SUBTOTAL(9,AF165:AF169)</f>
        <v>0</v>
      </c>
      <c r="AG164" s="290">
        <f t="shared" ref="AG164" ca="1" si="750">SUBTOTAL(9,AG165:AG169)</f>
        <v>0</v>
      </c>
      <c r="AH164" s="290">
        <f t="shared" ref="AH164" ca="1" si="751">SUBTOTAL(9,AH165:AH169)</f>
        <v>0</v>
      </c>
      <c r="AI164" s="290">
        <f t="shared" ref="AI164" ca="1" si="752">SUBTOTAL(9,AI165:AI169)</f>
        <v>0</v>
      </c>
      <c r="AJ164" s="290">
        <f t="shared" ref="AJ164" ca="1" si="753">SUBTOTAL(9,AJ165:AJ169)</f>
        <v>0</v>
      </c>
      <c r="AK164" s="290">
        <f t="shared" ref="AK164" ca="1" si="754">SUBTOTAL(9,AK165:AK169)</f>
        <v>330254758.96880776</v>
      </c>
    </row>
    <row r="165" spans="1:37" s="281" customFormat="1" hidden="1" outlineLevel="1">
      <c r="A165" s="283" t="str">
        <f>A164</f>
        <v>5B</v>
      </c>
      <c r="B165" s="283"/>
      <c r="C165" s="287" t="s">
        <v>224</v>
      </c>
      <c r="D165" s="283"/>
      <c r="E165" s="283"/>
      <c r="F165" s="296"/>
      <c r="G165" s="282"/>
      <c r="H165" s="284">
        <f>HLOOKUP($A165,'Scenario 5'!$I$42:$N$72,Summary!H$2-2015,FALSE)</f>
        <v>18803258.5</v>
      </c>
      <c r="I165" s="284">
        <f>HLOOKUP($A165,'Scenario 5'!$I$42:$N$72,Summary!I$2-2015,FALSE)</f>
        <v>15515713.57</v>
      </c>
      <c r="J165" s="284">
        <f>HLOOKUP($A165,'Scenario 5'!$I$42:$N$72,Summary!J$2-2015,FALSE)</f>
        <v>10355907.15</v>
      </c>
      <c r="K165" s="284">
        <f>HLOOKUP($A165,'Scenario 5'!$I$42:$N$72,Summary!K$2-2015,FALSE)</f>
        <v>16689718.41</v>
      </c>
      <c r="L165" s="284">
        <f>HLOOKUP($A165,'Scenario 5'!$I$42:$N$72,Summary!L$2-2015,FALSE)</f>
        <v>14764015.316089779</v>
      </c>
      <c r="M165" s="284">
        <f>HLOOKUP($A165,'Scenario 5'!$I$42:$N$72,Summary!M$2-2015,FALSE)</f>
        <v>5882994.3160627196</v>
      </c>
      <c r="N165" s="284">
        <f>HLOOKUP($A165,'Scenario 5'!$I$42:$N$72,Summary!N$2-2015,FALSE)</f>
        <v>6036661.4508985616</v>
      </c>
      <c r="O165" s="284">
        <f>HLOOKUP($A165,'Scenario 5'!$I$42:$N$72,Summary!O$2-2015,FALSE)</f>
        <v>1590862.870757286</v>
      </c>
      <c r="P165" s="284">
        <f>HLOOKUP($A165,'Scenario 5'!$I$42:$N$72,Summary!P$2-2015,FALSE)</f>
        <v>234332.6203109186</v>
      </c>
      <c r="Q165" s="284">
        <f>HLOOKUP($A165,'Scenario 5'!$I$42:$N$72,Summary!Q$2-2015,FALSE)</f>
        <v>0</v>
      </c>
      <c r="R165" s="284">
        <f>HLOOKUP($A165,'Scenario 5'!$I$42:$N$72,Summary!R$2-2015,FALSE)</f>
        <v>0</v>
      </c>
      <c r="S165" s="284">
        <f>HLOOKUP($A165,'Scenario 5'!$I$42:$N$72,Summary!S$2-2015,FALSE)</f>
        <v>0</v>
      </c>
      <c r="T165" s="284">
        <f>HLOOKUP($A165,'Scenario 5'!$I$42:$N$72,Summary!T$2-2015,FALSE)</f>
        <v>0</v>
      </c>
      <c r="U165" s="284">
        <f>HLOOKUP($A165,'Scenario 5'!$I$42:$N$72,Summary!U$2-2015,FALSE)</f>
        <v>0</v>
      </c>
      <c r="V165" s="284">
        <f>HLOOKUP($A165,'Scenario 5'!$I$42:$N$72,Summary!V$2-2015,FALSE)</f>
        <v>0</v>
      </c>
      <c r="W165" s="284">
        <f>HLOOKUP($A165,'Scenario 5'!$I$42:$N$72,Summary!W$2-2015,FALSE)</f>
        <v>0</v>
      </c>
      <c r="X165" s="284">
        <f>HLOOKUP($A165,'Scenario 5'!$I$42:$N$72,Summary!X$2-2015,FALSE)</f>
        <v>0</v>
      </c>
      <c r="Y165" s="284">
        <f>HLOOKUP($A165,'Scenario 5'!$I$42:$N$72,Summary!Y$2-2015,FALSE)</f>
        <v>0</v>
      </c>
      <c r="Z165" s="284">
        <f>HLOOKUP($A165,'Scenario 5'!$I$42:$N$72,Summary!Z$2-2015,FALSE)</f>
        <v>0</v>
      </c>
      <c r="AA165" s="284">
        <f>HLOOKUP($A165,'Scenario 5'!$I$42:$N$72,Summary!AA$2-2015,FALSE)</f>
        <v>0</v>
      </c>
      <c r="AB165" s="284">
        <f>HLOOKUP($A165,'Scenario 5'!$I$42:$N$72,Summary!AB$2-2015,FALSE)</f>
        <v>0</v>
      </c>
      <c r="AC165" s="284">
        <f>HLOOKUP($A165,'Scenario 5'!$I$42:$N$72,Summary!AC$2-2015,FALSE)</f>
        <v>0</v>
      </c>
      <c r="AD165" s="284">
        <f>HLOOKUP($A165,'Scenario 5'!$I$42:$N$72,Summary!AD$2-2015,FALSE)</f>
        <v>0</v>
      </c>
      <c r="AE165" s="284">
        <f>HLOOKUP($A165,'Scenario 5'!$I$42:$N$72,Summary!AE$2-2015,FALSE)</f>
        <v>0</v>
      </c>
      <c r="AF165" s="284">
        <f>HLOOKUP($A165,'Scenario 5'!$I$42:$N$72,Summary!AF$2-2015,FALSE)</f>
        <v>0</v>
      </c>
      <c r="AG165" s="284">
        <f>HLOOKUP($A165,'Scenario 5'!$I$42:$N$72,Summary!AG$2-2015,FALSE)</f>
        <v>0</v>
      </c>
      <c r="AH165" s="284">
        <f>HLOOKUP($A165,'Scenario 5'!$I$42:$N$72,Summary!AH$2-2015,FALSE)</f>
        <v>0</v>
      </c>
      <c r="AI165" s="284">
        <f>HLOOKUP($A165,'Scenario 5'!$I$42:$N$72,Summary!AI$2-2015,FALSE)</f>
        <v>0</v>
      </c>
      <c r="AJ165" s="284">
        <f>HLOOKUP($A165,'Scenario 5'!$I$42:$N$72,Summary!AJ$2-2015,FALSE)</f>
        <v>0</v>
      </c>
      <c r="AK165" s="284">
        <f>SUM(H165:AJ165)</f>
        <v>89873464.20411925</v>
      </c>
    </row>
    <row r="166" spans="1:37" s="281" customFormat="1" hidden="1" outlineLevel="1">
      <c r="A166" s="283" t="str">
        <f>A165</f>
        <v>5B</v>
      </c>
      <c r="B166" s="283"/>
      <c r="C166" s="287" t="s">
        <v>225</v>
      </c>
      <c r="D166" s="283"/>
      <c r="E166" s="283"/>
      <c r="F166" s="296"/>
      <c r="G166" s="282"/>
      <c r="H166" s="284">
        <f ca="1">HLOOKUP($A166,'Scenario 5'!$I$75:$N$105,Summary!H$2-2015,FALSE)</f>
        <v>600000</v>
      </c>
      <c r="I166" s="284">
        <f ca="1">HLOOKUP($A166,'Scenario 5'!$I$75:$N$105,Summary!I$2-2015,FALSE)</f>
        <v>4641000</v>
      </c>
      <c r="J166" s="284">
        <f ca="1">HLOOKUP($A166,'Scenario 5'!$I$75:$N$105,Summary!J$2-2015,FALSE)</f>
        <v>728000</v>
      </c>
      <c r="K166" s="284">
        <f ca="1">HLOOKUP($A166,'Scenario 5'!$I$75:$N$105,Summary!K$2-2015,FALSE)</f>
        <v>2015208</v>
      </c>
      <c r="L166" s="284">
        <f ca="1">HLOOKUP($A166,'Scenario 5'!$I$75:$N$105,Summary!L$2-2015,FALSE)</f>
        <v>648000</v>
      </c>
      <c r="M166" s="284">
        <f ca="1">HLOOKUP($A166,'Scenario 5'!$I$75:$N$105,Summary!M$2-2015,FALSE)</f>
        <v>330000</v>
      </c>
      <c r="N166" s="284">
        <f ca="1">HLOOKUP($A166,'Scenario 5'!$I$75:$N$105,Summary!N$2-2015,FALSE)</f>
        <v>0</v>
      </c>
      <c r="O166" s="284">
        <f ca="1">HLOOKUP($A166,'Scenario 5'!$I$75:$N$105,Summary!O$2-2015,FALSE)</f>
        <v>0</v>
      </c>
      <c r="P166" s="284">
        <f ca="1">HLOOKUP($A166,'Scenario 5'!$I$75:$N$105,Summary!P$2-2015,FALSE)</f>
        <v>0</v>
      </c>
      <c r="Q166" s="284">
        <f ca="1">HLOOKUP($A166,'Scenario 5'!$I$75:$N$105,Summary!Q$2-2015,FALSE)</f>
        <v>0</v>
      </c>
      <c r="R166" s="284">
        <f ca="1">HLOOKUP($A166,'Scenario 5'!$I$75:$N$105,Summary!R$2-2015,FALSE)</f>
        <v>0</v>
      </c>
      <c r="S166" s="284">
        <f ca="1">HLOOKUP($A166,'Scenario 5'!$I$75:$N$105,Summary!S$2-2015,FALSE)</f>
        <v>0</v>
      </c>
      <c r="T166" s="284">
        <f ca="1">HLOOKUP($A166,'Scenario 5'!$I$75:$N$105,Summary!T$2-2015,FALSE)</f>
        <v>0</v>
      </c>
      <c r="U166" s="284">
        <f ca="1">HLOOKUP($A166,'Scenario 5'!$I$75:$N$105,Summary!U$2-2015,FALSE)</f>
        <v>0</v>
      </c>
      <c r="V166" s="284">
        <f ca="1">HLOOKUP($A166,'Scenario 5'!$I$75:$N$105,Summary!V$2-2015,FALSE)</f>
        <v>0</v>
      </c>
      <c r="W166" s="284">
        <f ca="1">HLOOKUP($A166,'Scenario 5'!$I$75:$N$105,Summary!W$2-2015,FALSE)</f>
        <v>0</v>
      </c>
      <c r="X166" s="284">
        <f ca="1">HLOOKUP($A166,'Scenario 5'!$I$75:$N$105,Summary!X$2-2015,FALSE)</f>
        <v>0</v>
      </c>
      <c r="Y166" s="284">
        <f ca="1">HLOOKUP($A166,'Scenario 5'!$I$75:$N$105,Summary!Y$2-2015,FALSE)</f>
        <v>0</v>
      </c>
      <c r="Z166" s="284">
        <f ca="1">HLOOKUP($A166,'Scenario 5'!$I$75:$N$105,Summary!Z$2-2015,FALSE)</f>
        <v>0</v>
      </c>
      <c r="AA166" s="284">
        <f ca="1">HLOOKUP($A166,'Scenario 5'!$I$75:$N$105,Summary!AA$2-2015,FALSE)</f>
        <v>0</v>
      </c>
      <c r="AB166" s="284">
        <f ca="1">HLOOKUP($A166,'Scenario 5'!$I$75:$N$105,Summary!AB$2-2015,FALSE)</f>
        <v>0</v>
      </c>
      <c r="AC166" s="284">
        <f ca="1">HLOOKUP($A166,'Scenario 5'!$I$75:$N$105,Summary!AC$2-2015,FALSE)</f>
        <v>0</v>
      </c>
      <c r="AD166" s="284">
        <f ca="1">HLOOKUP($A166,'Scenario 5'!$I$75:$N$105,Summary!AD$2-2015,FALSE)</f>
        <v>0</v>
      </c>
      <c r="AE166" s="284">
        <f ca="1">HLOOKUP($A166,'Scenario 5'!$I$75:$N$105,Summary!AE$2-2015,FALSE)</f>
        <v>0</v>
      </c>
      <c r="AF166" s="284">
        <f ca="1">HLOOKUP($A166,'Scenario 5'!$I$75:$N$105,Summary!AF$2-2015,FALSE)</f>
        <v>0</v>
      </c>
      <c r="AG166" s="284">
        <f ca="1">HLOOKUP($A166,'Scenario 5'!$I$75:$N$105,Summary!AG$2-2015,FALSE)</f>
        <v>0</v>
      </c>
      <c r="AH166" s="284">
        <f ca="1">HLOOKUP($A166,'Scenario 5'!$I$75:$N$105,Summary!AH$2-2015,FALSE)</f>
        <v>0</v>
      </c>
      <c r="AI166" s="284">
        <f ca="1">HLOOKUP($A166,'Scenario 5'!$I$75:$N$105,Summary!AI$2-2015,FALSE)</f>
        <v>0</v>
      </c>
      <c r="AJ166" s="284">
        <f ca="1">HLOOKUP($A166,'Scenario 5'!$I$75:$N$105,Summary!AJ$2-2015,FALSE)</f>
        <v>0</v>
      </c>
      <c r="AK166" s="284">
        <f ca="1">SUM(H166:AJ166)</f>
        <v>8962208</v>
      </c>
    </row>
    <row r="167" spans="1:37" s="281" customFormat="1" hidden="1" outlineLevel="1">
      <c r="A167" s="283" t="str">
        <f>A166</f>
        <v>5B</v>
      </c>
      <c r="B167" s="283"/>
      <c r="C167" s="287" t="s">
        <v>226</v>
      </c>
      <c r="D167" s="283"/>
      <c r="E167" s="283"/>
      <c r="F167" s="296"/>
      <c r="G167" s="282"/>
      <c r="H167" s="284">
        <f>HLOOKUP($A167,'Scenario 5'!$I$108:$N$138,Summary!H$2-2015,FALSE)</f>
        <v>18063856.140000001</v>
      </c>
      <c r="I167" s="284">
        <f>HLOOKUP($A167,'Scenario 5'!$I$108:$N$138,Summary!I$2-2015,FALSE)</f>
        <v>18538569.849999998</v>
      </c>
      <c r="J167" s="284">
        <f>HLOOKUP($A167,'Scenario 5'!$I$108:$N$138,Summary!J$2-2015,FALSE)</f>
        <v>18854305.27</v>
      </c>
      <c r="K167" s="284">
        <f>HLOOKUP($A167,'Scenario 5'!$I$108:$N$138,Summary!K$2-2015,FALSE)</f>
        <v>19834948.309999999</v>
      </c>
      <c r="L167" s="284">
        <f>HLOOKUP($A167,'Scenario 5'!$I$108:$N$138,Summary!L$2-2015,FALSE)</f>
        <v>19947342.150000006</v>
      </c>
      <c r="M167" s="284">
        <f>HLOOKUP($A167,'Scenario 5'!$I$108:$N$138,Summary!M$2-2015,FALSE)</f>
        <v>11789438.481925236</v>
      </c>
      <c r="N167" s="284">
        <f>HLOOKUP($A167,'Scenario 5'!$I$108:$N$138,Summary!N$2-2015,FALSE)</f>
        <v>12025227.251563739</v>
      </c>
      <c r="O167" s="284">
        <f>HLOOKUP($A167,'Scenario 5'!$I$108:$N$138,Summary!O$2-2015,FALSE)</f>
        <v>12265731.796595015</v>
      </c>
      <c r="P167" s="284">
        <f>HLOOKUP($A167,'Scenario 5'!$I$108:$N$138,Summary!P$2-2015,FALSE)</f>
        <v>12511046.432526913</v>
      </c>
      <c r="Q167" s="284">
        <f>HLOOKUP($A167,'Scenario 5'!$I$108:$N$138,Summary!Q$2-2015,FALSE)</f>
        <v>0</v>
      </c>
      <c r="R167" s="284">
        <f>HLOOKUP($A167,'Scenario 5'!$I$108:$N$138,Summary!R$2-2015,FALSE)</f>
        <v>0</v>
      </c>
      <c r="S167" s="284">
        <f>HLOOKUP($A167,'Scenario 5'!$I$108:$N$138,Summary!S$2-2015,FALSE)</f>
        <v>0</v>
      </c>
      <c r="T167" s="284">
        <f>HLOOKUP($A167,'Scenario 5'!$I$108:$N$138,Summary!T$2-2015,FALSE)</f>
        <v>0</v>
      </c>
      <c r="U167" s="284">
        <f>HLOOKUP($A167,'Scenario 5'!$I$108:$N$138,Summary!U$2-2015,FALSE)</f>
        <v>0</v>
      </c>
      <c r="V167" s="284">
        <f>HLOOKUP($A167,'Scenario 5'!$I$108:$N$138,Summary!V$2-2015,FALSE)</f>
        <v>0</v>
      </c>
      <c r="W167" s="284">
        <f>HLOOKUP($A167,'Scenario 5'!$I$108:$N$138,Summary!W$2-2015,FALSE)</f>
        <v>0</v>
      </c>
      <c r="X167" s="284">
        <f>HLOOKUP($A167,'Scenario 5'!$I$108:$N$138,Summary!X$2-2015,FALSE)</f>
        <v>0</v>
      </c>
      <c r="Y167" s="284">
        <f>HLOOKUP($A167,'Scenario 5'!$I$108:$N$138,Summary!Y$2-2015,FALSE)</f>
        <v>0</v>
      </c>
      <c r="Z167" s="284">
        <f>HLOOKUP($A167,'Scenario 5'!$I$108:$N$138,Summary!Z$2-2015,FALSE)</f>
        <v>0</v>
      </c>
      <c r="AA167" s="284">
        <f>HLOOKUP($A167,'Scenario 5'!$I$108:$N$138,Summary!AA$2-2015,FALSE)</f>
        <v>0</v>
      </c>
      <c r="AB167" s="284">
        <f>HLOOKUP($A167,'Scenario 5'!$I$108:$N$138,Summary!AB$2-2015,FALSE)</f>
        <v>0</v>
      </c>
      <c r="AC167" s="284">
        <f>HLOOKUP($A167,'Scenario 5'!$I$108:$N$138,Summary!AC$2-2015,FALSE)</f>
        <v>0</v>
      </c>
      <c r="AD167" s="284">
        <f>HLOOKUP($A167,'Scenario 5'!$I$108:$N$138,Summary!AD$2-2015,FALSE)</f>
        <v>0</v>
      </c>
      <c r="AE167" s="284">
        <f>HLOOKUP($A167,'Scenario 5'!$I$108:$N$138,Summary!AE$2-2015,FALSE)</f>
        <v>0</v>
      </c>
      <c r="AF167" s="284">
        <f>HLOOKUP($A167,'Scenario 5'!$I$108:$N$138,Summary!AF$2-2015,FALSE)</f>
        <v>0</v>
      </c>
      <c r="AG167" s="284">
        <f>HLOOKUP($A167,'Scenario 5'!$I$108:$N$138,Summary!AG$2-2015,FALSE)</f>
        <v>0</v>
      </c>
      <c r="AH167" s="284">
        <f>HLOOKUP($A167,'Scenario 5'!$I$108:$N$138,Summary!AH$2-2015,FALSE)</f>
        <v>0</v>
      </c>
      <c r="AI167" s="284">
        <f>HLOOKUP($A167,'Scenario 5'!$I$108:$N$138,Summary!AI$2-2015,FALSE)</f>
        <v>0</v>
      </c>
      <c r="AJ167" s="284">
        <f>HLOOKUP($A167,'Scenario 5'!$I$108:$N$138,Summary!AJ$2-2015,FALSE)</f>
        <v>0</v>
      </c>
      <c r="AK167" s="284">
        <f>SUM(H167:AJ167)</f>
        <v>143830465.6826109</v>
      </c>
    </row>
    <row r="168" spans="1:37" s="281" customFormat="1" hidden="1" outlineLevel="1">
      <c r="A168" s="283" t="str">
        <f>A167</f>
        <v>5B</v>
      </c>
      <c r="B168" s="283"/>
      <c r="C168" s="287" t="s">
        <v>227</v>
      </c>
      <c r="D168" s="283"/>
      <c r="E168" s="283"/>
      <c r="F168" s="296"/>
      <c r="G168" s="282"/>
      <c r="H168" s="284">
        <f>HLOOKUP($A168,'Scenario 5'!$I$143:$N$173,Summary!H$2-2015,FALSE)</f>
        <v>10696150.390000001</v>
      </c>
      <c r="I168" s="284">
        <f>HLOOKUP($A168,'Scenario 5'!$I$143:$N$173,Summary!I$2-2015,FALSE)</f>
        <v>10735593.960000001</v>
      </c>
      <c r="J168" s="284">
        <f>HLOOKUP($A168,'Scenario 5'!$I$143:$N$173,Summary!J$2-2015,FALSE)</f>
        <v>8134829.0999999996</v>
      </c>
      <c r="K168" s="284">
        <f>HLOOKUP($A168,'Scenario 5'!$I$143:$N$173,Summary!K$2-2015,FALSE)</f>
        <v>10672831.800000001</v>
      </c>
      <c r="L168" s="284">
        <f>HLOOKUP($A168,'Scenario 5'!$I$143:$N$173,Summary!L$2-2015,FALSE)</f>
        <v>10192874</v>
      </c>
      <c r="M168" s="284">
        <f>HLOOKUP($A168,'Scenario 5'!$I$143:$N$173,Summary!M$2-2015,FALSE)</f>
        <v>5198365.7399999984</v>
      </c>
      <c r="N168" s="284">
        <f>HLOOKUP($A168,'Scenario 5'!$I$143:$N$173,Summary!N$2-2015,FALSE)</f>
        <v>5302333.0547999991</v>
      </c>
      <c r="O168" s="284">
        <f>HLOOKUP($A168,'Scenario 5'!$I$143:$N$173,Summary!O$2-2015,FALSE)</f>
        <v>5408379.7158960002</v>
      </c>
      <c r="P168" s="284">
        <f>HLOOKUP($A168,'Scenario 5'!$I$143:$N$173,Summary!P$2-2015,FALSE)</f>
        <v>5516547.3102139188</v>
      </c>
      <c r="Q168" s="284">
        <f>HLOOKUP($A168,'Scenario 5'!$I$143:$N$173,Summary!Q$2-2015,FALSE)</f>
        <v>0</v>
      </c>
      <c r="R168" s="284">
        <f>HLOOKUP($A168,'Scenario 5'!$I$143:$N$173,Summary!R$2-2015,FALSE)</f>
        <v>0</v>
      </c>
      <c r="S168" s="284">
        <f>HLOOKUP($A168,'Scenario 5'!$I$143:$N$173,Summary!S$2-2015,FALSE)</f>
        <v>0</v>
      </c>
      <c r="T168" s="284">
        <f>HLOOKUP($A168,'Scenario 5'!$I$143:$N$173,Summary!T$2-2015,FALSE)</f>
        <v>0</v>
      </c>
      <c r="U168" s="284">
        <f>HLOOKUP($A168,'Scenario 5'!$I$143:$N$173,Summary!U$2-2015,FALSE)</f>
        <v>0</v>
      </c>
      <c r="V168" s="284">
        <f>HLOOKUP($A168,'Scenario 5'!$I$143:$N$173,Summary!V$2-2015,FALSE)</f>
        <v>0</v>
      </c>
      <c r="W168" s="284">
        <f>HLOOKUP($A168,'Scenario 5'!$I$143:$N$173,Summary!W$2-2015,FALSE)</f>
        <v>0</v>
      </c>
      <c r="X168" s="284">
        <f>HLOOKUP($A168,'Scenario 5'!$I$143:$N$173,Summary!X$2-2015,FALSE)</f>
        <v>0</v>
      </c>
      <c r="Y168" s="284">
        <f>HLOOKUP($A168,'Scenario 5'!$I$143:$N$173,Summary!Y$2-2015,FALSE)</f>
        <v>0</v>
      </c>
      <c r="Z168" s="284">
        <f>HLOOKUP($A168,'Scenario 5'!$I$143:$N$173,Summary!Z$2-2015,FALSE)</f>
        <v>0</v>
      </c>
      <c r="AA168" s="284">
        <f>HLOOKUP($A168,'Scenario 5'!$I$143:$N$173,Summary!AA$2-2015,FALSE)</f>
        <v>0</v>
      </c>
      <c r="AB168" s="284">
        <f>HLOOKUP($A168,'Scenario 5'!$I$143:$N$173,Summary!AB$2-2015,FALSE)</f>
        <v>0</v>
      </c>
      <c r="AC168" s="284">
        <f>HLOOKUP($A168,'Scenario 5'!$I$143:$N$173,Summary!AC$2-2015,FALSE)</f>
        <v>0</v>
      </c>
      <c r="AD168" s="284">
        <f>HLOOKUP($A168,'Scenario 5'!$I$143:$N$173,Summary!AD$2-2015,FALSE)</f>
        <v>0</v>
      </c>
      <c r="AE168" s="284">
        <f>HLOOKUP($A168,'Scenario 5'!$I$143:$N$173,Summary!AE$2-2015,FALSE)</f>
        <v>0</v>
      </c>
      <c r="AF168" s="284">
        <f>HLOOKUP($A168,'Scenario 5'!$I$143:$N$173,Summary!AF$2-2015,FALSE)</f>
        <v>0</v>
      </c>
      <c r="AG168" s="284">
        <f>HLOOKUP($A168,'Scenario 5'!$I$143:$N$173,Summary!AG$2-2015,FALSE)</f>
        <v>0</v>
      </c>
      <c r="AH168" s="284">
        <f>HLOOKUP($A168,'Scenario 5'!$I$143:$N$173,Summary!AH$2-2015,FALSE)</f>
        <v>0</v>
      </c>
      <c r="AI168" s="284">
        <f>HLOOKUP($A168,'Scenario 5'!$I$143:$N$173,Summary!AI$2-2015,FALSE)</f>
        <v>0</v>
      </c>
      <c r="AJ168" s="284">
        <f>HLOOKUP($A168,'Scenario 5'!$I$143:$N$173,Summary!AJ$2-2015,FALSE)</f>
        <v>0</v>
      </c>
      <c r="AK168" s="284">
        <f>SUM(H168:AJ168)</f>
        <v>71857905.070909917</v>
      </c>
    </row>
    <row r="169" spans="1:37" s="281" customFormat="1" hidden="1" outlineLevel="1">
      <c r="A169" s="283" t="str">
        <f>A168</f>
        <v>5B</v>
      </c>
      <c r="B169" s="283"/>
      <c r="C169" s="287" t="s">
        <v>114</v>
      </c>
      <c r="D169" s="283"/>
      <c r="E169" s="283"/>
      <c r="F169" s="296"/>
      <c r="G169" s="282"/>
      <c r="H169" s="284">
        <f>HLOOKUP($A169,'Scenario 5'!$I$178:$N$208,Summary!H$2-2015,FALSE)</f>
        <v>2076817</v>
      </c>
      <c r="I169" s="284">
        <f>HLOOKUP($A169,'Scenario 5'!$I$178:$N$208,Summary!I$2-2015,FALSE)</f>
        <v>2179106</v>
      </c>
      <c r="J169" s="284">
        <f>HLOOKUP($A169,'Scenario 5'!$I$178:$N$208,Summary!J$2-2015,FALSE)</f>
        <v>2812155.9999999995</v>
      </c>
      <c r="K169" s="284">
        <f>HLOOKUP($A169,'Scenario 5'!$I$178:$N$208,Summary!K$2-2015,FALSE)</f>
        <v>2901879</v>
      </c>
      <c r="L169" s="284">
        <f>HLOOKUP($A169,'Scenario 5'!$I$178:$N$208,Summary!L$2-2015,FALSE)</f>
        <v>3014722</v>
      </c>
      <c r="M169" s="284">
        <f>HLOOKUP($A169,'Scenario 5'!$I$178:$N$208,Summary!M$2-2015,FALSE)</f>
        <v>666253.56200000003</v>
      </c>
      <c r="N169" s="284">
        <f>HLOOKUP($A169,'Scenario 5'!$I$178:$N$208,Summary!N$2-2015,FALSE)</f>
        <v>679578.63324</v>
      </c>
      <c r="O169" s="284">
        <f>HLOOKUP($A169,'Scenario 5'!$I$178:$N$208,Summary!O$2-2015,FALSE)</f>
        <v>693170.20590479998</v>
      </c>
      <c r="P169" s="284">
        <f>HLOOKUP($A169,'Scenario 5'!$I$178:$N$208,Summary!P$2-2015,FALSE)</f>
        <v>707033.61002289597</v>
      </c>
      <c r="Q169" s="284">
        <f>HLOOKUP($A169,'Scenario 5'!$I$178:$N$208,Summary!Q$2-2015,FALSE)</f>
        <v>0</v>
      </c>
      <c r="R169" s="284">
        <f>HLOOKUP($A169,'Scenario 5'!$I$178:$N$208,Summary!R$2-2015,FALSE)</f>
        <v>0</v>
      </c>
      <c r="S169" s="284">
        <f>HLOOKUP($A169,'Scenario 5'!$I$178:$N$208,Summary!S$2-2015,FALSE)</f>
        <v>0</v>
      </c>
      <c r="T169" s="284">
        <f>HLOOKUP($A169,'Scenario 5'!$I$178:$N$208,Summary!T$2-2015,FALSE)</f>
        <v>0</v>
      </c>
      <c r="U169" s="284">
        <f>HLOOKUP($A169,'Scenario 5'!$I$178:$N$208,Summary!U$2-2015,FALSE)</f>
        <v>0</v>
      </c>
      <c r="V169" s="284">
        <f>HLOOKUP($A169,'Scenario 5'!$I$178:$N$208,Summary!V$2-2015,FALSE)</f>
        <v>0</v>
      </c>
      <c r="W169" s="284">
        <f>HLOOKUP($A169,'Scenario 5'!$I$178:$N$208,Summary!W$2-2015,FALSE)</f>
        <v>0</v>
      </c>
      <c r="X169" s="284">
        <f>HLOOKUP($A169,'Scenario 5'!$I$178:$N$208,Summary!X$2-2015,FALSE)</f>
        <v>0</v>
      </c>
      <c r="Y169" s="284">
        <f>HLOOKUP($A169,'Scenario 5'!$I$178:$N$208,Summary!Y$2-2015,FALSE)</f>
        <v>0</v>
      </c>
      <c r="Z169" s="284">
        <f>HLOOKUP($A169,'Scenario 5'!$I$178:$N$208,Summary!Z$2-2015,FALSE)</f>
        <v>0</v>
      </c>
      <c r="AA169" s="284">
        <f>HLOOKUP($A169,'Scenario 5'!$I$178:$N$208,Summary!AA$2-2015,FALSE)</f>
        <v>0</v>
      </c>
      <c r="AB169" s="284">
        <f>HLOOKUP($A169,'Scenario 5'!$I$178:$N$208,Summary!AB$2-2015,FALSE)</f>
        <v>0</v>
      </c>
      <c r="AC169" s="284">
        <f>HLOOKUP($A169,'Scenario 5'!$I$178:$N$208,Summary!AC$2-2015,FALSE)</f>
        <v>0</v>
      </c>
      <c r="AD169" s="284">
        <f>HLOOKUP($A169,'Scenario 5'!$I$178:$N$208,Summary!AD$2-2015,FALSE)</f>
        <v>0</v>
      </c>
      <c r="AE169" s="284">
        <f>HLOOKUP($A169,'Scenario 5'!$I$178:$N$208,Summary!AE$2-2015,FALSE)</f>
        <v>0</v>
      </c>
      <c r="AF169" s="284">
        <f>HLOOKUP($A169,'Scenario 5'!$I$178:$N$208,Summary!AF$2-2015,FALSE)</f>
        <v>0</v>
      </c>
      <c r="AG169" s="284">
        <f>HLOOKUP($A169,'Scenario 5'!$I$178:$N$208,Summary!AG$2-2015,FALSE)</f>
        <v>0</v>
      </c>
      <c r="AH169" s="284">
        <f>HLOOKUP($A169,'Scenario 5'!$I$178:$N$208,Summary!AH$2-2015,FALSE)</f>
        <v>0</v>
      </c>
      <c r="AI169" s="284">
        <f>HLOOKUP($A169,'Scenario 5'!$I$178:$N$208,Summary!AI$2-2015,FALSE)</f>
        <v>0</v>
      </c>
      <c r="AJ169" s="284">
        <f>HLOOKUP($A169,'Scenario 5'!$I$178:$N$208,Summary!AJ$2-2015,FALSE)</f>
        <v>0</v>
      </c>
      <c r="AK169" s="284">
        <f>SUM(H169:AJ169)</f>
        <v>15730716.011167698</v>
      </c>
    </row>
    <row r="170" spans="1:37" s="281" customFormat="1" collapsed="1">
      <c r="A170" s="285" t="s">
        <v>216</v>
      </c>
      <c r="B170" s="285" t="str">
        <f>CONCATENATE("Sensitivity ",A170)</f>
        <v>Sensitivity 5C</v>
      </c>
      <c r="C170" s="289" t="s">
        <v>188</v>
      </c>
      <c r="D170" s="285">
        <v>2021</v>
      </c>
      <c r="E170" s="285">
        <v>2024</v>
      </c>
      <c r="F170" s="295" t="s">
        <v>308</v>
      </c>
      <c r="G170" s="288" t="s">
        <v>309</v>
      </c>
      <c r="H170" s="290">
        <f ca="1">SUBTOTAL(9,H171:H175)</f>
        <v>50240082.030000001</v>
      </c>
      <c r="I170" s="290">
        <f t="shared" ref="I170" ca="1" si="755">SUBTOTAL(9,I171:I175)</f>
        <v>32925157.964960609</v>
      </c>
      <c r="J170" s="290">
        <f t="shared" ref="J170" ca="1" si="756">SUBTOTAL(9,J171:J175)</f>
        <v>23526992.976553127</v>
      </c>
      <c r="K170" s="290">
        <f t="shared" ref="K170" ca="1" si="757">SUBTOTAL(9,K171:K175)</f>
        <v>26120718.653715003</v>
      </c>
      <c r="L170" s="290">
        <f t="shared" ref="L170" ca="1" si="758">SUBTOTAL(9,L171:L175)</f>
        <v>19358661.59610495</v>
      </c>
      <c r="M170" s="290">
        <f t="shared" ref="M170" ca="1" si="759">SUBTOTAL(9,M171:M175)</f>
        <v>15218193.832609177</v>
      </c>
      <c r="N170" s="290">
        <f t="shared" ref="N170" ca="1" si="760">SUBTOTAL(9,N171:N175)</f>
        <v>14769975.598684726</v>
      </c>
      <c r="O170" s="290">
        <f t="shared" ref="O170" ca="1" si="761">SUBTOTAL(9,O171:O175)</f>
        <v>14177488.3087437</v>
      </c>
      <c r="P170" s="290">
        <f t="shared" ref="P170" ca="1" si="762">SUBTOTAL(9,P171:P175)</f>
        <v>0</v>
      </c>
      <c r="Q170" s="290">
        <f t="shared" ref="Q170" ca="1" si="763">SUBTOTAL(9,Q171:Q175)</f>
        <v>0</v>
      </c>
      <c r="R170" s="290">
        <f t="shared" ref="R170" ca="1" si="764">SUBTOTAL(9,R171:R175)</f>
        <v>0</v>
      </c>
      <c r="S170" s="290">
        <f t="shared" ref="S170" ca="1" si="765">SUBTOTAL(9,S171:S175)</f>
        <v>0</v>
      </c>
      <c r="T170" s="290">
        <f t="shared" ref="T170" ca="1" si="766">SUBTOTAL(9,T171:T175)</f>
        <v>0</v>
      </c>
      <c r="U170" s="290">
        <f t="shared" ref="U170" ca="1" si="767">SUBTOTAL(9,U171:U175)</f>
        <v>0</v>
      </c>
      <c r="V170" s="290">
        <f t="shared" ref="V170" ca="1" si="768">SUBTOTAL(9,V171:V175)</f>
        <v>0</v>
      </c>
      <c r="W170" s="290">
        <f t="shared" ref="W170" ca="1" si="769">SUBTOTAL(9,W171:W175)</f>
        <v>0</v>
      </c>
      <c r="X170" s="290">
        <f t="shared" ref="X170" ca="1" si="770">SUBTOTAL(9,X171:X175)</f>
        <v>0</v>
      </c>
      <c r="Y170" s="290">
        <f t="shared" ref="Y170" ca="1" si="771">SUBTOTAL(9,Y171:Y175)</f>
        <v>0</v>
      </c>
      <c r="Z170" s="290">
        <f t="shared" ref="Z170" ca="1" si="772">SUBTOTAL(9,Z171:Z175)</f>
        <v>0</v>
      </c>
      <c r="AA170" s="290">
        <f t="shared" ref="AA170" ca="1" si="773">SUBTOTAL(9,AA171:AA175)</f>
        <v>0</v>
      </c>
      <c r="AB170" s="290">
        <f t="shared" ref="AB170" ca="1" si="774">SUBTOTAL(9,AB171:AB175)</f>
        <v>0</v>
      </c>
      <c r="AC170" s="290">
        <f t="shared" ref="AC170" ca="1" si="775">SUBTOTAL(9,AC171:AC175)</f>
        <v>0</v>
      </c>
      <c r="AD170" s="290">
        <f t="shared" ref="AD170" ca="1" si="776">SUBTOTAL(9,AD171:AD175)</f>
        <v>0</v>
      </c>
      <c r="AE170" s="290">
        <f t="shared" ref="AE170" ca="1" si="777">SUBTOTAL(9,AE171:AE175)</f>
        <v>0</v>
      </c>
      <c r="AF170" s="290">
        <f t="shared" ref="AF170" ca="1" si="778">SUBTOTAL(9,AF171:AF175)</f>
        <v>0</v>
      </c>
      <c r="AG170" s="290">
        <f t="shared" ref="AG170" ca="1" si="779">SUBTOTAL(9,AG171:AG175)</f>
        <v>0</v>
      </c>
      <c r="AH170" s="290">
        <f t="shared" ref="AH170" ca="1" si="780">SUBTOTAL(9,AH171:AH175)</f>
        <v>0</v>
      </c>
      <c r="AI170" s="290">
        <f t="shared" ref="AI170" ca="1" si="781">SUBTOTAL(9,AI171:AI175)</f>
        <v>0</v>
      </c>
      <c r="AJ170" s="290">
        <f t="shared" ref="AJ170" ca="1" si="782">SUBTOTAL(9,AJ171:AJ175)</f>
        <v>0</v>
      </c>
      <c r="AK170" s="290">
        <f t="shared" ref="AK170" ca="1" si="783">SUBTOTAL(9,AK171:AK175)</f>
        <v>196337270.96137127</v>
      </c>
    </row>
    <row r="171" spans="1:37" s="281" customFormat="1" hidden="1" outlineLevel="1">
      <c r="A171" s="283" t="str">
        <f>A170</f>
        <v>5C</v>
      </c>
      <c r="B171" s="283"/>
      <c r="C171" s="287" t="s">
        <v>224</v>
      </c>
      <c r="D171" s="283"/>
      <c r="E171" s="283"/>
      <c r="F171" s="296"/>
      <c r="G171" s="282"/>
      <c r="H171" s="284">
        <f>HLOOKUP($A171,'Scenario 5'!$I$42:$N$72,Summary!H$2-2015,FALSE)</f>
        <v>18803258.5</v>
      </c>
      <c r="I171" s="284">
        <f>HLOOKUP($A171,'Scenario 5'!$I$42:$N$72,Summary!I$2-2015,FALSE)</f>
        <v>11702246.29835625</v>
      </c>
      <c r="J171" s="284">
        <f>HLOOKUP($A171,'Scenario 5'!$I$42:$N$72,Summary!J$2-2015,FALSE)</f>
        <v>7561353.4109145002</v>
      </c>
      <c r="K171" s="284">
        <f>HLOOKUP($A171,'Scenario 5'!$I$42:$N$72,Summary!K$2-2015,FALSE)</f>
        <v>8291414.6848364994</v>
      </c>
      <c r="L171" s="284">
        <f>HLOOKUP($A171,'Scenario 5'!$I$42:$N$72,Summary!L$2-2015,FALSE)</f>
        <v>2050761.8079429539</v>
      </c>
      <c r="M171" s="284">
        <f>HLOOKUP($A171,'Scenario 5'!$I$42:$N$72,Summary!M$2-2015,FALSE)</f>
        <v>1656854.2017108989</v>
      </c>
      <c r="N171" s="284">
        <f>HLOOKUP($A171,'Scenario 5'!$I$42:$N$72,Summary!N$2-2015,FALSE)</f>
        <v>937409.17516848713</v>
      </c>
      <c r="O171" s="284">
        <f>HLOOKUP($A171,'Scenario 5'!$I$42:$N$72,Summary!O$2-2015,FALSE)</f>
        <v>68270.556757130689</v>
      </c>
      <c r="P171" s="284">
        <f>HLOOKUP($A171,'Scenario 5'!$I$42:$N$72,Summary!P$2-2015,FALSE)</f>
        <v>0</v>
      </c>
      <c r="Q171" s="284">
        <f>HLOOKUP($A171,'Scenario 5'!$I$42:$N$72,Summary!Q$2-2015,FALSE)</f>
        <v>0</v>
      </c>
      <c r="R171" s="284">
        <f>HLOOKUP($A171,'Scenario 5'!$I$42:$N$72,Summary!R$2-2015,FALSE)</f>
        <v>0</v>
      </c>
      <c r="S171" s="284">
        <f>HLOOKUP($A171,'Scenario 5'!$I$42:$N$72,Summary!S$2-2015,FALSE)</f>
        <v>0</v>
      </c>
      <c r="T171" s="284">
        <f>HLOOKUP($A171,'Scenario 5'!$I$42:$N$72,Summary!T$2-2015,FALSE)</f>
        <v>0</v>
      </c>
      <c r="U171" s="284">
        <f>HLOOKUP($A171,'Scenario 5'!$I$42:$N$72,Summary!U$2-2015,FALSE)</f>
        <v>0</v>
      </c>
      <c r="V171" s="284">
        <f>HLOOKUP($A171,'Scenario 5'!$I$42:$N$72,Summary!V$2-2015,FALSE)</f>
        <v>0</v>
      </c>
      <c r="W171" s="284">
        <f>HLOOKUP($A171,'Scenario 5'!$I$42:$N$72,Summary!W$2-2015,FALSE)</f>
        <v>0</v>
      </c>
      <c r="X171" s="284">
        <f>HLOOKUP($A171,'Scenario 5'!$I$42:$N$72,Summary!X$2-2015,FALSE)</f>
        <v>0</v>
      </c>
      <c r="Y171" s="284">
        <f>HLOOKUP($A171,'Scenario 5'!$I$42:$N$72,Summary!Y$2-2015,FALSE)</f>
        <v>0</v>
      </c>
      <c r="Z171" s="284">
        <f>HLOOKUP($A171,'Scenario 5'!$I$42:$N$72,Summary!Z$2-2015,FALSE)</f>
        <v>0</v>
      </c>
      <c r="AA171" s="284">
        <f>HLOOKUP($A171,'Scenario 5'!$I$42:$N$72,Summary!AA$2-2015,FALSE)</f>
        <v>0</v>
      </c>
      <c r="AB171" s="284">
        <f>HLOOKUP($A171,'Scenario 5'!$I$42:$N$72,Summary!AB$2-2015,FALSE)</f>
        <v>0</v>
      </c>
      <c r="AC171" s="284">
        <f>HLOOKUP($A171,'Scenario 5'!$I$42:$N$72,Summary!AC$2-2015,FALSE)</f>
        <v>0</v>
      </c>
      <c r="AD171" s="284">
        <f>HLOOKUP($A171,'Scenario 5'!$I$42:$N$72,Summary!AD$2-2015,FALSE)</f>
        <v>0</v>
      </c>
      <c r="AE171" s="284">
        <f>HLOOKUP($A171,'Scenario 5'!$I$42:$N$72,Summary!AE$2-2015,FALSE)</f>
        <v>0</v>
      </c>
      <c r="AF171" s="284">
        <f>HLOOKUP($A171,'Scenario 5'!$I$42:$N$72,Summary!AF$2-2015,FALSE)</f>
        <v>0</v>
      </c>
      <c r="AG171" s="284">
        <f>HLOOKUP($A171,'Scenario 5'!$I$42:$N$72,Summary!AG$2-2015,FALSE)</f>
        <v>0</v>
      </c>
      <c r="AH171" s="284">
        <f>HLOOKUP($A171,'Scenario 5'!$I$42:$N$72,Summary!AH$2-2015,FALSE)</f>
        <v>0</v>
      </c>
      <c r="AI171" s="284">
        <f>HLOOKUP($A171,'Scenario 5'!$I$42:$N$72,Summary!AI$2-2015,FALSE)</f>
        <v>0</v>
      </c>
      <c r="AJ171" s="284">
        <f>HLOOKUP($A171,'Scenario 5'!$I$42:$N$72,Summary!AJ$2-2015,FALSE)</f>
        <v>0</v>
      </c>
      <c r="AK171" s="284">
        <f>SUM(H171:AJ171)</f>
        <v>51071568.635686725</v>
      </c>
    </row>
    <row r="172" spans="1:37" s="281" customFormat="1" hidden="1" outlineLevel="1">
      <c r="A172" s="283" t="str">
        <f>A171</f>
        <v>5C</v>
      </c>
      <c r="B172" s="283"/>
      <c r="C172" s="287" t="s">
        <v>225</v>
      </c>
      <c r="D172" s="283"/>
      <c r="E172" s="283"/>
      <c r="F172" s="296"/>
      <c r="G172" s="282"/>
      <c r="H172" s="284">
        <f ca="1">HLOOKUP($A172,'Scenario 5'!$I$75:$N$105,Summary!H$2-2015,FALSE)</f>
        <v>600000</v>
      </c>
      <c r="I172" s="284">
        <f ca="1">HLOOKUP($A172,'Scenario 5'!$I$75:$N$105,Summary!I$2-2015,FALSE)</f>
        <v>4641000</v>
      </c>
      <c r="J172" s="284">
        <f ca="1">HLOOKUP($A172,'Scenario 5'!$I$75:$N$105,Summary!J$2-2015,FALSE)</f>
        <v>364000</v>
      </c>
      <c r="K172" s="284">
        <f ca="1">HLOOKUP($A172,'Scenario 5'!$I$75:$N$105,Summary!K$2-2015,FALSE)</f>
        <v>371000</v>
      </c>
      <c r="L172" s="284">
        <f ca="1">HLOOKUP($A172,'Scenario 5'!$I$75:$N$105,Summary!L$2-2015,FALSE)</f>
        <v>0</v>
      </c>
      <c r="M172" s="284">
        <f ca="1">HLOOKUP($A172,'Scenario 5'!$I$75:$N$105,Summary!M$2-2015,FALSE)</f>
        <v>0</v>
      </c>
      <c r="N172" s="284">
        <f ca="1">HLOOKUP($A172,'Scenario 5'!$I$75:$N$105,Summary!N$2-2015,FALSE)</f>
        <v>0</v>
      </c>
      <c r="O172" s="284">
        <f ca="1">HLOOKUP($A172,'Scenario 5'!$I$75:$N$105,Summary!O$2-2015,FALSE)</f>
        <v>0</v>
      </c>
      <c r="P172" s="284">
        <f ca="1">HLOOKUP($A172,'Scenario 5'!$I$75:$N$105,Summary!P$2-2015,FALSE)</f>
        <v>0</v>
      </c>
      <c r="Q172" s="284">
        <f ca="1">HLOOKUP($A172,'Scenario 5'!$I$75:$N$105,Summary!Q$2-2015,FALSE)</f>
        <v>0</v>
      </c>
      <c r="R172" s="284">
        <f ca="1">HLOOKUP($A172,'Scenario 5'!$I$75:$N$105,Summary!R$2-2015,FALSE)</f>
        <v>0</v>
      </c>
      <c r="S172" s="284">
        <f ca="1">HLOOKUP($A172,'Scenario 5'!$I$75:$N$105,Summary!S$2-2015,FALSE)</f>
        <v>0</v>
      </c>
      <c r="T172" s="284">
        <f ca="1">HLOOKUP($A172,'Scenario 5'!$I$75:$N$105,Summary!T$2-2015,FALSE)</f>
        <v>0</v>
      </c>
      <c r="U172" s="284">
        <f ca="1">HLOOKUP($A172,'Scenario 5'!$I$75:$N$105,Summary!U$2-2015,FALSE)</f>
        <v>0</v>
      </c>
      <c r="V172" s="284">
        <f ca="1">HLOOKUP($A172,'Scenario 5'!$I$75:$N$105,Summary!V$2-2015,FALSE)</f>
        <v>0</v>
      </c>
      <c r="W172" s="284">
        <f ca="1">HLOOKUP($A172,'Scenario 5'!$I$75:$N$105,Summary!W$2-2015,FALSE)</f>
        <v>0</v>
      </c>
      <c r="X172" s="284">
        <f ca="1">HLOOKUP($A172,'Scenario 5'!$I$75:$N$105,Summary!X$2-2015,FALSE)</f>
        <v>0</v>
      </c>
      <c r="Y172" s="284">
        <f ca="1">HLOOKUP($A172,'Scenario 5'!$I$75:$N$105,Summary!Y$2-2015,FALSE)</f>
        <v>0</v>
      </c>
      <c r="Z172" s="284">
        <f ca="1">HLOOKUP($A172,'Scenario 5'!$I$75:$N$105,Summary!Z$2-2015,FALSE)</f>
        <v>0</v>
      </c>
      <c r="AA172" s="284">
        <f ca="1">HLOOKUP($A172,'Scenario 5'!$I$75:$N$105,Summary!AA$2-2015,FALSE)</f>
        <v>0</v>
      </c>
      <c r="AB172" s="284">
        <f ca="1">HLOOKUP($A172,'Scenario 5'!$I$75:$N$105,Summary!AB$2-2015,FALSE)</f>
        <v>0</v>
      </c>
      <c r="AC172" s="284">
        <f ca="1">HLOOKUP($A172,'Scenario 5'!$I$75:$N$105,Summary!AC$2-2015,FALSE)</f>
        <v>0</v>
      </c>
      <c r="AD172" s="284">
        <f ca="1">HLOOKUP($A172,'Scenario 5'!$I$75:$N$105,Summary!AD$2-2015,FALSE)</f>
        <v>0</v>
      </c>
      <c r="AE172" s="284">
        <f ca="1">HLOOKUP($A172,'Scenario 5'!$I$75:$N$105,Summary!AE$2-2015,FALSE)</f>
        <v>0</v>
      </c>
      <c r="AF172" s="284">
        <f ca="1">HLOOKUP($A172,'Scenario 5'!$I$75:$N$105,Summary!AF$2-2015,FALSE)</f>
        <v>0</v>
      </c>
      <c r="AG172" s="284">
        <f ca="1">HLOOKUP($A172,'Scenario 5'!$I$75:$N$105,Summary!AG$2-2015,FALSE)</f>
        <v>0</v>
      </c>
      <c r="AH172" s="284">
        <f ca="1">HLOOKUP($A172,'Scenario 5'!$I$75:$N$105,Summary!AH$2-2015,FALSE)</f>
        <v>0</v>
      </c>
      <c r="AI172" s="284">
        <f ca="1">HLOOKUP($A172,'Scenario 5'!$I$75:$N$105,Summary!AI$2-2015,FALSE)</f>
        <v>0</v>
      </c>
      <c r="AJ172" s="284">
        <f ca="1">HLOOKUP($A172,'Scenario 5'!$I$75:$N$105,Summary!AJ$2-2015,FALSE)</f>
        <v>0</v>
      </c>
      <c r="AK172" s="284">
        <f ca="1">SUM(H172:AJ172)</f>
        <v>5976000</v>
      </c>
    </row>
    <row r="173" spans="1:37" s="281" customFormat="1" hidden="1" outlineLevel="1">
      <c r="A173" s="283" t="str">
        <f>A172</f>
        <v>5C</v>
      </c>
      <c r="B173" s="283"/>
      <c r="C173" s="287" t="s">
        <v>226</v>
      </c>
      <c r="D173" s="283"/>
      <c r="E173" s="283"/>
      <c r="F173" s="296"/>
      <c r="G173" s="282"/>
      <c r="H173" s="284">
        <f>HLOOKUP($A173,'Scenario 5'!$I$108:$N$138,Summary!H$2-2015,FALSE)</f>
        <v>18063856.140000001</v>
      </c>
      <c r="I173" s="284">
        <f>HLOOKUP($A173,'Scenario 5'!$I$108:$N$138,Summary!I$2-2015,FALSE)</f>
        <v>10741975.053271027</v>
      </c>
      <c r="J173" s="284">
        <f>HLOOKUP($A173,'Scenario 5'!$I$108:$N$138,Summary!J$2-2015,FALSE)</f>
        <v>10924924.548971962</v>
      </c>
      <c r="K173" s="284">
        <f>HLOOKUP($A173,'Scenario 5'!$I$108:$N$138,Summary!K$2-2015,FALSE)</f>
        <v>11493147.618878502</v>
      </c>
      <c r="L173" s="284">
        <f>HLOOKUP($A173,'Scenario 5'!$I$108:$N$138,Summary!L$2-2015,FALSE)</f>
        <v>11558273.021495329</v>
      </c>
      <c r="M173" s="284">
        <f>HLOOKUP($A173,'Scenario 5'!$I$108:$N$138,Summary!M$2-2015,FALSE)</f>
        <v>10268263.397542279</v>
      </c>
      <c r="N173" s="284">
        <f>HLOOKUP($A173,'Scenario 5'!$I$108:$N$138,Summary!N$2-2015,FALSE)</f>
        <v>10473628.665493121</v>
      </c>
      <c r="O173" s="284">
        <f>HLOOKUP($A173,'Scenario 5'!$I$108:$N$138,Summary!O$2-2015,FALSE)</f>
        <v>10683101.238802986</v>
      </c>
      <c r="P173" s="284">
        <f>HLOOKUP($A173,'Scenario 5'!$I$108:$N$138,Summary!P$2-2015,FALSE)</f>
        <v>0</v>
      </c>
      <c r="Q173" s="284">
        <f>HLOOKUP($A173,'Scenario 5'!$I$108:$N$138,Summary!Q$2-2015,FALSE)</f>
        <v>0</v>
      </c>
      <c r="R173" s="284">
        <f>HLOOKUP($A173,'Scenario 5'!$I$108:$N$138,Summary!R$2-2015,FALSE)</f>
        <v>0</v>
      </c>
      <c r="S173" s="284">
        <f>HLOOKUP($A173,'Scenario 5'!$I$108:$N$138,Summary!S$2-2015,FALSE)</f>
        <v>0</v>
      </c>
      <c r="T173" s="284">
        <f>HLOOKUP($A173,'Scenario 5'!$I$108:$N$138,Summary!T$2-2015,FALSE)</f>
        <v>0</v>
      </c>
      <c r="U173" s="284">
        <f>HLOOKUP($A173,'Scenario 5'!$I$108:$N$138,Summary!U$2-2015,FALSE)</f>
        <v>0</v>
      </c>
      <c r="V173" s="284">
        <f>HLOOKUP($A173,'Scenario 5'!$I$108:$N$138,Summary!V$2-2015,FALSE)</f>
        <v>0</v>
      </c>
      <c r="W173" s="284">
        <f>HLOOKUP($A173,'Scenario 5'!$I$108:$N$138,Summary!W$2-2015,FALSE)</f>
        <v>0</v>
      </c>
      <c r="X173" s="284">
        <f>HLOOKUP($A173,'Scenario 5'!$I$108:$N$138,Summary!X$2-2015,FALSE)</f>
        <v>0</v>
      </c>
      <c r="Y173" s="284">
        <f>HLOOKUP($A173,'Scenario 5'!$I$108:$N$138,Summary!Y$2-2015,FALSE)</f>
        <v>0</v>
      </c>
      <c r="Z173" s="284">
        <f>HLOOKUP($A173,'Scenario 5'!$I$108:$N$138,Summary!Z$2-2015,FALSE)</f>
        <v>0</v>
      </c>
      <c r="AA173" s="284">
        <f>HLOOKUP($A173,'Scenario 5'!$I$108:$N$138,Summary!AA$2-2015,FALSE)</f>
        <v>0</v>
      </c>
      <c r="AB173" s="284">
        <f>HLOOKUP($A173,'Scenario 5'!$I$108:$N$138,Summary!AB$2-2015,FALSE)</f>
        <v>0</v>
      </c>
      <c r="AC173" s="284">
        <f>HLOOKUP($A173,'Scenario 5'!$I$108:$N$138,Summary!AC$2-2015,FALSE)</f>
        <v>0</v>
      </c>
      <c r="AD173" s="284">
        <f>HLOOKUP($A173,'Scenario 5'!$I$108:$N$138,Summary!AD$2-2015,FALSE)</f>
        <v>0</v>
      </c>
      <c r="AE173" s="284">
        <f>HLOOKUP($A173,'Scenario 5'!$I$108:$N$138,Summary!AE$2-2015,FALSE)</f>
        <v>0</v>
      </c>
      <c r="AF173" s="284">
        <f>HLOOKUP($A173,'Scenario 5'!$I$108:$N$138,Summary!AF$2-2015,FALSE)</f>
        <v>0</v>
      </c>
      <c r="AG173" s="284">
        <f>HLOOKUP($A173,'Scenario 5'!$I$108:$N$138,Summary!AG$2-2015,FALSE)</f>
        <v>0</v>
      </c>
      <c r="AH173" s="284">
        <f>HLOOKUP($A173,'Scenario 5'!$I$108:$N$138,Summary!AH$2-2015,FALSE)</f>
        <v>0</v>
      </c>
      <c r="AI173" s="284">
        <f>HLOOKUP($A173,'Scenario 5'!$I$108:$N$138,Summary!AI$2-2015,FALSE)</f>
        <v>0</v>
      </c>
      <c r="AJ173" s="284">
        <f>HLOOKUP($A173,'Scenario 5'!$I$108:$N$138,Summary!AJ$2-2015,FALSE)</f>
        <v>0</v>
      </c>
      <c r="AK173" s="284">
        <f>SUM(H173:AJ173)</f>
        <v>94207169.684455201</v>
      </c>
    </row>
    <row r="174" spans="1:37" s="281" customFormat="1" hidden="1" outlineLevel="1">
      <c r="A174" s="283" t="str">
        <f>A173</f>
        <v>5C</v>
      </c>
      <c r="B174" s="283"/>
      <c r="C174" s="287" t="s">
        <v>227</v>
      </c>
      <c r="D174" s="283"/>
      <c r="E174" s="283"/>
      <c r="F174" s="296"/>
      <c r="G174" s="282"/>
      <c r="H174" s="284">
        <f>HLOOKUP($A174,'Scenario 5'!$I$143:$N$173,Summary!H$2-2015,FALSE)</f>
        <v>10696150.390000001</v>
      </c>
      <c r="I174" s="284">
        <f>HLOOKUP($A174,'Scenario 5'!$I$143:$N$173,Summary!I$2-2015,FALSE)</f>
        <v>5367796.9800000004</v>
      </c>
      <c r="J174" s="284">
        <f>HLOOKUP($A174,'Scenario 5'!$I$143:$N$173,Summary!J$2-2015,FALSE)</f>
        <v>4067414.55</v>
      </c>
      <c r="K174" s="284">
        <f>HLOOKUP($A174,'Scenario 5'!$I$143:$N$173,Summary!K$2-2015,FALSE)</f>
        <v>5336415.9000000004</v>
      </c>
      <c r="L174" s="284">
        <f>HLOOKUP($A174,'Scenario 5'!$I$143:$N$173,Summary!L$2-2015,FALSE)</f>
        <v>5096437</v>
      </c>
      <c r="M174" s="284">
        <f>HLOOKUP($A174,'Scenario 5'!$I$143:$N$173,Summary!M$2-2015,FALSE)</f>
        <v>2959949.452355999</v>
      </c>
      <c r="N174" s="284">
        <f>HLOOKUP($A174,'Scenario 5'!$I$143:$N$173,Summary!N$2-2015,FALSE)</f>
        <v>3019148.4414031194</v>
      </c>
      <c r="O174" s="284">
        <f>HLOOKUP($A174,'Scenario 5'!$I$143:$N$173,Summary!O$2-2015,FALSE)</f>
        <v>3079531.4102311824</v>
      </c>
      <c r="P174" s="284">
        <f>HLOOKUP($A174,'Scenario 5'!$I$143:$N$173,Summary!P$2-2015,FALSE)</f>
        <v>0</v>
      </c>
      <c r="Q174" s="284">
        <f>HLOOKUP($A174,'Scenario 5'!$I$143:$N$173,Summary!Q$2-2015,FALSE)</f>
        <v>0</v>
      </c>
      <c r="R174" s="284">
        <f>HLOOKUP($A174,'Scenario 5'!$I$143:$N$173,Summary!R$2-2015,FALSE)</f>
        <v>0</v>
      </c>
      <c r="S174" s="284">
        <f>HLOOKUP($A174,'Scenario 5'!$I$143:$N$173,Summary!S$2-2015,FALSE)</f>
        <v>0</v>
      </c>
      <c r="T174" s="284">
        <f>HLOOKUP($A174,'Scenario 5'!$I$143:$N$173,Summary!T$2-2015,FALSE)</f>
        <v>0</v>
      </c>
      <c r="U174" s="284">
        <f>HLOOKUP($A174,'Scenario 5'!$I$143:$N$173,Summary!U$2-2015,FALSE)</f>
        <v>0</v>
      </c>
      <c r="V174" s="284">
        <f>HLOOKUP($A174,'Scenario 5'!$I$143:$N$173,Summary!V$2-2015,FALSE)</f>
        <v>0</v>
      </c>
      <c r="W174" s="284">
        <f>HLOOKUP($A174,'Scenario 5'!$I$143:$N$173,Summary!W$2-2015,FALSE)</f>
        <v>0</v>
      </c>
      <c r="X174" s="284">
        <f>HLOOKUP($A174,'Scenario 5'!$I$143:$N$173,Summary!X$2-2015,FALSE)</f>
        <v>0</v>
      </c>
      <c r="Y174" s="284">
        <f>HLOOKUP($A174,'Scenario 5'!$I$143:$N$173,Summary!Y$2-2015,FALSE)</f>
        <v>0</v>
      </c>
      <c r="Z174" s="284">
        <f>HLOOKUP($A174,'Scenario 5'!$I$143:$N$173,Summary!Z$2-2015,FALSE)</f>
        <v>0</v>
      </c>
      <c r="AA174" s="284">
        <f>HLOOKUP($A174,'Scenario 5'!$I$143:$N$173,Summary!AA$2-2015,FALSE)</f>
        <v>0</v>
      </c>
      <c r="AB174" s="284">
        <f>HLOOKUP($A174,'Scenario 5'!$I$143:$N$173,Summary!AB$2-2015,FALSE)</f>
        <v>0</v>
      </c>
      <c r="AC174" s="284">
        <f>HLOOKUP($A174,'Scenario 5'!$I$143:$N$173,Summary!AC$2-2015,FALSE)</f>
        <v>0</v>
      </c>
      <c r="AD174" s="284">
        <f>HLOOKUP($A174,'Scenario 5'!$I$143:$N$173,Summary!AD$2-2015,FALSE)</f>
        <v>0</v>
      </c>
      <c r="AE174" s="284">
        <f>HLOOKUP($A174,'Scenario 5'!$I$143:$N$173,Summary!AE$2-2015,FALSE)</f>
        <v>0</v>
      </c>
      <c r="AF174" s="284">
        <f>HLOOKUP($A174,'Scenario 5'!$I$143:$N$173,Summary!AF$2-2015,FALSE)</f>
        <v>0</v>
      </c>
      <c r="AG174" s="284">
        <f>HLOOKUP($A174,'Scenario 5'!$I$143:$N$173,Summary!AG$2-2015,FALSE)</f>
        <v>0</v>
      </c>
      <c r="AH174" s="284">
        <f>HLOOKUP($A174,'Scenario 5'!$I$143:$N$173,Summary!AH$2-2015,FALSE)</f>
        <v>0</v>
      </c>
      <c r="AI174" s="284">
        <f>HLOOKUP($A174,'Scenario 5'!$I$143:$N$173,Summary!AI$2-2015,FALSE)</f>
        <v>0</v>
      </c>
      <c r="AJ174" s="284">
        <f>HLOOKUP($A174,'Scenario 5'!$I$143:$N$173,Summary!AJ$2-2015,FALSE)</f>
        <v>0</v>
      </c>
      <c r="AK174" s="284">
        <f>SUM(H174:AJ174)</f>
        <v>39622844.123990297</v>
      </c>
    </row>
    <row r="175" spans="1:37" s="281" customFormat="1" hidden="1" outlineLevel="1">
      <c r="A175" s="283" t="str">
        <f>A174</f>
        <v>5C</v>
      </c>
      <c r="B175" s="283"/>
      <c r="C175" s="287" t="s">
        <v>114</v>
      </c>
      <c r="D175" s="283"/>
      <c r="E175" s="283"/>
      <c r="F175" s="296"/>
      <c r="G175" s="282"/>
      <c r="H175" s="284">
        <f>HLOOKUP($A175,'Scenario 5'!$I$178:$N$208,Summary!H$2-2015,FALSE)</f>
        <v>2076817</v>
      </c>
      <c r="I175" s="284">
        <f>HLOOKUP($A175,'Scenario 5'!$I$178:$N$208,Summary!I$2-2015,FALSE)</f>
        <v>472139.6333333333</v>
      </c>
      <c r="J175" s="284">
        <f>HLOOKUP($A175,'Scenario 5'!$I$178:$N$208,Summary!J$2-2015,FALSE)</f>
        <v>609300.46666666656</v>
      </c>
      <c r="K175" s="284">
        <f>HLOOKUP($A175,'Scenario 5'!$I$178:$N$208,Summary!K$2-2015,FALSE)</f>
        <v>628740.45000000007</v>
      </c>
      <c r="L175" s="284">
        <f>HLOOKUP($A175,'Scenario 5'!$I$178:$N$208,Summary!L$2-2015,FALSE)</f>
        <v>653189.7666666666</v>
      </c>
      <c r="M175" s="284">
        <f>HLOOKUP($A175,'Scenario 5'!$I$178:$N$208,Summary!M$2-2015,FALSE)</f>
        <v>333126.78100000002</v>
      </c>
      <c r="N175" s="284">
        <f>HLOOKUP($A175,'Scenario 5'!$I$178:$N$208,Summary!N$2-2015,FALSE)</f>
        <v>339789.31662</v>
      </c>
      <c r="O175" s="284">
        <f>HLOOKUP($A175,'Scenario 5'!$I$178:$N$208,Summary!O$2-2015,FALSE)</f>
        <v>346585.10295239999</v>
      </c>
      <c r="P175" s="284">
        <f>HLOOKUP($A175,'Scenario 5'!$I$178:$N$208,Summary!P$2-2015,FALSE)</f>
        <v>0</v>
      </c>
      <c r="Q175" s="284">
        <f>HLOOKUP($A175,'Scenario 5'!$I$178:$N$208,Summary!Q$2-2015,FALSE)</f>
        <v>0</v>
      </c>
      <c r="R175" s="284">
        <f>HLOOKUP($A175,'Scenario 5'!$I$178:$N$208,Summary!R$2-2015,FALSE)</f>
        <v>0</v>
      </c>
      <c r="S175" s="284">
        <f>HLOOKUP($A175,'Scenario 5'!$I$178:$N$208,Summary!S$2-2015,FALSE)</f>
        <v>0</v>
      </c>
      <c r="T175" s="284">
        <f>HLOOKUP($A175,'Scenario 5'!$I$178:$N$208,Summary!T$2-2015,FALSE)</f>
        <v>0</v>
      </c>
      <c r="U175" s="284">
        <f>HLOOKUP($A175,'Scenario 5'!$I$178:$N$208,Summary!U$2-2015,FALSE)</f>
        <v>0</v>
      </c>
      <c r="V175" s="284">
        <f>HLOOKUP($A175,'Scenario 5'!$I$178:$N$208,Summary!V$2-2015,FALSE)</f>
        <v>0</v>
      </c>
      <c r="W175" s="284">
        <f>HLOOKUP($A175,'Scenario 5'!$I$178:$N$208,Summary!W$2-2015,FALSE)</f>
        <v>0</v>
      </c>
      <c r="X175" s="284">
        <f>HLOOKUP($A175,'Scenario 5'!$I$178:$N$208,Summary!X$2-2015,FALSE)</f>
        <v>0</v>
      </c>
      <c r="Y175" s="284">
        <f>HLOOKUP($A175,'Scenario 5'!$I$178:$N$208,Summary!Y$2-2015,FALSE)</f>
        <v>0</v>
      </c>
      <c r="Z175" s="284">
        <f>HLOOKUP($A175,'Scenario 5'!$I$178:$N$208,Summary!Z$2-2015,FALSE)</f>
        <v>0</v>
      </c>
      <c r="AA175" s="284">
        <f>HLOOKUP($A175,'Scenario 5'!$I$178:$N$208,Summary!AA$2-2015,FALSE)</f>
        <v>0</v>
      </c>
      <c r="AB175" s="284">
        <f>HLOOKUP($A175,'Scenario 5'!$I$178:$N$208,Summary!AB$2-2015,FALSE)</f>
        <v>0</v>
      </c>
      <c r="AC175" s="284">
        <f>HLOOKUP($A175,'Scenario 5'!$I$178:$N$208,Summary!AC$2-2015,FALSE)</f>
        <v>0</v>
      </c>
      <c r="AD175" s="284">
        <f>HLOOKUP($A175,'Scenario 5'!$I$178:$N$208,Summary!AD$2-2015,FALSE)</f>
        <v>0</v>
      </c>
      <c r="AE175" s="284">
        <f>HLOOKUP($A175,'Scenario 5'!$I$178:$N$208,Summary!AE$2-2015,FALSE)</f>
        <v>0</v>
      </c>
      <c r="AF175" s="284">
        <f>HLOOKUP($A175,'Scenario 5'!$I$178:$N$208,Summary!AF$2-2015,FALSE)</f>
        <v>0</v>
      </c>
      <c r="AG175" s="284">
        <f>HLOOKUP($A175,'Scenario 5'!$I$178:$N$208,Summary!AG$2-2015,FALSE)</f>
        <v>0</v>
      </c>
      <c r="AH175" s="284">
        <f>HLOOKUP($A175,'Scenario 5'!$I$178:$N$208,Summary!AH$2-2015,FALSE)</f>
        <v>0</v>
      </c>
      <c r="AI175" s="284">
        <f>HLOOKUP($A175,'Scenario 5'!$I$178:$N$208,Summary!AI$2-2015,FALSE)</f>
        <v>0</v>
      </c>
      <c r="AJ175" s="284">
        <f>HLOOKUP($A175,'Scenario 5'!$I$178:$N$208,Summary!AJ$2-2015,FALSE)</f>
        <v>0</v>
      </c>
      <c r="AK175" s="284">
        <f>SUM(H175:AJ175)</f>
        <v>5459688.5172390668</v>
      </c>
    </row>
    <row r="176" spans="1:37" s="281" customFormat="1" collapsed="1">
      <c r="A176" s="285" t="s">
        <v>217</v>
      </c>
      <c r="B176" s="285" t="str">
        <f>CONCATENATE("Sensitivity ",A176)</f>
        <v>Sensitivity 5D</v>
      </c>
      <c r="C176" s="289" t="s">
        <v>189</v>
      </c>
      <c r="D176" s="285">
        <v>2021</v>
      </c>
      <c r="E176" s="285">
        <v>2032</v>
      </c>
      <c r="F176" s="295" t="s">
        <v>317</v>
      </c>
      <c r="G176" s="288"/>
      <c r="H176" s="290">
        <f ca="1">SUBTOTAL(9,H177:H181)</f>
        <v>50240082.030000001</v>
      </c>
      <c r="I176" s="290">
        <f t="shared" ref="I176" ca="1" si="784">SUBTOTAL(9,I177:I181)</f>
        <v>48434190.126106247</v>
      </c>
      <c r="J176" s="290">
        <f t="shared" ref="J176" ca="1" si="785">SUBTOTAL(9,J177:J181)</f>
        <v>38382000.379164502</v>
      </c>
      <c r="K176" s="290">
        <f t="shared" ref="K176" ca="1" si="786">SUBTOTAL(9,K177:K181)</f>
        <v>28225878.547215004</v>
      </c>
      <c r="L176" s="290">
        <f t="shared" ref="L176" ca="1" si="787">SUBTOTAL(9,L177:L181)</f>
        <v>21658140.213372007</v>
      </c>
      <c r="M176" s="290">
        <f t="shared" ref="M176" ca="1" si="788">SUBTOTAL(9,M177:M181)</f>
        <v>19768251.467833377</v>
      </c>
      <c r="N176" s="290">
        <f t="shared" ref="N176" ca="1" si="789">SUBTOTAL(9,N177:N181)</f>
        <v>20739191.483108442</v>
      </c>
      <c r="O176" s="290">
        <f t="shared" ref="O176" ca="1" si="790">SUBTOTAL(9,O177:O181)</f>
        <v>16600794.476077586</v>
      </c>
      <c r="P176" s="290">
        <f t="shared" ref="P176" ca="1" si="791">SUBTOTAL(9,P177:P181)</f>
        <v>17576918.339882296</v>
      </c>
      <c r="Q176" s="290">
        <f t="shared" ref="Q176" ca="1" si="792">SUBTOTAL(9,Q177:Q181)</f>
        <v>19590615.690499973</v>
      </c>
      <c r="R176" s="290">
        <f t="shared" ref="R176" ca="1" si="793">SUBTOTAL(9,R177:R181)</f>
        <v>17121950.451145597</v>
      </c>
      <c r="S176" s="290">
        <f t="shared" ref="S176" ca="1" si="794">SUBTOTAL(9,S177:S181)</f>
        <v>18649465.973629814</v>
      </c>
      <c r="T176" s="290">
        <f t="shared" ref="T176" ca="1" si="795">SUBTOTAL(9,T177:T181)</f>
        <v>19456058.614908654</v>
      </c>
      <c r="U176" s="290">
        <f t="shared" ref="U176" ca="1" si="796">SUBTOTAL(9,U177:U181)</f>
        <v>21376140.902154747</v>
      </c>
      <c r="V176" s="290">
        <f t="shared" ref="V176" ca="1" si="797">SUBTOTAL(9,V177:V181)</f>
        <v>17261485.51456321</v>
      </c>
      <c r="W176" s="290">
        <f t="shared" ref="W176" ca="1" si="798">SUBTOTAL(9,W177:W181)</f>
        <v>16730956.696710756</v>
      </c>
      <c r="X176" s="290">
        <f t="shared" ref="X176" ca="1" si="799">SUBTOTAL(9,X177:X181)</f>
        <v>0</v>
      </c>
      <c r="Y176" s="290">
        <f t="shared" ref="Y176" ca="1" si="800">SUBTOTAL(9,Y177:Y181)</f>
        <v>0</v>
      </c>
      <c r="Z176" s="290">
        <f t="shared" ref="Z176" ca="1" si="801">SUBTOTAL(9,Z177:Z181)</f>
        <v>0</v>
      </c>
      <c r="AA176" s="290">
        <f t="shared" ref="AA176" ca="1" si="802">SUBTOTAL(9,AA177:AA181)</f>
        <v>0</v>
      </c>
      <c r="AB176" s="290">
        <f t="shared" ref="AB176" ca="1" si="803">SUBTOTAL(9,AB177:AB181)</f>
        <v>0</v>
      </c>
      <c r="AC176" s="290">
        <f t="shared" ref="AC176" ca="1" si="804">SUBTOTAL(9,AC177:AC181)</f>
        <v>0</v>
      </c>
      <c r="AD176" s="290">
        <f t="shared" ref="AD176" ca="1" si="805">SUBTOTAL(9,AD177:AD181)</f>
        <v>0</v>
      </c>
      <c r="AE176" s="290">
        <f t="shared" ref="AE176" ca="1" si="806">SUBTOTAL(9,AE177:AE181)</f>
        <v>0</v>
      </c>
      <c r="AF176" s="290">
        <f t="shared" ref="AF176" ca="1" si="807">SUBTOTAL(9,AF177:AF181)</f>
        <v>0</v>
      </c>
      <c r="AG176" s="290">
        <f t="shared" ref="AG176" ca="1" si="808">SUBTOTAL(9,AG177:AG181)</f>
        <v>0</v>
      </c>
      <c r="AH176" s="290">
        <f t="shared" ref="AH176" ca="1" si="809">SUBTOTAL(9,AH177:AH181)</f>
        <v>0</v>
      </c>
      <c r="AI176" s="290">
        <f t="shared" ref="AI176" ca="1" si="810">SUBTOTAL(9,AI177:AI181)</f>
        <v>0</v>
      </c>
      <c r="AJ176" s="290">
        <f t="shared" ref="AJ176" ca="1" si="811">SUBTOTAL(9,AJ177:AJ181)</f>
        <v>0</v>
      </c>
      <c r="AK176" s="290">
        <f t="shared" ref="AK176" ca="1" si="812">SUBTOTAL(9,AK177:AK181)</f>
        <v>391812120.90637225</v>
      </c>
    </row>
    <row r="177" spans="1:37" s="281" customFormat="1" hidden="1" outlineLevel="1">
      <c r="A177" s="283" t="str">
        <f>A176</f>
        <v>5D</v>
      </c>
      <c r="B177" s="283"/>
      <c r="C177" s="287" t="s">
        <v>224</v>
      </c>
      <c r="D177" s="283"/>
      <c r="E177" s="283"/>
      <c r="F177" s="296"/>
      <c r="G177" s="282"/>
      <c r="H177" s="284">
        <f>HLOOKUP($A177,'Scenario 5'!$I$42:$N$72,Summary!H$2-2015,FALSE)</f>
        <v>18803258.5</v>
      </c>
      <c r="I177" s="284">
        <f>HLOOKUP($A177,'Scenario 5'!$I$42:$N$72,Summary!I$2-2015,FALSE)</f>
        <v>12339920.316106249</v>
      </c>
      <c r="J177" s="284">
        <f>HLOOKUP($A177,'Scenario 5'!$I$42:$N$72,Summary!J$2-2015,FALSE)</f>
        <v>8216710.0091645001</v>
      </c>
      <c r="K177" s="284">
        <f>HLOOKUP($A177,'Scenario 5'!$I$42:$N$72,Summary!K$2-2015,FALSE)</f>
        <v>10396574.578336501</v>
      </c>
      <c r="L177" s="284">
        <f>HLOOKUP($A177,'Scenario 5'!$I$42:$N$72,Summary!L$2-2015,FALSE)</f>
        <v>3972240.4252100107</v>
      </c>
      <c r="M177" s="284">
        <f>HLOOKUP($A177,'Scenario 5'!$I$42:$N$72,Summary!M$2-2015,FALSE)</f>
        <v>4772831.0337350992</v>
      </c>
      <c r="N177" s="284">
        <f>HLOOKUP($A177,'Scenario 5'!$I$42:$N$72,Summary!N$2-2015,FALSE)</f>
        <v>6570625.0595921995</v>
      </c>
      <c r="O177" s="284">
        <f>HLOOKUP($A177,'Scenario 5'!$I$42:$N$72,Summary!O$2-2015,FALSE)</f>
        <v>2149576.7240910167</v>
      </c>
      <c r="P177" s="284">
        <f>HLOOKUP($A177,'Scenario 5'!$I$42:$N$72,Summary!P$2-2015,FALSE)</f>
        <v>2837516.2328559989</v>
      </c>
      <c r="Q177" s="284">
        <f>HLOOKUP($A177,'Scenario 5'!$I$42:$N$72,Summary!Q$2-2015,FALSE)</f>
        <v>4557385.5413331492</v>
      </c>
      <c r="R177" s="284">
        <f>HLOOKUP($A177,'Scenario 5'!$I$42:$N$72,Summary!R$2-2015,FALSE)</f>
        <v>1789135.6989954354</v>
      </c>
      <c r="S177" s="284">
        <f>HLOOKUP($A177,'Scenario 5'!$I$42:$N$72,Summary!S$2-2015,FALSE)</f>
        <v>3011194.9264366492</v>
      </c>
      <c r="T177" s="284">
        <f>HLOOKUP($A177,'Scenario 5'!$I$42:$N$72,Summary!T$2-2015,FALSE)</f>
        <v>3506342.1467716256</v>
      </c>
      <c r="U177" s="284">
        <f>HLOOKUP($A177,'Scenario 5'!$I$42:$N$72,Summary!U$2-2015,FALSE)</f>
        <v>904648.55568013759</v>
      </c>
      <c r="V177" s="284">
        <f>HLOOKUP($A177,'Scenario 5'!$I$42:$N$72,Summary!V$2-2015,FALSE)</f>
        <v>670429.30111344368</v>
      </c>
      <c r="W177" s="284">
        <f>HLOOKUP($A177,'Scenario 5'!$I$42:$N$72,Summary!W$2-2015,FALSE)</f>
        <v>199759.35899199671</v>
      </c>
      <c r="X177" s="284">
        <f>HLOOKUP($A177,'Scenario 5'!$I$42:$N$72,Summary!X$2-2015,FALSE)</f>
        <v>0</v>
      </c>
      <c r="Y177" s="284">
        <f>HLOOKUP($A177,'Scenario 5'!$I$42:$N$72,Summary!Y$2-2015,FALSE)</f>
        <v>0</v>
      </c>
      <c r="Z177" s="284">
        <f>HLOOKUP($A177,'Scenario 5'!$I$42:$N$72,Summary!Z$2-2015,FALSE)</f>
        <v>0</v>
      </c>
      <c r="AA177" s="284">
        <f>HLOOKUP($A177,'Scenario 5'!$I$42:$N$72,Summary!AA$2-2015,FALSE)</f>
        <v>0</v>
      </c>
      <c r="AB177" s="284">
        <f>HLOOKUP($A177,'Scenario 5'!$I$42:$N$72,Summary!AB$2-2015,FALSE)</f>
        <v>0</v>
      </c>
      <c r="AC177" s="284">
        <f>HLOOKUP($A177,'Scenario 5'!$I$42:$N$72,Summary!AC$2-2015,FALSE)</f>
        <v>0</v>
      </c>
      <c r="AD177" s="284">
        <f>HLOOKUP($A177,'Scenario 5'!$I$42:$N$72,Summary!AD$2-2015,FALSE)</f>
        <v>0</v>
      </c>
      <c r="AE177" s="284">
        <f>HLOOKUP($A177,'Scenario 5'!$I$42:$N$72,Summary!AE$2-2015,FALSE)</f>
        <v>0</v>
      </c>
      <c r="AF177" s="284">
        <f>HLOOKUP($A177,'Scenario 5'!$I$42:$N$72,Summary!AF$2-2015,FALSE)</f>
        <v>0</v>
      </c>
      <c r="AG177" s="284">
        <f>HLOOKUP($A177,'Scenario 5'!$I$42:$N$72,Summary!AG$2-2015,FALSE)</f>
        <v>0</v>
      </c>
      <c r="AH177" s="284">
        <f>HLOOKUP($A177,'Scenario 5'!$I$42:$N$72,Summary!AH$2-2015,FALSE)</f>
        <v>0</v>
      </c>
      <c r="AI177" s="284">
        <f>HLOOKUP($A177,'Scenario 5'!$I$42:$N$72,Summary!AI$2-2015,FALSE)</f>
        <v>0</v>
      </c>
      <c r="AJ177" s="284">
        <f>HLOOKUP($A177,'Scenario 5'!$I$42:$N$72,Summary!AJ$2-2015,FALSE)</f>
        <v>0</v>
      </c>
      <c r="AK177" s="284">
        <f>SUM(H177:AJ177)</f>
        <v>84698148.408414036</v>
      </c>
    </row>
    <row r="178" spans="1:37" s="281" customFormat="1" hidden="1" outlineLevel="1">
      <c r="A178" s="283" t="str">
        <f>A177</f>
        <v>5D</v>
      </c>
      <c r="B178" s="283"/>
      <c r="C178" s="287" t="s">
        <v>225</v>
      </c>
      <c r="D178" s="283"/>
      <c r="E178" s="283"/>
      <c r="F178" s="296"/>
      <c r="G178" s="282"/>
      <c r="H178" s="284">
        <f ca="1">HLOOKUP($A178,'Scenario 5'!$I$75:$N$105,Summary!H$2-2015,FALSE)</f>
        <v>600000</v>
      </c>
      <c r="I178" s="284">
        <f ca="1">HLOOKUP($A178,'Scenario 5'!$I$75:$N$105,Summary!I$2-2015,FALSE)</f>
        <v>4641000</v>
      </c>
      <c r="J178" s="284">
        <f ca="1">HLOOKUP($A178,'Scenario 5'!$I$75:$N$105,Summary!J$2-2015,FALSE)</f>
        <v>364000</v>
      </c>
      <c r="K178" s="284">
        <f ca="1">HLOOKUP($A178,'Scenario 5'!$I$75:$N$105,Summary!K$2-2015,FALSE)</f>
        <v>371000</v>
      </c>
      <c r="L178" s="284">
        <f ca="1">HLOOKUP($A178,'Scenario 5'!$I$75:$N$105,Summary!L$2-2015,FALSE)</f>
        <v>378000</v>
      </c>
      <c r="M178" s="284">
        <f ca="1">HLOOKUP($A178,'Scenario 5'!$I$75:$N$105,Summary!M$2-2015,FALSE)</f>
        <v>1434080.8032</v>
      </c>
      <c r="N178" s="284">
        <f ca="1">HLOOKUP($A178,'Scenario 5'!$I$75:$N$105,Summary!N$2-2015,FALSE)</f>
        <v>336000.00000000006</v>
      </c>
      <c r="O178" s="284">
        <f ca="1">HLOOKUP($A178,'Scenario 5'!$I$75:$N$105,Summary!O$2-2015,FALSE)</f>
        <v>342000.00000000006</v>
      </c>
      <c r="P178" s="284">
        <f ca="1">HLOOKUP($A178,'Scenario 5'!$I$75:$N$105,Summary!P$2-2015,FALSE)</f>
        <v>348000</v>
      </c>
      <c r="Q178" s="284">
        <f ca="1">HLOOKUP($A178,'Scenario 5'!$I$75:$N$105,Summary!Q$2-2015,FALSE)</f>
        <v>354000</v>
      </c>
      <c r="R178" s="284">
        <f ca="1">HLOOKUP($A178,'Scenario 5'!$I$75:$N$105,Summary!R$2-2015,FALSE)</f>
        <v>360000</v>
      </c>
      <c r="S178" s="284">
        <f ca="1">HLOOKUP($A178,'Scenario 5'!$I$75:$N$105,Summary!S$2-2015,FALSE)</f>
        <v>366000</v>
      </c>
      <c r="T178" s="284">
        <f ca="1">HLOOKUP($A178,'Scenario 5'!$I$75:$N$105,Summary!T$2-2015,FALSE)</f>
        <v>372000</v>
      </c>
      <c r="U178" s="284">
        <f ca="1">HLOOKUP($A178,'Scenario 5'!$I$75:$N$105,Summary!U$2-2015,FALSE)</f>
        <v>4582221.5489748372</v>
      </c>
      <c r="V178" s="284">
        <f ca="1">HLOOKUP($A178,'Scenario 5'!$I$75:$N$105,Summary!V$2-2015,FALSE)</f>
        <v>384000</v>
      </c>
      <c r="W178" s="284">
        <f ca="1">HLOOKUP($A178,'Scenario 5'!$I$75:$N$105,Summary!W$2-2015,FALSE)</f>
        <v>0</v>
      </c>
      <c r="X178" s="284">
        <f ca="1">HLOOKUP($A178,'Scenario 5'!$I$75:$N$105,Summary!X$2-2015,FALSE)</f>
        <v>0</v>
      </c>
      <c r="Y178" s="284">
        <f ca="1">HLOOKUP($A178,'Scenario 5'!$I$75:$N$105,Summary!Y$2-2015,FALSE)</f>
        <v>0</v>
      </c>
      <c r="Z178" s="284">
        <f ca="1">HLOOKUP($A178,'Scenario 5'!$I$75:$N$105,Summary!Z$2-2015,FALSE)</f>
        <v>0</v>
      </c>
      <c r="AA178" s="284">
        <f ca="1">HLOOKUP($A178,'Scenario 5'!$I$75:$N$105,Summary!AA$2-2015,FALSE)</f>
        <v>0</v>
      </c>
      <c r="AB178" s="284">
        <f ca="1">HLOOKUP($A178,'Scenario 5'!$I$75:$N$105,Summary!AB$2-2015,FALSE)</f>
        <v>0</v>
      </c>
      <c r="AC178" s="284">
        <f ca="1">HLOOKUP($A178,'Scenario 5'!$I$75:$N$105,Summary!AC$2-2015,FALSE)</f>
        <v>0</v>
      </c>
      <c r="AD178" s="284">
        <f ca="1">HLOOKUP($A178,'Scenario 5'!$I$75:$N$105,Summary!AD$2-2015,FALSE)</f>
        <v>0</v>
      </c>
      <c r="AE178" s="284">
        <f ca="1">HLOOKUP($A178,'Scenario 5'!$I$75:$N$105,Summary!AE$2-2015,FALSE)</f>
        <v>0</v>
      </c>
      <c r="AF178" s="284">
        <f ca="1">HLOOKUP($A178,'Scenario 5'!$I$75:$N$105,Summary!AF$2-2015,FALSE)</f>
        <v>0</v>
      </c>
      <c r="AG178" s="284">
        <f ca="1">HLOOKUP($A178,'Scenario 5'!$I$75:$N$105,Summary!AG$2-2015,FALSE)</f>
        <v>0</v>
      </c>
      <c r="AH178" s="284">
        <f ca="1">HLOOKUP($A178,'Scenario 5'!$I$75:$N$105,Summary!AH$2-2015,FALSE)</f>
        <v>0</v>
      </c>
      <c r="AI178" s="284">
        <f ca="1">HLOOKUP($A178,'Scenario 5'!$I$75:$N$105,Summary!AI$2-2015,FALSE)</f>
        <v>0</v>
      </c>
      <c r="AJ178" s="284">
        <f ca="1">HLOOKUP($A178,'Scenario 5'!$I$75:$N$105,Summary!AJ$2-2015,FALSE)</f>
        <v>0</v>
      </c>
      <c r="AK178" s="284">
        <f ca="1">SUM(H178:AJ178)</f>
        <v>15232302.352174837</v>
      </c>
    </row>
    <row r="179" spans="1:37" s="281" customFormat="1" hidden="1" outlineLevel="1">
      <c r="A179" s="283" t="str">
        <f>A178</f>
        <v>5D</v>
      </c>
      <c r="B179" s="283"/>
      <c r="C179" s="287" t="s">
        <v>226</v>
      </c>
      <c r="D179" s="283"/>
      <c r="E179" s="283"/>
      <c r="F179" s="296"/>
      <c r="G179" s="282"/>
      <c r="H179" s="284">
        <f>HLOOKUP($A179,'Scenario 5'!$I$108:$N$138,Summary!H$2-2015,FALSE)</f>
        <v>18063856.140000001</v>
      </c>
      <c r="I179" s="284">
        <f>HLOOKUP($A179,'Scenario 5'!$I$108:$N$138,Summary!I$2-2015,FALSE)</f>
        <v>18538569.849999998</v>
      </c>
      <c r="J179" s="284">
        <f>HLOOKUP($A179,'Scenario 5'!$I$108:$N$138,Summary!J$2-2015,FALSE)</f>
        <v>18854305.27</v>
      </c>
      <c r="K179" s="284">
        <f>HLOOKUP($A179,'Scenario 5'!$I$108:$N$138,Summary!K$2-2015,FALSE)</f>
        <v>11493147.618878502</v>
      </c>
      <c r="L179" s="284">
        <f>HLOOKUP($A179,'Scenario 5'!$I$108:$N$138,Summary!L$2-2015,FALSE)</f>
        <v>11558273.021495329</v>
      </c>
      <c r="M179" s="284">
        <f>HLOOKUP($A179,'Scenario 5'!$I$108:$N$138,Summary!M$2-2015,FALSE)</f>
        <v>10268263.397542279</v>
      </c>
      <c r="N179" s="284">
        <f>HLOOKUP($A179,'Scenario 5'!$I$108:$N$138,Summary!N$2-2015,FALSE)</f>
        <v>10473628.665493121</v>
      </c>
      <c r="O179" s="284">
        <f>HLOOKUP($A179,'Scenario 5'!$I$108:$N$138,Summary!O$2-2015,FALSE)</f>
        <v>10683101.238802986</v>
      </c>
      <c r="P179" s="284">
        <f>HLOOKUP($A179,'Scenario 5'!$I$108:$N$138,Summary!P$2-2015,FALSE)</f>
        <v>10896763.263579043</v>
      </c>
      <c r="Q179" s="284">
        <f>HLOOKUP($A179,'Scenario 5'!$I$108:$N$138,Summary!Q$2-2015,FALSE)</f>
        <v>11114698.528850626</v>
      </c>
      <c r="R179" s="284">
        <f>HLOOKUP($A179,'Scenario 5'!$I$108:$N$138,Summary!R$2-2015,FALSE)</f>
        <v>11336992.499427639</v>
      </c>
      <c r="S179" s="284">
        <f>HLOOKUP($A179,'Scenario 5'!$I$108:$N$138,Summary!S$2-2015,FALSE)</f>
        <v>11563732.349416191</v>
      </c>
      <c r="T179" s="284">
        <f>HLOOKUP($A179,'Scenario 5'!$I$108:$N$138,Summary!T$2-2015,FALSE)</f>
        <v>11795006.996404516</v>
      </c>
      <c r="U179" s="284">
        <f>HLOOKUP($A179,'Scenario 5'!$I$108:$N$138,Summary!U$2-2015,FALSE)</f>
        <v>12030907.136332607</v>
      </c>
      <c r="V179" s="284">
        <f>HLOOKUP($A179,'Scenario 5'!$I$108:$N$138,Summary!V$2-2015,FALSE)</f>
        <v>12271525.279059257</v>
      </c>
      <c r="W179" s="284">
        <f>HLOOKUP($A179,'Scenario 5'!$I$108:$N$138,Summary!W$2-2015,FALSE)</f>
        <v>12516955.784640443</v>
      </c>
      <c r="X179" s="284">
        <f>HLOOKUP($A179,'Scenario 5'!$I$108:$N$138,Summary!X$2-2015,FALSE)</f>
        <v>0</v>
      </c>
      <c r="Y179" s="284">
        <f>HLOOKUP($A179,'Scenario 5'!$I$108:$N$138,Summary!Y$2-2015,FALSE)</f>
        <v>0</v>
      </c>
      <c r="Z179" s="284">
        <f>HLOOKUP($A179,'Scenario 5'!$I$108:$N$138,Summary!Z$2-2015,FALSE)</f>
        <v>0</v>
      </c>
      <c r="AA179" s="284">
        <f>HLOOKUP($A179,'Scenario 5'!$I$108:$N$138,Summary!AA$2-2015,FALSE)</f>
        <v>0</v>
      </c>
      <c r="AB179" s="284">
        <f>HLOOKUP($A179,'Scenario 5'!$I$108:$N$138,Summary!AB$2-2015,FALSE)</f>
        <v>0</v>
      </c>
      <c r="AC179" s="284">
        <f>HLOOKUP($A179,'Scenario 5'!$I$108:$N$138,Summary!AC$2-2015,FALSE)</f>
        <v>0</v>
      </c>
      <c r="AD179" s="284">
        <f>HLOOKUP($A179,'Scenario 5'!$I$108:$N$138,Summary!AD$2-2015,FALSE)</f>
        <v>0</v>
      </c>
      <c r="AE179" s="284">
        <f>HLOOKUP($A179,'Scenario 5'!$I$108:$N$138,Summary!AE$2-2015,FALSE)</f>
        <v>0</v>
      </c>
      <c r="AF179" s="284">
        <f>HLOOKUP($A179,'Scenario 5'!$I$108:$N$138,Summary!AF$2-2015,FALSE)</f>
        <v>0</v>
      </c>
      <c r="AG179" s="284">
        <f>HLOOKUP($A179,'Scenario 5'!$I$108:$N$138,Summary!AG$2-2015,FALSE)</f>
        <v>0</v>
      </c>
      <c r="AH179" s="284">
        <f>HLOOKUP($A179,'Scenario 5'!$I$108:$N$138,Summary!AH$2-2015,FALSE)</f>
        <v>0</v>
      </c>
      <c r="AI179" s="284">
        <f>HLOOKUP($A179,'Scenario 5'!$I$108:$N$138,Summary!AI$2-2015,FALSE)</f>
        <v>0</v>
      </c>
      <c r="AJ179" s="284">
        <f>HLOOKUP($A179,'Scenario 5'!$I$108:$N$138,Summary!AJ$2-2015,FALSE)</f>
        <v>0</v>
      </c>
      <c r="AK179" s="284">
        <f>SUM(H179:AJ179)</f>
        <v>203459727.03992254</v>
      </c>
    </row>
    <row r="180" spans="1:37" s="281" customFormat="1" hidden="1" outlineLevel="1">
      <c r="A180" s="283" t="str">
        <f>A179</f>
        <v>5D</v>
      </c>
      <c r="B180" s="283"/>
      <c r="C180" s="287" t="s">
        <v>227</v>
      </c>
      <c r="D180" s="283"/>
      <c r="E180" s="283"/>
      <c r="F180" s="296"/>
      <c r="G180" s="282"/>
      <c r="H180" s="284">
        <f>HLOOKUP($A180,'Scenario 5'!$I$143:$N$173,Summary!H$2-2015,FALSE)</f>
        <v>10696150.390000001</v>
      </c>
      <c r="I180" s="284">
        <f>HLOOKUP($A180,'Scenario 5'!$I$143:$N$173,Summary!I$2-2015,FALSE)</f>
        <v>10735593.960000001</v>
      </c>
      <c r="J180" s="284">
        <f>HLOOKUP($A180,'Scenario 5'!$I$143:$N$173,Summary!J$2-2015,FALSE)</f>
        <v>8134829.0999999996</v>
      </c>
      <c r="K180" s="284">
        <f>HLOOKUP($A180,'Scenario 5'!$I$143:$N$173,Summary!K$2-2015,FALSE)</f>
        <v>5336415.9000000004</v>
      </c>
      <c r="L180" s="284">
        <f>HLOOKUP($A180,'Scenario 5'!$I$143:$N$173,Summary!L$2-2015,FALSE)</f>
        <v>5096437</v>
      </c>
      <c r="M180" s="284">
        <f>HLOOKUP($A180,'Scenario 5'!$I$143:$N$173,Summary!M$2-2015,FALSE)</f>
        <v>2959949.452355999</v>
      </c>
      <c r="N180" s="284">
        <f>HLOOKUP($A180,'Scenario 5'!$I$143:$N$173,Summary!N$2-2015,FALSE)</f>
        <v>3019148.4414031194</v>
      </c>
      <c r="O180" s="284">
        <f>HLOOKUP($A180,'Scenario 5'!$I$143:$N$173,Summary!O$2-2015,FALSE)</f>
        <v>3079531.4102311824</v>
      </c>
      <c r="P180" s="284">
        <f>HLOOKUP($A180,'Scenario 5'!$I$143:$N$173,Summary!P$2-2015,FALSE)</f>
        <v>3141122.0384358056</v>
      </c>
      <c r="Q180" s="284">
        <f>HLOOKUP($A180,'Scenario 5'!$I$143:$N$173,Summary!Q$2-2015,FALSE)</f>
        <v>3203944.4792045215</v>
      </c>
      <c r="R180" s="284">
        <f>HLOOKUP($A180,'Scenario 5'!$I$143:$N$173,Summary!R$2-2015,FALSE)</f>
        <v>3268023.3687886121</v>
      </c>
      <c r="S180" s="284">
        <f>HLOOKUP($A180,'Scenario 5'!$I$143:$N$173,Summary!S$2-2015,FALSE)</f>
        <v>3333383.8361643851</v>
      </c>
      <c r="T180" s="284">
        <f>HLOOKUP($A180,'Scenario 5'!$I$143:$N$173,Summary!T$2-2015,FALSE)</f>
        <v>3400051.5128876716</v>
      </c>
      <c r="U180" s="284">
        <f>HLOOKUP($A180,'Scenario 5'!$I$143:$N$173,Summary!U$2-2015,FALSE)</f>
        <v>3468052.5431454265</v>
      </c>
      <c r="V180" s="284">
        <f>HLOOKUP($A180,'Scenario 5'!$I$143:$N$173,Summary!V$2-2015,FALSE)</f>
        <v>3537413.594008334</v>
      </c>
      <c r="W180" s="284">
        <f>HLOOKUP($A180,'Scenario 5'!$I$143:$N$173,Summary!W$2-2015,FALSE)</f>
        <v>3608161.8658885015</v>
      </c>
      <c r="X180" s="284">
        <f>HLOOKUP($A180,'Scenario 5'!$I$143:$N$173,Summary!X$2-2015,FALSE)</f>
        <v>0</v>
      </c>
      <c r="Y180" s="284">
        <f>HLOOKUP($A180,'Scenario 5'!$I$143:$N$173,Summary!Y$2-2015,FALSE)</f>
        <v>0</v>
      </c>
      <c r="Z180" s="284">
        <f>HLOOKUP($A180,'Scenario 5'!$I$143:$N$173,Summary!Z$2-2015,FALSE)</f>
        <v>0</v>
      </c>
      <c r="AA180" s="284">
        <f>HLOOKUP($A180,'Scenario 5'!$I$143:$N$173,Summary!AA$2-2015,FALSE)</f>
        <v>0</v>
      </c>
      <c r="AB180" s="284">
        <f>HLOOKUP($A180,'Scenario 5'!$I$143:$N$173,Summary!AB$2-2015,FALSE)</f>
        <v>0</v>
      </c>
      <c r="AC180" s="284">
        <f>HLOOKUP($A180,'Scenario 5'!$I$143:$N$173,Summary!AC$2-2015,FALSE)</f>
        <v>0</v>
      </c>
      <c r="AD180" s="284">
        <f>HLOOKUP($A180,'Scenario 5'!$I$143:$N$173,Summary!AD$2-2015,FALSE)</f>
        <v>0</v>
      </c>
      <c r="AE180" s="284">
        <f>HLOOKUP($A180,'Scenario 5'!$I$143:$N$173,Summary!AE$2-2015,FALSE)</f>
        <v>0</v>
      </c>
      <c r="AF180" s="284">
        <f>HLOOKUP($A180,'Scenario 5'!$I$143:$N$173,Summary!AF$2-2015,FALSE)</f>
        <v>0</v>
      </c>
      <c r="AG180" s="284">
        <f>HLOOKUP($A180,'Scenario 5'!$I$143:$N$173,Summary!AG$2-2015,FALSE)</f>
        <v>0</v>
      </c>
      <c r="AH180" s="284">
        <f>HLOOKUP($A180,'Scenario 5'!$I$143:$N$173,Summary!AH$2-2015,FALSE)</f>
        <v>0</v>
      </c>
      <c r="AI180" s="284">
        <f>HLOOKUP($A180,'Scenario 5'!$I$143:$N$173,Summary!AI$2-2015,FALSE)</f>
        <v>0</v>
      </c>
      <c r="AJ180" s="284">
        <f>HLOOKUP($A180,'Scenario 5'!$I$143:$N$173,Summary!AJ$2-2015,FALSE)</f>
        <v>0</v>
      </c>
      <c r="AK180" s="284">
        <f>SUM(H180:AJ180)</f>
        <v>76018208.892513573</v>
      </c>
    </row>
    <row r="181" spans="1:37" s="281" customFormat="1" hidden="1" outlineLevel="1">
      <c r="A181" s="283" t="str">
        <f>A180</f>
        <v>5D</v>
      </c>
      <c r="B181" s="283"/>
      <c r="C181" s="287" t="s">
        <v>114</v>
      </c>
      <c r="D181" s="283"/>
      <c r="E181" s="283"/>
      <c r="F181" s="296"/>
      <c r="G181" s="282"/>
      <c r="H181" s="284">
        <f>HLOOKUP($A181,'Scenario 5'!$I$178:$N$208,Summary!H$2-2015,FALSE)</f>
        <v>2076817</v>
      </c>
      <c r="I181" s="284">
        <f>HLOOKUP($A181,'Scenario 5'!$I$178:$N$208,Summary!I$2-2015,FALSE)</f>
        <v>2179106</v>
      </c>
      <c r="J181" s="284">
        <f>HLOOKUP($A181,'Scenario 5'!$I$178:$N$208,Summary!J$2-2015,FALSE)</f>
        <v>2812155.9999999995</v>
      </c>
      <c r="K181" s="284">
        <f>HLOOKUP($A181,'Scenario 5'!$I$178:$N$208,Summary!K$2-2015,FALSE)</f>
        <v>628740.45000000007</v>
      </c>
      <c r="L181" s="284">
        <f>HLOOKUP($A181,'Scenario 5'!$I$178:$N$208,Summary!L$2-2015,FALSE)</f>
        <v>653189.7666666666</v>
      </c>
      <c r="M181" s="284">
        <f>HLOOKUP($A181,'Scenario 5'!$I$178:$N$208,Summary!M$2-2015,FALSE)</f>
        <v>333126.78100000002</v>
      </c>
      <c r="N181" s="284">
        <f>HLOOKUP($A181,'Scenario 5'!$I$178:$N$208,Summary!N$2-2015,FALSE)</f>
        <v>339789.31662</v>
      </c>
      <c r="O181" s="284">
        <f>HLOOKUP($A181,'Scenario 5'!$I$178:$N$208,Summary!O$2-2015,FALSE)</f>
        <v>346585.10295239999</v>
      </c>
      <c r="P181" s="284">
        <f>HLOOKUP($A181,'Scenario 5'!$I$178:$N$208,Summary!P$2-2015,FALSE)</f>
        <v>353516.80501144798</v>
      </c>
      <c r="Q181" s="284">
        <f>HLOOKUP($A181,'Scenario 5'!$I$178:$N$208,Summary!Q$2-2015,FALSE)</f>
        <v>360587.14111167693</v>
      </c>
      <c r="R181" s="284">
        <f>HLOOKUP($A181,'Scenario 5'!$I$178:$N$208,Summary!R$2-2015,FALSE)</f>
        <v>367798.88393391052</v>
      </c>
      <c r="S181" s="284">
        <f>HLOOKUP($A181,'Scenario 5'!$I$178:$N$208,Summary!S$2-2015,FALSE)</f>
        <v>375154.86161258869</v>
      </c>
      <c r="T181" s="284">
        <f>HLOOKUP($A181,'Scenario 5'!$I$178:$N$208,Summary!T$2-2015,FALSE)</f>
        <v>382657.95884484041</v>
      </c>
      <c r="U181" s="284">
        <f>HLOOKUP($A181,'Scenario 5'!$I$178:$N$208,Summary!U$2-2015,FALSE)</f>
        <v>390311.11802173726</v>
      </c>
      <c r="V181" s="284">
        <f>HLOOKUP($A181,'Scenario 5'!$I$178:$N$208,Summary!V$2-2015,FALSE)</f>
        <v>398117.34038217197</v>
      </c>
      <c r="W181" s="284">
        <f>HLOOKUP($A181,'Scenario 5'!$I$178:$N$208,Summary!W$2-2015,FALSE)</f>
        <v>406079.68718981539</v>
      </c>
      <c r="X181" s="284">
        <f>HLOOKUP($A181,'Scenario 5'!$I$178:$N$208,Summary!X$2-2015,FALSE)</f>
        <v>0</v>
      </c>
      <c r="Y181" s="284">
        <f>HLOOKUP($A181,'Scenario 5'!$I$178:$N$208,Summary!Y$2-2015,FALSE)</f>
        <v>0</v>
      </c>
      <c r="Z181" s="284">
        <f>HLOOKUP($A181,'Scenario 5'!$I$178:$N$208,Summary!Z$2-2015,FALSE)</f>
        <v>0</v>
      </c>
      <c r="AA181" s="284">
        <f>HLOOKUP($A181,'Scenario 5'!$I$178:$N$208,Summary!AA$2-2015,FALSE)</f>
        <v>0</v>
      </c>
      <c r="AB181" s="284">
        <f>HLOOKUP($A181,'Scenario 5'!$I$178:$N$208,Summary!AB$2-2015,FALSE)</f>
        <v>0</v>
      </c>
      <c r="AC181" s="284">
        <f>HLOOKUP($A181,'Scenario 5'!$I$178:$N$208,Summary!AC$2-2015,FALSE)</f>
        <v>0</v>
      </c>
      <c r="AD181" s="284">
        <f>HLOOKUP($A181,'Scenario 5'!$I$178:$N$208,Summary!AD$2-2015,FALSE)</f>
        <v>0</v>
      </c>
      <c r="AE181" s="284">
        <f>HLOOKUP($A181,'Scenario 5'!$I$178:$N$208,Summary!AE$2-2015,FALSE)</f>
        <v>0</v>
      </c>
      <c r="AF181" s="284">
        <f>HLOOKUP($A181,'Scenario 5'!$I$178:$N$208,Summary!AF$2-2015,FALSE)</f>
        <v>0</v>
      </c>
      <c r="AG181" s="284">
        <f>HLOOKUP($A181,'Scenario 5'!$I$178:$N$208,Summary!AG$2-2015,FALSE)</f>
        <v>0</v>
      </c>
      <c r="AH181" s="284">
        <f>HLOOKUP($A181,'Scenario 5'!$I$178:$N$208,Summary!AH$2-2015,FALSE)</f>
        <v>0</v>
      </c>
      <c r="AI181" s="284">
        <f>HLOOKUP($A181,'Scenario 5'!$I$178:$N$208,Summary!AI$2-2015,FALSE)</f>
        <v>0</v>
      </c>
      <c r="AJ181" s="284">
        <f>HLOOKUP($A181,'Scenario 5'!$I$178:$N$208,Summary!AJ$2-2015,FALSE)</f>
        <v>0</v>
      </c>
      <c r="AK181" s="284">
        <f>SUM(H181:AJ181)</f>
        <v>12403734.213347256</v>
      </c>
    </row>
    <row r="182" spans="1:37" s="281" customFormat="1" collapsed="1">
      <c r="A182" s="285" t="s">
        <v>217</v>
      </c>
      <c r="B182" s="285" t="str">
        <f>CONCATENATE("Sensitivity ",A182)</f>
        <v>Sensitivity 5D</v>
      </c>
      <c r="C182" s="289" t="s">
        <v>237</v>
      </c>
      <c r="D182" s="285" t="s">
        <v>427</v>
      </c>
      <c r="E182" s="285" t="s">
        <v>427</v>
      </c>
      <c r="F182" s="295"/>
      <c r="G182" s="288"/>
      <c r="H182" s="290">
        <f>SUBTOTAL(9,H183:H187)</f>
        <v>0</v>
      </c>
      <c r="I182" s="290">
        <f t="shared" ref="I182" si="813">SUBTOTAL(9,I183:I187)</f>
        <v>0</v>
      </c>
      <c r="J182" s="290">
        <f t="shared" ref="J182" si="814">SUBTOTAL(9,J183:J187)</f>
        <v>0</v>
      </c>
      <c r="K182" s="290">
        <f t="shared" ref="K182" si="815">SUBTOTAL(9,K183:K187)</f>
        <v>0</v>
      </c>
      <c r="L182" s="290">
        <f t="shared" ref="L182" si="816">SUBTOTAL(9,L183:L187)</f>
        <v>0</v>
      </c>
      <c r="M182" s="290">
        <f t="shared" ref="M182" si="817">SUBTOTAL(9,M183:M187)</f>
        <v>0</v>
      </c>
      <c r="N182" s="290">
        <f t="shared" ref="N182" si="818">SUBTOTAL(9,N183:N187)</f>
        <v>0</v>
      </c>
      <c r="O182" s="290">
        <f t="shared" ref="O182" si="819">SUBTOTAL(9,O183:O187)</f>
        <v>0</v>
      </c>
      <c r="P182" s="290">
        <f t="shared" ref="P182" si="820">SUBTOTAL(9,P183:P187)</f>
        <v>0</v>
      </c>
      <c r="Q182" s="290">
        <f t="shared" ref="Q182" si="821">SUBTOTAL(9,Q183:Q187)</f>
        <v>0</v>
      </c>
      <c r="R182" s="290">
        <f t="shared" ref="R182" si="822">SUBTOTAL(9,R183:R187)</f>
        <v>0</v>
      </c>
      <c r="S182" s="290">
        <f t="shared" ref="S182" si="823">SUBTOTAL(9,S183:S187)</f>
        <v>0</v>
      </c>
      <c r="T182" s="290">
        <f t="shared" ref="T182" si="824">SUBTOTAL(9,T183:T187)</f>
        <v>0</v>
      </c>
      <c r="U182" s="290">
        <f t="shared" ref="U182" si="825">SUBTOTAL(9,U183:U187)</f>
        <v>0</v>
      </c>
      <c r="V182" s="290">
        <f t="shared" ref="V182" si="826">SUBTOTAL(9,V183:V187)</f>
        <v>0</v>
      </c>
      <c r="W182" s="290">
        <f t="shared" ref="W182" si="827">SUBTOTAL(9,W183:W187)</f>
        <v>0</v>
      </c>
      <c r="X182" s="290">
        <f t="shared" ref="X182" si="828">SUBTOTAL(9,X183:X187)</f>
        <v>0</v>
      </c>
      <c r="Y182" s="290">
        <f t="shared" ref="Y182" si="829">SUBTOTAL(9,Y183:Y187)</f>
        <v>0</v>
      </c>
      <c r="Z182" s="290">
        <f t="shared" ref="Z182" si="830">SUBTOTAL(9,Z183:Z187)</f>
        <v>0</v>
      </c>
      <c r="AA182" s="290">
        <f t="shared" ref="AA182" si="831">SUBTOTAL(9,AA183:AA187)</f>
        <v>0</v>
      </c>
      <c r="AB182" s="290">
        <f t="shared" ref="AB182" si="832">SUBTOTAL(9,AB183:AB187)</f>
        <v>0</v>
      </c>
      <c r="AC182" s="290">
        <f t="shared" ref="AC182" si="833">SUBTOTAL(9,AC183:AC187)</f>
        <v>0</v>
      </c>
      <c r="AD182" s="290">
        <f t="shared" ref="AD182" si="834">SUBTOTAL(9,AD183:AD187)</f>
        <v>0</v>
      </c>
      <c r="AE182" s="290">
        <f t="shared" ref="AE182" si="835">SUBTOTAL(9,AE183:AE187)</f>
        <v>0</v>
      </c>
      <c r="AF182" s="290">
        <f t="shared" ref="AF182" si="836">SUBTOTAL(9,AF183:AF187)</f>
        <v>0</v>
      </c>
      <c r="AG182" s="290">
        <f t="shared" ref="AG182" si="837">SUBTOTAL(9,AG183:AG187)</f>
        <v>0</v>
      </c>
      <c r="AH182" s="290">
        <f t="shared" ref="AH182" si="838">SUBTOTAL(9,AH183:AH187)</f>
        <v>0</v>
      </c>
      <c r="AI182" s="290">
        <f t="shared" ref="AI182" si="839">SUBTOTAL(9,AI183:AI187)</f>
        <v>0</v>
      </c>
      <c r="AJ182" s="290">
        <f t="shared" ref="AJ182" si="840">SUBTOTAL(9,AJ183:AJ187)</f>
        <v>0</v>
      </c>
      <c r="AK182" s="290">
        <f t="shared" ref="AK182" si="841">SUBTOTAL(9,AK183:AK187)</f>
        <v>0</v>
      </c>
    </row>
    <row r="183" spans="1:37" s="281" customFormat="1" hidden="1" outlineLevel="1">
      <c r="A183" s="283" t="str">
        <f>A182</f>
        <v>5D</v>
      </c>
      <c r="B183" s="283"/>
      <c r="C183" s="287" t="s">
        <v>224</v>
      </c>
      <c r="D183" s="283"/>
      <c r="E183" s="283"/>
      <c r="F183" s="296"/>
      <c r="G183" s="282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4"/>
      <c r="AJ183" s="284"/>
      <c r="AK183" s="284">
        <f>SUM(H183:AJ183)</f>
        <v>0</v>
      </c>
    </row>
    <row r="184" spans="1:37" s="281" customFormat="1" hidden="1" outlineLevel="1">
      <c r="A184" s="283" t="str">
        <f>A183</f>
        <v>5D</v>
      </c>
      <c r="B184" s="283"/>
      <c r="C184" s="287" t="s">
        <v>225</v>
      </c>
      <c r="D184" s="283"/>
      <c r="E184" s="283"/>
      <c r="F184" s="296"/>
      <c r="G184" s="282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4"/>
      <c r="AJ184" s="284"/>
      <c r="AK184" s="284">
        <f>SUM(H184:AJ184)</f>
        <v>0</v>
      </c>
    </row>
    <row r="185" spans="1:37" s="281" customFormat="1" hidden="1" outlineLevel="1">
      <c r="A185" s="283" t="str">
        <f>A184</f>
        <v>5D</v>
      </c>
      <c r="B185" s="283"/>
      <c r="C185" s="287" t="s">
        <v>226</v>
      </c>
      <c r="D185" s="283"/>
      <c r="E185" s="283"/>
      <c r="F185" s="296"/>
      <c r="G185" s="282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4"/>
      <c r="AJ185" s="284"/>
      <c r="AK185" s="284">
        <f>SUM(H185:AJ185)</f>
        <v>0</v>
      </c>
    </row>
    <row r="186" spans="1:37" s="281" customFormat="1" hidden="1" outlineLevel="1">
      <c r="A186" s="283" t="str">
        <f>A185</f>
        <v>5D</v>
      </c>
      <c r="B186" s="283"/>
      <c r="C186" s="287" t="s">
        <v>227</v>
      </c>
      <c r="D186" s="283"/>
      <c r="E186" s="283"/>
      <c r="F186" s="296"/>
      <c r="G186" s="282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4"/>
      <c r="AJ186" s="284"/>
      <c r="AK186" s="284">
        <f>SUM(H186:AJ186)</f>
        <v>0</v>
      </c>
    </row>
    <row r="187" spans="1:37" s="281" customFormat="1" hidden="1" outlineLevel="1">
      <c r="A187" s="283" t="str">
        <f>A186</f>
        <v>5D</v>
      </c>
      <c r="B187" s="283"/>
      <c r="C187" s="287" t="s">
        <v>114</v>
      </c>
      <c r="D187" s="283"/>
      <c r="E187" s="283"/>
      <c r="F187" s="296"/>
      <c r="G187" s="282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4"/>
      <c r="AJ187" s="284"/>
      <c r="AK187" s="284">
        <f>SUM(H187:AJ187)</f>
        <v>0</v>
      </c>
    </row>
    <row r="188" spans="1:37" collapsed="1">
      <c r="A188" s="286"/>
      <c r="C188" s="281"/>
      <c r="D188" s="286"/>
      <c r="E188" s="286"/>
      <c r="F188" s="297"/>
      <c r="G188" s="286"/>
      <c r="H188" s="281"/>
      <c r="I188" s="281"/>
      <c r="J188" s="281"/>
      <c r="K188" s="281"/>
      <c r="L188" s="281"/>
      <c r="M188" s="281"/>
      <c r="N188" s="281"/>
      <c r="O188" s="281"/>
      <c r="P188" s="281"/>
      <c r="Q188" s="281"/>
      <c r="R188" s="281"/>
      <c r="S188" s="281"/>
      <c r="T188" s="281"/>
      <c r="U188" s="281"/>
      <c r="V188" s="281"/>
      <c r="W188" s="281"/>
      <c r="X188" s="281"/>
      <c r="Y188" s="281"/>
      <c r="Z188" s="281"/>
      <c r="AA188" s="281"/>
      <c r="AB188" s="281"/>
      <c r="AC188" s="281"/>
      <c r="AD188" s="281"/>
      <c r="AE188" s="281"/>
      <c r="AF188" s="281"/>
      <c r="AG188" s="281"/>
      <c r="AH188" s="281"/>
      <c r="AI188" s="281"/>
      <c r="AJ188" s="281"/>
      <c r="AK188" s="281"/>
    </row>
    <row r="189" spans="1:37" s="281" customFormat="1">
      <c r="A189" s="285">
        <v>6</v>
      </c>
      <c r="B189" s="285" t="str">
        <f>CONCATENATE("Sensitivity ",A189)</f>
        <v>Sensitivity 6</v>
      </c>
      <c r="C189" s="289" t="s">
        <v>429</v>
      </c>
      <c r="D189" s="285">
        <v>2026</v>
      </c>
      <c r="E189" s="285">
        <v>2029</v>
      </c>
      <c r="F189" s="295" t="s">
        <v>318</v>
      </c>
      <c r="G189" s="288"/>
      <c r="H189" s="290">
        <f ca="1">SUBTOTAL(9,H190:H194)</f>
        <v>50240082.030000001</v>
      </c>
      <c r="I189" s="290">
        <f t="shared" ref="I189" ca="1" si="842">SUBTOTAL(9,I190:I194)</f>
        <v>44118865.025640853</v>
      </c>
      <c r="J189" s="290">
        <f t="shared" ref="J189" ca="1" si="843">SUBTOTAL(9,J190:J194)</f>
        <v>33020873.80671696</v>
      </c>
      <c r="K189" s="290">
        <f t="shared" ref="K189" ca="1" si="844">SUBTOTAL(9,K190:K194)</f>
        <v>40939495.44060681</v>
      </c>
      <c r="L189" s="290">
        <f t="shared" ref="L189" ca="1" si="845">SUBTOTAL(9,L190:L194)</f>
        <v>38654281.314010091</v>
      </c>
      <c r="M189" s="290">
        <f t="shared" ref="M189" ca="1" si="846">SUBTOTAL(9,M190:M194)</f>
        <v>34814862.868374057</v>
      </c>
      <c r="N189" s="290">
        <f t="shared" ref="N189" ca="1" si="847">SUBTOTAL(9,N190:N194)</f>
        <v>39014556.155160509</v>
      </c>
      <c r="O189" s="290">
        <f t="shared" ref="O189" ca="1" si="848">SUBTOTAL(9,O190:O194)</f>
        <v>36048463.291334428</v>
      </c>
      <c r="P189" s="290">
        <f t="shared" ref="P189" ca="1" si="849">SUBTOTAL(9,P190:P194)</f>
        <v>34176514.661819182</v>
      </c>
      <c r="Q189" s="290">
        <f t="shared" ref="Q189" ca="1" si="850">SUBTOTAL(9,Q190:Q194)</f>
        <v>35152396.899010964</v>
      </c>
      <c r="R189" s="290">
        <f t="shared" ref="R189" ca="1" si="851">SUBTOTAL(9,R190:R194)</f>
        <v>17955753.628656697</v>
      </c>
      <c r="S189" s="290">
        <f t="shared" ref="S189" ca="1" si="852">SUBTOTAL(9,S190:S194)</f>
        <v>17492953.761638753</v>
      </c>
      <c r="T189" s="290">
        <f t="shared" ref="T189" ca="1" si="853">SUBTOTAL(9,T190:T194)</f>
        <v>16970410.645147704</v>
      </c>
      <c r="U189" s="290">
        <f t="shared" ref="U189" ca="1" si="854">SUBTOTAL(9,U190:U194)</f>
        <v>0</v>
      </c>
      <c r="V189" s="290">
        <f t="shared" ref="V189" ca="1" si="855">SUBTOTAL(9,V190:V194)</f>
        <v>0</v>
      </c>
      <c r="W189" s="290">
        <f t="shared" ref="W189" ca="1" si="856">SUBTOTAL(9,W190:W194)</f>
        <v>0</v>
      </c>
      <c r="X189" s="290">
        <f t="shared" ref="X189" ca="1" si="857">SUBTOTAL(9,X190:X194)</f>
        <v>0</v>
      </c>
      <c r="Y189" s="290">
        <f t="shared" ref="Y189" ca="1" si="858">SUBTOTAL(9,Y190:Y194)</f>
        <v>0</v>
      </c>
      <c r="Z189" s="290">
        <f t="shared" ref="Z189" ca="1" si="859">SUBTOTAL(9,Z190:Z194)</f>
        <v>0</v>
      </c>
      <c r="AA189" s="290">
        <f t="shared" ref="AA189" ca="1" si="860">SUBTOTAL(9,AA190:AA194)</f>
        <v>0</v>
      </c>
      <c r="AB189" s="290">
        <f t="shared" ref="AB189" ca="1" si="861">SUBTOTAL(9,AB190:AB194)</f>
        <v>0</v>
      </c>
      <c r="AC189" s="290">
        <f t="shared" ref="AC189" ca="1" si="862">SUBTOTAL(9,AC190:AC194)</f>
        <v>0</v>
      </c>
      <c r="AD189" s="290">
        <f t="shared" ref="AD189" ca="1" si="863">SUBTOTAL(9,AD190:AD194)</f>
        <v>0</v>
      </c>
      <c r="AE189" s="290">
        <f t="shared" ref="AE189" ca="1" si="864">SUBTOTAL(9,AE190:AE194)</f>
        <v>0</v>
      </c>
      <c r="AF189" s="290">
        <f t="shared" ref="AF189" ca="1" si="865">SUBTOTAL(9,AF190:AF194)</f>
        <v>0</v>
      </c>
      <c r="AG189" s="290">
        <f t="shared" ref="AG189" ca="1" si="866">SUBTOTAL(9,AG190:AG194)</f>
        <v>0</v>
      </c>
      <c r="AH189" s="290">
        <f t="shared" ref="AH189" ca="1" si="867">SUBTOTAL(9,AH190:AH194)</f>
        <v>0</v>
      </c>
      <c r="AI189" s="290">
        <f t="shared" ref="AI189" ca="1" si="868">SUBTOTAL(9,AI190:AI194)</f>
        <v>0</v>
      </c>
      <c r="AJ189" s="290">
        <f t="shared" ref="AJ189" ca="1" si="869">SUBTOTAL(9,AJ190:AJ194)</f>
        <v>0</v>
      </c>
      <c r="AK189" s="290">
        <f t="shared" ref="AK189" ca="1" si="870">SUBTOTAL(9,AK190:AK194)</f>
        <v>438599509.52811706</v>
      </c>
    </row>
    <row r="190" spans="1:37" s="281" customFormat="1" hidden="1" outlineLevel="1">
      <c r="A190" s="283">
        <f>A189</f>
        <v>6</v>
      </c>
      <c r="B190" s="283"/>
      <c r="C190" s="287" t="s">
        <v>224</v>
      </c>
      <c r="D190" s="283"/>
      <c r="E190" s="283"/>
      <c r="F190" s="296"/>
      <c r="G190" s="282"/>
      <c r="H190" s="284">
        <f>HLOOKUP($A190,'Scenario 6'!$I$42:$N$72,Summary!H$2-2015,FALSE)</f>
        <v>18803258.5</v>
      </c>
      <c r="I190" s="284">
        <f>HLOOKUP($A190,'Scenario 6'!$I$42:$N$72,Summary!I$2-2015,FALSE)</f>
        <v>14895085.027199998</v>
      </c>
      <c r="J190" s="284">
        <f>HLOOKUP($A190,'Scenario 6'!$I$42:$N$72,Summary!J$2-2015,FALSE)</f>
        <v>9734552.7210000008</v>
      </c>
      <c r="K190" s="284">
        <f>HLOOKUP($A190,'Scenario 6'!$I$42:$N$72,Summary!K$2-2015,FALSE)</f>
        <v>15020746.569000002</v>
      </c>
      <c r="L190" s="284">
        <f>HLOOKUP($A190,'Scenario 6'!$I$42:$N$72,Summary!L$2-2015,FALSE)</f>
        <v>12549413.018676311</v>
      </c>
      <c r="M190" s="284">
        <f>HLOOKUP($A190,'Scenario 6'!$I$42:$N$72,Summary!M$2-2015,FALSE)</f>
        <v>8188457.2071336005</v>
      </c>
      <c r="N190" s="284">
        <f>HLOOKUP($A190,'Scenario 6'!$I$42:$N$72,Summary!N$2-2015,FALSE)</f>
        <v>11856322.380695246</v>
      </c>
      <c r="O190" s="284">
        <f>HLOOKUP($A190,'Scenario 6'!$I$42:$N$72,Summary!O$2-2015,FALSE)</f>
        <v>7256219.1737305727</v>
      </c>
      <c r="P190" s="284">
        <f>HLOOKUP($A190,'Scenario 6'!$I$42:$N$72,Summary!P$2-2015,FALSE)</f>
        <v>5980925.0428655259</v>
      </c>
      <c r="Q190" s="284">
        <f>HLOOKUP($A190,'Scenario 6'!$I$42:$N$72,Summary!Q$2-2015,FALSE)</f>
        <v>6393855.4876782307</v>
      </c>
      <c r="R190" s="284">
        <f>HLOOKUP($A190,'Scenario 6'!$I$42:$N$72,Summary!R$2-2015,FALSE)</f>
        <v>1630349.9057095903</v>
      </c>
      <c r="S190" s="284">
        <f>HLOOKUP($A190,'Scenario 6'!$I$42:$N$72,Summary!S$2-2015,FALSE)</f>
        <v>1208241.9642327053</v>
      </c>
      <c r="T190" s="284">
        <f>HLOOKUP($A190,'Scenario 6'!$I$42:$N$72,Summary!T$2-2015,FALSE)</f>
        <v>360004.611793535</v>
      </c>
      <c r="U190" s="284">
        <f>HLOOKUP($A190,'Scenario 6'!$I$42:$N$72,Summary!U$2-2015,FALSE)</f>
        <v>0</v>
      </c>
      <c r="V190" s="284">
        <f>HLOOKUP($A190,'Scenario 6'!$I$42:$N$72,Summary!V$2-2015,FALSE)</f>
        <v>0</v>
      </c>
      <c r="W190" s="284">
        <f>HLOOKUP($A190,'Scenario 6'!$I$42:$N$72,Summary!W$2-2015,FALSE)</f>
        <v>0</v>
      </c>
      <c r="X190" s="284">
        <f>HLOOKUP($A190,'Scenario 6'!$I$42:$N$72,Summary!X$2-2015,FALSE)</f>
        <v>0</v>
      </c>
      <c r="Y190" s="284">
        <f>HLOOKUP($A190,'Scenario 6'!$I$42:$N$72,Summary!Y$2-2015,FALSE)</f>
        <v>0</v>
      </c>
      <c r="Z190" s="284">
        <f>HLOOKUP($A190,'Scenario 6'!$I$42:$N$72,Summary!Z$2-2015,FALSE)</f>
        <v>0</v>
      </c>
      <c r="AA190" s="284">
        <f>HLOOKUP($A190,'Scenario 6'!$I$42:$N$72,Summary!AA$2-2015,FALSE)</f>
        <v>0</v>
      </c>
      <c r="AB190" s="284">
        <f>HLOOKUP($A190,'Scenario 6'!$I$42:$N$72,Summary!AB$2-2015,FALSE)</f>
        <v>0</v>
      </c>
      <c r="AC190" s="284">
        <f>HLOOKUP($A190,'Scenario 6'!$I$42:$N$72,Summary!AC$2-2015,FALSE)</f>
        <v>0</v>
      </c>
      <c r="AD190" s="284">
        <f>HLOOKUP($A190,'Scenario 6'!$I$42:$N$72,Summary!AD$2-2015,FALSE)</f>
        <v>0</v>
      </c>
      <c r="AE190" s="284">
        <f>HLOOKUP($A190,'Scenario 6'!$I$42:$N$72,Summary!AE$2-2015,FALSE)</f>
        <v>0</v>
      </c>
      <c r="AF190" s="284">
        <f>HLOOKUP($A190,'Scenario 6'!$I$42:$N$72,Summary!AF$2-2015,FALSE)</f>
        <v>0</v>
      </c>
      <c r="AG190" s="284">
        <f>HLOOKUP($A190,'Scenario 6'!$I$42:$N$72,Summary!AG$2-2015,FALSE)</f>
        <v>0</v>
      </c>
      <c r="AH190" s="284">
        <f>HLOOKUP($A190,'Scenario 6'!$I$42:$N$72,Summary!AH$2-2015,FALSE)</f>
        <v>0</v>
      </c>
      <c r="AI190" s="284">
        <f>HLOOKUP($A190,'Scenario 6'!$I$42:$N$72,Summary!AI$2-2015,FALSE)</f>
        <v>0</v>
      </c>
      <c r="AJ190" s="284">
        <f>HLOOKUP($A190,'Scenario 6'!$I$42:$N$72,Summary!AJ$2-2015,FALSE)</f>
        <v>0</v>
      </c>
      <c r="AK190" s="284">
        <f>SUM(H190:AJ190)</f>
        <v>113877431.60971531</v>
      </c>
    </row>
    <row r="191" spans="1:37" s="281" customFormat="1" hidden="1" outlineLevel="1">
      <c r="A191" s="283">
        <f>A190</f>
        <v>6</v>
      </c>
      <c r="B191" s="283"/>
      <c r="C191" s="287" t="s">
        <v>225</v>
      </c>
      <c r="D191" s="283"/>
      <c r="E191" s="283"/>
      <c r="F191" s="296"/>
      <c r="G191" s="282"/>
      <c r="H191" s="284">
        <f ca="1">HLOOKUP($A191,'Scenario 6'!$I$75:$N$105,Summary!H$2-2015,FALSE)</f>
        <v>600000</v>
      </c>
      <c r="I191" s="284">
        <f ca="1">HLOOKUP($A191,'Scenario 6'!$I$75:$N$105,Summary!I$2-2015,FALSE)</f>
        <v>4641000</v>
      </c>
      <c r="J191" s="284">
        <f ca="1">HLOOKUP($A191,'Scenario 6'!$I$75:$N$105,Summary!J$2-2015,FALSE)</f>
        <v>0</v>
      </c>
      <c r="K191" s="284">
        <f ca="1">HLOOKUP($A191,'Scenario 6'!$I$75:$N$105,Summary!K$2-2015,FALSE)</f>
        <v>0</v>
      </c>
      <c r="L191" s="284">
        <f ca="1">HLOOKUP($A191,'Scenario 6'!$I$75:$N$105,Summary!L$2-2015,FALSE)</f>
        <v>378000</v>
      </c>
      <c r="M191" s="284">
        <f ca="1">HLOOKUP($A191,'Scenario 6'!$I$75:$N$105,Summary!M$2-2015,FALSE)</f>
        <v>385000.00000000006</v>
      </c>
      <c r="N191" s="284">
        <f ca="1">HLOOKUP($A191,'Scenario 6'!$I$75:$N$105,Summary!N$2-2015,FALSE)</f>
        <v>392000.00000000006</v>
      </c>
      <c r="O191" s="284">
        <f ca="1">HLOOKUP($A191,'Scenario 6'!$I$75:$N$105,Summary!O$2-2015,FALSE)</f>
        <v>1490685.6676492798</v>
      </c>
      <c r="P191" s="284">
        <f ca="1">HLOOKUP($A191,'Scenario 6'!$I$75:$N$105,Summary!P$2-2015,FALSE)</f>
        <v>348000</v>
      </c>
      <c r="Q191" s="284">
        <f ca="1">HLOOKUP($A191,'Scenario 6'!$I$75:$N$105,Summary!Q$2-2015,FALSE)</f>
        <v>354000</v>
      </c>
      <c r="R191" s="284">
        <f ca="1">HLOOKUP($A191,'Scenario 6'!$I$75:$N$105,Summary!R$2-2015,FALSE)</f>
        <v>360000</v>
      </c>
      <c r="S191" s="284">
        <f ca="1">HLOOKUP($A191,'Scenario 6'!$I$75:$N$105,Summary!S$2-2015,FALSE)</f>
        <v>0</v>
      </c>
      <c r="T191" s="284">
        <f ca="1">HLOOKUP($A191,'Scenario 6'!$I$75:$N$105,Summary!T$2-2015,FALSE)</f>
        <v>0</v>
      </c>
      <c r="U191" s="284">
        <f ca="1">HLOOKUP($A191,'Scenario 6'!$I$75:$N$105,Summary!U$2-2015,FALSE)</f>
        <v>0</v>
      </c>
      <c r="V191" s="284">
        <f ca="1">HLOOKUP($A191,'Scenario 6'!$I$75:$N$105,Summary!V$2-2015,FALSE)</f>
        <v>0</v>
      </c>
      <c r="W191" s="284">
        <f ca="1">HLOOKUP($A191,'Scenario 6'!$I$75:$N$105,Summary!W$2-2015,FALSE)</f>
        <v>0</v>
      </c>
      <c r="X191" s="284">
        <f ca="1">HLOOKUP($A191,'Scenario 6'!$I$75:$N$105,Summary!X$2-2015,FALSE)</f>
        <v>0</v>
      </c>
      <c r="Y191" s="284">
        <f ca="1">HLOOKUP($A191,'Scenario 6'!$I$75:$N$105,Summary!Y$2-2015,FALSE)</f>
        <v>0</v>
      </c>
      <c r="Z191" s="284">
        <f ca="1">HLOOKUP($A191,'Scenario 6'!$I$75:$N$105,Summary!Z$2-2015,FALSE)</f>
        <v>0</v>
      </c>
      <c r="AA191" s="284">
        <f ca="1">HLOOKUP($A191,'Scenario 6'!$I$75:$N$105,Summary!AA$2-2015,FALSE)</f>
        <v>0</v>
      </c>
      <c r="AB191" s="284">
        <f ca="1">HLOOKUP($A191,'Scenario 6'!$I$75:$N$105,Summary!AB$2-2015,FALSE)</f>
        <v>0</v>
      </c>
      <c r="AC191" s="284">
        <f ca="1">HLOOKUP($A191,'Scenario 6'!$I$75:$N$105,Summary!AC$2-2015,FALSE)</f>
        <v>0</v>
      </c>
      <c r="AD191" s="284">
        <f ca="1">HLOOKUP($A191,'Scenario 6'!$I$75:$N$105,Summary!AD$2-2015,FALSE)</f>
        <v>0</v>
      </c>
      <c r="AE191" s="284">
        <f ca="1">HLOOKUP($A191,'Scenario 6'!$I$75:$N$105,Summary!AE$2-2015,FALSE)</f>
        <v>0</v>
      </c>
      <c r="AF191" s="284">
        <f ca="1">HLOOKUP($A191,'Scenario 6'!$I$75:$N$105,Summary!AF$2-2015,FALSE)</f>
        <v>0</v>
      </c>
      <c r="AG191" s="284">
        <f ca="1">HLOOKUP($A191,'Scenario 6'!$I$75:$N$105,Summary!AG$2-2015,FALSE)</f>
        <v>0</v>
      </c>
      <c r="AH191" s="284">
        <f ca="1">HLOOKUP($A191,'Scenario 6'!$I$75:$N$105,Summary!AH$2-2015,FALSE)</f>
        <v>0</v>
      </c>
      <c r="AI191" s="284">
        <f ca="1">HLOOKUP($A191,'Scenario 6'!$I$75:$N$105,Summary!AI$2-2015,FALSE)</f>
        <v>0</v>
      </c>
      <c r="AJ191" s="284">
        <f ca="1">HLOOKUP($A191,'Scenario 6'!$I$75:$N$105,Summary!AJ$2-2015,FALSE)</f>
        <v>0</v>
      </c>
      <c r="AK191" s="284">
        <f ca="1">SUM(H191:AJ191)</f>
        <v>8948685.6676492803</v>
      </c>
    </row>
    <row r="192" spans="1:37" s="281" customFormat="1" hidden="1" outlineLevel="1">
      <c r="A192" s="283">
        <f>A191</f>
        <v>6</v>
      </c>
      <c r="B192" s="283"/>
      <c r="C192" s="287" t="s">
        <v>226</v>
      </c>
      <c r="D192" s="283"/>
      <c r="E192" s="283"/>
      <c r="F192" s="296"/>
      <c r="G192" s="282"/>
      <c r="H192" s="284">
        <f>HLOOKUP($A192,'Scenario 6'!$I$108:$N$138,Summary!H$2-2015,FALSE)</f>
        <v>18063856.140000001</v>
      </c>
      <c r="I192" s="284">
        <f>HLOOKUP($A192,'Scenario 6'!$I$108:$N$138,Summary!I$2-2015,FALSE)</f>
        <v>16632735.566355139</v>
      </c>
      <c r="J192" s="284">
        <f>HLOOKUP($A192,'Scenario 6'!$I$108:$N$138,Summary!J$2-2015,FALSE)</f>
        <v>16916012.204859816</v>
      </c>
      <c r="K192" s="284">
        <f>HLOOKUP($A192,'Scenario 6'!$I$108:$N$138,Summary!K$2-2015,FALSE)</f>
        <v>17795841.474392522</v>
      </c>
      <c r="L192" s="284">
        <f>HLOOKUP($A192,'Scenario 6'!$I$108:$N$138,Summary!L$2-2015,FALSE)</f>
        <v>17896680.80747664</v>
      </c>
      <c r="M192" s="284">
        <f>HLOOKUP($A192,'Scenario 6'!$I$108:$N$138,Summary!M$2-2015,FALSE)</f>
        <v>18254614.423626173</v>
      </c>
      <c r="N192" s="284">
        <f>HLOOKUP($A192,'Scenario 6'!$I$108:$N$138,Summary!N$2-2015,FALSE)</f>
        <v>18619706.712098695</v>
      </c>
      <c r="O192" s="284">
        <f>HLOOKUP($A192,'Scenario 6'!$I$108:$N$138,Summary!O$2-2015,FALSE)</f>
        <v>18992100.846340671</v>
      </c>
      <c r="P192" s="284">
        <f>HLOOKUP($A192,'Scenario 6'!$I$108:$N$138,Summary!P$2-2015,FALSE)</f>
        <v>19371942.863267478</v>
      </c>
      <c r="Q192" s="284">
        <f>HLOOKUP($A192,'Scenario 6'!$I$108:$N$138,Summary!Q$2-2015,FALSE)</f>
        <v>19759381.720532831</v>
      </c>
      <c r="R192" s="284">
        <f>HLOOKUP($A192,'Scenario 6'!$I$108:$N$138,Summary!R$2-2015,FALSE)</f>
        <v>11336992.499427639</v>
      </c>
      <c r="S192" s="284">
        <f>HLOOKUP($A192,'Scenario 6'!$I$108:$N$138,Summary!S$2-2015,FALSE)</f>
        <v>11563732.349416191</v>
      </c>
      <c r="T192" s="284">
        <f>HLOOKUP($A192,'Scenario 6'!$I$108:$N$138,Summary!T$2-2015,FALSE)</f>
        <v>11795006.996404516</v>
      </c>
      <c r="U192" s="284">
        <f>HLOOKUP($A192,'Scenario 6'!$I$108:$N$138,Summary!U$2-2015,FALSE)</f>
        <v>0</v>
      </c>
      <c r="V192" s="284">
        <f>HLOOKUP($A192,'Scenario 6'!$I$108:$N$138,Summary!V$2-2015,FALSE)</f>
        <v>0</v>
      </c>
      <c r="W192" s="284">
        <f>HLOOKUP($A192,'Scenario 6'!$I$108:$N$138,Summary!W$2-2015,FALSE)</f>
        <v>0</v>
      </c>
      <c r="X192" s="284">
        <f>HLOOKUP($A192,'Scenario 6'!$I$108:$N$138,Summary!X$2-2015,FALSE)</f>
        <v>0</v>
      </c>
      <c r="Y192" s="284">
        <f>HLOOKUP($A192,'Scenario 6'!$I$108:$N$138,Summary!Y$2-2015,FALSE)</f>
        <v>0</v>
      </c>
      <c r="Z192" s="284">
        <f>HLOOKUP($A192,'Scenario 6'!$I$108:$N$138,Summary!Z$2-2015,FALSE)</f>
        <v>0</v>
      </c>
      <c r="AA192" s="284">
        <f>HLOOKUP($A192,'Scenario 6'!$I$108:$N$138,Summary!AA$2-2015,FALSE)</f>
        <v>0</v>
      </c>
      <c r="AB192" s="284">
        <f>HLOOKUP($A192,'Scenario 6'!$I$108:$N$138,Summary!AB$2-2015,FALSE)</f>
        <v>0</v>
      </c>
      <c r="AC192" s="284">
        <f>HLOOKUP($A192,'Scenario 6'!$I$108:$N$138,Summary!AC$2-2015,FALSE)</f>
        <v>0</v>
      </c>
      <c r="AD192" s="284">
        <f>HLOOKUP($A192,'Scenario 6'!$I$108:$N$138,Summary!AD$2-2015,FALSE)</f>
        <v>0</v>
      </c>
      <c r="AE192" s="284">
        <f>HLOOKUP($A192,'Scenario 6'!$I$108:$N$138,Summary!AE$2-2015,FALSE)</f>
        <v>0</v>
      </c>
      <c r="AF192" s="284">
        <f>HLOOKUP($A192,'Scenario 6'!$I$108:$N$138,Summary!AF$2-2015,FALSE)</f>
        <v>0</v>
      </c>
      <c r="AG192" s="284">
        <f>HLOOKUP($A192,'Scenario 6'!$I$108:$N$138,Summary!AG$2-2015,FALSE)</f>
        <v>0</v>
      </c>
      <c r="AH192" s="284">
        <f>HLOOKUP($A192,'Scenario 6'!$I$108:$N$138,Summary!AH$2-2015,FALSE)</f>
        <v>0</v>
      </c>
      <c r="AI192" s="284">
        <f>HLOOKUP($A192,'Scenario 6'!$I$108:$N$138,Summary!AI$2-2015,FALSE)</f>
        <v>0</v>
      </c>
      <c r="AJ192" s="284">
        <f>HLOOKUP($A192,'Scenario 6'!$I$108:$N$138,Summary!AJ$2-2015,FALSE)</f>
        <v>0</v>
      </c>
      <c r="AK192" s="284">
        <f>SUM(H192:AJ192)</f>
        <v>216998604.60419837</v>
      </c>
    </row>
    <row r="193" spans="1:37" s="281" customFormat="1" hidden="1" outlineLevel="1">
      <c r="A193" s="283">
        <f>A192</f>
        <v>6</v>
      </c>
      <c r="B193" s="283"/>
      <c r="C193" s="287" t="s">
        <v>227</v>
      </c>
      <c r="D193" s="283"/>
      <c r="E193" s="283"/>
      <c r="F193" s="296"/>
      <c r="G193" s="282"/>
      <c r="H193" s="284">
        <f>HLOOKUP($A193,'Scenario 6'!$I$143:$N$173,Summary!H$2-2015,FALSE)</f>
        <v>10696150.390000001</v>
      </c>
      <c r="I193" s="284">
        <f>HLOOKUP($A193,'Scenario 6'!$I$143:$N$173,Summary!I$2-2015,FALSE)</f>
        <v>7300203.8928000014</v>
      </c>
      <c r="J193" s="284">
        <f>HLOOKUP($A193,'Scenario 6'!$I$143:$N$173,Summary!J$2-2015,FALSE)</f>
        <v>5531683.7880000006</v>
      </c>
      <c r="K193" s="284">
        <f>HLOOKUP($A193,'Scenario 6'!$I$143:$N$173,Summary!K$2-2015,FALSE)</f>
        <v>7257525.6240000017</v>
      </c>
      <c r="L193" s="284">
        <f>HLOOKUP($A193,'Scenario 6'!$I$143:$N$173,Summary!L$2-2015,FALSE)</f>
        <v>6931154.3200000003</v>
      </c>
      <c r="M193" s="284">
        <f>HLOOKUP($A193,'Scenario 6'!$I$143:$N$173,Summary!M$2-2015,FALSE)</f>
        <v>7069777.4063999988</v>
      </c>
      <c r="N193" s="284">
        <f>HLOOKUP($A193,'Scenario 6'!$I$143:$N$173,Summary!N$2-2015,FALSE)</f>
        <v>7211172.9545279993</v>
      </c>
      <c r="O193" s="284">
        <f>HLOOKUP($A193,'Scenario 6'!$I$143:$N$173,Summary!O$2-2015,FALSE)</f>
        <v>7355396.4136185609</v>
      </c>
      <c r="P193" s="284">
        <f>HLOOKUP($A193,'Scenario 6'!$I$143:$N$173,Summary!P$2-2015,FALSE)</f>
        <v>7502504.3418909302</v>
      </c>
      <c r="Q193" s="284">
        <f>HLOOKUP($A193,'Scenario 6'!$I$143:$N$173,Summary!Q$2-2015,FALSE)</f>
        <v>7652554.428728749</v>
      </c>
      <c r="R193" s="284">
        <f>HLOOKUP($A193,'Scenario 6'!$I$143:$N$173,Summary!R$2-2015,FALSE)</f>
        <v>4444511.7815525131</v>
      </c>
      <c r="S193" s="284">
        <f>HLOOKUP($A193,'Scenario 6'!$I$143:$N$173,Summary!S$2-2015,FALSE)</f>
        <v>4533402.0171835637</v>
      </c>
      <c r="T193" s="284">
        <f>HLOOKUP($A193,'Scenario 6'!$I$143:$N$173,Summary!T$2-2015,FALSE)</f>
        <v>4624070.0575272338</v>
      </c>
      <c r="U193" s="284">
        <f>HLOOKUP($A193,'Scenario 6'!$I$143:$N$173,Summary!U$2-2015,FALSE)</f>
        <v>0</v>
      </c>
      <c r="V193" s="284">
        <f>HLOOKUP($A193,'Scenario 6'!$I$143:$N$173,Summary!V$2-2015,FALSE)</f>
        <v>0</v>
      </c>
      <c r="W193" s="284">
        <f>HLOOKUP($A193,'Scenario 6'!$I$143:$N$173,Summary!W$2-2015,FALSE)</f>
        <v>0</v>
      </c>
      <c r="X193" s="284">
        <f>HLOOKUP($A193,'Scenario 6'!$I$143:$N$173,Summary!X$2-2015,FALSE)</f>
        <v>0</v>
      </c>
      <c r="Y193" s="284">
        <f>HLOOKUP($A193,'Scenario 6'!$I$143:$N$173,Summary!Y$2-2015,FALSE)</f>
        <v>0</v>
      </c>
      <c r="Z193" s="284">
        <f>HLOOKUP($A193,'Scenario 6'!$I$143:$N$173,Summary!Z$2-2015,FALSE)</f>
        <v>0</v>
      </c>
      <c r="AA193" s="284">
        <f>HLOOKUP($A193,'Scenario 6'!$I$143:$N$173,Summary!AA$2-2015,FALSE)</f>
        <v>0</v>
      </c>
      <c r="AB193" s="284">
        <f>HLOOKUP($A193,'Scenario 6'!$I$143:$N$173,Summary!AB$2-2015,FALSE)</f>
        <v>0</v>
      </c>
      <c r="AC193" s="284">
        <f>HLOOKUP($A193,'Scenario 6'!$I$143:$N$173,Summary!AC$2-2015,FALSE)</f>
        <v>0</v>
      </c>
      <c r="AD193" s="284">
        <f>HLOOKUP($A193,'Scenario 6'!$I$143:$N$173,Summary!AD$2-2015,FALSE)</f>
        <v>0</v>
      </c>
      <c r="AE193" s="284">
        <f>HLOOKUP($A193,'Scenario 6'!$I$143:$N$173,Summary!AE$2-2015,FALSE)</f>
        <v>0</v>
      </c>
      <c r="AF193" s="284">
        <f>HLOOKUP($A193,'Scenario 6'!$I$143:$N$173,Summary!AF$2-2015,FALSE)</f>
        <v>0</v>
      </c>
      <c r="AG193" s="284">
        <f>HLOOKUP($A193,'Scenario 6'!$I$143:$N$173,Summary!AG$2-2015,FALSE)</f>
        <v>0</v>
      </c>
      <c r="AH193" s="284">
        <f>HLOOKUP($A193,'Scenario 6'!$I$143:$N$173,Summary!AH$2-2015,FALSE)</f>
        <v>0</v>
      </c>
      <c r="AI193" s="284">
        <f>HLOOKUP($A193,'Scenario 6'!$I$143:$N$173,Summary!AI$2-2015,FALSE)</f>
        <v>0</v>
      </c>
      <c r="AJ193" s="284">
        <f>HLOOKUP($A193,'Scenario 6'!$I$143:$N$173,Summary!AJ$2-2015,FALSE)</f>
        <v>0</v>
      </c>
      <c r="AK193" s="284">
        <f>SUM(H193:AJ193)</f>
        <v>88110107.416229531</v>
      </c>
    </row>
    <row r="194" spans="1:37" s="281" customFormat="1" hidden="1" outlineLevel="1">
      <c r="A194" s="283">
        <f>A193</f>
        <v>6</v>
      </c>
      <c r="B194" s="283"/>
      <c r="C194" s="287" t="s">
        <v>114</v>
      </c>
      <c r="D194" s="283"/>
      <c r="E194" s="283"/>
      <c r="F194" s="296"/>
      <c r="G194" s="282"/>
      <c r="H194" s="284">
        <f>HLOOKUP($A194,'Scenario 6'!$I$178:$N$208,Summary!H$2-2015,FALSE)</f>
        <v>2076817</v>
      </c>
      <c r="I194" s="284">
        <f>HLOOKUP($A194,'Scenario 6'!$I$178:$N$208,Summary!I$2-2015,FALSE)</f>
        <v>649840.53928571416</v>
      </c>
      <c r="J194" s="284">
        <f>HLOOKUP($A194,'Scenario 6'!$I$178:$N$208,Summary!J$2-2015,FALSE)</f>
        <v>838625.09285714268</v>
      </c>
      <c r="K194" s="284">
        <f>HLOOKUP($A194,'Scenario 6'!$I$178:$N$208,Summary!K$2-2015,FALSE)</f>
        <v>865381.77321428573</v>
      </c>
      <c r="L194" s="284">
        <f>HLOOKUP($A194,'Scenario 6'!$I$178:$N$208,Summary!L$2-2015,FALSE)</f>
        <v>899033.16785714275</v>
      </c>
      <c r="M194" s="284">
        <f>HLOOKUP($A194,'Scenario 6'!$I$178:$N$208,Summary!M$2-2015,FALSE)</f>
        <v>917013.83121428557</v>
      </c>
      <c r="N194" s="284">
        <f>HLOOKUP($A194,'Scenario 6'!$I$178:$N$208,Summary!N$2-2015,FALSE)</f>
        <v>935354.1078385713</v>
      </c>
      <c r="O194" s="284">
        <f>HLOOKUP($A194,'Scenario 6'!$I$178:$N$208,Summary!O$2-2015,FALSE)</f>
        <v>954061.18999534275</v>
      </c>
      <c r="P194" s="284">
        <f>HLOOKUP($A194,'Scenario 6'!$I$178:$N$208,Summary!P$2-2015,FALSE)</f>
        <v>973142.41379524954</v>
      </c>
      <c r="Q194" s="284">
        <f>HLOOKUP($A194,'Scenario 6'!$I$178:$N$208,Summary!Q$2-2015,FALSE)</f>
        <v>992605.26207115455</v>
      </c>
      <c r="R194" s="284">
        <f>HLOOKUP($A194,'Scenario 6'!$I$178:$N$208,Summary!R$2-2015,FALSE)</f>
        <v>183899.44196695526</v>
      </c>
      <c r="S194" s="284">
        <f>HLOOKUP($A194,'Scenario 6'!$I$178:$N$208,Summary!S$2-2015,FALSE)</f>
        <v>187577.43080629435</v>
      </c>
      <c r="T194" s="284">
        <f>HLOOKUP($A194,'Scenario 6'!$I$178:$N$208,Summary!T$2-2015,FALSE)</f>
        <v>191328.97942242021</v>
      </c>
      <c r="U194" s="284">
        <f>HLOOKUP($A194,'Scenario 6'!$I$178:$N$208,Summary!U$2-2015,FALSE)</f>
        <v>0</v>
      </c>
      <c r="V194" s="284">
        <f>HLOOKUP($A194,'Scenario 6'!$I$178:$N$208,Summary!V$2-2015,FALSE)</f>
        <v>0</v>
      </c>
      <c r="W194" s="284">
        <f>HLOOKUP($A194,'Scenario 6'!$I$178:$N$208,Summary!W$2-2015,FALSE)</f>
        <v>0</v>
      </c>
      <c r="X194" s="284">
        <f>HLOOKUP($A194,'Scenario 6'!$I$178:$N$208,Summary!X$2-2015,FALSE)</f>
        <v>0</v>
      </c>
      <c r="Y194" s="284">
        <f>HLOOKUP($A194,'Scenario 6'!$I$178:$N$208,Summary!Y$2-2015,FALSE)</f>
        <v>0</v>
      </c>
      <c r="Z194" s="284">
        <f>HLOOKUP($A194,'Scenario 6'!$I$178:$N$208,Summary!Z$2-2015,FALSE)</f>
        <v>0</v>
      </c>
      <c r="AA194" s="284">
        <f>HLOOKUP($A194,'Scenario 6'!$I$178:$N$208,Summary!AA$2-2015,FALSE)</f>
        <v>0</v>
      </c>
      <c r="AB194" s="284">
        <f>HLOOKUP($A194,'Scenario 6'!$I$178:$N$208,Summary!AB$2-2015,FALSE)</f>
        <v>0</v>
      </c>
      <c r="AC194" s="284">
        <f>HLOOKUP($A194,'Scenario 6'!$I$178:$N$208,Summary!AC$2-2015,FALSE)</f>
        <v>0</v>
      </c>
      <c r="AD194" s="284">
        <f>HLOOKUP($A194,'Scenario 6'!$I$178:$N$208,Summary!AD$2-2015,FALSE)</f>
        <v>0</v>
      </c>
      <c r="AE194" s="284">
        <f>HLOOKUP($A194,'Scenario 6'!$I$178:$N$208,Summary!AE$2-2015,FALSE)</f>
        <v>0</v>
      </c>
      <c r="AF194" s="284">
        <f>HLOOKUP($A194,'Scenario 6'!$I$178:$N$208,Summary!AF$2-2015,FALSE)</f>
        <v>0</v>
      </c>
      <c r="AG194" s="284">
        <f>HLOOKUP($A194,'Scenario 6'!$I$178:$N$208,Summary!AG$2-2015,FALSE)</f>
        <v>0</v>
      </c>
      <c r="AH194" s="284">
        <f>HLOOKUP($A194,'Scenario 6'!$I$178:$N$208,Summary!AH$2-2015,FALSE)</f>
        <v>0</v>
      </c>
      <c r="AI194" s="284">
        <f>HLOOKUP($A194,'Scenario 6'!$I$178:$N$208,Summary!AI$2-2015,FALSE)</f>
        <v>0</v>
      </c>
      <c r="AJ194" s="284">
        <f>HLOOKUP($A194,'Scenario 6'!$I$178:$N$208,Summary!AJ$2-2015,FALSE)</f>
        <v>0</v>
      </c>
      <c r="AK194" s="284">
        <f>SUM(H194:AJ194)</f>
        <v>10664680.230324559</v>
      </c>
    </row>
    <row r="195" spans="1:37" s="281" customFormat="1" collapsed="1">
      <c r="A195" s="285" t="s">
        <v>240</v>
      </c>
      <c r="B195" s="285" t="str">
        <f>CONCATENATE("Sensitivity ",A195)</f>
        <v>Sensitivity 6A</v>
      </c>
      <c r="C195" s="289" t="s">
        <v>237</v>
      </c>
      <c r="D195" s="285" t="s">
        <v>427</v>
      </c>
      <c r="E195" s="285" t="s">
        <v>427</v>
      </c>
      <c r="F195" s="295"/>
      <c r="G195" s="288"/>
      <c r="H195" s="290">
        <f>SUBTOTAL(9,H196:H200)</f>
        <v>0</v>
      </c>
      <c r="I195" s="290">
        <f t="shared" ref="I195" si="871">SUBTOTAL(9,I196:I200)</f>
        <v>0</v>
      </c>
      <c r="J195" s="290">
        <f t="shared" ref="J195" si="872">SUBTOTAL(9,J196:J200)</f>
        <v>0</v>
      </c>
      <c r="K195" s="290">
        <f t="shared" ref="K195" si="873">SUBTOTAL(9,K196:K200)</f>
        <v>0</v>
      </c>
      <c r="L195" s="290">
        <f t="shared" ref="L195" si="874">SUBTOTAL(9,L196:L200)</f>
        <v>0</v>
      </c>
      <c r="M195" s="290">
        <f t="shared" ref="M195" si="875">SUBTOTAL(9,M196:M200)</f>
        <v>0</v>
      </c>
      <c r="N195" s="290">
        <f t="shared" ref="N195" si="876">SUBTOTAL(9,N196:N200)</f>
        <v>0</v>
      </c>
      <c r="O195" s="290">
        <f t="shared" ref="O195" si="877">SUBTOTAL(9,O196:O200)</f>
        <v>0</v>
      </c>
      <c r="P195" s="290">
        <f t="shared" ref="P195" si="878">SUBTOTAL(9,P196:P200)</f>
        <v>0</v>
      </c>
      <c r="Q195" s="290">
        <f t="shared" ref="Q195" si="879">SUBTOTAL(9,Q196:Q200)</f>
        <v>0</v>
      </c>
      <c r="R195" s="290">
        <f t="shared" ref="R195" si="880">SUBTOTAL(9,R196:R200)</f>
        <v>0</v>
      </c>
      <c r="S195" s="290">
        <f t="shared" ref="S195" si="881">SUBTOTAL(9,S196:S200)</f>
        <v>0</v>
      </c>
      <c r="T195" s="290">
        <f t="shared" ref="T195" si="882">SUBTOTAL(9,T196:T200)</f>
        <v>0</v>
      </c>
      <c r="U195" s="290">
        <f t="shared" ref="U195" si="883">SUBTOTAL(9,U196:U200)</f>
        <v>0</v>
      </c>
      <c r="V195" s="290">
        <f t="shared" ref="V195" si="884">SUBTOTAL(9,V196:V200)</f>
        <v>0</v>
      </c>
      <c r="W195" s="290">
        <f t="shared" ref="W195" si="885">SUBTOTAL(9,W196:W200)</f>
        <v>0</v>
      </c>
      <c r="X195" s="290">
        <f t="shared" ref="X195" si="886">SUBTOTAL(9,X196:X200)</f>
        <v>0</v>
      </c>
      <c r="Y195" s="290">
        <f t="shared" ref="Y195" si="887">SUBTOTAL(9,Y196:Y200)</f>
        <v>0</v>
      </c>
      <c r="Z195" s="290">
        <f t="shared" ref="Z195" si="888">SUBTOTAL(9,Z196:Z200)</f>
        <v>0</v>
      </c>
      <c r="AA195" s="290">
        <f t="shared" ref="AA195" si="889">SUBTOTAL(9,AA196:AA200)</f>
        <v>0</v>
      </c>
      <c r="AB195" s="290">
        <f t="shared" ref="AB195" si="890">SUBTOTAL(9,AB196:AB200)</f>
        <v>0</v>
      </c>
      <c r="AC195" s="290">
        <f t="shared" ref="AC195" si="891">SUBTOTAL(9,AC196:AC200)</f>
        <v>0</v>
      </c>
      <c r="AD195" s="290">
        <f t="shared" ref="AD195" si="892">SUBTOTAL(9,AD196:AD200)</f>
        <v>0</v>
      </c>
      <c r="AE195" s="290">
        <f t="shared" ref="AE195" si="893">SUBTOTAL(9,AE196:AE200)</f>
        <v>0</v>
      </c>
      <c r="AF195" s="290">
        <f t="shared" ref="AF195" si="894">SUBTOTAL(9,AF196:AF200)</f>
        <v>0</v>
      </c>
      <c r="AG195" s="290">
        <f t="shared" ref="AG195" si="895">SUBTOTAL(9,AG196:AG200)</f>
        <v>0</v>
      </c>
      <c r="AH195" s="290">
        <f t="shared" ref="AH195" si="896">SUBTOTAL(9,AH196:AH200)</f>
        <v>0</v>
      </c>
      <c r="AI195" s="290">
        <f t="shared" ref="AI195" si="897">SUBTOTAL(9,AI196:AI200)</f>
        <v>0</v>
      </c>
      <c r="AJ195" s="290">
        <f t="shared" ref="AJ195" si="898">SUBTOTAL(9,AJ196:AJ200)</f>
        <v>0</v>
      </c>
      <c r="AK195" s="290">
        <f t="shared" ref="AK195" si="899">SUBTOTAL(9,AK196:AK200)</f>
        <v>0</v>
      </c>
    </row>
    <row r="196" spans="1:37" s="281" customFormat="1" hidden="1" outlineLevel="1">
      <c r="A196" s="283" t="str">
        <f>A195</f>
        <v>6A</v>
      </c>
      <c r="B196" s="283"/>
      <c r="C196" s="287" t="s">
        <v>224</v>
      </c>
      <c r="D196" s="283"/>
      <c r="E196" s="283"/>
      <c r="F196" s="296"/>
      <c r="G196" s="282"/>
      <c r="H196" s="284">
        <f>HLOOKUP($A196,'Scenario 6'!$I$42:$N$72,Summary!H$2-2015,FALSE)</f>
        <v>0</v>
      </c>
      <c r="I196" s="284">
        <f>HLOOKUP($A196,'Scenario 6'!$I$42:$N$72,Summary!I$2-2015,FALSE)</f>
        <v>0</v>
      </c>
      <c r="J196" s="284">
        <f>HLOOKUP($A196,'Scenario 6'!$I$42:$N$72,Summary!J$2-2015,FALSE)</f>
        <v>0</v>
      </c>
      <c r="K196" s="284">
        <f>HLOOKUP($A196,'Scenario 6'!$I$42:$N$72,Summary!K$2-2015,FALSE)</f>
        <v>0</v>
      </c>
      <c r="L196" s="284">
        <f>HLOOKUP($A196,'Scenario 6'!$I$42:$N$72,Summary!L$2-2015,FALSE)</f>
        <v>0</v>
      </c>
      <c r="M196" s="284">
        <f>HLOOKUP($A196,'Scenario 6'!$I$42:$N$72,Summary!M$2-2015,FALSE)</f>
        <v>0</v>
      </c>
      <c r="N196" s="284">
        <f>HLOOKUP($A196,'Scenario 6'!$I$42:$N$72,Summary!N$2-2015,FALSE)</f>
        <v>0</v>
      </c>
      <c r="O196" s="284">
        <f>HLOOKUP($A196,'Scenario 6'!$I$42:$N$72,Summary!O$2-2015,FALSE)</f>
        <v>0</v>
      </c>
      <c r="P196" s="284">
        <f>HLOOKUP($A196,'Scenario 6'!$I$42:$N$72,Summary!P$2-2015,FALSE)</f>
        <v>0</v>
      </c>
      <c r="Q196" s="284">
        <f>HLOOKUP($A196,'Scenario 6'!$I$42:$N$72,Summary!Q$2-2015,FALSE)</f>
        <v>0</v>
      </c>
      <c r="R196" s="284">
        <f>HLOOKUP($A196,'Scenario 6'!$I$42:$N$72,Summary!R$2-2015,FALSE)</f>
        <v>0</v>
      </c>
      <c r="S196" s="284">
        <f>HLOOKUP($A196,'Scenario 6'!$I$42:$N$72,Summary!S$2-2015,FALSE)</f>
        <v>0</v>
      </c>
      <c r="T196" s="284">
        <f>HLOOKUP($A196,'Scenario 6'!$I$42:$N$72,Summary!T$2-2015,FALSE)</f>
        <v>0</v>
      </c>
      <c r="U196" s="284">
        <f>HLOOKUP($A196,'Scenario 6'!$I$42:$N$72,Summary!U$2-2015,FALSE)</f>
        <v>0</v>
      </c>
      <c r="V196" s="284">
        <f>HLOOKUP($A196,'Scenario 6'!$I$42:$N$72,Summary!V$2-2015,FALSE)</f>
        <v>0</v>
      </c>
      <c r="W196" s="284">
        <f>HLOOKUP($A196,'Scenario 6'!$I$42:$N$72,Summary!W$2-2015,FALSE)</f>
        <v>0</v>
      </c>
      <c r="X196" s="284">
        <f>HLOOKUP($A196,'Scenario 6'!$I$42:$N$72,Summary!X$2-2015,FALSE)</f>
        <v>0</v>
      </c>
      <c r="Y196" s="284">
        <f>HLOOKUP($A196,'Scenario 6'!$I$42:$N$72,Summary!Y$2-2015,FALSE)</f>
        <v>0</v>
      </c>
      <c r="Z196" s="284">
        <f>HLOOKUP($A196,'Scenario 6'!$I$42:$N$72,Summary!Z$2-2015,FALSE)</f>
        <v>0</v>
      </c>
      <c r="AA196" s="284">
        <f>HLOOKUP($A196,'Scenario 6'!$I$42:$N$72,Summary!AA$2-2015,FALSE)</f>
        <v>0</v>
      </c>
      <c r="AB196" s="284">
        <f>HLOOKUP($A196,'Scenario 6'!$I$42:$N$72,Summary!AB$2-2015,FALSE)</f>
        <v>0</v>
      </c>
      <c r="AC196" s="284">
        <f>HLOOKUP($A196,'Scenario 6'!$I$42:$N$72,Summary!AC$2-2015,FALSE)</f>
        <v>0</v>
      </c>
      <c r="AD196" s="284">
        <f>HLOOKUP($A196,'Scenario 6'!$I$42:$N$72,Summary!AD$2-2015,FALSE)</f>
        <v>0</v>
      </c>
      <c r="AE196" s="284">
        <f>HLOOKUP($A196,'Scenario 6'!$I$42:$N$72,Summary!AE$2-2015,FALSE)</f>
        <v>0</v>
      </c>
      <c r="AF196" s="284">
        <f>HLOOKUP($A196,'Scenario 6'!$I$42:$N$72,Summary!AF$2-2015,FALSE)</f>
        <v>0</v>
      </c>
      <c r="AG196" s="284">
        <f>HLOOKUP($A196,'Scenario 6'!$I$42:$N$72,Summary!AG$2-2015,FALSE)</f>
        <v>0</v>
      </c>
      <c r="AH196" s="284">
        <f>HLOOKUP($A196,'Scenario 6'!$I$42:$N$72,Summary!AH$2-2015,FALSE)</f>
        <v>0</v>
      </c>
      <c r="AI196" s="284">
        <f>HLOOKUP($A196,'Scenario 6'!$I$42:$N$72,Summary!AI$2-2015,FALSE)</f>
        <v>0</v>
      </c>
      <c r="AJ196" s="284">
        <f>HLOOKUP($A196,'Scenario 6'!$I$42:$N$72,Summary!AJ$2-2015,FALSE)</f>
        <v>0</v>
      </c>
      <c r="AK196" s="284">
        <f>SUM(H196:AJ196)</f>
        <v>0</v>
      </c>
    </row>
    <row r="197" spans="1:37" s="281" customFormat="1" hidden="1" outlineLevel="1">
      <c r="A197" s="283" t="str">
        <f>A196</f>
        <v>6A</v>
      </c>
      <c r="B197" s="283"/>
      <c r="C197" s="287" t="s">
        <v>225</v>
      </c>
      <c r="D197" s="283"/>
      <c r="E197" s="283"/>
      <c r="F197" s="296"/>
      <c r="G197" s="282"/>
      <c r="H197" s="284" t="str">
        <f>HLOOKUP($A197,'Scenario 6'!$I$75:$N$105,Summary!H$2-2015,FALSE)</f>
        <v/>
      </c>
      <c r="I197" s="284" t="str">
        <f>HLOOKUP($A197,'Scenario 6'!$I$75:$N$105,Summary!I$2-2015,FALSE)</f>
        <v/>
      </c>
      <c r="J197" s="284" t="str">
        <f>HLOOKUP($A197,'Scenario 6'!$I$75:$N$105,Summary!J$2-2015,FALSE)</f>
        <v/>
      </c>
      <c r="K197" s="284" t="str">
        <f>HLOOKUP($A197,'Scenario 6'!$I$75:$N$105,Summary!K$2-2015,FALSE)</f>
        <v/>
      </c>
      <c r="L197" s="284" t="str">
        <f>HLOOKUP($A197,'Scenario 6'!$I$75:$N$105,Summary!L$2-2015,FALSE)</f>
        <v/>
      </c>
      <c r="M197" s="284" t="str">
        <f>HLOOKUP($A197,'Scenario 6'!$I$75:$N$105,Summary!M$2-2015,FALSE)</f>
        <v/>
      </c>
      <c r="N197" s="284" t="str">
        <f>HLOOKUP($A197,'Scenario 6'!$I$75:$N$105,Summary!N$2-2015,FALSE)</f>
        <v/>
      </c>
      <c r="O197" s="284" t="str">
        <f>HLOOKUP($A197,'Scenario 6'!$I$75:$N$105,Summary!O$2-2015,FALSE)</f>
        <v/>
      </c>
      <c r="P197" s="284" t="str">
        <f>HLOOKUP($A197,'Scenario 6'!$I$75:$N$105,Summary!P$2-2015,FALSE)</f>
        <v/>
      </c>
      <c r="Q197" s="284" t="str">
        <f>HLOOKUP($A197,'Scenario 6'!$I$75:$N$105,Summary!Q$2-2015,FALSE)</f>
        <v/>
      </c>
      <c r="R197" s="284" t="str">
        <f>HLOOKUP($A197,'Scenario 6'!$I$75:$N$105,Summary!R$2-2015,FALSE)</f>
        <v/>
      </c>
      <c r="S197" s="284" t="str">
        <f>HLOOKUP($A197,'Scenario 6'!$I$75:$N$105,Summary!S$2-2015,FALSE)</f>
        <v/>
      </c>
      <c r="T197" s="284" t="str">
        <f>HLOOKUP($A197,'Scenario 6'!$I$75:$N$105,Summary!T$2-2015,FALSE)</f>
        <v/>
      </c>
      <c r="U197" s="284" t="str">
        <f>HLOOKUP($A197,'Scenario 6'!$I$75:$N$105,Summary!U$2-2015,FALSE)</f>
        <v/>
      </c>
      <c r="V197" s="284" t="str">
        <f>HLOOKUP($A197,'Scenario 6'!$I$75:$N$105,Summary!V$2-2015,FALSE)</f>
        <v/>
      </c>
      <c r="W197" s="284" t="str">
        <f>HLOOKUP($A197,'Scenario 6'!$I$75:$N$105,Summary!W$2-2015,FALSE)</f>
        <v/>
      </c>
      <c r="X197" s="284" t="str">
        <f>HLOOKUP($A197,'Scenario 6'!$I$75:$N$105,Summary!X$2-2015,FALSE)</f>
        <v/>
      </c>
      <c r="Y197" s="284" t="str">
        <f>HLOOKUP($A197,'Scenario 6'!$I$75:$N$105,Summary!Y$2-2015,FALSE)</f>
        <v/>
      </c>
      <c r="Z197" s="284" t="str">
        <f>HLOOKUP($A197,'Scenario 6'!$I$75:$N$105,Summary!Z$2-2015,FALSE)</f>
        <v/>
      </c>
      <c r="AA197" s="284" t="str">
        <f>HLOOKUP($A197,'Scenario 6'!$I$75:$N$105,Summary!AA$2-2015,FALSE)</f>
        <v/>
      </c>
      <c r="AB197" s="284" t="str">
        <f>HLOOKUP($A197,'Scenario 6'!$I$75:$N$105,Summary!AB$2-2015,FALSE)</f>
        <v/>
      </c>
      <c r="AC197" s="284" t="str">
        <f>HLOOKUP($A197,'Scenario 6'!$I$75:$N$105,Summary!AC$2-2015,FALSE)</f>
        <v/>
      </c>
      <c r="AD197" s="284" t="str">
        <f>HLOOKUP($A197,'Scenario 6'!$I$75:$N$105,Summary!AD$2-2015,FALSE)</f>
        <v/>
      </c>
      <c r="AE197" s="284" t="str">
        <f>HLOOKUP($A197,'Scenario 6'!$I$75:$N$105,Summary!AE$2-2015,FALSE)</f>
        <v/>
      </c>
      <c r="AF197" s="284" t="str">
        <f>HLOOKUP($A197,'Scenario 6'!$I$75:$N$105,Summary!AF$2-2015,FALSE)</f>
        <v/>
      </c>
      <c r="AG197" s="284" t="str">
        <f>HLOOKUP($A197,'Scenario 6'!$I$75:$N$105,Summary!AG$2-2015,FALSE)</f>
        <v/>
      </c>
      <c r="AH197" s="284" t="str">
        <f>HLOOKUP($A197,'Scenario 6'!$I$75:$N$105,Summary!AH$2-2015,FALSE)</f>
        <v/>
      </c>
      <c r="AI197" s="284" t="str">
        <f>HLOOKUP($A197,'Scenario 6'!$I$75:$N$105,Summary!AI$2-2015,FALSE)</f>
        <v/>
      </c>
      <c r="AJ197" s="284" t="str">
        <f>HLOOKUP($A197,'Scenario 6'!$I$75:$N$105,Summary!AJ$2-2015,FALSE)</f>
        <v/>
      </c>
      <c r="AK197" s="284">
        <f>SUM(H197:AJ197)</f>
        <v>0</v>
      </c>
    </row>
    <row r="198" spans="1:37" s="281" customFormat="1" hidden="1" outlineLevel="1">
      <c r="A198" s="283" t="str">
        <f>A197</f>
        <v>6A</v>
      </c>
      <c r="B198" s="283"/>
      <c r="C198" s="287" t="s">
        <v>226</v>
      </c>
      <c r="D198" s="283"/>
      <c r="E198" s="283"/>
      <c r="F198" s="296"/>
      <c r="G198" s="282"/>
      <c r="H198" s="284">
        <f>HLOOKUP($A198,'Scenario 6'!$I$108:$N$138,Summary!H$2-2015,FALSE)</f>
        <v>0</v>
      </c>
      <c r="I198" s="284">
        <f>HLOOKUP($A198,'Scenario 6'!$I$108:$N$138,Summary!I$2-2015,FALSE)</f>
        <v>0</v>
      </c>
      <c r="J198" s="284">
        <f>HLOOKUP($A198,'Scenario 6'!$I$108:$N$138,Summary!J$2-2015,FALSE)</f>
        <v>0</v>
      </c>
      <c r="K198" s="284">
        <f>HLOOKUP($A198,'Scenario 6'!$I$108:$N$138,Summary!K$2-2015,FALSE)</f>
        <v>0</v>
      </c>
      <c r="L198" s="284">
        <f>HLOOKUP($A198,'Scenario 6'!$I$108:$N$138,Summary!L$2-2015,FALSE)</f>
        <v>0</v>
      </c>
      <c r="M198" s="284">
        <f>HLOOKUP($A198,'Scenario 6'!$I$108:$N$138,Summary!M$2-2015,FALSE)</f>
        <v>0</v>
      </c>
      <c r="N198" s="284">
        <f>HLOOKUP($A198,'Scenario 6'!$I$108:$N$138,Summary!N$2-2015,FALSE)</f>
        <v>0</v>
      </c>
      <c r="O198" s="284">
        <f>HLOOKUP($A198,'Scenario 6'!$I$108:$N$138,Summary!O$2-2015,FALSE)</f>
        <v>0</v>
      </c>
      <c r="P198" s="284">
        <f>HLOOKUP($A198,'Scenario 6'!$I$108:$N$138,Summary!P$2-2015,FALSE)</f>
        <v>0</v>
      </c>
      <c r="Q198" s="284">
        <f>HLOOKUP($A198,'Scenario 6'!$I$108:$N$138,Summary!Q$2-2015,FALSE)</f>
        <v>0</v>
      </c>
      <c r="R198" s="284">
        <f>HLOOKUP($A198,'Scenario 6'!$I$108:$N$138,Summary!R$2-2015,FALSE)</f>
        <v>0</v>
      </c>
      <c r="S198" s="284">
        <f>HLOOKUP($A198,'Scenario 6'!$I$108:$N$138,Summary!S$2-2015,FALSE)</f>
        <v>0</v>
      </c>
      <c r="T198" s="284">
        <f>HLOOKUP($A198,'Scenario 6'!$I$108:$N$138,Summary!T$2-2015,FALSE)</f>
        <v>0</v>
      </c>
      <c r="U198" s="284">
        <f>HLOOKUP($A198,'Scenario 6'!$I$108:$N$138,Summary!U$2-2015,FALSE)</f>
        <v>0</v>
      </c>
      <c r="V198" s="284">
        <f>HLOOKUP($A198,'Scenario 6'!$I$108:$N$138,Summary!V$2-2015,FALSE)</f>
        <v>0</v>
      </c>
      <c r="W198" s="284">
        <f>HLOOKUP($A198,'Scenario 6'!$I$108:$N$138,Summary!W$2-2015,FALSE)</f>
        <v>0</v>
      </c>
      <c r="X198" s="284">
        <f>HLOOKUP($A198,'Scenario 6'!$I$108:$N$138,Summary!X$2-2015,FALSE)</f>
        <v>0</v>
      </c>
      <c r="Y198" s="284">
        <f>HLOOKUP($A198,'Scenario 6'!$I$108:$N$138,Summary!Y$2-2015,FALSE)</f>
        <v>0</v>
      </c>
      <c r="Z198" s="284">
        <f>HLOOKUP($A198,'Scenario 6'!$I$108:$N$138,Summary!Z$2-2015,FALSE)</f>
        <v>0</v>
      </c>
      <c r="AA198" s="284">
        <f>HLOOKUP($A198,'Scenario 6'!$I$108:$N$138,Summary!AA$2-2015,FALSE)</f>
        <v>0</v>
      </c>
      <c r="AB198" s="284">
        <f>HLOOKUP($A198,'Scenario 6'!$I$108:$N$138,Summary!AB$2-2015,FALSE)</f>
        <v>0</v>
      </c>
      <c r="AC198" s="284">
        <f>HLOOKUP($A198,'Scenario 6'!$I$108:$N$138,Summary!AC$2-2015,FALSE)</f>
        <v>0</v>
      </c>
      <c r="AD198" s="284">
        <f>HLOOKUP($A198,'Scenario 6'!$I$108:$N$138,Summary!AD$2-2015,FALSE)</f>
        <v>0</v>
      </c>
      <c r="AE198" s="284">
        <f>HLOOKUP($A198,'Scenario 6'!$I$108:$N$138,Summary!AE$2-2015,FALSE)</f>
        <v>0</v>
      </c>
      <c r="AF198" s="284">
        <f>HLOOKUP($A198,'Scenario 6'!$I$108:$N$138,Summary!AF$2-2015,FALSE)</f>
        <v>0</v>
      </c>
      <c r="AG198" s="284">
        <f>HLOOKUP($A198,'Scenario 6'!$I$108:$N$138,Summary!AG$2-2015,FALSE)</f>
        <v>0</v>
      </c>
      <c r="AH198" s="284">
        <f>HLOOKUP($A198,'Scenario 6'!$I$108:$N$138,Summary!AH$2-2015,FALSE)</f>
        <v>0</v>
      </c>
      <c r="AI198" s="284">
        <f>HLOOKUP($A198,'Scenario 6'!$I$108:$N$138,Summary!AI$2-2015,FALSE)</f>
        <v>0</v>
      </c>
      <c r="AJ198" s="284">
        <f>HLOOKUP($A198,'Scenario 6'!$I$108:$N$138,Summary!AJ$2-2015,FALSE)</f>
        <v>0</v>
      </c>
      <c r="AK198" s="284">
        <f>SUM(H198:AJ198)</f>
        <v>0</v>
      </c>
    </row>
    <row r="199" spans="1:37" s="281" customFormat="1" hidden="1" outlineLevel="1">
      <c r="A199" s="283" t="str">
        <f>A198</f>
        <v>6A</v>
      </c>
      <c r="B199" s="283"/>
      <c r="C199" s="287" t="s">
        <v>227</v>
      </c>
      <c r="D199" s="283"/>
      <c r="E199" s="283"/>
      <c r="F199" s="296"/>
      <c r="G199" s="282"/>
      <c r="H199" s="284">
        <f>HLOOKUP($A199,'Scenario 6'!$I$143:$N$173,Summary!H$2-2015,FALSE)</f>
        <v>0</v>
      </c>
      <c r="I199" s="284">
        <f>HLOOKUP($A199,'Scenario 6'!$I$143:$N$173,Summary!I$2-2015,FALSE)</f>
        <v>0</v>
      </c>
      <c r="J199" s="284">
        <f>HLOOKUP($A199,'Scenario 6'!$I$143:$N$173,Summary!J$2-2015,FALSE)</f>
        <v>0</v>
      </c>
      <c r="K199" s="284">
        <f>HLOOKUP($A199,'Scenario 6'!$I$143:$N$173,Summary!K$2-2015,FALSE)</f>
        <v>0</v>
      </c>
      <c r="L199" s="284">
        <f>HLOOKUP($A199,'Scenario 6'!$I$143:$N$173,Summary!L$2-2015,FALSE)</f>
        <v>0</v>
      </c>
      <c r="M199" s="284">
        <f>HLOOKUP($A199,'Scenario 6'!$I$143:$N$173,Summary!M$2-2015,FALSE)</f>
        <v>0</v>
      </c>
      <c r="N199" s="284">
        <f>HLOOKUP($A199,'Scenario 6'!$I$143:$N$173,Summary!N$2-2015,FALSE)</f>
        <v>0</v>
      </c>
      <c r="O199" s="284">
        <f>HLOOKUP($A199,'Scenario 6'!$I$143:$N$173,Summary!O$2-2015,FALSE)</f>
        <v>0</v>
      </c>
      <c r="P199" s="284">
        <f>HLOOKUP($A199,'Scenario 6'!$I$143:$N$173,Summary!P$2-2015,FALSE)</f>
        <v>0</v>
      </c>
      <c r="Q199" s="284">
        <f>HLOOKUP($A199,'Scenario 6'!$I$143:$N$173,Summary!Q$2-2015,FALSE)</f>
        <v>0</v>
      </c>
      <c r="R199" s="284">
        <f>HLOOKUP($A199,'Scenario 6'!$I$143:$N$173,Summary!R$2-2015,FALSE)</f>
        <v>0</v>
      </c>
      <c r="S199" s="284">
        <f>HLOOKUP($A199,'Scenario 6'!$I$143:$N$173,Summary!S$2-2015,FALSE)</f>
        <v>0</v>
      </c>
      <c r="T199" s="284">
        <f>HLOOKUP($A199,'Scenario 6'!$I$143:$N$173,Summary!T$2-2015,FALSE)</f>
        <v>0</v>
      </c>
      <c r="U199" s="284">
        <f>HLOOKUP($A199,'Scenario 6'!$I$143:$N$173,Summary!U$2-2015,FALSE)</f>
        <v>0</v>
      </c>
      <c r="V199" s="284">
        <f>HLOOKUP($A199,'Scenario 6'!$I$143:$N$173,Summary!V$2-2015,FALSE)</f>
        <v>0</v>
      </c>
      <c r="W199" s="284">
        <f>HLOOKUP($A199,'Scenario 6'!$I$143:$N$173,Summary!W$2-2015,FALSE)</f>
        <v>0</v>
      </c>
      <c r="X199" s="284">
        <f>HLOOKUP($A199,'Scenario 6'!$I$143:$N$173,Summary!X$2-2015,FALSE)</f>
        <v>0</v>
      </c>
      <c r="Y199" s="284">
        <f>HLOOKUP($A199,'Scenario 6'!$I$143:$N$173,Summary!Y$2-2015,FALSE)</f>
        <v>0</v>
      </c>
      <c r="Z199" s="284">
        <f>HLOOKUP($A199,'Scenario 6'!$I$143:$N$173,Summary!Z$2-2015,FALSE)</f>
        <v>0</v>
      </c>
      <c r="AA199" s="284">
        <f>HLOOKUP($A199,'Scenario 6'!$I$143:$N$173,Summary!AA$2-2015,FALSE)</f>
        <v>0</v>
      </c>
      <c r="AB199" s="284">
        <f>HLOOKUP($A199,'Scenario 6'!$I$143:$N$173,Summary!AB$2-2015,FALSE)</f>
        <v>0</v>
      </c>
      <c r="AC199" s="284">
        <f>HLOOKUP($A199,'Scenario 6'!$I$143:$N$173,Summary!AC$2-2015,FALSE)</f>
        <v>0</v>
      </c>
      <c r="AD199" s="284">
        <f>HLOOKUP($A199,'Scenario 6'!$I$143:$N$173,Summary!AD$2-2015,FALSE)</f>
        <v>0</v>
      </c>
      <c r="AE199" s="284">
        <f>HLOOKUP($A199,'Scenario 6'!$I$143:$N$173,Summary!AE$2-2015,FALSE)</f>
        <v>0</v>
      </c>
      <c r="AF199" s="284">
        <f>HLOOKUP($A199,'Scenario 6'!$I$143:$N$173,Summary!AF$2-2015,FALSE)</f>
        <v>0</v>
      </c>
      <c r="AG199" s="284">
        <f>HLOOKUP($A199,'Scenario 6'!$I$143:$N$173,Summary!AG$2-2015,FALSE)</f>
        <v>0</v>
      </c>
      <c r="AH199" s="284">
        <f>HLOOKUP($A199,'Scenario 6'!$I$143:$N$173,Summary!AH$2-2015,FALSE)</f>
        <v>0</v>
      </c>
      <c r="AI199" s="284">
        <f>HLOOKUP($A199,'Scenario 6'!$I$143:$N$173,Summary!AI$2-2015,FALSE)</f>
        <v>0</v>
      </c>
      <c r="AJ199" s="284">
        <f>HLOOKUP($A199,'Scenario 6'!$I$143:$N$173,Summary!AJ$2-2015,FALSE)</f>
        <v>0</v>
      </c>
      <c r="AK199" s="284">
        <f>SUM(H199:AJ199)</f>
        <v>0</v>
      </c>
    </row>
    <row r="200" spans="1:37" s="281" customFormat="1" hidden="1" outlineLevel="1">
      <c r="A200" s="283" t="str">
        <f>A199</f>
        <v>6A</v>
      </c>
      <c r="B200" s="283"/>
      <c r="C200" s="287" t="s">
        <v>114</v>
      </c>
      <c r="D200" s="283"/>
      <c r="E200" s="283"/>
      <c r="F200" s="296"/>
      <c r="G200" s="282"/>
      <c r="H200" s="284">
        <f>HLOOKUP($A200,'Scenario 6'!$I$178:$N$208,Summary!H$2-2015,FALSE)</f>
        <v>0</v>
      </c>
      <c r="I200" s="284">
        <f>HLOOKUP($A200,'Scenario 6'!$I$178:$N$208,Summary!I$2-2015,FALSE)</f>
        <v>0</v>
      </c>
      <c r="J200" s="284">
        <f>HLOOKUP($A200,'Scenario 6'!$I$178:$N$208,Summary!J$2-2015,FALSE)</f>
        <v>0</v>
      </c>
      <c r="K200" s="284">
        <f>HLOOKUP($A200,'Scenario 6'!$I$178:$N$208,Summary!K$2-2015,FALSE)</f>
        <v>0</v>
      </c>
      <c r="L200" s="284">
        <f>HLOOKUP($A200,'Scenario 6'!$I$178:$N$208,Summary!L$2-2015,FALSE)</f>
        <v>0</v>
      </c>
      <c r="M200" s="284">
        <f>HLOOKUP($A200,'Scenario 6'!$I$178:$N$208,Summary!M$2-2015,FALSE)</f>
        <v>0</v>
      </c>
      <c r="N200" s="284">
        <f>HLOOKUP($A200,'Scenario 6'!$I$178:$N$208,Summary!N$2-2015,FALSE)</f>
        <v>0</v>
      </c>
      <c r="O200" s="284">
        <f>HLOOKUP($A200,'Scenario 6'!$I$178:$N$208,Summary!O$2-2015,FALSE)</f>
        <v>0</v>
      </c>
      <c r="P200" s="284">
        <f>HLOOKUP($A200,'Scenario 6'!$I$178:$N$208,Summary!P$2-2015,FALSE)</f>
        <v>0</v>
      </c>
      <c r="Q200" s="284">
        <f>HLOOKUP($A200,'Scenario 6'!$I$178:$N$208,Summary!Q$2-2015,FALSE)</f>
        <v>0</v>
      </c>
      <c r="R200" s="284">
        <f>HLOOKUP($A200,'Scenario 6'!$I$178:$N$208,Summary!R$2-2015,FALSE)</f>
        <v>0</v>
      </c>
      <c r="S200" s="284">
        <f>HLOOKUP($A200,'Scenario 6'!$I$178:$N$208,Summary!S$2-2015,FALSE)</f>
        <v>0</v>
      </c>
      <c r="T200" s="284">
        <f>HLOOKUP($A200,'Scenario 6'!$I$178:$N$208,Summary!T$2-2015,FALSE)</f>
        <v>0</v>
      </c>
      <c r="U200" s="284">
        <f>HLOOKUP($A200,'Scenario 6'!$I$178:$N$208,Summary!U$2-2015,FALSE)</f>
        <v>0</v>
      </c>
      <c r="V200" s="284">
        <f>HLOOKUP($A200,'Scenario 6'!$I$178:$N$208,Summary!V$2-2015,FALSE)</f>
        <v>0</v>
      </c>
      <c r="W200" s="284">
        <f>HLOOKUP($A200,'Scenario 6'!$I$178:$N$208,Summary!W$2-2015,FALSE)</f>
        <v>0</v>
      </c>
      <c r="X200" s="284">
        <f>HLOOKUP($A200,'Scenario 6'!$I$178:$N$208,Summary!X$2-2015,FALSE)</f>
        <v>0</v>
      </c>
      <c r="Y200" s="284">
        <f>HLOOKUP($A200,'Scenario 6'!$I$178:$N$208,Summary!Y$2-2015,FALSE)</f>
        <v>0</v>
      </c>
      <c r="Z200" s="284">
        <f>HLOOKUP($A200,'Scenario 6'!$I$178:$N$208,Summary!Z$2-2015,FALSE)</f>
        <v>0</v>
      </c>
      <c r="AA200" s="284">
        <f>HLOOKUP($A200,'Scenario 6'!$I$178:$N$208,Summary!AA$2-2015,FALSE)</f>
        <v>0</v>
      </c>
      <c r="AB200" s="284">
        <f>HLOOKUP($A200,'Scenario 6'!$I$178:$N$208,Summary!AB$2-2015,FALSE)</f>
        <v>0</v>
      </c>
      <c r="AC200" s="284">
        <f>HLOOKUP($A200,'Scenario 6'!$I$178:$N$208,Summary!AC$2-2015,FALSE)</f>
        <v>0</v>
      </c>
      <c r="AD200" s="284">
        <f>HLOOKUP($A200,'Scenario 6'!$I$178:$N$208,Summary!AD$2-2015,FALSE)</f>
        <v>0</v>
      </c>
      <c r="AE200" s="284">
        <f>HLOOKUP($A200,'Scenario 6'!$I$178:$N$208,Summary!AE$2-2015,FALSE)</f>
        <v>0</v>
      </c>
      <c r="AF200" s="284">
        <f>HLOOKUP($A200,'Scenario 6'!$I$178:$N$208,Summary!AF$2-2015,FALSE)</f>
        <v>0</v>
      </c>
      <c r="AG200" s="284">
        <f>HLOOKUP($A200,'Scenario 6'!$I$178:$N$208,Summary!AG$2-2015,FALSE)</f>
        <v>0</v>
      </c>
      <c r="AH200" s="284">
        <f>HLOOKUP($A200,'Scenario 6'!$I$178:$N$208,Summary!AH$2-2015,FALSE)</f>
        <v>0</v>
      </c>
      <c r="AI200" s="284">
        <f>HLOOKUP($A200,'Scenario 6'!$I$178:$N$208,Summary!AI$2-2015,FALSE)</f>
        <v>0</v>
      </c>
      <c r="AJ200" s="284">
        <f>HLOOKUP($A200,'Scenario 6'!$I$178:$N$208,Summary!AJ$2-2015,FALSE)</f>
        <v>0</v>
      </c>
      <c r="AK200" s="284">
        <f>SUM(H200:AJ200)</f>
        <v>0</v>
      </c>
    </row>
    <row r="201" spans="1:37" s="281" customFormat="1" collapsed="1">
      <c r="A201" s="285" t="s">
        <v>241</v>
      </c>
      <c r="B201" s="285" t="str">
        <f>CONCATENATE("Sensitivity ",A201)</f>
        <v>Sensitivity 6B</v>
      </c>
      <c r="C201" s="289" t="s">
        <v>237</v>
      </c>
      <c r="D201" s="285" t="s">
        <v>427</v>
      </c>
      <c r="E201" s="285" t="s">
        <v>427</v>
      </c>
      <c r="F201" s="295"/>
      <c r="G201" s="288"/>
      <c r="H201" s="290">
        <f>SUBTOTAL(9,H202:H206)</f>
        <v>0</v>
      </c>
      <c r="I201" s="290">
        <f t="shared" ref="I201" si="900">SUBTOTAL(9,I202:I206)</f>
        <v>0</v>
      </c>
      <c r="J201" s="290">
        <f t="shared" ref="J201" si="901">SUBTOTAL(9,J202:J206)</f>
        <v>0</v>
      </c>
      <c r="K201" s="290">
        <f t="shared" ref="K201" si="902">SUBTOTAL(9,K202:K206)</f>
        <v>0</v>
      </c>
      <c r="L201" s="290">
        <f t="shared" ref="L201" si="903">SUBTOTAL(9,L202:L206)</f>
        <v>0</v>
      </c>
      <c r="M201" s="290">
        <f t="shared" ref="M201" si="904">SUBTOTAL(9,M202:M206)</f>
        <v>0</v>
      </c>
      <c r="N201" s="290">
        <f t="shared" ref="N201" si="905">SUBTOTAL(9,N202:N206)</f>
        <v>0</v>
      </c>
      <c r="O201" s="290">
        <f t="shared" ref="O201" si="906">SUBTOTAL(9,O202:O206)</f>
        <v>0</v>
      </c>
      <c r="P201" s="290">
        <f t="shared" ref="P201" si="907">SUBTOTAL(9,P202:P206)</f>
        <v>0</v>
      </c>
      <c r="Q201" s="290">
        <f t="shared" ref="Q201" si="908">SUBTOTAL(9,Q202:Q206)</f>
        <v>0</v>
      </c>
      <c r="R201" s="290">
        <f t="shared" ref="R201" si="909">SUBTOTAL(9,R202:R206)</f>
        <v>0</v>
      </c>
      <c r="S201" s="290">
        <f t="shared" ref="S201" si="910">SUBTOTAL(9,S202:S206)</f>
        <v>0</v>
      </c>
      <c r="T201" s="290">
        <f t="shared" ref="T201" si="911">SUBTOTAL(9,T202:T206)</f>
        <v>0</v>
      </c>
      <c r="U201" s="290">
        <f t="shared" ref="U201" si="912">SUBTOTAL(9,U202:U206)</f>
        <v>0</v>
      </c>
      <c r="V201" s="290">
        <f t="shared" ref="V201" si="913">SUBTOTAL(9,V202:V206)</f>
        <v>0</v>
      </c>
      <c r="W201" s="290">
        <f t="shared" ref="W201" si="914">SUBTOTAL(9,W202:W206)</f>
        <v>0</v>
      </c>
      <c r="X201" s="290">
        <f t="shared" ref="X201" si="915">SUBTOTAL(9,X202:X206)</f>
        <v>0</v>
      </c>
      <c r="Y201" s="290">
        <f t="shared" ref="Y201" si="916">SUBTOTAL(9,Y202:Y206)</f>
        <v>0</v>
      </c>
      <c r="Z201" s="290">
        <f t="shared" ref="Z201" si="917">SUBTOTAL(9,Z202:Z206)</f>
        <v>0</v>
      </c>
      <c r="AA201" s="290">
        <f t="shared" ref="AA201" si="918">SUBTOTAL(9,AA202:AA206)</f>
        <v>0</v>
      </c>
      <c r="AB201" s="290">
        <f t="shared" ref="AB201" si="919">SUBTOTAL(9,AB202:AB206)</f>
        <v>0</v>
      </c>
      <c r="AC201" s="290">
        <f t="shared" ref="AC201" si="920">SUBTOTAL(9,AC202:AC206)</f>
        <v>0</v>
      </c>
      <c r="AD201" s="290">
        <f t="shared" ref="AD201" si="921">SUBTOTAL(9,AD202:AD206)</f>
        <v>0</v>
      </c>
      <c r="AE201" s="290">
        <f t="shared" ref="AE201" si="922">SUBTOTAL(9,AE202:AE206)</f>
        <v>0</v>
      </c>
      <c r="AF201" s="290">
        <f t="shared" ref="AF201" si="923">SUBTOTAL(9,AF202:AF206)</f>
        <v>0</v>
      </c>
      <c r="AG201" s="290">
        <f t="shared" ref="AG201" si="924">SUBTOTAL(9,AG202:AG206)</f>
        <v>0</v>
      </c>
      <c r="AH201" s="290">
        <f t="shared" ref="AH201" si="925">SUBTOTAL(9,AH202:AH206)</f>
        <v>0</v>
      </c>
      <c r="AI201" s="290">
        <f t="shared" ref="AI201" si="926">SUBTOTAL(9,AI202:AI206)</f>
        <v>0</v>
      </c>
      <c r="AJ201" s="290">
        <f t="shared" ref="AJ201" si="927">SUBTOTAL(9,AJ202:AJ206)</f>
        <v>0</v>
      </c>
      <c r="AK201" s="290">
        <f t="shared" ref="AK201" si="928">SUBTOTAL(9,AK202:AK206)</f>
        <v>0</v>
      </c>
    </row>
    <row r="202" spans="1:37" s="281" customFormat="1" hidden="1" outlineLevel="1">
      <c r="A202" s="283" t="str">
        <f>A201</f>
        <v>6B</v>
      </c>
      <c r="B202" s="283"/>
      <c r="C202" s="287" t="s">
        <v>224</v>
      </c>
      <c r="D202" s="283"/>
      <c r="E202" s="283"/>
      <c r="F202" s="296"/>
      <c r="G202" s="282"/>
      <c r="H202" s="284">
        <f>HLOOKUP($A202,'Scenario 6'!$I$42:$N$72,Summary!H$2-2015,FALSE)</f>
        <v>0</v>
      </c>
      <c r="I202" s="284">
        <f>HLOOKUP($A202,'Scenario 6'!$I$42:$N$72,Summary!I$2-2015,FALSE)</f>
        <v>0</v>
      </c>
      <c r="J202" s="284">
        <f>HLOOKUP($A202,'Scenario 6'!$I$42:$N$72,Summary!J$2-2015,FALSE)</f>
        <v>0</v>
      </c>
      <c r="K202" s="284">
        <f>HLOOKUP($A202,'Scenario 6'!$I$42:$N$72,Summary!K$2-2015,FALSE)</f>
        <v>0</v>
      </c>
      <c r="L202" s="284">
        <f>HLOOKUP($A202,'Scenario 6'!$I$42:$N$72,Summary!L$2-2015,FALSE)</f>
        <v>0</v>
      </c>
      <c r="M202" s="284">
        <f>HLOOKUP($A202,'Scenario 6'!$I$42:$N$72,Summary!M$2-2015,FALSE)</f>
        <v>0</v>
      </c>
      <c r="N202" s="284">
        <f>HLOOKUP($A202,'Scenario 6'!$I$42:$N$72,Summary!N$2-2015,FALSE)</f>
        <v>0</v>
      </c>
      <c r="O202" s="284">
        <f>HLOOKUP($A202,'Scenario 6'!$I$42:$N$72,Summary!O$2-2015,FALSE)</f>
        <v>0</v>
      </c>
      <c r="P202" s="284">
        <f>HLOOKUP($A202,'Scenario 6'!$I$42:$N$72,Summary!P$2-2015,FALSE)</f>
        <v>0</v>
      </c>
      <c r="Q202" s="284">
        <f>HLOOKUP($A202,'Scenario 6'!$I$42:$N$72,Summary!Q$2-2015,FALSE)</f>
        <v>0</v>
      </c>
      <c r="R202" s="284">
        <f>HLOOKUP($A202,'Scenario 6'!$I$42:$N$72,Summary!R$2-2015,FALSE)</f>
        <v>0</v>
      </c>
      <c r="S202" s="284">
        <f>HLOOKUP($A202,'Scenario 6'!$I$42:$N$72,Summary!S$2-2015,FALSE)</f>
        <v>0</v>
      </c>
      <c r="T202" s="284">
        <f>HLOOKUP($A202,'Scenario 6'!$I$42:$N$72,Summary!T$2-2015,FALSE)</f>
        <v>0</v>
      </c>
      <c r="U202" s="284">
        <f>HLOOKUP($A202,'Scenario 6'!$I$42:$N$72,Summary!U$2-2015,FALSE)</f>
        <v>0</v>
      </c>
      <c r="V202" s="284">
        <f>HLOOKUP($A202,'Scenario 6'!$I$42:$N$72,Summary!V$2-2015,FALSE)</f>
        <v>0</v>
      </c>
      <c r="W202" s="284">
        <f>HLOOKUP($A202,'Scenario 6'!$I$42:$N$72,Summary!W$2-2015,FALSE)</f>
        <v>0</v>
      </c>
      <c r="X202" s="284">
        <f>HLOOKUP($A202,'Scenario 6'!$I$42:$N$72,Summary!X$2-2015,FALSE)</f>
        <v>0</v>
      </c>
      <c r="Y202" s="284">
        <f>HLOOKUP($A202,'Scenario 6'!$I$42:$N$72,Summary!Y$2-2015,FALSE)</f>
        <v>0</v>
      </c>
      <c r="Z202" s="284">
        <f>HLOOKUP($A202,'Scenario 6'!$I$42:$N$72,Summary!Z$2-2015,FALSE)</f>
        <v>0</v>
      </c>
      <c r="AA202" s="284">
        <f>HLOOKUP($A202,'Scenario 6'!$I$42:$N$72,Summary!AA$2-2015,FALSE)</f>
        <v>0</v>
      </c>
      <c r="AB202" s="284">
        <f>HLOOKUP($A202,'Scenario 6'!$I$42:$N$72,Summary!AB$2-2015,FALSE)</f>
        <v>0</v>
      </c>
      <c r="AC202" s="284">
        <f>HLOOKUP($A202,'Scenario 6'!$I$42:$N$72,Summary!AC$2-2015,FALSE)</f>
        <v>0</v>
      </c>
      <c r="AD202" s="284">
        <f>HLOOKUP($A202,'Scenario 6'!$I$42:$N$72,Summary!AD$2-2015,FALSE)</f>
        <v>0</v>
      </c>
      <c r="AE202" s="284">
        <f>HLOOKUP($A202,'Scenario 6'!$I$42:$N$72,Summary!AE$2-2015,FALSE)</f>
        <v>0</v>
      </c>
      <c r="AF202" s="284">
        <f>HLOOKUP($A202,'Scenario 6'!$I$42:$N$72,Summary!AF$2-2015,FALSE)</f>
        <v>0</v>
      </c>
      <c r="AG202" s="284">
        <f>HLOOKUP($A202,'Scenario 6'!$I$42:$N$72,Summary!AG$2-2015,FALSE)</f>
        <v>0</v>
      </c>
      <c r="AH202" s="284">
        <f>HLOOKUP($A202,'Scenario 6'!$I$42:$N$72,Summary!AH$2-2015,FALSE)</f>
        <v>0</v>
      </c>
      <c r="AI202" s="284">
        <f>HLOOKUP($A202,'Scenario 6'!$I$42:$N$72,Summary!AI$2-2015,FALSE)</f>
        <v>0</v>
      </c>
      <c r="AJ202" s="284">
        <f>HLOOKUP($A202,'Scenario 6'!$I$42:$N$72,Summary!AJ$2-2015,FALSE)</f>
        <v>0</v>
      </c>
      <c r="AK202" s="284">
        <f>SUM(H202:AJ202)</f>
        <v>0</v>
      </c>
    </row>
    <row r="203" spans="1:37" s="281" customFormat="1" hidden="1" outlineLevel="1">
      <c r="A203" s="283" t="str">
        <f>A202</f>
        <v>6B</v>
      </c>
      <c r="B203" s="283"/>
      <c r="C203" s="287" t="s">
        <v>225</v>
      </c>
      <c r="D203" s="283"/>
      <c r="E203" s="283"/>
      <c r="F203" s="296"/>
      <c r="G203" s="282"/>
      <c r="H203" s="284" t="str">
        <f>HLOOKUP($A203,'Scenario 6'!$I$75:$N$105,Summary!H$2-2015,FALSE)</f>
        <v/>
      </c>
      <c r="I203" s="284" t="str">
        <f>HLOOKUP($A203,'Scenario 6'!$I$75:$N$105,Summary!I$2-2015,FALSE)</f>
        <v/>
      </c>
      <c r="J203" s="284" t="str">
        <f>HLOOKUP($A203,'Scenario 6'!$I$75:$N$105,Summary!J$2-2015,FALSE)</f>
        <v/>
      </c>
      <c r="K203" s="284" t="str">
        <f>HLOOKUP($A203,'Scenario 6'!$I$75:$N$105,Summary!K$2-2015,FALSE)</f>
        <v/>
      </c>
      <c r="L203" s="284" t="str">
        <f>HLOOKUP($A203,'Scenario 6'!$I$75:$N$105,Summary!L$2-2015,FALSE)</f>
        <v/>
      </c>
      <c r="M203" s="284" t="str">
        <f>HLOOKUP($A203,'Scenario 6'!$I$75:$N$105,Summary!M$2-2015,FALSE)</f>
        <v/>
      </c>
      <c r="N203" s="284" t="str">
        <f>HLOOKUP($A203,'Scenario 6'!$I$75:$N$105,Summary!N$2-2015,FALSE)</f>
        <v/>
      </c>
      <c r="O203" s="284" t="str">
        <f>HLOOKUP($A203,'Scenario 6'!$I$75:$N$105,Summary!O$2-2015,FALSE)</f>
        <v/>
      </c>
      <c r="P203" s="284" t="str">
        <f>HLOOKUP($A203,'Scenario 6'!$I$75:$N$105,Summary!P$2-2015,FALSE)</f>
        <v/>
      </c>
      <c r="Q203" s="284" t="str">
        <f>HLOOKUP($A203,'Scenario 6'!$I$75:$N$105,Summary!Q$2-2015,FALSE)</f>
        <v/>
      </c>
      <c r="R203" s="284" t="str">
        <f>HLOOKUP($A203,'Scenario 6'!$I$75:$N$105,Summary!R$2-2015,FALSE)</f>
        <v/>
      </c>
      <c r="S203" s="284" t="str">
        <f>HLOOKUP($A203,'Scenario 6'!$I$75:$N$105,Summary!S$2-2015,FALSE)</f>
        <v/>
      </c>
      <c r="T203" s="284" t="str">
        <f>HLOOKUP($A203,'Scenario 6'!$I$75:$N$105,Summary!T$2-2015,FALSE)</f>
        <v/>
      </c>
      <c r="U203" s="284" t="str">
        <f>HLOOKUP($A203,'Scenario 6'!$I$75:$N$105,Summary!U$2-2015,FALSE)</f>
        <v/>
      </c>
      <c r="V203" s="284" t="str">
        <f>HLOOKUP($A203,'Scenario 6'!$I$75:$N$105,Summary!V$2-2015,FALSE)</f>
        <v/>
      </c>
      <c r="W203" s="284" t="str">
        <f>HLOOKUP($A203,'Scenario 6'!$I$75:$N$105,Summary!W$2-2015,FALSE)</f>
        <v/>
      </c>
      <c r="X203" s="284" t="str">
        <f>HLOOKUP($A203,'Scenario 6'!$I$75:$N$105,Summary!X$2-2015,FALSE)</f>
        <v/>
      </c>
      <c r="Y203" s="284" t="str">
        <f>HLOOKUP($A203,'Scenario 6'!$I$75:$N$105,Summary!Y$2-2015,FALSE)</f>
        <v/>
      </c>
      <c r="Z203" s="284" t="str">
        <f>HLOOKUP($A203,'Scenario 6'!$I$75:$N$105,Summary!Z$2-2015,FALSE)</f>
        <v/>
      </c>
      <c r="AA203" s="284" t="str">
        <f>HLOOKUP($A203,'Scenario 6'!$I$75:$N$105,Summary!AA$2-2015,FALSE)</f>
        <v/>
      </c>
      <c r="AB203" s="284" t="str">
        <f>HLOOKUP($A203,'Scenario 6'!$I$75:$N$105,Summary!AB$2-2015,FALSE)</f>
        <v/>
      </c>
      <c r="AC203" s="284" t="str">
        <f>HLOOKUP($A203,'Scenario 6'!$I$75:$N$105,Summary!AC$2-2015,FALSE)</f>
        <v/>
      </c>
      <c r="AD203" s="284" t="str">
        <f>HLOOKUP($A203,'Scenario 6'!$I$75:$N$105,Summary!AD$2-2015,FALSE)</f>
        <v/>
      </c>
      <c r="AE203" s="284" t="str">
        <f>HLOOKUP($A203,'Scenario 6'!$I$75:$N$105,Summary!AE$2-2015,FALSE)</f>
        <v/>
      </c>
      <c r="AF203" s="284" t="str">
        <f>HLOOKUP($A203,'Scenario 6'!$I$75:$N$105,Summary!AF$2-2015,FALSE)</f>
        <v/>
      </c>
      <c r="AG203" s="284" t="str">
        <f>HLOOKUP($A203,'Scenario 6'!$I$75:$N$105,Summary!AG$2-2015,FALSE)</f>
        <v/>
      </c>
      <c r="AH203" s="284" t="str">
        <f>HLOOKUP($A203,'Scenario 6'!$I$75:$N$105,Summary!AH$2-2015,FALSE)</f>
        <v/>
      </c>
      <c r="AI203" s="284" t="str">
        <f>HLOOKUP($A203,'Scenario 6'!$I$75:$N$105,Summary!AI$2-2015,FALSE)</f>
        <v/>
      </c>
      <c r="AJ203" s="284" t="str">
        <f>HLOOKUP($A203,'Scenario 6'!$I$75:$N$105,Summary!AJ$2-2015,FALSE)</f>
        <v/>
      </c>
      <c r="AK203" s="284">
        <f>SUM(H203:AJ203)</f>
        <v>0</v>
      </c>
    </row>
    <row r="204" spans="1:37" s="281" customFormat="1" hidden="1" outlineLevel="1">
      <c r="A204" s="283" t="str">
        <f>A203</f>
        <v>6B</v>
      </c>
      <c r="B204" s="283"/>
      <c r="C204" s="287" t="s">
        <v>226</v>
      </c>
      <c r="D204" s="283"/>
      <c r="E204" s="283"/>
      <c r="F204" s="296"/>
      <c r="G204" s="282"/>
      <c r="H204" s="284">
        <f>HLOOKUP($A204,'Scenario 6'!$I$108:$N$138,Summary!H$2-2015,FALSE)</f>
        <v>0</v>
      </c>
      <c r="I204" s="284">
        <f>HLOOKUP($A204,'Scenario 6'!$I$108:$N$138,Summary!I$2-2015,FALSE)</f>
        <v>0</v>
      </c>
      <c r="J204" s="284">
        <f>HLOOKUP($A204,'Scenario 6'!$I$108:$N$138,Summary!J$2-2015,FALSE)</f>
        <v>0</v>
      </c>
      <c r="K204" s="284">
        <f>HLOOKUP($A204,'Scenario 6'!$I$108:$N$138,Summary!K$2-2015,FALSE)</f>
        <v>0</v>
      </c>
      <c r="L204" s="284">
        <f>HLOOKUP($A204,'Scenario 6'!$I$108:$N$138,Summary!L$2-2015,FALSE)</f>
        <v>0</v>
      </c>
      <c r="M204" s="284">
        <f>HLOOKUP($A204,'Scenario 6'!$I$108:$N$138,Summary!M$2-2015,FALSE)</f>
        <v>0</v>
      </c>
      <c r="N204" s="284">
        <f>HLOOKUP($A204,'Scenario 6'!$I$108:$N$138,Summary!N$2-2015,FALSE)</f>
        <v>0</v>
      </c>
      <c r="O204" s="284">
        <f>HLOOKUP($A204,'Scenario 6'!$I$108:$N$138,Summary!O$2-2015,FALSE)</f>
        <v>0</v>
      </c>
      <c r="P204" s="284">
        <f>HLOOKUP($A204,'Scenario 6'!$I$108:$N$138,Summary!P$2-2015,FALSE)</f>
        <v>0</v>
      </c>
      <c r="Q204" s="284">
        <f>HLOOKUP($A204,'Scenario 6'!$I$108:$N$138,Summary!Q$2-2015,FALSE)</f>
        <v>0</v>
      </c>
      <c r="R204" s="284">
        <f>HLOOKUP($A204,'Scenario 6'!$I$108:$N$138,Summary!R$2-2015,FALSE)</f>
        <v>0</v>
      </c>
      <c r="S204" s="284">
        <f>HLOOKUP($A204,'Scenario 6'!$I$108:$N$138,Summary!S$2-2015,FALSE)</f>
        <v>0</v>
      </c>
      <c r="T204" s="284">
        <f>HLOOKUP($A204,'Scenario 6'!$I$108:$N$138,Summary!T$2-2015,FALSE)</f>
        <v>0</v>
      </c>
      <c r="U204" s="284">
        <f>HLOOKUP($A204,'Scenario 6'!$I$108:$N$138,Summary!U$2-2015,FALSE)</f>
        <v>0</v>
      </c>
      <c r="V204" s="284">
        <f>HLOOKUP($A204,'Scenario 6'!$I$108:$N$138,Summary!V$2-2015,FALSE)</f>
        <v>0</v>
      </c>
      <c r="W204" s="284">
        <f>HLOOKUP($A204,'Scenario 6'!$I$108:$N$138,Summary!W$2-2015,FALSE)</f>
        <v>0</v>
      </c>
      <c r="X204" s="284">
        <f>HLOOKUP($A204,'Scenario 6'!$I$108:$N$138,Summary!X$2-2015,FALSE)</f>
        <v>0</v>
      </c>
      <c r="Y204" s="284">
        <f>HLOOKUP($A204,'Scenario 6'!$I$108:$N$138,Summary!Y$2-2015,FALSE)</f>
        <v>0</v>
      </c>
      <c r="Z204" s="284">
        <f>HLOOKUP($A204,'Scenario 6'!$I$108:$N$138,Summary!Z$2-2015,FALSE)</f>
        <v>0</v>
      </c>
      <c r="AA204" s="284">
        <f>HLOOKUP($A204,'Scenario 6'!$I$108:$N$138,Summary!AA$2-2015,FALSE)</f>
        <v>0</v>
      </c>
      <c r="AB204" s="284">
        <f>HLOOKUP($A204,'Scenario 6'!$I$108:$N$138,Summary!AB$2-2015,FALSE)</f>
        <v>0</v>
      </c>
      <c r="AC204" s="284">
        <f>HLOOKUP($A204,'Scenario 6'!$I$108:$N$138,Summary!AC$2-2015,FALSE)</f>
        <v>0</v>
      </c>
      <c r="AD204" s="284">
        <f>HLOOKUP($A204,'Scenario 6'!$I$108:$N$138,Summary!AD$2-2015,FALSE)</f>
        <v>0</v>
      </c>
      <c r="AE204" s="284">
        <f>HLOOKUP($A204,'Scenario 6'!$I$108:$N$138,Summary!AE$2-2015,FALSE)</f>
        <v>0</v>
      </c>
      <c r="AF204" s="284">
        <f>HLOOKUP($A204,'Scenario 6'!$I$108:$N$138,Summary!AF$2-2015,FALSE)</f>
        <v>0</v>
      </c>
      <c r="AG204" s="284">
        <f>HLOOKUP($A204,'Scenario 6'!$I$108:$N$138,Summary!AG$2-2015,FALSE)</f>
        <v>0</v>
      </c>
      <c r="AH204" s="284">
        <f>HLOOKUP($A204,'Scenario 6'!$I$108:$N$138,Summary!AH$2-2015,FALSE)</f>
        <v>0</v>
      </c>
      <c r="AI204" s="284">
        <f>HLOOKUP($A204,'Scenario 6'!$I$108:$N$138,Summary!AI$2-2015,FALSE)</f>
        <v>0</v>
      </c>
      <c r="AJ204" s="284">
        <f>HLOOKUP($A204,'Scenario 6'!$I$108:$N$138,Summary!AJ$2-2015,FALSE)</f>
        <v>0</v>
      </c>
      <c r="AK204" s="284">
        <f>SUM(H204:AJ204)</f>
        <v>0</v>
      </c>
    </row>
    <row r="205" spans="1:37" s="281" customFormat="1" hidden="1" outlineLevel="1">
      <c r="A205" s="283" t="str">
        <f>A204</f>
        <v>6B</v>
      </c>
      <c r="B205" s="283"/>
      <c r="C205" s="287" t="s">
        <v>227</v>
      </c>
      <c r="D205" s="283"/>
      <c r="E205" s="283"/>
      <c r="F205" s="296"/>
      <c r="G205" s="282"/>
      <c r="H205" s="284">
        <f>HLOOKUP($A205,'Scenario 6'!$I$143:$N$173,Summary!H$2-2015,FALSE)</f>
        <v>0</v>
      </c>
      <c r="I205" s="284">
        <f>HLOOKUP($A205,'Scenario 6'!$I$143:$N$173,Summary!I$2-2015,FALSE)</f>
        <v>0</v>
      </c>
      <c r="J205" s="284">
        <f>HLOOKUP($A205,'Scenario 6'!$I$143:$N$173,Summary!J$2-2015,FALSE)</f>
        <v>0</v>
      </c>
      <c r="K205" s="284">
        <f>HLOOKUP($A205,'Scenario 6'!$I$143:$N$173,Summary!K$2-2015,FALSE)</f>
        <v>0</v>
      </c>
      <c r="L205" s="284">
        <f>HLOOKUP($A205,'Scenario 6'!$I$143:$N$173,Summary!L$2-2015,FALSE)</f>
        <v>0</v>
      </c>
      <c r="M205" s="284">
        <f>HLOOKUP($A205,'Scenario 6'!$I$143:$N$173,Summary!M$2-2015,FALSE)</f>
        <v>0</v>
      </c>
      <c r="N205" s="284">
        <f>HLOOKUP($A205,'Scenario 6'!$I$143:$N$173,Summary!N$2-2015,FALSE)</f>
        <v>0</v>
      </c>
      <c r="O205" s="284">
        <f>HLOOKUP($A205,'Scenario 6'!$I$143:$N$173,Summary!O$2-2015,FALSE)</f>
        <v>0</v>
      </c>
      <c r="P205" s="284">
        <f>HLOOKUP($A205,'Scenario 6'!$I$143:$N$173,Summary!P$2-2015,FALSE)</f>
        <v>0</v>
      </c>
      <c r="Q205" s="284">
        <f>HLOOKUP($A205,'Scenario 6'!$I$143:$N$173,Summary!Q$2-2015,FALSE)</f>
        <v>0</v>
      </c>
      <c r="R205" s="284">
        <f>HLOOKUP($A205,'Scenario 6'!$I$143:$N$173,Summary!R$2-2015,FALSE)</f>
        <v>0</v>
      </c>
      <c r="S205" s="284">
        <f>HLOOKUP($A205,'Scenario 6'!$I$143:$N$173,Summary!S$2-2015,FALSE)</f>
        <v>0</v>
      </c>
      <c r="T205" s="284">
        <f>HLOOKUP($A205,'Scenario 6'!$I$143:$N$173,Summary!T$2-2015,FALSE)</f>
        <v>0</v>
      </c>
      <c r="U205" s="284">
        <f>HLOOKUP($A205,'Scenario 6'!$I$143:$N$173,Summary!U$2-2015,FALSE)</f>
        <v>0</v>
      </c>
      <c r="V205" s="284">
        <f>HLOOKUP($A205,'Scenario 6'!$I$143:$N$173,Summary!V$2-2015,FALSE)</f>
        <v>0</v>
      </c>
      <c r="W205" s="284">
        <f>HLOOKUP($A205,'Scenario 6'!$I$143:$N$173,Summary!W$2-2015,FALSE)</f>
        <v>0</v>
      </c>
      <c r="X205" s="284">
        <f>HLOOKUP($A205,'Scenario 6'!$I$143:$N$173,Summary!X$2-2015,FALSE)</f>
        <v>0</v>
      </c>
      <c r="Y205" s="284">
        <f>HLOOKUP($A205,'Scenario 6'!$I$143:$N$173,Summary!Y$2-2015,FALSE)</f>
        <v>0</v>
      </c>
      <c r="Z205" s="284">
        <f>HLOOKUP($A205,'Scenario 6'!$I$143:$N$173,Summary!Z$2-2015,FALSE)</f>
        <v>0</v>
      </c>
      <c r="AA205" s="284">
        <f>HLOOKUP($A205,'Scenario 6'!$I$143:$N$173,Summary!AA$2-2015,FALSE)</f>
        <v>0</v>
      </c>
      <c r="AB205" s="284">
        <f>HLOOKUP($A205,'Scenario 6'!$I$143:$N$173,Summary!AB$2-2015,FALSE)</f>
        <v>0</v>
      </c>
      <c r="AC205" s="284">
        <f>HLOOKUP($A205,'Scenario 6'!$I$143:$N$173,Summary!AC$2-2015,FALSE)</f>
        <v>0</v>
      </c>
      <c r="AD205" s="284">
        <f>HLOOKUP($A205,'Scenario 6'!$I$143:$N$173,Summary!AD$2-2015,FALSE)</f>
        <v>0</v>
      </c>
      <c r="AE205" s="284">
        <f>HLOOKUP($A205,'Scenario 6'!$I$143:$N$173,Summary!AE$2-2015,FALSE)</f>
        <v>0</v>
      </c>
      <c r="AF205" s="284">
        <f>HLOOKUP($A205,'Scenario 6'!$I$143:$N$173,Summary!AF$2-2015,FALSE)</f>
        <v>0</v>
      </c>
      <c r="AG205" s="284">
        <f>HLOOKUP($A205,'Scenario 6'!$I$143:$N$173,Summary!AG$2-2015,FALSE)</f>
        <v>0</v>
      </c>
      <c r="AH205" s="284">
        <f>HLOOKUP($A205,'Scenario 6'!$I$143:$N$173,Summary!AH$2-2015,FALSE)</f>
        <v>0</v>
      </c>
      <c r="AI205" s="284">
        <f>HLOOKUP($A205,'Scenario 6'!$I$143:$N$173,Summary!AI$2-2015,FALSE)</f>
        <v>0</v>
      </c>
      <c r="AJ205" s="284">
        <f>HLOOKUP($A205,'Scenario 6'!$I$143:$N$173,Summary!AJ$2-2015,FALSE)</f>
        <v>0</v>
      </c>
      <c r="AK205" s="284">
        <f>SUM(H205:AJ205)</f>
        <v>0</v>
      </c>
    </row>
    <row r="206" spans="1:37" s="281" customFormat="1" hidden="1" outlineLevel="1">
      <c r="A206" s="283" t="str">
        <f>A205</f>
        <v>6B</v>
      </c>
      <c r="B206" s="283"/>
      <c r="C206" s="287" t="s">
        <v>114</v>
      </c>
      <c r="D206" s="283"/>
      <c r="E206" s="283"/>
      <c r="F206" s="296"/>
      <c r="G206" s="282"/>
      <c r="H206" s="284">
        <f>HLOOKUP($A206,'Scenario 6'!$I$178:$N$208,Summary!H$2-2015,FALSE)</f>
        <v>0</v>
      </c>
      <c r="I206" s="284">
        <f>HLOOKUP($A206,'Scenario 6'!$I$178:$N$208,Summary!I$2-2015,FALSE)</f>
        <v>0</v>
      </c>
      <c r="J206" s="284">
        <f>HLOOKUP($A206,'Scenario 6'!$I$178:$N$208,Summary!J$2-2015,FALSE)</f>
        <v>0</v>
      </c>
      <c r="K206" s="284">
        <f>HLOOKUP($A206,'Scenario 6'!$I$178:$N$208,Summary!K$2-2015,FALSE)</f>
        <v>0</v>
      </c>
      <c r="L206" s="284">
        <f>HLOOKUP($A206,'Scenario 6'!$I$178:$N$208,Summary!L$2-2015,FALSE)</f>
        <v>0</v>
      </c>
      <c r="M206" s="284">
        <f>HLOOKUP($A206,'Scenario 6'!$I$178:$N$208,Summary!M$2-2015,FALSE)</f>
        <v>0</v>
      </c>
      <c r="N206" s="284">
        <f>HLOOKUP($A206,'Scenario 6'!$I$178:$N$208,Summary!N$2-2015,FALSE)</f>
        <v>0</v>
      </c>
      <c r="O206" s="284">
        <f>HLOOKUP($A206,'Scenario 6'!$I$178:$N$208,Summary!O$2-2015,FALSE)</f>
        <v>0</v>
      </c>
      <c r="P206" s="284">
        <f>HLOOKUP($A206,'Scenario 6'!$I$178:$N$208,Summary!P$2-2015,FALSE)</f>
        <v>0</v>
      </c>
      <c r="Q206" s="284">
        <f>HLOOKUP($A206,'Scenario 6'!$I$178:$N$208,Summary!Q$2-2015,FALSE)</f>
        <v>0</v>
      </c>
      <c r="R206" s="284">
        <f>HLOOKUP($A206,'Scenario 6'!$I$178:$N$208,Summary!R$2-2015,FALSE)</f>
        <v>0</v>
      </c>
      <c r="S206" s="284">
        <f>HLOOKUP($A206,'Scenario 6'!$I$178:$N$208,Summary!S$2-2015,FALSE)</f>
        <v>0</v>
      </c>
      <c r="T206" s="284">
        <f>HLOOKUP($A206,'Scenario 6'!$I$178:$N$208,Summary!T$2-2015,FALSE)</f>
        <v>0</v>
      </c>
      <c r="U206" s="284">
        <f>HLOOKUP($A206,'Scenario 6'!$I$178:$N$208,Summary!U$2-2015,FALSE)</f>
        <v>0</v>
      </c>
      <c r="V206" s="284">
        <f>HLOOKUP($A206,'Scenario 6'!$I$178:$N$208,Summary!V$2-2015,FALSE)</f>
        <v>0</v>
      </c>
      <c r="W206" s="284">
        <f>HLOOKUP($A206,'Scenario 6'!$I$178:$N$208,Summary!W$2-2015,FALSE)</f>
        <v>0</v>
      </c>
      <c r="X206" s="284">
        <f>HLOOKUP($A206,'Scenario 6'!$I$178:$N$208,Summary!X$2-2015,FALSE)</f>
        <v>0</v>
      </c>
      <c r="Y206" s="284">
        <f>HLOOKUP($A206,'Scenario 6'!$I$178:$N$208,Summary!Y$2-2015,FALSE)</f>
        <v>0</v>
      </c>
      <c r="Z206" s="284">
        <f>HLOOKUP($A206,'Scenario 6'!$I$178:$N$208,Summary!Z$2-2015,FALSE)</f>
        <v>0</v>
      </c>
      <c r="AA206" s="284">
        <f>HLOOKUP($A206,'Scenario 6'!$I$178:$N$208,Summary!AA$2-2015,FALSE)</f>
        <v>0</v>
      </c>
      <c r="AB206" s="284">
        <f>HLOOKUP($A206,'Scenario 6'!$I$178:$N$208,Summary!AB$2-2015,FALSE)</f>
        <v>0</v>
      </c>
      <c r="AC206" s="284">
        <f>HLOOKUP($A206,'Scenario 6'!$I$178:$N$208,Summary!AC$2-2015,FALSE)</f>
        <v>0</v>
      </c>
      <c r="AD206" s="284">
        <f>HLOOKUP($A206,'Scenario 6'!$I$178:$N$208,Summary!AD$2-2015,FALSE)</f>
        <v>0</v>
      </c>
      <c r="AE206" s="284">
        <f>HLOOKUP($A206,'Scenario 6'!$I$178:$N$208,Summary!AE$2-2015,FALSE)</f>
        <v>0</v>
      </c>
      <c r="AF206" s="284">
        <f>HLOOKUP($A206,'Scenario 6'!$I$178:$N$208,Summary!AF$2-2015,FALSE)</f>
        <v>0</v>
      </c>
      <c r="AG206" s="284">
        <f>HLOOKUP($A206,'Scenario 6'!$I$178:$N$208,Summary!AG$2-2015,FALSE)</f>
        <v>0</v>
      </c>
      <c r="AH206" s="284">
        <f>HLOOKUP($A206,'Scenario 6'!$I$178:$N$208,Summary!AH$2-2015,FALSE)</f>
        <v>0</v>
      </c>
      <c r="AI206" s="284">
        <f>HLOOKUP($A206,'Scenario 6'!$I$178:$N$208,Summary!AI$2-2015,FALSE)</f>
        <v>0</v>
      </c>
      <c r="AJ206" s="284">
        <f>HLOOKUP($A206,'Scenario 6'!$I$178:$N$208,Summary!AJ$2-2015,FALSE)</f>
        <v>0</v>
      </c>
      <c r="AK206" s="284">
        <f>SUM(H206:AJ206)</f>
        <v>0</v>
      </c>
    </row>
    <row r="207" spans="1:37" s="281" customFormat="1" collapsed="1">
      <c r="A207" s="285" t="s">
        <v>242</v>
      </c>
      <c r="B207" s="285" t="str">
        <f>CONCATENATE("Sensitivity ",A207)</f>
        <v>Sensitivity 6C</v>
      </c>
      <c r="C207" s="289" t="s">
        <v>237</v>
      </c>
      <c r="D207" s="285" t="s">
        <v>427</v>
      </c>
      <c r="E207" s="285" t="s">
        <v>427</v>
      </c>
      <c r="F207" s="295"/>
      <c r="G207" s="288"/>
      <c r="H207" s="290">
        <f>SUBTOTAL(9,H208:H212)</f>
        <v>0</v>
      </c>
      <c r="I207" s="290">
        <f t="shared" ref="I207" si="929">SUBTOTAL(9,I208:I212)</f>
        <v>0</v>
      </c>
      <c r="J207" s="290">
        <f t="shared" ref="J207" si="930">SUBTOTAL(9,J208:J212)</f>
        <v>0</v>
      </c>
      <c r="K207" s="290">
        <f t="shared" ref="K207" si="931">SUBTOTAL(9,K208:K212)</f>
        <v>0</v>
      </c>
      <c r="L207" s="290">
        <f t="shared" ref="L207" si="932">SUBTOTAL(9,L208:L212)</f>
        <v>0</v>
      </c>
      <c r="M207" s="290">
        <f t="shared" ref="M207" si="933">SUBTOTAL(9,M208:M212)</f>
        <v>0</v>
      </c>
      <c r="N207" s="290">
        <f t="shared" ref="N207" si="934">SUBTOTAL(9,N208:N212)</f>
        <v>0</v>
      </c>
      <c r="O207" s="290">
        <f t="shared" ref="O207" si="935">SUBTOTAL(9,O208:O212)</f>
        <v>0</v>
      </c>
      <c r="P207" s="290">
        <f t="shared" ref="P207" si="936">SUBTOTAL(9,P208:P212)</f>
        <v>0</v>
      </c>
      <c r="Q207" s="290">
        <f t="shared" ref="Q207" si="937">SUBTOTAL(9,Q208:Q212)</f>
        <v>0</v>
      </c>
      <c r="R207" s="290">
        <f t="shared" ref="R207" si="938">SUBTOTAL(9,R208:R212)</f>
        <v>0</v>
      </c>
      <c r="S207" s="290">
        <f t="shared" ref="S207" si="939">SUBTOTAL(9,S208:S212)</f>
        <v>0</v>
      </c>
      <c r="T207" s="290">
        <f t="shared" ref="T207" si="940">SUBTOTAL(9,T208:T212)</f>
        <v>0</v>
      </c>
      <c r="U207" s="290">
        <f t="shared" ref="U207" si="941">SUBTOTAL(9,U208:U212)</f>
        <v>0</v>
      </c>
      <c r="V207" s="290">
        <f t="shared" ref="V207" si="942">SUBTOTAL(9,V208:V212)</f>
        <v>0</v>
      </c>
      <c r="W207" s="290">
        <f t="shared" ref="W207" si="943">SUBTOTAL(9,W208:W212)</f>
        <v>0</v>
      </c>
      <c r="X207" s="290">
        <f t="shared" ref="X207" si="944">SUBTOTAL(9,X208:X212)</f>
        <v>0</v>
      </c>
      <c r="Y207" s="290">
        <f t="shared" ref="Y207" si="945">SUBTOTAL(9,Y208:Y212)</f>
        <v>0</v>
      </c>
      <c r="Z207" s="290">
        <f t="shared" ref="Z207" si="946">SUBTOTAL(9,Z208:Z212)</f>
        <v>0</v>
      </c>
      <c r="AA207" s="290">
        <f t="shared" ref="AA207" si="947">SUBTOTAL(9,AA208:AA212)</f>
        <v>0</v>
      </c>
      <c r="AB207" s="290">
        <f t="shared" ref="AB207" si="948">SUBTOTAL(9,AB208:AB212)</f>
        <v>0</v>
      </c>
      <c r="AC207" s="290">
        <f t="shared" ref="AC207" si="949">SUBTOTAL(9,AC208:AC212)</f>
        <v>0</v>
      </c>
      <c r="AD207" s="290">
        <f t="shared" ref="AD207" si="950">SUBTOTAL(9,AD208:AD212)</f>
        <v>0</v>
      </c>
      <c r="AE207" s="290">
        <f t="shared" ref="AE207" si="951">SUBTOTAL(9,AE208:AE212)</f>
        <v>0</v>
      </c>
      <c r="AF207" s="290">
        <f t="shared" ref="AF207" si="952">SUBTOTAL(9,AF208:AF212)</f>
        <v>0</v>
      </c>
      <c r="AG207" s="290">
        <f t="shared" ref="AG207" si="953">SUBTOTAL(9,AG208:AG212)</f>
        <v>0</v>
      </c>
      <c r="AH207" s="290">
        <f t="shared" ref="AH207" si="954">SUBTOTAL(9,AH208:AH212)</f>
        <v>0</v>
      </c>
      <c r="AI207" s="290">
        <f t="shared" ref="AI207" si="955">SUBTOTAL(9,AI208:AI212)</f>
        <v>0</v>
      </c>
      <c r="AJ207" s="290">
        <f t="shared" ref="AJ207" si="956">SUBTOTAL(9,AJ208:AJ212)</f>
        <v>0</v>
      </c>
      <c r="AK207" s="290">
        <f t="shared" ref="AK207" si="957">SUBTOTAL(9,AK208:AK212)</f>
        <v>0</v>
      </c>
    </row>
    <row r="208" spans="1:37" s="281" customFormat="1" hidden="1" outlineLevel="1">
      <c r="A208" s="283" t="str">
        <f>A207</f>
        <v>6C</v>
      </c>
      <c r="B208" s="283"/>
      <c r="C208" s="287" t="s">
        <v>224</v>
      </c>
      <c r="D208" s="283"/>
      <c r="E208" s="283"/>
      <c r="F208" s="296"/>
      <c r="G208" s="282"/>
      <c r="H208" s="284">
        <f>HLOOKUP($A208,'Scenario 6'!$I$42:$N$72,Summary!H$2-2015,FALSE)</f>
        <v>0</v>
      </c>
      <c r="I208" s="284">
        <f>HLOOKUP($A208,'Scenario 6'!$I$42:$N$72,Summary!I$2-2015,FALSE)</f>
        <v>0</v>
      </c>
      <c r="J208" s="284">
        <f>HLOOKUP($A208,'Scenario 6'!$I$42:$N$72,Summary!J$2-2015,FALSE)</f>
        <v>0</v>
      </c>
      <c r="K208" s="284">
        <f>HLOOKUP($A208,'Scenario 6'!$I$42:$N$72,Summary!K$2-2015,FALSE)</f>
        <v>0</v>
      </c>
      <c r="L208" s="284">
        <f>HLOOKUP($A208,'Scenario 6'!$I$42:$N$72,Summary!L$2-2015,FALSE)</f>
        <v>0</v>
      </c>
      <c r="M208" s="284">
        <f>HLOOKUP($A208,'Scenario 6'!$I$42:$N$72,Summary!M$2-2015,FALSE)</f>
        <v>0</v>
      </c>
      <c r="N208" s="284">
        <f>HLOOKUP($A208,'Scenario 6'!$I$42:$N$72,Summary!N$2-2015,FALSE)</f>
        <v>0</v>
      </c>
      <c r="O208" s="284">
        <f>HLOOKUP($A208,'Scenario 6'!$I$42:$N$72,Summary!O$2-2015,FALSE)</f>
        <v>0</v>
      </c>
      <c r="P208" s="284">
        <f>HLOOKUP($A208,'Scenario 6'!$I$42:$N$72,Summary!P$2-2015,FALSE)</f>
        <v>0</v>
      </c>
      <c r="Q208" s="284">
        <f>HLOOKUP($A208,'Scenario 6'!$I$42:$N$72,Summary!Q$2-2015,FALSE)</f>
        <v>0</v>
      </c>
      <c r="R208" s="284">
        <f>HLOOKUP($A208,'Scenario 6'!$I$42:$N$72,Summary!R$2-2015,FALSE)</f>
        <v>0</v>
      </c>
      <c r="S208" s="284">
        <f>HLOOKUP($A208,'Scenario 6'!$I$42:$N$72,Summary!S$2-2015,FALSE)</f>
        <v>0</v>
      </c>
      <c r="T208" s="284">
        <f>HLOOKUP($A208,'Scenario 6'!$I$42:$N$72,Summary!T$2-2015,FALSE)</f>
        <v>0</v>
      </c>
      <c r="U208" s="284">
        <f>HLOOKUP($A208,'Scenario 6'!$I$42:$N$72,Summary!U$2-2015,FALSE)</f>
        <v>0</v>
      </c>
      <c r="V208" s="284">
        <f>HLOOKUP($A208,'Scenario 6'!$I$42:$N$72,Summary!V$2-2015,FALSE)</f>
        <v>0</v>
      </c>
      <c r="W208" s="284">
        <f>HLOOKUP($A208,'Scenario 6'!$I$42:$N$72,Summary!W$2-2015,FALSE)</f>
        <v>0</v>
      </c>
      <c r="X208" s="284">
        <f>HLOOKUP($A208,'Scenario 6'!$I$42:$N$72,Summary!X$2-2015,FALSE)</f>
        <v>0</v>
      </c>
      <c r="Y208" s="284">
        <f>HLOOKUP($A208,'Scenario 6'!$I$42:$N$72,Summary!Y$2-2015,FALSE)</f>
        <v>0</v>
      </c>
      <c r="Z208" s="284">
        <f>HLOOKUP($A208,'Scenario 6'!$I$42:$N$72,Summary!Z$2-2015,FALSE)</f>
        <v>0</v>
      </c>
      <c r="AA208" s="284">
        <f>HLOOKUP($A208,'Scenario 6'!$I$42:$N$72,Summary!AA$2-2015,FALSE)</f>
        <v>0</v>
      </c>
      <c r="AB208" s="284">
        <f>HLOOKUP($A208,'Scenario 6'!$I$42:$N$72,Summary!AB$2-2015,FALSE)</f>
        <v>0</v>
      </c>
      <c r="AC208" s="284">
        <f>HLOOKUP($A208,'Scenario 6'!$I$42:$N$72,Summary!AC$2-2015,FALSE)</f>
        <v>0</v>
      </c>
      <c r="AD208" s="284">
        <f>HLOOKUP($A208,'Scenario 6'!$I$42:$N$72,Summary!AD$2-2015,FALSE)</f>
        <v>0</v>
      </c>
      <c r="AE208" s="284">
        <f>HLOOKUP($A208,'Scenario 6'!$I$42:$N$72,Summary!AE$2-2015,FALSE)</f>
        <v>0</v>
      </c>
      <c r="AF208" s="284">
        <f>HLOOKUP($A208,'Scenario 6'!$I$42:$N$72,Summary!AF$2-2015,FALSE)</f>
        <v>0</v>
      </c>
      <c r="AG208" s="284">
        <f>HLOOKUP($A208,'Scenario 6'!$I$42:$N$72,Summary!AG$2-2015,FALSE)</f>
        <v>0</v>
      </c>
      <c r="AH208" s="284">
        <f>HLOOKUP($A208,'Scenario 6'!$I$42:$N$72,Summary!AH$2-2015,FALSE)</f>
        <v>0</v>
      </c>
      <c r="AI208" s="284">
        <f>HLOOKUP($A208,'Scenario 6'!$I$42:$N$72,Summary!AI$2-2015,FALSE)</f>
        <v>0</v>
      </c>
      <c r="AJ208" s="284">
        <f>HLOOKUP($A208,'Scenario 6'!$I$42:$N$72,Summary!AJ$2-2015,FALSE)</f>
        <v>0</v>
      </c>
      <c r="AK208" s="284">
        <f>SUM(H208:AJ208)</f>
        <v>0</v>
      </c>
    </row>
    <row r="209" spans="1:37" s="281" customFormat="1" hidden="1" outlineLevel="1">
      <c r="A209" s="283" t="str">
        <f>A208</f>
        <v>6C</v>
      </c>
      <c r="B209" s="283"/>
      <c r="C209" s="287" t="s">
        <v>225</v>
      </c>
      <c r="D209" s="283"/>
      <c r="E209" s="283"/>
      <c r="F209" s="296"/>
      <c r="G209" s="282"/>
      <c r="H209" s="284" t="str">
        <f>HLOOKUP($A209,'Scenario 6'!$I$75:$N$105,Summary!H$2-2015,FALSE)</f>
        <v/>
      </c>
      <c r="I209" s="284" t="str">
        <f>HLOOKUP($A209,'Scenario 6'!$I$75:$N$105,Summary!I$2-2015,FALSE)</f>
        <v/>
      </c>
      <c r="J209" s="284" t="str">
        <f>HLOOKUP($A209,'Scenario 6'!$I$75:$N$105,Summary!J$2-2015,FALSE)</f>
        <v/>
      </c>
      <c r="K209" s="284" t="str">
        <f>HLOOKUP($A209,'Scenario 6'!$I$75:$N$105,Summary!K$2-2015,FALSE)</f>
        <v/>
      </c>
      <c r="L209" s="284" t="str">
        <f>HLOOKUP($A209,'Scenario 6'!$I$75:$N$105,Summary!L$2-2015,FALSE)</f>
        <v/>
      </c>
      <c r="M209" s="284" t="str">
        <f>HLOOKUP($A209,'Scenario 6'!$I$75:$N$105,Summary!M$2-2015,FALSE)</f>
        <v/>
      </c>
      <c r="N209" s="284" t="str">
        <f>HLOOKUP($A209,'Scenario 6'!$I$75:$N$105,Summary!N$2-2015,FALSE)</f>
        <v/>
      </c>
      <c r="O209" s="284" t="str">
        <f>HLOOKUP($A209,'Scenario 6'!$I$75:$N$105,Summary!O$2-2015,FALSE)</f>
        <v/>
      </c>
      <c r="P209" s="284" t="str">
        <f>HLOOKUP($A209,'Scenario 6'!$I$75:$N$105,Summary!P$2-2015,FALSE)</f>
        <v/>
      </c>
      <c r="Q209" s="284" t="str">
        <f>HLOOKUP($A209,'Scenario 6'!$I$75:$N$105,Summary!Q$2-2015,FALSE)</f>
        <v/>
      </c>
      <c r="R209" s="284" t="str">
        <f>HLOOKUP($A209,'Scenario 6'!$I$75:$N$105,Summary!R$2-2015,FALSE)</f>
        <v/>
      </c>
      <c r="S209" s="284" t="str">
        <f>HLOOKUP($A209,'Scenario 6'!$I$75:$N$105,Summary!S$2-2015,FALSE)</f>
        <v/>
      </c>
      <c r="T209" s="284" t="str">
        <f>HLOOKUP($A209,'Scenario 6'!$I$75:$N$105,Summary!T$2-2015,FALSE)</f>
        <v/>
      </c>
      <c r="U209" s="284" t="str">
        <f>HLOOKUP($A209,'Scenario 6'!$I$75:$N$105,Summary!U$2-2015,FALSE)</f>
        <v/>
      </c>
      <c r="V209" s="284" t="str">
        <f>HLOOKUP($A209,'Scenario 6'!$I$75:$N$105,Summary!V$2-2015,FALSE)</f>
        <v/>
      </c>
      <c r="W209" s="284" t="str">
        <f>HLOOKUP($A209,'Scenario 6'!$I$75:$N$105,Summary!W$2-2015,FALSE)</f>
        <v/>
      </c>
      <c r="X209" s="284" t="str">
        <f>HLOOKUP($A209,'Scenario 6'!$I$75:$N$105,Summary!X$2-2015,FALSE)</f>
        <v/>
      </c>
      <c r="Y209" s="284" t="str">
        <f>HLOOKUP($A209,'Scenario 6'!$I$75:$N$105,Summary!Y$2-2015,FALSE)</f>
        <v/>
      </c>
      <c r="Z209" s="284" t="str">
        <f>HLOOKUP($A209,'Scenario 6'!$I$75:$N$105,Summary!Z$2-2015,FALSE)</f>
        <v/>
      </c>
      <c r="AA209" s="284" t="str">
        <f>HLOOKUP($A209,'Scenario 6'!$I$75:$N$105,Summary!AA$2-2015,FALSE)</f>
        <v/>
      </c>
      <c r="AB209" s="284" t="str">
        <f>HLOOKUP($A209,'Scenario 6'!$I$75:$N$105,Summary!AB$2-2015,FALSE)</f>
        <v/>
      </c>
      <c r="AC209" s="284" t="str">
        <f>HLOOKUP($A209,'Scenario 6'!$I$75:$N$105,Summary!AC$2-2015,FALSE)</f>
        <v/>
      </c>
      <c r="AD209" s="284" t="str">
        <f>HLOOKUP($A209,'Scenario 6'!$I$75:$N$105,Summary!AD$2-2015,FALSE)</f>
        <v/>
      </c>
      <c r="AE209" s="284" t="str">
        <f>HLOOKUP($A209,'Scenario 6'!$I$75:$N$105,Summary!AE$2-2015,FALSE)</f>
        <v/>
      </c>
      <c r="AF209" s="284" t="str">
        <f>HLOOKUP($A209,'Scenario 6'!$I$75:$N$105,Summary!AF$2-2015,FALSE)</f>
        <v/>
      </c>
      <c r="AG209" s="284" t="str">
        <f>HLOOKUP($A209,'Scenario 6'!$I$75:$N$105,Summary!AG$2-2015,FALSE)</f>
        <v/>
      </c>
      <c r="AH209" s="284" t="str">
        <f>HLOOKUP($A209,'Scenario 6'!$I$75:$N$105,Summary!AH$2-2015,FALSE)</f>
        <v/>
      </c>
      <c r="AI209" s="284" t="str">
        <f>HLOOKUP($A209,'Scenario 6'!$I$75:$N$105,Summary!AI$2-2015,FALSE)</f>
        <v/>
      </c>
      <c r="AJ209" s="284" t="str">
        <f>HLOOKUP($A209,'Scenario 6'!$I$75:$N$105,Summary!AJ$2-2015,FALSE)</f>
        <v/>
      </c>
      <c r="AK209" s="284">
        <f>SUM(H209:AJ209)</f>
        <v>0</v>
      </c>
    </row>
    <row r="210" spans="1:37" s="281" customFormat="1" hidden="1" outlineLevel="1">
      <c r="A210" s="283" t="str">
        <f>A209</f>
        <v>6C</v>
      </c>
      <c r="B210" s="283"/>
      <c r="C210" s="287" t="s">
        <v>226</v>
      </c>
      <c r="D210" s="283"/>
      <c r="E210" s="283"/>
      <c r="F210" s="296"/>
      <c r="G210" s="282"/>
      <c r="H210" s="284">
        <f>HLOOKUP($A210,'Scenario 6'!$I$108:$N$138,Summary!H$2-2015,FALSE)</f>
        <v>0</v>
      </c>
      <c r="I210" s="284">
        <f>HLOOKUP($A210,'Scenario 6'!$I$108:$N$138,Summary!I$2-2015,FALSE)</f>
        <v>0</v>
      </c>
      <c r="J210" s="284">
        <f>HLOOKUP($A210,'Scenario 6'!$I$108:$N$138,Summary!J$2-2015,FALSE)</f>
        <v>0</v>
      </c>
      <c r="K210" s="284">
        <f>HLOOKUP($A210,'Scenario 6'!$I$108:$N$138,Summary!K$2-2015,FALSE)</f>
        <v>0</v>
      </c>
      <c r="L210" s="284">
        <f>HLOOKUP($A210,'Scenario 6'!$I$108:$N$138,Summary!L$2-2015,FALSE)</f>
        <v>0</v>
      </c>
      <c r="M210" s="284">
        <f>HLOOKUP($A210,'Scenario 6'!$I$108:$N$138,Summary!M$2-2015,FALSE)</f>
        <v>0</v>
      </c>
      <c r="N210" s="284">
        <f>HLOOKUP($A210,'Scenario 6'!$I$108:$N$138,Summary!N$2-2015,FALSE)</f>
        <v>0</v>
      </c>
      <c r="O210" s="284">
        <f>HLOOKUP($A210,'Scenario 6'!$I$108:$N$138,Summary!O$2-2015,FALSE)</f>
        <v>0</v>
      </c>
      <c r="P210" s="284">
        <f>HLOOKUP($A210,'Scenario 6'!$I$108:$N$138,Summary!P$2-2015,FALSE)</f>
        <v>0</v>
      </c>
      <c r="Q210" s="284">
        <f>HLOOKUP($A210,'Scenario 6'!$I$108:$N$138,Summary!Q$2-2015,FALSE)</f>
        <v>0</v>
      </c>
      <c r="R210" s="284">
        <f>HLOOKUP($A210,'Scenario 6'!$I$108:$N$138,Summary!R$2-2015,FALSE)</f>
        <v>0</v>
      </c>
      <c r="S210" s="284">
        <f>HLOOKUP($A210,'Scenario 6'!$I$108:$N$138,Summary!S$2-2015,FALSE)</f>
        <v>0</v>
      </c>
      <c r="T210" s="284">
        <f>HLOOKUP($A210,'Scenario 6'!$I$108:$N$138,Summary!T$2-2015,FALSE)</f>
        <v>0</v>
      </c>
      <c r="U210" s="284">
        <f>HLOOKUP($A210,'Scenario 6'!$I$108:$N$138,Summary!U$2-2015,FALSE)</f>
        <v>0</v>
      </c>
      <c r="V210" s="284">
        <f>HLOOKUP($A210,'Scenario 6'!$I$108:$N$138,Summary!V$2-2015,FALSE)</f>
        <v>0</v>
      </c>
      <c r="W210" s="284">
        <f>HLOOKUP($A210,'Scenario 6'!$I$108:$N$138,Summary!W$2-2015,FALSE)</f>
        <v>0</v>
      </c>
      <c r="X210" s="284">
        <f>HLOOKUP($A210,'Scenario 6'!$I$108:$N$138,Summary!X$2-2015,FALSE)</f>
        <v>0</v>
      </c>
      <c r="Y210" s="284">
        <f>HLOOKUP($A210,'Scenario 6'!$I$108:$N$138,Summary!Y$2-2015,FALSE)</f>
        <v>0</v>
      </c>
      <c r="Z210" s="284">
        <f>HLOOKUP($A210,'Scenario 6'!$I$108:$N$138,Summary!Z$2-2015,FALSE)</f>
        <v>0</v>
      </c>
      <c r="AA210" s="284">
        <f>HLOOKUP($A210,'Scenario 6'!$I$108:$N$138,Summary!AA$2-2015,FALSE)</f>
        <v>0</v>
      </c>
      <c r="AB210" s="284">
        <f>HLOOKUP($A210,'Scenario 6'!$I$108:$N$138,Summary!AB$2-2015,FALSE)</f>
        <v>0</v>
      </c>
      <c r="AC210" s="284">
        <f>HLOOKUP($A210,'Scenario 6'!$I$108:$N$138,Summary!AC$2-2015,FALSE)</f>
        <v>0</v>
      </c>
      <c r="AD210" s="284">
        <f>HLOOKUP($A210,'Scenario 6'!$I$108:$N$138,Summary!AD$2-2015,FALSE)</f>
        <v>0</v>
      </c>
      <c r="AE210" s="284">
        <f>HLOOKUP($A210,'Scenario 6'!$I$108:$N$138,Summary!AE$2-2015,FALSE)</f>
        <v>0</v>
      </c>
      <c r="AF210" s="284">
        <f>HLOOKUP($A210,'Scenario 6'!$I$108:$N$138,Summary!AF$2-2015,FALSE)</f>
        <v>0</v>
      </c>
      <c r="AG210" s="284">
        <f>HLOOKUP($A210,'Scenario 6'!$I$108:$N$138,Summary!AG$2-2015,FALSE)</f>
        <v>0</v>
      </c>
      <c r="AH210" s="284">
        <f>HLOOKUP($A210,'Scenario 6'!$I$108:$N$138,Summary!AH$2-2015,FALSE)</f>
        <v>0</v>
      </c>
      <c r="AI210" s="284">
        <f>HLOOKUP($A210,'Scenario 6'!$I$108:$N$138,Summary!AI$2-2015,FALSE)</f>
        <v>0</v>
      </c>
      <c r="AJ210" s="284">
        <f>HLOOKUP($A210,'Scenario 6'!$I$108:$N$138,Summary!AJ$2-2015,FALSE)</f>
        <v>0</v>
      </c>
      <c r="AK210" s="284">
        <f>SUM(H210:AJ210)</f>
        <v>0</v>
      </c>
    </row>
    <row r="211" spans="1:37" s="281" customFormat="1" hidden="1" outlineLevel="1">
      <c r="A211" s="283" t="str">
        <f>A210</f>
        <v>6C</v>
      </c>
      <c r="B211" s="283"/>
      <c r="C211" s="287" t="s">
        <v>227</v>
      </c>
      <c r="D211" s="283"/>
      <c r="E211" s="283"/>
      <c r="F211" s="296"/>
      <c r="G211" s="282"/>
      <c r="H211" s="284">
        <f>HLOOKUP($A211,'Scenario 6'!$I$143:$N$173,Summary!H$2-2015,FALSE)</f>
        <v>0</v>
      </c>
      <c r="I211" s="284">
        <f>HLOOKUP($A211,'Scenario 6'!$I$143:$N$173,Summary!I$2-2015,FALSE)</f>
        <v>0</v>
      </c>
      <c r="J211" s="284">
        <f>HLOOKUP($A211,'Scenario 6'!$I$143:$N$173,Summary!J$2-2015,FALSE)</f>
        <v>0</v>
      </c>
      <c r="K211" s="284">
        <f>HLOOKUP($A211,'Scenario 6'!$I$143:$N$173,Summary!K$2-2015,FALSE)</f>
        <v>0</v>
      </c>
      <c r="L211" s="284">
        <f>HLOOKUP($A211,'Scenario 6'!$I$143:$N$173,Summary!L$2-2015,FALSE)</f>
        <v>0</v>
      </c>
      <c r="M211" s="284">
        <f>HLOOKUP($A211,'Scenario 6'!$I$143:$N$173,Summary!M$2-2015,FALSE)</f>
        <v>0</v>
      </c>
      <c r="N211" s="284">
        <f>HLOOKUP($A211,'Scenario 6'!$I$143:$N$173,Summary!N$2-2015,FALSE)</f>
        <v>0</v>
      </c>
      <c r="O211" s="284">
        <f>HLOOKUP($A211,'Scenario 6'!$I$143:$N$173,Summary!O$2-2015,FALSE)</f>
        <v>0</v>
      </c>
      <c r="P211" s="284">
        <f>HLOOKUP($A211,'Scenario 6'!$I$143:$N$173,Summary!P$2-2015,FALSE)</f>
        <v>0</v>
      </c>
      <c r="Q211" s="284">
        <f>HLOOKUP($A211,'Scenario 6'!$I$143:$N$173,Summary!Q$2-2015,FALSE)</f>
        <v>0</v>
      </c>
      <c r="R211" s="284">
        <f>HLOOKUP($A211,'Scenario 6'!$I$143:$N$173,Summary!R$2-2015,FALSE)</f>
        <v>0</v>
      </c>
      <c r="S211" s="284">
        <f>HLOOKUP($A211,'Scenario 6'!$I$143:$N$173,Summary!S$2-2015,FALSE)</f>
        <v>0</v>
      </c>
      <c r="T211" s="284">
        <f>HLOOKUP($A211,'Scenario 6'!$I$143:$N$173,Summary!T$2-2015,FALSE)</f>
        <v>0</v>
      </c>
      <c r="U211" s="284">
        <f>HLOOKUP($A211,'Scenario 6'!$I$143:$N$173,Summary!U$2-2015,FALSE)</f>
        <v>0</v>
      </c>
      <c r="V211" s="284">
        <f>HLOOKUP($A211,'Scenario 6'!$I$143:$N$173,Summary!V$2-2015,FALSE)</f>
        <v>0</v>
      </c>
      <c r="W211" s="284">
        <f>HLOOKUP($A211,'Scenario 6'!$I$143:$N$173,Summary!W$2-2015,FALSE)</f>
        <v>0</v>
      </c>
      <c r="X211" s="284">
        <f>HLOOKUP($A211,'Scenario 6'!$I$143:$N$173,Summary!X$2-2015,FALSE)</f>
        <v>0</v>
      </c>
      <c r="Y211" s="284">
        <f>HLOOKUP($A211,'Scenario 6'!$I$143:$N$173,Summary!Y$2-2015,FALSE)</f>
        <v>0</v>
      </c>
      <c r="Z211" s="284">
        <f>HLOOKUP($A211,'Scenario 6'!$I$143:$N$173,Summary!Z$2-2015,FALSE)</f>
        <v>0</v>
      </c>
      <c r="AA211" s="284">
        <f>HLOOKUP($A211,'Scenario 6'!$I$143:$N$173,Summary!AA$2-2015,FALSE)</f>
        <v>0</v>
      </c>
      <c r="AB211" s="284">
        <f>HLOOKUP($A211,'Scenario 6'!$I$143:$N$173,Summary!AB$2-2015,FALSE)</f>
        <v>0</v>
      </c>
      <c r="AC211" s="284">
        <f>HLOOKUP($A211,'Scenario 6'!$I$143:$N$173,Summary!AC$2-2015,FALSE)</f>
        <v>0</v>
      </c>
      <c r="AD211" s="284">
        <f>HLOOKUP($A211,'Scenario 6'!$I$143:$N$173,Summary!AD$2-2015,FALSE)</f>
        <v>0</v>
      </c>
      <c r="AE211" s="284">
        <f>HLOOKUP($A211,'Scenario 6'!$I$143:$N$173,Summary!AE$2-2015,FALSE)</f>
        <v>0</v>
      </c>
      <c r="AF211" s="284">
        <f>HLOOKUP($A211,'Scenario 6'!$I$143:$N$173,Summary!AF$2-2015,FALSE)</f>
        <v>0</v>
      </c>
      <c r="AG211" s="284">
        <f>HLOOKUP($A211,'Scenario 6'!$I$143:$N$173,Summary!AG$2-2015,FALSE)</f>
        <v>0</v>
      </c>
      <c r="AH211" s="284">
        <f>HLOOKUP($A211,'Scenario 6'!$I$143:$N$173,Summary!AH$2-2015,FALSE)</f>
        <v>0</v>
      </c>
      <c r="AI211" s="284">
        <f>HLOOKUP($A211,'Scenario 6'!$I$143:$N$173,Summary!AI$2-2015,FALSE)</f>
        <v>0</v>
      </c>
      <c r="AJ211" s="284">
        <f>HLOOKUP($A211,'Scenario 6'!$I$143:$N$173,Summary!AJ$2-2015,FALSE)</f>
        <v>0</v>
      </c>
      <c r="AK211" s="284">
        <f>SUM(H211:AJ211)</f>
        <v>0</v>
      </c>
    </row>
    <row r="212" spans="1:37" s="281" customFormat="1" hidden="1" outlineLevel="1">
      <c r="A212" s="283" t="str">
        <f>A211</f>
        <v>6C</v>
      </c>
      <c r="B212" s="283"/>
      <c r="C212" s="287" t="s">
        <v>114</v>
      </c>
      <c r="D212" s="283"/>
      <c r="E212" s="283"/>
      <c r="F212" s="296"/>
      <c r="G212" s="282"/>
      <c r="H212" s="284">
        <f>HLOOKUP($A212,'Scenario 6'!$I$178:$N$208,Summary!H$2-2015,FALSE)</f>
        <v>0</v>
      </c>
      <c r="I212" s="284">
        <f>HLOOKUP($A212,'Scenario 6'!$I$178:$N$208,Summary!I$2-2015,FALSE)</f>
        <v>0</v>
      </c>
      <c r="J212" s="284">
        <f>HLOOKUP($A212,'Scenario 6'!$I$178:$N$208,Summary!J$2-2015,FALSE)</f>
        <v>0</v>
      </c>
      <c r="K212" s="284">
        <f>HLOOKUP($A212,'Scenario 6'!$I$178:$N$208,Summary!K$2-2015,FALSE)</f>
        <v>0</v>
      </c>
      <c r="L212" s="284">
        <f>HLOOKUP($A212,'Scenario 6'!$I$178:$N$208,Summary!L$2-2015,FALSE)</f>
        <v>0</v>
      </c>
      <c r="M212" s="284">
        <f>HLOOKUP($A212,'Scenario 6'!$I$178:$N$208,Summary!M$2-2015,FALSE)</f>
        <v>0</v>
      </c>
      <c r="N212" s="284">
        <f>HLOOKUP($A212,'Scenario 6'!$I$178:$N$208,Summary!N$2-2015,FALSE)</f>
        <v>0</v>
      </c>
      <c r="O212" s="284">
        <f>HLOOKUP($A212,'Scenario 6'!$I$178:$N$208,Summary!O$2-2015,FALSE)</f>
        <v>0</v>
      </c>
      <c r="P212" s="284">
        <f>HLOOKUP($A212,'Scenario 6'!$I$178:$N$208,Summary!P$2-2015,FALSE)</f>
        <v>0</v>
      </c>
      <c r="Q212" s="284">
        <f>HLOOKUP($A212,'Scenario 6'!$I$178:$N$208,Summary!Q$2-2015,FALSE)</f>
        <v>0</v>
      </c>
      <c r="R212" s="284">
        <f>HLOOKUP($A212,'Scenario 6'!$I$178:$N$208,Summary!R$2-2015,FALSE)</f>
        <v>0</v>
      </c>
      <c r="S212" s="284">
        <f>HLOOKUP($A212,'Scenario 6'!$I$178:$N$208,Summary!S$2-2015,FALSE)</f>
        <v>0</v>
      </c>
      <c r="T212" s="284">
        <f>HLOOKUP($A212,'Scenario 6'!$I$178:$N$208,Summary!T$2-2015,FALSE)</f>
        <v>0</v>
      </c>
      <c r="U212" s="284">
        <f>HLOOKUP($A212,'Scenario 6'!$I$178:$N$208,Summary!U$2-2015,FALSE)</f>
        <v>0</v>
      </c>
      <c r="V212" s="284">
        <f>HLOOKUP($A212,'Scenario 6'!$I$178:$N$208,Summary!V$2-2015,FALSE)</f>
        <v>0</v>
      </c>
      <c r="W212" s="284">
        <f>HLOOKUP($A212,'Scenario 6'!$I$178:$N$208,Summary!W$2-2015,FALSE)</f>
        <v>0</v>
      </c>
      <c r="X212" s="284">
        <f>HLOOKUP($A212,'Scenario 6'!$I$178:$N$208,Summary!X$2-2015,FALSE)</f>
        <v>0</v>
      </c>
      <c r="Y212" s="284">
        <f>HLOOKUP($A212,'Scenario 6'!$I$178:$N$208,Summary!Y$2-2015,FALSE)</f>
        <v>0</v>
      </c>
      <c r="Z212" s="284">
        <f>HLOOKUP($A212,'Scenario 6'!$I$178:$N$208,Summary!Z$2-2015,FALSE)</f>
        <v>0</v>
      </c>
      <c r="AA212" s="284">
        <f>HLOOKUP($A212,'Scenario 6'!$I$178:$N$208,Summary!AA$2-2015,FALSE)</f>
        <v>0</v>
      </c>
      <c r="AB212" s="284">
        <f>HLOOKUP($A212,'Scenario 6'!$I$178:$N$208,Summary!AB$2-2015,FALSE)</f>
        <v>0</v>
      </c>
      <c r="AC212" s="284">
        <f>HLOOKUP($A212,'Scenario 6'!$I$178:$N$208,Summary!AC$2-2015,FALSE)</f>
        <v>0</v>
      </c>
      <c r="AD212" s="284">
        <f>HLOOKUP($A212,'Scenario 6'!$I$178:$N$208,Summary!AD$2-2015,FALSE)</f>
        <v>0</v>
      </c>
      <c r="AE212" s="284">
        <f>HLOOKUP($A212,'Scenario 6'!$I$178:$N$208,Summary!AE$2-2015,FALSE)</f>
        <v>0</v>
      </c>
      <c r="AF212" s="284">
        <f>HLOOKUP($A212,'Scenario 6'!$I$178:$N$208,Summary!AF$2-2015,FALSE)</f>
        <v>0</v>
      </c>
      <c r="AG212" s="284">
        <f>HLOOKUP($A212,'Scenario 6'!$I$178:$N$208,Summary!AG$2-2015,FALSE)</f>
        <v>0</v>
      </c>
      <c r="AH212" s="284">
        <f>HLOOKUP($A212,'Scenario 6'!$I$178:$N$208,Summary!AH$2-2015,FALSE)</f>
        <v>0</v>
      </c>
      <c r="AI212" s="284">
        <f>HLOOKUP($A212,'Scenario 6'!$I$178:$N$208,Summary!AI$2-2015,FALSE)</f>
        <v>0</v>
      </c>
      <c r="AJ212" s="284">
        <f>HLOOKUP($A212,'Scenario 6'!$I$178:$N$208,Summary!AJ$2-2015,FALSE)</f>
        <v>0</v>
      </c>
      <c r="AK212" s="284">
        <f>SUM(H212:AJ212)</f>
        <v>0</v>
      </c>
    </row>
    <row r="213" spans="1:37" s="281" customFormat="1" collapsed="1">
      <c r="A213" s="285" t="s">
        <v>243</v>
      </c>
      <c r="B213" s="285" t="str">
        <f>CONCATENATE("Sensitivity ",A213)</f>
        <v>Sensitivity 6D</v>
      </c>
      <c r="C213" s="289" t="s">
        <v>237</v>
      </c>
      <c r="D213" s="285" t="s">
        <v>427</v>
      </c>
      <c r="E213" s="285" t="s">
        <v>427</v>
      </c>
      <c r="F213" s="295"/>
      <c r="G213" s="288"/>
      <c r="H213" s="290">
        <f>SUBTOTAL(9,H214:H218)</f>
        <v>0</v>
      </c>
      <c r="I213" s="290">
        <f t="shared" ref="I213" si="958">SUBTOTAL(9,I214:I218)</f>
        <v>0</v>
      </c>
      <c r="J213" s="290">
        <f t="shared" ref="J213" si="959">SUBTOTAL(9,J214:J218)</f>
        <v>0</v>
      </c>
      <c r="K213" s="290">
        <f t="shared" ref="K213" si="960">SUBTOTAL(9,K214:K218)</f>
        <v>0</v>
      </c>
      <c r="L213" s="290">
        <f t="shared" ref="L213" si="961">SUBTOTAL(9,L214:L218)</f>
        <v>0</v>
      </c>
      <c r="M213" s="290">
        <f t="shared" ref="M213" si="962">SUBTOTAL(9,M214:M218)</f>
        <v>0</v>
      </c>
      <c r="N213" s="290">
        <f t="shared" ref="N213" si="963">SUBTOTAL(9,N214:N218)</f>
        <v>0</v>
      </c>
      <c r="O213" s="290">
        <f t="shared" ref="O213" si="964">SUBTOTAL(9,O214:O218)</f>
        <v>0</v>
      </c>
      <c r="P213" s="290">
        <f t="shared" ref="P213" si="965">SUBTOTAL(9,P214:P218)</f>
        <v>0</v>
      </c>
      <c r="Q213" s="290">
        <f t="shared" ref="Q213" si="966">SUBTOTAL(9,Q214:Q218)</f>
        <v>0</v>
      </c>
      <c r="R213" s="290">
        <f t="shared" ref="R213" si="967">SUBTOTAL(9,R214:R218)</f>
        <v>0</v>
      </c>
      <c r="S213" s="290">
        <f t="shared" ref="S213" si="968">SUBTOTAL(9,S214:S218)</f>
        <v>0</v>
      </c>
      <c r="T213" s="290">
        <f t="shared" ref="T213" si="969">SUBTOTAL(9,T214:T218)</f>
        <v>0</v>
      </c>
      <c r="U213" s="290">
        <f t="shared" ref="U213" si="970">SUBTOTAL(9,U214:U218)</f>
        <v>0</v>
      </c>
      <c r="V213" s="290">
        <f t="shared" ref="V213" si="971">SUBTOTAL(9,V214:V218)</f>
        <v>0</v>
      </c>
      <c r="W213" s="290">
        <f t="shared" ref="W213" si="972">SUBTOTAL(9,W214:W218)</f>
        <v>0</v>
      </c>
      <c r="X213" s="290">
        <f t="shared" ref="X213" si="973">SUBTOTAL(9,X214:X218)</f>
        <v>0</v>
      </c>
      <c r="Y213" s="290">
        <f t="shared" ref="Y213" si="974">SUBTOTAL(9,Y214:Y218)</f>
        <v>0</v>
      </c>
      <c r="Z213" s="290">
        <f t="shared" ref="Z213" si="975">SUBTOTAL(9,Z214:Z218)</f>
        <v>0</v>
      </c>
      <c r="AA213" s="290">
        <f t="shared" ref="AA213" si="976">SUBTOTAL(9,AA214:AA218)</f>
        <v>0</v>
      </c>
      <c r="AB213" s="290">
        <f t="shared" ref="AB213" si="977">SUBTOTAL(9,AB214:AB218)</f>
        <v>0</v>
      </c>
      <c r="AC213" s="290">
        <f t="shared" ref="AC213" si="978">SUBTOTAL(9,AC214:AC218)</f>
        <v>0</v>
      </c>
      <c r="AD213" s="290">
        <f t="shared" ref="AD213" si="979">SUBTOTAL(9,AD214:AD218)</f>
        <v>0</v>
      </c>
      <c r="AE213" s="290">
        <f t="shared" ref="AE213" si="980">SUBTOTAL(9,AE214:AE218)</f>
        <v>0</v>
      </c>
      <c r="AF213" s="290">
        <f t="shared" ref="AF213" si="981">SUBTOTAL(9,AF214:AF218)</f>
        <v>0</v>
      </c>
      <c r="AG213" s="290">
        <f t="shared" ref="AG213" si="982">SUBTOTAL(9,AG214:AG218)</f>
        <v>0</v>
      </c>
      <c r="AH213" s="290">
        <f t="shared" ref="AH213" si="983">SUBTOTAL(9,AH214:AH218)</f>
        <v>0</v>
      </c>
      <c r="AI213" s="290">
        <f t="shared" ref="AI213" si="984">SUBTOTAL(9,AI214:AI218)</f>
        <v>0</v>
      </c>
      <c r="AJ213" s="290">
        <f t="shared" ref="AJ213" si="985">SUBTOTAL(9,AJ214:AJ218)</f>
        <v>0</v>
      </c>
      <c r="AK213" s="290">
        <f t="shared" ref="AK213" si="986">SUBTOTAL(9,AK214:AK218)</f>
        <v>0</v>
      </c>
    </row>
    <row r="214" spans="1:37" s="281" customFormat="1" hidden="1" outlineLevel="1">
      <c r="A214" s="283" t="str">
        <f>A213</f>
        <v>6D</v>
      </c>
      <c r="B214" s="283"/>
      <c r="C214" s="287" t="s">
        <v>224</v>
      </c>
      <c r="D214" s="283"/>
      <c r="E214" s="283"/>
      <c r="F214" s="296"/>
      <c r="G214" s="282"/>
      <c r="H214" s="284">
        <f>HLOOKUP($A214,'Scenario 6'!$I$42:$N$72,Summary!H$2-2015,FALSE)</f>
        <v>0</v>
      </c>
      <c r="I214" s="284">
        <f>HLOOKUP($A214,'Scenario 6'!$I$42:$N$72,Summary!I$2-2015,FALSE)</f>
        <v>0</v>
      </c>
      <c r="J214" s="284">
        <f>HLOOKUP($A214,'Scenario 6'!$I$42:$N$72,Summary!J$2-2015,FALSE)</f>
        <v>0</v>
      </c>
      <c r="K214" s="284">
        <f>HLOOKUP($A214,'Scenario 6'!$I$42:$N$72,Summary!K$2-2015,FALSE)</f>
        <v>0</v>
      </c>
      <c r="L214" s="284">
        <f>HLOOKUP($A214,'Scenario 6'!$I$42:$N$72,Summary!L$2-2015,FALSE)</f>
        <v>0</v>
      </c>
      <c r="M214" s="284">
        <f>HLOOKUP($A214,'Scenario 6'!$I$42:$N$72,Summary!M$2-2015,FALSE)</f>
        <v>0</v>
      </c>
      <c r="N214" s="284">
        <f>HLOOKUP($A214,'Scenario 6'!$I$42:$N$72,Summary!N$2-2015,FALSE)</f>
        <v>0</v>
      </c>
      <c r="O214" s="284">
        <f>HLOOKUP($A214,'Scenario 6'!$I$42:$N$72,Summary!O$2-2015,FALSE)</f>
        <v>0</v>
      </c>
      <c r="P214" s="284">
        <f>HLOOKUP($A214,'Scenario 6'!$I$42:$N$72,Summary!P$2-2015,FALSE)</f>
        <v>0</v>
      </c>
      <c r="Q214" s="284">
        <f>HLOOKUP($A214,'Scenario 6'!$I$42:$N$72,Summary!Q$2-2015,FALSE)</f>
        <v>0</v>
      </c>
      <c r="R214" s="284">
        <f>HLOOKUP($A214,'Scenario 6'!$I$42:$N$72,Summary!R$2-2015,FALSE)</f>
        <v>0</v>
      </c>
      <c r="S214" s="284">
        <f>HLOOKUP($A214,'Scenario 6'!$I$42:$N$72,Summary!S$2-2015,FALSE)</f>
        <v>0</v>
      </c>
      <c r="T214" s="284">
        <f>HLOOKUP($A214,'Scenario 6'!$I$42:$N$72,Summary!T$2-2015,FALSE)</f>
        <v>0</v>
      </c>
      <c r="U214" s="284">
        <f>HLOOKUP($A214,'Scenario 6'!$I$42:$N$72,Summary!U$2-2015,FALSE)</f>
        <v>0</v>
      </c>
      <c r="V214" s="284">
        <f>HLOOKUP($A214,'Scenario 6'!$I$42:$N$72,Summary!V$2-2015,FALSE)</f>
        <v>0</v>
      </c>
      <c r="W214" s="284">
        <f>HLOOKUP($A214,'Scenario 6'!$I$42:$N$72,Summary!W$2-2015,FALSE)</f>
        <v>0</v>
      </c>
      <c r="X214" s="284">
        <f>HLOOKUP($A214,'Scenario 6'!$I$42:$N$72,Summary!X$2-2015,FALSE)</f>
        <v>0</v>
      </c>
      <c r="Y214" s="284">
        <f>HLOOKUP($A214,'Scenario 6'!$I$42:$N$72,Summary!Y$2-2015,FALSE)</f>
        <v>0</v>
      </c>
      <c r="Z214" s="284">
        <f>HLOOKUP($A214,'Scenario 6'!$I$42:$N$72,Summary!Z$2-2015,FALSE)</f>
        <v>0</v>
      </c>
      <c r="AA214" s="284">
        <f>HLOOKUP($A214,'Scenario 6'!$I$42:$N$72,Summary!AA$2-2015,FALSE)</f>
        <v>0</v>
      </c>
      <c r="AB214" s="284">
        <f>HLOOKUP($A214,'Scenario 6'!$I$42:$N$72,Summary!AB$2-2015,FALSE)</f>
        <v>0</v>
      </c>
      <c r="AC214" s="284">
        <f>HLOOKUP($A214,'Scenario 6'!$I$42:$N$72,Summary!AC$2-2015,FALSE)</f>
        <v>0</v>
      </c>
      <c r="AD214" s="284">
        <f>HLOOKUP($A214,'Scenario 6'!$I$42:$N$72,Summary!AD$2-2015,FALSE)</f>
        <v>0</v>
      </c>
      <c r="AE214" s="284">
        <f>HLOOKUP($A214,'Scenario 6'!$I$42:$N$72,Summary!AE$2-2015,FALSE)</f>
        <v>0</v>
      </c>
      <c r="AF214" s="284">
        <f>HLOOKUP($A214,'Scenario 6'!$I$42:$N$72,Summary!AF$2-2015,FALSE)</f>
        <v>0</v>
      </c>
      <c r="AG214" s="284">
        <f>HLOOKUP($A214,'Scenario 6'!$I$42:$N$72,Summary!AG$2-2015,FALSE)</f>
        <v>0</v>
      </c>
      <c r="AH214" s="284">
        <f>HLOOKUP($A214,'Scenario 6'!$I$42:$N$72,Summary!AH$2-2015,FALSE)</f>
        <v>0</v>
      </c>
      <c r="AI214" s="284">
        <f>HLOOKUP($A214,'Scenario 6'!$I$42:$N$72,Summary!AI$2-2015,FALSE)</f>
        <v>0</v>
      </c>
      <c r="AJ214" s="284">
        <f>HLOOKUP($A214,'Scenario 6'!$I$42:$N$72,Summary!AJ$2-2015,FALSE)</f>
        <v>0</v>
      </c>
      <c r="AK214" s="284">
        <f>SUM(H214:AJ214)</f>
        <v>0</v>
      </c>
    </row>
    <row r="215" spans="1:37" s="281" customFormat="1" hidden="1" outlineLevel="1">
      <c r="A215" s="283" t="str">
        <f>A214</f>
        <v>6D</v>
      </c>
      <c r="B215" s="283"/>
      <c r="C215" s="287" t="s">
        <v>225</v>
      </c>
      <c r="D215" s="283"/>
      <c r="E215" s="283"/>
      <c r="F215" s="296"/>
      <c r="G215" s="282"/>
      <c r="H215" s="284" t="str">
        <f>HLOOKUP($A215,'Scenario 6'!$I$75:$N$105,Summary!H$2-2015,FALSE)</f>
        <v/>
      </c>
      <c r="I215" s="284" t="str">
        <f>HLOOKUP($A215,'Scenario 6'!$I$75:$N$105,Summary!I$2-2015,FALSE)</f>
        <v/>
      </c>
      <c r="J215" s="284" t="str">
        <f>HLOOKUP($A215,'Scenario 6'!$I$75:$N$105,Summary!J$2-2015,FALSE)</f>
        <v/>
      </c>
      <c r="K215" s="284" t="str">
        <f>HLOOKUP($A215,'Scenario 6'!$I$75:$N$105,Summary!K$2-2015,FALSE)</f>
        <v/>
      </c>
      <c r="L215" s="284" t="str">
        <f>HLOOKUP($A215,'Scenario 6'!$I$75:$N$105,Summary!L$2-2015,FALSE)</f>
        <v/>
      </c>
      <c r="M215" s="284" t="str">
        <f>HLOOKUP($A215,'Scenario 6'!$I$75:$N$105,Summary!M$2-2015,FALSE)</f>
        <v/>
      </c>
      <c r="N215" s="284" t="str">
        <f>HLOOKUP($A215,'Scenario 6'!$I$75:$N$105,Summary!N$2-2015,FALSE)</f>
        <v/>
      </c>
      <c r="O215" s="284" t="str">
        <f>HLOOKUP($A215,'Scenario 6'!$I$75:$N$105,Summary!O$2-2015,FALSE)</f>
        <v/>
      </c>
      <c r="P215" s="284" t="str">
        <f>HLOOKUP($A215,'Scenario 6'!$I$75:$N$105,Summary!P$2-2015,FALSE)</f>
        <v/>
      </c>
      <c r="Q215" s="284" t="str">
        <f>HLOOKUP($A215,'Scenario 6'!$I$75:$N$105,Summary!Q$2-2015,FALSE)</f>
        <v/>
      </c>
      <c r="R215" s="284" t="str">
        <f>HLOOKUP($A215,'Scenario 6'!$I$75:$N$105,Summary!R$2-2015,FALSE)</f>
        <v/>
      </c>
      <c r="S215" s="284" t="str">
        <f>HLOOKUP($A215,'Scenario 6'!$I$75:$N$105,Summary!S$2-2015,FALSE)</f>
        <v/>
      </c>
      <c r="T215" s="284" t="str">
        <f>HLOOKUP($A215,'Scenario 6'!$I$75:$N$105,Summary!T$2-2015,FALSE)</f>
        <v/>
      </c>
      <c r="U215" s="284" t="str">
        <f>HLOOKUP($A215,'Scenario 6'!$I$75:$N$105,Summary!U$2-2015,FALSE)</f>
        <v/>
      </c>
      <c r="V215" s="284" t="str">
        <f>HLOOKUP($A215,'Scenario 6'!$I$75:$N$105,Summary!V$2-2015,FALSE)</f>
        <v/>
      </c>
      <c r="W215" s="284" t="str">
        <f>HLOOKUP($A215,'Scenario 6'!$I$75:$N$105,Summary!W$2-2015,FALSE)</f>
        <v/>
      </c>
      <c r="X215" s="284" t="str">
        <f>HLOOKUP($A215,'Scenario 6'!$I$75:$N$105,Summary!X$2-2015,FALSE)</f>
        <v/>
      </c>
      <c r="Y215" s="284" t="str">
        <f>HLOOKUP($A215,'Scenario 6'!$I$75:$N$105,Summary!Y$2-2015,FALSE)</f>
        <v/>
      </c>
      <c r="Z215" s="284" t="str">
        <f>HLOOKUP($A215,'Scenario 6'!$I$75:$N$105,Summary!Z$2-2015,FALSE)</f>
        <v/>
      </c>
      <c r="AA215" s="284" t="str">
        <f>HLOOKUP($A215,'Scenario 6'!$I$75:$N$105,Summary!AA$2-2015,FALSE)</f>
        <v/>
      </c>
      <c r="AB215" s="284" t="str">
        <f>HLOOKUP($A215,'Scenario 6'!$I$75:$N$105,Summary!AB$2-2015,FALSE)</f>
        <v/>
      </c>
      <c r="AC215" s="284" t="str">
        <f>HLOOKUP($A215,'Scenario 6'!$I$75:$N$105,Summary!AC$2-2015,FALSE)</f>
        <v/>
      </c>
      <c r="AD215" s="284" t="str">
        <f>HLOOKUP($A215,'Scenario 6'!$I$75:$N$105,Summary!AD$2-2015,FALSE)</f>
        <v/>
      </c>
      <c r="AE215" s="284" t="str">
        <f>HLOOKUP($A215,'Scenario 6'!$I$75:$N$105,Summary!AE$2-2015,FALSE)</f>
        <v/>
      </c>
      <c r="AF215" s="284" t="str">
        <f>HLOOKUP($A215,'Scenario 6'!$I$75:$N$105,Summary!AF$2-2015,FALSE)</f>
        <v/>
      </c>
      <c r="AG215" s="284" t="str">
        <f>HLOOKUP($A215,'Scenario 6'!$I$75:$N$105,Summary!AG$2-2015,FALSE)</f>
        <v/>
      </c>
      <c r="AH215" s="284" t="str">
        <f>HLOOKUP($A215,'Scenario 6'!$I$75:$N$105,Summary!AH$2-2015,FALSE)</f>
        <v/>
      </c>
      <c r="AI215" s="284" t="str">
        <f>HLOOKUP($A215,'Scenario 6'!$I$75:$N$105,Summary!AI$2-2015,FALSE)</f>
        <v/>
      </c>
      <c r="AJ215" s="284" t="str">
        <f>HLOOKUP($A215,'Scenario 6'!$I$75:$N$105,Summary!AJ$2-2015,FALSE)</f>
        <v/>
      </c>
      <c r="AK215" s="284">
        <f>SUM(H215:AJ215)</f>
        <v>0</v>
      </c>
    </row>
    <row r="216" spans="1:37" s="281" customFormat="1" hidden="1" outlineLevel="1">
      <c r="A216" s="283" t="str">
        <f>A215</f>
        <v>6D</v>
      </c>
      <c r="B216" s="283"/>
      <c r="C216" s="287" t="s">
        <v>226</v>
      </c>
      <c r="D216" s="283"/>
      <c r="E216" s="283"/>
      <c r="F216" s="296"/>
      <c r="G216" s="282"/>
      <c r="H216" s="284">
        <f>HLOOKUP($A216,'Scenario 6'!$I$108:$N$138,Summary!H$2-2015,FALSE)</f>
        <v>0</v>
      </c>
      <c r="I216" s="284">
        <f>HLOOKUP($A216,'Scenario 6'!$I$108:$N$138,Summary!I$2-2015,FALSE)</f>
        <v>0</v>
      </c>
      <c r="J216" s="284">
        <f>HLOOKUP($A216,'Scenario 6'!$I$108:$N$138,Summary!J$2-2015,FALSE)</f>
        <v>0</v>
      </c>
      <c r="K216" s="284">
        <f>HLOOKUP($A216,'Scenario 6'!$I$108:$N$138,Summary!K$2-2015,FALSE)</f>
        <v>0</v>
      </c>
      <c r="L216" s="284">
        <f>HLOOKUP($A216,'Scenario 6'!$I$108:$N$138,Summary!L$2-2015,FALSE)</f>
        <v>0</v>
      </c>
      <c r="M216" s="284">
        <f>HLOOKUP($A216,'Scenario 6'!$I$108:$N$138,Summary!M$2-2015,FALSE)</f>
        <v>0</v>
      </c>
      <c r="N216" s="284">
        <f>HLOOKUP($A216,'Scenario 6'!$I$108:$N$138,Summary!N$2-2015,FALSE)</f>
        <v>0</v>
      </c>
      <c r="O216" s="284">
        <f>HLOOKUP($A216,'Scenario 6'!$I$108:$N$138,Summary!O$2-2015,FALSE)</f>
        <v>0</v>
      </c>
      <c r="P216" s="284">
        <f>HLOOKUP($A216,'Scenario 6'!$I$108:$N$138,Summary!P$2-2015,FALSE)</f>
        <v>0</v>
      </c>
      <c r="Q216" s="284">
        <f>HLOOKUP($A216,'Scenario 6'!$I$108:$N$138,Summary!Q$2-2015,FALSE)</f>
        <v>0</v>
      </c>
      <c r="R216" s="284">
        <f>HLOOKUP($A216,'Scenario 6'!$I$108:$N$138,Summary!R$2-2015,FALSE)</f>
        <v>0</v>
      </c>
      <c r="S216" s="284">
        <f>HLOOKUP($A216,'Scenario 6'!$I$108:$N$138,Summary!S$2-2015,FALSE)</f>
        <v>0</v>
      </c>
      <c r="T216" s="284">
        <f>HLOOKUP($A216,'Scenario 6'!$I$108:$N$138,Summary!T$2-2015,FALSE)</f>
        <v>0</v>
      </c>
      <c r="U216" s="284">
        <f>HLOOKUP($A216,'Scenario 6'!$I$108:$N$138,Summary!U$2-2015,FALSE)</f>
        <v>0</v>
      </c>
      <c r="V216" s="284">
        <f>HLOOKUP($A216,'Scenario 6'!$I$108:$N$138,Summary!V$2-2015,FALSE)</f>
        <v>0</v>
      </c>
      <c r="W216" s="284">
        <f>HLOOKUP($A216,'Scenario 6'!$I$108:$N$138,Summary!W$2-2015,FALSE)</f>
        <v>0</v>
      </c>
      <c r="X216" s="284">
        <f>HLOOKUP($A216,'Scenario 6'!$I$108:$N$138,Summary!X$2-2015,FALSE)</f>
        <v>0</v>
      </c>
      <c r="Y216" s="284">
        <f>HLOOKUP($A216,'Scenario 6'!$I$108:$N$138,Summary!Y$2-2015,FALSE)</f>
        <v>0</v>
      </c>
      <c r="Z216" s="284">
        <f>HLOOKUP($A216,'Scenario 6'!$I$108:$N$138,Summary!Z$2-2015,FALSE)</f>
        <v>0</v>
      </c>
      <c r="AA216" s="284">
        <f>HLOOKUP($A216,'Scenario 6'!$I$108:$N$138,Summary!AA$2-2015,FALSE)</f>
        <v>0</v>
      </c>
      <c r="AB216" s="284">
        <f>HLOOKUP($A216,'Scenario 6'!$I$108:$N$138,Summary!AB$2-2015,FALSE)</f>
        <v>0</v>
      </c>
      <c r="AC216" s="284">
        <f>HLOOKUP($A216,'Scenario 6'!$I$108:$N$138,Summary!AC$2-2015,FALSE)</f>
        <v>0</v>
      </c>
      <c r="AD216" s="284">
        <f>HLOOKUP($A216,'Scenario 6'!$I$108:$N$138,Summary!AD$2-2015,FALSE)</f>
        <v>0</v>
      </c>
      <c r="AE216" s="284">
        <f>HLOOKUP($A216,'Scenario 6'!$I$108:$N$138,Summary!AE$2-2015,FALSE)</f>
        <v>0</v>
      </c>
      <c r="AF216" s="284">
        <f>HLOOKUP($A216,'Scenario 6'!$I$108:$N$138,Summary!AF$2-2015,FALSE)</f>
        <v>0</v>
      </c>
      <c r="AG216" s="284">
        <f>HLOOKUP($A216,'Scenario 6'!$I$108:$N$138,Summary!AG$2-2015,FALSE)</f>
        <v>0</v>
      </c>
      <c r="AH216" s="284">
        <f>HLOOKUP($A216,'Scenario 6'!$I$108:$N$138,Summary!AH$2-2015,FALSE)</f>
        <v>0</v>
      </c>
      <c r="AI216" s="284">
        <f>HLOOKUP($A216,'Scenario 6'!$I$108:$N$138,Summary!AI$2-2015,FALSE)</f>
        <v>0</v>
      </c>
      <c r="AJ216" s="284">
        <f>HLOOKUP($A216,'Scenario 6'!$I$108:$N$138,Summary!AJ$2-2015,FALSE)</f>
        <v>0</v>
      </c>
      <c r="AK216" s="284">
        <f>SUM(H216:AJ216)</f>
        <v>0</v>
      </c>
    </row>
    <row r="217" spans="1:37" s="281" customFormat="1" hidden="1" outlineLevel="1">
      <c r="A217" s="283" t="str">
        <f>A216</f>
        <v>6D</v>
      </c>
      <c r="B217" s="283"/>
      <c r="C217" s="287" t="s">
        <v>227</v>
      </c>
      <c r="D217" s="283"/>
      <c r="E217" s="283"/>
      <c r="F217" s="296"/>
      <c r="G217" s="282"/>
      <c r="H217" s="284">
        <f>HLOOKUP($A217,'Scenario 6'!$I$143:$N$173,Summary!H$2-2015,FALSE)</f>
        <v>0</v>
      </c>
      <c r="I217" s="284">
        <f>HLOOKUP($A217,'Scenario 6'!$I$143:$N$173,Summary!I$2-2015,FALSE)</f>
        <v>0</v>
      </c>
      <c r="J217" s="284">
        <f>HLOOKUP($A217,'Scenario 6'!$I$143:$N$173,Summary!J$2-2015,FALSE)</f>
        <v>0</v>
      </c>
      <c r="K217" s="284">
        <f>HLOOKUP($A217,'Scenario 6'!$I$143:$N$173,Summary!K$2-2015,FALSE)</f>
        <v>0</v>
      </c>
      <c r="L217" s="284">
        <f>HLOOKUP($A217,'Scenario 6'!$I$143:$N$173,Summary!L$2-2015,FALSE)</f>
        <v>0</v>
      </c>
      <c r="M217" s="284">
        <f>HLOOKUP($A217,'Scenario 6'!$I$143:$N$173,Summary!M$2-2015,FALSE)</f>
        <v>0</v>
      </c>
      <c r="N217" s="284">
        <f>HLOOKUP($A217,'Scenario 6'!$I$143:$N$173,Summary!N$2-2015,FALSE)</f>
        <v>0</v>
      </c>
      <c r="O217" s="284">
        <f>HLOOKUP($A217,'Scenario 6'!$I$143:$N$173,Summary!O$2-2015,FALSE)</f>
        <v>0</v>
      </c>
      <c r="P217" s="284">
        <f>HLOOKUP($A217,'Scenario 6'!$I$143:$N$173,Summary!P$2-2015,FALSE)</f>
        <v>0</v>
      </c>
      <c r="Q217" s="284">
        <f>HLOOKUP($A217,'Scenario 6'!$I$143:$N$173,Summary!Q$2-2015,FALSE)</f>
        <v>0</v>
      </c>
      <c r="R217" s="284">
        <f>HLOOKUP($A217,'Scenario 6'!$I$143:$N$173,Summary!R$2-2015,FALSE)</f>
        <v>0</v>
      </c>
      <c r="S217" s="284">
        <f>HLOOKUP($A217,'Scenario 6'!$I$143:$N$173,Summary!S$2-2015,FALSE)</f>
        <v>0</v>
      </c>
      <c r="T217" s="284">
        <f>HLOOKUP($A217,'Scenario 6'!$I$143:$N$173,Summary!T$2-2015,FALSE)</f>
        <v>0</v>
      </c>
      <c r="U217" s="284">
        <f>HLOOKUP($A217,'Scenario 6'!$I$143:$N$173,Summary!U$2-2015,FALSE)</f>
        <v>0</v>
      </c>
      <c r="V217" s="284">
        <f>HLOOKUP($A217,'Scenario 6'!$I$143:$N$173,Summary!V$2-2015,FALSE)</f>
        <v>0</v>
      </c>
      <c r="W217" s="284">
        <f>HLOOKUP($A217,'Scenario 6'!$I$143:$N$173,Summary!W$2-2015,FALSE)</f>
        <v>0</v>
      </c>
      <c r="X217" s="284">
        <f>HLOOKUP($A217,'Scenario 6'!$I$143:$N$173,Summary!X$2-2015,FALSE)</f>
        <v>0</v>
      </c>
      <c r="Y217" s="284">
        <f>HLOOKUP($A217,'Scenario 6'!$I$143:$N$173,Summary!Y$2-2015,FALSE)</f>
        <v>0</v>
      </c>
      <c r="Z217" s="284">
        <f>HLOOKUP($A217,'Scenario 6'!$I$143:$N$173,Summary!Z$2-2015,FALSE)</f>
        <v>0</v>
      </c>
      <c r="AA217" s="284">
        <f>HLOOKUP($A217,'Scenario 6'!$I$143:$N$173,Summary!AA$2-2015,FALSE)</f>
        <v>0</v>
      </c>
      <c r="AB217" s="284">
        <f>HLOOKUP($A217,'Scenario 6'!$I$143:$N$173,Summary!AB$2-2015,FALSE)</f>
        <v>0</v>
      </c>
      <c r="AC217" s="284">
        <f>HLOOKUP($A217,'Scenario 6'!$I$143:$N$173,Summary!AC$2-2015,FALSE)</f>
        <v>0</v>
      </c>
      <c r="AD217" s="284">
        <f>HLOOKUP($A217,'Scenario 6'!$I$143:$N$173,Summary!AD$2-2015,FALSE)</f>
        <v>0</v>
      </c>
      <c r="AE217" s="284">
        <f>HLOOKUP($A217,'Scenario 6'!$I$143:$N$173,Summary!AE$2-2015,FALSE)</f>
        <v>0</v>
      </c>
      <c r="AF217" s="284">
        <f>HLOOKUP($A217,'Scenario 6'!$I$143:$N$173,Summary!AF$2-2015,FALSE)</f>
        <v>0</v>
      </c>
      <c r="AG217" s="284">
        <f>HLOOKUP($A217,'Scenario 6'!$I$143:$N$173,Summary!AG$2-2015,FALSE)</f>
        <v>0</v>
      </c>
      <c r="AH217" s="284">
        <f>HLOOKUP($A217,'Scenario 6'!$I$143:$N$173,Summary!AH$2-2015,FALSE)</f>
        <v>0</v>
      </c>
      <c r="AI217" s="284">
        <f>HLOOKUP($A217,'Scenario 6'!$I$143:$N$173,Summary!AI$2-2015,FALSE)</f>
        <v>0</v>
      </c>
      <c r="AJ217" s="284">
        <f>HLOOKUP($A217,'Scenario 6'!$I$143:$N$173,Summary!AJ$2-2015,FALSE)</f>
        <v>0</v>
      </c>
      <c r="AK217" s="284">
        <f>SUM(H217:AJ217)</f>
        <v>0</v>
      </c>
    </row>
    <row r="218" spans="1:37" s="281" customFormat="1" hidden="1" outlineLevel="1">
      <c r="A218" s="283" t="str">
        <f>A217</f>
        <v>6D</v>
      </c>
      <c r="B218" s="283"/>
      <c r="C218" s="287" t="s">
        <v>114</v>
      </c>
      <c r="D218" s="283"/>
      <c r="E218" s="283"/>
      <c r="F218" s="296"/>
      <c r="G218" s="282"/>
      <c r="H218" s="284">
        <f>HLOOKUP($A218,'Scenario 6'!$I$178:$N$208,Summary!H$2-2015,FALSE)</f>
        <v>0</v>
      </c>
      <c r="I218" s="284">
        <f>HLOOKUP($A218,'Scenario 6'!$I$178:$N$208,Summary!I$2-2015,FALSE)</f>
        <v>0</v>
      </c>
      <c r="J218" s="284">
        <f>HLOOKUP($A218,'Scenario 6'!$I$178:$N$208,Summary!J$2-2015,FALSE)</f>
        <v>0</v>
      </c>
      <c r="K218" s="284">
        <f>HLOOKUP($A218,'Scenario 6'!$I$178:$N$208,Summary!K$2-2015,FALSE)</f>
        <v>0</v>
      </c>
      <c r="L218" s="284">
        <f>HLOOKUP($A218,'Scenario 6'!$I$178:$N$208,Summary!L$2-2015,FALSE)</f>
        <v>0</v>
      </c>
      <c r="M218" s="284">
        <f>HLOOKUP($A218,'Scenario 6'!$I$178:$N$208,Summary!M$2-2015,FALSE)</f>
        <v>0</v>
      </c>
      <c r="N218" s="284">
        <f>HLOOKUP($A218,'Scenario 6'!$I$178:$N$208,Summary!N$2-2015,FALSE)</f>
        <v>0</v>
      </c>
      <c r="O218" s="284">
        <f>HLOOKUP($A218,'Scenario 6'!$I$178:$N$208,Summary!O$2-2015,FALSE)</f>
        <v>0</v>
      </c>
      <c r="P218" s="284">
        <f>HLOOKUP($A218,'Scenario 6'!$I$178:$N$208,Summary!P$2-2015,FALSE)</f>
        <v>0</v>
      </c>
      <c r="Q218" s="284">
        <f>HLOOKUP($A218,'Scenario 6'!$I$178:$N$208,Summary!Q$2-2015,FALSE)</f>
        <v>0</v>
      </c>
      <c r="R218" s="284">
        <f>HLOOKUP($A218,'Scenario 6'!$I$178:$N$208,Summary!R$2-2015,FALSE)</f>
        <v>0</v>
      </c>
      <c r="S218" s="284">
        <f>HLOOKUP($A218,'Scenario 6'!$I$178:$N$208,Summary!S$2-2015,FALSE)</f>
        <v>0</v>
      </c>
      <c r="T218" s="284">
        <f>HLOOKUP($A218,'Scenario 6'!$I$178:$N$208,Summary!T$2-2015,FALSE)</f>
        <v>0</v>
      </c>
      <c r="U218" s="284">
        <f>HLOOKUP($A218,'Scenario 6'!$I$178:$N$208,Summary!U$2-2015,FALSE)</f>
        <v>0</v>
      </c>
      <c r="V218" s="284">
        <f>HLOOKUP($A218,'Scenario 6'!$I$178:$N$208,Summary!V$2-2015,FALSE)</f>
        <v>0</v>
      </c>
      <c r="W218" s="284">
        <f>HLOOKUP($A218,'Scenario 6'!$I$178:$N$208,Summary!W$2-2015,FALSE)</f>
        <v>0</v>
      </c>
      <c r="X218" s="284">
        <f>HLOOKUP($A218,'Scenario 6'!$I$178:$N$208,Summary!X$2-2015,FALSE)</f>
        <v>0</v>
      </c>
      <c r="Y218" s="284">
        <f>HLOOKUP($A218,'Scenario 6'!$I$178:$N$208,Summary!Y$2-2015,FALSE)</f>
        <v>0</v>
      </c>
      <c r="Z218" s="284">
        <f>HLOOKUP($A218,'Scenario 6'!$I$178:$N$208,Summary!Z$2-2015,FALSE)</f>
        <v>0</v>
      </c>
      <c r="AA218" s="284">
        <f>HLOOKUP($A218,'Scenario 6'!$I$178:$N$208,Summary!AA$2-2015,FALSE)</f>
        <v>0</v>
      </c>
      <c r="AB218" s="284">
        <f>HLOOKUP($A218,'Scenario 6'!$I$178:$N$208,Summary!AB$2-2015,FALSE)</f>
        <v>0</v>
      </c>
      <c r="AC218" s="284">
        <f>HLOOKUP($A218,'Scenario 6'!$I$178:$N$208,Summary!AC$2-2015,FALSE)</f>
        <v>0</v>
      </c>
      <c r="AD218" s="284">
        <f>HLOOKUP($A218,'Scenario 6'!$I$178:$N$208,Summary!AD$2-2015,FALSE)</f>
        <v>0</v>
      </c>
      <c r="AE218" s="284">
        <f>HLOOKUP($A218,'Scenario 6'!$I$178:$N$208,Summary!AE$2-2015,FALSE)</f>
        <v>0</v>
      </c>
      <c r="AF218" s="284">
        <f>HLOOKUP($A218,'Scenario 6'!$I$178:$N$208,Summary!AF$2-2015,FALSE)</f>
        <v>0</v>
      </c>
      <c r="AG218" s="284">
        <f>HLOOKUP($A218,'Scenario 6'!$I$178:$N$208,Summary!AG$2-2015,FALSE)</f>
        <v>0</v>
      </c>
      <c r="AH218" s="284">
        <f>HLOOKUP($A218,'Scenario 6'!$I$178:$N$208,Summary!AH$2-2015,FALSE)</f>
        <v>0</v>
      </c>
      <c r="AI218" s="284">
        <f>HLOOKUP($A218,'Scenario 6'!$I$178:$N$208,Summary!AI$2-2015,FALSE)</f>
        <v>0</v>
      </c>
      <c r="AJ218" s="284">
        <f>HLOOKUP($A218,'Scenario 6'!$I$178:$N$208,Summary!AJ$2-2015,FALSE)</f>
        <v>0</v>
      </c>
      <c r="AK218" s="284">
        <f>SUM(H218:AJ218)</f>
        <v>0</v>
      </c>
    </row>
    <row r="219" spans="1:37" s="281" customFormat="1" collapsed="1">
      <c r="A219" s="285" t="s">
        <v>244</v>
      </c>
      <c r="B219" s="285" t="str">
        <f>CONCATENATE("Sensitivity ",A219)</f>
        <v>Sensitivity 6E</v>
      </c>
      <c r="C219" s="289" t="s">
        <v>237</v>
      </c>
      <c r="D219" s="285" t="s">
        <v>427</v>
      </c>
      <c r="E219" s="285" t="s">
        <v>427</v>
      </c>
      <c r="F219" s="295"/>
      <c r="G219" s="288"/>
      <c r="H219" s="290">
        <f>SUBTOTAL(9,H220:H224)</f>
        <v>0</v>
      </c>
      <c r="I219" s="290">
        <f t="shared" ref="I219" si="987">SUBTOTAL(9,I220:I224)</f>
        <v>0</v>
      </c>
      <c r="J219" s="290">
        <f t="shared" ref="J219" si="988">SUBTOTAL(9,J220:J224)</f>
        <v>0</v>
      </c>
      <c r="K219" s="290">
        <f t="shared" ref="K219" si="989">SUBTOTAL(9,K220:K224)</f>
        <v>0</v>
      </c>
      <c r="L219" s="290">
        <f t="shared" ref="L219" si="990">SUBTOTAL(9,L220:L224)</f>
        <v>0</v>
      </c>
      <c r="M219" s="290">
        <f t="shared" ref="M219" si="991">SUBTOTAL(9,M220:M224)</f>
        <v>0</v>
      </c>
      <c r="N219" s="290">
        <f t="shared" ref="N219" si="992">SUBTOTAL(9,N220:N224)</f>
        <v>0</v>
      </c>
      <c r="O219" s="290">
        <f t="shared" ref="O219" si="993">SUBTOTAL(9,O220:O224)</f>
        <v>0</v>
      </c>
      <c r="P219" s="290">
        <f t="shared" ref="P219" si="994">SUBTOTAL(9,P220:P224)</f>
        <v>0</v>
      </c>
      <c r="Q219" s="290">
        <f t="shared" ref="Q219" si="995">SUBTOTAL(9,Q220:Q224)</f>
        <v>0</v>
      </c>
      <c r="R219" s="290">
        <f t="shared" ref="R219" si="996">SUBTOTAL(9,R220:R224)</f>
        <v>0</v>
      </c>
      <c r="S219" s="290">
        <f t="shared" ref="S219" si="997">SUBTOTAL(9,S220:S224)</f>
        <v>0</v>
      </c>
      <c r="T219" s="290">
        <f t="shared" ref="T219" si="998">SUBTOTAL(9,T220:T224)</f>
        <v>0</v>
      </c>
      <c r="U219" s="290">
        <f t="shared" ref="U219" si="999">SUBTOTAL(9,U220:U224)</f>
        <v>0</v>
      </c>
      <c r="V219" s="290">
        <f t="shared" ref="V219" si="1000">SUBTOTAL(9,V220:V224)</f>
        <v>0</v>
      </c>
      <c r="W219" s="290">
        <f t="shared" ref="W219" si="1001">SUBTOTAL(9,W220:W224)</f>
        <v>0</v>
      </c>
      <c r="X219" s="290">
        <f t="shared" ref="X219" si="1002">SUBTOTAL(9,X220:X224)</f>
        <v>0</v>
      </c>
      <c r="Y219" s="290">
        <f t="shared" ref="Y219" si="1003">SUBTOTAL(9,Y220:Y224)</f>
        <v>0</v>
      </c>
      <c r="Z219" s="290">
        <f t="shared" ref="Z219" si="1004">SUBTOTAL(9,Z220:Z224)</f>
        <v>0</v>
      </c>
      <c r="AA219" s="290">
        <f t="shared" ref="AA219" si="1005">SUBTOTAL(9,AA220:AA224)</f>
        <v>0</v>
      </c>
      <c r="AB219" s="290">
        <f t="shared" ref="AB219" si="1006">SUBTOTAL(9,AB220:AB224)</f>
        <v>0</v>
      </c>
      <c r="AC219" s="290">
        <f t="shared" ref="AC219" si="1007">SUBTOTAL(9,AC220:AC224)</f>
        <v>0</v>
      </c>
      <c r="AD219" s="290">
        <f t="shared" ref="AD219" si="1008">SUBTOTAL(9,AD220:AD224)</f>
        <v>0</v>
      </c>
      <c r="AE219" s="290">
        <f t="shared" ref="AE219" si="1009">SUBTOTAL(9,AE220:AE224)</f>
        <v>0</v>
      </c>
      <c r="AF219" s="290">
        <f t="shared" ref="AF219" si="1010">SUBTOTAL(9,AF220:AF224)</f>
        <v>0</v>
      </c>
      <c r="AG219" s="290">
        <f t="shared" ref="AG219" si="1011">SUBTOTAL(9,AG220:AG224)</f>
        <v>0</v>
      </c>
      <c r="AH219" s="290">
        <f t="shared" ref="AH219" si="1012">SUBTOTAL(9,AH220:AH224)</f>
        <v>0</v>
      </c>
      <c r="AI219" s="290">
        <f t="shared" ref="AI219" si="1013">SUBTOTAL(9,AI220:AI224)</f>
        <v>0</v>
      </c>
      <c r="AJ219" s="290">
        <f t="shared" ref="AJ219" si="1014">SUBTOTAL(9,AJ220:AJ224)</f>
        <v>0</v>
      </c>
      <c r="AK219" s="290">
        <f t="shared" ref="AK219" si="1015">SUBTOTAL(9,AK220:AK224)</f>
        <v>0</v>
      </c>
    </row>
    <row r="220" spans="1:37" s="281" customFormat="1" hidden="1" outlineLevel="1">
      <c r="A220" s="283" t="str">
        <f>A219</f>
        <v>6E</v>
      </c>
      <c r="B220" s="283"/>
      <c r="C220" s="287" t="s">
        <v>224</v>
      </c>
      <c r="D220" s="283"/>
      <c r="E220" s="283"/>
      <c r="F220" s="296"/>
      <c r="G220" s="282"/>
      <c r="H220" s="284">
        <f>HLOOKUP($A220,'Scenario 6'!$I$42:$N$72,Summary!H$2-2015,FALSE)</f>
        <v>0</v>
      </c>
      <c r="I220" s="284">
        <f>HLOOKUP($A220,'Scenario 6'!$I$42:$N$72,Summary!I$2-2015,FALSE)</f>
        <v>0</v>
      </c>
      <c r="J220" s="284">
        <f>HLOOKUP($A220,'Scenario 6'!$I$42:$N$72,Summary!J$2-2015,FALSE)</f>
        <v>0</v>
      </c>
      <c r="K220" s="284">
        <f>HLOOKUP($A220,'Scenario 6'!$I$42:$N$72,Summary!K$2-2015,FALSE)</f>
        <v>0</v>
      </c>
      <c r="L220" s="284">
        <f>HLOOKUP($A220,'Scenario 6'!$I$42:$N$72,Summary!L$2-2015,FALSE)</f>
        <v>0</v>
      </c>
      <c r="M220" s="284">
        <f>HLOOKUP($A220,'Scenario 6'!$I$42:$N$72,Summary!M$2-2015,FALSE)</f>
        <v>0</v>
      </c>
      <c r="N220" s="284">
        <f>HLOOKUP($A220,'Scenario 6'!$I$42:$N$72,Summary!N$2-2015,FALSE)</f>
        <v>0</v>
      </c>
      <c r="O220" s="284">
        <f>HLOOKUP($A220,'Scenario 6'!$I$42:$N$72,Summary!O$2-2015,FALSE)</f>
        <v>0</v>
      </c>
      <c r="P220" s="284">
        <f>HLOOKUP($A220,'Scenario 6'!$I$42:$N$72,Summary!P$2-2015,FALSE)</f>
        <v>0</v>
      </c>
      <c r="Q220" s="284">
        <f>HLOOKUP($A220,'Scenario 6'!$I$42:$N$72,Summary!Q$2-2015,FALSE)</f>
        <v>0</v>
      </c>
      <c r="R220" s="284">
        <f>HLOOKUP($A220,'Scenario 6'!$I$42:$N$72,Summary!R$2-2015,FALSE)</f>
        <v>0</v>
      </c>
      <c r="S220" s="284">
        <f>HLOOKUP($A220,'Scenario 6'!$I$42:$N$72,Summary!S$2-2015,FALSE)</f>
        <v>0</v>
      </c>
      <c r="T220" s="284">
        <f>HLOOKUP($A220,'Scenario 6'!$I$42:$N$72,Summary!T$2-2015,FALSE)</f>
        <v>0</v>
      </c>
      <c r="U220" s="284">
        <f>HLOOKUP($A220,'Scenario 6'!$I$42:$N$72,Summary!U$2-2015,FALSE)</f>
        <v>0</v>
      </c>
      <c r="V220" s="284">
        <f>HLOOKUP($A220,'Scenario 6'!$I$42:$N$72,Summary!V$2-2015,FALSE)</f>
        <v>0</v>
      </c>
      <c r="W220" s="284">
        <f>HLOOKUP($A220,'Scenario 6'!$I$42:$N$72,Summary!W$2-2015,FALSE)</f>
        <v>0</v>
      </c>
      <c r="X220" s="284">
        <f>HLOOKUP($A220,'Scenario 6'!$I$42:$N$72,Summary!X$2-2015,FALSE)</f>
        <v>0</v>
      </c>
      <c r="Y220" s="284">
        <f>HLOOKUP($A220,'Scenario 6'!$I$42:$N$72,Summary!Y$2-2015,FALSE)</f>
        <v>0</v>
      </c>
      <c r="Z220" s="284">
        <f>HLOOKUP($A220,'Scenario 6'!$I$42:$N$72,Summary!Z$2-2015,FALSE)</f>
        <v>0</v>
      </c>
      <c r="AA220" s="284">
        <f>HLOOKUP($A220,'Scenario 6'!$I$42:$N$72,Summary!AA$2-2015,FALSE)</f>
        <v>0</v>
      </c>
      <c r="AB220" s="284">
        <f>HLOOKUP($A220,'Scenario 6'!$I$42:$N$72,Summary!AB$2-2015,FALSE)</f>
        <v>0</v>
      </c>
      <c r="AC220" s="284">
        <f>HLOOKUP($A220,'Scenario 6'!$I$42:$N$72,Summary!AC$2-2015,FALSE)</f>
        <v>0</v>
      </c>
      <c r="AD220" s="284">
        <f>HLOOKUP($A220,'Scenario 6'!$I$42:$N$72,Summary!AD$2-2015,FALSE)</f>
        <v>0</v>
      </c>
      <c r="AE220" s="284">
        <f>HLOOKUP($A220,'Scenario 6'!$I$42:$N$72,Summary!AE$2-2015,FALSE)</f>
        <v>0</v>
      </c>
      <c r="AF220" s="284">
        <f>HLOOKUP($A220,'Scenario 6'!$I$42:$N$72,Summary!AF$2-2015,FALSE)</f>
        <v>0</v>
      </c>
      <c r="AG220" s="284">
        <f>HLOOKUP($A220,'Scenario 6'!$I$42:$N$72,Summary!AG$2-2015,FALSE)</f>
        <v>0</v>
      </c>
      <c r="AH220" s="284">
        <f>HLOOKUP($A220,'Scenario 6'!$I$42:$N$72,Summary!AH$2-2015,FALSE)</f>
        <v>0</v>
      </c>
      <c r="AI220" s="284">
        <f>HLOOKUP($A220,'Scenario 6'!$I$42:$N$72,Summary!AI$2-2015,FALSE)</f>
        <v>0</v>
      </c>
      <c r="AJ220" s="284">
        <f>HLOOKUP($A220,'Scenario 6'!$I$42:$N$72,Summary!AJ$2-2015,FALSE)</f>
        <v>0</v>
      </c>
      <c r="AK220" s="284">
        <f>SUM(H220:AJ220)</f>
        <v>0</v>
      </c>
    </row>
    <row r="221" spans="1:37" s="281" customFormat="1" hidden="1" outlineLevel="1">
      <c r="A221" s="283" t="str">
        <f>A220</f>
        <v>6E</v>
      </c>
      <c r="B221" s="283"/>
      <c r="C221" s="287" t="s">
        <v>225</v>
      </c>
      <c r="D221" s="283"/>
      <c r="E221" s="283"/>
      <c r="F221" s="296"/>
      <c r="G221" s="282"/>
      <c r="H221" s="284" t="str">
        <f>HLOOKUP($A221,'Scenario 6'!$I$75:$N$105,Summary!H$2-2015,FALSE)</f>
        <v/>
      </c>
      <c r="I221" s="284" t="str">
        <f>HLOOKUP($A221,'Scenario 6'!$I$75:$N$105,Summary!I$2-2015,FALSE)</f>
        <v/>
      </c>
      <c r="J221" s="284" t="str">
        <f>HLOOKUP($A221,'Scenario 6'!$I$75:$N$105,Summary!J$2-2015,FALSE)</f>
        <v/>
      </c>
      <c r="K221" s="284" t="str">
        <f>HLOOKUP($A221,'Scenario 6'!$I$75:$N$105,Summary!K$2-2015,FALSE)</f>
        <v/>
      </c>
      <c r="L221" s="284" t="str">
        <f>HLOOKUP($A221,'Scenario 6'!$I$75:$N$105,Summary!L$2-2015,FALSE)</f>
        <v/>
      </c>
      <c r="M221" s="284" t="str">
        <f>HLOOKUP($A221,'Scenario 6'!$I$75:$N$105,Summary!M$2-2015,FALSE)</f>
        <v/>
      </c>
      <c r="N221" s="284" t="str">
        <f>HLOOKUP($A221,'Scenario 6'!$I$75:$N$105,Summary!N$2-2015,FALSE)</f>
        <v/>
      </c>
      <c r="O221" s="284" t="str">
        <f>HLOOKUP($A221,'Scenario 6'!$I$75:$N$105,Summary!O$2-2015,FALSE)</f>
        <v/>
      </c>
      <c r="P221" s="284" t="str">
        <f>HLOOKUP($A221,'Scenario 6'!$I$75:$N$105,Summary!P$2-2015,FALSE)</f>
        <v/>
      </c>
      <c r="Q221" s="284" t="str">
        <f>HLOOKUP($A221,'Scenario 6'!$I$75:$N$105,Summary!Q$2-2015,FALSE)</f>
        <v/>
      </c>
      <c r="R221" s="284" t="str">
        <f>HLOOKUP($A221,'Scenario 6'!$I$75:$N$105,Summary!R$2-2015,FALSE)</f>
        <v/>
      </c>
      <c r="S221" s="284" t="str">
        <f>HLOOKUP($A221,'Scenario 6'!$I$75:$N$105,Summary!S$2-2015,FALSE)</f>
        <v/>
      </c>
      <c r="T221" s="284" t="str">
        <f>HLOOKUP($A221,'Scenario 6'!$I$75:$N$105,Summary!T$2-2015,FALSE)</f>
        <v/>
      </c>
      <c r="U221" s="284" t="str">
        <f>HLOOKUP($A221,'Scenario 6'!$I$75:$N$105,Summary!U$2-2015,FALSE)</f>
        <v/>
      </c>
      <c r="V221" s="284" t="str">
        <f>HLOOKUP($A221,'Scenario 6'!$I$75:$N$105,Summary!V$2-2015,FALSE)</f>
        <v/>
      </c>
      <c r="W221" s="284" t="str">
        <f>HLOOKUP($A221,'Scenario 6'!$I$75:$N$105,Summary!W$2-2015,FALSE)</f>
        <v/>
      </c>
      <c r="X221" s="284" t="str">
        <f>HLOOKUP($A221,'Scenario 6'!$I$75:$N$105,Summary!X$2-2015,FALSE)</f>
        <v/>
      </c>
      <c r="Y221" s="284" t="str">
        <f>HLOOKUP($A221,'Scenario 6'!$I$75:$N$105,Summary!Y$2-2015,FALSE)</f>
        <v/>
      </c>
      <c r="Z221" s="284" t="str">
        <f>HLOOKUP($A221,'Scenario 6'!$I$75:$N$105,Summary!Z$2-2015,FALSE)</f>
        <v/>
      </c>
      <c r="AA221" s="284" t="str">
        <f>HLOOKUP($A221,'Scenario 6'!$I$75:$N$105,Summary!AA$2-2015,FALSE)</f>
        <v/>
      </c>
      <c r="AB221" s="284" t="str">
        <f>HLOOKUP($A221,'Scenario 6'!$I$75:$N$105,Summary!AB$2-2015,FALSE)</f>
        <v/>
      </c>
      <c r="AC221" s="284" t="str">
        <f>HLOOKUP($A221,'Scenario 6'!$I$75:$N$105,Summary!AC$2-2015,FALSE)</f>
        <v/>
      </c>
      <c r="AD221" s="284" t="str">
        <f>HLOOKUP($A221,'Scenario 6'!$I$75:$N$105,Summary!AD$2-2015,FALSE)</f>
        <v/>
      </c>
      <c r="AE221" s="284" t="str">
        <f>HLOOKUP($A221,'Scenario 6'!$I$75:$N$105,Summary!AE$2-2015,FALSE)</f>
        <v/>
      </c>
      <c r="AF221" s="284" t="str">
        <f>HLOOKUP($A221,'Scenario 6'!$I$75:$N$105,Summary!AF$2-2015,FALSE)</f>
        <v/>
      </c>
      <c r="AG221" s="284" t="str">
        <f>HLOOKUP($A221,'Scenario 6'!$I$75:$N$105,Summary!AG$2-2015,FALSE)</f>
        <v/>
      </c>
      <c r="AH221" s="284" t="str">
        <f>HLOOKUP($A221,'Scenario 6'!$I$75:$N$105,Summary!AH$2-2015,FALSE)</f>
        <v/>
      </c>
      <c r="AI221" s="284" t="str">
        <f>HLOOKUP($A221,'Scenario 6'!$I$75:$N$105,Summary!AI$2-2015,FALSE)</f>
        <v/>
      </c>
      <c r="AJ221" s="284" t="str">
        <f>HLOOKUP($A221,'Scenario 6'!$I$75:$N$105,Summary!AJ$2-2015,FALSE)</f>
        <v/>
      </c>
      <c r="AK221" s="284">
        <f>SUM(H221:AJ221)</f>
        <v>0</v>
      </c>
    </row>
    <row r="222" spans="1:37" s="281" customFormat="1" hidden="1" outlineLevel="1">
      <c r="A222" s="283" t="str">
        <f>A221</f>
        <v>6E</v>
      </c>
      <c r="B222" s="283"/>
      <c r="C222" s="287" t="s">
        <v>226</v>
      </c>
      <c r="D222" s="283"/>
      <c r="E222" s="283"/>
      <c r="F222" s="296"/>
      <c r="G222" s="282"/>
      <c r="H222" s="284">
        <f>HLOOKUP($A222,'Scenario 6'!$I$108:$N$138,Summary!H$2-2015,FALSE)</f>
        <v>0</v>
      </c>
      <c r="I222" s="284">
        <f>HLOOKUP($A222,'Scenario 6'!$I$108:$N$138,Summary!I$2-2015,FALSE)</f>
        <v>0</v>
      </c>
      <c r="J222" s="284">
        <f>HLOOKUP($A222,'Scenario 6'!$I$108:$N$138,Summary!J$2-2015,FALSE)</f>
        <v>0</v>
      </c>
      <c r="K222" s="284">
        <f>HLOOKUP($A222,'Scenario 6'!$I$108:$N$138,Summary!K$2-2015,FALSE)</f>
        <v>0</v>
      </c>
      <c r="L222" s="284">
        <f>HLOOKUP($A222,'Scenario 6'!$I$108:$N$138,Summary!L$2-2015,FALSE)</f>
        <v>0</v>
      </c>
      <c r="M222" s="284">
        <f>HLOOKUP($A222,'Scenario 6'!$I$108:$N$138,Summary!M$2-2015,FALSE)</f>
        <v>0</v>
      </c>
      <c r="N222" s="284">
        <f>HLOOKUP($A222,'Scenario 6'!$I$108:$N$138,Summary!N$2-2015,FALSE)</f>
        <v>0</v>
      </c>
      <c r="O222" s="284">
        <f>HLOOKUP($A222,'Scenario 6'!$I$108:$N$138,Summary!O$2-2015,FALSE)</f>
        <v>0</v>
      </c>
      <c r="P222" s="284">
        <f>HLOOKUP($A222,'Scenario 6'!$I$108:$N$138,Summary!P$2-2015,FALSE)</f>
        <v>0</v>
      </c>
      <c r="Q222" s="284">
        <f>HLOOKUP($A222,'Scenario 6'!$I$108:$N$138,Summary!Q$2-2015,FALSE)</f>
        <v>0</v>
      </c>
      <c r="R222" s="284">
        <f>HLOOKUP($A222,'Scenario 6'!$I$108:$N$138,Summary!R$2-2015,FALSE)</f>
        <v>0</v>
      </c>
      <c r="S222" s="284">
        <f>HLOOKUP($A222,'Scenario 6'!$I$108:$N$138,Summary!S$2-2015,FALSE)</f>
        <v>0</v>
      </c>
      <c r="T222" s="284">
        <f>HLOOKUP($A222,'Scenario 6'!$I$108:$N$138,Summary!T$2-2015,FALSE)</f>
        <v>0</v>
      </c>
      <c r="U222" s="284">
        <f>HLOOKUP($A222,'Scenario 6'!$I$108:$N$138,Summary!U$2-2015,FALSE)</f>
        <v>0</v>
      </c>
      <c r="V222" s="284">
        <f>HLOOKUP($A222,'Scenario 6'!$I$108:$N$138,Summary!V$2-2015,FALSE)</f>
        <v>0</v>
      </c>
      <c r="W222" s="284">
        <f>HLOOKUP($A222,'Scenario 6'!$I$108:$N$138,Summary!W$2-2015,FALSE)</f>
        <v>0</v>
      </c>
      <c r="X222" s="284">
        <f>HLOOKUP($A222,'Scenario 6'!$I$108:$N$138,Summary!X$2-2015,FALSE)</f>
        <v>0</v>
      </c>
      <c r="Y222" s="284">
        <f>HLOOKUP($A222,'Scenario 6'!$I$108:$N$138,Summary!Y$2-2015,FALSE)</f>
        <v>0</v>
      </c>
      <c r="Z222" s="284">
        <f>HLOOKUP($A222,'Scenario 6'!$I$108:$N$138,Summary!Z$2-2015,FALSE)</f>
        <v>0</v>
      </c>
      <c r="AA222" s="284">
        <f>HLOOKUP($A222,'Scenario 6'!$I$108:$N$138,Summary!AA$2-2015,FALSE)</f>
        <v>0</v>
      </c>
      <c r="AB222" s="284">
        <f>HLOOKUP($A222,'Scenario 6'!$I$108:$N$138,Summary!AB$2-2015,FALSE)</f>
        <v>0</v>
      </c>
      <c r="AC222" s="284">
        <f>HLOOKUP($A222,'Scenario 6'!$I$108:$N$138,Summary!AC$2-2015,FALSE)</f>
        <v>0</v>
      </c>
      <c r="AD222" s="284">
        <f>HLOOKUP($A222,'Scenario 6'!$I$108:$N$138,Summary!AD$2-2015,FALSE)</f>
        <v>0</v>
      </c>
      <c r="AE222" s="284">
        <f>HLOOKUP($A222,'Scenario 6'!$I$108:$N$138,Summary!AE$2-2015,FALSE)</f>
        <v>0</v>
      </c>
      <c r="AF222" s="284">
        <f>HLOOKUP($A222,'Scenario 6'!$I$108:$N$138,Summary!AF$2-2015,FALSE)</f>
        <v>0</v>
      </c>
      <c r="AG222" s="284">
        <f>HLOOKUP($A222,'Scenario 6'!$I$108:$N$138,Summary!AG$2-2015,FALSE)</f>
        <v>0</v>
      </c>
      <c r="AH222" s="284">
        <f>HLOOKUP($A222,'Scenario 6'!$I$108:$N$138,Summary!AH$2-2015,FALSE)</f>
        <v>0</v>
      </c>
      <c r="AI222" s="284">
        <f>HLOOKUP($A222,'Scenario 6'!$I$108:$N$138,Summary!AI$2-2015,FALSE)</f>
        <v>0</v>
      </c>
      <c r="AJ222" s="284">
        <f>HLOOKUP($A222,'Scenario 6'!$I$108:$N$138,Summary!AJ$2-2015,FALSE)</f>
        <v>0</v>
      </c>
      <c r="AK222" s="284">
        <f>SUM(H222:AJ222)</f>
        <v>0</v>
      </c>
    </row>
    <row r="223" spans="1:37" s="281" customFormat="1" hidden="1" outlineLevel="1">
      <c r="A223" s="283" t="str">
        <f>A222</f>
        <v>6E</v>
      </c>
      <c r="B223" s="283"/>
      <c r="C223" s="287" t="s">
        <v>227</v>
      </c>
      <c r="D223" s="283"/>
      <c r="E223" s="283"/>
      <c r="F223" s="296"/>
      <c r="G223" s="282"/>
      <c r="H223" s="284">
        <f>HLOOKUP($A223,'Scenario 6'!$I$143:$N$173,Summary!H$2-2015,FALSE)</f>
        <v>0</v>
      </c>
      <c r="I223" s="284">
        <f>HLOOKUP($A223,'Scenario 6'!$I$143:$N$173,Summary!I$2-2015,FALSE)</f>
        <v>0</v>
      </c>
      <c r="J223" s="284">
        <f>HLOOKUP($A223,'Scenario 6'!$I$143:$N$173,Summary!J$2-2015,FALSE)</f>
        <v>0</v>
      </c>
      <c r="K223" s="284">
        <f>HLOOKUP($A223,'Scenario 6'!$I$143:$N$173,Summary!K$2-2015,FALSE)</f>
        <v>0</v>
      </c>
      <c r="L223" s="284">
        <f>HLOOKUP($A223,'Scenario 6'!$I$143:$N$173,Summary!L$2-2015,FALSE)</f>
        <v>0</v>
      </c>
      <c r="M223" s="284">
        <f>HLOOKUP($A223,'Scenario 6'!$I$143:$N$173,Summary!M$2-2015,FALSE)</f>
        <v>0</v>
      </c>
      <c r="N223" s="284">
        <f>HLOOKUP($A223,'Scenario 6'!$I$143:$N$173,Summary!N$2-2015,FALSE)</f>
        <v>0</v>
      </c>
      <c r="O223" s="284">
        <f>HLOOKUP($A223,'Scenario 6'!$I$143:$N$173,Summary!O$2-2015,FALSE)</f>
        <v>0</v>
      </c>
      <c r="P223" s="284">
        <f>HLOOKUP($A223,'Scenario 6'!$I$143:$N$173,Summary!P$2-2015,FALSE)</f>
        <v>0</v>
      </c>
      <c r="Q223" s="284">
        <f>HLOOKUP($A223,'Scenario 6'!$I$143:$N$173,Summary!Q$2-2015,FALSE)</f>
        <v>0</v>
      </c>
      <c r="R223" s="284">
        <f>HLOOKUP($A223,'Scenario 6'!$I$143:$N$173,Summary!R$2-2015,FALSE)</f>
        <v>0</v>
      </c>
      <c r="S223" s="284">
        <f>HLOOKUP($A223,'Scenario 6'!$I$143:$N$173,Summary!S$2-2015,FALSE)</f>
        <v>0</v>
      </c>
      <c r="T223" s="284">
        <f>HLOOKUP($A223,'Scenario 6'!$I$143:$N$173,Summary!T$2-2015,FALSE)</f>
        <v>0</v>
      </c>
      <c r="U223" s="284">
        <f>HLOOKUP($A223,'Scenario 6'!$I$143:$N$173,Summary!U$2-2015,FALSE)</f>
        <v>0</v>
      </c>
      <c r="V223" s="284">
        <f>HLOOKUP($A223,'Scenario 6'!$I$143:$N$173,Summary!V$2-2015,FALSE)</f>
        <v>0</v>
      </c>
      <c r="W223" s="284">
        <f>HLOOKUP($A223,'Scenario 6'!$I$143:$N$173,Summary!W$2-2015,FALSE)</f>
        <v>0</v>
      </c>
      <c r="X223" s="284">
        <f>HLOOKUP($A223,'Scenario 6'!$I$143:$N$173,Summary!X$2-2015,FALSE)</f>
        <v>0</v>
      </c>
      <c r="Y223" s="284">
        <f>HLOOKUP($A223,'Scenario 6'!$I$143:$N$173,Summary!Y$2-2015,FALSE)</f>
        <v>0</v>
      </c>
      <c r="Z223" s="284">
        <f>HLOOKUP($A223,'Scenario 6'!$I$143:$N$173,Summary!Z$2-2015,FALSE)</f>
        <v>0</v>
      </c>
      <c r="AA223" s="284">
        <f>HLOOKUP($A223,'Scenario 6'!$I$143:$N$173,Summary!AA$2-2015,FALSE)</f>
        <v>0</v>
      </c>
      <c r="AB223" s="284">
        <f>HLOOKUP($A223,'Scenario 6'!$I$143:$N$173,Summary!AB$2-2015,FALSE)</f>
        <v>0</v>
      </c>
      <c r="AC223" s="284">
        <f>HLOOKUP($A223,'Scenario 6'!$I$143:$N$173,Summary!AC$2-2015,FALSE)</f>
        <v>0</v>
      </c>
      <c r="AD223" s="284">
        <f>HLOOKUP($A223,'Scenario 6'!$I$143:$N$173,Summary!AD$2-2015,FALSE)</f>
        <v>0</v>
      </c>
      <c r="AE223" s="284">
        <f>HLOOKUP($A223,'Scenario 6'!$I$143:$N$173,Summary!AE$2-2015,FALSE)</f>
        <v>0</v>
      </c>
      <c r="AF223" s="284">
        <f>HLOOKUP($A223,'Scenario 6'!$I$143:$N$173,Summary!AF$2-2015,FALSE)</f>
        <v>0</v>
      </c>
      <c r="AG223" s="284">
        <f>HLOOKUP($A223,'Scenario 6'!$I$143:$N$173,Summary!AG$2-2015,FALSE)</f>
        <v>0</v>
      </c>
      <c r="AH223" s="284">
        <f>HLOOKUP($A223,'Scenario 6'!$I$143:$N$173,Summary!AH$2-2015,FALSE)</f>
        <v>0</v>
      </c>
      <c r="AI223" s="284">
        <f>HLOOKUP($A223,'Scenario 6'!$I$143:$N$173,Summary!AI$2-2015,FALSE)</f>
        <v>0</v>
      </c>
      <c r="AJ223" s="284">
        <f>HLOOKUP($A223,'Scenario 6'!$I$143:$N$173,Summary!AJ$2-2015,FALSE)</f>
        <v>0</v>
      </c>
      <c r="AK223" s="284">
        <f>SUM(H223:AJ223)</f>
        <v>0</v>
      </c>
    </row>
    <row r="224" spans="1:37" s="281" customFormat="1" hidden="1" outlineLevel="1">
      <c r="A224" s="283" t="str">
        <f>A223</f>
        <v>6E</v>
      </c>
      <c r="B224" s="283"/>
      <c r="C224" s="287" t="s">
        <v>114</v>
      </c>
      <c r="D224" s="283"/>
      <c r="E224" s="283"/>
      <c r="F224" s="296"/>
      <c r="G224" s="282"/>
      <c r="H224" s="284">
        <f>HLOOKUP($A224,'Scenario 6'!$I$178:$N$208,Summary!H$2-2015,FALSE)</f>
        <v>0</v>
      </c>
      <c r="I224" s="284">
        <f>HLOOKUP($A224,'Scenario 6'!$I$178:$N$208,Summary!I$2-2015,FALSE)</f>
        <v>0</v>
      </c>
      <c r="J224" s="284">
        <f>HLOOKUP($A224,'Scenario 6'!$I$178:$N$208,Summary!J$2-2015,FALSE)</f>
        <v>0</v>
      </c>
      <c r="K224" s="284">
        <f>HLOOKUP($A224,'Scenario 6'!$I$178:$N$208,Summary!K$2-2015,FALSE)</f>
        <v>0</v>
      </c>
      <c r="L224" s="284">
        <f>HLOOKUP($A224,'Scenario 6'!$I$178:$N$208,Summary!L$2-2015,FALSE)</f>
        <v>0</v>
      </c>
      <c r="M224" s="284">
        <f>HLOOKUP($A224,'Scenario 6'!$I$178:$N$208,Summary!M$2-2015,FALSE)</f>
        <v>0</v>
      </c>
      <c r="N224" s="284">
        <f>HLOOKUP($A224,'Scenario 6'!$I$178:$N$208,Summary!N$2-2015,FALSE)</f>
        <v>0</v>
      </c>
      <c r="O224" s="284">
        <f>HLOOKUP($A224,'Scenario 6'!$I$178:$N$208,Summary!O$2-2015,FALSE)</f>
        <v>0</v>
      </c>
      <c r="P224" s="284">
        <f>HLOOKUP($A224,'Scenario 6'!$I$178:$N$208,Summary!P$2-2015,FALSE)</f>
        <v>0</v>
      </c>
      <c r="Q224" s="284">
        <f>HLOOKUP($A224,'Scenario 6'!$I$178:$N$208,Summary!Q$2-2015,FALSE)</f>
        <v>0</v>
      </c>
      <c r="R224" s="284">
        <f>HLOOKUP($A224,'Scenario 6'!$I$178:$N$208,Summary!R$2-2015,FALSE)</f>
        <v>0</v>
      </c>
      <c r="S224" s="284">
        <f>HLOOKUP($A224,'Scenario 6'!$I$178:$N$208,Summary!S$2-2015,FALSE)</f>
        <v>0</v>
      </c>
      <c r="T224" s="284">
        <f>HLOOKUP($A224,'Scenario 6'!$I$178:$N$208,Summary!T$2-2015,FALSE)</f>
        <v>0</v>
      </c>
      <c r="U224" s="284">
        <f>HLOOKUP($A224,'Scenario 6'!$I$178:$N$208,Summary!U$2-2015,FALSE)</f>
        <v>0</v>
      </c>
      <c r="V224" s="284">
        <f>HLOOKUP($A224,'Scenario 6'!$I$178:$N$208,Summary!V$2-2015,FALSE)</f>
        <v>0</v>
      </c>
      <c r="W224" s="284">
        <f>HLOOKUP($A224,'Scenario 6'!$I$178:$N$208,Summary!W$2-2015,FALSE)</f>
        <v>0</v>
      </c>
      <c r="X224" s="284">
        <f>HLOOKUP($A224,'Scenario 6'!$I$178:$N$208,Summary!X$2-2015,FALSE)</f>
        <v>0</v>
      </c>
      <c r="Y224" s="284">
        <f>HLOOKUP($A224,'Scenario 6'!$I$178:$N$208,Summary!Y$2-2015,FALSE)</f>
        <v>0</v>
      </c>
      <c r="Z224" s="284">
        <f>HLOOKUP($A224,'Scenario 6'!$I$178:$N$208,Summary!Z$2-2015,FALSE)</f>
        <v>0</v>
      </c>
      <c r="AA224" s="284">
        <f>HLOOKUP($A224,'Scenario 6'!$I$178:$N$208,Summary!AA$2-2015,FALSE)</f>
        <v>0</v>
      </c>
      <c r="AB224" s="284">
        <f>HLOOKUP($A224,'Scenario 6'!$I$178:$N$208,Summary!AB$2-2015,FALSE)</f>
        <v>0</v>
      </c>
      <c r="AC224" s="284">
        <f>HLOOKUP($A224,'Scenario 6'!$I$178:$N$208,Summary!AC$2-2015,FALSE)</f>
        <v>0</v>
      </c>
      <c r="AD224" s="284">
        <f>HLOOKUP($A224,'Scenario 6'!$I$178:$N$208,Summary!AD$2-2015,FALSE)</f>
        <v>0</v>
      </c>
      <c r="AE224" s="284">
        <f>HLOOKUP($A224,'Scenario 6'!$I$178:$N$208,Summary!AE$2-2015,FALSE)</f>
        <v>0</v>
      </c>
      <c r="AF224" s="284">
        <f>HLOOKUP($A224,'Scenario 6'!$I$178:$N$208,Summary!AF$2-2015,FALSE)</f>
        <v>0</v>
      </c>
      <c r="AG224" s="284">
        <f>HLOOKUP($A224,'Scenario 6'!$I$178:$N$208,Summary!AG$2-2015,FALSE)</f>
        <v>0</v>
      </c>
      <c r="AH224" s="284">
        <f>HLOOKUP($A224,'Scenario 6'!$I$178:$N$208,Summary!AH$2-2015,FALSE)</f>
        <v>0</v>
      </c>
      <c r="AI224" s="284">
        <f>HLOOKUP($A224,'Scenario 6'!$I$178:$N$208,Summary!AI$2-2015,FALSE)</f>
        <v>0</v>
      </c>
      <c r="AJ224" s="284">
        <f>HLOOKUP($A224,'Scenario 6'!$I$178:$N$208,Summary!AJ$2-2015,FALSE)</f>
        <v>0</v>
      </c>
      <c r="AK224" s="284">
        <f>SUM(H224:AJ224)</f>
        <v>0</v>
      </c>
    </row>
    <row r="225" spans="1:37" collapsed="1">
      <c r="A225" s="286"/>
      <c r="C225" s="294"/>
      <c r="D225" s="286"/>
      <c r="E225" s="286"/>
      <c r="F225" s="297"/>
      <c r="G225" s="286"/>
      <c r="H225" s="281"/>
      <c r="I225" s="281"/>
      <c r="J225" s="281"/>
      <c r="K225" s="281"/>
      <c r="L225" s="281"/>
      <c r="M225" s="281"/>
      <c r="N225" s="281"/>
      <c r="O225" s="281"/>
      <c r="P225" s="281"/>
      <c r="Q225" s="281"/>
      <c r="R225" s="281"/>
      <c r="S225" s="281"/>
      <c r="T225" s="281"/>
      <c r="U225" s="281"/>
      <c r="V225" s="281"/>
      <c r="W225" s="281"/>
      <c r="X225" s="281"/>
      <c r="Y225" s="281"/>
      <c r="Z225" s="281"/>
      <c r="AA225" s="281"/>
      <c r="AB225" s="281"/>
      <c r="AC225" s="281"/>
      <c r="AD225" s="281"/>
      <c r="AE225" s="281"/>
      <c r="AF225" s="281"/>
      <c r="AG225" s="281"/>
      <c r="AH225" s="281"/>
      <c r="AI225" s="281"/>
      <c r="AJ225" s="281"/>
      <c r="AK225" s="281"/>
    </row>
    <row r="226" spans="1:37" s="281" customFormat="1">
      <c r="A226" s="285">
        <v>7</v>
      </c>
      <c r="B226" s="285" t="str">
        <f>CONCATENATE("Sensitivity ",A226)</f>
        <v>Sensitivity 7</v>
      </c>
      <c r="C226" s="289" t="s">
        <v>246</v>
      </c>
      <c r="D226" s="285">
        <v>2018</v>
      </c>
      <c r="E226" s="285">
        <v>2021</v>
      </c>
      <c r="F226" s="295" t="s">
        <v>319</v>
      </c>
      <c r="G226" s="288" t="s">
        <v>309</v>
      </c>
      <c r="H226" s="290">
        <f ca="1">SUBTOTAL(9,H227:H231)</f>
        <v>46536246.927945003</v>
      </c>
      <c r="I226" s="290">
        <f t="shared" ref="I226" ca="1" si="1016">SUBTOTAL(9,I227:I231)</f>
        <v>41080223.682369754</v>
      </c>
      <c r="J226" s="290">
        <f t="shared" ref="J226" ca="1" si="1017">SUBTOTAL(9,J227:J231)</f>
        <v>21910144.773217998</v>
      </c>
      <c r="K226" s="290">
        <f t="shared" ref="K226" ca="1" si="1018">SUBTOTAL(9,K227:K231)</f>
        <v>23759055.698814001</v>
      </c>
      <c r="L226" s="290">
        <f t="shared" ref="L226" ca="1" si="1019">SUBTOTAL(9,L227:L231)</f>
        <v>20897798.807916727</v>
      </c>
      <c r="M226" s="290">
        <f t="shared" ref="M226" ca="1" si="1020">SUBTOTAL(9,M227:M231)</f>
        <v>0</v>
      </c>
      <c r="N226" s="290">
        <f t="shared" ref="N226" ca="1" si="1021">SUBTOTAL(9,N227:N231)</f>
        <v>0</v>
      </c>
      <c r="O226" s="290">
        <f t="shared" ref="O226" ca="1" si="1022">SUBTOTAL(9,O227:O231)</f>
        <v>0</v>
      </c>
      <c r="P226" s="290">
        <f t="shared" ref="P226" ca="1" si="1023">SUBTOTAL(9,P227:P231)</f>
        <v>0</v>
      </c>
      <c r="Q226" s="290">
        <f t="shared" ref="Q226" ca="1" si="1024">SUBTOTAL(9,Q227:Q231)</f>
        <v>0</v>
      </c>
      <c r="R226" s="290">
        <f t="shared" ref="R226" ca="1" si="1025">SUBTOTAL(9,R227:R231)</f>
        <v>0</v>
      </c>
      <c r="S226" s="290">
        <f t="shared" ref="S226" ca="1" si="1026">SUBTOTAL(9,S227:S231)</f>
        <v>0</v>
      </c>
      <c r="T226" s="290">
        <f t="shared" ref="T226" ca="1" si="1027">SUBTOTAL(9,T227:T231)</f>
        <v>0</v>
      </c>
      <c r="U226" s="290">
        <f t="shared" ref="U226" ca="1" si="1028">SUBTOTAL(9,U227:U231)</f>
        <v>0</v>
      </c>
      <c r="V226" s="290">
        <f t="shared" ref="V226" ca="1" si="1029">SUBTOTAL(9,V227:V231)</f>
        <v>0</v>
      </c>
      <c r="W226" s="290">
        <f t="shared" ref="W226" ca="1" si="1030">SUBTOTAL(9,W227:W231)</f>
        <v>0</v>
      </c>
      <c r="X226" s="290">
        <f t="shared" ref="X226" ca="1" si="1031">SUBTOTAL(9,X227:X231)</f>
        <v>0</v>
      </c>
      <c r="Y226" s="290">
        <f t="shared" ref="Y226" ca="1" si="1032">SUBTOTAL(9,Y227:Y231)</f>
        <v>0</v>
      </c>
      <c r="Z226" s="290">
        <f t="shared" ref="Z226" ca="1" si="1033">SUBTOTAL(9,Z227:Z231)</f>
        <v>0</v>
      </c>
      <c r="AA226" s="290">
        <f t="shared" ref="AA226" ca="1" si="1034">SUBTOTAL(9,AA227:AA231)</f>
        <v>0</v>
      </c>
      <c r="AB226" s="290">
        <f t="shared" ref="AB226" ca="1" si="1035">SUBTOTAL(9,AB227:AB231)</f>
        <v>0</v>
      </c>
      <c r="AC226" s="290">
        <f t="shared" ref="AC226" ca="1" si="1036">SUBTOTAL(9,AC227:AC231)</f>
        <v>0</v>
      </c>
      <c r="AD226" s="290">
        <f t="shared" ref="AD226" ca="1" si="1037">SUBTOTAL(9,AD227:AD231)</f>
        <v>0</v>
      </c>
      <c r="AE226" s="290">
        <f t="shared" ref="AE226" ca="1" si="1038">SUBTOTAL(9,AE227:AE231)</f>
        <v>0</v>
      </c>
      <c r="AF226" s="290">
        <f t="shared" ref="AF226" ca="1" si="1039">SUBTOTAL(9,AF227:AF231)</f>
        <v>0</v>
      </c>
      <c r="AG226" s="290">
        <f t="shared" ref="AG226" ca="1" si="1040">SUBTOTAL(9,AG227:AG231)</f>
        <v>0</v>
      </c>
      <c r="AH226" s="290">
        <f t="shared" ref="AH226" ca="1" si="1041">SUBTOTAL(9,AH227:AH231)</f>
        <v>0</v>
      </c>
      <c r="AI226" s="290">
        <f t="shared" ref="AI226" ca="1" si="1042">SUBTOTAL(9,AI227:AI231)</f>
        <v>0</v>
      </c>
      <c r="AJ226" s="290">
        <f t="shared" ref="AJ226" ca="1" si="1043">SUBTOTAL(9,AJ227:AJ231)</f>
        <v>0</v>
      </c>
      <c r="AK226" s="290">
        <f t="shared" ref="AK226" ca="1" si="1044">SUBTOTAL(9,AK227:AK231)</f>
        <v>154183469.89026347</v>
      </c>
    </row>
    <row r="227" spans="1:37" s="281" customFormat="1" hidden="1" outlineLevel="1">
      <c r="A227" s="283">
        <f>A226</f>
        <v>7</v>
      </c>
      <c r="B227" s="283"/>
      <c r="C227" s="287" t="s">
        <v>224</v>
      </c>
      <c r="D227" s="283"/>
      <c r="E227" s="283"/>
      <c r="F227" s="296"/>
      <c r="G227" s="282"/>
      <c r="H227" s="284">
        <f>HLOOKUP($A227,'Scenario 7'!$I$42:$N$72,Summary!H$2-2015,FALSE)</f>
        <v>15099423.397945</v>
      </c>
      <c r="I227" s="284">
        <f>HLOOKUP($A227,'Scenario 7'!$I$42:$N$72,Summary!I$2-2015,FALSE)</f>
        <v>4985953.8723697504</v>
      </c>
      <c r="J227" s="284">
        <f>HLOOKUP($A227,'Scenario 7'!$I$42:$N$72,Summary!J$2-2015,FALSE)</f>
        <v>3185033.0674950001</v>
      </c>
      <c r="K227" s="284">
        <f>HLOOKUP($A227,'Scenario 7'!$I$42:$N$72,Summary!K$2-2015,FALSE)</f>
        <v>2884069.0540950005</v>
      </c>
      <c r="L227" s="284">
        <f>HLOOKUP($A227,'Scenario 7'!$I$42:$N$72,Summary!L$2-2015,FALSE)</f>
        <v>164048.81958172505</v>
      </c>
      <c r="M227" s="284">
        <f>HLOOKUP($A227,'Scenario 7'!$I$42:$N$72,Summary!M$2-2015,FALSE)</f>
        <v>0</v>
      </c>
      <c r="N227" s="284">
        <f>HLOOKUP($A227,'Scenario 7'!$I$42:$N$72,Summary!N$2-2015,FALSE)</f>
        <v>0</v>
      </c>
      <c r="O227" s="284">
        <f>HLOOKUP($A227,'Scenario 7'!$I$42:$N$72,Summary!O$2-2015,FALSE)</f>
        <v>0</v>
      </c>
      <c r="P227" s="284">
        <f>HLOOKUP($A227,'Scenario 7'!$I$42:$N$72,Summary!P$2-2015,FALSE)</f>
        <v>0</v>
      </c>
      <c r="Q227" s="284">
        <f>HLOOKUP($A227,'Scenario 7'!$I$42:$N$72,Summary!Q$2-2015,FALSE)</f>
        <v>0</v>
      </c>
      <c r="R227" s="284">
        <f>HLOOKUP($A227,'Scenario 7'!$I$42:$N$72,Summary!R$2-2015,FALSE)</f>
        <v>0</v>
      </c>
      <c r="S227" s="284">
        <f>HLOOKUP($A227,'Scenario 7'!$I$42:$N$72,Summary!S$2-2015,FALSE)</f>
        <v>0</v>
      </c>
      <c r="T227" s="284">
        <f>HLOOKUP($A227,'Scenario 7'!$I$42:$N$72,Summary!T$2-2015,FALSE)</f>
        <v>0</v>
      </c>
      <c r="U227" s="284">
        <f>HLOOKUP($A227,'Scenario 7'!$I$42:$N$72,Summary!U$2-2015,FALSE)</f>
        <v>0</v>
      </c>
      <c r="V227" s="284">
        <f>HLOOKUP($A227,'Scenario 7'!$I$42:$N$72,Summary!V$2-2015,FALSE)</f>
        <v>0</v>
      </c>
      <c r="W227" s="284">
        <f>HLOOKUP($A227,'Scenario 7'!$I$42:$N$72,Summary!W$2-2015,FALSE)</f>
        <v>0</v>
      </c>
      <c r="X227" s="284">
        <f>HLOOKUP($A227,'Scenario 7'!$I$42:$N$72,Summary!X$2-2015,FALSE)</f>
        <v>0</v>
      </c>
      <c r="Y227" s="284">
        <f>HLOOKUP($A227,'Scenario 7'!$I$42:$N$72,Summary!Y$2-2015,FALSE)</f>
        <v>0</v>
      </c>
      <c r="Z227" s="284">
        <f>HLOOKUP($A227,'Scenario 7'!$I$42:$N$72,Summary!Z$2-2015,FALSE)</f>
        <v>0</v>
      </c>
      <c r="AA227" s="284">
        <f>HLOOKUP($A227,'Scenario 7'!$I$42:$N$72,Summary!AA$2-2015,FALSE)</f>
        <v>0</v>
      </c>
      <c r="AB227" s="284">
        <f>HLOOKUP($A227,'Scenario 7'!$I$42:$N$72,Summary!AB$2-2015,FALSE)</f>
        <v>0</v>
      </c>
      <c r="AC227" s="284">
        <f>HLOOKUP($A227,'Scenario 7'!$I$42:$N$72,Summary!AC$2-2015,FALSE)</f>
        <v>0</v>
      </c>
      <c r="AD227" s="284">
        <f>HLOOKUP($A227,'Scenario 7'!$I$42:$N$72,Summary!AD$2-2015,FALSE)</f>
        <v>0</v>
      </c>
      <c r="AE227" s="284">
        <f>HLOOKUP($A227,'Scenario 7'!$I$42:$N$72,Summary!AE$2-2015,FALSE)</f>
        <v>0</v>
      </c>
      <c r="AF227" s="284">
        <f>HLOOKUP($A227,'Scenario 7'!$I$42:$N$72,Summary!AF$2-2015,FALSE)</f>
        <v>0</v>
      </c>
      <c r="AG227" s="284">
        <f>HLOOKUP($A227,'Scenario 7'!$I$42:$N$72,Summary!AG$2-2015,FALSE)</f>
        <v>0</v>
      </c>
      <c r="AH227" s="284">
        <f>HLOOKUP($A227,'Scenario 7'!$I$42:$N$72,Summary!AH$2-2015,FALSE)</f>
        <v>0</v>
      </c>
      <c r="AI227" s="284">
        <f>HLOOKUP($A227,'Scenario 7'!$I$42:$N$72,Summary!AI$2-2015,FALSE)</f>
        <v>0</v>
      </c>
      <c r="AJ227" s="284">
        <f>HLOOKUP($A227,'Scenario 7'!$I$42:$N$72,Summary!AJ$2-2015,FALSE)</f>
        <v>0</v>
      </c>
      <c r="AK227" s="284">
        <f>SUM(H227:AJ227)</f>
        <v>26318528.211486474</v>
      </c>
    </row>
    <row r="228" spans="1:37" s="281" customFormat="1" hidden="1" outlineLevel="1">
      <c r="A228" s="283">
        <f>A227</f>
        <v>7</v>
      </c>
      <c r="B228" s="283"/>
      <c r="C228" s="287" t="s">
        <v>225</v>
      </c>
      <c r="D228" s="283"/>
      <c r="E228" s="283"/>
      <c r="F228" s="296"/>
      <c r="G228" s="282"/>
      <c r="H228" s="284">
        <f ca="1">HLOOKUP($A228,'Scenario 7'!$I$75:$N$105,Summary!H$2-2015,FALSE)</f>
        <v>600000</v>
      </c>
      <c r="I228" s="284">
        <f ca="1">HLOOKUP($A228,'Scenario 7'!$I$75:$N$105,Summary!I$2-2015,FALSE)</f>
        <v>4641000</v>
      </c>
      <c r="J228" s="284">
        <f ca="1">HLOOKUP($A228,'Scenario 7'!$I$75:$N$105,Summary!J$2-2015,FALSE)</f>
        <v>0</v>
      </c>
      <c r="K228" s="284">
        <f ca="1">HLOOKUP($A228,'Scenario 7'!$I$75:$N$105,Summary!K$2-2015,FALSE)</f>
        <v>0</v>
      </c>
      <c r="L228" s="284">
        <f ca="1">HLOOKUP($A228,'Scenario 7'!$I$75:$N$105,Summary!L$2-2015,FALSE)</f>
        <v>0</v>
      </c>
      <c r="M228" s="284">
        <f ca="1">HLOOKUP($A228,'Scenario 7'!$I$75:$N$105,Summary!M$2-2015,FALSE)</f>
        <v>0</v>
      </c>
      <c r="N228" s="284">
        <f ca="1">HLOOKUP($A228,'Scenario 7'!$I$75:$N$105,Summary!N$2-2015,FALSE)</f>
        <v>0</v>
      </c>
      <c r="O228" s="284">
        <f ca="1">HLOOKUP($A228,'Scenario 7'!$I$75:$N$105,Summary!O$2-2015,FALSE)</f>
        <v>0</v>
      </c>
      <c r="P228" s="284">
        <f ca="1">HLOOKUP($A228,'Scenario 7'!$I$75:$N$105,Summary!P$2-2015,FALSE)</f>
        <v>0</v>
      </c>
      <c r="Q228" s="284">
        <f ca="1">HLOOKUP($A228,'Scenario 7'!$I$75:$N$105,Summary!Q$2-2015,FALSE)</f>
        <v>0</v>
      </c>
      <c r="R228" s="284">
        <f ca="1">HLOOKUP($A228,'Scenario 7'!$I$75:$N$105,Summary!R$2-2015,FALSE)</f>
        <v>0</v>
      </c>
      <c r="S228" s="284">
        <f ca="1">HLOOKUP($A228,'Scenario 7'!$I$75:$N$105,Summary!S$2-2015,FALSE)</f>
        <v>0</v>
      </c>
      <c r="T228" s="284">
        <f ca="1">HLOOKUP($A228,'Scenario 7'!$I$75:$N$105,Summary!T$2-2015,FALSE)</f>
        <v>0</v>
      </c>
      <c r="U228" s="284">
        <f ca="1">HLOOKUP($A228,'Scenario 7'!$I$75:$N$105,Summary!U$2-2015,FALSE)</f>
        <v>0</v>
      </c>
      <c r="V228" s="284">
        <f ca="1">HLOOKUP($A228,'Scenario 7'!$I$75:$N$105,Summary!V$2-2015,FALSE)</f>
        <v>0</v>
      </c>
      <c r="W228" s="284">
        <f ca="1">HLOOKUP($A228,'Scenario 7'!$I$75:$N$105,Summary!W$2-2015,FALSE)</f>
        <v>0</v>
      </c>
      <c r="X228" s="284">
        <f ca="1">HLOOKUP($A228,'Scenario 7'!$I$75:$N$105,Summary!X$2-2015,FALSE)</f>
        <v>0</v>
      </c>
      <c r="Y228" s="284">
        <f ca="1">HLOOKUP($A228,'Scenario 7'!$I$75:$N$105,Summary!Y$2-2015,FALSE)</f>
        <v>0</v>
      </c>
      <c r="Z228" s="284">
        <f ca="1">HLOOKUP($A228,'Scenario 7'!$I$75:$N$105,Summary!Z$2-2015,FALSE)</f>
        <v>0</v>
      </c>
      <c r="AA228" s="284">
        <f ca="1">HLOOKUP($A228,'Scenario 7'!$I$75:$N$105,Summary!AA$2-2015,FALSE)</f>
        <v>0</v>
      </c>
      <c r="AB228" s="284">
        <f ca="1">HLOOKUP($A228,'Scenario 7'!$I$75:$N$105,Summary!AB$2-2015,FALSE)</f>
        <v>0</v>
      </c>
      <c r="AC228" s="284">
        <f ca="1">HLOOKUP($A228,'Scenario 7'!$I$75:$N$105,Summary!AC$2-2015,FALSE)</f>
        <v>0</v>
      </c>
      <c r="AD228" s="284">
        <f ca="1">HLOOKUP($A228,'Scenario 7'!$I$75:$N$105,Summary!AD$2-2015,FALSE)</f>
        <v>0</v>
      </c>
      <c r="AE228" s="284">
        <f ca="1">HLOOKUP($A228,'Scenario 7'!$I$75:$N$105,Summary!AE$2-2015,FALSE)</f>
        <v>0</v>
      </c>
      <c r="AF228" s="284">
        <f ca="1">HLOOKUP($A228,'Scenario 7'!$I$75:$N$105,Summary!AF$2-2015,FALSE)</f>
        <v>0</v>
      </c>
      <c r="AG228" s="284">
        <f ca="1">HLOOKUP($A228,'Scenario 7'!$I$75:$N$105,Summary!AG$2-2015,FALSE)</f>
        <v>0</v>
      </c>
      <c r="AH228" s="284">
        <f ca="1">HLOOKUP($A228,'Scenario 7'!$I$75:$N$105,Summary!AH$2-2015,FALSE)</f>
        <v>0</v>
      </c>
      <c r="AI228" s="284">
        <f ca="1">HLOOKUP($A228,'Scenario 7'!$I$75:$N$105,Summary!AI$2-2015,FALSE)</f>
        <v>0</v>
      </c>
      <c r="AJ228" s="284">
        <f ca="1">HLOOKUP($A228,'Scenario 7'!$I$75:$N$105,Summary!AJ$2-2015,FALSE)</f>
        <v>0</v>
      </c>
      <c r="AK228" s="284">
        <f ca="1">SUM(H228:AJ228)</f>
        <v>5241000</v>
      </c>
    </row>
    <row r="229" spans="1:37" s="281" customFormat="1" hidden="1" outlineLevel="1">
      <c r="A229" s="283">
        <f>A228</f>
        <v>7</v>
      </c>
      <c r="B229" s="283"/>
      <c r="C229" s="287" t="s">
        <v>226</v>
      </c>
      <c r="D229" s="283"/>
      <c r="E229" s="283"/>
      <c r="F229" s="296"/>
      <c r="G229" s="282"/>
      <c r="H229" s="284">
        <f>HLOOKUP($A229,'Scenario 7'!$I$108:$N$138,Summary!H$2-2015,FALSE)</f>
        <v>18063856.140000001</v>
      </c>
      <c r="I229" s="284">
        <f>HLOOKUP($A229,'Scenario 7'!$I$108:$N$138,Summary!I$2-2015,FALSE)</f>
        <v>18538569.849999998</v>
      </c>
      <c r="J229" s="284">
        <f>HLOOKUP($A229,'Scenario 7'!$I$108:$N$138,Summary!J$2-2015,FALSE)</f>
        <v>12687062.016183</v>
      </c>
      <c r="K229" s="284">
        <f>HLOOKUP($A229,'Scenario 7'!$I$108:$N$138,Summary!K$2-2015,FALSE)</f>
        <v>13346936.717799</v>
      </c>
      <c r="L229" s="284">
        <f>HLOOKUP($A229,'Scenario 7'!$I$108:$N$138,Summary!L$2-2015,FALSE)</f>
        <v>13422566.532735003</v>
      </c>
      <c r="M229" s="284">
        <f>HLOOKUP($A229,'Scenario 7'!$I$108:$N$138,Summary!M$2-2015,FALSE)</f>
        <v>0</v>
      </c>
      <c r="N229" s="284">
        <f>HLOOKUP($A229,'Scenario 7'!$I$108:$N$138,Summary!N$2-2015,FALSE)</f>
        <v>0</v>
      </c>
      <c r="O229" s="284">
        <f>HLOOKUP($A229,'Scenario 7'!$I$108:$N$138,Summary!O$2-2015,FALSE)</f>
        <v>0</v>
      </c>
      <c r="P229" s="284">
        <f>HLOOKUP($A229,'Scenario 7'!$I$108:$N$138,Summary!P$2-2015,FALSE)</f>
        <v>0</v>
      </c>
      <c r="Q229" s="284">
        <f>HLOOKUP($A229,'Scenario 7'!$I$108:$N$138,Summary!Q$2-2015,FALSE)</f>
        <v>0</v>
      </c>
      <c r="R229" s="284">
        <f>HLOOKUP($A229,'Scenario 7'!$I$108:$N$138,Summary!R$2-2015,FALSE)</f>
        <v>0</v>
      </c>
      <c r="S229" s="284">
        <f>HLOOKUP($A229,'Scenario 7'!$I$108:$N$138,Summary!S$2-2015,FALSE)</f>
        <v>0</v>
      </c>
      <c r="T229" s="284">
        <f>HLOOKUP($A229,'Scenario 7'!$I$108:$N$138,Summary!T$2-2015,FALSE)</f>
        <v>0</v>
      </c>
      <c r="U229" s="284">
        <f>HLOOKUP($A229,'Scenario 7'!$I$108:$N$138,Summary!U$2-2015,FALSE)</f>
        <v>0</v>
      </c>
      <c r="V229" s="284">
        <f>HLOOKUP($A229,'Scenario 7'!$I$108:$N$138,Summary!V$2-2015,FALSE)</f>
        <v>0</v>
      </c>
      <c r="W229" s="284">
        <f>HLOOKUP($A229,'Scenario 7'!$I$108:$N$138,Summary!W$2-2015,FALSE)</f>
        <v>0</v>
      </c>
      <c r="X229" s="284">
        <f>HLOOKUP($A229,'Scenario 7'!$I$108:$N$138,Summary!X$2-2015,FALSE)</f>
        <v>0</v>
      </c>
      <c r="Y229" s="284">
        <f>HLOOKUP($A229,'Scenario 7'!$I$108:$N$138,Summary!Y$2-2015,FALSE)</f>
        <v>0</v>
      </c>
      <c r="Z229" s="284">
        <f>HLOOKUP($A229,'Scenario 7'!$I$108:$N$138,Summary!Z$2-2015,FALSE)</f>
        <v>0</v>
      </c>
      <c r="AA229" s="284">
        <f>HLOOKUP($A229,'Scenario 7'!$I$108:$N$138,Summary!AA$2-2015,FALSE)</f>
        <v>0</v>
      </c>
      <c r="AB229" s="284">
        <f>HLOOKUP($A229,'Scenario 7'!$I$108:$N$138,Summary!AB$2-2015,FALSE)</f>
        <v>0</v>
      </c>
      <c r="AC229" s="284">
        <f>HLOOKUP($A229,'Scenario 7'!$I$108:$N$138,Summary!AC$2-2015,FALSE)</f>
        <v>0</v>
      </c>
      <c r="AD229" s="284">
        <f>HLOOKUP($A229,'Scenario 7'!$I$108:$N$138,Summary!AD$2-2015,FALSE)</f>
        <v>0</v>
      </c>
      <c r="AE229" s="284">
        <f>HLOOKUP($A229,'Scenario 7'!$I$108:$N$138,Summary!AE$2-2015,FALSE)</f>
        <v>0</v>
      </c>
      <c r="AF229" s="284">
        <f>HLOOKUP($A229,'Scenario 7'!$I$108:$N$138,Summary!AF$2-2015,FALSE)</f>
        <v>0</v>
      </c>
      <c r="AG229" s="284">
        <f>HLOOKUP($A229,'Scenario 7'!$I$108:$N$138,Summary!AG$2-2015,FALSE)</f>
        <v>0</v>
      </c>
      <c r="AH229" s="284">
        <f>HLOOKUP($A229,'Scenario 7'!$I$108:$N$138,Summary!AH$2-2015,FALSE)</f>
        <v>0</v>
      </c>
      <c r="AI229" s="284">
        <f>HLOOKUP($A229,'Scenario 7'!$I$108:$N$138,Summary!AI$2-2015,FALSE)</f>
        <v>0</v>
      </c>
      <c r="AJ229" s="284">
        <f>HLOOKUP($A229,'Scenario 7'!$I$108:$N$138,Summary!AJ$2-2015,FALSE)</f>
        <v>0</v>
      </c>
      <c r="AK229" s="284">
        <f>SUM(H229:AJ229)</f>
        <v>76058991.256716996</v>
      </c>
    </row>
    <row r="230" spans="1:37" s="281" customFormat="1" hidden="1" outlineLevel="1">
      <c r="A230" s="283">
        <f>A229</f>
        <v>7</v>
      </c>
      <c r="B230" s="283"/>
      <c r="C230" s="287" t="s">
        <v>227</v>
      </c>
      <c r="D230" s="283"/>
      <c r="E230" s="283"/>
      <c r="F230" s="296"/>
      <c r="G230" s="282"/>
      <c r="H230" s="284">
        <f>HLOOKUP($A230,'Scenario 7'!$I$143:$N$173,Summary!H$2-2015,FALSE)</f>
        <v>10696150.390000001</v>
      </c>
      <c r="I230" s="284">
        <f>HLOOKUP($A230,'Scenario 7'!$I$143:$N$173,Summary!I$2-2015,FALSE)</f>
        <v>10735593.960000001</v>
      </c>
      <c r="J230" s="284">
        <f>HLOOKUP($A230,'Scenario 7'!$I$143:$N$173,Summary!J$2-2015,FALSE)</f>
        <v>4631971.6895399997</v>
      </c>
      <c r="K230" s="284">
        <f>HLOOKUP($A230,'Scenario 7'!$I$143:$N$173,Summary!K$2-2015,FALSE)</f>
        <v>6077110.4269200005</v>
      </c>
      <c r="L230" s="284">
        <f>HLOOKUP($A230,'Scenario 7'!$I$143:$N$173,Summary!L$2-2015,FALSE)</f>
        <v>5803822.4556</v>
      </c>
      <c r="M230" s="284">
        <f>HLOOKUP($A230,'Scenario 7'!$I$143:$N$173,Summary!M$2-2015,FALSE)</f>
        <v>0</v>
      </c>
      <c r="N230" s="284">
        <f>HLOOKUP($A230,'Scenario 7'!$I$143:$N$173,Summary!N$2-2015,FALSE)</f>
        <v>0</v>
      </c>
      <c r="O230" s="284">
        <f>HLOOKUP($A230,'Scenario 7'!$I$143:$N$173,Summary!O$2-2015,FALSE)</f>
        <v>0</v>
      </c>
      <c r="P230" s="284">
        <f>HLOOKUP($A230,'Scenario 7'!$I$143:$N$173,Summary!P$2-2015,FALSE)</f>
        <v>0</v>
      </c>
      <c r="Q230" s="284">
        <f>HLOOKUP($A230,'Scenario 7'!$I$143:$N$173,Summary!Q$2-2015,FALSE)</f>
        <v>0</v>
      </c>
      <c r="R230" s="284">
        <f>HLOOKUP($A230,'Scenario 7'!$I$143:$N$173,Summary!R$2-2015,FALSE)</f>
        <v>0</v>
      </c>
      <c r="S230" s="284">
        <f>HLOOKUP($A230,'Scenario 7'!$I$143:$N$173,Summary!S$2-2015,FALSE)</f>
        <v>0</v>
      </c>
      <c r="T230" s="284">
        <f>HLOOKUP($A230,'Scenario 7'!$I$143:$N$173,Summary!T$2-2015,FALSE)</f>
        <v>0</v>
      </c>
      <c r="U230" s="284">
        <f>HLOOKUP($A230,'Scenario 7'!$I$143:$N$173,Summary!U$2-2015,FALSE)</f>
        <v>0</v>
      </c>
      <c r="V230" s="284">
        <f>HLOOKUP($A230,'Scenario 7'!$I$143:$N$173,Summary!V$2-2015,FALSE)</f>
        <v>0</v>
      </c>
      <c r="W230" s="284">
        <f>HLOOKUP($A230,'Scenario 7'!$I$143:$N$173,Summary!W$2-2015,FALSE)</f>
        <v>0</v>
      </c>
      <c r="X230" s="284">
        <f>HLOOKUP($A230,'Scenario 7'!$I$143:$N$173,Summary!X$2-2015,FALSE)</f>
        <v>0</v>
      </c>
      <c r="Y230" s="284">
        <f>HLOOKUP($A230,'Scenario 7'!$I$143:$N$173,Summary!Y$2-2015,FALSE)</f>
        <v>0</v>
      </c>
      <c r="Z230" s="284">
        <f>HLOOKUP($A230,'Scenario 7'!$I$143:$N$173,Summary!Z$2-2015,FALSE)</f>
        <v>0</v>
      </c>
      <c r="AA230" s="284">
        <f>HLOOKUP($A230,'Scenario 7'!$I$143:$N$173,Summary!AA$2-2015,FALSE)</f>
        <v>0</v>
      </c>
      <c r="AB230" s="284">
        <f>HLOOKUP($A230,'Scenario 7'!$I$143:$N$173,Summary!AB$2-2015,FALSE)</f>
        <v>0</v>
      </c>
      <c r="AC230" s="284">
        <f>HLOOKUP($A230,'Scenario 7'!$I$143:$N$173,Summary!AC$2-2015,FALSE)</f>
        <v>0</v>
      </c>
      <c r="AD230" s="284">
        <f>HLOOKUP($A230,'Scenario 7'!$I$143:$N$173,Summary!AD$2-2015,FALSE)</f>
        <v>0</v>
      </c>
      <c r="AE230" s="284">
        <f>HLOOKUP($A230,'Scenario 7'!$I$143:$N$173,Summary!AE$2-2015,FALSE)</f>
        <v>0</v>
      </c>
      <c r="AF230" s="284">
        <f>HLOOKUP($A230,'Scenario 7'!$I$143:$N$173,Summary!AF$2-2015,FALSE)</f>
        <v>0</v>
      </c>
      <c r="AG230" s="284">
        <f>HLOOKUP($A230,'Scenario 7'!$I$143:$N$173,Summary!AG$2-2015,FALSE)</f>
        <v>0</v>
      </c>
      <c r="AH230" s="284">
        <f>HLOOKUP($A230,'Scenario 7'!$I$143:$N$173,Summary!AH$2-2015,FALSE)</f>
        <v>0</v>
      </c>
      <c r="AI230" s="284">
        <f>HLOOKUP($A230,'Scenario 7'!$I$143:$N$173,Summary!AI$2-2015,FALSE)</f>
        <v>0</v>
      </c>
      <c r="AJ230" s="284">
        <f>HLOOKUP($A230,'Scenario 7'!$I$143:$N$173,Summary!AJ$2-2015,FALSE)</f>
        <v>0</v>
      </c>
      <c r="AK230" s="284">
        <f>SUM(H230:AJ230)</f>
        <v>37944648.922059998</v>
      </c>
    </row>
    <row r="231" spans="1:37" s="281" customFormat="1" hidden="1" outlineLevel="1">
      <c r="A231" s="283">
        <f>A230</f>
        <v>7</v>
      </c>
      <c r="B231" s="283"/>
      <c r="C231" s="287" t="s">
        <v>114</v>
      </c>
      <c r="D231" s="283"/>
      <c r="E231" s="283"/>
      <c r="F231" s="296"/>
      <c r="G231" s="282"/>
      <c r="H231" s="284">
        <f>HLOOKUP($A231,'Scenario 7'!$I$178:$N$208,Summary!H$2-2015,FALSE)</f>
        <v>2076817</v>
      </c>
      <c r="I231" s="284">
        <f>HLOOKUP($A231,'Scenario 7'!$I$178:$N$208,Summary!I$2-2015,FALSE)</f>
        <v>2179106</v>
      </c>
      <c r="J231" s="284">
        <f>HLOOKUP($A231,'Scenario 7'!$I$178:$N$208,Summary!J$2-2015,FALSE)</f>
        <v>1406077.9999999998</v>
      </c>
      <c r="K231" s="284">
        <f>HLOOKUP($A231,'Scenario 7'!$I$178:$N$208,Summary!K$2-2015,FALSE)</f>
        <v>1450939.5</v>
      </c>
      <c r="L231" s="284">
        <f>HLOOKUP($A231,'Scenario 7'!$I$178:$N$208,Summary!L$2-2015,FALSE)</f>
        <v>1507361</v>
      </c>
      <c r="M231" s="284">
        <f>HLOOKUP($A231,'Scenario 7'!$I$178:$N$208,Summary!M$2-2015,FALSE)</f>
        <v>0</v>
      </c>
      <c r="N231" s="284">
        <f>HLOOKUP($A231,'Scenario 7'!$I$178:$N$208,Summary!N$2-2015,FALSE)</f>
        <v>0</v>
      </c>
      <c r="O231" s="284">
        <f>HLOOKUP($A231,'Scenario 7'!$I$178:$N$208,Summary!O$2-2015,FALSE)</f>
        <v>0</v>
      </c>
      <c r="P231" s="284">
        <f>HLOOKUP($A231,'Scenario 7'!$I$178:$N$208,Summary!P$2-2015,FALSE)</f>
        <v>0</v>
      </c>
      <c r="Q231" s="284">
        <f>HLOOKUP($A231,'Scenario 7'!$I$178:$N$208,Summary!Q$2-2015,FALSE)</f>
        <v>0</v>
      </c>
      <c r="R231" s="284">
        <f>HLOOKUP($A231,'Scenario 7'!$I$178:$N$208,Summary!R$2-2015,FALSE)</f>
        <v>0</v>
      </c>
      <c r="S231" s="284">
        <f>HLOOKUP($A231,'Scenario 7'!$I$178:$N$208,Summary!S$2-2015,FALSE)</f>
        <v>0</v>
      </c>
      <c r="T231" s="284">
        <f>HLOOKUP($A231,'Scenario 7'!$I$178:$N$208,Summary!T$2-2015,FALSE)</f>
        <v>0</v>
      </c>
      <c r="U231" s="284">
        <f>HLOOKUP($A231,'Scenario 7'!$I$178:$N$208,Summary!U$2-2015,FALSE)</f>
        <v>0</v>
      </c>
      <c r="V231" s="284">
        <f>HLOOKUP($A231,'Scenario 7'!$I$178:$N$208,Summary!V$2-2015,FALSE)</f>
        <v>0</v>
      </c>
      <c r="W231" s="284">
        <f>HLOOKUP($A231,'Scenario 7'!$I$178:$N$208,Summary!W$2-2015,FALSE)</f>
        <v>0</v>
      </c>
      <c r="X231" s="284">
        <f>HLOOKUP($A231,'Scenario 7'!$I$178:$N$208,Summary!X$2-2015,FALSE)</f>
        <v>0</v>
      </c>
      <c r="Y231" s="284">
        <f>HLOOKUP($A231,'Scenario 7'!$I$178:$N$208,Summary!Y$2-2015,FALSE)</f>
        <v>0</v>
      </c>
      <c r="Z231" s="284">
        <f>HLOOKUP($A231,'Scenario 7'!$I$178:$N$208,Summary!Z$2-2015,FALSE)</f>
        <v>0</v>
      </c>
      <c r="AA231" s="284">
        <f>HLOOKUP($A231,'Scenario 7'!$I$178:$N$208,Summary!AA$2-2015,FALSE)</f>
        <v>0</v>
      </c>
      <c r="AB231" s="284">
        <f>HLOOKUP($A231,'Scenario 7'!$I$178:$N$208,Summary!AB$2-2015,FALSE)</f>
        <v>0</v>
      </c>
      <c r="AC231" s="284">
        <f>HLOOKUP($A231,'Scenario 7'!$I$178:$N$208,Summary!AC$2-2015,FALSE)</f>
        <v>0</v>
      </c>
      <c r="AD231" s="284">
        <f>HLOOKUP($A231,'Scenario 7'!$I$178:$N$208,Summary!AD$2-2015,FALSE)</f>
        <v>0</v>
      </c>
      <c r="AE231" s="284">
        <f>HLOOKUP($A231,'Scenario 7'!$I$178:$N$208,Summary!AE$2-2015,FALSE)</f>
        <v>0</v>
      </c>
      <c r="AF231" s="284">
        <f>HLOOKUP($A231,'Scenario 7'!$I$178:$N$208,Summary!AF$2-2015,FALSE)</f>
        <v>0</v>
      </c>
      <c r="AG231" s="284">
        <f>HLOOKUP($A231,'Scenario 7'!$I$178:$N$208,Summary!AG$2-2015,FALSE)</f>
        <v>0</v>
      </c>
      <c r="AH231" s="284">
        <f>HLOOKUP($A231,'Scenario 7'!$I$178:$N$208,Summary!AH$2-2015,FALSE)</f>
        <v>0</v>
      </c>
      <c r="AI231" s="284">
        <f>HLOOKUP($A231,'Scenario 7'!$I$178:$N$208,Summary!AI$2-2015,FALSE)</f>
        <v>0</v>
      </c>
      <c r="AJ231" s="284">
        <f>HLOOKUP($A231,'Scenario 7'!$I$178:$N$208,Summary!AJ$2-2015,FALSE)</f>
        <v>0</v>
      </c>
      <c r="AK231" s="284">
        <f>SUM(H231:AJ231)</f>
        <v>8620301.5</v>
      </c>
    </row>
    <row r="232" spans="1:37" s="281" customFormat="1" collapsed="1">
      <c r="A232" s="285" t="s">
        <v>218</v>
      </c>
      <c r="B232" s="285" t="str">
        <f>CONCATENATE("Sensitivity ",A232)</f>
        <v>Sensitivity 7A</v>
      </c>
      <c r="C232" s="289" t="s">
        <v>247</v>
      </c>
      <c r="D232" s="285">
        <v>2018</v>
      </c>
      <c r="E232" s="285">
        <v>2028</v>
      </c>
      <c r="F232" s="295" t="s">
        <v>306</v>
      </c>
      <c r="G232" s="288"/>
      <c r="H232" s="290">
        <f ca="1">SUBTOTAL(9,H233:H237)</f>
        <v>46536246.927945003</v>
      </c>
      <c r="I232" s="290">
        <f t="shared" ref="I232" ca="1" si="1045">SUBTOTAL(9,I233:I237)</f>
        <v>42833827.231182247</v>
      </c>
      <c r="J232" s="290">
        <f t="shared" ref="J232" ca="1" si="1046">SUBTOTAL(9,J233:J237)</f>
        <v>25642677.688222997</v>
      </c>
      <c r="K232" s="290">
        <f t="shared" ref="K232" ca="1" si="1047">SUBTOTAL(9,K233:K237)</f>
        <v>31771786.112219002</v>
      </c>
      <c r="L232" s="290">
        <f t="shared" ref="L232" ca="1" si="1048">SUBTOTAL(9,L233:L237)</f>
        <v>25243962.06847921</v>
      </c>
      <c r="M232" s="290">
        <f t="shared" ref="M232" ca="1" si="1049">SUBTOTAL(9,M233:M237)</f>
        <v>29400835.839494701</v>
      </c>
      <c r="N232" s="290">
        <f t="shared" ref="N232" ca="1" si="1050">SUBTOTAL(9,N233:N237)</f>
        <v>32858435.253850732</v>
      </c>
      <c r="O232" s="290">
        <f t="shared" ref="O232" ca="1" si="1051">SUBTOTAL(9,O233:O237)</f>
        <v>26643974.805803046</v>
      </c>
      <c r="P232" s="290">
        <f t="shared" ref="P232" ca="1" si="1052">SUBTOTAL(9,P233:P237)</f>
        <v>27933875.956824929</v>
      </c>
      <c r="Q232" s="290">
        <f t="shared" ref="Q232" ca="1" si="1053">SUBTOTAL(9,Q233:Q237)</f>
        <v>28428958.773188673</v>
      </c>
      <c r="R232" s="290">
        <f t="shared" ref="R232" ca="1" si="1054">SUBTOTAL(9,R233:R237)</f>
        <v>24575128.001090154</v>
      </c>
      <c r="S232" s="290">
        <f t="shared" ref="S232" ca="1" si="1055">SUBTOTAL(9,S233:S237)</f>
        <v>24115422.544672683</v>
      </c>
      <c r="T232" s="290">
        <f t="shared" ref="T232" ca="1" si="1056">SUBTOTAL(9,T233:T237)</f>
        <v>0</v>
      </c>
      <c r="U232" s="290">
        <f t="shared" ref="U232" ca="1" si="1057">SUBTOTAL(9,U233:U237)</f>
        <v>0</v>
      </c>
      <c r="V232" s="290">
        <f t="shared" ref="V232" ca="1" si="1058">SUBTOTAL(9,V233:V237)</f>
        <v>0</v>
      </c>
      <c r="W232" s="290">
        <f t="shared" ref="W232" ca="1" si="1059">SUBTOTAL(9,W233:W237)</f>
        <v>0</v>
      </c>
      <c r="X232" s="290">
        <f t="shared" ref="X232" ca="1" si="1060">SUBTOTAL(9,X233:X237)</f>
        <v>0</v>
      </c>
      <c r="Y232" s="290">
        <f t="shared" ref="Y232" ca="1" si="1061">SUBTOTAL(9,Y233:Y237)</f>
        <v>0</v>
      </c>
      <c r="Z232" s="290">
        <f t="shared" ref="Z232" ca="1" si="1062">SUBTOTAL(9,Z233:Z237)</f>
        <v>0</v>
      </c>
      <c r="AA232" s="290">
        <f t="shared" ref="AA232" ca="1" si="1063">SUBTOTAL(9,AA233:AA237)</f>
        <v>0</v>
      </c>
      <c r="AB232" s="290">
        <f t="shared" ref="AB232" ca="1" si="1064">SUBTOTAL(9,AB233:AB237)</f>
        <v>0</v>
      </c>
      <c r="AC232" s="290">
        <f t="shared" ref="AC232" ca="1" si="1065">SUBTOTAL(9,AC233:AC237)</f>
        <v>0</v>
      </c>
      <c r="AD232" s="290">
        <f t="shared" ref="AD232" ca="1" si="1066">SUBTOTAL(9,AD233:AD237)</f>
        <v>0</v>
      </c>
      <c r="AE232" s="290">
        <f t="shared" ref="AE232" ca="1" si="1067">SUBTOTAL(9,AE233:AE237)</f>
        <v>0</v>
      </c>
      <c r="AF232" s="290">
        <f t="shared" ref="AF232" ca="1" si="1068">SUBTOTAL(9,AF233:AF237)</f>
        <v>0</v>
      </c>
      <c r="AG232" s="290">
        <f t="shared" ref="AG232" ca="1" si="1069">SUBTOTAL(9,AG233:AG237)</f>
        <v>0</v>
      </c>
      <c r="AH232" s="290">
        <f t="shared" ref="AH232" ca="1" si="1070">SUBTOTAL(9,AH233:AH237)</f>
        <v>0</v>
      </c>
      <c r="AI232" s="290">
        <f t="shared" ref="AI232" ca="1" si="1071">SUBTOTAL(9,AI233:AI237)</f>
        <v>0</v>
      </c>
      <c r="AJ232" s="290">
        <f t="shared" ref="AJ232" ca="1" si="1072">SUBTOTAL(9,AJ233:AJ237)</f>
        <v>0</v>
      </c>
      <c r="AK232" s="290">
        <f t="shared" ref="AK232" ca="1" si="1073">SUBTOTAL(9,AK233:AK237)</f>
        <v>365985131.20297337</v>
      </c>
    </row>
    <row r="233" spans="1:37" s="281" customFormat="1" hidden="1" outlineLevel="1">
      <c r="A233" s="283" t="str">
        <f>A232</f>
        <v>7A</v>
      </c>
      <c r="B233" s="283"/>
      <c r="C233" s="287" t="s">
        <v>224</v>
      </c>
      <c r="D233" s="283"/>
      <c r="E233" s="283"/>
      <c r="F233" s="296"/>
      <c r="G233" s="282"/>
      <c r="H233" s="284">
        <f>HLOOKUP($A233,'Scenario 7'!$I$42:$N$72,Summary!H$2-2015,FALSE)</f>
        <v>15099423.397945</v>
      </c>
      <c r="I233" s="284">
        <f>HLOOKUP($A233,'Scenario 7'!$I$42:$N$72,Summary!I$2-2015,FALSE)</f>
        <v>6739557.4211822506</v>
      </c>
      <c r="J233" s="284">
        <f>HLOOKUP($A233,'Scenario 7'!$I$42:$N$72,Summary!J$2-2015,FALSE)</f>
        <v>6553565.9824999999</v>
      </c>
      <c r="K233" s="284">
        <f>HLOOKUP($A233,'Scenario 7'!$I$42:$N$72,Summary!K$2-2015,FALSE)</f>
        <v>10525799.467500001</v>
      </c>
      <c r="L233" s="284">
        <f>HLOOKUP($A233,'Scenario 7'!$I$42:$N$72,Summary!L$2-2015,FALSE)</f>
        <v>4132212.0801442079</v>
      </c>
      <c r="M233" s="284">
        <f>HLOOKUP($A233,'Scenario 7'!$I$42:$N$72,Summary!M$2-2015,FALSE)</f>
        <v>6818330.0481929993</v>
      </c>
      <c r="N233" s="284">
        <f>HLOOKUP($A233,'Scenario 7'!$I$42:$N$72,Summary!N$2-2015,FALSE)</f>
        <v>10951041.765986999</v>
      </c>
      <c r="O233" s="284">
        <f>HLOOKUP($A233,'Scenario 7'!$I$42:$N$72,Summary!O$2-2015,FALSE)</f>
        <v>4299153.4481820334</v>
      </c>
      <c r="P233" s="284">
        <f>HLOOKUP($A233,'Scenario 7'!$I$42:$N$72,Summary!P$2-2015,FALSE)</f>
        <v>5142998.1720514977</v>
      </c>
      <c r="Q233" s="284">
        <f>HLOOKUP($A233,'Scenario 7'!$I$42:$N$72,Summary!Q$2-2015,FALSE)</f>
        <v>5537223.4327197764</v>
      </c>
      <c r="R233" s="284">
        <f>HLOOKUP($A233,'Scenario 7'!$I$42:$N$72,Summary!R$2-2015,FALSE)</f>
        <v>1225557.9538118732</v>
      </c>
      <c r="S233" s="284">
        <f>HLOOKUP($A233,'Scenario 7'!$I$42:$N$72,Summary!S$2-2015,FALSE)</f>
        <v>298861.09644883737</v>
      </c>
      <c r="T233" s="284">
        <f>HLOOKUP($A233,'Scenario 7'!$I$42:$N$72,Summary!T$2-2015,FALSE)</f>
        <v>0</v>
      </c>
      <c r="U233" s="284">
        <f>HLOOKUP($A233,'Scenario 7'!$I$42:$N$72,Summary!U$2-2015,FALSE)</f>
        <v>0</v>
      </c>
      <c r="V233" s="284">
        <f>HLOOKUP($A233,'Scenario 7'!$I$42:$N$72,Summary!V$2-2015,FALSE)</f>
        <v>0</v>
      </c>
      <c r="W233" s="284">
        <f>HLOOKUP($A233,'Scenario 7'!$I$42:$N$72,Summary!W$2-2015,FALSE)</f>
        <v>0</v>
      </c>
      <c r="X233" s="284">
        <f>HLOOKUP($A233,'Scenario 7'!$I$42:$N$72,Summary!X$2-2015,FALSE)</f>
        <v>0</v>
      </c>
      <c r="Y233" s="284">
        <f>HLOOKUP($A233,'Scenario 7'!$I$42:$N$72,Summary!Y$2-2015,FALSE)</f>
        <v>0</v>
      </c>
      <c r="Z233" s="284">
        <f>HLOOKUP($A233,'Scenario 7'!$I$42:$N$72,Summary!Z$2-2015,FALSE)</f>
        <v>0</v>
      </c>
      <c r="AA233" s="284">
        <f>HLOOKUP($A233,'Scenario 7'!$I$42:$N$72,Summary!AA$2-2015,FALSE)</f>
        <v>0</v>
      </c>
      <c r="AB233" s="284">
        <f>HLOOKUP($A233,'Scenario 7'!$I$42:$N$72,Summary!AB$2-2015,FALSE)</f>
        <v>0</v>
      </c>
      <c r="AC233" s="284">
        <f>HLOOKUP($A233,'Scenario 7'!$I$42:$N$72,Summary!AC$2-2015,FALSE)</f>
        <v>0</v>
      </c>
      <c r="AD233" s="284">
        <f>HLOOKUP($A233,'Scenario 7'!$I$42:$N$72,Summary!AD$2-2015,FALSE)</f>
        <v>0</v>
      </c>
      <c r="AE233" s="284">
        <f>HLOOKUP($A233,'Scenario 7'!$I$42:$N$72,Summary!AE$2-2015,FALSE)</f>
        <v>0</v>
      </c>
      <c r="AF233" s="284">
        <f>HLOOKUP($A233,'Scenario 7'!$I$42:$N$72,Summary!AF$2-2015,FALSE)</f>
        <v>0</v>
      </c>
      <c r="AG233" s="284">
        <f>HLOOKUP($A233,'Scenario 7'!$I$42:$N$72,Summary!AG$2-2015,FALSE)</f>
        <v>0</v>
      </c>
      <c r="AH233" s="284">
        <f>HLOOKUP($A233,'Scenario 7'!$I$42:$N$72,Summary!AH$2-2015,FALSE)</f>
        <v>0</v>
      </c>
      <c r="AI233" s="284">
        <f>HLOOKUP($A233,'Scenario 7'!$I$42:$N$72,Summary!AI$2-2015,FALSE)</f>
        <v>0</v>
      </c>
      <c r="AJ233" s="284">
        <f>HLOOKUP($A233,'Scenario 7'!$I$42:$N$72,Summary!AJ$2-2015,FALSE)</f>
        <v>0</v>
      </c>
      <c r="AK233" s="284">
        <f>SUM(H233:AJ233)</f>
        <v>77323724.266665488</v>
      </c>
    </row>
    <row r="234" spans="1:37" s="281" customFormat="1" hidden="1" outlineLevel="1">
      <c r="A234" s="283" t="str">
        <f>A233</f>
        <v>7A</v>
      </c>
      <c r="B234" s="283"/>
      <c r="C234" s="287" t="s">
        <v>225</v>
      </c>
      <c r="D234" s="283"/>
      <c r="E234" s="283"/>
      <c r="F234" s="296"/>
      <c r="G234" s="282"/>
      <c r="H234" s="284">
        <f ca="1">HLOOKUP($A234,'Scenario 7'!$I$75:$N$105,Summary!H$2-2015,FALSE)</f>
        <v>600000</v>
      </c>
      <c r="I234" s="284">
        <f ca="1">HLOOKUP($A234,'Scenario 7'!$I$75:$N$105,Summary!I$2-2015,FALSE)</f>
        <v>4641000</v>
      </c>
      <c r="J234" s="284">
        <f ca="1">HLOOKUP($A234,'Scenario 7'!$I$75:$N$105,Summary!J$2-2015,FALSE)</f>
        <v>364000</v>
      </c>
      <c r="K234" s="284">
        <f ca="1">HLOOKUP($A234,'Scenario 7'!$I$75:$N$105,Summary!K$2-2015,FALSE)</f>
        <v>371000</v>
      </c>
      <c r="L234" s="284">
        <f ca="1">HLOOKUP($A234,'Scenario 7'!$I$75:$N$105,Summary!L$2-2015,FALSE)</f>
        <v>378000</v>
      </c>
      <c r="M234" s="284">
        <f ca="1">HLOOKUP($A234,'Scenario 7'!$I$75:$N$105,Summary!M$2-2015,FALSE)</f>
        <v>1434080.8032</v>
      </c>
      <c r="N234" s="284">
        <f ca="1">HLOOKUP($A234,'Scenario 7'!$I$75:$N$105,Summary!N$2-2015,FALSE)</f>
        <v>336000.00000000006</v>
      </c>
      <c r="O234" s="284">
        <f ca="1">HLOOKUP($A234,'Scenario 7'!$I$75:$N$105,Summary!O$2-2015,FALSE)</f>
        <v>342000.00000000006</v>
      </c>
      <c r="P234" s="284">
        <f ca="1">HLOOKUP($A234,'Scenario 7'!$I$75:$N$105,Summary!P$2-2015,FALSE)</f>
        <v>348000</v>
      </c>
      <c r="Q234" s="284">
        <f ca="1">HLOOKUP($A234,'Scenario 7'!$I$75:$N$105,Summary!Q$2-2015,FALSE)</f>
        <v>0</v>
      </c>
      <c r="R234" s="284">
        <f ca="1">HLOOKUP($A234,'Scenario 7'!$I$75:$N$105,Summary!R$2-2015,FALSE)</f>
        <v>0</v>
      </c>
      <c r="S234" s="284">
        <f ca="1">HLOOKUP($A234,'Scenario 7'!$I$75:$N$105,Summary!S$2-2015,FALSE)</f>
        <v>0</v>
      </c>
      <c r="T234" s="284">
        <f ca="1">HLOOKUP($A234,'Scenario 7'!$I$75:$N$105,Summary!T$2-2015,FALSE)</f>
        <v>0</v>
      </c>
      <c r="U234" s="284">
        <f ca="1">HLOOKUP($A234,'Scenario 7'!$I$75:$N$105,Summary!U$2-2015,FALSE)</f>
        <v>0</v>
      </c>
      <c r="V234" s="284">
        <f ca="1">HLOOKUP($A234,'Scenario 7'!$I$75:$N$105,Summary!V$2-2015,FALSE)</f>
        <v>0</v>
      </c>
      <c r="W234" s="284">
        <f ca="1">HLOOKUP($A234,'Scenario 7'!$I$75:$N$105,Summary!W$2-2015,FALSE)</f>
        <v>0</v>
      </c>
      <c r="X234" s="284">
        <f ca="1">HLOOKUP($A234,'Scenario 7'!$I$75:$N$105,Summary!X$2-2015,FALSE)</f>
        <v>0</v>
      </c>
      <c r="Y234" s="284">
        <f ca="1">HLOOKUP($A234,'Scenario 7'!$I$75:$N$105,Summary!Y$2-2015,FALSE)</f>
        <v>0</v>
      </c>
      <c r="Z234" s="284">
        <f ca="1">HLOOKUP($A234,'Scenario 7'!$I$75:$N$105,Summary!Z$2-2015,FALSE)</f>
        <v>0</v>
      </c>
      <c r="AA234" s="284">
        <f ca="1">HLOOKUP($A234,'Scenario 7'!$I$75:$N$105,Summary!AA$2-2015,FALSE)</f>
        <v>0</v>
      </c>
      <c r="AB234" s="284">
        <f ca="1">HLOOKUP($A234,'Scenario 7'!$I$75:$N$105,Summary!AB$2-2015,FALSE)</f>
        <v>0</v>
      </c>
      <c r="AC234" s="284">
        <f ca="1">HLOOKUP($A234,'Scenario 7'!$I$75:$N$105,Summary!AC$2-2015,FALSE)</f>
        <v>0</v>
      </c>
      <c r="AD234" s="284">
        <f ca="1">HLOOKUP($A234,'Scenario 7'!$I$75:$N$105,Summary!AD$2-2015,FALSE)</f>
        <v>0</v>
      </c>
      <c r="AE234" s="284">
        <f ca="1">HLOOKUP($A234,'Scenario 7'!$I$75:$N$105,Summary!AE$2-2015,FALSE)</f>
        <v>0</v>
      </c>
      <c r="AF234" s="284">
        <f ca="1">HLOOKUP($A234,'Scenario 7'!$I$75:$N$105,Summary!AF$2-2015,FALSE)</f>
        <v>0</v>
      </c>
      <c r="AG234" s="284">
        <f ca="1">HLOOKUP($A234,'Scenario 7'!$I$75:$N$105,Summary!AG$2-2015,FALSE)</f>
        <v>0</v>
      </c>
      <c r="AH234" s="284">
        <f ca="1">HLOOKUP($A234,'Scenario 7'!$I$75:$N$105,Summary!AH$2-2015,FALSE)</f>
        <v>0</v>
      </c>
      <c r="AI234" s="284">
        <f ca="1">HLOOKUP($A234,'Scenario 7'!$I$75:$N$105,Summary!AI$2-2015,FALSE)</f>
        <v>0</v>
      </c>
      <c r="AJ234" s="284">
        <f ca="1">HLOOKUP($A234,'Scenario 7'!$I$75:$N$105,Summary!AJ$2-2015,FALSE)</f>
        <v>0</v>
      </c>
      <c r="AK234" s="284">
        <f ca="1">SUM(H234:AJ234)</f>
        <v>8814080.8032000009</v>
      </c>
    </row>
    <row r="235" spans="1:37" s="281" customFormat="1" hidden="1" outlineLevel="1">
      <c r="A235" s="283" t="str">
        <f>A234</f>
        <v>7A</v>
      </c>
      <c r="B235" s="283"/>
      <c r="C235" s="287" t="s">
        <v>226</v>
      </c>
      <c r="D235" s="283"/>
      <c r="E235" s="283"/>
      <c r="F235" s="296"/>
      <c r="G235" s="282"/>
      <c r="H235" s="284">
        <f>HLOOKUP($A235,'Scenario 7'!$I$108:$N$138,Summary!H$2-2015,FALSE)</f>
        <v>18063856.140000001</v>
      </c>
      <c r="I235" s="284">
        <f>HLOOKUP($A235,'Scenario 7'!$I$108:$N$138,Summary!I$2-2015,FALSE)</f>
        <v>18538569.849999998</v>
      </c>
      <c r="J235" s="284">
        <f>HLOOKUP($A235,'Scenario 7'!$I$108:$N$138,Summary!J$2-2015,FALSE)</f>
        <v>12687062.016183</v>
      </c>
      <c r="K235" s="284">
        <f>HLOOKUP($A235,'Scenario 7'!$I$108:$N$138,Summary!K$2-2015,FALSE)</f>
        <v>13346936.717799</v>
      </c>
      <c r="L235" s="284">
        <f>HLOOKUP($A235,'Scenario 7'!$I$108:$N$138,Summary!L$2-2015,FALSE)</f>
        <v>13422566.532735003</v>
      </c>
      <c r="M235" s="284">
        <f>HLOOKUP($A235,'Scenario 7'!$I$108:$N$138,Summary!M$2-2015,FALSE)</f>
        <v>13691017.863389704</v>
      </c>
      <c r="N235" s="284">
        <f>HLOOKUP($A235,'Scenario 7'!$I$108:$N$138,Summary!N$2-2015,FALSE)</f>
        <v>13964838.220657496</v>
      </c>
      <c r="O235" s="284">
        <f>HLOOKUP($A235,'Scenario 7'!$I$108:$N$138,Summary!O$2-2015,FALSE)</f>
        <v>14244134.985070648</v>
      </c>
      <c r="P235" s="284">
        <f>HLOOKUP($A235,'Scenario 7'!$I$108:$N$138,Summary!P$2-2015,FALSE)</f>
        <v>14529017.684772057</v>
      </c>
      <c r="Q235" s="284">
        <f>HLOOKUP($A235,'Scenario 7'!$I$108:$N$138,Summary!Q$2-2015,FALSE)</f>
        <v>14819598.0384675</v>
      </c>
      <c r="R235" s="284">
        <f>HLOOKUP($A235,'Scenario 7'!$I$108:$N$138,Summary!R$2-2015,FALSE)</f>
        <v>15115989.999236852</v>
      </c>
      <c r="S235" s="284">
        <f>HLOOKUP($A235,'Scenario 7'!$I$108:$N$138,Summary!S$2-2015,FALSE)</f>
        <v>15418309.799221588</v>
      </c>
      <c r="T235" s="284">
        <f>HLOOKUP($A235,'Scenario 7'!$I$108:$N$138,Summary!T$2-2015,FALSE)</f>
        <v>0</v>
      </c>
      <c r="U235" s="284">
        <f>HLOOKUP($A235,'Scenario 7'!$I$108:$N$138,Summary!U$2-2015,FALSE)</f>
        <v>0</v>
      </c>
      <c r="V235" s="284">
        <f>HLOOKUP($A235,'Scenario 7'!$I$108:$N$138,Summary!V$2-2015,FALSE)</f>
        <v>0</v>
      </c>
      <c r="W235" s="284">
        <f>HLOOKUP($A235,'Scenario 7'!$I$108:$N$138,Summary!W$2-2015,FALSE)</f>
        <v>0</v>
      </c>
      <c r="X235" s="284">
        <f>HLOOKUP($A235,'Scenario 7'!$I$108:$N$138,Summary!X$2-2015,FALSE)</f>
        <v>0</v>
      </c>
      <c r="Y235" s="284">
        <f>HLOOKUP($A235,'Scenario 7'!$I$108:$N$138,Summary!Y$2-2015,FALSE)</f>
        <v>0</v>
      </c>
      <c r="Z235" s="284">
        <f>HLOOKUP($A235,'Scenario 7'!$I$108:$N$138,Summary!Z$2-2015,FALSE)</f>
        <v>0</v>
      </c>
      <c r="AA235" s="284">
        <f>HLOOKUP($A235,'Scenario 7'!$I$108:$N$138,Summary!AA$2-2015,FALSE)</f>
        <v>0</v>
      </c>
      <c r="AB235" s="284">
        <f>HLOOKUP($A235,'Scenario 7'!$I$108:$N$138,Summary!AB$2-2015,FALSE)</f>
        <v>0</v>
      </c>
      <c r="AC235" s="284">
        <f>HLOOKUP($A235,'Scenario 7'!$I$108:$N$138,Summary!AC$2-2015,FALSE)</f>
        <v>0</v>
      </c>
      <c r="AD235" s="284">
        <f>HLOOKUP($A235,'Scenario 7'!$I$108:$N$138,Summary!AD$2-2015,FALSE)</f>
        <v>0</v>
      </c>
      <c r="AE235" s="284">
        <f>HLOOKUP($A235,'Scenario 7'!$I$108:$N$138,Summary!AE$2-2015,FALSE)</f>
        <v>0</v>
      </c>
      <c r="AF235" s="284">
        <f>HLOOKUP($A235,'Scenario 7'!$I$108:$N$138,Summary!AF$2-2015,FALSE)</f>
        <v>0</v>
      </c>
      <c r="AG235" s="284">
        <f>HLOOKUP($A235,'Scenario 7'!$I$108:$N$138,Summary!AG$2-2015,FALSE)</f>
        <v>0</v>
      </c>
      <c r="AH235" s="284">
        <f>HLOOKUP($A235,'Scenario 7'!$I$108:$N$138,Summary!AH$2-2015,FALSE)</f>
        <v>0</v>
      </c>
      <c r="AI235" s="284">
        <f>HLOOKUP($A235,'Scenario 7'!$I$108:$N$138,Summary!AI$2-2015,FALSE)</f>
        <v>0</v>
      </c>
      <c r="AJ235" s="284">
        <f>HLOOKUP($A235,'Scenario 7'!$I$108:$N$138,Summary!AJ$2-2015,FALSE)</f>
        <v>0</v>
      </c>
      <c r="AK235" s="284">
        <f>SUM(H235:AJ235)</f>
        <v>177841897.84753284</v>
      </c>
    </row>
    <row r="236" spans="1:37" s="281" customFormat="1" hidden="1" outlineLevel="1">
      <c r="A236" s="283" t="str">
        <f>A235</f>
        <v>7A</v>
      </c>
      <c r="B236" s="283"/>
      <c r="C236" s="287" t="s">
        <v>227</v>
      </c>
      <c r="D236" s="283"/>
      <c r="E236" s="283"/>
      <c r="F236" s="296"/>
      <c r="G236" s="282"/>
      <c r="H236" s="284">
        <f>HLOOKUP($A236,'Scenario 7'!$I$143:$N$173,Summary!H$2-2015,FALSE)</f>
        <v>10696150.390000001</v>
      </c>
      <c r="I236" s="284">
        <f>HLOOKUP($A236,'Scenario 7'!$I$143:$N$173,Summary!I$2-2015,FALSE)</f>
        <v>10735593.960000001</v>
      </c>
      <c r="J236" s="284">
        <f>HLOOKUP($A236,'Scenario 7'!$I$143:$N$173,Summary!J$2-2015,FALSE)</f>
        <v>4631971.6895399997</v>
      </c>
      <c r="K236" s="284">
        <f>HLOOKUP($A236,'Scenario 7'!$I$143:$N$173,Summary!K$2-2015,FALSE)</f>
        <v>6077110.4269200005</v>
      </c>
      <c r="L236" s="284">
        <f>HLOOKUP($A236,'Scenario 7'!$I$143:$N$173,Summary!L$2-2015,FALSE)</f>
        <v>5803822.4556</v>
      </c>
      <c r="M236" s="284">
        <f>HLOOKUP($A236,'Scenario 7'!$I$143:$N$173,Summary!M$2-2015,FALSE)</f>
        <v>5919898.9047119981</v>
      </c>
      <c r="N236" s="284">
        <f>HLOOKUP($A236,'Scenario 7'!$I$143:$N$173,Summary!N$2-2015,FALSE)</f>
        <v>6038296.8828062387</v>
      </c>
      <c r="O236" s="284">
        <f>HLOOKUP($A236,'Scenario 7'!$I$143:$N$173,Summary!O$2-2015,FALSE)</f>
        <v>6159062.8204623647</v>
      </c>
      <c r="P236" s="284">
        <f>HLOOKUP($A236,'Scenario 7'!$I$143:$N$173,Summary!P$2-2015,FALSE)</f>
        <v>6282244.0768716112</v>
      </c>
      <c r="Q236" s="284">
        <f>HLOOKUP($A236,'Scenario 7'!$I$143:$N$173,Summary!Q$2-2015,FALSE)</f>
        <v>6407888.958409043</v>
      </c>
      <c r="R236" s="284">
        <f>HLOOKUP($A236,'Scenario 7'!$I$143:$N$173,Summary!R$2-2015,FALSE)</f>
        <v>6536046.7375772242</v>
      </c>
      <c r="S236" s="284">
        <f>HLOOKUP($A236,'Scenario 7'!$I$143:$N$173,Summary!S$2-2015,FALSE)</f>
        <v>6666767.6723287702</v>
      </c>
      <c r="T236" s="284">
        <f>HLOOKUP($A236,'Scenario 7'!$I$143:$N$173,Summary!T$2-2015,FALSE)</f>
        <v>0</v>
      </c>
      <c r="U236" s="284">
        <f>HLOOKUP($A236,'Scenario 7'!$I$143:$N$173,Summary!U$2-2015,FALSE)</f>
        <v>0</v>
      </c>
      <c r="V236" s="284">
        <f>HLOOKUP($A236,'Scenario 7'!$I$143:$N$173,Summary!V$2-2015,FALSE)</f>
        <v>0</v>
      </c>
      <c r="W236" s="284">
        <f>HLOOKUP($A236,'Scenario 7'!$I$143:$N$173,Summary!W$2-2015,FALSE)</f>
        <v>0</v>
      </c>
      <c r="X236" s="284">
        <f>HLOOKUP($A236,'Scenario 7'!$I$143:$N$173,Summary!X$2-2015,FALSE)</f>
        <v>0</v>
      </c>
      <c r="Y236" s="284">
        <f>HLOOKUP($A236,'Scenario 7'!$I$143:$N$173,Summary!Y$2-2015,FALSE)</f>
        <v>0</v>
      </c>
      <c r="Z236" s="284">
        <f>HLOOKUP($A236,'Scenario 7'!$I$143:$N$173,Summary!Z$2-2015,FALSE)</f>
        <v>0</v>
      </c>
      <c r="AA236" s="284">
        <f>HLOOKUP($A236,'Scenario 7'!$I$143:$N$173,Summary!AA$2-2015,FALSE)</f>
        <v>0</v>
      </c>
      <c r="AB236" s="284">
        <f>HLOOKUP($A236,'Scenario 7'!$I$143:$N$173,Summary!AB$2-2015,FALSE)</f>
        <v>0</v>
      </c>
      <c r="AC236" s="284">
        <f>HLOOKUP($A236,'Scenario 7'!$I$143:$N$173,Summary!AC$2-2015,FALSE)</f>
        <v>0</v>
      </c>
      <c r="AD236" s="284">
        <f>HLOOKUP($A236,'Scenario 7'!$I$143:$N$173,Summary!AD$2-2015,FALSE)</f>
        <v>0</v>
      </c>
      <c r="AE236" s="284">
        <f>HLOOKUP($A236,'Scenario 7'!$I$143:$N$173,Summary!AE$2-2015,FALSE)</f>
        <v>0</v>
      </c>
      <c r="AF236" s="284">
        <f>HLOOKUP($A236,'Scenario 7'!$I$143:$N$173,Summary!AF$2-2015,FALSE)</f>
        <v>0</v>
      </c>
      <c r="AG236" s="284">
        <f>HLOOKUP($A236,'Scenario 7'!$I$143:$N$173,Summary!AG$2-2015,FALSE)</f>
        <v>0</v>
      </c>
      <c r="AH236" s="284">
        <f>HLOOKUP($A236,'Scenario 7'!$I$143:$N$173,Summary!AH$2-2015,FALSE)</f>
        <v>0</v>
      </c>
      <c r="AI236" s="284">
        <f>HLOOKUP($A236,'Scenario 7'!$I$143:$N$173,Summary!AI$2-2015,FALSE)</f>
        <v>0</v>
      </c>
      <c r="AJ236" s="284">
        <f>HLOOKUP($A236,'Scenario 7'!$I$143:$N$173,Summary!AJ$2-2015,FALSE)</f>
        <v>0</v>
      </c>
      <c r="AK236" s="284">
        <f>SUM(H236:AJ236)</f>
        <v>81954854.975227267</v>
      </c>
    </row>
    <row r="237" spans="1:37" s="281" customFormat="1" hidden="1" outlineLevel="1">
      <c r="A237" s="283" t="str">
        <f>A236</f>
        <v>7A</v>
      </c>
      <c r="B237" s="283"/>
      <c r="C237" s="287" t="s">
        <v>114</v>
      </c>
      <c r="D237" s="283"/>
      <c r="E237" s="283"/>
      <c r="F237" s="296"/>
      <c r="G237" s="282"/>
      <c r="H237" s="284">
        <f>HLOOKUP($A237,'Scenario 7'!$I$178:$N$208,Summary!H$2-2015,FALSE)</f>
        <v>2076817</v>
      </c>
      <c r="I237" s="284">
        <f>HLOOKUP($A237,'Scenario 7'!$I$178:$N$208,Summary!I$2-2015,FALSE)</f>
        <v>2179106</v>
      </c>
      <c r="J237" s="284">
        <f>HLOOKUP($A237,'Scenario 7'!$I$178:$N$208,Summary!J$2-2015,FALSE)</f>
        <v>1406077.9999999998</v>
      </c>
      <c r="K237" s="284">
        <f>HLOOKUP($A237,'Scenario 7'!$I$178:$N$208,Summary!K$2-2015,FALSE)</f>
        <v>1450939.5</v>
      </c>
      <c r="L237" s="284">
        <f>HLOOKUP($A237,'Scenario 7'!$I$178:$N$208,Summary!L$2-2015,FALSE)</f>
        <v>1507361</v>
      </c>
      <c r="M237" s="284">
        <f>HLOOKUP($A237,'Scenario 7'!$I$178:$N$208,Summary!M$2-2015,FALSE)</f>
        <v>1537508.22</v>
      </c>
      <c r="N237" s="284">
        <f>HLOOKUP($A237,'Scenario 7'!$I$178:$N$208,Summary!N$2-2015,FALSE)</f>
        <v>1568258.3843999999</v>
      </c>
      <c r="O237" s="284">
        <f>HLOOKUP($A237,'Scenario 7'!$I$178:$N$208,Summary!O$2-2015,FALSE)</f>
        <v>1599623.5520879999</v>
      </c>
      <c r="P237" s="284">
        <f>HLOOKUP($A237,'Scenario 7'!$I$178:$N$208,Summary!P$2-2015,FALSE)</f>
        <v>1631616.0231297601</v>
      </c>
      <c r="Q237" s="284">
        <f>HLOOKUP($A237,'Scenario 7'!$I$178:$N$208,Summary!Q$2-2015,FALSE)</f>
        <v>1664248.343592355</v>
      </c>
      <c r="R237" s="284">
        <f>HLOOKUP($A237,'Scenario 7'!$I$178:$N$208,Summary!R$2-2015,FALSE)</f>
        <v>1697533.3104642024</v>
      </c>
      <c r="S237" s="284">
        <f>HLOOKUP($A237,'Scenario 7'!$I$178:$N$208,Summary!S$2-2015,FALSE)</f>
        <v>1731483.9766734862</v>
      </c>
      <c r="T237" s="284">
        <f>HLOOKUP($A237,'Scenario 7'!$I$178:$N$208,Summary!T$2-2015,FALSE)</f>
        <v>0</v>
      </c>
      <c r="U237" s="284">
        <f>HLOOKUP($A237,'Scenario 7'!$I$178:$N$208,Summary!U$2-2015,FALSE)</f>
        <v>0</v>
      </c>
      <c r="V237" s="284">
        <f>HLOOKUP($A237,'Scenario 7'!$I$178:$N$208,Summary!V$2-2015,FALSE)</f>
        <v>0</v>
      </c>
      <c r="W237" s="284">
        <f>HLOOKUP($A237,'Scenario 7'!$I$178:$N$208,Summary!W$2-2015,FALSE)</f>
        <v>0</v>
      </c>
      <c r="X237" s="284">
        <f>HLOOKUP($A237,'Scenario 7'!$I$178:$N$208,Summary!X$2-2015,FALSE)</f>
        <v>0</v>
      </c>
      <c r="Y237" s="284">
        <f>HLOOKUP($A237,'Scenario 7'!$I$178:$N$208,Summary!Y$2-2015,FALSE)</f>
        <v>0</v>
      </c>
      <c r="Z237" s="284">
        <f>HLOOKUP($A237,'Scenario 7'!$I$178:$N$208,Summary!Z$2-2015,FALSE)</f>
        <v>0</v>
      </c>
      <c r="AA237" s="284">
        <f>HLOOKUP($A237,'Scenario 7'!$I$178:$N$208,Summary!AA$2-2015,FALSE)</f>
        <v>0</v>
      </c>
      <c r="AB237" s="284">
        <f>HLOOKUP($A237,'Scenario 7'!$I$178:$N$208,Summary!AB$2-2015,FALSE)</f>
        <v>0</v>
      </c>
      <c r="AC237" s="284">
        <f>HLOOKUP($A237,'Scenario 7'!$I$178:$N$208,Summary!AC$2-2015,FALSE)</f>
        <v>0</v>
      </c>
      <c r="AD237" s="284">
        <f>HLOOKUP($A237,'Scenario 7'!$I$178:$N$208,Summary!AD$2-2015,FALSE)</f>
        <v>0</v>
      </c>
      <c r="AE237" s="284">
        <f>HLOOKUP($A237,'Scenario 7'!$I$178:$N$208,Summary!AE$2-2015,FALSE)</f>
        <v>0</v>
      </c>
      <c r="AF237" s="284">
        <f>HLOOKUP($A237,'Scenario 7'!$I$178:$N$208,Summary!AF$2-2015,FALSE)</f>
        <v>0</v>
      </c>
      <c r="AG237" s="284">
        <f>HLOOKUP($A237,'Scenario 7'!$I$178:$N$208,Summary!AG$2-2015,FALSE)</f>
        <v>0</v>
      </c>
      <c r="AH237" s="284">
        <f>HLOOKUP($A237,'Scenario 7'!$I$178:$N$208,Summary!AH$2-2015,FALSE)</f>
        <v>0</v>
      </c>
      <c r="AI237" s="284">
        <f>HLOOKUP($A237,'Scenario 7'!$I$178:$N$208,Summary!AI$2-2015,FALSE)</f>
        <v>0</v>
      </c>
      <c r="AJ237" s="284">
        <f>HLOOKUP($A237,'Scenario 7'!$I$178:$N$208,Summary!AJ$2-2015,FALSE)</f>
        <v>0</v>
      </c>
      <c r="AK237" s="284">
        <f>SUM(H237:AJ237)</f>
        <v>20050573.310347807</v>
      </c>
    </row>
    <row r="238" spans="1:37" s="281" customFormat="1" collapsed="1">
      <c r="A238" s="285" t="s">
        <v>219</v>
      </c>
      <c r="B238" s="285" t="str">
        <f>CONCATENATE("Sensitivity ",A238)</f>
        <v>Sensitivity 7B</v>
      </c>
      <c r="C238" s="289" t="s">
        <v>248</v>
      </c>
      <c r="D238" s="285">
        <v>2019</v>
      </c>
      <c r="E238" s="285">
        <v>2025</v>
      </c>
      <c r="F238" s="295" t="s">
        <v>320</v>
      </c>
      <c r="G238" s="288" t="s">
        <v>309</v>
      </c>
      <c r="H238" s="290">
        <f ca="1">SUBTOTAL(9,H239:H243)</f>
        <v>47617807.591355003</v>
      </c>
      <c r="I238" s="290">
        <f t="shared" ref="I238" ca="1" si="1074">SUBTOTAL(9,I239:I243)</f>
        <v>44975088.697044998</v>
      </c>
      <c r="J238" s="290">
        <f t="shared" ref="J238" ca="1" si="1075">SUBTOTAL(9,J239:J243)</f>
        <v>36869809.29684975</v>
      </c>
      <c r="K238" s="290">
        <f t="shared" ref="K238" ca="1" si="1076">SUBTOTAL(9,K239:K243)</f>
        <v>31771786.112219002</v>
      </c>
      <c r="L238" s="290">
        <f t="shared" ref="L238" ca="1" si="1077">SUBTOTAL(9,L239:L243)</f>
        <v>25243962.06847921</v>
      </c>
      <c r="M238" s="290">
        <f t="shared" ref="M238" ca="1" si="1078">SUBTOTAL(9,M239:M243)</f>
        <v>27525795.076241627</v>
      </c>
      <c r="N238" s="290">
        <f t="shared" ref="N238" ca="1" si="1079">SUBTOTAL(9,N239:N243)</f>
        <v>26893599.786133416</v>
      </c>
      <c r="O238" s="290">
        <f t="shared" ref="O238" ca="1" si="1080">SUBTOTAL(9,O239:O243)</f>
        <v>23180789.40242289</v>
      </c>
      <c r="P238" s="290">
        <f t="shared" ref="P238" ca="1" si="1081">SUBTOTAL(9,P239:P243)</f>
        <v>22724501.270884387</v>
      </c>
      <c r="Q238" s="290">
        <f t="shared" ref="Q238" ca="1" si="1082">SUBTOTAL(9,Q239:Q243)</f>
        <v>0</v>
      </c>
      <c r="R238" s="290">
        <f t="shared" ref="R238" ca="1" si="1083">SUBTOTAL(9,R239:R243)</f>
        <v>0</v>
      </c>
      <c r="S238" s="290">
        <f t="shared" ref="S238" ca="1" si="1084">SUBTOTAL(9,S239:S243)</f>
        <v>0</v>
      </c>
      <c r="T238" s="290">
        <f t="shared" ref="T238" ca="1" si="1085">SUBTOTAL(9,T239:T243)</f>
        <v>0</v>
      </c>
      <c r="U238" s="290">
        <f t="shared" ref="U238" ca="1" si="1086">SUBTOTAL(9,U239:U243)</f>
        <v>0</v>
      </c>
      <c r="V238" s="290">
        <f t="shared" ref="V238" ca="1" si="1087">SUBTOTAL(9,V239:V243)</f>
        <v>0</v>
      </c>
      <c r="W238" s="290">
        <f t="shared" ref="W238" ca="1" si="1088">SUBTOTAL(9,W239:W243)</f>
        <v>0</v>
      </c>
      <c r="X238" s="290">
        <f t="shared" ref="X238" ca="1" si="1089">SUBTOTAL(9,X239:X243)</f>
        <v>0</v>
      </c>
      <c r="Y238" s="290">
        <f t="shared" ref="Y238" ca="1" si="1090">SUBTOTAL(9,Y239:Y243)</f>
        <v>0</v>
      </c>
      <c r="Z238" s="290">
        <f t="shared" ref="Z238" ca="1" si="1091">SUBTOTAL(9,Z239:Z243)</f>
        <v>0</v>
      </c>
      <c r="AA238" s="290">
        <f t="shared" ref="AA238" ca="1" si="1092">SUBTOTAL(9,AA239:AA243)</f>
        <v>0</v>
      </c>
      <c r="AB238" s="290">
        <f t="shared" ref="AB238" ca="1" si="1093">SUBTOTAL(9,AB239:AB243)</f>
        <v>0</v>
      </c>
      <c r="AC238" s="290">
        <f t="shared" ref="AC238" ca="1" si="1094">SUBTOTAL(9,AC239:AC243)</f>
        <v>0</v>
      </c>
      <c r="AD238" s="290">
        <f t="shared" ref="AD238" ca="1" si="1095">SUBTOTAL(9,AD239:AD243)</f>
        <v>0</v>
      </c>
      <c r="AE238" s="290">
        <f t="shared" ref="AE238" ca="1" si="1096">SUBTOTAL(9,AE239:AE243)</f>
        <v>0</v>
      </c>
      <c r="AF238" s="290">
        <f t="shared" ref="AF238" ca="1" si="1097">SUBTOTAL(9,AF239:AF243)</f>
        <v>0</v>
      </c>
      <c r="AG238" s="290">
        <f t="shared" ref="AG238" ca="1" si="1098">SUBTOTAL(9,AG239:AG243)</f>
        <v>0</v>
      </c>
      <c r="AH238" s="290">
        <f t="shared" ref="AH238" ca="1" si="1099">SUBTOTAL(9,AH239:AH243)</f>
        <v>0</v>
      </c>
      <c r="AI238" s="290">
        <f t="shared" ref="AI238" ca="1" si="1100">SUBTOTAL(9,AI239:AI243)</f>
        <v>0</v>
      </c>
      <c r="AJ238" s="290">
        <f t="shared" ref="AJ238" ca="1" si="1101">SUBTOTAL(9,AJ239:AJ243)</f>
        <v>0</v>
      </c>
      <c r="AK238" s="290">
        <f t="shared" ref="AK238" ca="1" si="1102">SUBTOTAL(9,AK239:AK243)</f>
        <v>286803139.30163026</v>
      </c>
    </row>
    <row r="239" spans="1:37" s="281" customFormat="1" hidden="1" outlineLevel="1">
      <c r="A239" s="283" t="str">
        <f>A238</f>
        <v>7B</v>
      </c>
      <c r="B239" s="283"/>
      <c r="C239" s="287" t="s">
        <v>224</v>
      </c>
      <c r="D239" s="283"/>
      <c r="E239" s="283"/>
      <c r="F239" s="296"/>
      <c r="G239" s="282"/>
      <c r="H239" s="284">
        <f>HLOOKUP($A239,'Scenario 7'!$I$42:$N$72,Summary!H$2-2015,FALSE)</f>
        <v>16180984.061355</v>
      </c>
      <c r="I239" s="284">
        <f>HLOOKUP($A239,'Scenario 7'!$I$42:$N$72,Summary!I$2-2015,FALSE)</f>
        <v>8880818.8870449997</v>
      </c>
      <c r="J239" s="284">
        <f>HLOOKUP($A239,'Scenario 7'!$I$42:$N$72,Summary!J$2-2015,FALSE)</f>
        <v>6704518.9268497499</v>
      </c>
      <c r="K239" s="284">
        <f>HLOOKUP($A239,'Scenario 7'!$I$42:$N$72,Summary!K$2-2015,FALSE)</f>
        <v>10525799.467500001</v>
      </c>
      <c r="L239" s="284">
        <f>HLOOKUP($A239,'Scenario 7'!$I$42:$N$72,Summary!L$2-2015,FALSE)</f>
        <v>4132212.0801442079</v>
      </c>
      <c r="M239" s="284">
        <f>HLOOKUP($A239,'Scenario 7'!$I$42:$N$72,Summary!M$2-2015,FALSE)</f>
        <v>4943289.2849399243</v>
      </c>
      <c r="N239" s="284">
        <f>HLOOKUP($A239,'Scenario 7'!$I$42:$N$72,Summary!N$2-2015,FALSE)</f>
        <v>5322206.2982696816</v>
      </c>
      <c r="O239" s="284">
        <f>HLOOKUP($A239,'Scenario 7'!$I$42:$N$72,Summary!O$2-2015,FALSE)</f>
        <v>1177968.0448018773</v>
      </c>
      <c r="P239" s="284">
        <f>HLOOKUP($A239,'Scenario 7'!$I$42:$N$72,Summary!P$2-2015,FALSE)</f>
        <v>281623.48611095786</v>
      </c>
      <c r="Q239" s="284">
        <f>HLOOKUP($A239,'Scenario 7'!$I$42:$N$72,Summary!Q$2-2015,FALSE)</f>
        <v>0</v>
      </c>
      <c r="R239" s="284">
        <f>HLOOKUP($A239,'Scenario 7'!$I$42:$N$72,Summary!R$2-2015,FALSE)</f>
        <v>0</v>
      </c>
      <c r="S239" s="284">
        <f>HLOOKUP($A239,'Scenario 7'!$I$42:$N$72,Summary!S$2-2015,FALSE)</f>
        <v>0</v>
      </c>
      <c r="T239" s="284">
        <f>HLOOKUP($A239,'Scenario 7'!$I$42:$N$72,Summary!T$2-2015,FALSE)</f>
        <v>0</v>
      </c>
      <c r="U239" s="284">
        <f>HLOOKUP($A239,'Scenario 7'!$I$42:$N$72,Summary!U$2-2015,FALSE)</f>
        <v>0</v>
      </c>
      <c r="V239" s="284">
        <f>HLOOKUP($A239,'Scenario 7'!$I$42:$N$72,Summary!V$2-2015,FALSE)</f>
        <v>0</v>
      </c>
      <c r="W239" s="284">
        <f>HLOOKUP($A239,'Scenario 7'!$I$42:$N$72,Summary!W$2-2015,FALSE)</f>
        <v>0</v>
      </c>
      <c r="X239" s="284">
        <f>HLOOKUP($A239,'Scenario 7'!$I$42:$N$72,Summary!X$2-2015,FALSE)</f>
        <v>0</v>
      </c>
      <c r="Y239" s="284">
        <f>HLOOKUP($A239,'Scenario 7'!$I$42:$N$72,Summary!Y$2-2015,FALSE)</f>
        <v>0</v>
      </c>
      <c r="Z239" s="284">
        <f>HLOOKUP($A239,'Scenario 7'!$I$42:$N$72,Summary!Z$2-2015,FALSE)</f>
        <v>0</v>
      </c>
      <c r="AA239" s="284">
        <f>HLOOKUP($A239,'Scenario 7'!$I$42:$N$72,Summary!AA$2-2015,FALSE)</f>
        <v>0</v>
      </c>
      <c r="AB239" s="284">
        <f>HLOOKUP($A239,'Scenario 7'!$I$42:$N$72,Summary!AB$2-2015,FALSE)</f>
        <v>0</v>
      </c>
      <c r="AC239" s="284">
        <f>HLOOKUP($A239,'Scenario 7'!$I$42:$N$72,Summary!AC$2-2015,FALSE)</f>
        <v>0</v>
      </c>
      <c r="AD239" s="284">
        <f>HLOOKUP($A239,'Scenario 7'!$I$42:$N$72,Summary!AD$2-2015,FALSE)</f>
        <v>0</v>
      </c>
      <c r="AE239" s="284">
        <f>HLOOKUP($A239,'Scenario 7'!$I$42:$N$72,Summary!AE$2-2015,FALSE)</f>
        <v>0</v>
      </c>
      <c r="AF239" s="284">
        <f>HLOOKUP($A239,'Scenario 7'!$I$42:$N$72,Summary!AF$2-2015,FALSE)</f>
        <v>0</v>
      </c>
      <c r="AG239" s="284">
        <f>HLOOKUP($A239,'Scenario 7'!$I$42:$N$72,Summary!AG$2-2015,FALSE)</f>
        <v>0</v>
      </c>
      <c r="AH239" s="284">
        <f>HLOOKUP($A239,'Scenario 7'!$I$42:$N$72,Summary!AH$2-2015,FALSE)</f>
        <v>0</v>
      </c>
      <c r="AI239" s="284">
        <f>HLOOKUP($A239,'Scenario 7'!$I$42:$N$72,Summary!AI$2-2015,FALSE)</f>
        <v>0</v>
      </c>
      <c r="AJ239" s="284">
        <f>HLOOKUP($A239,'Scenario 7'!$I$42:$N$72,Summary!AJ$2-2015,FALSE)</f>
        <v>0</v>
      </c>
      <c r="AK239" s="284">
        <f>SUM(H239:AJ239)</f>
        <v>58149420.537016392</v>
      </c>
    </row>
    <row r="240" spans="1:37" s="281" customFormat="1" hidden="1" outlineLevel="1">
      <c r="A240" s="283" t="str">
        <f>A239</f>
        <v>7B</v>
      </c>
      <c r="B240" s="283"/>
      <c r="C240" s="287" t="s">
        <v>225</v>
      </c>
      <c r="D240" s="283"/>
      <c r="E240" s="283"/>
      <c r="F240" s="296"/>
      <c r="G240" s="282"/>
      <c r="H240" s="284">
        <f ca="1">HLOOKUP($A240,'Scenario 7'!$I$75:$N$105,Summary!H$2-2015,FALSE)</f>
        <v>600000</v>
      </c>
      <c r="I240" s="284">
        <f ca="1">HLOOKUP($A240,'Scenario 7'!$I$75:$N$105,Summary!I$2-2015,FALSE)</f>
        <v>4641000</v>
      </c>
      <c r="J240" s="284">
        <f ca="1">HLOOKUP($A240,'Scenario 7'!$I$75:$N$105,Summary!J$2-2015,FALSE)</f>
        <v>364000</v>
      </c>
      <c r="K240" s="284">
        <f ca="1">HLOOKUP($A240,'Scenario 7'!$I$75:$N$105,Summary!K$2-2015,FALSE)</f>
        <v>371000</v>
      </c>
      <c r="L240" s="284">
        <f ca="1">HLOOKUP($A240,'Scenario 7'!$I$75:$N$105,Summary!L$2-2015,FALSE)</f>
        <v>378000</v>
      </c>
      <c r="M240" s="284">
        <f ca="1">HLOOKUP($A240,'Scenario 7'!$I$75:$N$105,Summary!M$2-2015,FALSE)</f>
        <v>1434080.8032</v>
      </c>
      <c r="N240" s="284">
        <f ca="1">HLOOKUP($A240,'Scenario 7'!$I$75:$N$105,Summary!N$2-2015,FALSE)</f>
        <v>0</v>
      </c>
      <c r="O240" s="284">
        <f ca="1">HLOOKUP($A240,'Scenario 7'!$I$75:$N$105,Summary!O$2-2015,FALSE)</f>
        <v>0</v>
      </c>
      <c r="P240" s="284">
        <f ca="1">HLOOKUP($A240,'Scenario 7'!$I$75:$N$105,Summary!P$2-2015,FALSE)</f>
        <v>0</v>
      </c>
      <c r="Q240" s="284">
        <f ca="1">HLOOKUP($A240,'Scenario 7'!$I$75:$N$105,Summary!Q$2-2015,FALSE)</f>
        <v>0</v>
      </c>
      <c r="R240" s="284">
        <f ca="1">HLOOKUP($A240,'Scenario 7'!$I$75:$N$105,Summary!R$2-2015,FALSE)</f>
        <v>0</v>
      </c>
      <c r="S240" s="284">
        <f ca="1">HLOOKUP($A240,'Scenario 7'!$I$75:$N$105,Summary!S$2-2015,FALSE)</f>
        <v>0</v>
      </c>
      <c r="T240" s="284">
        <f ca="1">HLOOKUP($A240,'Scenario 7'!$I$75:$N$105,Summary!T$2-2015,FALSE)</f>
        <v>0</v>
      </c>
      <c r="U240" s="284">
        <f ca="1">HLOOKUP($A240,'Scenario 7'!$I$75:$N$105,Summary!U$2-2015,FALSE)</f>
        <v>0</v>
      </c>
      <c r="V240" s="284">
        <f ca="1">HLOOKUP($A240,'Scenario 7'!$I$75:$N$105,Summary!V$2-2015,FALSE)</f>
        <v>0</v>
      </c>
      <c r="W240" s="284">
        <f ca="1">HLOOKUP($A240,'Scenario 7'!$I$75:$N$105,Summary!W$2-2015,FALSE)</f>
        <v>0</v>
      </c>
      <c r="X240" s="284">
        <f ca="1">HLOOKUP($A240,'Scenario 7'!$I$75:$N$105,Summary!X$2-2015,FALSE)</f>
        <v>0</v>
      </c>
      <c r="Y240" s="284">
        <f ca="1">HLOOKUP($A240,'Scenario 7'!$I$75:$N$105,Summary!Y$2-2015,FALSE)</f>
        <v>0</v>
      </c>
      <c r="Z240" s="284">
        <f ca="1">HLOOKUP($A240,'Scenario 7'!$I$75:$N$105,Summary!Z$2-2015,FALSE)</f>
        <v>0</v>
      </c>
      <c r="AA240" s="284">
        <f ca="1">HLOOKUP($A240,'Scenario 7'!$I$75:$N$105,Summary!AA$2-2015,FALSE)</f>
        <v>0</v>
      </c>
      <c r="AB240" s="284">
        <f ca="1">HLOOKUP($A240,'Scenario 7'!$I$75:$N$105,Summary!AB$2-2015,FALSE)</f>
        <v>0</v>
      </c>
      <c r="AC240" s="284">
        <f ca="1">HLOOKUP($A240,'Scenario 7'!$I$75:$N$105,Summary!AC$2-2015,FALSE)</f>
        <v>0</v>
      </c>
      <c r="AD240" s="284">
        <f ca="1">HLOOKUP($A240,'Scenario 7'!$I$75:$N$105,Summary!AD$2-2015,FALSE)</f>
        <v>0</v>
      </c>
      <c r="AE240" s="284">
        <f ca="1">HLOOKUP($A240,'Scenario 7'!$I$75:$N$105,Summary!AE$2-2015,FALSE)</f>
        <v>0</v>
      </c>
      <c r="AF240" s="284">
        <f ca="1">HLOOKUP($A240,'Scenario 7'!$I$75:$N$105,Summary!AF$2-2015,FALSE)</f>
        <v>0</v>
      </c>
      <c r="AG240" s="284">
        <f ca="1">HLOOKUP($A240,'Scenario 7'!$I$75:$N$105,Summary!AG$2-2015,FALSE)</f>
        <v>0</v>
      </c>
      <c r="AH240" s="284">
        <f ca="1">HLOOKUP($A240,'Scenario 7'!$I$75:$N$105,Summary!AH$2-2015,FALSE)</f>
        <v>0</v>
      </c>
      <c r="AI240" s="284">
        <f ca="1">HLOOKUP($A240,'Scenario 7'!$I$75:$N$105,Summary!AI$2-2015,FALSE)</f>
        <v>0</v>
      </c>
      <c r="AJ240" s="284">
        <f ca="1">HLOOKUP($A240,'Scenario 7'!$I$75:$N$105,Summary!AJ$2-2015,FALSE)</f>
        <v>0</v>
      </c>
      <c r="AK240" s="284">
        <f ca="1">SUM(H240:AJ240)</f>
        <v>7788080.8032</v>
      </c>
    </row>
    <row r="241" spans="1:37" s="281" customFormat="1" hidden="1" outlineLevel="1">
      <c r="A241" s="283" t="str">
        <f>A240</f>
        <v>7B</v>
      </c>
      <c r="B241" s="283"/>
      <c r="C241" s="287" t="s">
        <v>226</v>
      </c>
      <c r="D241" s="283"/>
      <c r="E241" s="283"/>
      <c r="F241" s="296"/>
      <c r="G241" s="282"/>
      <c r="H241" s="284">
        <f>HLOOKUP($A241,'Scenario 7'!$I$108:$N$138,Summary!H$2-2015,FALSE)</f>
        <v>18063856.140000001</v>
      </c>
      <c r="I241" s="284">
        <f>HLOOKUP($A241,'Scenario 7'!$I$108:$N$138,Summary!I$2-2015,FALSE)</f>
        <v>18538569.849999998</v>
      </c>
      <c r="J241" s="284">
        <f>HLOOKUP($A241,'Scenario 7'!$I$108:$N$138,Summary!J$2-2015,FALSE)</f>
        <v>18854305.27</v>
      </c>
      <c r="K241" s="284">
        <f>HLOOKUP($A241,'Scenario 7'!$I$108:$N$138,Summary!K$2-2015,FALSE)</f>
        <v>13346936.717799</v>
      </c>
      <c r="L241" s="284">
        <f>HLOOKUP($A241,'Scenario 7'!$I$108:$N$138,Summary!L$2-2015,FALSE)</f>
        <v>13422566.532735003</v>
      </c>
      <c r="M241" s="284">
        <f>HLOOKUP($A241,'Scenario 7'!$I$108:$N$138,Summary!M$2-2015,FALSE)</f>
        <v>13691017.863389704</v>
      </c>
      <c r="N241" s="284">
        <f>HLOOKUP($A241,'Scenario 7'!$I$108:$N$138,Summary!N$2-2015,FALSE)</f>
        <v>13964838.220657496</v>
      </c>
      <c r="O241" s="284">
        <f>HLOOKUP($A241,'Scenario 7'!$I$108:$N$138,Summary!O$2-2015,FALSE)</f>
        <v>14244134.985070648</v>
      </c>
      <c r="P241" s="284">
        <f>HLOOKUP($A241,'Scenario 7'!$I$108:$N$138,Summary!P$2-2015,FALSE)</f>
        <v>14529017.684772057</v>
      </c>
      <c r="Q241" s="284">
        <f>HLOOKUP($A241,'Scenario 7'!$I$108:$N$138,Summary!Q$2-2015,FALSE)</f>
        <v>0</v>
      </c>
      <c r="R241" s="284">
        <f>HLOOKUP($A241,'Scenario 7'!$I$108:$N$138,Summary!R$2-2015,FALSE)</f>
        <v>0</v>
      </c>
      <c r="S241" s="284">
        <f>HLOOKUP($A241,'Scenario 7'!$I$108:$N$138,Summary!S$2-2015,FALSE)</f>
        <v>0</v>
      </c>
      <c r="T241" s="284">
        <f>HLOOKUP($A241,'Scenario 7'!$I$108:$N$138,Summary!T$2-2015,FALSE)</f>
        <v>0</v>
      </c>
      <c r="U241" s="284">
        <f>HLOOKUP($A241,'Scenario 7'!$I$108:$N$138,Summary!U$2-2015,FALSE)</f>
        <v>0</v>
      </c>
      <c r="V241" s="284">
        <f>HLOOKUP($A241,'Scenario 7'!$I$108:$N$138,Summary!V$2-2015,FALSE)</f>
        <v>0</v>
      </c>
      <c r="W241" s="284">
        <f>HLOOKUP($A241,'Scenario 7'!$I$108:$N$138,Summary!W$2-2015,FALSE)</f>
        <v>0</v>
      </c>
      <c r="X241" s="284">
        <f>HLOOKUP($A241,'Scenario 7'!$I$108:$N$138,Summary!X$2-2015,FALSE)</f>
        <v>0</v>
      </c>
      <c r="Y241" s="284">
        <f>HLOOKUP($A241,'Scenario 7'!$I$108:$N$138,Summary!Y$2-2015,FALSE)</f>
        <v>0</v>
      </c>
      <c r="Z241" s="284">
        <f>HLOOKUP($A241,'Scenario 7'!$I$108:$N$138,Summary!Z$2-2015,FALSE)</f>
        <v>0</v>
      </c>
      <c r="AA241" s="284">
        <f>HLOOKUP($A241,'Scenario 7'!$I$108:$N$138,Summary!AA$2-2015,FALSE)</f>
        <v>0</v>
      </c>
      <c r="AB241" s="284">
        <f>HLOOKUP($A241,'Scenario 7'!$I$108:$N$138,Summary!AB$2-2015,FALSE)</f>
        <v>0</v>
      </c>
      <c r="AC241" s="284">
        <f>HLOOKUP($A241,'Scenario 7'!$I$108:$N$138,Summary!AC$2-2015,FALSE)</f>
        <v>0</v>
      </c>
      <c r="AD241" s="284">
        <f>HLOOKUP($A241,'Scenario 7'!$I$108:$N$138,Summary!AD$2-2015,FALSE)</f>
        <v>0</v>
      </c>
      <c r="AE241" s="284">
        <f>HLOOKUP($A241,'Scenario 7'!$I$108:$N$138,Summary!AE$2-2015,FALSE)</f>
        <v>0</v>
      </c>
      <c r="AF241" s="284">
        <f>HLOOKUP($A241,'Scenario 7'!$I$108:$N$138,Summary!AF$2-2015,FALSE)</f>
        <v>0</v>
      </c>
      <c r="AG241" s="284">
        <f>HLOOKUP($A241,'Scenario 7'!$I$108:$N$138,Summary!AG$2-2015,FALSE)</f>
        <v>0</v>
      </c>
      <c r="AH241" s="284">
        <f>HLOOKUP($A241,'Scenario 7'!$I$108:$N$138,Summary!AH$2-2015,FALSE)</f>
        <v>0</v>
      </c>
      <c r="AI241" s="284">
        <f>HLOOKUP($A241,'Scenario 7'!$I$108:$N$138,Summary!AI$2-2015,FALSE)</f>
        <v>0</v>
      </c>
      <c r="AJ241" s="284">
        <f>HLOOKUP($A241,'Scenario 7'!$I$108:$N$138,Summary!AJ$2-2015,FALSE)</f>
        <v>0</v>
      </c>
      <c r="AK241" s="284">
        <f>SUM(H241:AJ241)</f>
        <v>138655243.26442391</v>
      </c>
    </row>
    <row r="242" spans="1:37" s="281" customFormat="1" hidden="1" outlineLevel="1">
      <c r="A242" s="283" t="str">
        <f>A241</f>
        <v>7B</v>
      </c>
      <c r="B242" s="283"/>
      <c r="C242" s="287" t="s">
        <v>227</v>
      </c>
      <c r="D242" s="283"/>
      <c r="E242" s="283"/>
      <c r="F242" s="296"/>
      <c r="G242" s="282"/>
      <c r="H242" s="284">
        <f>HLOOKUP($A242,'Scenario 7'!$I$143:$N$173,Summary!H$2-2015,FALSE)</f>
        <v>10696150.390000001</v>
      </c>
      <c r="I242" s="284">
        <f>HLOOKUP($A242,'Scenario 7'!$I$143:$N$173,Summary!I$2-2015,FALSE)</f>
        <v>10735593.960000001</v>
      </c>
      <c r="J242" s="284">
        <f>HLOOKUP($A242,'Scenario 7'!$I$143:$N$173,Summary!J$2-2015,FALSE)</f>
        <v>8134829.0999999996</v>
      </c>
      <c r="K242" s="284">
        <f>HLOOKUP($A242,'Scenario 7'!$I$143:$N$173,Summary!K$2-2015,FALSE)</f>
        <v>6077110.4269200005</v>
      </c>
      <c r="L242" s="284">
        <f>HLOOKUP($A242,'Scenario 7'!$I$143:$N$173,Summary!L$2-2015,FALSE)</f>
        <v>5803822.4556</v>
      </c>
      <c r="M242" s="284">
        <f>HLOOKUP($A242,'Scenario 7'!$I$143:$N$173,Summary!M$2-2015,FALSE)</f>
        <v>5919898.9047119981</v>
      </c>
      <c r="N242" s="284">
        <f>HLOOKUP($A242,'Scenario 7'!$I$143:$N$173,Summary!N$2-2015,FALSE)</f>
        <v>6038296.8828062387</v>
      </c>
      <c r="O242" s="284">
        <f>HLOOKUP($A242,'Scenario 7'!$I$143:$N$173,Summary!O$2-2015,FALSE)</f>
        <v>6159062.8204623647</v>
      </c>
      <c r="P242" s="284">
        <f>HLOOKUP($A242,'Scenario 7'!$I$143:$N$173,Summary!P$2-2015,FALSE)</f>
        <v>6282244.0768716112</v>
      </c>
      <c r="Q242" s="284">
        <f>HLOOKUP($A242,'Scenario 7'!$I$143:$N$173,Summary!Q$2-2015,FALSE)</f>
        <v>0</v>
      </c>
      <c r="R242" s="284">
        <f>HLOOKUP($A242,'Scenario 7'!$I$143:$N$173,Summary!R$2-2015,FALSE)</f>
        <v>0</v>
      </c>
      <c r="S242" s="284">
        <f>HLOOKUP($A242,'Scenario 7'!$I$143:$N$173,Summary!S$2-2015,FALSE)</f>
        <v>0</v>
      </c>
      <c r="T242" s="284">
        <f>HLOOKUP($A242,'Scenario 7'!$I$143:$N$173,Summary!T$2-2015,FALSE)</f>
        <v>0</v>
      </c>
      <c r="U242" s="284">
        <f>HLOOKUP($A242,'Scenario 7'!$I$143:$N$173,Summary!U$2-2015,FALSE)</f>
        <v>0</v>
      </c>
      <c r="V242" s="284">
        <f>HLOOKUP($A242,'Scenario 7'!$I$143:$N$173,Summary!V$2-2015,FALSE)</f>
        <v>0</v>
      </c>
      <c r="W242" s="284">
        <f>HLOOKUP($A242,'Scenario 7'!$I$143:$N$173,Summary!W$2-2015,FALSE)</f>
        <v>0</v>
      </c>
      <c r="X242" s="284">
        <f>HLOOKUP($A242,'Scenario 7'!$I$143:$N$173,Summary!X$2-2015,FALSE)</f>
        <v>0</v>
      </c>
      <c r="Y242" s="284">
        <f>HLOOKUP($A242,'Scenario 7'!$I$143:$N$173,Summary!Y$2-2015,FALSE)</f>
        <v>0</v>
      </c>
      <c r="Z242" s="284">
        <f>HLOOKUP($A242,'Scenario 7'!$I$143:$N$173,Summary!Z$2-2015,FALSE)</f>
        <v>0</v>
      </c>
      <c r="AA242" s="284">
        <f>HLOOKUP($A242,'Scenario 7'!$I$143:$N$173,Summary!AA$2-2015,FALSE)</f>
        <v>0</v>
      </c>
      <c r="AB242" s="284">
        <f>HLOOKUP($A242,'Scenario 7'!$I$143:$N$173,Summary!AB$2-2015,FALSE)</f>
        <v>0</v>
      </c>
      <c r="AC242" s="284">
        <f>HLOOKUP($A242,'Scenario 7'!$I$143:$N$173,Summary!AC$2-2015,FALSE)</f>
        <v>0</v>
      </c>
      <c r="AD242" s="284">
        <f>HLOOKUP($A242,'Scenario 7'!$I$143:$N$173,Summary!AD$2-2015,FALSE)</f>
        <v>0</v>
      </c>
      <c r="AE242" s="284">
        <f>HLOOKUP($A242,'Scenario 7'!$I$143:$N$173,Summary!AE$2-2015,FALSE)</f>
        <v>0</v>
      </c>
      <c r="AF242" s="284">
        <f>HLOOKUP($A242,'Scenario 7'!$I$143:$N$173,Summary!AF$2-2015,FALSE)</f>
        <v>0</v>
      </c>
      <c r="AG242" s="284">
        <f>HLOOKUP($A242,'Scenario 7'!$I$143:$N$173,Summary!AG$2-2015,FALSE)</f>
        <v>0</v>
      </c>
      <c r="AH242" s="284">
        <f>HLOOKUP($A242,'Scenario 7'!$I$143:$N$173,Summary!AH$2-2015,FALSE)</f>
        <v>0</v>
      </c>
      <c r="AI242" s="284">
        <f>HLOOKUP($A242,'Scenario 7'!$I$143:$N$173,Summary!AI$2-2015,FALSE)</f>
        <v>0</v>
      </c>
      <c r="AJ242" s="284">
        <f>HLOOKUP($A242,'Scenario 7'!$I$143:$N$173,Summary!AJ$2-2015,FALSE)</f>
        <v>0</v>
      </c>
      <c r="AK242" s="284">
        <f>SUM(H242:AJ242)</f>
        <v>65847009.017372213</v>
      </c>
    </row>
    <row r="243" spans="1:37" s="281" customFormat="1" hidden="1" outlineLevel="1">
      <c r="A243" s="283" t="str">
        <f>A242</f>
        <v>7B</v>
      </c>
      <c r="B243" s="283"/>
      <c r="C243" s="287" t="s">
        <v>114</v>
      </c>
      <c r="D243" s="283"/>
      <c r="E243" s="283"/>
      <c r="F243" s="296"/>
      <c r="G243" s="282"/>
      <c r="H243" s="284">
        <f>HLOOKUP($A243,'Scenario 7'!$I$178:$N$208,Summary!H$2-2015,FALSE)</f>
        <v>2076817</v>
      </c>
      <c r="I243" s="284">
        <f>HLOOKUP($A243,'Scenario 7'!$I$178:$N$208,Summary!I$2-2015,FALSE)</f>
        <v>2179106</v>
      </c>
      <c r="J243" s="284">
        <f>HLOOKUP($A243,'Scenario 7'!$I$178:$N$208,Summary!J$2-2015,FALSE)</f>
        <v>2812155.9999999995</v>
      </c>
      <c r="K243" s="284">
        <f>HLOOKUP($A243,'Scenario 7'!$I$178:$N$208,Summary!K$2-2015,FALSE)</f>
        <v>1450939.5</v>
      </c>
      <c r="L243" s="284">
        <f>HLOOKUP($A243,'Scenario 7'!$I$178:$N$208,Summary!L$2-2015,FALSE)</f>
        <v>1507361</v>
      </c>
      <c r="M243" s="284">
        <f>HLOOKUP($A243,'Scenario 7'!$I$178:$N$208,Summary!M$2-2015,FALSE)</f>
        <v>1537508.22</v>
      </c>
      <c r="N243" s="284">
        <f>HLOOKUP($A243,'Scenario 7'!$I$178:$N$208,Summary!N$2-2015,FALSE)</f>
        <v>1568258.3843999999</v>
      </c>
      <c r="O243" s="284">
        <f>HLOOKUP($A243,'Scenario 7'!$I$178:$N$208,Summary!O$2-2015,FALSE)</f>
        <v>1599623.5520879999</v>
      </c>
      <c r="P243" s="284">
        <f>HLOOKUP($A243,'Scenario 7'!$I$178:$N$208,Summary!P$2-2015,FALSE)</f>
        <v>1631616.0231297601</v>
      </c>
      <c r="Q243" s="284">
        <f>HLOOKUP($A243,'Scenario 7'!$I$178:$N$208,Summary!Q$2-2015,FALSE)</f>
        <v>0</v>
      </c>
      <c r="R243" s="284">
        <f>HLOOKUP($A243,'Scenario 7'!$I$178:$N$208,Summary!R$2-2015,FALSE)</f>
        <v>0</v>
      </c>
      <c r="S243" s="284">
        <f>HLOOKUP($A243,'Scenario 7'!$I$178:$N$208,Summary!S$2-2015,FALSE)</f>
        <v>0</v>
      </c>
      <c r="T243" s="284">
        <f>HLOOKUP($A243,'Scenario 7'!$I$178:$N$208,Summary!T$2-2015,FALSE)</f>
        <v>0</v>
      </c>
      <c r="U243" s="284">
        <f>HLOOKUP($A243,'Scenario 7'!$I$178:$N$208,Summary!U$2-2015,FALSE)</f>
        <v>0</v>
      </c>
      <c r="V243" s="284">
        <f>HLOOKUP($A243,'Scenario 7'!$I$178:$N$208,Summary!V$2-2015,FALSE)</f>
        <v>0</v>
      </c>
      <c r="W243" s="284">
        <f>HLOOKUP($A243,'Scenario 7'!$I$178:$N$208,Summary!W$2-2015,FALSE)</f>
        <v>0</v>
      </c>
      <c r="X243" s="284">
        <f>HLOOKUP($A243,'Scenario 7'!$I$178:$N$208,Summary!X$2-2015,FALSE)</f>
        <v>0</v>
      </c>
      <c r="Y243" s="284">
        <f>HLOOKUP($A243,'Scenario 7'!$I$178:$N$208,Summary!Y$2-2015,FALSE)</f>
        <v>0</v>
      </c>
      <c r="Z243" s="284">
        <f>HLOOKUP($A243,'Scenario 7'!$I$178:$N$208,Summary!Z$2-2015,FALSE)</f>
        <v>0</v>
      </c>
      <c r="AA243" s="284">
        <f>HLOOKUP($A243,'Scenario 7'!$I$178:$N$208,Summary!AA$2-2015,FALSE)</f>
        <v>0</v>
      </c>
      <c r="AB243" s="284">
        <f>HLOOKUP($A243,'Scenario 7'!$I$178:$N$208,Summary!AB$2-2015,FALSE)</f>
        <v>0</v>
      </c>
      <c r="AC243" s="284">
        <f>HLOOKUP($A243,'Scenario 7'!$I$178:$N$208,Summary!AC$2-2015,FALSE)</f>
        <v>0</v>
      </c>
      <c r="AD243" s="284">
        <f>HLOOKUP($A243,'Scenario 7'!$I$178:$N$208,Summary!AD$2-2015,FALSE)</f>
        <v>0</v>
      </c>
      <c r="AE243" s="284">
        <f>HLOOKUP($A243,'Scenario 7'!$I$178:$N$208,Summary!AE$2-2015,FALSE)</f>
        <v>0</v>
      </c>
      <c r="AF243" s="284">
        <f>HLOOKUP($A243,'Scenario 7'!$I$178:$N$208,Summary!AF$2-2015,FALSE)</f>
        <v>0</v>
      </c>
      <c r="AG243" s="284">
        <f>HLOOKUP($A243,'Scenario 7'!$I$178:$N$208,Summary!AG$2-2015,FALSE)</f>
        <v>0</v>
      </c>
      <c r="AH243" s="284">
        <f>HLOOKUP($A243,'Scenario 7'!$I$178:$N$208,Summary!AH$2-2015,FALSE)</f>
        <v>0</v>
      </c>
      <c r="AI243" s="284">
        <f>HLOOKUP($A243,'Scenario 7'!$I$178:$N$208,Summary!AI$2-2015,FALSE)</f>
        <v>0</v>
      </c>
      <c r="AJ243" s="284">
        <f>HLOOKUP($A243,'Scenario 7'!$I$178:$N$208,Summary!AJ$2-2015,FALSE)</f>
        <v>0</v>
      </c>
      <c r="AK243" s="284">
        <f>SUM(H243:AJ243)</f>
        <v>16363385.679617761</v>
      </c>
    </row>
    <row r="244" spans="1:37" s="281" customFormat="1" collapsed="1">
      <c r="A244" s="285" t="s">
        <v>220</v>
      </c>
      <c r="B244" s="285" t="str">
        <f>CONCATENATE("Sensitivity ",A244)</f>
        <v>Sensitivity 7C</v>
      </c>
      <c r="C244" s="289" t="s">
        <v>251</v>
      </c>
      <c r="D244" s="285">
        <v>2019</v>
      </c>
      <c r="E244" s="285">
        <v>2026</v>
      </c>
      <c r="F244" s="295" t="s">
        <v>311</v>
      </c>
      <c r="G244" s="288"/>
      <c r="H244" s="290">
        <f ca="1">SUBTOTAL(9,H245:H249)</f>
        <v>47617807.591355003</v>
      </c>
      <c r="I244" s="290">
        <f t="shared" ref="I244" ca="1" si="1103">SUBTOTAL(9,I245:I249)</f>
        <v>44975088.697044998</v>
      </c>
      <c r="J244" s="290">
        <f t="shared" ref="J244" ca="1" si="1104">SUBTOTAL(9,J245:J249)</f>
        <v>36869809.29684975</v>
      </c>
      <c r="K244" s="290">
        <f t="shared" ref="K244" ca="1" si="1105">SUBTOTAL(9,K245:K249)</f>
        <v>31771786.112219002</v>
      </c>
      <c r="L244" s="290">
        <f t="shared" ref="L244" ca="1" si="1106">SUBTOTAL(9,L245:L249)</f>
        <v>25243962.06847921</v>
      </c>
      <c r="M244" s="290">
        <f t="shared" ref="M244" ca="1" si="1107">SUBTOTAL(9,M245:M249)</f>
        <v>29400835.839494701</v>
      </c>
      <c r="N244" s="290">
        <f t="shared" ref="N244" ca="1" si="1108">SUBTOTAL(9,N245:N249)</f>
        <v>29510898.768204309</v>
      </c>
      <c r="O244" s="290">
        <f t="shared" ref="O244" ca="1" si="1109">SUBTOTAL(9,O245:O249)</f>
        <v>24092209.933437482</v>
      </c>
      <c r="P244" s="290">
        <f t="shared" ref="P244" ca="1" si="1110">SUBTOTAL(9,P245:P249)</f>
        <v>24386576.404279791</v>
      </c>
      <c r="Q244" s="290">
        <f t="shared" ref="Q244" ca="1" si="1111">SUBTOTAL(9,Q245:Q249)</f>
        <v>23344055.855446212</v>
      </c>
      <c r="R244" s="290">
        <f t="shared" ref="R244" ca="1" si="1112">SUBTOTAL(9,R245:R249)</f>
        <v>0</v>
      </c>
      <c r="S244" s="290">
        <f t="shared" ref="S244" ca="1" si="1113">SUBTOTAL(9,S245:S249)</f>
        <v>0</v>
      </c>
      <c r="T244" s="290">
        <f t="shared" ref="T244" ca="1" si="1114">SUBTOTAL(9,T245:T249)</f>
        <v>0</v>
      </c>
      <c r="U244" s="290">
        <f t="shared" ref="U244" ca="1" si="1115">SUBTOTAL(9,U245:U249)</f>
        <v>0</v>
      </c>
      <c r="V244" s="290">
        <f t="shared" ref="V244" ca="1" si="1116">SUBTOTAL(9,V245:V249)</f>
        <v>0</v>
      </c>
      <c r="W244" s="290">
        <f t="shared" ref="W244" ca="1" si="1117">SUBTOTAL(9,W245:W249)</f>
        <v>0</v>
      </c>
      <c r="X244" s="290">
        <f t="shared" ref="X244" ca="1" si="1118">SUBTOTAL(9,X245:X249)</f>
        <v>0</v>
      </c>
      <c r="Y244" s="290">
        <f t="shared" ref="Y244" ca="1" si="1119">SUBTOTAL(9,Y245:Y249)</f>
        <v>0</v>
      </c>
      <c r="Z244" s="290">
        <f t="shared" ref="Z244" ca="1" si="1120">SUBTOTAL(9,Z245:Z249)</f>
        <v>0</v>
      </c>
      <c r="AA244" s="290">
        <f t="shared" ref="AA244" ca="1" si="1121">SUBTOTAL(9,AA245:AA249)</f>
        <v>0</v>
      </c>
      <c r="AB244" s="290">
        <f t="shared" ref="AB244" ca="1" si="1122">SUBTOTAL(9,AB245:AB249)</f>
        <v>0</v>
      </c>
      <c r="AC244" s="290">
        <f t="shared" ref="AC244" ca="1" si="1123">SUBTOTAL(9,AC245:AC249)</f>
        <v>0</v>
      </c>
      <c r="AD244" s="290">
        <f t="shared" ref="AD244" ca="1" si="1124">SUBTOTAL(9,AD245:AD249)</f>
        <v>0</v>
      </c>
      <c r="AE244" s="290">
        <f t="shared" ref="AE244" ca="1" si="1125">SUBTOTAL(9,AE245:AE249)</f>
        <v>0</v>
      </c>
      <c r="AF244" s="290">
        <f t="shared" ref="AF244" ca="1" si="1126">SUBTOTAL(9,AF245:AF249)</f>
        <v>0</v>
      </c>
      <c r="AG244" s="290">
        <f t="shared" ref="AG244" ca="1" si="1127">SUBTOTAL(9,AG245:AG249)</f>
        <v>0</v>
      </c>
      <c r="AH244" s="290">
        <f t="shared" ref="AH244" ca="1" si="1128">SUBTOTAL(9,AH245:AH249)</f>
        <v>0</v>
      </c>
      <c r="AI244" s="290">
        <f t="shared" ref="AI244" ca="1" si="1129">SUBTOTAL(9,AI245:AI249)</f>
        <v>0</v>
      </c>
      <c r="AJ244" s="290">
        <f t="shared" ref="AJ244" ca="1" si="1130">SUBTOTAL(9,AJ245:AJ249)</f>
        <v>0</v>
      </c>
      <c r="AK244" s="290">
        <f t="shared" ref="AK244" ca="1" si="1131">SUBTOTAL(9,AK245:AK249)</f>
        <v>317213030.56681043</v>
      </c>
    </row>
    <row r="245" spans="1:37" s="281" customFormat="1" hidden="1" outlineLevel="1">
      <c r="A245" s="283" t="str">
        <f>A244</f>
        <v>7C</v>
      </c>
      <c r="B245" s="283"/>
      <c r="C245" s="287" t="s">
        <v>224</v>
      </c>
      <c r="D245" s="283"/>
      <c r="E245" s="283"/>
      <c r="F245" s="296"/>
      <c r="G245" s="282"/>
      <c r="H245" s="284">
        <f>HLOOKUP($A245,'Scenario 7'!$I$42:$N$72,Summary!H$2-2015,FALSE)</f>
        <v>16180984.061355</v>
      </c>
      <c r="I245" s="284">
        <f>HLOOKUP($A245,'Scenario 7'!$I$42:$N$72,Summary!I$2-2015,FALSE)</f>
        <v>8880818.8870449997</v>
      </c>
      <c r="J245" s="284">
        <f>HLOOKUP($A245,'Scenario 7'!$I$42:$N$72,Summary!J$2-2015,FALSE)</f>
        <v>6704518.9268497499</v>
      </c>
      <c r="K245" s="284">
        <f>HLOOKUP($A245,'Scenario 7'!$I$42:$N$72,Summary!K$2-2015,FALSE)</f>
        <v>10525799.467500001</v>
      </c>
      <c r="L245" s="284">
        <f>HLOOKUP($A245,'Scenario 7'!$I$42:$N$72,Summary!L$2-2015,FALSE)</f>
        <v>4132212.0801442079</v>
      </c>
      <c r="M245" s="284">
        <f>HLOOKUP($A245,'Scenario 7'!$I$42:$N$72,Summary!M$2-2015,FALSE)</f>
        <v>6818330.0481929993</v>
      </c>
      <c r="N245" s="284">
        <f>HLOOKUP($A245,'Scenario 7'!$I$42:$N$72,Summary!N$2-2015,FALSE)</f>
        <v>7939505.2803405747</v>
      </c>
      <c r="O245" s="284">
        <f>HLOOKUP($A245,'Scenario 7'!$I$42:$N$72,Summary!O$2-2015,FALSE)</f>
        <v>2089388.5758164681</v>
      </c>
      <c r="P245" s="284">
        <f>HLOOKUP($A245,'Scenario 7'!$I$42:$N$72,Summary!P$2-2015,FALSE)</f>
        <v>1943698.6195063593</v>
      </c>
      <c r="Q245" s="284">
        <f>HLOOKUP($A245,'Scenario 7'!$I$42:$N$72,Summary!Q$2-2015,FALSE)</f>
        <v>452320.51497731509</v>
      </c>
      <c r="R245" s="284">
        <f>HLOOKUP($A245,'Scenario 7'!$I$42:$N$72,Summary!R$2-2015,FALSE)</f>
        <v>0</v>
      </c>
      <c r="S245" s="284">
        <f>HLOOKUP($A245,'Scenario 7'!$I$42:$N$72,Summary!S$2-2015,FALSE)</f>
        <v>0</v>
      </c>
      <c r="T245" s="284">
        <f>HLOOKUP($A245,'Scenario 7'!$I$42:$N$72,Summary!T$2-2015,FALSE)</f>
        <v>0</v>
      </c>
      <c r="U245" s="284">
        <f>HLOOKUP($A245,'Scenario 7'!$I$42:$N$72,Summary!U$2-2015,FALSE)</f>
        <v>0</v>
      </c>
      <c r="V245" s="284">
        <f>HLOOKUP($A245,'Scenario 7'!$I$42:$N$72,Summary!V$2-2015,FALSE)</f>
        <v>0</v>
      </c>
      <c r="W245" s="284">
        <f>HLOOKUP($A245,'Scenario 7'!$I$42:$N$72,Summary!W$2-2015,FALSE)</f>
        <v>0</v>
      </c>
      <c r="X245" s="284">
        <f>HLOOKUP($A245,'Scenario 7'!$I$42:$N$72,Summary!X$2-2015,FALSE)</f>
        <v>0</v>
      </c>
      <c r="Y245" s="284">
        <f>HLOOKUP($A245,'Scenario 7'!$I$42:$N$72,Summary!Y$2-2015,FALSE)</f>
        <v>0</v>
      </c>
      <c r="Z245" s="284">
        <f>HLOOKUP($A245,'Scenario 7'!$I$42:$N$72,Summary!Z$2-2015,FALSE)</f>
        <v>0</v>
      </c>
      <c r="AA245" s="284">
        <f>HLOOKUP($A245,'Scenario 7'!$I$42:$N$72,Summary!AA$2-2015,FALSE)</f>
        <v>0</v>
      </c>
      <c r="AB245" s="284">
        <f>HLOOKUP($A245,'Scenario 7'!$I$42:$N$72,Summary!AB$2-2015,FALSE)</f>
        <v>0</v>
      </c>
      <c r="AC245" s="284">
        <f>HLOOKUP($A245,'Scenario 7'!$I$42:$N$72,Summary!AC$2-2015,FALSE)</f>
        <v>0</v>
      </c>
      <c r="AD245" s="284">
        <f>HLOOKUP($A245,'Scenario 7'!$I$42:$N$72,Summary!AD$2-2015,FALSE)</f>
        <v>0</v>
      </c>
      <c r="AE245" s="284">
        <f>HLOOKUP($A245,'Scenario 7'!$I$42:$N$72,Summary!AE$2-2015,FALSE)</f>
        <v>0</v>
      </c>
      <c r="AF245" s="284">
        <f>HLOOKUP($A245,'Scenario 7'!$I$42:$N$72,Summary!AF$2-2015,FALSE)</f>
        <v>0</v>
      </c>
      <c r="AG245" s="284">
        <f>HLOOKUP($A245,'Scenario 7'!$I$42:$N$72,Summary!AG$2-2015,FALSE)</f>
        <v>0</v>
      </c>
      <c r="AH245" s="284">
        <f>HLOOKUP($A245,'Scenario 7'!$I$42:$N$72,Summary!AH$2-2015,FALSE)</f>
        <v>0</v>
      </c>
      <c r="AI245" s="284">
        <f>HLOOKUP($A245,'Scenario 7'!$I$42:$N$72,Summary!AI$2-2015,FALSE)</f>
        <v>0</v>
      </c>
      <c r="AJ245" s="284">
        <f>HLOOKUP($A245,'Scenario 7'!$I$42:$N$72,Summary!AJ$2-2015,FALSE)</f>
        <v>0</v>
      </c>
      <c r="AK245" s="284">
        <f>SUM(H245:AJ245)</f>
        <v>65667576.461727671</v>
      </c>
    </row>
    <row r="246" spans="1:37" s="281" customFormat="1" hidden="1" outlineLevel="1">
      <c r="A246" s="283" t="str">
        <f>A245</f>
        <v>7C</v>
      </c>
      <c r="B246" s="283"/>
      <c r="C246" s="287" t="s">
        <v>225</v>
      </c>
      <c r="D246" s="283"/>
      <c r="E246" s="283"/>
      <c r="F246" s="296"/>
      <c r="G246" s="282"/>
      <c r="H246" s="284">
        <f ca="1">HLOOKUP($A246,'Scenario 7'!$I$75:$N$105,Summary!H$2-2015,FALSE)</f>
        <v>600000</v>
      </c>
      <c r="I246" s="284">
        <f ca="1">HLOOKUP($A246,'Scenario 7'!$I$75:$N$105,Summary!I$2-2015,FALSE)</f>
        <v>4641000</v>
      </c>
      <c r="J246" s="284">
        <f ca="1">HLOOKUP($A246,'Scenario 7'!$I$75:$N$105,Summary!J$2-2015,FALSE)</f>
        <v>364000</v>
      </c>
      <c r="K246" s="284">
        <f ca="1">HLOOKUP($A246,'Scenario 7'!$I$75:$N$105,Summary!K$2-2015,FALSE)</f>
        <v>371000</v>
      </c>
      <c r="L246" s="284">
        <f ca="1">HLOOKUP($A246,'Scenario 7'!$I$75:$N$105,Summary!L$2-2015,FALSE)</f>
        <v>378000</v>
      </c>
      <c r="M246" s="284">
        <f ca="1">HLOOKUP($A246,'Scenario 7'!$I$75:$N$105,Summary!M$2-2015,FALSE)</f>
        <v>1434080.8032</v>
      </c>
      <c r="N246" s="284">
        <f ca="1">HLOOKUP($A246,'Scenario 7'!$I$75:$N$105,Summary!N$2-2015,FALSE)</f>
        <v>0</v>
      </c>
      <c r="O246" s="284">
        <f ca="1">HLOOKUP($A246,'Scenario 7'!$I$75:$N$105,Summary!O$2-2015,FALSE)</f>
        <v>0</v>
      </c>
      <c r="P246" s="284">
        <f ca="1">HLOOKUP($A246,'Scenario 7'!$I$75:$N$105,Summary!P$2-2015,FALSE)</f>
        <v>0</v>
      </c>
      <c r="Q246" s="284">
        <f ca="1">HLOOKUP($A246,'Scenario 7'!$I$75:$N$105,Summary!Q$2-2015,FALSE)</f>
        <v>0</v>
      </c>
      <c r="R246" s="284">
        <f ca="1">HLOOKUP($A246,'Scenario 7'!$I$75:$N$105,Summary!R$2-2015,FALSE)</f>
        <v>0</v>
      </c>
      <c r="S246" s="284">
        <f ca="1">HLOOKUP($A246,'Scenario 7'!$I$75:$N$105,Summary!S$2-2015,FALSE)</f>
        <v>0</v>
      </c>
      <c r="T246" s="284">
        <f ca="1">HLOOKUP($A246,'Scenario 7'!$I$75:$N$105,Summary!T$2-2015,FALSE)</f>
        <v>0</v>
      </c>
      <c r="U246" s="284">
        <f ca="1">HLOOKUP($A246,'Scenario 7'!$I$75:$N$105,Summary!U$2-2015,FALSE)</f>
        <v>0</v>
      </c>
      <c r="V246" s="284">
        <f ca="1">HLOOKUP($A246,'Scenario 7'!$I$75:$N$105,Summary!V$2-2015,FALSE)</f>
        <v>0</v>
      </c>
      <c r="W246" s="284">
        <f ca="1">HLOOKUP($A246,'Scenario 7'!$I$75:$N$105,Summary!W$2-2015,FALSE)</f>
        <v>0</v>
      </c>
      <c r="X246" s="284">
        <f ca="1">HLOOKUP($A246,'Scenario 7'!$I$75:$N$105,Summary!X$2-2015,FALSE)</f>
        <v>0</v>
      </c>
      <c r="Y246" s="284">
        <f ca="1">HLOOKUP($A246,'Scenario 7'!$I$75:$N$105,Summary!Y$2-2015,FALSE)</f>
        <v>0</v>
      </c>
      <c r="Z246" s="284">
        <f ca="1">HLOOKUP($A246,'Scenario 7'!$I$75:$N$105,Summary!Z$2-2015,FALSE)</f>
        <v>0</v>
      </c>
      <c r="AA246" s="284">
        <f ca="1">HLOOKUP($A246,'Scenario 7'!$I$75:$N$105,Summary!AA$2-2015,FALSE)</f>
        <v>0</v>
      </c>
      <c r="AB246" s="284">
        <f ca="1">HLOOKUP($A246,'Scenario 7'!$I$75:$N$105,Summary!AB$2-2015,FALSE)</f>
        <v>0</v>
      </c>
      <c r="AC246" s="284">
        <f ca="1">HLOOKUP($A246,'Scenario 7'!$I$75:$N$105,Summary!AC$2-2015,FALSE)</f>
        <v>0</v>
      </c>
      <c r="AD246" s="284">
        <f ca="1">HLOOKUP($A246,'Scenario 7'!$I$75:$N$105,Summary!AD$2-2015,FALSE)</f>
        <v>0</v>
      </c>
      <c r="AE246" s="284">
        <f ca="1">HLOOKUP($A246,'Scenario 7'!$I$75:$N$105,Summary!AE$2-2015,FALSE)</f>
        <v>0</v>
      </c>
      <c r="AF246" s="284">
        <f ca="1">HLOOKUP($A246,'Scenario 7'!$I$75:$N$105,Summary!AF$2-2015,FALSE)</f>
        <v>0</v>
      </c>
      <c r="AG246" s="284">
        <f ca="1">HLOOKUP($A246,'Scenario 7'!$I$75:$N$105,Summary!AG$2-2015,FALSE)</f>
        <v>0</v>
      </c>
      <c r="AH246" s="284">
        <f ca="1">HLOOKUP($A246,'Scenario 7'!$I$75:$N$105,Summary!AH$2-2015,FALSE)</f>
        <v>0</v>
      </c>
      <c r="AI246" s="284">
        <f ca="1">HLOOKUP($A246,'Scenario 7'!$I$75:$N$105,Summary!AI$2-2015,FALSE)</f>
        <v>0</v>
      </c>
      <c r="AJ246" s="284">
        <f ca="1">HLOOKUP($A246,'Scenario 7'!$I$75:$N$105,Summary!AJ$2-2015,FALSE)</f>
        <v>0</v>
      </c>
      <c r="AK246" s="284">
        <f ca="1">SUM(H246:AJ246)</f>
        <v>7788080.8032</v>
      </c>
    </row>
    <row r="247" spans="1:37" s="281" customFormat="1" hidden="1" outlineLevel="1">
      <c r="A247" s="283" t="str">
        <f>A246</f>
        <v>7C</v>
      </c>
      <c r="B247" s="283"/>
      <c r="C247" s="287" t="s">
        <v>226</v>
      </c>
      <c r="D247" s="283"/>
      <c r="E247" s="283"/>
      <c r="F247" s="296"/>
      <c r="G247" s="282"/>
      <c r="H247" s="284">
        <f>HLOOKUP($A247,'Scenario 7'!$I$108:$N$138,Summary!H$2-2015,FALSE)</f>
        <v>18063856.140000001</v>
      </c>
      <c r="I247" s="284">
        <f>HLOOKUP($A247,'Scenario 7'!$I$108:$N$138,Summary!I$2-2015,FALSE)</f>
        <v>18538569.849999998</v>
      </c>
      <c r="J247" s="284">
        <f>HLOOKUP($A247,'Scenario 7'!$I$108:$N$138,Summary!J$2-2015,FALSE)</f>
        <v>18854305.27</v>
      </c>
      <c r="K247" s="284">
        <f>HLOOKUP($A247,'Scenario 7'!$I$108:$N$138,Summary!K$2-2015,FALSE)</f>
        <v>13346936.717799</v>
      </c>
      <c r="L247" s="284">
        <f>HLOOKUP($A247,'Scenario 7'!$I$108:$N$138,Summary!L$2-2015,FALSE)</f>
        <v>13422566.532735003</v>
      </c>
      <c r="M247" s="284">
        <f>HLOOKUP($A247,'Scenario 7'!$I$108:$N$138,Summary!M$2-2015,FALSE)</f>
        <v>13691017.863389704</v>
      </c>
      <c r="N247" s="284">
        <f>HLOOKUP($A247,'Scenario 7'!$I$108:$N$138,Summary!N$2-2015,FALSE)</f>
        <v>13964838.220657496</v>
      </c>
      <c r="O247" s="284">
        <f>HLOOKUP($A247,'Scenario 7'!$I$108:$N$138,Summary!O$2-2015,FALSE)</f>
        <v>14244134.985070648</v>
      </c>
      <c r="P247" s="284">
        <f>HLOOKUP($A247,'Scenario 7'!$I$108:$N$138,Summary!P$2-2015,FALSE)</f>
        <v>14529017.684772057</v>
      </c>
      <c r="Q247" s="284">
        <f>HLOOKUP($A247,'Scenario 7'!$I$108:$N$138,Summary!Q$2-2015,FALSE)</f>
        <v>14819598.0384675</v>
      </c>
      <c r="R247" s="284">
        <f>HLOOKUP($A247,'Scenario 7'!$I$108:$N$138,Summary!R$2-2015,FALSE)</f>
        <v>0</v>
      </c>
      <c r="S247" s="284">
        <f>HLOOKUP($A247,'Scenario 7'!$I$108:$N$138,Summary!S$2-2015,FALSE)</f>
        <v>0</v>
      </c>
      <c r="T247" s="284">
        <f>HLOOKUP($A247,'Scenario 7'!$I$108:$N$138,Summary!T$2-2015,FALSE)</f>
        <v>0</v>
      </c>
      <c r="U247" s="284">
        <f>HLOOKUP($A247,'Scenario 7'!$I$108:$N$138,Summary!U$2-2015,FALSE)</f>
        <v>0</v>
      </c>
      <c r="V247" s="284">
        <f>HLOOKUP($A247,'Scenario 7'!$I$108:$N$138,Summary!V$2-2015,FALSE)</f>
        <v>0</v>
      </c>
      <c r="W247" s="284">
        <f>HLOOKUP($A247,'Scenario 7'!$I$108:$N$138,Summary!W$2-2015,FALSE)</f>
        <v>0</v>
      </c>
      <c r="X247" s="284">
        <f>HLOOKUP($A247,'Scenario 7'!$I$108:$N$138,Summary!X$2-2015,FALSE)</f>
        <v>0</v>
      </c>
      <c r="Y247" s="284">
        <f>HLOOKUP($A247,'Scenario 7'!$I$108:$N$138,Summary!Y$2-2015,FALSE)</f>
        <v>0</v>
      </c>
      <c r="Z247" s="284">
        <f>HLOOKUP($A247,'Scenario 7'!$I$108:$N$138,Summary!Z$2-2015,FALSE)</f>
        <v>0</v>
      </c>
      <c r="AA247" s="284">
        <f>HLOOKUP($A247,'Scenario 7'!$I$108:$N$138,Summary!AA$2-2015,FALSE)</f>
        <v>0</v>
      </c>
      <c r="AB247" s="284">
        <f>HLOOKUP($A247,'Scenario 7'!$I$108:$N$138,Summary!AB$2-2015,FALSE)</f>
        <v>0</v>
      </c>
      <c r="AC247" s="284">
        <f>HLOOKUP($A247,'Scenario 7'!$I$108:$N$138,Summary!AC$2-2015,FALSE)</f>
        <v>0</v>
      </c>
      <c r="AD247" s="284">
        <f>HLOOKUP($A247,'Scenario 7'!$I$108:$N$138,Summary!AD$2-2015,FALSE)</f>
        <v>0</v>
      </c>
      <c r="AE247" s="284">
        <f>HLOOKUP($A247,'Scenario 7'!$I$108:$N$138,Summary!AE$2-2015,FALSE)</f>
        <v>0</v>
      </c>
      <c r="AF247" s="284">
        <f>HLOOKUP($A247,'Scenario 7'!$I$108:$N$138,Summary!AF$2-2015,FALSE)</f>
        <v>0</v>
      </c>
      <c r="AG247" s="284">
        <f>HLOOKUP($A247,'Scenario 7'!$I$108:$N$138,Summary!AG$2-2015,FALSE)</f>
        <v>0</v>
      </c>
      <c r="AH247" s="284">
        <f>HLOOKUP($A247,'Scenario 7'!$I$108:$N$138,Summary!AH$2-2015,FALSE)</f>
        <v>0</v>
      </c>
      <c r="AI247" s="284">
        <f>HLOOKUP($A247,'Scenario 7'!$I$108:$N$138,Summary!AI$2-2015,FALSE)</f>
        <v>0</v>
      </c>
      <c r="AJ247" s="284">
        <f>HLOOKUP($A247,'Scenario 7'!$I$108:$N$138,Summary!AJ$2-2015,FALSE)</f>
        <v>0</v>
      </c>
      <c r="AK247" s="284">
        <f>SUM(H247:AJ247)</f>
        <v>153474841.3028914</v>
      </c>
    </row>
    <row r="248" spans="1:37" s="281" customFormat="1" hidden="1" outlineLevel="1">
      <c r="A248" s="283" t="str">
        <f>A247</f>
        <v>7C</v>
      </c>
      <c r="B248" s="283"/>
      <c r="C248" s="287" t="s">
        <v>227</v>
      </c>
      <c r="D248" s="283"/>
      <c r="E248" s="283"/>
      <c r="F248" s="296"/>
      <c r="G248" s="282"/>
      <c r="H248" s="284">
        <f>HLOOKUP($A248,'Scenario 7'!$I$143:$N$173,Summary!H$2-2015,FALSE)</f>
        <v>10696150.390000001</v>
      </c>
      <c r="I248" s="284">
        <f>HLOOKUP($A248,'Scenario 7'!$I$143:$N$173,Summary!I$2-2015,FALSE)</f>
        <v>10735593.960000001</v>
      </c>
      <c r="J248" s="284">
        <f>HLOOKUP($A248,'Scenario 7'!$I$143:$N$173,Summary!J$2-2015,FALSE)</f>
        <v>8134829.0999999996</v>
      </c>
      <c r="K248" s="284">
        <f>HLOOKUP($A248,'Scenario 7'!$I$143:$N$173,Summary!K$2-2015,FALSE)</f>
        <v>6077110.4269200005</v>
      </c>
      <c r="L248" s="284">
        <f>HLOOKUP($A248,'Scenario 7'!$I$143:$N$173,Summary!L$2-2015,FALSE)</f>
        <v>5803822.4556</v>
      </c>
      <c r="M248" s="284">
        <f>HLOOKUP($A248,'Scenario 7'!$I$143:$N$173,Summary!M$2-2015,FALSE)</f>
        <v>5919898.9047119981</v>
      </c>
      <c r="N248" s="284">
        <f>HLOOKUP($A248,'Scenario 7'!$I$143:$N$173,Summary!N$2-2015,FALSE)</f>
        <v>6038296.8828062387</v>
      </c>
      <c r="O248" s="284">
        <f>HLOOKUP($A248,'Scenario 7'!$I$143:$N$173,Summary!O$2-2015,FALSE)</f>
        <v>6159062.8204623647</v>
      </c>
      <c r="P248" s="284">
        <f>HLOOKUP($A248,'Scenario 7'!$I$143:$N$173,Summary!P$2-2015,FALSE)</f>
        <v>6282244.0768716112</v>
      </c>
      <c r="Q248" s="284">
        <f>HLOOKUP($A248,'Scenario 7'!$I$143:$N$173,Summary!Q$2-2015,FALSE)</f>
        <v>6407888.958409043</v>
      </c>
      <c r="R248" s="284">
        <f>HLOOKUP($A248,'Scenario 7'!$I$143:$N$173,Summary!R$2-2015,FALSE)</f>
        <v>0</v>
      </c>
      <c r="S248" s="284">
        <f>HLOOKUP($A248,'Scenario 7'!$I$143:$N$173,Summary!S$2-2015,FALSE)</f>
        <v>0</v>
      </c>
      <c r="T248" s="284">
        <f>HLOOKUP($A248,'Scenario 7'!$I$143:$N$173,Summary!T$2-2015,FALSE)</f>
        <v>0</v>
      </c>
      <c r="U248" s="284">
        <f>HLOOKUP($A248,'Scenario 7'!$I$143:$N$173,Summary!U$2-2015,FALSE)</f>
        <v>0</v>
      </c>
      <c r="V248" s="284">
        <f>HLOOKUP($A248,'Scenario 7'!$I$143:$N$173,Summary!V$2-2015,FALSE)</f>
        <v>0</v>
      </c>
      <c r="W248" s="284">
        <f>HLOOKUP($A248,'Scenario 7'!$I$143:$N$173,Summary!W$2-2015,FALSE)</f>
        <v>0</v>
      </c>
      <c r="X248" s="284">
        <f>HLOOKUP($A248,'Scenario 7'!$I$143:$N$173,Summary!X$2-2015,FALSE)</f>
        <v>0</v>
      </c>
      <c r="Y248" s="284">
        <f>HLOOKUP($A248,'Scenario 7'!$I$143:$N$173,Summary!Y$2-2015,FALSE)</f>
        <v>0</v>
      </c>
      <c r="Z248" s="284">
        <f>HLOOKUP($A248,'Scenario 7'!$I$143:$N$173,Summary!Z$2-2015,FALSE)</f>
        <v>0</v>
      </c>
      <c r="AA248" s="284">
        <f>HLOOKUP($A248,'Scenario 7'!$I$143:$N$173,Summary!AA$2-2015,FALSE)</f>
        <v>0</v>
      </c>
      <c r="AB248" s="284">
        <f>HLOOKUP($A248,'Scenario 7'!$I$143:$N$173,Summary!AB$2-2015,FALSE)</f>
        <v>0</v>
      </c>
      <c r="AC248" s="284">
        <f>HLOOKUP($A248,'Scenario 7'!$I$143:$N$173,Summary!AC$2-2015,FALSE)</f>
        <v>0</v>
      </c>
      <c r="AD248" s="284">
        <f>HLOOKUP($A248,'Scenario 7'!$I$143:$N$173,Summary!AD$2-2015,FALSE)</f>
        <v>0</v>
      </c>
      <c r="AE248" s="284">
        <f>HLOOKUP($A248,'Scenario 7'!$I$143:$N$173,Summary!AE$2-2015,FALSE)</f>
        <v>0</v>
      </c>
      <c r="AF248" s="284">
        <f>HLOOKUP($A248,'Scenario 7'!$I$143:$N$173,Summary!AF$2-2015,FALSE)</f>
        <v>0</v>
      </c>
      <c r="AG248" s="284">
        <f>HLOOKUP($A248,'Scenario 7'!$I$143:$N$173,Summary!AG$2-2015,FALSE)</f>
        <v>0</v>
      </c>
      <c r="AH248" s="284">
        <f>HLOOKUP($A248,'Scenario 7'!$I$143:$N$173,Summary!AH$2-2015,FALSE)</f>
        <v>0</v>
      </c>
      <c r="AI248" s="284">
        <f>HLOOKUP($A248,'Scenario 7'!$I$143:$N$173,Summary!AI$2-2015,FALSE)</f>
        <v>0</v>
      </c>
      <c r="AJ248" s="284">
        <f>HLOOKUP($A248,'Scenario 7'!$I$143:$N$173,Summary!AJ$2-2015,FALSE)</f>
        <v>0</v>
      </c>
      <c r="AK248" s="284">
        <f>SUM(H248:AJ248)</f>
        <v>72254897.975781262</v>
      </c>
    </row>
    <row r="249" spans="1:37" s="281" customFormat="1" hidden="1" outlineLevel="1">
      <c r="A249" s="283" t="str">
        <f>A248</f>
        <v>7C</v>
      </c>
      <c r="B249" s="283"/>
      <c r="C249" s="287" t="s">
        <v>114</v>
      </c>
      <c r="D249" s="283"/>
      <c r="E249" s="283"/>
      <c r="F249" s="296"/>
      <c r="G249" s="282"/>
      <c r="H249" s="284">
        <f>HLOOKUP($A249,'Scenario 7'!$I$178:$N$208,Summary!H$2-2015,FALSE)</f>
        <v>2076817</v>
      </c>
      <c r="I249" s="284">
        <f>HLOOKUP($A249,'Scenario 7'!$I$178:$N$208,Summary!I$2-2015,FALSE)</f>
        <v>2179106</v>
      </c>
      <c r="J249" s="284">
        <f>HLOOKUP($A249,'Scenario 7'!$I$178:$N$208,Summary!J$2-2015,FALSE)</f>
        <v>2812155.9999999995</v>
      </c>
      <c r="K249" s="284">
        <f>HLOOKUP($A249,'Scenario 7'!$I$178:$N$208,Summary!K$2-2015,FALSE)</f>
        <v>1450939.5</v>
      </c>
      <c r="L249" s="284">
        <f>HLOOKUP($A249,'Scenario 7'!$I$178:$N$208,Summary!L$2-2015,FALSE)</f>
        <v>1507361</v>
      </c>
      <c r="M249" s="284">
        <f>HLOOKUP($A249,'Scenario 7'!$I$178:$N$208,Summary!M$2-2015,FALSE)</f>
        <v>1537508.22</v>
      </c>
      <c r="N249" s="284">
        <f>HLOOKUP($A249,'Scenario 7'!$I$178:$N$208,Summary!N$2-2015,FALSE)</f>
        <v>1568258.3843999999</v>
      </c>
      <c r="O249" s="284">
        <f>HLOOKUP($A249,'Scenario 7'!$I$178:$N$208,Summary!O$2-2015,FALSE)</f>
        <v>1599623.5520879999</v>
      </c>
      <c r="P249" s="284">
        <f>HLOOKUP($A249,'Scenario 7'!$I$178:$N$208,Summary!P$2-2015,FALSE)</f>
        <v>1631616.0231297601</v>
      </c>
      <c r="Q249" s="284">
        <f>HLOOKUP($A249,'Scenario 7'!$I$178:$N$208,Summary!Q$2-2015,FALSE)</f>
        <v>1664248.343592355</v>
      </c>
      <c r="R249" s="284">
        <f>HLOOKUP($A249,'Scenario 7'!$I$178:$N$208,Summary!R$2-2015,FALSE)</f>
        <v>0</v>
      </c>
      <c r="S249" s="284">
        <f>HLOOKUP($A249,'Scenario 7'!$I$178:$N$208,Summary!S$2-2015,FALSE)</f>
        <v>0</v>
      </c>
      <c r="T249" s="284">
        <f>HLOOKUP($A249,'Scenario 7'!$I$178:$N$208,Summary!T$2-2015,FALSE)</f>
        <v>0</v>
      </c>
      <c r="U249" s="284">
        <f>HLOOKUP($A249,'Scenario 7'!$I$178:$N$208,Summary!U$2-2015,FALSE)</f>
        <v>0</v>
      </c>
      <c r="V249" s="284">
        <f>HLOOKUP($A249,'Scenario 7'!$I$178:$N$208,Summary!V$2-2015,FALSE)</f>
        <v>0</v>
      </c>
      <c r="W249" s="284">
        <f>HLOOKUP($A249,'Scenario 7'!$I$178:$N$208,Summary!W$2-2015,FALSE)</f>
        <v>0</v>
      </c>
      <c r="X249" s="284">
        <f>HLOOKUP($A249,'Scenario 7'!$I$178:$N$208,Summary!X$2-2015,FALSE)</f>
        <v>0</v>
      </c>
      <c r="Y249" s="284">
        <f>HLOOKUP($A249,'Scenario 7'!$I$178:$N$208,Summary!Y$2-2015,FALSE)</f>
        <v>0</v>
      </c>
      <c r="Z249" s="284">
        <f>HLOOKUP($A249,'Scenario 7'!$I$178:$N$208,Summary!Z$2-2015,FALSE)</f>
        <v>0</v>
      </c>
      <c r="AA249" s="284">
        <f>HLOOKUP($A249,'Scenario 7'!$I$178:$N$208,Summary!AA$2-2015,FALSE)</f>
        <v>0</v>
      </c>
      <c r="AB249" s="284">
        <f>HLOOKUP($A249,'Scenario 7'!$I$178:$N$208,Summary!AB$2-2015,FALSE)</f>
        <v>0</v>
      </c>
      <c r="AC249" s="284">
        <f>HLOOKUP($A249,'Scenario 7'!$I$178:$N$208,Summary!AC$2-2015,FALSE)</f>
        <v>0</v>
      </c>
      <c r="AD249" s="284">
        <f>HLOOKUP($A249,'Scenario 7'!$I$178:$N$208,Summary!AD$2-2015,FALSE)</f>
        <v>0</v>
      </c>
      <c r="AE249" s="284">
        <f>HLOOKUP($A249,'Scenario 7'!$I$178:$N$208,Summary!AE$2-2015,FALSE)</f>
        <v>0</v>
      </c>
      <c r="AF249" s="284">
        <f>HLOOKUP($A249,'Scenario 7'!$I$178:$N$208,Summary!AF$2-2015,FALSE)</f>
        <v>0</v>
      </c>
      <c r="AG249" s="284">
        <f>HLOOKUP($A249,'Scenario 7'!$I$178:$N$208,Summary!AG$2-2015,FALSE)</f>
        <v>0</v>
      </c>
      <c r="AH249" s="284">
        <f>HLOOKUP($A249,'Scenario 7'!$I$178:$N$208,Summary!AH$2-2015,FALSE)</f>
        <v>0</v>
      </c>
      <c r="AI249" s="284">
        <f>HLOOKUP($A249,'Scenario 7'!$I$178:$N$208,Summary!AI$2-2015,FALSE)</f>
        <v>0</v>
      </c>
      <c r="AJ249" s="284">
        <f>HLOOKUP($A249,'Scenario 7'!$I$178:$N$208,Summary!AJ$2-2015,FALSE)</f>
        <v>0</v>
      </c>
      <c r="AK249" s="284">
        <f>SUM(H249:AJ249)</f>
        <v>18027634.023210116</v>
      </c>
    </row>
    <row r="250" spans="1:37" s="281" customFormat="1" collapsed="1">
      <c r="A250" s="285" t="s">
        <v>221</v>
      </c>
      <c r="B250" s="285" t="str">
        <f>CONCATENATE("Sensitivity ",A250)</f>
        <v>Sensitivity 7D</v>
      </c>
      <c r="C250" s="289" t="s">
        <v>250</v>
      </c>
      <c r="D250" s="285">
        <v>2020</v>
      </c>
      <c r="E250" s="285">
        <v>2025</v>
      </c>
      <c r="F250" s="295" t="s">
        <v>307</v>
      </c>
      <c r="G250" s="288"/>
      <c r="H250" s="290">
        <f ca="1">SUBTOTAL(9,H251:H255)</f>
        <v>48837114.188312501</v>
      </c>
      <c r="I250" s="290">
        <f t="shared" ref="I250" ca="1" si="1132">SUBTOTAL(9,I251:I255)</f>
        <v>46912551.056254998</v>
      </c>
      <c r="J250" s="290">
        <f t="shared" ref="J250" ca="1" si="1133">SUBTOTAL(9,J251:J255)</f>
        <v>37760697.832395002</v>
      </c>
      <c r="K250" s="290">
        <f t="shared" ref="K250" ca="1" si="1134">SUBTOTAL(9,K251:K255)</f>
        <v>44551166.159517251</v>
      </c>
      <c r="L250" s="290">
        <f t="shared" ref="L250" ca="1" si="1135">SUBTOTAL(9,L251:L255)</f>
        <v>25243962.06847921</v>
      </c>
      <c r="M250" s="290">
        <f t="shared" ref="M250" ca="1" si="1136">SUBTOTAL(9,M251:M255)</f>
        <v>26091714.273041628</v>
      </c>
      <c r="N250" s="290">
        <f t="shared" ref="N250" ca="1" si="1137">SUBTOTAL(9,N251:N255)</f>
        <v>26893599.786133416</v>
      </c>
      <c r="O250" s="290">
        <f t="shared" ref="O250" ca="1" si="1138">SUBTOTAL(9,O251:O255)</f>
        <v>23180789.40242289</v>
      </c>
      <c r="P250" s="290">
        <f t="shared" ref="P250" ca="1" si="1139">SUBTOTAL(9,P251:P255)</f>
        <v>22724501.270884387</v>
      </c>
      <c r="Q250" s="290">
        <f t="shared" ref="Q250" ca="1" si="1140">SUBTOTAL(9,Q251:Q255)</f>
        <v>0</v>
      </c>
      <c r="R250" s="290">
        <f t="shared" ref="R250" ca="1" si="1141">SUBTOTAL(9,R251:R255)</f>
        <v>0</v>
      </c>
      <c r="S250" s="290">
        <f t="shared" ref="S250" ca="1" si="1142">SUBTOTAL(9,S251:S255)</f>
        <v>0</v>
      </c>
      <c r="T250" s="290">
        <f t="shared" ref="T250" ca="1" si="1143">SUBTOTAL(9,T251:T255)</f>
        <v>0</v>
      </c>
      <c r="U250" s="290">
        <f t="shared" ref="U250" ca="1" si="1144">SUBTOTAL(9,U251:U255)</f>
        <v>0</v>
      </c>
      <c r="V250" s="290">
        <f t="shared" ref="V250" ca="1" si="1145">SUBTOTAL(9,V251:V255)</f>
        <v>0</v>
      </c>
      <c r="W250" s="290">
        <f t="shared" ref="W250" ca="1" si="1146">SUBTOTAL(9,W251:W255)</f>
        <v>0</v>
      </c>
      <c r="X250" s="290">
        <f t="shared" ref="X250" ca="1" si="1147">SUBTOTAL(9,X251:X255)</f>
        <v>0</v>
      </c>
      <c r="Y250" s="290">
        <f t="shared" ref="Y250" ca="1" si="1148">SUBTOTAL(9,Y251:Y255)</f>
        <v>0</v>
      </c>
      <c r="Z250" s="290">
        <f t="shared" ref="Z250" ca="1" si="1149">SUBTOTAL(9,Z251:Z255)</f>
        <v>0</v>
      </c>
      <c r="AA250" s="290">
        <f t="shared" ref="AA250" ca="1" si="1150">SUBTOTAL(9,AA251:AA255)</f>
        <v>0</v>
      </c>
      <c r="AB250" s="290">
        <f t="shared" ref="AB250" ca="1" si="1151">SUBTOTAL(9,AB251:AB255)</f>
        <v>0</v>
      </c>
      <c r="AC250" s="290">
        <f t="shared" ref="AC250" ca="1" si="1152">SUBTOTAL(9,AC251:AC255)</f>
        <v>0</v>
      </c>
      <c r="AD250" s="290">
        <f t="shared" ref="AD250" ca="1" si="1153">SUBTOTAL(9,AD251:AD255)</f>
        <v>0</v>
      </c>
      <c r="AE250" s="290">
        <f t="shared" ref="AE250" ca="1" si="1154">SUBTOTAL(9,AE251:AE255)</f>
        <v>0</v>
      </c>
      <c r="AF250" s="290">
        <f t="shared" ref="AF250" ca="1" si="1155">SUBTOTAL(9,AF251:AF255)</f>
        <v>0</v>
      </c>
      <c r="AG250" s="290">
        <f t="shared" ref="AG250" ca="1" si="1156">SUBTOTAL(9,AG251:AG255)</f>
        <v>0</v>
      </c>
      <c r="AH250" s="290">
        <f t="shared" ref="AH250" ca="1" si="1157">SUBTOTAL(9,AH251:AH255)</f>
        <v>0</v>
      </c>
      <c r="AI250" s="290">
        <f t="shared" ref="AI250" ca="1" si="1158">SUBTOTAL(9,AI251:AI255)</f>
        <v>0</v>
      </c>
      <c r="AJ250" s="290">
        <f t="shared" ref="AJ250" ca="1" si="1159">SUBTOTAL(9,AJ251:AJ255)</f>
        <v>0</v>
      </c>
      <c r="AK250" s="290">
        <f t="shared" ref="AK250" ca="1" si="1160">SUBTOTAL(9,AK251:AK255)</f>
        <v>302196096.03744125</v>
      </c>
    </row>
    <row r="251" spans="1:37" s="281" customFormat="1" hidden="1" outlineLevel="1">
      <c r="A251" s="283" t="str">
        <f>A250</f>
        <v>7D</v>
      </c>
      <c r="B251" s="283"/>
      <c r="C251" s="287" t="s">
        <v>224</v>
      </c>
      <c r="D251" s="283"/>
      <c r="E251" s="283"/>
      <c r="F251" s="296"/>
      <c r="G251" s="282"/>
      <c r="H251" s="284">
        <f>HLOOKUP($A251,'Scenario 7'!$I$42:$N$72,Summary!H$2-2015,FALSE)</f>
        <v>17400290.6583125</v>
      </c>
      <c r="I251" s="284">
        <f>HLOOKUP($A251,'Scenario 7'!$I$42:$N$72,Summary!I$2-2015,FALSE)</f>
        <v>10818281.246254999</v>
      </c>
      <c r="J251" s="284">
        <f>HLOOKUP($A251,'Scenario 7'!$I$42:$N$72,Summary!J$2-2015,FALSE)</f>
        <v>7595407.4623950003</v>
      </c>
      <c r="K251" s="284">
        <f>HLOOKUP($A251,'Scenario 7'!$I$42:$N$72,Summary!K$2-2015,FALSE)</f>
        <v>10770507.049517252</v>
      </c>
      <c r="L251" s="284">
        <f>HLOOKUP($A251,'Scenario 7'!$I$42:$N$72,Summary!L$2-2015,FALSE)</f>
        <v>4132212.0801442079</v>
      </c>
      <c r="M251" s="284">
        <f>HLOOKUP($A251,'Scenario 7'!$I$42:$N$72,Summary!M$2-2015,FALSE)</f>
        <v>4943289.2849399243</v>
      </c>
      <c r="N251" s="284">
        <f>HLOOKUP($A251,'Scenario 7'!$I$42:$N$72,Summary!N$2-2015,FALSE)</f>
        <v>5322206.2982696816</v>
      </c>
      <c r="O251" s="284">
        <f>HLOOKUP($A251,'Scenario 7'!$I$42:$N$72,Summary!O$2-2015,FALSE)</f>
        <v>1177968.0448018773</v>
      </c>
      <c r="P251" s="284">
        <f>HLOOKUP($A251,'Scenario 7'!$I$42:$N$72,Summary!P$2-2015,FALSE)</f>
        <v>281623.48611095786</v>
      </c>
      <c r="Q251" s="284">
        <f>HLOOKUP($A251,'Scenario 7'!$I$42:$N$72,Summary!Q$2-2015,FALSE)</f>
        <v>0</v>
      </c>
      <c r="R251" s="284">
        <f>HLOOKUP($A251,'Scenario 7'!$I$42:$N$72,Summary!R$2-2015,FALSE)</f>
        <v>0</v>
      </c>
      <c r="S251" s="284">
        <f>HLOOKUP($A251,'Scenario 7'!$I$42:$N$72,Summary!S$2-2015,FALSE)</f>
        <v>0</v>
      </c>
      <c r="T251" s="284">
        <f>HLOOKUP($A251,'Scenario 7'!$I$42:$N$72,Summary!T$2-2015,FALSE)</f>
        <v>0</v>
      </c>
      <c r="U251" s="284">
        <f>HLOOKUP($A251,'Scenario 7'!$I$42:$N$72,Summary!U$2-2015,FALSE)</f>
        <v>0</v>
      </c>
      <c r="V251" s="284">
        <f>HLOOKUP($A251,'Scenario 7'!$I$42:$N$72,Summary!V$2-2015,FALSE)</f>
        <v>0</v>
      </c>
      <c r="W251" s="284">
        <f>HLOOKUP($A251,'Scenario 7'!$I$42:$N$72,Summary!W$2-2015,FALSE)</f>
        <v>0</v>
      </c>
      <c r="X251" s="284">
        <f>HLOOKUP($A251,'Scenario 7'!$I$42:$N$72,Summary!X$2-2015,FALSE)</f>
        <v>0</v>
      </c>
      <c r="Y251" s="284">
        <f>HLOOKUP($A251,'Scenario 7'!$I$42:$N$72,Summary!Y$2-2015,FALSE)</f>
        <v>0</v>
      </c>
      <c r="Z251" s="284">
        <f>HLOOKUP($A251,'Scenario 7'!$I$42:$N$72,Summary!Z$2-2015,FALSE)</f>
        <v>0</v>
      </c>
      <c r="AA251" s="284">
        <f>HLOOKUP($A251,'Scenario 7'!$I$42:$N$72,Summary!AA$2-2015,FALSE)</f>
        <v>0</v>
      </c>
      <c r="AB251" s="284">
        <f>HLOOKUP($A251,'Scenario 7'!$I$42:$N$72,Summary!AB$2-2015,FALSE)</f>
        <v>0</v>
      </c>
      <c r="AC251" s="284">
        <f>HLOOKUP($A251,'Scenario 7'!$I$42:$N$72,Summary!AC$2-2015,FALSE)</f>
        <v>0</v>
      </c>
      <c r="AD251" s="284">
        <f>HLOOKUP($A251,'Scenario 7'!$I$42:$N$72,Summary!AD$2-2015,FALSE)</f>
        <v>0</v>
      </c>
      <c r="AE251" s="284">
        <f>HLOOKUP($A251,'Scenario 7'!$I$42:$N$72,Summary!AE$2-2015,FALSE)</f>
        <v>0</v>
      </c>
      <c r="AF251" s="284">
        <f>HLOOKUP($A251,'Scenario 7'!$I$42:$N$72,Summary!AF$2-2015,FALSE)</f>
        <v>0</v>
      </c>
      <c r="AG251" s="284">
        <f>HLOOKUP($A251,'Scenario 7'!$I$42:$N$72,Summary!AG$2-2015,FALSE)</f>
        <v>0</v>
      </c>
      <c r="AH251" s="284">
        <f>HLOOKUP($A251,'Scenario 7'!$I$42:$N$72,Summary!AH$2-2015,FALSE)</f>
        <v>0</v>
      </c>
      <c r="AI251" s="284">
        <f>HLOOKUP($A251,'Scenario 7'!$I$42:$N$72,Summary!AI$2-2015,FALSE)</f>
        <v>0</v>
      </c>
      <c r="AJ251" s="284">
        <f>HLOOKUP($A251,'Scenario 7'!$I$42:$N$72,Summary!AJ$2-2015,FALSE)</f>
        <v>0</v>
      </c>
      <c r="AK251" s="284">
        <f>SUM(H251:AJ251)</f>
        <v>62441785.610746399</v>
      </c>
    </row>
    <row r="252" spans="1:37" s="281" customFormat="1" hidden="1" outlineLevel="1">
      <c r="A252" s="283" t="str">
        <f>A251</f>
        <v>7D</v>
      </c>
      <c r="B252" s="283"/>
      <c r="C252" s="287" t="s">
        <v>225</v>
      </c>
      <c r="D252" s="283"/>
      <c r="E252" s="283"/>
      <c r="F252" s="296"/>
      <c r="G252" s="282"/>
      <c r="H252" s="284">
        <f ca="1">HLOOKUP($A252,'Scenario 7'!$I$75:$N$105,Summary!H$2-2015,FALSE)</f>
        <v>600000</v>
      </c>
      <c r="I252" s="284">
        <f ca="1">HLOOKUP($A252,'Scenario 7'!$I$75:$N$105,Summary!I$2-2015,FALSE)</f>
        <v>4641000</v>
      </c>
      <c r="J252" s="284">
        <f ca="1">HLOOKUP($A252,'Scenario 7'!$I$75:$N$105,Summary!J$2-2015,FALSE)</f>
        <v>364000</v>
      </c>
      <c r="K252" s="284">
        <f ca="1">HLOOKUP($A252,'Scenario 7'!$I$75:$N$105,Summary!K$2-2015,FALSE)</f>
        <v>371000</v>
      </c>
      <c r="L252" s="284">
        <f ca="1">HLOOKUP($A252,'Scenario 7'!$I$75:$N$105,Summary!L$2-2015,FALSE)</f>
        <v>378000</v>
      </c>
      <c r="M252" s="284">
        <f ca="1">HLOOKUP($A252,'Scenario 7'!$I$75:$N$105,Summary!M$2-2015,FALSE)</f>
        <v>0</v>
      </c>
      <c r="N252" s="284">
        <f ca="1">HLOOKUP($A252,'Scenario 7'!$I$75:$N$105,Summary!N$2-2015,FALSE)</f>
        <v>0</v>
      </c>
      <c r="O252" s="284">
        <f ca="1">HLOOKUP($A252,'Scenario 7'!$I$75:$N$105,Summary!O$2-2015,FALSE)</f>
        <v>0</v>
      </c>
      <c r="P252" s="284">
        <f ca="1">HLOOKUP($A252,'Scenario 7'!$I$75:$N$105,Summary!P$2-2015,FALSE)</f>
        <v>0</v>
      </c>
      <c r="Q252" s="284">
        <f ca="1">HLOOKUP($A252,'Scenario 7'!$I$75:$N$105,Summary!Q$2-2015,FALSE)</f>
        <v>0</v>
      </c>
      <c r="R252" s="284">
        <f ca="1">HLOOKUP($A252,'Scenario 7'!$I$75:$N$105,Summary!R$2-2015,FALSE)</f>
        <v>0</v>
      </c>
      <c r="S252" s="284">
        <f ca="1">HLOOKUP($A252,'Scenario 7'!$I$75:$N$105,Summary!S$2-2015,FALSE)</f>
        <v>0</v>
      </c>
      <c r="T252" s="284">
        <f ca="1">HLOOKUP($A252,'Scenario 7'!$I$75:$N$105,Summary!T$2-2015,FALSE)</f>
        <v>0</v>
      </c>
      <c r="U252" s="284">
        <f ca="1">HLOOKUP($A252,'Scenario 7'!$I$75:$N$105,Summary!U$2-2015,FALSE)</f>
        <v>0</v>
      </c>
      <c r="V252" s="284">
        <f ca="1">HLOOKUP($A252,'Scenario 7'!$I$75:$N$105,Summary!V$2-2015,FALSE)</f>
        <v>0</v>
      </c>
      <c r="W252" s="284">
        <f ca="1">HLOOKUP($A252,'Scenario 7'!$I$75:$N$105,Summary!W$2-2015,FALSE)</f>
        <v>0</v>
      </c>
      <c r="X252" s="284">
        <f ca="1">HLOOKUP($A252,'Scenario 7'!$I$75:$N$105,Summary!X$2-2015,FALSE)</f>
        <v>0</v>
      </c>
      <c r="Y252" s="284">
        <f ca="1">HLOOKUP($A252,'Scenario 7'!$I$75:$N$105,Summary!Y$2-2015,FALSE)</f>
        <v>0</v>
      </c>
      <c r="Z252" s="284">
        <f ca="1">HLOOKUP($A252,'Scenario 7'!$I$75:$N$105,Summary!Z$2-2015,FALSE)</f>
        <v>0</v>
      </c>
      <c r="AA252" s="284">
        <f ca="1">HLOOKUP($A252,'Scenario 7'!$I$75:$N$105,Summary!AA$2-2015,FALSE)</f>
        <v>0</v>
      </c>
      <c r="AB252" s="284">
        <f ca="1">HLOOKUP($A252,'Scenario 7'!$I$75:$N$105,Summary!AB$2-2015,FALSE)</f>
        <v>0</v>
      </c>
      <c r="AC252" s="284">
        <f ca="1">HLOOKUP($A252,'Scenario 7'!$I$75:$N$105,Summary!AC$2-2015,FALSE)</f>
        <v>0</v>
      </c>
      <c r="AD252" s="284">
        <f ca="1">HLOOKUP($A252,'Scenario 7'!$I$75:$N$105,Summary!AD$2-2015,FALSE)</f>
        <v>0</v>
      </c>
      <c r="AE252" s="284">
        <f ca="1">HLOOKUP($A252,'Scenario 7'!$I$75:$N$105,Summary!AE$2-2015,FALSE)</f>
        <v>0</v>
      </c>
      <c r="AF252" s="284">
        <f ca="1">HLOOKUP($A252,'Scenario 7'!$I$75:$N$105,Summary!AF$2-2015,FALSE)</f>
        <v>0</v>
      </c>
      <c r="AG252" s="284">
        <f ca="1">HLOOKUP($A252,'Scenario 7'!$I$75:$N$105,Summary!AG$2-2015,FALSE)</f>
        <v>0</v>
      </c>
      <c r="AH252" s="284">
        <f ca="1">HLOOKUP($A252,'Scenario 7'!$I$75:$N$105,Summary!AH$2-2015,FALSE)</f>
        <v>0</v>
      </c>
      <c r="AI252" s="284">
        <f ca="1">HLOOKUP($A252,'Scenario 7'!$I$75:$N$105,Summary!AI$2-2015,FALSE)</f>
        <v>0</v>
      </c>
      <c r="AJ252" s="284">
        <f ca="1">HLOOKUP($A252,'Scenario 7'!$I$75:$N$105,Summary!AJ$2-2015,FALSE)</f>
        <v>0</v>
      </c>
      <c r="AK252" s="284">
        <f ca="1">SUM(H252:AJ252)</f>
        <v>6354000</v>
      </c>
    </row>
    <row r="253" spans="1:37" s="281" customFormat="1" hidden="1" outlineLevel="1">
      <c r="A253" s="283" t="str">
        <f>A252</f>
        <v>7D</v>
      </c>
      <c r="B253" s="283"/>
      <c r="C253" s="287" t="s">
        <v>226</v>
      </c>
      <c r="D253" s="283"/>
      <c r="E253" s="283"/>
      <c r="F253" s="296"/>
      <c r="G253" s="282"/>
      <c r="H253" s="284">
        <f>HLOOKUP($A253,'Scenario 7'!$I$108:$N$138,Summary!H$2-2015,FALSE)</f>
        <v>18063856.140000001</v>
      </c>
      <c r="I253" s="284">
        <f>HLOOKUP($A253,'Scenario 7'!$I$108:$N$138,Summary!I$2-2015,FALSE)</f>
        <v>18538569.849999998</v>
      </c>
      <c r="J253" s="284">
        <f>HLOOKUP($A253,'Scenario 7'!$I$108:$N$138,Summary!J$2-2015,FALSE)</f>
        <v>18854305.27</v>
      </c>
      <c r="K253" s="284">
        <f>HLOOKUP($A253,'Scenario 7'!$I$108:$N$138,Summary!K$2-2015,FALSE)</f>
        <v>19834948.309999999</v>
      </c>
      <c r="L253" s="284">
        <f>HLOOKUP($A253,'Scenario 7'!$I$108:$N$138,Summary!L$2-2015,FALSE)</f>
        <v>13422566.532735003</v>
      </c>
      <c r="M253" s="284">
        <f>HLOOKUP($A253,'Scenario 7'!$I$108:$N$138,Summary!M$2-2015,FALSE)</f>
        <v>13691017.863389704</v>
      </c>
      <c r="N253" s="284">
        <f>HLOOKUP($A253,'Scenario 7'!$I$108:$N$138,Summary!N$2-2015,FALSE)</f>
        <v>13964838.220657496</v>
      </c>
      <c r="O253" s="284">
        <f>HLOOKUP($A253,'Scenario 7'!$I$108:$N$138,Summary!O$2-2015,FALSE)</f>
        <v>14244134.985070648</v>
      </c>
      <c r="P253" s="284">
        <f>HLOOKUP($A253,'Scenario 7'!$I$108:$N$138,Summary!P$2-2015,FALSE)</f>
        <v>14529017.684772057</v>
      </c>
      <c r="Q253" s="284">
        <f>HLOOKUP($A253,'Scenario 7'!$I$108:$N$138,Summary!Q$2-2015,FALSE)</f>
        <v>0</v>
      </c>
      <c r="R253" s="284">
        <f>HLOOKUP($A253,'Scenario 7'!$I$108:$N$138,Summary!R$2-2015,FALSE)</f>
        <v>0</v>
      </c>
      <c r="S253" s="284">
        <f>HLOOKUP($A253,'Scenario 7'!$I$108:$N$138,Summary!S$2-2015,FALSE)</f>
        <v>0</v>
      </c>
      <c r="T253" s="284">
        <f>HLOOKUP($A253,'Scenario 7'!$I$108:$N$138,Summary!T$2-2015,FALSE)</f>
        <v>0</v>
      </c>
      <c r="U253" s="284">
        <f>HLOOKUP($A253,'Scenario 7'!$I$108:$N$138,Summary!U$2-2015,FALSE)</f>
        <v>0</v>
      </c>
      <c r="V253" s="284">
        <f>HLOOKUP($A253,'Scenario 7'!$I$108:$N$138,Summary!V$2-2015,FALSE)</f>
        <v>0</v>
      </c>
      <c r="W253" s="284">
        <f>HLOOKUP($A253,'Scenario 7'!$I$108:$N$138,Summary!W$2-2015,FALSE)</f>
        <v>0</v>
      </c>
      <c r="X253" s="284">
        <f>HLOOKUP($A253,'Scenario 7'!$I$108:$N$138,Summary!X$2-2015,FALSE)</f>
        <v>0</v>
      </c>
      <c r="Y253" s="284">
        <f>HLOOKUP($A253,'Scenario 7'!$I$108:$N$138,Summary!Y$2-2015,FALSE)</f>
        <v>0</v>
      </c>
      <c r="Z253" s="284">
        <f>HLOOKUP($A253,'Scenario 7'!$I$108:$N$138,Summary!Z$2-2015,FALSE)</f>
        <v>0</v>
      </c>
      <c r="AA253" s="284">
        <f>HLOOKUP($A253,'Scenario 7'!$I$108:$N$138,Summary!AA$2-2015,FALSE)</f>
        <v>0</v>
      </c>
      <c r="AB253" s="284">
        <f>HLOOKUP($A253,'Scenario 7'!$I$108:$N$138,Summary!AB$2-2015,FALSE)</f>
        <v>0</v>
      </c>
      <c r="AC253" s="284">
        <f>HLOOKUP($A253,'Scenario 7'!$I$108:$N$138,Summary!AC$2-2015,FALSE)</f>
        <v>0</v>
      </c>
      <c r="AD253" s="284">
        <f>HLOOKUP($A253,'Scenario 7'!$I$108:$N$138,Summary!AD$2-2015,FALSE)</f>
        <v>0</v>
      </c>
      <c r="AE253" s="284">
        <f>HLOOKUP($A253,'Scenario 7'!$I$108:$N$138,Summary!AE$2-2015,FALSE)</f>
        <v>0</v>
      </c>
      <c r="AF253" s="284">
        <f>HLOOKUP($A253,'Scenario 7'!$I$108:$N$138,Summary!AF$2-2015,FALSE)</f>
        <v>0</v>
      </c>
      <c r="AG253" s="284">
        <f>HLOOKUP($A253,'Scenario 7'!$I$108:$N$138,Summary!AG$2-2015,FALSE)</f>
        <v>0</v>
      </c>
      <c r="AH253" s="284">
        <f>HLOOKUP($A253,'Scenario 7'!$I$108:$N$138,Summary!AH$2-2015,FALSE)</f>
        <v>0</v>
      </c>
      <c r="AI253" s="284">
        <f>HLOOKUP($A253,'Scenario 7'!$I$108:$N$138,Summary!AI$2-2015,FALSE)</f>
        <v>0</v>
      </c>
      <c r="AJ253" s="284">
        <f>HLOOKUP($A253,'Scenario 7'!$I$108:$N$138,Summary!AJ$2-2015,FALSE)</f>
        <v>0</v>
      </c>
      <c r="AK253" s="284">
        <f>SUM(H253:AJ253)</f>
        <v>145143254.8566249</v>
      </c>
    </row>
    <row r="254" spans="1:37" s="281" customFormat="1" hidden="1" outlineLevel="1">
      <c r="A254" s="283" t="str">
        <f>A253</f>
        <v>7D</v>
      </c>
      <c r="B254" s="283"/>
      <c r="C254" s="287" t="s">
        <v>227</v>
      </c>
      <c r="D254" s="283"/>
      <c r="E254" s="283"/>
      <c r="F254" s="296"/>
      <c r="G254" s="282"/>
      <c r="H254" s="284">
        <f>HLOOKUP($A254,'Scenario 7'!$I$143:$N$173,Summary!H$2-2015,FALSE)</f>
        <v>10696150.390000001</v>
      </c>
      <c r="I254" s="284">
        <f>HLOOKUP($A254,'Scenario 7'!$I$143:$N$173,Summary!I$2-2015,FALSE)</f>
        <v>10735593.960000001</v>
      </c>
      <c r="J254" s="284">
        <f>HLOOKUP($A254,'Scenario 7'!$I$143:$N$173,Summary!J$2-2015,FALSE)</f>
        <v>8134829.0999999996</v>
      </c>
      <c r="K254" s="284">
        <f>HLOOKUP($A254,'Scenario 7'!$I$143:$N$173,Summary!K$2-2015,FALSE)</f>
        <v>10672831.800000001</v>
      </c>
      <c r="L254" s="284">
        <f>HLOOKUP($A254,'Scenario 7'!$I$143:$N$173,Summary!L$2-2015,FALSE)</f>
        <v>5803822.4556</v>
      </c>
      <c r="M254" s="284">
        <f>HLOOKUP($A254,'Scenario 7'!$I$143:$N$173,Summary!M$2-2015,FALSE)</f>
        <v>5919898.9047119981</v>
      </c>
      <c r="N254" s="284">
        <f>HLOOKUP($A254,'Scenario 7'!$I$143:$N$173,Summary!N$2-2015,FALSE)</f>
        <v>6038296.8828062387</v>
      </c>
      <c r="O254" s="284">
        <f>HLOOKUP($A254,'Scenario 7'!$I$143:$N$173,Summary!O$2-2015,FALSE)</f>
        <v>6159062.8204623647</v>
      </c>
      <c r="P254" s="284">
        <f>HLOOKUP($A254,'Scenario 7'!$I$143:$N$173,Summary!P$2-2015,FALSE)</f>
        <v>6282244.0768716112</v>
      </c>
      <c r="Q254" s="284">
        <f>HLOOKUP($A254,'Scenario 7'!$I$143:$N$173,Summary!Q$2-2015,FALSE)</f>
        <v>0</v>
      </c>
      <c r="R254" s="284">
        <f>HLOOKUP($A254,'Scenario 7'!$I$143:$N$173,Summary!R$2-2015,FALSE)</f>
        <v>0</v>
      </c>
      <c r="S254" s="284">
        <f>HLOOKUP($A254,'Scenario 7'!$I$143:$N$173,Summary!S$2-2015,FALSE)</f>
        <v>0</v>
      </c>
      <c r="T254" s="284">
        <f>HLOOKUP($A254,'Scenario 7'!$I$143:$N$173,Summary!T$2-2015,FALSE)</f>
        <v>0</v>
      </c>
      <c r="U254" s="284">
        <f>HLOOKUP($A254,'Scenario 7'!$I$143:$N$173,Summary!U$2-2015,FALSE)</f>
        <v>0</v>
      </c>
      <c r="V254" s="284">
        <f>HLOOKUP($A254,'Scenario 7'!$I$143:$N$173,Summary!V$2-2015,FALSE)</f>
        <v>0</v>
      </c>
      <c r="W254" s="284">
        <f>HLOOKUP($A254,'Scenario 7'!$I$143:$N$173,Summary!W$2-2015,FALSE)</f>
        <v>0</v>
      </c>
      <c r="X254" s="284">
        <f>HLOOKUP($A254,'Scenario 7'!$I$143:$N$173,Summary!X$2-2015,FALSE)</f>
        <v>0</v>
      </c>
      <c r="Y254" s="284">
        <f>HLOOKUP($A254,'Scenario 7'!$I$143:$N$173,Summary!Y$2-2015,FALSE)</f>
        <v>0</v>
      </c>
      <c r="Z254" s="284">
        <f>HLOOKUP($A254,'Scenario 7'!$I$143:$N$173,Summary!Z$2-2015,FALSE)</f>
        <v>0</v>
      </c>
      <c r="AA254" s="284">
        <f>HLOOKUP($A254,'Scenario 7'!$I$143:$N$173,Summary!AA$2-2015,FALSE)</f>
        <v>0</v>
      </c>
      <c r="AB254" s="284">
        <f>HLOOKUP($A254,'Scenario 7'!$I$143:$N$173,Summary!AB$2-2015,FALSE)</f>
        <v>0</v>
      </c>
      <c r="AC254" s="284">
        <f>HLOOKUP($A254,'Scenario 7'!$I$143:$N$173,Summary!AC$2-2015,FALSE)</f>
        <v>0</v>
      </c>
      <c r="AD254" s="284">
        <f>HLOOKUP($A254,'Scenario 7'!$I$143:$N$173,Summary!AD$2-2015,FALSE)</f>
        <v>0</v>
      </c>
      <c r="AE254" s="284">
        <f>HLOOKUP($A254,'Scenario 7'!$I$143:$N$173,Summary!AE$2-2015,FALSE)</f>
        <v>0</v>
      </c>
      <c r="AF254" s="284">
        <f>HLOOKUP($A254,'Scenario 7'!$I$143:$N$173,Summary!AF$2-2015,FALSE)</f>
        <v>0</v>
      </c>
      <c r="AG254" s="284">
        <f>HLOOKUP($A254,'Scenario 7'!$I$143:$N$173,Summary!AG$2-2015,FALSE)</f>
        <v>0</v>
      </c>
      <c r="AH254" s="284">
        <f>HLOOKUP($A254,'Scenario 7'!$I$143:$N$173,Summary!AH$2-2015,FALSE)</f>
        <v>0</v>
      </c>
      <c r="AI254" s="284">
        <f>HLOOKUP($A254,'Scenario 7'!$I$143:$N$173,Summary!AI$2-2015,FALSE)</f>
        <v>0</v>
      </c>
      <c r="AJ254" s="284">
        <f>HLOOKUP($A254,'Scenario 7'!$I$143:$N$173,Summary!AJ$2-2015,FALSE)</f>
        <v>0</v>
      </c>
      <c r="AK254" s="284">
        <f>SUM(H254:AJ254)</f>
        <v>70442730.390452206</v>
      </c>
    </row>
    <row r="255" spans="1:37" s="281" customFormat="1" hidden="1" outlineLevel="1">
      <c r="A255" s="283" t="str">
        <f>A254</f>
        <v>7D</v>
      </c>
      <c r="B255" s="283"/>
      <c r="C255" s="287" t="s">
        <v>114</v>
      </c>
      <c r="D255" s="283"/>
      <c r="E255" s="283"/>
      <c r="F255" s="296"/>
      <c r="G255" s="282"/>
      <c r="H255" s="284">
        <f>HLOOKUP($A255,'Scenario 7'!$I$178:$N$208,Summary!H$2-2015,FALSE)</f>
        <v>2076817</v>
      </c>
      <c r="I255" s="284">
        <f>HLOOKUP($A255,'Scenario 7'!$I$178:$N$208,Summary!I$2-2015,FALSE)</f>
        <v>2179106</v>
      </c>
      <c r="J255" s="284">
        <f>HLOOKUP($A255,'Scenario 7'!$I$178:$N$208,Summary!J$2-2015,FALSE)</f>
        <v>2812155.9999999995</v>
      </c>
      <c r="K255" s="284">
        <f>HLOOKUP($A255,'Scenario 7'!$I$178:$N$208,Summary!K$2-2015,FALSE)</f>
        <v>2901879</v>
      </c>
      <c r="L255" s="284">
        <f>HLOOKUP($A255,'Scenario 7'!$I$178:$N$208,Summary!L$2-2015,FALSE)</f>
        <v>1507361</v>
      </c>
      <c r="M255" s="284">
        <f>HLOOKUP($A255,'Scenario 7'!$I$178:$N$208,Summary!M$2-2015,FALSE)</f>
        <v>1537508.22</v>
      </c>
      <c r="N255" s="284">
        <f>HLOOKUP($A255,'Scenario 7'!$I$178:$N$208,Summary!N$2-2015,FALSE)</f>
        <v>1568258.3843999999</v>
      </c>
      <c r="O255" s="284">
        <f>HLOOKUP($A255,'Scenario 7'!$I$178:$N$208,Summary!O$2-2015,FALSE)</f>
        <v>1599623.5520879999</v>
      </c>
      <c r="P255" s="284">
        <f>HLOOKUP($A255,'Scenario 7'!$I$178:$N$208,Summary!P$2-2015,FALSE)</f>
        <v>1631616.0231297601</v>
      </c>
      <c r="Q255" s="284">
        <f>HLOOKUP($A255,'Scenario 7'!$I$178:$N$208,Summary!Q$2-2015,FALSE)</f>
        <v>0</v>
      </c>
      <c r="R255" s="284">
        <f>HLOOKUP($A255,'Scenario 7'!$I$178:$N$208,Summary!R$2-2015,FALSE)</f>
        <v>0</v>
      </c>
      <c r="S255" s="284">
        <f>HLOOKUP($A255,'Scenario 7'!$I$178:$N$208,Summary!S$2-2015,FALSE)</f>
        <v>0</v>
      </c>
      <c r="T255" s="284">
        <f>HLOOKUP($A255,'Scenario 7'!$I$178:$N$208,Summary!T$2-2015,FALSE)</f>
        <v>0</v>
      </c>
      <c r="U255" s="284">
        <f>HLOOKUP($A255,'Scenario 7'!$I$178:$N$208,Summary!U$2-2015,FALSE)</f>
        <v>0</v>
      </c>
      <c r="V255" s="284">
        <f>HLOOKUP($A255,'Scenario 7'!$I$178:$N$208,Summary!V$2-2015,FALSE)</f>
        <v>0</v>
      </c>
      <c r="W255" s="284">
        <f>HLOOKUP($A255,'Scenario 7'!$I$178:$N$208,Summary!W$2-2015,FALSE)</f>
        <v>0</v>
      </c>
      <c r="X255" s="284">
        <f>HLOOKUP($A255,'Scenario 7'!$I$178:$N$208,Summary!X$2-2015,FALSE)</f>
        <v>0</v>
      </c>
      <c r="Y255" s="284">
        <f>HLOOKUP($A255,'Scenario 7'!$I$178:$N$208,Summary!Y$2-2015,FALSE)</f>
        <v>0</v>
      </c>
      <c r="Z255" s="284">
        <f>HLOOKUP($A255,'Scenario 7'!$I$178:$N$208,Summary!Z$2-2015,FALSE)</f>
        <v>0</v>
      </c>
      <c r="AA255" s="284">
        <f>HLOOKUP($A255,'Scenario 7'!$I$178:$N$208,Summary!AA$2-2015,FALSE)</f>
        <v>0</v>
      </c>
      <c r="AB255" s="284">
        <f>HLOOKUP($A255,'Scenario 7'!$I$178:$N$208,Summary!AB$2-2015,FALSE)</f>
        <v>0</v>
      </c>
      <c r="AC255" s="284">
        <f>HLOOKUP($A255,'Scenario 7'!$I$178:$N$208,Summary!AC$2-2015,FALSE)</f>
        <v>0</v>
      </c>
      <c r="AD255" s="284">
        <f>HLOOKUP($A255,'Scenario 7'!$I$178:$N$208,Summary!AD$2-2015,FALSE)</f>
        <v>0</v>
      </c>
      <c r="AE255" s="284">
        <f>HLOOKUP($A255,'Scenario 7'!$I$178:$N$208,Summary!AE$2-2015,FALSE)</f>
        <v>0</v>
      </c>
      <c r="AF255" s="284">
        <f>HLOOKUP($A255,'Scenario 7'!$I$178:$N$208,Summary!AF$2-2015,FALSE)</f>
        <v>0</v>
      </c>
      <c r="AG255" s="284">
        <f>HLOOKUP($A255,'Scenario 7'!$I$178:$N$208,Summary!AG$2-2015,FALSE)</f>
        <v>0</v>
      </c>
      <c r="AH255" s="284">
        <f>HLOOKUP($A255,'Scenario 7'!$I$178:$N$208,Summary!AH$2-2015,FALSE)</f>
        <v>0</v>
      </c>
      <c r="AI255" s="284">
        <f>HLOOKUP($A255,'Scenario 7'!$I$178:$N$208,Summary!AI$2-2015,FALSE)</f>
        <v>0</v>
      </c>
      <c r="AJ255" s="284">
        <f>HLOOKUP($A255,'Scenario 7'!$I$178:$N$208,Summary!AJ$2-2015,FALSE)</f>
        <v>0</v>
      </c>
      <c r="AK255" s="284">
        <f>SUM(H255:AJ255)</f>
        <v>17814325.179617763</v>
      </c>
    </row>
    <row r="256" spans="1:37" s="281" customFormat="1" collapsed="1">
      <c r="A256" s="285" t="s">
        <v>222</v>
      </c>
      <c r="B256" s="285" t="str">
        <f>CONCATENATE("Sensitivity ",A256)</f>
        <v>Sensitivity 7E</v>
      </c>
      <c r="C256" s="289" t="s">
        <v>249</v>
      </c>
      <c r="D256" s="285">
        <v>2021</v>
      </c>
      <c r="E256" s="285">
        <v>2024</v>
      </c>
      <c r="F256" s="295" t="s">
        <v>312</v>
      </c>
      <c r="G256" s="288"/>
      <c r="H256" s="290">
        <f ca="1">SUBTOTAL(9,H257:H261)</f>
        <v>50240082.030000001</v>
      </c>
      <c r="I256" s="290">
        <f t="shared" ref="I256" ca="1" si="1161">SUBTOTAL(9,I257:I261)</f>
        <v>49096765.6970625</v>
      </c>
      <c r="J256" s="290">
        <f t="shared" ref="J256" ca="1" si="1162">SUBTOTAL(9,J257:J261)</f>
        <v>38566794.159905002</v>
      </c>
      <c r="K256" s="290">
        <f t="shared" ref="K256" ca="1" si="1163">SUBTOTAL(9,K257:K261)</f>
        <v>45995372.367744997</v>
      </c>
      <c r="L256" s="290">
        <f t="shared" ref="L256" ca="1" si="1164">SUBTOTAL(9,L257:L261)</f>
        <v>36950874.4965716</v>
      </c>
      <c r="M256" s="290">
        <f t="shared" ref="M256" ca="1" si="1165">SUBTOTAL(9,M257:M261)</f>
        <v>24462133.391523499</v>
      </c>
      <c r="N256" s="290">
        <f t="shared" ref="N256" ca="1" si="1166">SUBTOTAL(9,N257:N261)</f>
        <v>24571978.931744169</v>
      </c>
      <c r="O256" s="290">
        <f t="shared" ref="O256" ca="1" si="1167">SUBTOTAL(9,O257:O261)</f>
        <v>22173497.749513838</v>
      </c>
      <c r="P256" s="290">
        <f t="shared" ref="P256" ca="1" si="1168">SUBTOTAL(9,P257:P261)</f>
        <v>0</v>
      </c>
      <c r="Q256" s="290">
        <f t="shared" ref="Q256" ca="1" si="1169">SUBTOTAL(9,Q257:Q261)</f>
        <v>0</v>
      </c>
      <c r="R256" s="290">
        <f t="shared" ref="R256" ca="1" si="1170">SUBTOTAL(9,R257:R261)</f>
        <v>0</v>
      </c>
      <c r="S256" s="290">
        <f t="shared" ref="S256" ca="1" si="1171">SUBTOTAL(9,S257:S261)</f>
        <v>0</v>
      </c>
      <c r="T256" s="290">
        <f t="shared" ref="T256" ca="1" si="1172">SUBTOTAL(9,T257:T261)</f>
        <v>0</v>
      </c>
      <c r="U256" s="290">
        <f t="shared" ref="U256" ca="1" si="1173">SUBTOTAL(9,U257:U261)</f>
        <v>0</v>
      </c>
      <c r="V256" s="290">
        <f t="shared" ref="V256" ca="1" si="1174">SUBTOTAL(9,V257:V261)</f>
        <v>0</v>
      </c>
      <c r="W256" s="290">
        <f t="shared" ref="W256" ca="1" si="1175">SUBTOTAL(9,W257:W261)</f>
        <v>0</v>
      </c>
      <c r="X256" s="290">
        <f t="shared" ref="X256" ca="1" si="1176">SUBTOTAL(9,X257:X261)</f>
        <v>0</v>
      </c>
      <c r="Y256" s="290">
        <f t="shared" ref="Y256" ca="1" si="1177">SUBTOTAL(9,Y257:Y261)</f>
        <v>0</v>
      </c>
      <c r="Z256" s="290">
        <f t="shared" ref="Z256" ca="1" si="1178">SUBTOTAL(9,Z257:Z261)</f>
        <v>0</v>
      </c>
      <c r="AA256" s="290">
        <f t="shared" ref="AA256" ca="1" si="1179">SUBTOTAL(9,AA257:AA261)</f>
        <v>0</v>
      </c>
      <c r="AB256" s="290">
        <f t="shared" ref="AB256" ca="1" si="1180">SUBTOTAL(9,AB257:AB261)</f>
        <v>0</v>
      </c>
      <c r="AC256" s="290">
        <f t="shared" ref="AC256" ca="1" si="1181">SUBTOTAL(9,AC257:AC261)</f>
        <v>0</v>
      </c>
      <c r="AD256" s="290">
        <f t="shared" ref="AD256" ca="1" si="1182">SUBTOTAL(9,AD257:AD261)</f>
        <v>0</v>
      </c>
      <c r="AE256" s="290">
        <f t="shared" ref="AE256" ca="1" si="1183">SUBTOTAL(9,AE257:AE261)</f>
        <v>0</v>
      </c>
      <c r="AF256" s="290">
        <f t="shared" ref="AF256" ca="1" si="1184">SUBTOTAL(9,AF257:AF261)</f>
        <v>0</v>
      </c>
      <c r="AG256" s="290">
        <f t="shared" ref="AG256" ca="1" si="1185">SUBTOTAL(9,AG257:AG261)</f>
        <v>0</v>
      </c>
      <c r="AH256" s="290">
        <f t="shared" ref="AH256" ca="1" si="1186">SUBTOTAL(9,AH257:AH261)</f>
        <v>0</v>
      </c>
      <c r="AI256" s="290">
        <f t="shared" ref="AI256" ca="1" si="1187">SUBTOTAL(9,AI257:AI261)</f>
        <v>0</v>
      </c>
      <c r="AJ256" s="290">
        <f t="shared" ref="AJ256" ca="1" si="1188">SUBTOTAL(9,AJ257:AJ261)</f>
        <v>0</v>
      </c>
      <c r="AK256" s="290">
        <f t="shared" ref="AK256" ca="1" si="1189">SUBTOTAL(9,AK257:AK261)</f>
        <v>292057498.82406563</v>
      </c>
    </row>
    <row r="257" spans="1:37" s="281" customFormat="1" hidden="1" outlineLevel="1">
      <c r="A257" s="283" t="str">
        <f>A256</f>
        <v>7E</v>
      </c>
      <c r="B257" s="283"/>
      <c r="C257" s="287" t="s">
        <v>224</v>
      </c>
      <c r="D257" s="283"/>
      <c r="E257" s="283"/>
      <c r="F257" s="296"/>
      <c r="G257" s="282"/>
      <c r="H257" s="284">
        <f>HLOOKUP($A257,'Scenario 7'!$I$42:$N$72,Summary!H$2-2015,FALSE)</f>
        <v>18803258.5</v>
      </c>
      <c r="I257" s="284">
        <f>HLOOKUP($A257,'Scenario 7'!$I$42:$N$72,Summary!I$2-2015,FALSE)</f>
        <v>13002495.887062501</v>
      </c>
      <c r="J257" s="284">
        <f>HLOOKUP($A257,'Scenario 7'!$I$42:$N$72,Summary!J$2-2015,FALSE)</f>
        <v>8401503.7899050005</v>
      </c>
      <c r="K257" s="284">
        <f>HLOOKUP($A257,'Scenario 7'!$I$42:$N$72,Summary!K$2-2015,FALSE)</f>
        <v>12214713.257745001</v>
      </c>
      <c r="L257" s="284">
        <f>HLOOKUP($A257,'Scenario 7'!$I$42:$N$72,Summary!L$2-2015,FALSE)</f>
        <v>3417936.3465715898</v>
      </c>
      <c r="M257" s="284">
        <f>HLOOKUP($A257,'Scenario 7'!$I$42:$N$72,Summary!M$2-2015,FALSE)</f>
        <v>3313708.4034217978</v>
      </c>
      <c r="N257" s="284">
        <f>HLOOKUP($A257,'Scenario 7'!$I$42:$N$72,Summary!N$2-2015,FALSE)</f>
        <v>3000585.4438804379</v>
      </c>
      <c r="O257" s="284">
        <f>HLOOKUP($A257,'Scenario 7'!$I$42:$N$72,Summary!O$2-2015,FALSE)</f>
        <v>170676.39189282671</v>
      </c>
      <c r="P257" s="284">
        <f>HLOOKUP($A257,'Scenario 7'!$I$42:$N$72,Summary!P$2-2015,FALSE)</f>
        <v>0</v>
      </c>
      <c r="Q257" s="284">
        <f>HLOOKUP($A257,'Scenario 7'!$I$42:$N$72,Summary!Q$2-2015,FALSE)</f>
        <v>0</v>
      </c>
      <c r="R257" s="284">
        <f>HLOOKUP($A257,'Scenario 7'!$I$42:$N$72,Summary!R$2-2015,FALSE)</f>
        <v>0</v>
      </c>
      <c r="S257" s="284">
        <f>HLOOKUP($A257,'Scenario 7'!$I$42:$N$72,Summary!S$2-2015,FALSE)</f>
        <v>0</v>
      </c>
      <c r="T257" s="284">
        <f>HLOOKUP($A257,'Scenario 7'!$I$42:$N$72,Summary!T$2-2015,FALSE)</f>
        <v>0</v>
      </c>
      <c r="U257" s="284">
        <f>HLOOKUP($A257,'Scenario 7'!$I$42:$N$72,Summary!U$2-2015,FALSE)</f>
        <v>0</v>
      </c>
      <c r="V257" s="284">
        <f>HLOOKUP($A257,'Scenario 7'!$I$42:$N$72,Summary!V$2-2015,FALSE)</f>
        <v>0</v>
      </c>
      <c r="W257" s="284">
        <f>HLOOKUP($A257,'Scenario 7'!$I$42:$N$72,Summary!W$2-2015,FALSE)</f>
        <v>0</v>
      </c>
      <c r="X257" s="284">
        <f>HLOOKUP($A257,'Scenario 7'!$I$42:$N$72,Summary!X$2-2015,FALSE)</f>
        <v>0</v>
      </c>
      <c r="Y257" s="284">
        <f>HLOOKUP($A257,'Scenario 7'!$I$42:$N$72,Summary!Y$2-2015,FALSE)</f>
        <v>0</v>
      </c>
      <c r="Z257" s="284">
        <f>HLOOKUP($A257,'Scenario 7'!$I$42:$N$72,Summary!Z$2-2015,FALSE)</f>
        <v>0</v>
      </c>
      <c r="AA257" s="284">
        <f>HLOOKUP($A257,'Scenario 7'!$I$42:$N$72,Summary!AA$2-2015,FALSE)</f>
        <v>0</v>
      </c>
      <c r="AB257" s="284">
        <f>HLOOKUP($A257,'Scenario 7'!$I$42:$N$72,Summary!AB$2-2015,FALSE)</f>
        <v>0</v>
      </c>
      <c r="AC257" s="284">
        <f>HLOOKUP($A257,'Scenario 7'!$I$42:$N$72,Summary!AC$2-2015,FALSE)</f>
        <v>0</v>
      </c>
      <c r="AD257" s="284">
        <f>HLOOKUP($A257,'Scenario 7'!$I$42:$N$72,Summary!AD$2-2015,FALSE)</f>
        <v>0</v>
      </c>
      <c r="AE257" s="284">
        <f>HLOOKUP($A257,'Scenario 7'!$I$42:$N$72,Summary!AE$2-2015,FALSE)</f>
        <v>0</v>
      </c>
      <c r="AF257" s="284">
        <f>HLOOKUP($A257,'Scenario 7'!$I$42:$N$72,Summary!AF$2-2015,FALSE)</f>
        <v>0</v>
      </c>
      <c r="AG257" s="284">
        <f>HLOOKUP($A257,'Scenario 7'!$I$42:$N$72,Summary!AG$2-2015,FALSE)</f>
        <v>0</v>
      </c>
      <c r="AH257" s="284">
        <f>HLOOKUP($A257,'Scenario 7'!$I$42:$N$72,Summary!AH$2-2015,FALSE)</f>
        <v>0</v>
      </c>
      <c r="AI257" s="284">
        <f>HLOOKUP($A257,'Scenario 7'!$I$42:$N$72,Summary!AI$2-2015,FALSE)</f>
        <v>0</v>
      </c>
      <c r="AJ257" s="284">
        <f>HLOOKUP($A257,'Scenario 7'!$I$42:$N$72,Summary!AJ$2-2015,FALSE)</f>
        <v>0</v>
      </c>
      <c r="AK257" s="284">
        <f>SUM(H257:AJ257)</f>
        <v>62324878.02047915</v>
      </c>
    </row>
    <row r="258" spans="1:37" s="281" customFormat="1" hidden="1" outlineLevel="1">
      <c r="A258" s="283" t="str">
        <f>A257</f>
        <v>7E</v>
      </c>
      <c r="B258" s="283"/>
      <c r="C258" s="287" t="s">
        <v>225</v>
      </c>
      <c r="D258" s="283"/>
      <c r="E258" s="283"/>
      <c r="F258" s="296"/>
      <c r="G258" s="282"/>
      <c r="H258" s="284">
        <f ca="1">HLOOKUP($A258,'Scenario 7'!$I$75:$N$105,Summary!H$2-2015,FALSE)</f>
        <v>600000</v>
      </c>
      <c r="I258" s="284">
        <f ca="1">HLOOKUP($A258,'Scenario 7'!$I$75:$N$105,Summary!I$2-2015,FALSE)</f>
        <v>4641000</v>
      </c>
      <c r="J258" s="284">
        <f ca="1">HLOOKUP($A258,'Scenario 7'!$I$75:$N$105,Summary!J$2-2015,FALSE)</f>
        <v>364000</v>
      </c>
      <c r="K258" s="284">
        <f ca="1">HLOOKUP($A258,'Scenario 7'!$I$75:$N$105,Summary!K$2-2015,FALSE)</f>
        <v>371000</v>
      </c>
      <c r="L258" s="284">
        <f ca="1">HLOOKUP($A258,'Scenario 7'!$I$75:$N$105,Summary!L$2-2015,FALSE)</f>
        <v>378000</v>
      </c>
      <c r="M258" s="284">
        <f ca="1">HLOOKUP($A258,'Scenario 7'!$I$75:$N$105,Summary!M$2-2015,FALSE)</f>
        <v>0</v>
      </c>
      <c r="N258" s="284">
        <f ca="1">HLOOKUP($A258,'Scenario 7'!$I$75:$N$105,Summary!N$2-2015,FALSE)</f>
        <v>0</v>
      </c>
      <c r="O258" s="284">
        <f ca="1">HLOOKUP($A258,'Scenario 7'!$I$75:$N$105,Summary!O$2-2015,FALSE)</f>
        <v>0</v>
      </c>
      <c r="P258" s="284">
        <f ca="1">HLOOKUP($A258,'Scenario 7'!$I$75:$N$105,Summary!P$2-2015,FALSE)</f>
        <v>0</v>
      </c>
      <c r="Q258" s="284">
        <f ca="1">HLOOKUP($A258,'Scenario 7'!$I$75:$N$105,Summary!Q$2-2015,FALSE)</f>
        <v>0</v>
      </c>
      <c r="R258" s="284">
        <f ca="1">HLOOKUP($A258,'Scenario 7'!$I$75:$N$105,Summary!R$2-2015,FALSE)</f>
        <v>0</v>
      </c>
      <c r="S258" s="284">
        <f ca="1">HLOOKUP($A258,'Scenario 7'!$I$75:$N$105,Summary!S$2-2015,FALSE)</f>
        <v>0</v>
      </c>
      <c r="T258" s="284">
        <f ca="1">HLOOKUP($A258,'Scenario 7'!$I$75:$N$105,Summary!T$2-2015,FALSE)</f>
        <v>0</v>
      </c>
      <c r="U258" s="284">
        <f ca="1">HLOOKUP($A258,'Scenario 7'!$I$75:$N$105,Summary!U$2-2015,FALSE)</f>
        <v>0</v>
      </c>
      <c r="V258" s="284">
        <f ca="1">HLOOKUP($A258,'Scenario 7'!$I$75:$N$105,Summary!V$2-2015,FALSE)</f>
        <v>0</v>
      </c>
      <c r="W258" s="284">
        <f ca="1">HLOOKUP($A258,'Scenario 7'!$I$75:$N$105,Summary!W$2-2015,FALSE)</f>
        <v>0</v>
      </c>
      <c r="X258" s="284">
        <f ca="1">HLOOKUP($A258,'Scenario 7'!$I$75:$N$105,Summary!X$2-2015,FALSE)</f>
        <v>0</v>
      </c>
      <c r="Y258" s="284">
        <f ca="1">HLOOKUP($A258,'Scenario 7'!$I$75:$N$105,Summary!Y$2-2015,FALSE)</f>
        <v>0</v>
      </c>
      <c r="Z258" s="284">
        <f ca="1">HLOOKUP($A258,'Scenario 7'!$I$75:$N$105,Summary!Z$2-2015,FALSE)</f>
        <v>0</v>
      </c>
      <c r="AA258" s="284">
        <f ca="1">HLOOKUP($A258,'Scenario 7'!$I$75:$N$105,Summary!AA$2-2015,FALSE)</f>
        <v>0</v>
      </c>
      <c r="AB258" s="284">
        <f ca="1">HLOOKUP($A258,'Scenario 7'!$I$75:$N$105,Summary!AB$2-2015,FALSE)</f>
        <v>0</v>
      </c>
      <c r="AC258" s="284">
        <f ca="1">HLOOKUP($A258,'Scenario 7'!$I$75:$N$105,Summary!AC$2-2015,FALSE)</f>
        <v>0</v>
      </c>
      <c r="AD258" s="284">
        <f ca="1">HLOOKUP($A258,'Scenario 7'!$I$75:$N$105,Summary!AD$2-2015,FALSE)</f>
        <v>0</v>
      </c>
      <c r="AE258" s="284">
        <f ca="1">HLOOKUP($A258,'Scenario 7'!$I$75:$N$105,Summary!AE$2-2015,FALSE)</f>
        <v>0</v>
      </c>
      <c r="AF258" s="284">
        <f ca="1">HLOOKUP($A258,'Scenario 7'!$I$75:$N$105,Summary!AF$2-2015,FALSE)</f>
        <v>0</v>
      </c>
      <c r="AG258" s="284">
        <f ca="1">HLOOKUP($A258,'Scenario 7'!$I$75:$N$105,Summary!AG$2-2015,FALSE)</f>
        <v>0</v>
      </c>
      <c r="AH258" s="284">
        <f ca="1">HLOOKUP($A258,'Scenario 7'!$I$75:$N$105,Summary!AH$2-2015,FALSE)</f>
        <v>0</v>
      </c>
      <c r="AI258" s="284">
        <f ca="1">HLOOKUP($A258,'Scenario 7'!$I$75:$N$105,Summary!AI$2-2015,FALSE)</f>
        <v>0</v>
      </c>
      <c r="AJ258" s="284">
        <f ca="1">HLOOKUP($A258,'Scenario 7'!$I$75:$N$105,Summary!AJ$2-2015,FALSE)</f>
        <v>0</v>
      </c>
      <c r="AK258" s="284">
        <f ca="1">SUM(H258:AJ258)</f>
        <v>6354000</v>
      </c>
    </row>
    <row r="259" spans="1:37" s="281" customFormat="1" hidden="1" outlineLevel="1">
      <c r="A259" s="283" t="str">
        <f>A258</f>
        <v>7E</v>
      </c>
      <c r="B259" s="283"/>
      <c r="C259" s="287" t="s">
        <v>226</v>
      </c>
      <c r="D259" s="283"/>
      <c r="E259" s="283"/>
      <c r="F259" s="296"/>
      <c r="G259" s="282"/>
      <c r="H259" s="284">
        <f>HLOOKUP($A259,'Scenario 7'!$I$108:$N$138,Summary!H$2-2015,FALSE)</f>
        <v>18063856.140000001</v>
      </c>
      <c r="I259" s="284">
        <f>HLOOKUP($A259,'Scenario 7'!$I$108:$N$138,Summary!I$2-2015,FALSE)</f>
        <v>18538569.849999998</v>
      </c>
      <c r="J259" s="284">
        <f>HLOOKUP($A259,'Scenario 7'!$I$108:$N$138,Summary!J$2-2015,FALSE)</f>
        <v>18854305.27</v>
      </c>
      <c r="K259" s="284">
        <f>HLOOKUP($A259,'Scenario 7'!$I$108:$N$138,Summary!K$2-2015,FALSE)</f>
        <v>19834948.309999999</v>
      </c>
      <c r="L259" s="284">
        <f>HLOOKUP($A259,'Scenario 7'!$I$108:$N$138,Summary!L$2-2015,FALSE)</f>
        <v>19947342.150000006</v>
      </c>
      <c r="M259" s="284">
        <f>HLOOKUP($A259,'Scenario 7'!$I$108:$N$138,Summary!M$2-2015,FALSE)</f>
        <v>13691017.863389704</v>
      </c>
      <c r="N259" s="284">
        <f>HLOOKUP($A259,'Scenario 7'!$I$108:$N$138,Summary!N$2-2015,FALSE)</f>
        <v>13964838.220657496</v>
      </c>
      <c r="O259" s="284">
        <f>HLOOKUP($A259,'Scenario 7'!$I$108:$N$138,Summary!O$2-2015,FALSE)</f>
        <v>14244134.985070648</v>
      </c>
      <c r="P259" s="284">
        <f>HLOOKUP($A259,'Scenario 7'!$I$108:$N$138,Summary!P$2-2015,FALSE)</f>
        <v>0</v>
      </c>
      <c r="Q259" s="284">
        <f>HLOOKUP($A259,'Scenario 7'!$I$108:$N$138,Summary!Q$2-2015,FALSE)</f>
        <v>0</v>
      </c>
      <c r="R259" s="284">
        <f>HLOOKUP($A259,'Scenario 7'!$I$108:$N$138,Summary!R$2-2015,FALSE)</f>
        <v>0</v>
      </c>
      <c r="S259" s="284">
        <f>HLOOKUP($A259,'Scenario 7'!$I$108:$N$138,Summary!S$2-2015,FALSE)</f>
        <v>0</v>
      </c>
      <c r="T259" s="284">
        <f>HLOOKUP($A259,'Scenario 7'!$I$108:$N$138,Summary!T$2-2015,FALSE)</f>
        <v>0</v>
      </c>
      <c r="U259" s="284">
        <f>HLOOKUP($A259,'Scenario 7'!$I$108:$N$138,Summary!U$2-2015,FALSE)</f>
        <v>0</v>
      </c>
      <c r="V259" s="284">
        <f>HLOOKUP($A259,'Scenario 7'!$I$108:$N$138,Summary!V$2-2015,FALSE)</f>
        <v>0</v>
      </c>
      <c r="W259" s="284">
        <f>HLOOKUP($A259,'Scenario 7'!$I$108:$N$138,Summary!W$2-2015,FALSE)</f>
        <v>0</v>
      </c>
      <c r="X259" s="284">
        <f>HLOOKUP($A259,'Scenario 7'!$I$108:$N$138,Summary!X$2-2015,FALSE)</f>
        <v>0</v>
      </c>
      <c r="Y259" s="284">
        <f>HLOOKUP($A259,'Scenario 7'!$I$108:$N$138,Summary!Y$2-2015,FALSE)</f>
        <v>0</v>
      </c>
      <c r="Z259" s="284">
        <f>HLOOKUP($A259,'Scenario 7'!$I$108:$N$138,Summary!Z$2-2015,FALSE)</f>
        <v>0</v>
      </c>
      <c r="AA259" s="284">
        <f>HLOOKUP($A259,'Scenario 7'!$I$108:$N$138,Summary!AA$2-2015,FALSE)</f>
        <v>0</v>
      </c>
      <c r="AB259" s="284">
        <f>HLOOKUP($A259,'Scenario 7'!$I$108:$N$138,Summary!AB$2-2015,FALSE)</f>
        <v>0</v>
      </c>
      <c r="AC259" s="284">
        <f>HLOOKUP($A259,'Scenario 7'!$I$108:$N$138,Summary!AC$2-2015,FALSE)</f>
        <v>0</v>
      </c>
      <c r="AD259" s="284">
        <f>HLOOKUP($A259,'Scenario 7'!$I$108:$N$138,Summary!AD$2-2015,FALSE)</f>
        <v>0</v>
      </c>
      <c r="AE259" s="284">
        <f>HLOOKUP($A259,'Scenario 7'!$I$108:$N$138,Summary!AE$2-2015,FALSE)</f>
        <v>0</v>
      </c>
      <c r="AF259" s="284">
        <f>HLOOKUP($A259,'Scenario 7'!$I$108:$N$138,Summary!AF$2-2015,FALSE)</f>
        <v>0</v>
      </c>
      <c r="AG259" s="284">
        <f>HLOOKUP($A259,'Scenario 7'!$I$108:$N$138,Summary!AG$2-2015,FALSE)</f>
        <v>0</v>
      </c>
      <c r="AH259" s="284">
        <f>HLOOKUP($A259,'Scenario 7'!$I$108:$N$138,Summary!AH$2-2015,FALSE)</f>
        <v>0</v>
      </c>
      <c r="AI259" s="284">
        <f>HLOOKUP($A259,'Scenario 7'!$I$108:$N$138,Summary!AI$2-2015,FALSE)</f>
        <v>0</v>
      </c>
      <c r="AJ259" s="284">
        <f>HLOOKUP($A259,'Scenario 7'!$I$108:$N$138,Summary!AJ$2-2015,FALSE)</f>
        <v>0</v>
      </c>
      <c r="AK259" s="284">
        <f>SUM(H259:AJ259)</f>
        <v>137139012.78911784</v>
      </c>
    </row>
    <row r="260" spans="1:37" s="281" customFormat="1" hidden="1" outlineLevel="1">
      <c r="A260" s="283" t="str">
        <f>A259</f>
        <v>7E</v>
      </c>
      <c r="B260" s="283"/>
      <c r="C260" s="287" t="s">
        <v>227</v>
      </c>
      <c r="D260" s="283"/>
      <c r="E260" s="283"/>
      <c r="F260" s="296"/>
      <c r="G260" s="282"/>
      <c r="H260" s="284">
        <f>HLOOKUP($A260,'Scenario 7'!$I$143:$N$173,Summary!H$2-2015,FALSE)</f>
        <v>10696150.390000001</v>
      </c>
      <c r="I260" s="284">
        <f>HLOOKUP($A260,'Scenario 7'!$I$143:$N$173,Summary!I$2-2015,FALSE)</f>
        <v>10735593.960000001</v>
      </c>
      <c r="J260" s="284">
        <f>HLOOKUP($A260,'Scenario 7'!$I$143:$N$173,Summary!J$2-2015,FALSE)</f>
        <v>8134829.0999999996</v>
      </c>
      <c r="K260" s="284">
        <f>HLOOKUP($A260,'Scenario 7'!$I$143:$N$173,Summary!K$2-2015,FALSE)</f>
        <v>10672831.800000001</v>
      </c>
      <c r="L260" s="284">
        <f>HLOOKUP($A260,'Scenario 7'!$I$143:$N$173,Summary!L$2-2015,FALSE)</f>
        <v>10192874</v>
      </c>
      <c r="M260" s="284">
        <f>HLOOKUP($A260,'Scenario 7'!$I$143:$N$173,Summary!M$2-2015,FALSE)</f>
        <v>5919898.9047119981</v>
      </c>
      <c r="N260" s="284">
        <f>HLOOKUP($A260,'Scenario 7'!$I$143:$N$173,Summary!N$2-2015,FALSE)</f>
        <v>6038296.8828062387</v>
      </c>
      <c r="O260" s="284">
        <f>HLOOKUP($A260,'Scenario 7'!$I$143:$N$173,Summary!O$2-2015,FALSE)</f>
        <v>6159062.8204623647</v>
      </c>
      <c r="P260" s="284">
        <f>HLOOKUP($A260,'Scenario 7'!$I$143:$N$173,Summary!P$2-2015,FALSE)</f>
        <v>0</v>
      </c>
      <c r="Q260" s="284">
        <f>HLOOKUP($A260,'Scenario 7'!$I$143:$N$173,Summary!Q$2-2015,FALSE)</f>
        <v>0</v>
      </c>
      <c r="R260" s="284">
        <f>HLOOKUP($A260,'Scenario 7'!$I$143:$N$173,Summary!R$2-2015,FALSE)</f>
        <v>0</v>
      </c>
      <c r="S260" s="284">
        <f>HLOOKUP($A260,'Scenario 7'!$I$143:$N$173,Summary!S$2-2015,FALSE)</f>
        <v>0</v>
      </c>
      <c r="T260" s="284">
        <f>HLOOKUP($A260,'Scenario 7'!$I$143:$N$173,Summary!T$2-2015,FALSE)</f>
        <v>0</v>
      </c>
      <c r="U260" s="284">
        <f>HLOOKUP($A260,'Scenario 7'!$I$143:$N$173,Summary!U$2-2015,FALSE)</f>
        <v>0</v>
      </c>
      <c r="V260" s="284">
        <f>HLOOKUP($A260,'Scenario 7'!$I$143:$N$173,Summary!V$2-2015,FALSE)</f>
        <v>0</v>
      </c>
      <c r="W260" s="284">
        <f>HLOOKUP($A260,'Scenario 7'!$I$143:$N$173,Summary!W$2-2015,FALSE)</f>
        <v>0</v>
      </c>
      <c r="X260" s="284">
        <f>HLOOKUP($A260,'Scenario 7'!$I$143:$N$173,Summary!X$2-2015,FALSE)</f>
        <v>0</v>
      </c>
      <c r="Y260" s="284">
        <f>HLOOKUP($A260,'Scenario 7'!$I$143:$N$173,Summary!Y$2-2015,FALSE)</f>
        <v>0</v>
      </c>
      <c r="Z260" s="284">
        <f>HLOOKUP($A260,'Scenario 7'!$I$143:$N$173,Summary!Z$2-2015,FALSE)</f>
        <v>0</v>
      </c>
      <c r="AA260" s="284">
        <f>HLOOKUP($A260,'Scenario 7'!$I$143:$N$173,Summary!AA$2-2015,FALSE)</f>
        <v>0</v>
      </c>
      <c r="AB260" s="284">
        <f>HLOOKUP($A260,'Scenario 7'!$I$143:$N$173,Summary!AB$2-2015,FALSE)</f>
        <v>0</v>
      </c>
      <c r="AC260" s="284">
        <f>HLOOKUP($A260,'Scenario 7'!$I$143:$N$173,Summary!AC$2-2015,FALSE)</f>
        <v>0</v>
      </c>
      <c r="AD260" s="284">
        <f>HLOOKUP($A260,'Scenario 7'!$I$143:$N$173,Summary!AD$2-2015,FALSE)</f>
        <v>0</v>
      </c>
      <c r="AE260" s="284">
        <f>HLOOKUP($A260,'Scenario 7'!$I$143:$N$173,Summary!AE$2-2015,FALSE)</f>
        <v>0</v>
      </c>
      <c r="AF260" s="284">
        <f>HLOOKUP($A260,'Scenario 7'!$I$143:$N$173,Summary!AF$2-2015,FALSE)</f>
        <v>0</v>
      </c>
      <c r="AG260" s="284">
        <f>HLOOKUP($A260,'Scenario 7'!$I$143:$N$173,Summary!AG$2-2015,FALSE)</f>
        <v>0</v>
      </c>
      <c r="AH260" s="284">
        <f>HLOOKUP($A260,'Scenario 7'!$I$143:$N$173,Summary!AH$2-2015,FALSE)</f>
        <v>0</v>
      </c>
      <c r="AI260" s="284">
        <f>HLOOKUP($A260,'Scenario 7'!$I$143:$N$173,Summary!AI$2-2015,FALSE)</f>
        <v>0</v>
      </c>
      <c r="AJ260" s="284">
        <f>HLOOKUP($A260,'Scenario 7'!$I$143:$N$173,Summary!AJ$2-2015,FALSE)</f>
        <v>0</v>
      </c>
      <c r="AK260" s="284">
        <f>SUM(H260:AJ260)</f>
        <v>68549537.857980609</v>
      </c>
    </row>
    <row r="261" spans="1:37" s="281" customFormat="1" hidden="1" outlineLevel="1">
      <c r="A261" s="283" t="str">
        <f>A260</f>
        <v>7E</v>
      </c>
      <c r="B261" s="283"/>
      <c r="C261" s="287" t="s">
        <v>114</v>
      </c>
      <c r="D261" s="283"/>
      <c r="E261" s="283"/>
      <c r="F261" s="296"/>
      <c r="G261" s="282"/>
      <c r="H261" s="284">
        <f>HLOOKUP($A261,'Scenario 7'!$I$178:$N$208,Summary!H$2-2015,FALSE)</f>
        <v>2076817</v>
      </c>
      <c r="I261" s="284">
        <f>HLOOKUP($A261,'Scenario 7'!$I$178:$N$208,Summary!I$2-2015,FALSE)</f>
        <v>2179106</v>
      </c>
      <c r="J261" s="284">
        <f>HLOOKUP($A261,'Scenario 7'!$I$178:$N$208,Summary!J$2-2015,FALSE)</f>
        <v>2812155.9999999995</v>
      </c>
      <c r="K261" s="284">
        <f>HLOOKUP($A261,'Scenario 7'!$I$178:$N$208,Summary!K$2-2015,FALSE)</f>
        <v>2901879</v>
      </c>
      <c r="L261" s="284">
        <f>HLOOKUP($A261,'Scenario 7'!$I$178:$N$208,Summary!L$2-2015,FALSE)</f>
        <v>3014722</v>
      </c>
      <c r="M261" s="284">
        <f>HLOOKUP($A261,'Scenario 7'!$I$178:$N$208,Summary!M$2-2015,FALSE)</f>
        <v>1537508.22</v>
      </c>
      <c r="N261" s="284">
        <f>HLOOKUP($A261,'Scenario 7'!$I$178:$N$208,Summary!N$2-2015,FALSE)</f>
        <v>1568258.3843999999</v>
      </c>
      <c r="O261" s="284">
        <f>HLOOKUP($A261,'Scenario 7'!$I$178:$N$208,Summary!O$2-2015,FALSE)</f>
        <v>1599623.5520879999</v>
      </c>
      <c r="P261" s="284">
        <f>HLOOKUP($A261,'Scenario 7'!$I$178:$N$208,Summary!P$2-2015,FALSE)</f>
        <v>0</v>
      </c>
      <c r="Q261" s="284">
        <f>HLOOKUP($A261,'Scenario 7'!$I$178:$N$208,Summary!Q$2-2015,FALSE)</f>
        <v>0</v>
      </c>
      <c r="R261" s="284">
        <f>HLOOKUP($A261,'Scenario 7'!$I$178:$N$208,Summary!R$2-2015,FALSE)</f>
        <v>0</v>
      </c>
      <c r="S261" s="284">
        <f>HLOOKUP($A261,'Scenario 7'!$I$178:$N$208,Summary!S$2-2015,FALSE)</f>
        <v>0</v>
      </c>
      <c r="T261" s="284">
        <f>HLOOKUP($A261,'Scenario 7'!$I$178:$N$208,Summary!T$2-2015,FALSE)</f>
        <v>0</v>
      </c>
      <c r="U261" s="284">
        <f>HLOOKUP($A261,'Scenario 7'!$I$178:$N$208,Summary!U$2-2015,FALSE)</f>
        <v>0</v>
      </c>
      <c r="V261" s="284">
        <f>HLOOKUP($A261,'Scenario 7'!$I$178:$N$208,Summary!V$2-2015,FALSE)</f>
        <v>0</v>
      </c>
      <c r="W261" s="284">
        <f>HLOOKUP($A261,'Scenario 7'!$I$178:$N$208,Summary!W$2-2015,FALSE)</f>
        <v>0</v>
      </c>
      <c r="X261" s="284">
        <f>HLOOKUP($A261,'Scenario 7'!$I$178:$N$208,Summary!X$2-2015,FALSE)</f>
        <v>0</v>
      </c>
      <c r="Y261" s="284">
        <f>HLOOKUP($A261,'Scenario 7'!$I$178:$N$208,Summary!Y$2-2015,FALSE)</f>
        <v>0</v>
      </c>
      <c r="Z261" s="284">
        <f>HLOOKUP($A261,'Scenario 7'!$I$178:$N$208,Summary!Z$2-2015,FALSE)</f>
        <v>0</v>
      </c>
      <c r="AA261" s="284">
        <f>HLOOKUP($A261,'Scenario 7'!$I$178:$N$208,Summary!AA$2-2015,FALSE)</f>
        <v>0</v>
      </c>
      <c r="AB261" s="284">
        <f>HLOOKUP($A261,'Scenario 7'!$I$178:$N$208,Summary!AB$2-2015,FALSE)</f>
        <v>0</v>
      </c>
      <c r="AC261" s="284">
        <f>HLOOKUP($A261,'Scenario 7'!$I$178:$N$208,Summary!AC$2-2015,FALSE)</f>
        <v>0</v>
      </c>
      <c r="AD261" s="284">
        <f>HLOOKUP($A261,'Scenario 7'!$I$178:$N$208,Summary!AD$2-2015,FALSE)</f>
        <v>0</v>
      </c>
      <c r="AE261" s="284">
        <f>HLOOKUP($A261,'Scenario 7'!$I$178:$N$208,Summary!AE$2-2015,FALSE)</f>
        <v>0</v>
      </c>
      <c r="AF261" s="284">
        <f>HLOOKUP($A261,'Scenario 7'!$I$178:$N$208,Summary!AF$2-2015,FALSE)</f>
        <v>0</v>
      </c>
      <c r="AG261" s="284">
        <f>HLOOKUP($A261,'Scenario 7'!$I$178:$N$208,Summary!AG$2-2015,FALSE)</f>
        <v>0</v>
      </c>
      <c r="AH261" s="284">
        <f>HLOOKUP($A261,'Scenario 7'!$I$178:$N$208,Summary!AH$2-2015,FALSE)</f>
        <v>0</v>
      </c>
      <c r="AI261" s="284">
        <f>HLOOKUP($A261,'Scenario 7'!$I$178:$N$208,Summary!AI$2-2015,FALSE)</f>
        <v>0</v>
      </c>
      <c r="AJ261" s="284">
        <f>HLOOKUP($A261,'Scenario 7'!$I$178:$N$208,Summary!AJ$2-2015,FALSE)</f>
        <v>0</v>
      </c>
      <c r="AK261" s="284">
        <f>SUM(H261:AJ261)</f>
        <v>17690070.156488001</v>
      </c>
    </row>
    <row r="262" spans="1:37" collapsed="1">
      <c r="A262" s="286"/>
      <c r="C262" s="281"/>
      <c r="D262" s="286"/>
      <c r="E262" s="286"/>
      <c r="F262" s="297"/>
      <c r="G262" s="286"/>
      <c r="H262" s="281"/>
      <c r="I262" s="281"/>
      <c r="J262" s="281"/>
      <c r="K262" s="281"/>
      <c r="L262" s="281"/>
      <c r="M262" s="281"/>
      <c r="N262" s="281"/>
      <c r="O262" s="281"/>
      <c r="P262" s="281"/>
      <c r="Q262" s="281"/>
      <c r="R262" s="281"/>
      <c r="S262" s="281"/>
      <c r="T262" s="281"/>
      <c r="U262" s="281"/>
      <c r="V262" s="281"/>
      <c r="W262" s="281"/>
      <c r="X262" s="281"/>
      <c r="Y262" s="281"/>
      <c r="Z262" s="281"/>
      <c r="AA262" s="281"/>
      <c r="AB262" s="281"/>
      <c r="AC262" s="281"/>
      <c r="AD262" s="281"/>
      <c r="AE262" s="281"/>
      <c r="AF262" s="281"/>
      <c r="AG262" s="281"/>
      <c r="AH262" s="281"/>
      <c r="AI262" s="281"/>
      <c r="AJ262" s="281"/>
      <c r="AK262" s="281"/>
    </row>
    <row r="263" spans="1:37" s="281" customFormat="1">
      <c r="A263" s="285">
        <v>8</v>
      </c>
      <c r="B263" s="285" t="str">
        <f>CONCATENATE("Sensitivity ",A263)</f>
        <v>Sensitivity 8</v>
      </c>
      <c r="C263" s="289" t="s">
        <v>190</v>
      </c>
      <c r="D263" s="285">
        <v>2042</v>
      </c>
      <c r="E263" s="285">
        <v>2045</v>
      </c>
      <c r="F263" s="295"/>
      <c r="G263" s="288"/>
      <c r="H263" s="290">
        <f ca="1">SUBTOTAL(9,H264:H268)</f>
        <v>50240082.030000001</v>
      </c>
      <c r="I263" s="290">
        <f t="shared" ref="I263" ca="1" si="1190">SUBTOTAL(9,I264:I268)</f>
        <v>51609983.380000003</v>
      </c>
      <c r="J263" s="290">
        <f t="shared" ref="J263" ca="1" si="1191">SUBTOTAL(9,J264:J268)</f>
        <v>40521197.520000003</v>
      </c>
      <c r="K263" s="290">
        <f t="shared" ref="K263" ca="1" si="1192">SUBTOTAL(9,K264:K268)</f>
        <v>50470377.519999996</v>
      </c>
      <c r="L263" s="290">
        <f t="shared" ref="L263" ca="1" si="1193">SUBTOTAL(9,L264:L268)</f>
        <v>51668953.466089785</v>
      </c>
      <c r="M263" s="290">
        <f t="shared" ref="M263" ca="1" si="1194">SUBTOTAL(9,M264:M268)</f>
        <v>96095205.711860001</v>
      </c>
      <c r="N263" s="290">
        <f t="shared" ref="N263" ca="1" si="1195">SUBTOTAL(9,N264:N268)</f>
        <v>267934103.68502399</v>
      </c>
      <c r="O263" s="290">
        <f t="shared" ref="O263" ca="1" si="1196">SUBTOTAL(9,O264:O268)</f>
        <v>216872923.90026176</v>
      </c>
      <c r="P263" s="290">
        <f t="shared" ref="P263" ca="1" si="1197">SUBTOTAL(9,P264:P268)</f>
        <v>50875356.871235043</v>
      </c>
      <c r="Q263" s="290">
        <f t="shared" ref="Q263" ca="1" si="1198">SUBTOTAL(9,Q264:Q268)</f>
        <v>56954479.512041599</v>
      </c>
      <c r="R263" s="290">
        <f t="shared" ref="R263" ca="1" si="1199">SUBTOTAL(9,R264:R268)</f>
        <v>55267443.7756458</v>
      </c>
      <c r="S263" s="290">
        <f t="shared" ref="S263" ca="1" si="1200">SUBTOTAL(9,S264:S268)</f>
        <v>51948323.346932665</v>
      </c>
      <c r="T263" s="290">
        <f t="shared" ref="T263" ca="1" si="1201">SUBTOTAL(9,T264:T268)</f>
        <v>60005253.997819521</v>
      </c>
      <c r="U263" s="290">
        <f t="shared" ref="U263" ca="1" si="1202">SUBTOTAL(9,U264:U268)</f>
        <v>58257495.949300103</v>
      </c>
      <c r="V263" s="290">
        <f t="shared" ref="V263" ca="1" si="1203">SUBTOTAL(9,V264:V268)</f>
        <v>54819624.78858012</v>
      </c>
      <c r="W263" s="290">
        <f t="shared" ref="W263" ca="1" si="1204">SUBTOTAL(9,W264:W268)</f>
        <v>63217705.973586373</v>
      </c>
      <c r="X263" s="290">
        <f t="shared" ref="X263" ca="1" si="1205">SUBTOTAL(9,X264:X268)</f>
        <v>61415304.033969328</v>
      </c>
      <c r="Y263" s="290">
        <f t="shared" ref="Y263" ca="1" si="1206">SUBTOTAL(9,Y264:Y268)</f>
        <v>57854829.730497867</v>
      </c>
      <c r="Z263" s="290">
        <f t="shared" ref="Z263" ca="1" si="1207">SUBTOTAL(9,Z264:Z268)</f>
        <v>66608808.01203455</v>
      </c>
      <c r="AA263" s="290">
        <f t="shared" ref="AA263" ca="1" si="1208">SUBTOTAL(9,AA264:AA268)</f>
        <v>64750537.990792751</v>
      </c>
      <c r="AB263" s="290">
        <f t="shared" ref="AB263" ca="1" si="1209">SUBTOTAL(9,AB264:AB268)</f>
        <v>61063510.529555485</v>
      </c>
      <c r="AC263" s="290">
        <f t="shared" ref="AC263" ca="1" si="1210">SUBTOTAL(9,AC264:AC268)</f>
        <v>70188787.426748753</v>
      </c>
      <c r="AD263" s="290">
        <f t="shared" ref="AD263" ca="1" si="1211">SUBTOTAL(9,AD264:AD268)</f>
        <v>64565419.323155493</v>
      </c>
      <c r="AE263" s="290">
        <f t="shared" ref="AE263" ca="1" si="1212">SUBTOTAL(9,AE264:AE268)</f>
        <v>61825437.830898099</v>
      </c>
      <c r="AF263" s="290">
        <f t="shared" ref="AF263" ca="1" si="1213">SUBTOTAL(9,AF264:AF268)</f>
        <v>67447952.362450764</v>
      </c>
      <c r="AG263" s="290">
        <f t="shared" ref="AG263" ca="1" si="1214">SUBTOTAL(9,AG264:AG268)</f>
        <v>57023928.349984542</v>
      </c>
      <c r="AH263" s="290">
        <f t="shared" ref="AH263" ca="1" si="1215">SUBTOTAL(9,AH264:AH268)</f>
        <v>38798603.34312205</v>
      </c>
      <c r="AI263" s="290">
        <f t="shared" ref="AI263" ca="1" si="1216">SUBTOTAL(9,AI264:AI268)</f>
        <v>38156788.883816913</v>
      </c>
      <c r="AJ263" s="290">
        <f t="shared" ref="AJ263" ca="1" si="1217">SUBTOTAL(9,AJ264:AJ268)</f>
        <v>35904896.942611836</v>
      </c>
      <c r="AK263" s="290">
        <f t="shared" ref="AK263" ca="1" si="1218">SUBTOTAL(9,AK264:AK268)</f>
        <v>2022363316.1880152</v>
      </c>
    </row>
    <row r="264" spans="1:37" s="281" customFormat="1" hidden="1" outlineLevel="1">
      <c r="A264" s="283">
        <f>A263</f>
        <v>8</v>
      </c>
      <c r="B264" s="283"/>
      <c r="C264" s="287" t="s">
        <v>224</v>
      </c>
      <c r="D264" s="283"/>
      <c r="E264" s="283"/>
      <c r="F264" s="296"/>
      <c r="G264" s="282"/>
      <c r="H264" s="284">
        <f>HLOOKUP($A264,'Scenario 8'!$I$42:$N$72,Summary!H$2-2015,FALSE)</f>
        <v>18803258.5</v>
      </c>
      <c r="I264" s="284">
        <f>HLOOKUP($A264,'Scenario 8'!$I$42:$N$72,Summary!I$2-2015,FALSE)</f>
        <v>15515713.57</v>
      </c>
      <c r="J264" s="284">
        <f>HLOOKUP($A264,'Scenario 8'!$I$42:$N$72,Summary!J$2-2015,FALSE)</f>
        <v>10355907.15</v>
      </c>
      <c r="K264" s="284">
        <f>HLOOKUP($A264,'Scenario 8'!$I$42:$N$72,Summary!K$2-2015,FALSE)</f>
        <v>16689718.41</v>
      </c>
      <c r="L264" s="284">
        <f>HLOOKUP($A264,'Scenario 8'!$I$42:$N$72,Summary!L$2-2015,FALSE)</f>
        <v>14764015.316089779</v>
      </c>
      <c r="M264" s="284">
        <f>HLOOKUP($A264,'Scenario 8'!$I$42:$N$72,Summary!M$2-2015,FALSE)</f>
        <v>10774285.798859999</v>
      </c>
      <c r="N264" s="284">
        <f>HLOOKUP($A264,'Scenario 8'!$I$42:$N$72,Summary!N$2-2015,FALSE)</f>
        <v>17363983.033763997</v>
      </c>
      <c r="O264" s="284">
        <f>HLOOKUP($A264,'Scenario 8'!$I$42:$N$72,Summary!O$2-2015,FALSE)</f>
        <v>15360481.534859806</v>
      </c>
      <c r="P264" s="284">
        <f>HLOOKUP($A264,'Scenario 8'!$I$42:$N$72,Summary!P$2-2015,FALSE)</f>
        <v>11209566.945133943</v>
      </c>
      <c r="Q264" s="284">
        <f>HLOOKUP($A264,'Scenario 8'!$I$42:$N$72,Summary!Q$2-2015,FALSE)</f>
        <v>18065487.948328063</v>
      </c>
      <c r="R264" s="284">
        <f>HLOOKUP($A264,'Scenario 8'!$I$42:$N$72,Summary!R$2-2015,FALSE)</f>
        <v>15981044.988868142</v>
      </c>
      <c r="S264" s="284">
        <f>HLOOKUP($A264,'Scenario 8'!$I$42:$N$72,Summary!S$2-2015,FALSE)</f>
        <v>11895682.118711703</v>
      </c>
      <c r="T264" s="284">
        <f>HLOOKUP($A264,'Scenario 8'!$I$42:$N$72,Summary!T$2-2015,FALSE)</f>
        <v>19171240.334669329</v>
      </c>
      <c r="U264" s="284">
        <f>HLOOKUP($A264,'Scenario 8'!$I$42:$N$72,Summary!U$2-2015,FALSE)</f>
        <v>16626679.206418414</v>
      </c>
      <c r="V264" s="284">
        <f>HLOOKUP($A264,'Scenario 8'!$I$42:$N$72,Summary!V$2-2015,FALSE)</f>
        <v>12376267.676307656</v>
      </c>
      <c r="W264" s="284">
        <f>HLOOKUP($A264,'Scenario 8'!$I$42:$N$72,Summary!W$2-2015,FALSE)</f>
        <v>19945758.444189973</v>
      </c>
      <c r="X264" s="284">
        <f>HLOOKUP($A264,'Scenario 8'!$I$42:$N$72,Summary!X$2-2015,FALSE)</f>
        <v>17298397.046357721</v>
      </c>
      <c r="Y264" s="284">
        <f>HLOOKUP($A264,'Scenario 8'!$I$42:$N$72,Summary!Y$2-2015,FALSE)</f>
        <v>12876268.890430488</v>
      </c>
      <c r="Z264" s="284">
        <f>HLOOKUP($A264,'Scenario 8'!$I$42:$N$72,Summary!Z$2-2015,FALSE)</f>
        <v>20751567.085335247</v>
      </c>
      <c r="AA264" s="284">
        <f>HLOOKUP($A264,'Scenario 8'!$I$42:$N$72,Summary!AA$2-2015,FALSE)</f>
        <v>17997252.28703057</v>
      </c>
      <c r="AB264" s="284">
        <f>HLOOKUP($A264,'Scenario 8'!$I$42:$N$72,Summary!AB$2-2015,FALSE)</f>
        <v>13396470.153603878</v>
      </c>
      <c r="AC264" s="284">
        <f>HLOOKUP($A264,'Scenario 8'!$I$42:$N$72,Summary!AC$2-2015,FALSE)</f>
        <v>21589930.395582795</v>
      </c>
      <c r="AD264" s="284">
        <f>HLOOKUP($A264,'Scenario 8'!$I$42:$N$72,Summary!AD$2-2015,FALSE)</f>
        <v>15016324.54519395</v>
      </c>
      <c r="AE264" s="284">
        <f>HLOOKUP($A264,'Scenario 8'!$I$42:$N$72,Summary!AE$2-2015,FALSE)</f>
        <v>11307317.945143323</v>
      </c>
      <c r="AF264" s="284">
        <f>HLOOKUP($A264,'Scenario 8'!$I$42:$N$72,Summary!AF$2-2015,FALSE)</f>
        <v>15941646.434624556</v>
      </c>
      <c r="AG264" s="284">
        <f>HLOOKUP($A264,'Scenario 8'!$I$42:$N$72,Summary!AG$2-2015,FALSE)</f>
        <v>4509894.4228019156</v>
      </c>
      <c r="AH264" s="284">
        <f>HLOOKUP($A264,'Scenario 8'!$I$42:$N$72,Summary!AH$2-2015,FALSE)</f>
        <v>4459815.2226040019</v>
      </c>
      <c r="AI264" s="284">
        <f>HLOOKUP($A264,'Scenario 8'!$I$42:$N$72,Summary!AI$2-2015,FALSE)</f>
        <v>3154073.3222845127</v>
      </c>
      <c r="AJ264" s="284">
        <f>HLOOKUP($A264,'Scenario 8'!$I$42:$N$72,Summary!AJ$2-2015,FALSE)</f>
        <v>225203.87445878118</v>
      </c>
      <c r="AK264" s="284">
        <f>SUM(H264:AJ264)</f>
        <v>403423252.60165256</v>
      </c>
    </row>
    <row r="265" spans="1:37" s="281" customFormat="1" hidden="1" outlineLevel="1">
      <c r="A265" s="283">
        <f>A264</f>
        <v>8</v>
      </c>
      <c r="B265" s="283"/>
      <c r="C265" s="287" t="s">
        <v>225</v>
      </c>
      <c r="D265" s="283"/>
      <c r="E265" s="283"/>
      <c r="F265" s="296"/>
      <c r="G265" s="282"/>
      <c r="H265" s="284">
        <f ca="1">HLOOKUP($A265,'Scenario 8'!$I$75:$N$105,Summary!H$2-2015,FALSE)</f>
        <v>600000</v>
      </c>
      <c r="I265" s="284">
        <f ca="1">HLOOKUP($A265,'Scenario 8'!$I$75:$N$105,Summary!I$2-2015,FALSE)</f>
        <v>4641000</v>
      </c>
      <c r="J265" s="284">
        <f ca="1">HLOOKUP($A265,'Scenario 8'!$I$75:$N$105,Summary!J$2-2015,FALSE)</f>
        <v>364000</v>
      </c>
      <c r="K265" s="284">
        <f ca="1">HLOOKUP($A265,'Scenario 8'!$I$75:$N$105,Summary!K$2-2015,FALSE)</f>
        <v>371000</v>
      </c>
      <c r="L265" s="284">
        <f ca="1">HLOOKUP($A265,'Scenario 8'!$I$75:$N$105,Summary!L$2-2015,FALSE)</f>
        <v>3750000</v>
      </c>
      <c r="M265" s="284">
        <f ca="1">HLOOKUP($A265,'Scenario 8'!$I$75:$N$105,Summary!M$2-2015,FALSE)</f>
        <v>51502883</v>
      </c>
      <c r="N265" s="284">
        <f ca="1">HLOOKUP($A265,'Scenario 8'!$I$75:$N$105,Summary!N$2-2015,FALSE)</f>
        <v>216075723</v>
      </c>
      <c r="O265" s="284">
        <f ca="1">HLOOKUP($A265,'Scenario 8'!$I$75:$N$105,Summary!O$2-2015,FALSE)</f>
        <v>164436910</v>
      </c>
      <c r="P265" s="284">
        <f ca="1">HLOOKUP($A265,'Scenario 8'!$I$75:$N$105,Summary!P$2-2015,FALSE)</f>
        <v>1867659.3810022655</v>
      </c>
      <c r="Q265" s="284">
        <f ca="1">HLOOKUP($A265,'Scenario 8'!$I$75:$N$105,Summary!Q$2-2015,FALSE)</f>
        <v>354000</v>
      </c>
      <c r="R265" s="284">
        <f ca="1">HLOOKUP($A265,'Scenario 8'!$I$75:$N$105,Summary!R$2-2015,FALSE)</f>
        <v>0</v>
      </c>
      <c r="S265" s="284">
        <f ca="1">HLOOKUP($A265,'Scenario 8'!$I$75:$N$105,Summary!S$2-2015,FALSE)</f>
        <v>0</v>
      </c>
      <c r="T265" s="284">
        <f ca="1">HLOOKUP($A265,'Scenario 8'!$I$75:$N$105,Summary!T$2-2015,FALSE)</f>
        <v>0</v>
      </c>
      <c r="U265" s="284">
        <f ca="1">HLOOKUP($A265,'Scenario 8'!$I$75:$N$105,Summary!U$2-2015,FALSE)</f>
        <v>0</v>
      </c>
      <c r="V265" s="284">
        <f ca="1">HLOOKUP($A265,'Scenario 8'!$I$75:$N$105,Summary!V$2-2015,FALSE)</f>
        <v>0</v>
      </c>
      <c r="W265" s="284">
        <f ca="1">HLOOKUP($A265,'Scenario 8'!$I$75:$N$105,Summary!W$2-2015,FALSE)</f>
        <v>0</v>
      </c>
      <c r="X265" s="284">
        <f ca="1">HLOOKUP($A265,'Scenario 8'!$I$75:$N$105,Summary!X$2-2015,FALSE)</f>
        <v>0</v>
      </c>
      <c r="Y265" s="284">
        <f ca="1">HLOOKUP($A265,'Scenario 8'!$I$75:$N$105,Summary!Y$2-2015,FALSE)</f>
        <v>0</v>
      </c>
      <c r="Z265" s="284">
        <f ca="1">HLOOKUP($A265,'Scenario 8'!$I$75:$N$105,Summary!Z$2-2015,FALSE)</f>
        <v>0</v>
      </c>
      <c r="AA265" s="284">
        <f ca="1">HLOOKUP($A265,'Scenario 8'!$I$75:$N$105,Summary!AA$2-2015,FALSE)</f>
        <v>0</v>
      </c>
      <c r="AB265" s="284">
        <f ca="1">HLOOKUP($A265,'Scenario 8'!$I$75:$N$105,Summary!AB$2-2015,FALSE)</f>
        <v>0</v>
      </c>
      <c r="AC265" s="284">
        <f ca="1">HLOOKUP($A265,'Scenario 8'!$I$75:$N$105,Summary!AC$2-2015,FALSE)</f>
        <v>0</v>
      </c>
      <c r="AD265" s="284">
        <f ca="1">HLOOKUP($A265,'Scenario 8'!$I$75:$N$105,Summary!AD$2-2015,FALSE)</f>
        <v>0</v>
      </c>
      <c r="AE265" s="284">
        <f ca="1">HLOOKUP($A265,'Scenario 8'!$I$75:$N$105,Summary!AE$2-2015,FALSE)</f>
        <v>0</v>
      </c>
      <c r="AF265" s="284">
        <f ca="1">HLOOKUP($A265,'Scenario 8'!$I$75:$N$105,Summary!AF$2-2015,FALSE)</f>
        <v>0</v>
      </c>
      <c r="AG265" s="284">
        <f ca="1">HLOOKUP($A265,'Scenario 8'!$I$75:$N$105,Summary!AG$2-2015,FALSE)</f>
        <v>0</v>
      </c>
      <c r="AH265" s="284">
        <f ca="1">HLOOKUP($A265,'Scenario 8'!$I$75:$N$105,Summary!AH$2-2015,FALSE)</f>
        <v>0</v>
      </c>
      <c r="AI265" s="284">
        <f ca="1">HLOOKUP($A265,'Scenario 8'!$I$75:$N$105,Summary!AI$2-2015,FALSE)</f>
        <v>0</v>
      </c>
      <c r="AJ265" s="284">
        <f ca="1">HLOOKUP($A265,'Scenario 8'!$I$75:$N$105,Summary!AJ$2-2015,FALSE)</f>
        <v>0</v>
      </c>
      <c r="AK265" s="284">
        <f ca="1">SUM(H265:AJ265)</f>
        <v>443963175.38100225</v>
      </c>
    </row>
    <row r="266" spans="1:37" s="281" customFormat="1" hidden="1" outlineLevel="1">
      <c r="A266" s="283">
        <f>A265</f>
        <v>8</v>
      </c>
      <c r="B266" s="283"/>
      <c r="C266" s="287" t="s">
        <v>226</v>
      </c>
      <c r="D266" s="283"/>
      <c r="E266" s="283"/>
      <c r="F266" s="296"/>
      <c r="G266" s="282"/>
      <c r="H266" s="284">
        <f>HLOOKUP($A266,'Scenario 8'!$I$108:$N$138,Summary!H$2-2015,FALSE)</f>
        <v>18063856.140000001</v>
      </c>
      <c r="I266" s="284">
        <f>HLOOKUP($A266,'Scenario 8'!$I$108:$N$138,Summary!I$2-2015,FALSE)</f>
        <v>18538569.849999998</v>
      </c>
      <c r="J266" s="284">
        <f>HLOOKUP($A266,'Scenario 8'!$I$108:$N$138,Summary!J$2-2015,FALSE)</f>
        <v>18854305.27</v>
      </c>
      <c r="K266" s="284">
        <f>HLOOKUP($A266,'Scenario 8'!$I$108:$N$138,Summary!K$2-2015,FALSE)</f>
        <v>19834948.309999999</v>
      </c>
      <c r="L266" s="284">
        <f>HLOOKUP($A266,'Scenario 8'!$I$108:$N$138,Summary!L$2-2015,FALSE)</f>
        <v>19947342.150000006</v>
      </c>
      <c r="M266" s="284">
        <f>HLOOKUP($A266,'Scenario 8'!$I$108:$N$138,Summary!M$2-2015,FALSE)</f>
        <v>20346288.993000008</v>
      </c>
      <c r="N266" s="284">
        <f>HLOOKUP($A266,'Scenario 8'!$I$108:$N$138,Summary!N$2-2015,FALSE)</f>
        <v>20753214.772860002</v>
      </c>
      <c r="O266" s="284">
        <f>HLOOKUP($A266,'Scenario 8'!$I$108:$N$138,Summary!O$2-2015,FALSE)</f>
        <v>21168279.068317205</v>
      </c>
      <c r="P266" s="284">
        <f>HLOOKUP($A266,'Scenario 8'!$I$108:$N$138,Summary!P$2-2015,FALSE)</f>
        <v>21591644.649683543</v>
      </c>
      <c r="Q266" s="284">
        <f>HLOOKUP($A266,'Scenario 8'!$I$108:$N$138,Summary!Q$2-2015,FALSE)</f>
        <v>22023477.542677216</v>
      </c>
      <c r="R266" s="284">
        <f>HLOOKUP($A266,'Scenario 8'!$I$108:$N$138,Summary!R$2-2015,FALSE)</f>
        <v>22463947.093530767</v>
      </c>
      <c r="S266" s="284">
        <f>HLOOKUP($A266,'Scenario 8'!$I$108:$N$138,Summary!S$2-2015,FALSE)</f>
        <v>22913226.035401378</v>
      </c>
      <c r="T266" s="284">
        <f>HLOOKUP($A266,'Scenario 8'!$I$108:$N$138,Summary!T$2-2015,FALSE)</f>
        <v>23371490.556109406</v>
      </c>
      <c r="U266" s="284">
        <f>HLOOKUP($A266,'Scenario 8'!$I$108:$N$138,Summary!U$2-2015,FALSE)</f>
        <v>23838920.3672316</v>
      </c>
      <c r="V266" s="284">
        <f>HLOOKUP($A266,'Scenario 8'!$I$108:$N$138,Summary!V$2-2015,FALSE)</f>
        <v>24315698.774576224</v>
      </c>
      <c r="W266" s="284">
        <f>HLOOKUP($A266,'Scenario 8'!$I$108:$N$138,Summary!W$2-2015,FALSE)</f>
        <v>24802012.750067748</v>
      </c>
      <c r="X266" s="284">
        <f>HLOOKUP($A266,'Scenario 8'!$I$108:$N$138,Summary!X$2-2015,FALSE)</f>
        <v>25298053.005069107</v>
      </c>
      <c r="Y266" s="284">
        <f>HLOOKUP($A266,'Scenario 8'!$I$108:$N$138,Summary!Y$2-2015,FALSE)</f>
        <v>25804014.065170489</v>
      </c>
      <c r="Z266" s="284">
        <f>HLOOKUP($A266,'Scenario 8'!$I$108:$N$138,Summary!Z$2-2015,FALSE)</f>
        <v>26320094.346473895</v>
      </c>
      <c r="AA266" s="284">
        <f>HLOOKUP($A266,'Scenario 8'!$I$108:$N$138,Summary!AA$2-2015,FALSE)</f>
        <v>26846496.23340337</v>
      </c>
      <c r="AB266" s="284">
        <f>HLOOKUP($A266,'Scenario 8'!$I$108:$N$138,Summary!AB$2-2015,FALSE)</f>
        <v>27383426.158071443</v>
      </c>
      <c r="AC266" s="284">
        <f>HLOOKUP($A266,'Scenario 8'!$I$108:$N$138,Summary!AC$2-2015,FALSE)</f>
        <v>27931094.68123287</v>
      </c>
      <c r="AD266" s="284">
        <f>HLOOKUP($A266,'Scenario 8'!$I$108:$N$138,Summary!AD$2-2015,FALSE)</f>
        <v>28489716.574857529</v>
      </c>
      <c r="AE266" s="284">
        <f>HLOOKUP($A266,'Scenario 8'!$I$108:$N$138,Summary!AE$2-2015,FALSE)</f>
        <v>29059510.906354684</v>
      </c>
      <c r="AF266" s="284">
        <f>HLOOKUP($A266,'Scenario 8'!$I$108:$N$138,Summary!AF$2-2015,FALSE)</f>
        <v>29640701.124481779</v>
      </c>
      <c r="AG266" s="284">
        <f>HLOOKUP($A266,'Scenario 8'!$I$108:$N$138,Summary!AG$2-2015,FALSE)</f>
        <v>30233515.146971412</v>
      </c>
      <c r="AH266" s="284">
        <f>HLOOKUP($A266,'Scenario 8'!$I$108:$N$138,Summary!AH$2-2015,FALSE)</f>
        <v>20751014.989245005</v>
      </c>
      <c r="AI266" s="284">
        <f>HLOOKUP($A266,'Scenario 8'!$I$108:$N$138,Summary!AI$2-2015,FALSE)</f>
        <v>21166035.289029907</v>
      </c>
      <c r="AJ266" s="284">
        <f>HLOOKUP($A266,'Scenario 8'!$I$108:$N$138,Summary!AJ$2-2015,FALSE)</f>
        <v>21589355.994810507</v>
      </c>
      <c r="AK266" s="284">
        <f>SUM(H266:AJ266)</f>
        <v>683340250.83862722</v>
      </c>
    </row>
    <row r="267" spans="1:37" s="281" customFormat="1" hidden="1" outlineLevel="1">
      <c r="A267" s="283">
        <f>A266</f>
        <v>8</v>
      </c>
      <c r="B267" s="283"/>
      <c r="C267" s="287" t="s">
        <v>227</v>
      </c>
      <c r="D267" s="283"/>
      <c r="E267" s="283"/>
      <c r="F267" s="296"/>
      <c r="G267" s="282"/>
      <c r="H267" s="284">
        <f>HLOOKUP($A267,'Scenario 8'!$I$143:$N$173,Summary!H$2-2015,FALSE)</f>
        <v>10696150.390000001</v>
      </c>
      <c r="I267" s="284">
        <f>HLOOKUP($A267,'Scenario 8'!$I$143:$N$173,Summary!I$2-2015,FALSE)</f>
        <v>10735593.960000001</v>
      </c>
      <c r="J267" s="284">
        <f>HLOOKUP($A267,'Scenario 8'!$I$143:$N$173,Summary!J$2-2015,FALSE)</f>
        <v>8134829.0999999996</v>
      </c>
      <c r="K267" s="284">
        <f>HLOOKUP($A267,'Scenario 8'!$I$143:$N$173,Summary!K$2-2015,FALSE)</f>
        <v>10672831.800000001</v>
      </c>
      <c r="L267" s="284">
        <f>HLOOKUP($A267,'Scenario 8'!$I$143:$N$173,Summary!L$2-2015,FALSE)</f>
        <v>10192874</v>
      </c>
      <c r="M267" s="284">
        <f>HLOOKUP($A267,'Scenario 8'!$I$143:$N$173,Summary!M$2-2015,FALSE)</f>
        <v>10396731.479999997</v>
      </c>
      <c r="N267" s="284">
        <f>HLOOKUP($A267,'Scenario 8'!$I$143:$N$173,Summary!N$2-2015,FALSE)</f>
        <v>10604666.109599998</v>
      </c>
      <c r="O267" s="284">
        <f>HLOOKUP($A267,'Scenario 8'!$I$143:$N$173,Summary!O$2-2015,FALSE)</f>
        <v>10816759.431792</v>
      </c>
      <c r="P267" s="284">
        <f>HLOOKUP($A267,'Scenario 8'!$I$143:$N$173,Summary!P$2-2015,FALSE)</f>
        <v>11033094.620427838</v>
      </c>
      <c r="Q267" s="284">
        <f>HLOOKUP($A267,'Scenario 8'!$I$143:$N$173,Summary!Q$2-2015,FALSE)</f>
        <v>11253756.512836395</v>
      </c>
      <c r="R267" s="284">
        <f>HLOOKUP($A267,'Scenario 8'!$I$143:$N$173,Summary!R$2-2015,FALSE)</f>
        <v>11478831.643093122</v>
      </c>
      <c r="S267" s="284">
        <f>HLOOKUP($A267,'Scenario 8'!$I$143:$N$173,Summary!S$2-2015,FALSE)</f>
        <v>11708408.275954988</v>
      </c>
      <c r="T267" s="284">
        <f>HLOOKUP($A267,'Scenario 8'!$I$143:$N$173,Summary!T$2-2015,FALSE)</f>
        <v>11942576.441474084</v>
      </c>
      <c r="U267" s="284">
        <f>HLOOKUP($A267,'Scenario 8'!$I$143:$N$173,Summary!U$2-2015,FALSE)</f>
        <v>12181427.970303571</v>
      </c>
      <c r="V267" s="284">
        <f>HLOOKUP($A267,'Scenario 8'!$I$143:$N$173,Summary!V$2-2015,FALSE)</f>
        <v>12425056.529709637</v>
      </c>
      <c r="W267" s="284">
        <f>HLOOKUP($A267,'Scenario 8'!$I$143:$N$173,Summary!W$2-2015,FALSE)</f>
        <v>12673557.660303833</v>
      </c>
      <c r="X267" s="284">
        <f>HLOOKUP($A267,'Scenario 8'!$I$143:$N$173,Summary!X$2-2015,FALSE)</f>
        <v>12927028.813509911</v>
      </c>
      <c r="Y267" s="284">
        <f>HLOOKUP($A267,'Scenario 8'!$I$143:$N$173,Summary!Y$2-2015,FALSE)</f>
        <v>13185569.389780108</v>
      </c>
      <c r="Z267" s="284">
        <f>HLOOKUP($A267,'Scenario 8'!$I$143:$N$173,Summary!Z$2-2015,FALSE)</f>
        <v>13449280.777575705</v>
      </c>
      <c r="AA267" s="284">
        <f>HLOOKUP($A267,'Scenario 8'!$I$143:$N$173,Summary!AA$2-2015,FALSE)</f>
        <v>13718266.393127222</v>
      </c>
      <c r="AB267" s="284">
        <f>HLOOKUP($A267,'Scenario 8'!$I$143:$N$173,Summary!AB$2-2015,FALSE)</f>
        <v>13992631.720989767</v>
      </c>
      <c r="AC267" s="284">
        <f>HLOOKUP($A267,'Scenario 8'!$I$143:$N$173,Summary!AC$2-2015,FALSE)</f>
        <v>14272484.355409559</v>
      </c>
      <c r="AD267" s="284">
        <f>HLOOKUP($A267,'Scenario 8'!$I$143:$N$173,Summary!AD$2-2015,FALSE)</f>
        <v>14557934.042517753</v>
      </c>
      <c r="AE267" s="284">
        <f>HLOOKUP($A267,'Scenario 8'!$I$143:$N$173,Summary!AE$2-2015,FALSE)</f>
        <v>14849092.723368108</v>
      </c>
      <c r="AF267" s="284">
        <f>HLOOKUP($A267,'Scenario 8'!$I$143:$N$173,Summary!AF$2-2015,FALSE)</f>
        <v>15146074.577835469</v>
      </c>
      <c r="AG267" s="284">
        <f>HLOOKUP($A267,'Scenario 8'!$I$143:$N$173,Summary!AG$2-2015,FALSE)</f>
        <v>15448996.069392182</v>
      </c>
      <c r="AH267" s="284">
        <f>HLOOKUP($A267,'Scenario 8'!$I$143:$N$173,Summary!AH$2-2015,FALSE)</f>
        <v>8972591.5291501433</v>
      </c>
      <c r="AI267" s="284">
        <f>HLOOKUP($A267,'Scenario 8'!$I$143:$N$173,Summary!AI$2-2015,FALSE)</f>
        <v>9152043.3597331513</v>
      </c>
      <c r="AJ267" s="284">
        <f>HLOOKUP($A267,'Scenario 8'!$I$143:$N$173,Summary!AJ$2-2015,FALSE)</f>
        <v>9335084.2269278094</v>
      </c>
      <c r="AK267" s="284">
        <f>SUM(H267:AJ267)</f>
        <v>345954223.9048124</v>
      </c>
    </row>
    <row r="268" spans="1:37" s="281" customFormat="1" hidden="1" outlineLevel="1">
      <c r="A268" s="283">
        <f>A267</f>
        <v>8</v>
      </c>
      <c r="B268" s="283"/>
      <c r="C268" s="287" t="s">
        <v>114</v>
      </c>
      <c r="D268" s="283"/>
      <c r="E268" s="283"/>
      <c r="F268" s="296"/>
      <c r="G268" s="282"/>
      <c r="H268" s="284">
        <f>HLOOKUP($A268,'Scenario 8'!$I$178:$N$208,Summary!H$2-2015,FALSE)</f>
        <v>2076817</v>
      </c>
      <c r="I268" s="284">
        <f>HLOOKUP($A268,'Scenario 8'!$I$178:$N$208,Summary!I$2-2015,FALSE)</f>
        <v>2179106</v>
      </c>
      <c r="J268" s="284">
        <f>HLOOKUP($A268,'Scenario 8'!$I$178:$N$208,Summary!J$2-2015,FALSE)</f>
        <v>2812155.9999999995</v>
      </c>
      <c r="K268" s="284">
        <f>HLOOKUP($A268,'Scenario 8'!$I$178:$N$208,Summary!K$2-2015,FALSE)</f>
        <v>2901879</v>
      </c>
      <c r="L268" s="284">
        <f>HLOOKUP($A268,'Scenario 8'!$I$178:$N$208,Summary!L$2-2015,FALSE)</f>
        <v>3014722</v>
      </c>
      <c r="M268" s="284">
        <f>HLOOKUP($A268,'Scenario 8'!$I$178:$N$208,Summary!M$2-2015,FALSE)</f>
        <v>3075016.44</v>
      </c>
      <c r="N268" s="284">
        <f>HLOOKUP($A268,'Scenario 8'!$I$178:$N$208,Summary!N$2-2015,FALSE)</f>
        <v>3136516.7687999997</v>
      </c>
      <c r="O268" s="284">
        <f>HLOOKUP($A268,'Scenario 8'!$I$178:$N$208,Summary!O$2-2015,FALSE)</f>
        <v>5090493.8652927652</v>
      </c>
      <c r="P268" s="284">
        <f>HLOOKUP($A268,'Scenario 8'!$I$178:$N$208,Summary!P$2-2015,FALSE)</f>
        <v>5173391.2749874536</v>
      </c>
      <c r="Q268" s="284">
        <f>HLOOKUP($A268,'Scenario 8'!$I$178:$N$208,Summary!Q$2-2015,FALSE)</f>
        <v>5257757.5081999227</v>
      </c>
      <c r="R268" s="284">
        <f>HLOOKUP($A268,'Scenario 8'!$I$178:$N$208,Summary!R$2-2015,FALSE)</f>
        <v>5343620.0501537696</v>
      </c>
      <c r="S268" s="284">
        <f>HLOOKUP($A268,'Scenario 8'!$I$178:$N$208,Summary!S$2-2015,FALSE)</f>
        <v>5431006.9168645907</v>
      </c>
      <c r="T268" s="284">
        <f>HLOOKUP($A268,'Scenario 8'!$I$178:$N$208,Summary!T$2-2015,FALSE)</f>
        <v>5519946.6655667061</v>
      </c>
      <c r="U268" s="284">
        <f>HLOOKUP($A268,'Scenario 8'!$I$178:$N$208,Summary!U$2-2015,FALSE)</f>
        <v>5610468.4053465128</v>
      </c>
      <c r="V268" s="284">
        <f>HLOOKUP($A268,'Scenario 8'!$I$178:$N$208,Summary!V$2-2015,FALSE)</f>
        <v>5702601.8079865994</v>
      </c>
      <c r="W268" s="284">
        <f>HLOOKUP($A268,'Scenario 8'!$I$178:$N$208,Summary!W$2-2015,FALSE)</f>
        <v>5796377.1190248197</v>
      </c>
      <c r="X268" s="284">
        <f>HLOOKUP($A268,'Scenario 8'!$I$178:$N$208,Summary!X$2-2015,FALSE)</f>
        <v>5891825.1690325886</v>
      </c>
      <c r="Y268" s="284">
        <f>HLOOKUP($A268,'Scenario 8'!$I$178:$N$208,Summary!Y$2-2015,FALSE)</f>
        <v>5988977.3851167876</v>
      </c>
      <c r="Z268" s="284">
        <f>HLOOKUP($A268,'Scenario 8'!$I$178:$N$208,Summary!Z$2-2015,FALSE)</f>
        <v>6087865.8026497038</v>
      </c>
      <c r="AA268" s="284">
        <f>HLOOKUP($A268,'Scenario 8'!$I$178:$N$208,Summary!AA$2-2015,FALSE)</f>
        <v>6188523.077231586</v>
      </c>
      <c r="AB268" s="284">
        <f>HLOOKUP($A268,'Scenario 8'!$I$178:$N$208,Summary!AB$2-2015,FALSE)</f>
        <v>6290982.496890394</v>
      </c>
      <c r="AC268" s="284">
        <f>HLOOKUP($A268,'Scenario 8'!$I$178:$N$208,Summary!AC$2-2015,FALSE)</f>
        <v>6395277.9945235187</v>
      </c>
      <c r="AD268" s="284">
        <f>HLOOKUP($A268,'Scenario 8'!$I$178:$N$208,Summary!AD$2-2015,FALSE)</f>
        <v>6501444.1605862603</v>
      </c>
      <c r="AE268" s="284">
        <f>HLOOKUP($A268,'Scenario 8'!$I$178:$N$208,Summary!AE$2-2015,FALSE)</f>
        <v>6609516.2560319807</v>
      </c>
      <c r="AF268" s="284">
        <f>HLOOKUP($A268,'Scenario 8'!$I$178:$N$208,Summary!AF$2-2015,FALSE)</f>
        <v>6719530.2255089525</v>
      </c>
      <c r="AG268" s="284">
        <f>HLOOKUP($A268,'Scenario 8'!$I$178:$N$208,Summary!AG$2-2015,FALSE)</f>
        <v>6831522.7108190283</v>
      </c>
      <c r="AH268" s="284">
        <f>HLOOKUP($A268,'Scenario 8'!$I$178:$N$208,Summary!AH$2-2015,FALSE)</f>
        <v>4615181.6021229047</v>
      </c>
      <c r="AI268" s="284">
        <f>HLOOKUP($A268,'Scenario 8'!$I$178:$N$208,Summary!AI$2-2015,FALSE)</f>
        <v>4684636.9127693381</v>
      </c>
      <c r="AJ268" s="284">
        <f>HLOOKUP($A268,'Scenario 8'!$I$178:$N$208,Summary!AJ$2-2015,FALSE)</f>
        <v>4755252.8464147393</v>
      </c>
      <c r="AK268" s="284">
        <f>SUM(H268:AJ268)</f>
        <v>145682413.46192095</v>
      </c>
    </row>
    <row r="269" spans="1:37" s="281" customFormat="1" collapsed="1">
      <c r="A269" s="285" t="s">
        <v>252</v>
      </c>
      <c r="B269" s="285" t="str">
        <f>CONCATENATE("Sensitivity ",A269)</f>
        <v>Sensitivity 8A</v>
      </c>
      <c r="C269" s="289" t="s">
        <v>237</v>
      </c>
      <c r="D269" s="285" t="s">
        <v>427</v>
      </c>
      <c r="E269" s="285" t="s">
        <v>427</v>
      </c>
      <c r="F269" s="295"/>
      <c r="G269" s="288"/>
      <c r="H269" s="290">
        <f>SUBTOTAL(9,H270:H274)</f>
        <v>0</v>
      </c>
      <c r="I269" s="290">
        <f t="shared" ref="I269" si="1219">SUBTOTAL(9,I270:I274)</f>
        <v>0</v>
      </c>
      <c r="J269" s="290">
        <f t="shared" ref="J269" si="1220">SUBTOTAL(9,J270:J274)</f>
        <v>0</v>
      </c>
      <c r="K269" s="290">
        <f t="shared" ref="K269" si="1221">SUBTOTAL(9,K270:K274)</f>
        <v>0</v>
      </c>
      <c r="L269" s="290">
        <f t="shared" ref="L269" si="1222">SUBTOTAL(9,L270:L274)</f>
        <v>0</v>
      </c>
      <c r="M269" s="290">
        <f t="shared" ref="M269" si="1223">SUBTOTAL(9,M270:M274)</f>
        <v>0</v>
      </c>
      <c r="N269" s="290">
        <f t="shared" ref="N269" si="1224">SUBTOTAL(9,N270:N274)</f>
        <v>0</v>
      </c>
      <c r="O269" s="290">
        <f t="shared" ref="O269" si="1225">SUBTOTAL(9,O270:O274)</f>
        <v>0</v>
      </c>
      <c r="P269" s="290">
        <f t="shared" ref="P269" si="1226">SUBTOTAL(9,P270:P274)</f>
        <v>0</v>
      </c>
      <c r="Q269" s="290">
        <f t="shared" ref="Q269" si="1227">SUBTOTAL(9,Q270:Q274)</f>
        <v>0</v>
      </c>
      <c r="R269" s="290">
        <f t="shared" ref="R269" si="1228">SUBTOTAL(9,R270:R274)</f>
        <v>0</v>
      </c>
      <c r="S269" s="290">
        <f t="shared" ref="S269" si="1229">SUBTOTAL(9,S270:S274)</f>
        <v>0</v>
      </c>
      <c r="T269" s="290">
        <f t="shared" ref="T269" si="1230">SUBTOTAL(9,T270:T274)</f>
        <v>0</v>
      </c>
      <c r="U269" s="290">
        <f t="shared" ref="U269" si="1231">SUBTOTAL(9,U270:U274)</f>
        <v>0</v>
      </c>
      <c r="V269" s="290">
        <f t="shared" ref="V269" si="1232">SUBTOTAL(9,V270:V274)</f>
        <v>0</v>
      </c>
      <c r="W269" s="290">
        <f t="shared" ref="W269" si="1233">SUBTOTAL(9,W270:W274)</f>
        <v>0</v>
      </c>
      <c r="X269" s="290">
        <f t="shared" ref="X269" si="1234">SUBTOTAL(9,X270:X274)</f>
        <v>0</v>
      </c>
      <c r="Y269" s="290">
        <f t="shared" ref="Y269" si="1235">SUBTOTAL(9,Y270:Y274)</f>
        <v>0</v>
      </c>
      <c r="Z269" s="290">
        <f t="shared" ref="Z269" si="1236">SUBTOTAL(9,Z270:Z274)</f>
        <v>0</v>
      </c>
      <c r="AA269" s="290">
        <f t="shared" ref="AA269" si="1237">SUBTOTAL(9,AA270:AA274)</f>
        <v>0</v>
      </c>
      <c r="AB269" s="290">
        <f t="shared" ref="AB269" si="1238">SUBTOTAL(9,AB270:AB274)</f>
        <v>0</v>
      </c>
      <c r="AC269" s="290">
        <f t="shared" ref="AC269" si="1239">SUBTOTAL(9,AC270:AC274)</f>
        <v>0</v>
      </c>
      <c r="AD269" s="290">
        <f t="shared" ref="AD269" si="1240">SUBTOTAL(9,AD270:AD274)</f>
        <v>0</v>
      </c>
      <c r="AE269" s="290">
        <f t="shared" ref="AE269" si="1241">SUBTOTAL(9,AE270:AE274)</f>
        <v>0</v>
      </c>
      <c r="AF269" s="290">
        <f t="shared" ref="AF269" si="1242">SUBTOTAL(9,AF270:AF274)</f>
        <v>0</v>
      </c>
      <c r="AG269" s="290">
        <f t="shared" ref="AG269" si="1243">SUBTOTAL(9,AG270:AG274)</f>
        <v>0</v>
      </c>
      <c r="AH269" s="290">
        <f t="shared" ref="AH269" si="1244">SUBTOTAL(9,AH270:AH274)</f>
        <v>0</v>
      </c>
      <c r="AI269" s="290">
        <f t="shared" ref="AI269" si="1245">SUBTOTAL(9,AI270:AI274)</f>
        <v>0</v>
      </c>
      <c r="AJ269" s="290">
        <f t="shared" ref="AJ269" si="1246">SUBTOTAL(9,AJ270:AJ274)</f>
        <v>0</v>
      </c>
      <c r="AK269" s="290">
        <f t="shared" ref="AK269" si="1247">SUBTOTAL(9,AK270:AK274)</f>
        <v>0</v>
      </c>
    </row>
    <row r="270" spans="1:37" s="281" customFormat="1" hidden="1" outlineLevel="1">
      <c r="A270" s="283" t="str">
        <f>A269</f>
        <v>8A</v>
      </c>
      <c r="B270" s="283"/>
      <c r="C270" s="287" t="s">
        <v>224</v>
      </c>
      <c r="D270" s="283"/>
      <c r="E270" s="283"/>
      <c r="F270" s="296"/>
      <c r="G270" s="282"/>
      <c r="H270" s="284">
        <f>HLOOKUP($A270,'Scenario 8'!$I$42:$N$72,Summary!H$2-2015,FALSE)</f>
        <v>0</v>
      </c>
      <c r="I270" s="284">
        <f>HLOOKUP($A270,'Scenario 8'!$I$42:$N$72,Summary!I$2-2015,FALSE)</f>
        <v>0</v>
      </c>
      <c r="J270" s="284">
        <f>HLOOKUP($A270,'Scenario 8'!$I$42:$N$72,Summary!J$2-2015,FALSE)</f>
        <v>0</v>
      </c>
      <c r="K270" s="284">
        <f>HLOOKUP($A270,'Scenario 8'!$I$42:$N$72,Summary!K$2-2015,FALSE)</f>
        <v>0</v>
      </c>
      <c r="L270" s="284">
        <f>HLOOKUP($A270,'Scenario 8'!$I$42:$N$72,Summary!L$2-2015,FALSE)</f>
        <v>0</v>
      </c>
      <c r="M270" s="284">
        <f>HLOOKUP($A270,'Scenario 8'!$I$42:$N$72,Summary!M$2-2015,FALSE)</f>
        <v>0</v>
      </c>
      <c r="N270" s="284">
        <f>HLOOKUP($A270,'Scenario 8'!$I$42:$N$72,Summary!N$2-2015,FALSE)</f>
        <v>0</v>
      </c>
      <c r="O270" s="284">
        <f>HLOOKUP($A270,'Scenario 8'!$I$42:$N$72,Summary!O$2-2015,FALSE)</f>
        <v>0</v>
      </c>
      <c r="P270" s="284">
        <f>HLOOKUP($A270,'Scenario 8'!$I$42:$N$72,Summary!P$2-2015,FALSE)</f>
        <v>0</v>
      </c>
      <c r="Q270" s="284">
        <f>HLOOKUP($A270,'Scenario 8'!$I$42:$N$72,Summary!Q$2-2015,FALSE)</f>
        <v>0</v>
      </c>
      <c r="R270" s="284">
        <f>HLOOKUP($A270,'Scenario 8'!$I$42:$N$72,Summary!R$2-2015,FALSE)</f>
        <v>0</v>
      </c>
      <c r="S270" s="284">
        <f>HLOOKUP($A270,'Scenario 8'!$I$42:$N$72,Summary!S$2-2015,FALSE)</f>
        <v>0</v>
      </c>
      <c r="T270" s="284">
        <f>HLOOKUP($A270,'Scenario 8'!$I$42:$N$72,Summary!T$2-2015,FALSE)</f>
        <v>0</v>
      </c>
      <c r="U270" s="284">
        <f>HLOOKUP($A270,'Scenario 8'!$I$42:$N$72,Summary!U$2-2015,FALSE)</f>
        <v>0</v>
      </c>
      <c r="V270" s="284">
        <f>HLOOKUP($A270,'Scenario 8'!$I$42:$N$72,Summary!V$2-2015,FALSE)</f>
        <v>0</v>
      </c>
      <c r="W270" s="284">
        <f>HLOOKUP($A270,'Scenario 8'!$I$42:$N$72,Summary!W$2-2015,FALSE)</f>
        <v>0</v>
      </c>
      <c r="X270" s="284">
        <f>HLOOKUP($A270,'Scenario 8'!$I$42:$N$72,Summary!X$2-2015,FALSE)</f>
        <v>0</v>
      </c>
      <c r="Y270" s="284">
        <f>HLOOKUP($A270,'Scenario 8'!$I$42:$N$72,Summary!Y$2-2015,FALSE)</f>
        <v>0</v>
      </c>
      <c r="Z270" s="284">
        <f>HLOOKUP($A270,'Scenario 8'!$I$42:$N$72,Summary!Z$2-2015,FALSE)</f>
        <v>0</v>
      </c>
      <c r="AA270" s="284">
        <f>HLOOKUP($A270,'Scenario 8'!$I$42:$N$72,Summary!AA$2-2015,FALSE)</f>
        <v>0</v>
      </c>
      <c r="AB270" s="284">
        <f>HLOOKUP($A270,'Scenario 8'!$I$42:$N$72,Summary!AB$2-2015,FALSE)</f>
        <v>0</v>
      </c>
      <c r="AC270" s="284">
        <f>HLOOKUP($A270,'Scenario 8'!$I$42:$N$72,Summary!AC$2-2015,FALSE)</f>
        <v>0</v>
      </c>
      <c r="AD270" s="284">
        <f>HLOOKUP($A270,'Scenario 8'!$I$42:$N$72,Summary!AD$2-2015,FALSE)</f>
        <v>0</v>
      </c>
      <c r="AE270" s="284">
        <f>HLOOKUP($A270,'Scenario 8'!$I$42:$N$72,Summary!AE$2-2015,FALSE)</f>
        <v>0</v>
      </c>
      <c r="AF270" s="284">
        <f>HLOOKUP($A270,'Scenario 8'!$I$42:$N$72,Summary!AF$2-2015,FALSE)</f>
        <v>0</v>
      </c>
      <c r="AG270" s="284">
        <f>HLOOKUP($A270,'Scenario 8'!$I$42:$N$72,Summary!AG$2-2015,FALSE)</f>
        <v>0</v>
      </c>
      <c r="AH270" s="284">
        <f>HLOOKUP($A270,'Scenario 8'!$I$42:$N$72,Summary!AH$2-2015,FALSE)</f>
        <v>0</v>
      </c>
      <c r="AI270" s="284">
        <f>HLOOKUP($A270,'Scenario 8'!$I$42:$N$72,Summary!AI$2-2015,FALSE)</f>
        <v>0</v>
      </c>
      <c r="AJ270" s="284">
        <f>HLOOKUP($A270,'Scenario 8'!$I$42:$N$72,Summary!AJ$2-2015,FALSE)</f>
        <v>0</v>
      </c>
      <c r="AK270" s="284">
        <f>SUM(H270:AJ270)</f>
        <v>0</v>
      </c>
    </row>
    <row r="271" spans="1:37" s="281" customFormat="1" hidden="1" outlineLevel="1">
      <c r="A271" s="283" t="str">
        <f>A270</f>
        <v>8A</v>
      </c>
      <c r="B271" s="283"/>
      <c r="C271" s="287" t="s">
        <v>225</v>
      </c>
      <c r="D271" s="283"/>
      <c r="E271" s="283"/>
      <c r="F271" s="296"/>
      <c r="G271" s="282"/>
      <c r="H271" s="284" t="str">
        <f>HLOOKUP($A271,'Scenario 8'!$I$75:$N$105,Summary!H$2-2015,FALSE)</f>
        <v/>
      </c>
      <c r="I271" s="284" t="str">
        <f>HLOOKUP($A271,'Scenario 8'!$I$75:$N$105,Summary!I$2-2015,FALSE)</f>
        <v/>
      </c>
      <c r="J271" s="284" t="str">
        <f>HLOOKUP($A271,'Scenario 8'!$I$75:$N$105,Summary!J$2-2015,FALSE)</f>
        <v/>
      </c>
      <c r="K271" s="284" t="str">
        <f>HLOOKUP($A271,'Scenario 8'!$I$75:$N$105,Summary!K$2-2015,FALSE)</f>
        <v/>
      </c>
      <c r="L271" s="284" t="str">
        <f>HLOOKUP($A271,'Scenario 8'!$I$75:$N$105,Summary!L$2-2015,FALSE)</f>
        <v/>
      </c>
      <c r="M271" s="284" t="str">
        <f>HLOOKUP($A271,'Scenario 8'!$I$75:$N$105,Summary!M$2-2015,FALSE)</f>
        <v/>
      </c>
      <c r="N271" s="284" t="str">
        <f>HLOOKUP($A271,'Scenario 8'!$I$75:$N$105,Summary!N$2-2015,FALSE)</f>
        <v/>
      </c>
      <c r="O271" s="284" t="str">
        <f>HLOOKUP($A271,'Scenario 8'!$I$75:$N$105,Summary!O$2-2015,FALSE)</f>
        <v/>
      </c>
      <c r="P271" s="284" t="str">
        <f>HLOOKUP($A271,'Scenario 8'!$I$75:$N$105,Summary!P$2-2015,FALSE)</f>
        <v/>
      </c>
      <c r="Q271" s="284" t="str">
        <f>HLOOKUP($A271,'Scenario 8'!$I$75:$N$105,Summary!Q$2-2015,FALSE)</f>
        <v/>
      </c>
      <c r="R271" s="284" t="str">
        <f>HLOOKUP($A271,'Scenario 8'!$I$75:$N$105,Summary!R$2-2015,FALSE)</f>
        <v/>
      </c>
      <c r="S271" s="284" t="str">
        <f>HLOOKUP($A271,'Scenario 8'!$I$75:$N$105,Summary!S$2-2015,FALSE)</f>
        <v/>
      </c>
      <c r="T271" s="284" t="str">
        <f>HLOOKUP($A271,'Scenario 8'!$I$75:$N$105,Summary!T$2-2015,FALSE)</f>
        <v/>
      </c>
      <c r="U271" s="284" t="str">
        <f>HLOOKUP($A271,'Scenario 8'!$I$75:$N$105,Summary!U$2-2015,FALSE)</f>
        <v/>
      </c>
      <c r="V271" s="284" t="str">
        <f>HLOOKUP($A271,'Scenario 8'!$I$75:$N$105,Summary!V$2-2015,FALSE)</f>
        <v/>
      </c>
      <c r="W271" s="284" t="str">
        <f>HLOOKUP($A271,'Scenario 8'!$I$75:$N$105,Summary!W$2-2015,FALSE)</f>
        <v/>
      </c>
      <c r="X271" s="284" t="str">
        <f>HLOOKUP($A271,'Scenario 8'!$I$75:$N$105,Summary!X$2-2015,FALSE)</f>
        <v/>
      </c>
      <c r="Y271" s="284" t="str">
        <f>HLOOKUP($A271,'Scenario 8'!$I$75:$N$105,Summary!Y$2-2015,FALSE)</f>
        <v/>
      </c>
      <c r="Z271" s="284" t="str">
        <f>HLOOKUP($A271,'Scenario 8'!$I$75:$N$105,Summary!Z$2-2015,FALSE)</f>
        <v/>
      </c>
      <c r="AA271" s="284" t="str">
        <f>HLOOKUP($A271,'Scenario 8'!$I$75:$N$105,Summary!AA$2-2015,FALSE)</f>
        <v/>
      </c>
      <c r="AB271" s="284" t="str">
        <f>HLOOKUP($A271,'Scenario 8'!$I$75:$N$105,Summary!AB$2-2015,FALSE)</f>
        <v/>
      </c>
      <c r="AC271" s="284" t="str">
        <f>HLOOKUP($A271,'Scenario 8'!$I$75:$N$105,Summary!AC$2-2015,FALSE)</f>
        <v/>
      </c>
      <c r="AD271" s="284" t="str">
        <f>HLOOKUP($A271,'Scenario 8'!$I$75:$N$105,Summary!AD$2-2015,FALSE)</f>
        <v/>
      </c>
      <c r="AE271" s="284" t="str">
        <f>HLOOKUP($A271,'Scenario 8'!$I$75:$N$105,Summary!AE$2-2015,FALSE)</f>
        <v/>
      </c>
      <c r="AF271" s="284" t="str">
        <f>HLOOKUP($A271,'Scenario 8'!$I$75:$N$105,Summary!AF$2-2015,FALSE)</f>
        <v/>
      </c>
      <c r="AG271" s="284" t="str">
        <f>HLOOKUP($A271,'Scenario 8'!$I$75:$N$105,Summary!AG$2-2015,FALSE)</f>
        <v/>
      </c>
      <c r="AH271" s="284" t="str">
        <f>HLOOKUP($A271,'Scenario 8'!$I$75:$N$105,Summary!AH$2-2015,FALSE)</f>
        <v/>
      </c>
      <c r="AI271" s="284" t="str">
        <f>HLOOKUP($A271,'Scenario 8'!$I$75:$N$105,Summary!AI$2-2015,FALSE)</f>
        <v/>
      </c>
      <c r="AJ271" s="284" t="str">
        <f>HLOOKUP($A271,'Scenario 8'!$I$75:$N$105,Summary!AJ$2-2015,FALSE)</f>
        <v/>
      </c>
      <c r="AK271" s="284">
        <f>SUM(H271:AJ271)</f>
        <v>0</v>
      </c>
    </row>
    <row r="272" spans="1:37" s="281" customFormat="1" hidden="1" outlineLevel="1">
      <c r="A272" s="283" t="str">
        <f>A271</f>
        <v>8A</v>
      </c>
      <c r="B272" s="283"/>
      <c r="C272" s="287" t="s">
        <v>226</v>
      </c>
      <c r="D272" s="283"/>
      <c r="E272" s="283"/>
      <c r="F272" s="296"/>
      <c r="G272" s="282"/>
      <c r="H272" s="284">
        <f>HLOOKUP($A272,'Scenario 8'!$I$108:$N$138,Summary!H$2-2015,FALSE)</f>
        <v>0</v>
      </c>
      <c r="I272" s="284">
        <f>HLOOKUP($A272,'Scenario 8'!$I$108:$N$138,Summary!I$2-2015,FALSE)</f>
        <v>0</v>
      </c>
      <c r="J272" s="284">
        <f>HLOOKUP($A272,'Scenario 8'!$I$108:$N$138,Summary!J$2-2015,FALSE)</f>
        <v>0</v>
      </c>
      <c r="K272" s="284">
        <f>HLOOKUP($A272,'Scenario 8'!$I$108:$N$138,Summary!K$2-2015,FALSE)</f>
        <v>0</v>
      </c>
      <c r="L272" s="284">
        <f>HLOOKUP($A272,'Scenario 8'!$I$108:$N$138,Summary!L$2-2015,FALSE)</f>
        <v>0</v>
      </c>
      <c r="M272" s="284">
        <f>HLOOKUP($A272,'Scenario 8'!$I$108:$N$138,Summary!M$2-2015,FALSE)</f>
        <v>0</v>
      </c>
      <c r="N272" s="284">
        <f>HLOOKUP($A272,'Scenario 8'!$I$108:$N$138,Summary!N$2-2015,FALSE)</f>
        <v>0</v>
      </c>
      <c r="O272" s="284">
        <f>HLOOKUP($A272,'Scenario 8'!$I$108:$N$138,Summary!O$2-2015,FALSE)</f>
        <v>0</v>
      </c>
      <c r="P272" s="284">
        <f>HLOOKUP($A272,'Scenario 8'!$I$108:$N$138,Summary!P$2-2015,FALSE)</f>
        <v>0</v>
      </c>
      <c r="Q272" s="284">
        <f>HLOOKUP($A272,'Scenario 8'!$I$108:$N$138,Summary!Q$2-2015,FALSE)</f>
        <v>0</v>
      </c>
      <c r="R272" s="284">
        <f>HLOOKUP($A272,'Scenario 8'!$I$108:$N$138,Summary!R$2-2015,FALSE)</f>
        <v>0</v>
      </c>
      <c r="S272" s="284">
        <f>HLOOKUP($A272,'Scenario 8'!$I$108:$N$138,Summary!S$2-2015,FALSE)</f>
        <v>0</v>
      </c>
      <c r="T272" s="284">
        <f>HLOOKUP($A272,'Scenario 8'!$I$108:$N$138,Summary!T$2-2015,FALSE)</f>
        <v>0</v>
      </c>
      <c r="U272" s="284">
        <f>HLOOKUP($A272,'Scenario 8'!$I$108:$N$138,Summary!U$2-2015,FALSE)</f>
        <v>0</v>
      </c>
      <c r="V272" s="284">
        <f>HLOOKUP($A272,'Scenario 8'!$I$108:$N$138,Summary!V$2-2015,FALSE)</f>
        <v>0</v>
      </c>
      <c r="W272" s="284">
        <f>HLOOKUP($A272,'Scenario 8'!$I$108:$N$138,Summary!W$2-2015,FALSE)</f>
        <v>0</v>
      </c>
      <c r="X272" s="284">
        <f>HLOOKUP($A272,'Scenario 8'!$I$108:$N$138,Summary!X$2-2015,FALSE)</f>
        <v>0</v>
      </c>
      <c r="Y272" s="284">
        <f>HLOOKUP($A272,'Scenario 8'!$I$108:$N$138,Summary!Y$2-2015,FALSE)</f>
        <v>0</v>
      </c>
      <c r="Z272" s="284">
        <f>HLOOKUP($A272,'Scenario 8'!$I$108:$N$138,Summary!Z$2-2015,FALSE)</f>
        <v>0</v>
      </c>
      <c r="AA272" s="284">
        <f>HLOOKUP($A272,'Scenario 8'!$I$108:$N$138,Summary!AA$2-2015,FALSE)</f>
        <v>0</v>
      </c>
      <c r="AB272" s="284">
        <f>HLOOKUP($A272,'Scenario 8'!$I$108:$N$138,Summary!AB$2-2015,FALSE)</f>
        <v>0</v>
      </c>
      <c r="AC272" s="284">
        <f>HLOOKUP($A272,'Scenario 8'!$I$108:$N$138,Summary!AC$2-2015,FALSE)</f>
        <v>0</v>
      </c>
      <c r="AD272" s="284">
        <f>HLOOKUP($A272,'Scenario 8'!$I$108:$N$138,Summary!AD$2-2015,FALSE)</f>
        <v>0</v>
      </c>
      <c r="AE272" s="284">
        <f>HLOOKUP($A272,'Scenario 8'!$I$108:$N$138,Summary!AE$2-2015,FALSE)</f>
        <v>0</v>
      </c>
      <c r="AF272" s="284">
        <f>HLOOKUP($A272,'Scenario 8'!$I$108:$N$138,Summary!AF$2-2015,FALSE)</f>
        <v>0</v>
      </c>
      <c r="AG272" s="284">
        <f>HLOOKUP($A272,'Scenario 8'!$I$108:$N$138,Summary!AG$2-2015,FALSE)</f>
        <v>0</v>
      </c>
      <c r="AH272" s="284">
        <f>HLOOKUP($A272,'Scenario 8'!$I$108:$N$138,Summary!AH$2-2015,FALSE)</f>
        <v>0</v>
      </c>
      <c r="AI272" s="284">
        <f>HLOOKUP($A272,'Scenario 8'!$I$108:$N$138,Summary!AI$2-2015,FALSE)</f>
        <v>0</v>
      </c>
      <c r="AJ272" s="284">
        <f>HLOOKUP($A272,'Scenario 8'!$I$108:$N$138,Summary!AJ$2-2015,FALSE)</f>
        <v>0</v>
      </c>
      <c r="AK272" s="284">
        <f>SUM(H272:AJ272)</f>
        <v>0</v>
      </c>
    </row>
    <row r="273" spans="1:37" s="281" customFormat="1" hidden="1" outlineLevel="1">
      <c r="A273" s="283" t="str">
        <f>A272</f>
        <v>8A</v>
      </c>
      <c r="B273" s="283"/>
      <c r="C273" s="287" t="s">
        <v>227</v>
      </c>
      <c r="D273" s="283"/>
      <c r="E273" s="283"/>
      <c r="F273" s="296"/>
      <c r="G273" s="282"/>
      <c r="H273" s="284">
        <f>HLOOKUP($A273,'Scenario 8'!$I$143:$N$173,Summary!H$2-2015,FALSE)</f>
        <v>0</v>
      </c>
      <c r="I273" s="284">
        <f>HLOOKUP($A273,'Scenario 8'!$I$143:$N$173,Summary!I$2-2015,FALSE)</f>
        <v>0</v>
      </c>
      <c r="J273" s="284">
        <f>HLOOKUP($A273,'Scenario 8'!$I$143:$N$173,Summary!J$2-2015,FALSE)</f>
        <v>0</v>
      </c>
      <c r="K273" s="284">
        <f>HLOOKUP($A273,'Scenario 8'!$I$143:$N$173,Summary!K$2-2015,FALSE)</f>
        <v>0</v>
      </c>
      <c r="L273" s="284">
        <f>HLOOKUP($A273,'Scenario 8'!$I$143:$N$173,Summary!L$2-2015,FALSE)</f>
        <v>0</v>
      </c>
      <c r="M273" s="284">
        <f>HLOOKUP($A273,'Scenario 8'!$I$143:$N$173,Summary!M$2-2015,FALSE)</f>
        <v>0</v>
      </c>
      <c r="N273" s="284">
        <f>HLOOKUP($A273,'Scenario 8'!$I$143:$N$173,Summary!N$2-2015,FALSE)</f>
        <v>0</v>
      </c>
      <c r="O273" s="284">
        <f>HLOOKUP($A273,'Scenario 8'!$I$143:$N$173,Summary!O$2-2015,FALSE)</f>
        <v>0</v>
      </c>
      <c r="P273" s="284">
        <f>HLOOKUP($A273,'Scenario 8'!$I$143:$N$173,Summary!P$2-2015,FALSE)</f>
        <v>0</v>
      </c>
      <c r="Q273" s="284">
        <f>HLOOKUP($A273,'Scenario 8'!$I$143:$N$173,Summary!Q$2-2015,FALSE)</f>
        <v>0</v>
      </c>
      <c r="R273" s="284">
        <f>HLOOKUP($A273,'Scenario 8'!$I$143:$N$173,Summary!R$2-2015,FALSE)</f>
        <v>0</v>
      </c>
      <c r="S273" s="284">
        <f>HLOOKUP($A273,'Scenario 8'!$I$143:$N$173,Summary!S$2-2015,FALSE)</f>
        <v>0</v>
      </c>
      <c r="T273" s="284">
        <f>HLOOKUP($A273,'Scenario 8'!$I$143:$N$173,Summary!T$2-2015,FALSE)</f>
        <v>0</v>
      </c>
      <c r="U273" s="284">
        <f>HLOOKUP($A273,'Scenario 8'!$I$143:$N$173,Summary!U$2-2015,FALSE)</f>
        <v>0</v>
      </c>
      <c r="V273" s="284">
        <f>HLOOKUP($A273,'Scenario 8'!$I$143:$N$173,Summary!V$2-2015,FALSE)</f>
        <v>0</v>
      </c>
      <c r="W273" s="284">
        <f>HLOOKUP($A273,'Scenario 8'!$I$143:$N$173,Summary!W$2-2015,FALSE)</f>
        <v>0</v>
      </c>
      <c r="X273" s="284">
        <f>HLOOKUP($A273,'Scenario 8'!$I$143:$N$173,Summary!X$2-2015,FALSE)</f>
        <v>0</v>
      </c>
      <c r="Y273" s="284">
        <f>HLOOKUP($A273,'Scenario 8'!$I$143:$N$173,Summary!Y$2-2015,FALSE)</f>
        <v>0</v>
      </c>
      <c r="Z273" s="284">
        <f>HLOOKUP($A273,'Scenario 8'!$I$143:$N$173,Summary!Z$2-2015,FALSE)</f>
        <v>0</v>
      </c>
      <c r="AA273" s="284">
        <f>HLOOKUP($A273,'Scenario 8'!$I$143:$N$173,Summary!AA$2-2015,FALSE)</f>
        <v>0</v>
      </c>
      <c r="AB273" s="284">
        <f>HLOOKUP($A273,'Scenario 8'!$I$143:$N$173,Summary!AB$2-2015,FALSE)</f>
        <v>0</v>
      </c>
      <c r="AC273" s="284">
        <f>HLOOKUP($A273,'Scenario 8'!$I$143:$N$173,Summary!AC$2-2015,FALSE)</f>
        <v>0</v>
      </c>
      <c r="AD273" s="284">
        <f>HLOOKUP($A273,'Scenario 8'!$I$143:$N$173,Summary!AD$2-2015,FALSE)</f>
        <v>0</v>
      </c>
      <c r="AE273" s="284">
        <f>HLOOKUP($A273,'Scenario 8'!$I$143:$N$173,Summary!AE$2-2015,FALSE)</f>
        <v>0</v>
      </c>
      <c r="AF273" s="284">
        <f>HLOOKUP($A273,'Scenario 8'!$I$143:$N$173,Summary!AF$2-2015,FALSE)</f>
        <v>0</v>
      </c>
      <c r="AG273" s="284">
        <f>HLOOKUP($A273,'Scenario 8'!$I$143:$N$173,Summary!AG$2-2015,FALSE)</f>
        <v>0</v>
      </c>
      <c r="AH273" s="284">
        <f>HLOOKUP($A273,'Scenario 8'!$I$143:$N$173,Summary!AH$2-2015,FALSE)</f>
        <v>0</v>
      </c>
      <c r="AI273" s="284">
        <f>HLOOKUP($A273,'Scenario 8'!$I$143:$N$173,Summary!AI$2-2015,FALSE)</f>
        <v>0</v>
      </c>
      <c r="AJ273" s="284">
        <f>HLOOKUP($A273,'Scenario 8'!$I$143:$N$173,Summary!AJ$2-2015,FALSE)</f>
        <v>0</v>
      </c>
      <c r="AK273" s="284">
        <f>SUM(H273:AJ273)</f>
        <v>0</v>
      </c>
    </row>
    <row r="274" spans="1:37" s="281" customFormat="1" hidden="1" outlineLevel="1">
      <c r="A274" s="283" t="str">
        <f>A273</f>
        <v>8A</v>
      </c>
      <c r="B274" s="283"/>
      <c r="C274" s="287" t="s">
        <v>114</v>
      </c>
      <c r="D274" s="283"/>
      <c r="E274" s="283"/>
      <c r="F274" s="296"/>
      <c r="G274" s="282"/>
      <c r="H274" s="284">
        <f>HLOOKUP($A274,'Scenario 8'!$I$178:$N$208,Summary!H$2-2015,FALSE)</f>
        <v>0</v>
      </c>
      <c r="I274" s="284">
        <f>HLOOKUP($A274,'Scenario 8'!$I$178:$N$208,Summary!I$2-2015,FALSE)</f>
        <v>0</v>
      </c>
      <c r="J274" s="284">
        <f>HLOOKUP($A274,'Scenario 8'!$I$178:$N$208,Summary!J$2-2015,FALSE)</f>
        <v>0</v>
      </c>
      <c r="K274" s="284">
        <f>HLOOKUP($A274,'Scenario 8'!$I$178:$N$208,Summary!K$2-2015,FALSE)</f>
        <v>0</v>
      </c>
      <c r="L274" s="284">
        <f>HLOOKUP($A274,'Scenario 8'!$I$178:$N$208,Summary!L$2-2015,FALSE)</f>
        <v>0</v>
      </c>
      <c r="M274" s="284">
        <f>HLOOKUP($A274,'Scenario 8'!$I$178:$N$208,Summary!M$2-2015,FALSE)</f>
        <v>0</v>
      </c>
      <c r="N274" s="284">
        <f>HLOOKUP($A274,'Scenario 8'!$I$178:$N$208,Summary!N$2-2015,FALSE)</f>
        <v>0</v>
      </c>
      <c r="O274" s="284">
        <f>HLOOKUP($A274,'Scenario 8'!$I$178:$N$208,Summary!O$2-2015,FALSE)</f>
        <v>0</v>
      </c>
      <c r="P274" s="284">
        <f>HLOOKUP($A274,'Scenario 8'!$I$178:$N$208,Summary!P$2-2015,FALSE)</f>
        <v>0</v>
      </c>
      <c r="Q274" s="284">
        <f>HLOOKUP($A274,'Scenario 8'!$I$178:$N$208,Summary!Q$2-2015,FALSE)</f>
        <v>0</v>
      </c>
      <c r="R274" s="284">
        <f>HLOOKUP($A274,'Scenario 8'!$I$178:$N$208,Summary!R$2-2015,FALSE)</f>
        <v>0</v>
      </c>
      <c r="S274" s="284">
        <f>HLOOKUP($A274,'Scenario 8'!$I$178:$N$208,Summary!S$2-2015,FALSE)</f>
        <v>0</v>
      </c>
      <c r="T274" s="284">
        <f>HLOOKUP($A274,'Scenario 8'!$I$178:$N$208,Summary!T$2-2015,FALSE)</f>
        <v>0</v>
      </c>
      <c r="U274" s="284">
        <f>HLOOKUP($A274,'Scenario 8'!$I$178:$N$208,Summary!U$2-2015,FALSE)</f>
        <v>0</v>
      </c>
      <c r="V274" s="284">
        <f>HLOOKUP($A274,'Scenario 8'!$I$178:$N$208,Summary!V$2-2015,FALSE)</f>
        <v>0</v>
      </c>
      <c r="W274" s="284">
        <f>HLOOKUP($A274,'Scenario 8'!$I$178:$N$208,Summary!W$2-2015,FALSE)</f>
        <v>0</v>
      </c>
      <c r="X274" s="284">
        <f>HLOOKUP($A274,'Scenario 8'!$I$178:$N$208,Summary!X$2-2015,FALSE)</f>
        <v>0</v>
      </c>
      <c r="Y274" s="284">
        <f>HLOOKUP($A274,'Scenario 8'!$I$178:$N$208,Summary!Y$2-2015,FALSE)</f>
        <v>0</v>
      </c>
      <c r="Z274" s="284">
        <f>HLOOKUP($A274,'Scenario 8'!$I$178:$N$208,Summary!Z$2-2015,FALSE)</f>
        <v>0</v>
      </c>
      <c r="AA274" s="284">
        <f>HLOOKUP($A274,'Scenario 8'!$I$178:$N$208,Summary!AA$2-2015,FALSE)</f>
        <v>0</v>
      </c>
      <c r="AB274" s="284">
        <f>HLOOKUP($A274,'Scenario 8'!$I$178:$N$208,Summary!AB$2-2015,FALSE)</f>
        <v>0</v>
      </c>
      <c r="AC274" s="284">
        <f>HLOOKUP($A274,'Scenario 8'!$I$178:$N$208,Summary!AC$2-2015,FALSE)</f>
        <v>0</v>
      </c>
      <c r="AD274" s="284">
        <f>HLOOKUP($A274,'Scenario 8'!$I$178:$N$208,Summary!AD$2-2015,FALSE)</f>
        <v>0</v>
      </c>
      <c r="AE274" s="284">
        <f>HLOOKUP($A274,'Scenario 8'!$I$178:$N$208,Summary!AE$2-2015,FALSE)</f>
        <v>0</v>
      </c>
      <c r="AF274" s="284">
        <f>HLOOKUP($A274,'Scenario 8'!$I$178:$N$208,Summary!AF$2-2015,FALSE)</f>
        <v>0</v>
      </c>
      <c r="AG274" s="284">
        <f>HLOOKUP($A274,'Scenario 8'!$I$178:$N$208,Summary!AG$2-2015,FALSE)</f>
        <v>0</v>
      </c>
      <c r="AH274" s="284">
        <f>HLOOKUP($A274,'Scenario 8'!$I$178:$N$208,Summary!AH$2-2015,FALSE)</f>
        <v>0</v>
      </c>
      <c r="AI274" s="284">
        <f>HLOOKUP($A274,'Scenario 8'!$I$178:$N$208,Summary!AI$2-2015,FALSE)</f>
        <v>0</v>
      </c>
      <c r="AJ274" s="284">
        <f>HLOOKUP($A274,'Scenario 8'!$I$178:$N$208,Summary!AJ$2-2015,FALSE)</f>
        <v>0</v>
      </c>
      <c r="AK274" s="284">
        <f>SUM(H274:AJ274)</f>
        <v>0</v>
      </c>
    </row>
    <row r="275" spans="1:37" s="281" customFormat="1" collapsed="1">
      <c r="A275" s="285" t="s">
        <v>253</v>
      </c>
      <c r="B275" s="285" t="str">
        <f t="shared" ref="B275" si="1248">CONCATENATE("Sensitivity ",A275)</f>
        <v>Sensitivity 8B</v>
      </c>
      <c r="C275" s="289" t="s">
        <v>237</v>
      </c>
      <c r="D275" s="285" t="s">
        <v>427</v>
      </c>
      <c r="E275" s="285" t="s">
        <v>427</v>
      </c>
      <c r="F275" s="295"/>
      <c r="G275" s="288"/>
      <c r="H275" s="290">
        <f>SUBTOTAL(9,H276:H280)</f>
        <v>0</v>
      </c>
      <c r="I275" s="290">
        <f t="shared" ref="I275" si="1249">SUBTOTAL(9,I276:I280)</f>
        <v>0</v>
      </c>
      <c r="J275" s="290">
        <f t="shared" ref="J275" si="1250">SUBTOTAL(9,J276:J280)</f>
        <v>0</v>
      </c>
      <c r="K275" s="290">
        <f t="shared" ref="K275" si="1251">SUBTOTAL(9,K276:K280)</f>
        <v>0</v>
      </c>
      <c r="L275" s="290">
        <f t="shared" ref="L275" si="1252">SUBTOTAL(9,L276:L280)</f>
        <v>0</v>
      </c>
      <c r="M275" s="290">
        <f t="shared" ref="M275" si="1253">SUBTOTAL(9,M276:M280)</f>
        <v>0</v>
      </c>
      <c r="N275" s="290">
        <f t="shared" ref="N275" si="1254">SUBTOTAL(9,N276:N280)</f>
        <v>0</v>
      </c>
      <c r="O275" s="290">
        <f t="shared" ref="O275" si="1255">SUBTOTAL(9,O276:O280)</f>
        <v>0</v>
      </c>
      <c r="P275" s="290">
        <f t="shared" ref="P275" si="1256">SUBTOTAL(9,P276:P280)</f>
        <v>0</v>
      </c>
      <c r="Q275" s="290">
        <f t="shared" ref="Q275" si="1257">SUBTOTAL(9,Q276:Q280)</f>
        <v>0</v>
      </c>
      <c r="R275" s="290">
        <f t="shared" ref="R275" si="1258">SUBTOTAL(9,R276:R280)</f>
        <v>0</v>
      </c>
      <c r="S275" s="290">
        <f t="shared" ref="S275" si="1259">SUBTOTAL(9,S276:S280)</f>
        <v>0</v>
      </c>
      <c r="T275" s="290">
        <f t="shared" ref="T275" si="1260">SUBTOTAL(9,T276:T280)</f>
        <v>0</v>
      </c>
      <c r="U275" s="290">
        <f t="shared" ref="U275" si="1261">SUBTOTAL(9,U276:U280)</f>
        <v>0</v>
      </c>
      <c r="V275" s="290">
        <f t="shared" ref="V275" si="1262">SUBTOTAL(9,V276:V280)</f>
        <v>0</v>
      </c>
      <c r="W275" s="290">
        <f t="shared" ref="W275" si="1263">SUBTOTAL(9,W276:W280)</f>
        <v>0</v>
      </c>
      <c r="X275" s="290">
        <f t="shared" ref="X275" si="1264">SUBTOTAL(9,X276:X280)</f>
        <v>0</v>
      </c>
      <c r="Y275" s="290">
        <f t="shared" ref="Y275" si="1265">SUBTOTAL(9,Y276:Y280)</f>
        <v>0</v>
      </c>
      <c r="Z275" s="290">
        <f t="shared" ref="Z275" si="1266">SUBTOTAL(9,Z276:Z280)</f>
        <v>0</v>
      </c>
      <c r="AA275" s="290">
        <f t="shared" ref="AA275" si="1267">SUBTOTAL(9,AA276:AA280)</f>
        <v>0</v>
      </c>
      <c r="AB275" s="290">
        <f t="shared" ref="AB275" si="1268">SUBTOTAL(9,AB276:AB280)</f>
        <v>0</v>
      </c>
      <c r="AC275" s="290">
        <f t="shared" ref="AC275" si="1269">SUBTOTAL(9,AC276:AC280)</f>
        <v>0</v>
      </c>
      <c r="AD275" s="290">
        <f t="shared" ref="AD275" si="1270">SUBTOTAL(9,AD276:AD280)</f>
        <v>0</v>
      </c>
      <c r="AE275" s="290">
        <f t="shared" ref="AE275" si="1271">SUBTOTAL(9,AE276:AE280)</f>
        <v>0</v>
      </c>
      <c r="AF275" s="290">
        <f t="shared" ref="AF275" si="1272">SUBTOTAL(9,AF276:AF280)</f>
        <v>0</v>
      </c>
      <c r="AG275" s="290">
        <f t="shared" ref="AG275" si="1273">SUBTOTAL(9,AG276:AG280)</f>
        <v>0</v>
      </c>
      <c r="AH275" s="290">
        <f t="shared" ref="AH275" si="1274">SUBTOTAL(9,AH276:AH280)</f>
        <v>0</v>
      </c>
      <c r="AI275" s="290">
        <f t="shared" ref="AI275" si="1275">SUBTOTAL(9,AI276:AI280)</f>
        <v>0</v>
      </c>
      <c r="AJ275" s="290">
        <f t="shared" ref="AJ275" si="1276">SUBTOTAL(9,AJ276:AJ280)</f>
        <v>0</v>
      </c>
      <c r="AK275" s="290">
        <f t="shared" ref="AK275" si="1277">SUBTOTAL(9,AK276:AK280)</f>
        <v>0</v>
      </c>
    </row>
    <row r="276" spans="1:37" s="281" customFormat="1" hidden="1" outlineLevel="1">
      <c r="A276" s="283" t="str">
        <f>A275</f>
        <v>8B</v>
      </c>
      <c r="B276" s="283"/>
      <c r="C276" s="287" t="s">
        <v>224</v>
      </c>
      <c r="D276" s="283"/>
      <c r="E276" s="283"/>
      <c r="F276" s="296"/>
      <c r="G276" s="282"/>
      <c r="H276" s="284">
        <f>HLOOKUP($A276,'Scenario 8'!$I$42:$N$72,Summary!H$2-2015,FALSE)</f>
        <v>0</v>
      </c>
      <c r="I276" s="284">
        <f>HLOOKUP($A276,'Scenario 8'!$I$42:$N$72,Summary!I$2-2015,FALSE)</f>
        <v>0</v>
      </c>
      <c r="J276" s="284">
        <f>HLOOKUP($A276,'Scenario 8'!$I$42:$N$72,Summary!J$2-2015,FALSE)</f>
        <v>0</v>
      </c>
      <c r="K276" s="284">
        <f>HLOOKUP($A276,'Scenario 8'!$I$42:$N$72,Summary!K$2-2015,FALSE)</f>
        <v>0</v>
      </c>
      <c r="L276" s="284">
        <f>HLOOKUP($A276,'Scenario 8'!$I$42:$N$72,Summary!L$2-2015,FALSE)</f>
        <v>0</v>
      </c>
      <c r="M276" s="284">
        <f>HLOOKUP($A276,'Scenario 8'!$I$42:$N$72,Summary!M$2-2015,FALSE)</f>
        <v>0</v>
      </c>
      <c r="N276" s="284">
        <f>HLOOKUP($A276,'Scenario 8'!$I$42:$N$72,Summary!N$2-2015,FALSE)</f>
        <v>0</v>
      </c>
      <c r="O276" s="284">
        <f>HLOOKUP($A276,'Scenario 8'!$I$42:$N$72,Summary!O$2-2015,FALSE)</f>
        <v>0</v>
      </c>
      <c r="P276" s="284">
        <f>HLOOKUP($A276,'Scenario 8'!$I$42:$N$72,Summary!P$2-2015,FALSE)</f>
        <v>0</v>
      </c>
      <c r="Q276" s="284">
        <f>HLOOKUP($A276,'Scenario 8'!$I$42:$N$72,Summary!Q$2-2015,FALSE)</f>
        <v>0</v>
      </c>
      <c r="R276" s="284">
        <f>HLOOKUP($A276,'Scenario 8'!$I$42:$N$72,Summary!R$2-2015,FALSE)</f>
        <v>0</v>
      </c>
      <c r="S276" s="284">
        <f>HLOOKUP($A276,'Scenario 8'!$I$42:$N$72,Summary!S$2-2015,FALSE)</f>
        <v>0</v>
      </c>
      <c r="T276" s="284">
        <f>HLOOKUP($A276,'Scenario 8'!$I$42:$N$72,Summary!T$2-2015,FALSE)</f>
        <v>0</v>
      </c>
      <c r="U276" s="284">
        <f>HLOOKUP($A276,'Scenario 8'!$I$42:$N$72,Summary!U$2-2015,FALSE)</f>
        <v>0</v>
      </c>
      <c r="V276" s="284">
        <f>HLOOKUP($A276,'Scenario 8'!$I$42:$N$72,Summary!V$2-2015,FALSE)</f>
        <v>0</v>
      </c>
      <c r="W276" s="284">
        <f>HLOOKUP($A276,'Scenario 8'!$I$42:$N$72,Summary!W$2-2015,FALSE)</f>
        <v>0</v>
      </c>
      <c r="X276" s="284">
        <f>HLOOKUP($A276,'Scenario 8'!$I$42:$N$72,Summary!X$2-2015,FALSE)</f>
        <v>0</v>
      </c>
      <c r="Y276" s="284">
        <f>HLOOKUP($A276,'Scenario 8'!$I$42:$N$72,Summary!Y$2-2015,FALSE)</f>
        <v>0</v>
      </c>
      <c r="Z276" s="284">
        <f>HLOOKUP($A276,'Scenario 8'!$I$42:$N$72,Summary!Z$2-2015,FALSE)</f>
        <v>0</v>
      </c>
      <c r="AA276" s="284">
        <f>HLOOKUP($A276,'Scenario 8'!$I$42:$N$72,Summary!AA$2-2015,FALSE)</f>
        <v>0</v>
      </c>
      <c r="AB276" s="284">
        <f>HLOOKUP($A276,'Scenario 8'!$I$42:$N$72,Summary!AB$2-2015,FALSE)</f>
        <v>0</v>
      </c>
      <c r="AC276" s="284">
        <f>HLOOKUP($A276,'Scenario 8'!$I$42:$N$72,Summary!AC$2-2015,FALSE)</f>
        <v>0</v>
      </c>
      <c r="AD276" s="284">
        <f>HLOOKUP($A276,'Scenario 8'!$I$42:$N$72,Summary!AD$2-2015,FALSE)</f>
        <v>0</v>
      </c>
      <c r="AE276" s="284">
        <f>HLOOKUP($A276,'Scenario 8'!$I$42:$N$72,Summary!AE$2-2015,FALSE)</f>
        <v>0</v>
      </c>
      <c r="AF276" s="284">
        <f>HLOOKUP($A276,'Scenario 8'!$I$42:$N$72,Summary!AF$2-2015,FALSE)</f>
        <v>0</v>
      </c>
      <c r="AG276" s="284">
        <f>HLOOKUP($A276,'Scenario 8'!$I$42:$N$72,Summary!AG$2-2015,FALSE)</f>
        <v>0</v>
      </c>
      <c r="AH276" s="284">
        <f>HLOOKUP($A276,'Scenario 8'!$I$42:$N$72,Summary!AH$2-2015,FALSE)</f>
        <v>0</v>
      </c>
      <c r="AI276" s="284">
        <f>HLOOKUP($A276,'Scenario 8'!$I$42:$N$72,Summary!AI$2-2015,FALSE)</f>
        <v>0</v>
      </c>
      <c r="AJ276" s="284">
        <f>HLOOKUP($A276,'Scenario 8'!$I$42:$N$72,Summary!AJ$2-2015,FALSE)</f>
        <v>0</v>
      </c>
      <c r="AK276" s="284">
        <f>SUM(H276:AJ276)</f>
        <v>0</v>
      </c>
    </row>
    <row r="277" spans="1:37" s="281" customFormat="1" hidden="1" outlineLevel="1">
      <c r="A277" s="283" t="str">
        <f>A276</f>
        <v>8B</v>
      </c>
      <c r="B277" s="283"/>
      <c r="C277" s="287" t="s">
        <v>225</v>
      </c>
      <c r="D277" s="283"/>
      <c r="E277" s="283"/>
      <c r="F277" s="296"/>
      <c r="G277" s="282"/>
      <c r="H277" s="284" t="str">
        <f>HLOOKUP($A277,'Scenario 8'!$I$75:$N$105,Summary!H$2-2015,FALSE)</f>
        <v/>
      </c>
      <c r="I277" s="284" t="str">
        <f>HLOOKUP($A277,'Scenario 8'!$I$75:$N$105,Summary!I$2-2015,FALSE)</f>
        <v/>
      </c>
      <c r="J277" s="284" t="str">
        <f>HLOOKUP($A277,'Scenario 8'!$I$75:$N$105,Summary!J$2-2015,FALSE)</f>
        <v/>
      </c>
      <c r="K277" s="284" t="str">
        <f>HLOOKUP($A277,'Scenario 8'!$I$75:$N$105,Summary!K$2-2015,FALSE)</f>
        <v/>
      </c>
      <c r="L277" s="284" t="str">
        <f>HLOOKUP($A277,'Scenario 8'!$I$75:$N$105,Summary!L$2-2015,FALSE)</f>
        <v/>
      </c>
      <c r="M277" s="284" t="str">
        <f>HLOOKUP($A277,'Scenario 8'!$I$75:$N$105,Summary!M$2-2015,FALSE)</f>
        <v/>
      </c>
      <c r="N277" s="284" t="str">
        <f>HLOOKUP($A277,'Scenario 8'!$I$75:$N$105,Summary!N$2-2015,FALSE)</f>
        <v/>
      </c>
      <c r="O277" s="284" t="str">
        <f>HLOOKUP($A277,'Scenario 8'!$I$75:$N$105,Summary!O$2-2015,FALSE)</f>
        <v/>
      </c>
      <c r="P277" s="284" t="str">
        <f>HLOOKUP($A277,'Scenario 8'!$I$75:$N$105,Summary!P$2-2015,FALSE)</f>
        <v/>
      </c>
      <c r="Q277" s="284" t="str">
        <f>HLOOKUP($A277,'Scenario 8'!$I$75:$N$105,Summary!Q$2-2015,FALSE)</f>
        <v/>
      </c>
      <c r="R277" s="284" t="str">
        <f>HLOOKUP($A277,'Scenario 8'!$I$75:$N$105,Summary!R$2-2015,FALSE)</f>
        <v/>
      </c>
      <c r="S277" s="284" t="str">
        <f>HLOOKUP($A277,'Scenario 8'!$I$75:$N$105,Summary!S$2-2015,FALSE)</f>
        <v/>
      </c>
      <c r="T277" s="284" t="str">
        <f>HLOOKUP($A277,'Scenario 8'!$I$75:$N$105,Summary!T$2-2015,FALSE)</f>
        <v/>
      </c>
      <c r="U277" s="284" t="str">
        <f>HLOOKUP($A277,'Scenario 8'!$I$75:$N$105,Summary!U$2-2015,FALSE)</f>
        <v/>
      </c>
      <c r="V277" s="284" t="str">
        <f>HLOOKUP($A277,'Scenario 8'!$I$75:$N$105,Summary!V$2-2015,FALSE)</f>
        <v/>
      </c>
      <c r="W277" s="284" t="str">
        <f>HLOOKUP($A277,'Scenario 8'!$I$75:$N$105,Summary!W$2-2015,FALSE)</f>
        <v/>
      </c>
      <c r="X277" s="284" t="str">
        <f>HLOOKUP($A277,'Scenario 8'!$I$75:$N$105,Summary!X$2-2015,FALSE)</f>
        <v/>
      </c>
      <c r="Y277" s="284" t="str">
        <f>HLOOKUP($A277,'Scenario 8'!$I$75:$N$105,Summary!Y$2-2015,FALSE)</f>
        <v/>
      </c>
      <c r="Z277" s="284" t="str">
        <f>HLOOKUP($A277,'Scenario 8'!$I$75:$N$105,Summary!Z$2-2015,FALSE)</f>
        <v/>
      </c>
      <c r="AA277" s="284" t="str">
        <f>HLOOKUP($A277,'Scenario 8'!$I$75:$N$105,Summary!AA$2-2015,FALSE)</f>
        <v/>
      </c>
      <c r="AB277" s="284" t="str">
        <f>HLOOKUP($A277,'Scenario 8'!$I$75:$N$105,Summary!AB$2-2015,FALSE)</f>
        <v/>
      </c>
      <c r="AC277" s="284" t="str">
        <f>HLOOKUP($A277,'Scenario 8'!$I$75:$N$105,Summary!AC$2-2015,FALSE)</f>
        <v/>
      </c>
      <c r="AD277" s="284" t="str">
        <f>HLOOKUP($A277,'Scenario 8'!$I$75:$N$105,Summary!AD$2-2015,FALSE)</f>
        <v/>
      </c>
      <c r="AE277" s="284" t="str">
        <f>HLOOKUP($A277,'Scenario 8'!$I$75:$N$105,Summary!AE$2-2015,FALSE)</f>
        <v/>
      </c>
      <c r="AF277" s="284" t="str">
        <f>HLOOKUP($A277,'Scenario 8'!$I$75:$N$105,Summary!AF$2-2015,FALSE)</f>
        <v/>
      </c>
      <c r="AG277" s="284" t="str">
        <f>HLOOKUP($A277,'Scenario 8'!$I$75:$N$105,Summary!AG$2-2015,FALSE)</f>
        <v/>
      </c>
      <c r="AH277" s="284" t="str">
        <f>HLOOKUP($A277,'Scenario 8'!$I$75:$N$105,Summary!AH$2-2015,FALSE)</f>
        <v/>
      </c>
      <c r="AI277" s="284" t="str">
        <f>HLOOKUP($A277,'Scenario 8'!$I$75:$N$105,Summary!AI$2-2015,FALSE)</f>
        <v/>
      </c>
      <c r="AJ277" s="284" t="str">
        <f>HLOOKUP($A277,'Scenario 8'!$I$75:$N$105,Summary!AJ$2-2015,FALSE)</f>
        <v/>
      </c>
      <c r="AK277" s="284">
        <f>SUM(H277:AJ277)</f>
        <v>0</v>
      </c>
    </row>
    <row r="278" spans="1:37" s="281" customFormat="1" hidden="1" outlineLevel="1">
      <c r="A278" s="283" t="str">
        <f>A277</f>
        <v>8B</v>
      </c>
      <c r="B278" s="283"/>
      <c r="C278" s="287" t="s">
        <v>226</v>
      </c>
      <c r="D278" s="283"/>
      <c r="E278" s="283"/>
      <c r="F278" s="296"/>
      <c r="G278" s="282"/>
      <c r="H278" s="284">
        <f>HLOOKUP($A278,'Scenario 8'!$I$108:$N$138,Summary!H$2-2015,FALSE)</f>
        <v>0</v>
      </c>
      <c r="I278" s="284">
        <f>HLOOKUP($A278,'Scenario 8'!$I$108:$N$138,Summary!I$2-2015,FALSE)</f>
        <v>0</v>
      </c>
      <c r="J278" s="284">
        <f>HLOOKUP($A278,'Scenario 8'!$I$108:$N$138,Summary!J$2-2015,FALSE)</f>
        <v>0</v>
      </c>
      <c r="K278" s="284">
        <f>HLOOKUP($A278,'Scenario 8'!$I$108:$N$138,Summary!K$2-2015,FALSE)</f>
        <v>0</v>
      </c>
      <c r="L278" s="284">
        <f>HLOOKUP($A278,'Scenario 8'!$I$108:$N$138,Summary!L$2-2015,FALSE)</f>
        <v>0</v>
      </c>
      <c r="M278" s="284">
        <f>HLOOKUP($A278,'Scenario 8'!$I$108:$N$138,Summary!M$2-2015,FALSE)</f>
        <v>0</v>
      </c>
      <c r="N278" s="284">
        <f>HLOOKUP($A278,'Scenario 8'!$I$108:$N$138,Summary!N$2-2015,FALSE)</f>
        <v>0</v>
      </c>
      <c r="O278" s="284">
        <f>HLOOKUP($A278,'Scenario 8'!$I$108:$N$138,Summary!O$2-2015,FALSE)</f>
        <v>0</v>
      </c>
      <c r="P278" s="284">
        <f>HLOOKUP($A278,'Scenario 8'!$I$108:$N$138,Summary!P$2-2015,FALSE)</f>
        <v>0</v>
      </c>
      <c r="Q278" s="284">
        <f>HLOOKUP($A278,'Scenario 8'!$I$108:$N$138,Summary!Q$2-2015,FALSE)</f>
        <v>0</v>
      </c>
      <c r="R278" s="284">
        <f>HLOOKUP($A278,'Scenario 8'!$I$108:$N$138,Summary!R$2-2015,FALSE)</f>
        <v>0</v>
      </c>
      <c r="S278" s="284">
        <f>HLOOKUP($A278,'Scenario 8'!$I$108:$N$138,Summary!S$2-2015,FALSE)</f>
        <v>0</v>
      </c>
      <c r="T278" s="284">
        <f>HLOOKUP($A278,'Scenario 8'!$I$108:$N$138,Summary!T$2-2015,FALSE)</f>
        <v>0</v>
      </c>
      <c r="U278" s="284">
        <f>HLOOKUP($A278,'Scenario 8'!$I$108:$N$138,Summary!U$2-2015,FALSE)</f>
        <v>0</v>
      </c>
      <c r="V278" s="284">
        <f>HLOOKUP($A278,'Scenario 8'!$I$108:$N$138,Summary!V$2-2015,FALSE)</f>
        <v>0</v>
      </c>
      <c r="W278" s="284">
        <f>HLOOKUP($A278,'Scenario 8'!$I$108:$N$138,Summary!W$2-2015,FALSE)</f>
        <v>0</v>
      </c>
      <c r="X278" s="284">
        <f>HLOOKUP($A278,'Scenario 8'!$I$108:$N$138,Summary!X$2-2015,FALSE)</f>
        <v>0</v>
      </c>
      <c r="Y278" s="284">
        <f>HLOOKUP($A278,'Scenario 8'!$I$108:$N$138,Summary!Y$2-2015,FALSE)</f>
        <v>0</v>
      </c>
      <c r="Z278" s="284">
        <f>HLOOKUP($A278,'Scenario 8'!$I$108:$N$138,Summary!Z$2-2015,FALSE)</f>
        <v>0</v>
      </c>
      <c r="AA278" s="284">
        <f>HLOOKUP($A278,'Scenario 8'!$I$108:$N$138,Summary!AA$2-2015,FALSE)</f>
        <v>0</v>
      </c>
      <c r="AB278" s="284">
        <f>HLOOKUP($A278,'Scenario 8'!$I$108:$N$138,Summary!AB$2-2015,FALSE)</f>
        <v>0</v>
      </c>
      <c r="AC278" s="284">
        <f>HLOOKUP($A278,'Scenario 8'!$I$108:$N$138,Summary!AC$2-2015,FALSE)</f>
        <v>0</v>
      </c>
      <c r="AD278" s="284">
        <f>HLOOKUP($A278,'Scenario 8'!$I$108:$N$138,Summary!AD$2-2015,FALSE)</f>
        <v>0</v>
      </c>
      <c r="AE278" s="284">
        <f>HLOOKUP($A278,'Scenario 8'!$I$108:$N$138,Summary!AE$2-2015,FALSE)</f>
        <v>0</v>
      </c>
      <c r="AF278" s="284">
        <f>HLOOKUP($A278,'Scenario 8'!$I$108:$N$138,Summary!AF$2-2015,FALSE)</f>
        <v>0</v>
      </c>
      <c r="AG278" s="284">
        <f>HLOOKUP($A278,'Scenario 8'!$I$108:$N$138,Summary!AG$2-2015,FALSE)</f>
        <v>0</v>
      </c>
      <c r="AH278" s="284">
        <f>HLOOKUP($A278,'Scenario 8'!$I$108:$N$138,Summary!AH$2-2015,FALSE)</f>
        <v>0</v>
      </c>
      <c r="AI278" s="284">
        <f>HLOOKUP($A278,'Scenario 8'!$I$108:$N$138,Summary!AI$2-2015,FALSE)</f>
        <v>0</v>
      </c>
      <c r="AJ278" s="284">
        <f>HLOOKUP($A278,'Scenario 8'!$I$108:$N$138,Summary!AJ$2-2015,FALSE)</f>
        <v>0</v>
      </c>
      <c r="AK278" s="284">
        <f>SUM(H278:AJ278)</f>
        <v>0</v>
      </c>
    </row>
    <row r="279" spans="1:37" s="281" customFormat="1" hidden="1" outlineLevel="1">
      <c r="A279" s="283" t="str">
        <f>A278</f>
        <v>8B</v>
      </c>
      <c r="B279" s="283"/>
      <c r="C279" s="287" t="s">
        <v>227</v>
      </c>
      <c r="D279" s="283"/>
      <c r="E279" s="283"/>
      <c r="F279" s="296"/>
      <c r="G279" s="282"/>
      <c r="H279" s="284">
        <f>HLOOKUP($A279,'Scenario 8'!$I$143:$N$173,Summary!H$2-2015,FALSE)</f>
        <v>0</v>
      </c>
      <c r="I279" s="284">
        <f>HLOOKUP($A279,'Scenario 8'!$I$143:$N$173,Summary!I$2-2015,FALSE)</f>
        <v>0</v>
      </c>
      <c r="J279" s="284">
        <f>HLOOKUP($A279,'Scenario 8'!$I$143:$N$173,Summary!J$2-2015,FALSE)</f>
        <v>0</v>
      </c>
      <c r="K279" s="284">
        <f>HLOOKUP($A279,'Scenario 8'!$I$143:$N$173,Summary!K$2-2015,FALSE)</f>
        <v>0</v>
      </c>
      <c r="L279" s="284">
        <f>HLOOKUP($A279,'Scenario 8'!$I$143:$N$173,Summary!L$2-2015,FALSE)</f>
        <v>0</v>
      </c>
      <c r="M279" s="284">
        <f>HLOOKUP($A279,'Scenario 8'!$I$143:$N$173,Summary!M$2-2015,FALSE)</f>
        <v>0</v>
      </c>
      <c r="N279" s="284">
        <f>HLOOKUP($A279,'Scenario 8'!$I$143:$N$173,Summary!N$2-2015,FALSE)</f>
        <v>0</v>
      </c>
      <c r="O279" s="284">
        <f>HLOOKUP($A279,'Scenario 8'!$I$143:$N$173,Summary!O$2-2015,FALSE)</f>
        <v>0</v>
      </c>
      <c r="P279" s="284">
        <f>HLOOKUP($A279,'Scenario 8'!$I$143:$N$173,Summary!P$2-2015,FALSE)</f>
        <v>0</v>
      </c>
      <c r="Q279" s="284">
        <f>HLOOKUP($A279,'Scenario 8'!$I$143:$N$173,Summary!Q$2-2015,FALSE)</f>
        <v>0</v>
      </c>
      <c r="R279" s="284">
        <f>HLOOKUP($A279,'Scenario 8'!$I$143:$N$173,Summary!R$2-2015,FALSE)</f>
        <v>0</v>
      </c>
      <c r="S279" s="284">
        <f>HLOOKUP($A279,'Scenario 8'!$I$143:$N$173,Summary!S$2-2015,FALSE)</f>
        <v>0</v>
      </c>
      <c r="T279" s="284">
        <f>HLOOKUP($A279,'Scenario 8'!$I$143:$N$173,Summary!T$2-2015,FALSE)</f>
        <v>0</v>
      </c>
      <c r="U279" s="284">
        <f>HLOOKUP($A279,'Scenario 8'!$I$143:$N$173,Summary!U$2-2015,FALSE)</f>
        <v>0</v>
      </c>
      <c r="V279" s="284">
        <f>HLOOKUP($A279,'Scenario 8'!$I$143:$N$173,Summary!V$2-2015,FALSE)</f>
        <v>0</v>
      </c>
      <c r="W279" s="284">
        <f>HLOOKUP($A279,'Scenario 8'!$I$143:$N$173,Summary!W$2-2015,FALSE)</f>
        <v>0</v>
      </c>
      <c r="X279" s="284">
        <f>HLOOKUP($A279,'Scenario 8'!$I$143:$N$173,Summary!X$2-2015,FALSE)</f>
        <v>0</v>
      </c>
      <c r="Y279" s="284">
        <f>HLOOKUP($A279,'Scenario 8'!$I$143:$N$173,Summary!Y$2-2015,FALSE)</f>
        <v>0</v>
      </c>
      <c r="Z279" s="284">
        <f>HLOOKUP($A279,'Scenario 8'!$I$143:$N$173,Summary!Z$2-2015,FALSE)</f>
        <v>0</v>
      </c>
      <c r="AA279" s="284">
        <f>HLOOKUP($A279,'Scenario 8'!$I$143:$N$173,Summary!AA$2-2015,FALSE)</f>
        <v>0</v>
      </c>
      <c r="AB279" s="284">
        <f>HLOOKUP($A279,'Scenario 8'!$I$143:$N$173,Summary!AB$2-2015,FALSE)</f>
        <v>0</v>
      </c>
      <c r="AC279" s="284">
        <f>HLOOKUP($A279,'Scenario 8'!$I$143:$N$173,Summary!AC$2-2015,FALSE)</f>
        <v>0</v>
      </c>
      <c r="AD279" s="284">
        <f>HLOOKUP($A279,'Scenario 8'!$I$143:$N$173,Summary!AD$2-2015,FALSE)</f>
        <v>0</v>
      </c>
      <c r="AE279" s="284">
        <f>HLOOKUP($A279,'Scenario 8'!$I$143:$N$173,Summary!AE$2-2015,FALSE)</f>
        <v>0</v>
      </c>
      <c r="AF279" s="284">
        <f>HLOOKUP($A279,'Scenario 8'!$I$143:$N$173,Summary!AF$2-2015,FALSE)</f>
        <v>0</v>
      </c>
      <c r="AG279" s="284">
        <f>HLOOKUP($A279,'Scenario 8'!$I$143:$N$173,Summary!AG$2-2015,FALSE)</f>
        <v>0</v>
      </c>
      <c r="AH279" s="284">
        <f>HLOOKUP($A279,'Scenario 8'!$I$143:$N$173,Summary!AH$2-2015,FALSE)</f>
        <v>0</v>
      </c>
      <c r="AI279" s="284">
        <f>HLOOKUP($A279,'Scenario 8'!$I$143:$N$173,Summary!AI$2-2015,FALSE)</f>
        <v>0</v>
      </c>
      <c r="AJ279" s="284">
        <f>HLOOKUP($A279,'Scenario 8'!$I$143:$N$173,Summary!AJ$2-2015,FALSE)</f>
        <v>0</v>
      </c>
      <c r="AK279" s="284">
        <f>SUM(H279:AJ279)</f>
        <v>0</v>
      </c>
    </row>
    <row r="280" spans="1:37" s="281" customFormat="1" hidden="1" outlineLevel="1">
      <c r="A280" s="283" t="str">
        <f>A279</f>
        <v>8B</v>
      </c>
      <c r="B280" s="283"/>
      <c r="C280" s="287" t="s">
        <v>114</v>
      </c>
      <c r="D280" s="283"/>
      <c r="E280" s="283"/>
      <c r="F280" s="296"/>
      <c r="G280" s="282"/>
      <c r="H280" s="284">
        <f>HLOOKUP($A280,'Scenario 8'!$I$178:$N$208,Summary!H$2-2015,FALSE)</f>
        <v>0</v>
      </c>
      <c r="I280" s="284">
        <f>HLOOKUP($A280,'Scenario 8'!$I$178:$N$208,Summary!I$2-2015,FALSE)</f>
        <v>0</v>
      </c>
      <c r="J280" s="284">
        <f>HLOOKUP($A280,'Scenario 8'!$I$178:$N$208,Summary!J$2-2015,FALSE)</f>
        <v>0</v>
      </c>
      <c r="K280" s="284">
        <f>HLOOKUP($A280,'Scenario 8'!$I$178:$N$208,Summary!K$2-2015,FALSE)</f>
        <v>0</v>
      </c>
      <c r="L280" s="284">
        <f>HLOOKUP($A280,'Scenario 8'!$I$178:$N$208,Summary!L$2-2015,FALSE)</f>
        <v>0</v>
      </c>
      <c r="M280" s="284">
        <f>HLOOKUP($A280,'Scenario 8'!$I$178:$N$208,Summary!M$2-2015,FALSE)</f>
        <v>0</v>
      </c>
      <c r="N280" s="284">
        <f>HLOOKUP($A280,'Scenario 8'!$I$178:$N$208,Summary!N$2-2015,FALSE)</f>
        <v>0</v>
      </c>
      <c r="O280" s="284">
        <f>HLOOKUP($A280,'Scenario 8'!$I$178:$N$208,Summary!O$2-2015,FALSE)</f>
        <v>0</v>
      </c>
      <c r="P280" s="284">
        <f>HLOOKUP($A280,'Scenario 8'!$I$178:$N$208,Summary!P$2-2015,FALSE)</f>
        <v>0</v>
      </c>
      <c r="Q280" s="284">
        <f>HLOOKUP($A280,'Scenario 8'!$I$178:$N$208,Summary!Q$2-2015,FALSE)</f>
        <v>0</v>
      </c>
      <c r="R280" s="284">
        <f>HLOOKUP($A280,'Scenario 8'!$I$178:$N$208,Summary!R$2-2015,FALSE)</f>
        <v>0</v>
      </c>
      <c r="S280" s="284">
        <f>HLOOKUP($A280,'Scenario 8'!$I$178:$N$208,Summary!S$2-2015,FALSE)</f>
        <v>0</v>
      </c>
      <c r="T280" s="284">
        <f>HLOOKUP($A280,'Scenario 8'!$I$178:$N$208,Summary!T$2-2015,FALSE)</f>
        <v>0</v>
      </c>
      <c r="U280" s="284">
        <f>HLOOKUP($A280,'Scenario 8'!$I$178:$N$208,Summary!U$2-2015,FALSE)</f>
        <v>0</v>
      </c>
      <c r="V280" s="284">
        <f>HLOOKUP($A280,'Scenario 8'!$I$178:$N$208,Summary!V$2-2015,FALSE)</f>
        <v>0</v>
      </c>
      <c r="W280" s="284">
        <f>HLOOKUP($A280,'Scenario 8'!$I$178:$N$208,Summary!W$2-2015,FALSE)</f>
        <v>0</v>
      </c>
      <c r="X280" s="284">
        <f>HLOOKUP($A280,'Scenario 8'!$I$178:$N$208,Summary!X$2-2015,FALSE)</f>
        <v>0</v>
      </c>
      <c r="Y280" s="284">
        <f>HLOOKUP($A280,'Scenario 8'!$I$178:$N$208,Summary!Y$2-2015,FALSE)</f>
        <v>0</v>
      </c>
      <c r="Z280" s="284">
        <f>HLOOKUP($A280,'Scenario 8'!$I$178:$N$208,Summary!Z$2-2015,FALSE)</f>
        <v>0</v>
      </c>
      <c r="AA280" s="284">
        <f>HLOOKUP($A280,'Scenario 8'!$I$178:$N$208,Summary!AA$2-2015,FALSE)</f>
        <v>0</v>
      </c>
      <c r="AB280" s="284">
        <f>HLOOKUP($A280,'Scenario 8'!$I$178:$N$208,Summary!AB$2-2015,FALSE)</f>
        <v>0</v>
      </c>
      <c r="AC280" s="284">
        <f>HLOOKUP($A280,'Scenario 8'!$I$178:$N$208,Summary!AC$2-2015,FALSE)</f>
        <v>0</v>
      </c>
      <c r="AD280" s="284">
        <f>HLOOKUP($A280,'Scenario 8'!$I$178:$N$208,Summary!AD$2-2015,FALSE)</f>
        <v>0</v>
      </c>
      <c r="AE280" s="284">
        <f>HLOOKUP($A280,'Scenario 8'!$I$178:$N$208,Summary!AE$2-2015,FALSE)</f>
        <v>0</v>
      </c>
      <c r="AF280" s="284">
        <f>HLOOKUP($A280,'Scenario 8'!$I$178:$N$208,Summary!AF$2-2015,FALSE)</f>
        <v>0</v>
      </c>
      <c r="AG280" s="284">
        <f>HLOOKUP($A280,'Scenario 8'!$I$178:$N$208,Summary!AG$2-2015,FALSE)</f>
        <v>0</v>
      </c>
      <c r="AH280" s="284">
        <f>HLOOKUP($A280,'Scenario 8'!$I$178:$N$208,Summary!AH$2-2015,FALSE)</f>
        <v>0</v>
      </c>
      <c r="AI280" s="284">
        <f>HLOOKUP($A280,'Scenario 8'!$I$178:$N$208,Summary!AI$2-2015,FALSE)</f>
        <v>0</v>
      </c>
      <c r="AJ280" s="284">
        <f>HLOOKUP($A280,'Scenario 8'!$I$178:$N$208,Summary!AJ$2-2015,FALSE)</f>
        <v>0</v>
      </c>
      <c r="AK280" s="284">
        <f>SUM(H280:AJ280)</f>
        <v>0</v>
      </c>
    </row>
    <row r="281" spans="1:37" s="281" customFormat="1" collapsed="1">
      <c r="A281" s="285" t="s">
        <v>254</v>
      </c>
      <c r="B281" s="285" t="str">
        <f t="shared" ref="B281" si="1278">CONCATENATE("Sensitivity ",A281)</f>
        <v>Sensitivity 8C</v>
      </c>
      <c r="C281" s="289" t="s">
        <v>237</v>
      </c>
      <c r="D281" s="285" t="s">
        <v>427</v>
      </c>
      <c r="E281" s="285" t="s">
        <v>427</v>
      </c>
      <c r="F281" s="295"/>
      <c r="G281" s="288"/>
      <c r="H281" s="290">
        <f>SUBTOTAL(9,H282:H286)</f>
        <v>0</v>
      </c>
      <c r="I281" s="290">
        <f t="shared" ref="I281" si="1279">SUBTOTAL(9,I282:I286)</f>
        <v>0</v>
      </c>
      <c r="J281" s="290">
        <f t="shared" ref="J281" si="1280">SUBTOTAL(9,J282:J286)</f>
        <v>0</v>
      </c>
      <c r="K281" s="290">
        <f t="shared" ref="K281" si="1281">SUBTOTAL(9,K282:K286)</f>
        <v>0</v>
      </c>
      <c r="L281" s="290">
        <f t="shared" ref="L281" si="1282">SUBTOTAL(9,L282:L286)</f>
        <v>0</v>
      </c>
      <c r="M281" s="290">
        <f t="shared" ref="M281" si="1283">SUBTOTAL(9,M282:M286)</f>
        <v>0</v>
      </c>
      <c r="N281" s="290">
        <f t="shared" ref="N281" si="1284">SUBTOTAL(9,N282:N286)</f>
        <v>0</v>
      </c>
      <c r="O281" s="290">
        <f t="shared" ref="O281" si="1285">SUBTOTAL(9,O282:O286)</f>
        <v>0</v>
      </c>
      <c r="P281" s="290">
        <f t="shared" ref="P281" si="1286">SUBTOTAL(9,P282:P286)</f>
        <v>0</v>
      </c>
      <c r="Q281" s="290">
        <f t="shared" ref="Q281" si="1287">SUBTOTAL(9,Q282:Q286)</f>
        <v>0</v>
      </c>
      <c r="R281" s="290">
        <f t="shared" ref="R281" si="1288">SUBTOTAL(9,R282:R286)</f>
        <v>0</v>
      </c>
      <c r="S281" s="290">
        <f t="shared" ref="S281" si="1289">SUBTOTAL(9,S282:S286)</f>
        <v>0</v>
      </c>
      <c r="T281" s="290">
        <f t="shared" ref="T281" si="1290">SUBTOTAL(9,T282:T286)</f>
        <v>0</v>
      </c>
      <c r="U281" s="290">
        <f t="shared" ref="U281" si="1291">SUBTOTAL(9,U282:U286)</f>
        <v>0</v>
      </c>
      <c r="V281" s="290">
        <f t="shared" ref="V281" si="1292">SUBTOTAL(9,V282:V286)</f>
        <v>0</v>
      </c>
      <c r="W281" s="290">
        <f t="shared" ref="W281" si="1293">SUBTOTAL(9,W282:W286)</f>
        <v>0</v>
      </c>
      <c r="X281" s="290">
        <f t="shared" ref="X281" si="1294">SUBTOTAL(9,X282:X286)</f>
        <v>0</v>
      </c>
      <c r="Y281" s="290">
        <f t="shared" ref="Y281" si="1295">SUBTOTAL(9,Y282:Y286)</f>
        <v>0</v>
      </c>
      <c r="Z281" s="290">
        <f t="shared" ref="Z281" si="1296">SUBTOTAL(9,Z282:Z286)</f>
        <v>0</v>
      </c>
      <c r="AA281" s="290">
        <f t="shared" ref="AA281" si="1297">SUBTOTAL(9,AA282:AA286)</f>
        <v>0</v>
      </c>
      <c r="AB281" s="290">
        <f t="shared" ref="AB281" si="1298">SUBTOTAL(9,AB282:AB286)</f>
        <v>0</v>
      </c>
      <c r="AC281" s="290">
        <f t="shared" ref="AC281" si="1299">SUBTOTAL(9,AC282:AC286)</f>
        <v>0</v>
      </c>
      <c r="AD281" s="290">
        <f t="shared" ref="AD281" si="1300">SUBTOTAL(9,AD282:AD286)</f>
        <v>0</v>
      </c>
      <c r="AE281" s="290">
        <f t="shared" ref="AE281" si="1301">SUBTOTAL(9,AE282:AE286)</f>
        <v>0</v>
      </c>
      <c r="AF281" s="290">
        <f t="shared" ref="AF281" si="1302">SUBTOTAL(9,AF282:AF286)</f>
        <v>0</v>
      </c>
      <c r="AG281" s="290">
        <f t="shared" ref="AG281" si="1303">SUBTOTAL(9,AG282:AG286)</f>
        <v>0</v>
      </c>
      <c r="AH281" s="290">
        <f t="shared" ref="AH281" si="1304">SUBTOTAL(9,AH282:AH286)</f>
        <v>0</v>
      </c>
      <c r="AI281" s="290">
        <f t="shared" ref="AI281" si="1305">SUBTOTAL(9,AI282:AI286)</f>
        <v>0</v>
      </c>
      <c r="AJ281" s="290">
        <f t="shared" ref="AJ281" si="1306">SUBTOTAL(9,AJ282:AJ286)</f>
        <v>0</v>
      </c>
      <c r="AK281" s="290">
        <f t="shared" ref="AK281" si="1307">SUBTOTAL(9,AK282:AK286)</f>
        <v>0</v>
      </c>
    </row>
    <row r="282" spans="1:37" s="281" customFormat="1" hidden="1" outlineLevel="1">
      <c r="A282" s="283" t="str">
        <f>A281</f>
        <v>8C</v>
      </c>
      <c r="B282" s="283"/>
      <c r="C282" s="287" t="s">
        <v>224</v>
      </c>
      <c r="D282" s="283"/>
      <c r="E282" s="283"/>
      <c r="F282" s="296"/>
      <c r="G282" s="282"/>
      <c r="H282" s="284">
        <f>HLOOKUP($A282,'Scenario 8'!$I$42:$N$72,Summary!H$2-2015,FALSE)</f>
        <v>0</v>
      </c>
      <c r="I282" s="284">
        <f>HLOOKUP($A282,'Scenario 8'!$I$42:$N$72,Summary!I$2-2015,FALSE)</f>
        <v>0</v>
      </c>
      <c r="J282" s="284">
        <f>HLOOKUP($A282,'Scenario 8'!$I$42:$N$72,Summary!J$2-2015,FALSE)</f>
        <v>0</v>
      </c>
      <c r="K282" s="284">
        <f>HLOOKUP($A282,'Scenario 8'!$I$42:$N$72,Summary!K$2-2015,FALSE)</f>
        <v>0</v>
      </c>
      <c r="L282" s="284">
        <f>HLOOKUP($A282,'Scenario 8'!$I$42:$N$72,Summary!L$2-2015,FALSE)</f>
        <v>0</v>
      </c>
      <c r="M282" s="284">
        <f>HLOOKUP($A282,'Scenario 8'!$I$42:$N$72,Summary!M$2-2015,FALSE)</f>
        <v>0</v>
      </c>
      <c r="N282" s="284">
        <f>HLOOKUP($A282,'Scenario 8'!$I$42:$N$72,Summary!N$2-2015,FALSE)</f>
        <v>0</v>
      </c>
      <c r="O282" s="284">
        <f>HLOOKUP($A282,'Scenario 8'!$I$42:$N$72,Summary!O$2-2015,FALSE)</f>
        <v>0</v>
      </c>
      <c r="P282" s="284">
        <f>HLOOKUP($A282,'Scenario 8'!$I$42:$N$72,Summary!P$2-2015,FALSE)</f>
        <v>0</v>
      </c>
      <c r="Q282" s="284">
        <f>HLOOKUP($A282,'Scenario 8'!$I$42:$N$72,Summary!Q$2-2015,FALSE)</f>
        <v>0</v>
      </c>
      <c r="R282" s="284">
        <f>HLOOKUP($A282,'Scenario 8'!$I$42:$N$72,Summary!R$2-2015,FALSE)</f>
        <v>0</v>
      </c>
      <c r="S282" s="284">
        <f>HLOOKUP($A282,'Scenario 8'!$I$42:$N$72,Summary!S$2-2015,FALSE)</f>
        <v>0</v>
      </c>
      <c r="T282" s="284">
        <f>HLOOKUP($A282,'Scenario 8'!$I$42:$N$72,Summary!T$2-2015,FALSE)</f>
        <v>0</v>
      </c>
      <c r="U282" s="284">
        <f>HLOOKUP($A282,'Scenario 8'!$I$42:$N$72,Summary!U$2-2015,FALSE)</f>
        <v>0</v>
      </c>
      <c r="V282" s="284">
        <f>HLOOKUP($A282,'Scenario 8'!$I$42:$N$72,Summary!V$2-2015,FALSE)</f>
        <v>0</v>
      </c>
      <c r="W282" s="284">
        <f>HLOOKUP($A282,'Scenario 8'!$I$42:$N$72,Summary!W$2-2015,FALSE)</f>
        <v>0</v>
      </c>
      <c r="X282" s="284">
        <f>HLOOKUP($A282,'Scenario 8'!$I$42:$N$72,Summary!X$2-2015,FALSE)</f>
        <v>0</v>
      </c>
      <c r="Y282" s="284">
        <f>HLOOKUP($A282,'Scenario 8'!$I$42:$N$72,Summary!Y$2-2015,FALSE)</f>
        <v>0</v>
      </c>
      <c r="Z282" s="284">
        <f>HLOOKUP($A282,'Scenario 8'!$I$42:$N$72,Summary!Z$2-2015,FALSE)</f>
        <v>0</v>
      </c>
      <c r="AA282" s="284">
        <f>HLOOKUP($A282,'Scenario 8'!$I$42:$N$72,Summary!AA$2-2015,FALSE)</f>
        <v>0</v>
      </c>
      <c r="AB282" s="284">
        <f>HLOOKUP($A282,'Scenario 8'!$I$42:$N$72,Summary!AB$2-2015,FALSE)</f>
        <v>0</v>
      </c>
      <c r="AC282" s="284">
        <f>HLOOKUP($A282,'Scenario 8'!$I$42:$N$72,Summary!AC$2-2015,FALSE)</f>
        <v>0</v>
      </c>
      <c r="AD282" s="284">
        <f>HLOOKUP($A282,'Scenario 8'!$I$42:$N$72,Summary!AD$2-2015,FALSE)</f>
        <v>0</v>
      </c>
      <c r="AE282" s="284">
        <f>HLOOKUP($A282,'Scenario 8'!$I$42:$N$72,Summary!AE$2-2015,FALSE)</f>
        <v>0</v>
      </c>
      <c r="AF282" s="284">
        <f>HLOOKUP($A282,'Scenario 8'!$I$42:$N$72,Summary!AF$2-2015,FALSE)</f>
        <v>0</v>
      </c>
      <c r="AG282" s="284">
        <f>HLOOKUP($A282,'Scenario 8'!$I$42:$N$72,Summary!AG$2-2015,FALSE)</f>
        <v>0</v>
      </c>
      <c r="AH282" s="284">
        <f>HLOOKUP($A282,'Scenario 8'!$I$42:$N$72,Summary!AH$2-2015,FALSE)</f>
        <v>0</v>
      </c>
      <c r="AI282" s="284">
        <f>HLOOKUP($A282,'Scenario 8'!$I$42:$N$72,Summary!AI$2-2015,FALSE)</f>
        <v>0</v>
      </c>
      <c r="AJ282" s="284">
        <f>HLOOKUP($A282,'Scenario 8'!$I$42:$N$72,Summary!AJ$2-2015,FALSE)</f>
        <v>0</v>
      </c>
      <c r="AK282" s="284">
        <f>SUM(H282:AJ282)</f>
        <v>0</v>
      </c>
    </row>
    <row r="283" spans="1:37" s="281" customFormat="1" hidden="1" outlineLevel="1">
      <c r="A283" s="283" t="str">
        <f>A282</f>
        <v>8C</v>
      </c>
      <c r="B283" s="283"/>
      <c r="C283" s="287" t="s">
        <v>225</v>
      </c>
      <c r="D283" s="283"/>
      <c r="E283" s="283"/>
      <c r="F283" s="296"/>
      <c r="G283" s="282"/>
      <c r="H283" s="284" t="str">
        <f>HLOOKUP($A283,'Scenario 8'!$I$75:$N$105,Summary!H$2-2015,FALSE)</f>
        <v/>
      </c>
      <c r="I283" s="284" t="str">
        <f>HLOOKUP($A283,'Scenario 8'!$I$75:$N$105,Summary!I$2-2015,FALSE)</f>
        <v/>
      </c>
      <c r="J283" s="284" t="str">
        <f>HLOOKUP($A283,'Scenario 8'!$I$75:$N$105,Summary!J$2-2015,FALSE)</f>
        <v/>
      </c>
      <c r="K283" s="284" t="str">
        <f>HLOOKUP($A283,'Scenario 8'!$I$75:$N$105,Summary!K$2-2015,FALSE)</f>
        <v/>
      </c>
      <c r="L283" s="284" t="str">
        <f>HLOOKUP($A283,'Scenario 8'!$I$75:$N$105,Summary!L$2-2015,FALSE)</f>
        <v/>
      </c>
      <c r="M283" s="284" t="str">
        <f>HLOOKUP($A283,'Scenario 8'!$I$75:$N$105,Summary!M$2-2015,FALSE)</f>
        <v/>
      </c>
      <c r="N283" s="284" t="str">
        <f>HLOOKUP($A283,'Scenario 8'!$I$75:$N$105,Summary!N$2-2015,FALSE)</f>
        <v/>
      </c>
      <c r="O283" s="284" t="str">
        <f>HLOOKUP($A283,'Scenario 8'!$I$75:$N$105,Summary!O$2-2015,FALSE)</f>
        <v/>
      </c>
      <c r="P283" s="284" t="str">
        <f>HLOOKUP($A283,'Scenario 8'!$I$75:$N$105,Summary!P$2-2015,FALSE)</f>
        <v/>
      </c>
      <c r="Q283" s="284" t="str">
        <f>HLOOKUP($A283,'Scenario 8'!$I$75:$N$105,Summary!Q$2-2015,FALSE)</f>
        <v/>
      </c>
      <c r="R283" s="284" t="str">
        <f>HLOOKUP($A283,'Scenario 8'!$I$75:$N$105,Summary!R$2-2015,FALSE)</f>
        <v/>
      </c>
      <c r="S283" s="284" t="str">
        <f>HLOOKUP($A283,'Scenario 8'!$I$75:$N$105,Summary!S$2-2015,FALSE)</f>
        <v/>
      </c>
      <c r="T283" s="284" t="str">
        <f>HLOOKUP($A283,'Scenario 8'!$I$75:$N$105,Summary!T$2-2015,FALSE)</f>
        <v/>
      </c>
      <c r="U283" s="284" t="str">
        <f>HLOOKUP($A283,'Scenario 8'!$I$75:$N$105,Summary!U$2-2015,FALSE)</f>
        <v/>
      </c>
      <c r="V283" s="284" t="str">
        <f>HLOOKUP($A283,'Scenario 8'!$I$75:$N$105,Summary!V$2-2015,FALSE)</f>
        <v/>
      </c>
      <c r="W283" s="284" t="str">
        <f>HLOOKUP($A283,'Scenario 8'!$I$75:$N$105,Summary!W$2-2015,FALSE)</f>
        <v/>
      </c>
      <c r="X283" s="284" t="str">
        <f>HLOOKUP($A283,'Scenario 8'!$I$75:$N$105,Summary!X$2-2015,FALSE)</f>
        <v/>
      </c>
      <c r="Y283" s="284" t="str">
        <f>HLOOKUP($A283,'Scenario 8'!$I$75:$N$105,Summary!Y$2-2015,FALSE)</f>
        <v/>
      </c>
      <c r="Z283" s="284" t="str">
        <f>HLOOKUP($A283,'Scenario 8'!$I$75:$N$105,Summary!Z$2-2015,FALSE)</f>
        <v/>
      </c>
      <c r="AA283" s="284" t="str">
        <f>HLOOKUP($A283,'Scenario 8'!$I$75:$N$105,Summary!AA$2-2015,FALSE)</f>
        <v/>
      </c>
      <c r="AB283" s="284" t="str">
        <f>HLOOKUP($A283,'Scenario 8'!$I$75:$N$105,Summary!AB$2-2015,FALSE)</f>
        <v/>
      </c>
      <c r="AC283" s="284" t="str">
        <f>HLOOKUP($A283,'Scenario 8'!$I$75:$N$105,Summary!AC$2-2015,FALSE)</f>
        <v/>
      </c>
      <c r="AD283" s="284" t="str">
        <f>HLOOKUP($A283,'Scenario 8'!$I$75:$N$105,Summary!AD$2-2015,FALSE)</f>
        <v/>
      </c>
      <c r="AE283" s="284" t="str">
        <f>HLOOKUP($A283,'Scenario 8'!$I$75:$N$105,Summary!AE$2-2015,FALSE)</f>
        <v/>
      </c>
      <c r="AF283" s="284" t="str">
        <f>HLOOKUP($A283,'Scenario 8'!$I$75:$N$105,Summary!AF$2-2015,FALSE)</f>
        <v/>
      </c>
      <c r="AG283" s="284" t="str">
        <f>HLOOKUP($A283,'Scenario 8'!$I$75:$N$105,Summary!AG$2-2015,FALSE)</f>
        <v/>
      </c>
      <c r="AH283" s="284" t="str">
        <f>HLOOKUP($A283,'Scenario 8'!$I$75:$N$105,Summary!AH$2-2015,FALSE)</f>
        <v/>
      </c>
      <c r="AI283" s="284" t="str">
        <f>HLOOKUP($A283,'Scenario 8'!$I$75:$N$105,Summary!AI$2-2015,FALSE)</f>
        <v/>
      </c>
      <c r="AJ283" s="284" t="str">
        <f>HLOOKUP($A283,'Scenario 8'!$I$75:$N$105,Summary!AJ$2-2015,FALSE)</f>
        <v/>
      </c>
      <c r="AK283" s="284">
        <f>SUM(H283:AJ283)</f>
        <v>0</v>
      </c>
    </row>
    <row r="284" spans="1:37" s="281" customFormat="1" hidden="1" outlineLevel="1">
      <c r="A284" s="283" t="str">
        <f>A283</f>
        <v>8C</v>
      </c>
      <c r="B284" s="283"/>
      <c r="C284" s="287" t="s">
        <v>226</v>
      </c>
      <c r="D284" s="283"/>
      <c r="E284" s="283"/>
      <c r="F284" s="296"/>
      <c r="G284" s="282"/>
      <c r="H284" s="284">
        <f>HLOOKUP($A284,'Scenario 8'!$I$108:$N$138,Summary!H$2-2015,FALSE)</f>
        <v>0</v>
      </c>
      <c r="I284" s="284">
        <f>HLOOKUP($A284,'Scenario 8'!$I$108:$N$138,Summary!I$2-2015,FALSE)</f>
        <v>0</v>
      </c>
      <c r="J284" s="284">
        <f>HLOOKUP($A284,'Scenario 8'!$I$108:$N$138,Summary!J$2-2015,FALSE)</f>
        <v>0</v>
      </c>
      <c r="K284" s="284">
        <f>HLOOKUP($A284,'Scenario 8'!$I$108:$N$138,Summary!K$2-2015,FALSE)</f>
        <v>0</v>
      </c>
      <c r="L284" s="284">
        <f>HLOOKUP($A284,'Scenario 8'!$I$108:$N$138,Summary!L$2-2015,FALSE)</f>
        <v>0</v>
      </c>
      <c r="M284" s="284">
        <f>HLOOKUP($A284,'Scenario 8'!$I$108:$N$138,Summary!M$2-2015,FALSE)</f>
        <v>0</v>
      </c>
      <c r="N284" s="284">
        <f>HLOOKUP($A284,'Scenario 8'!$I$108:$N$138,Summary!N$2-2015,FALSE)</f>
        <v>0</v>
      </c>
      <c r="O284" s="284">
        <f>HLOOKUP($A284,'Scenario 8'!$I$108:$N$138,Summary!O$2-2015,FALSE)</f>
        <v>0</v>
      </c>
      <c r="P284" s="284">
        <f>HLOOKUP($A284,'Scenario 8'!$I$108:$N$138,Summary!P$2-2015,FALSE)</f>
        <v>0</v>
      </c>
      <c r="Q284" s="284">
        <f>HLOOKUP($A284,'Scenario 8'!$I$108:$N$138,Summary!Q$2-2015,FALSE)</f>
        <v>0</v>
      </c>
      <c r="R284" s="284">
        <f>HLOOKUP($A284,'Scenario 8'!$I$108:$N$138,Summary!R$2-2015,FALSE)</f>
        <v>0</v>
      </c>
      <c r="S284" s="284">
        <f>HLOOKUP($A284,'Scenario 8'!$I$108:$N$138,Summary!S$2-2015,FALSE)</f>
        <v>0</v>
      </c>
      <c r="T284" s="284">
        <f>HLOOKUP($A284,'Scenario 8'!$I$108:$N$138,Summary!T$2-2015,FALSE)</f>
        <v>0</v>
      </c>
      <c r="U284" s="284">
        <f>HLOOKUP($A284,'Scenario 8'!$I$108:$N$138,Summary!U$2-2015,FALSE)</f>
        <v>0</v>
      </c>
      <c r="V284" s="284">
        <f>HLOOKUP($A284,'Scenario 8'!$I$108:$N$138,Summary!V$2-2015,FALSE)</f>
        <v>0</v>
      </c>
      <c r="W284" s="284">
        <f>HLOOKUP($A284,'Scenario 8'!$I$108:$N$138,Summary!W$2-2015,FALSE)</f>
        <v>0</v>
      </c>
      <c r="X284" s="284">
        <f>HLOOKUP($A284,'Scenario 8'!$I$108:$N$138,Summary!X$2-2015,FALSE)</f>
        <v>0</v>
      </c>
      <c r="Y284" s="284">
        <f>HLOOKUP($A284,'Scenario 8'!$I$108:$N$138,Summary!Y$2-2015,FALSE)</f>
        <v>0</v>
      </c>
      <c r="Z284" s="284">
        <f>HLOOKUP($A284,'Scenario 8'!$I$108:$N$138,Summary!Z$2-2015,FALSE)</f>
        <v>0</v>
      </c>
      <c r="AA284" s="284">
        <f>HLOOKUP($A284,'Scenario 8'!$I$108:$N$138,Summary!AA$2-2015,FALSE)</f>
        <v>0</v>
      </c>
      <c r="AB284" s="284">
        <f>HLOOKUP($A284,'Scenario 8'!$I$108:$N$138,Summary!AB$2-2015,FALSE)</f>
        <v>0</v>
      </c>
      <c r="AC284" s="284">
        <f>HLOOKUP($A284,'Scenario 8'!$I$108:$N$138,Summary!AC$2-2015,FALSE)</f>
        <v>0</v>
      </c>
      <c r="AD284" s="284">
        <f>HLOOKUP($A284,'Scenario 8'!$I$108:$N$138,Summary!AD$2-2015,FALSE)</f>
        <v>0</v>
      </c>
      <c r="AE284" s="284">
        <f>HLOOKUP($A284,'Scenario 8'!$I$108:$N$138,Summary!AE$2-2015,FALSE)</f>
        <v>0</v>
      </c>
      <c r="AF284" s="284">
        <f>HLOOKUP($A284,'Scenario 8'!$I$108:$N$138,Summary!AF$2-2015,FALSE)</f>
        <v>0</v>
      </c>
      <c r="AG284" s="284">
        <f>HLOOKUP($A284,'Scenario 8'!$I$108:$N$138,Summary!AG$2-2015,FALSE)</f>
        <v>0</v>
      </c>
      <c r="AH284" s="284">
        <f>HLOOKUP($A284,'Scenario 8'!$I$108:$N$138,Summary!AH$2-2015,FALSE)</f>
        <v>0</v>
      </c>
      <c r="AI284" s="284">
        <f>HLOOKUP($A284,'Scenario 8'!$I$108:$N$138,Summary!AI$2-2015,FALSE)</f>
        <v>0</v>
      </c>
      <c r="AJ284" s="284">
        <f>HLOOKUP($A284,'Scenario 8'!$I$108:$N$138,Summary!AJ$2-2015,FALSE)</f>
        <v>0</v>
      </c>
      <c r="AK284" s="284">
        <f>SUM(H284:AJ284)</f>
        <v>0</v>
      </c>
    </row>
    <row r="285" spans="1:37" s="281" customFormat="1" hidden="1" outlineLevel="1">
      <c r="A285" s="283" t="str">
        <f>A284</f>
        <v>8C</v>
      </c>
      <c r="B285" s="283"/>
      <c r="C285" s="287" t="s">
        <v>227</v>
      </c>
      <c r="D285" s="283"/>
      <c r="E285" s="283"/>
      <c r="F285" s="296"/>
      <c r="G285" s="282"/>
      <c r="H285" s="284">
        <f>HLOOKUP($A285,'Scenario 8'!$I$143:$N$173,Summary!H$2-2015,FALSE)</f>
        <v>0</v>
      </c>
      <c r="I285" s="284">
        <f>HLOOKUP($A285,'Scenario 8'!$I$143:$N$173,Summary!I$2-2015,FALSE)</f>
        <v>0</v>
      </c>
      <c r="J285" s="284">
        <f>HLOOKUP($A285,'Scenario 8'!$I$143:$N$173,Summary!J$2-2015,FALSE)</f>
        <v>0</v>
      </c>
      <c r="K285" s="284">
        <f>HLOOKUP($A285,'Scenario 8'!$I$143:$N$173,Summary!K$2-2015,FALSE)</f>
        <v>0</v>
      </c>
      <c r="L285" s="284">
        <f>HLOOKUP($A285,'Scenario 8'!$I$143:$N$173,Summary!L$2-2015,FALSE)</f>
        <v>0</v>
      </c>
      <c r="M285" s="284">
        <f>HLOOKUP($A285,'Scenario 8'!$I$143:$N$173,Summary!M$2-2015,FALSE)</f>
        <v>0</v>
      </c>
      <c r="N285" s="284">
        <f>HLOOKUP($A285,'Scenario 8'!$I$143:$N$173,Summary!N$2-2015,FALSE)</f>
        <v>0</v>
      </c>
      <c r="O285" s="284">
        <f>HLOOKUP($A285,'Scenario 8'!$I$143:$N$173,Summary!O$2-2015,FALSE)</f>
        <v>0</v>
      </c>
      <c r="P285" s="284">
        <f>HLOOKUP($A285,'Scenario 8'!$I$143:$N$173,Summary!P$2-2015,FALSE)</f>
        <v>0</v>
      </c>
      <c r="Q285" s="284">
        <f>HLOOKUP($A285,'Scenario 8'!$I$143:$N$173,Summary!Q$2-2015,FALSE)</f>
        <v>0</v>
      </c>
      <c r="R285" s="284">
        <f>HLOOKUP($A285,'Scenario 8'!$I$143:$N$173,Summary!R$2-2015,FALSE)</f>
        <v>0</v>
      </c>
      <c r="S285" s="284">
        <f>HLOOKUP($A285,'Scenario 8'!$I$143:$N$173,Summary!S$2-2015,FALSE)</f>
        <v>0</v>
      </c>
      <c r="T285" s="284">
        <f>HLOOKUP($A285,'Scenario 8'!$I$143:$N$173,Summary!T$2-2015,FALSE)</f>
        <v>0</v>
      </c>
      <c r="U285" s="284">
        <f>HLOOKUP($A285,'Scenario 8'!$I$143:$N$173,Summary!U$2-2015,FALSE)</f>
        <v>0</v>
      </c>
      <c r="V285" s="284">
        <f>HLOOKUP($A285,'Scenario 8'!$I$143:$N$173,Summary!V$2-2015,FALSE)</f>
        <v>0</v>
      </c>
      <c r="W285" s="284">
        <f>HLOOKUP($A285,'Scenario 8'!$I$143:$N$173,Summary!W$2-2015,FALSE)</f>
        <v>0</v>
      </c>
      <c r="X285" s="284">
        <f>HLOOKUP($A285,'Scenario 8'!$I$143:$N$173,Summary!X$2-2015,FALSE)</f>
        <v>0</v>
      </c>
      <c r="Y285" s="284">
        <f>HLOOKUP($A285,'Scenario 8'!$I$143:$N$173,Summary!Y$2-2015,FALSE)</f>
        <v>0</v>
      </c>
      <c r="Z285" s="284">
        <f>HLOOKUP($A285,'Scenario 8'!$I$143:$N$173,Summary!Z$2-2015,FALSE)</f>
        <v>0</v>
      </c>
      <c r="AA285" s="284">
        <f>HLOOKUP($A285,'Scenario 8'!$I$143:$N$173,Summary!AA$2-2015,FALSE)</f>
        <v>0</v>
      </c>
      <c r="AB285" s="284">
        <f>HLOOKUP($A285,'Scenario 8'!$I$143:$N$173,Summary!AB$2-2015,FALSE)</f>
        <v>0</v>
      </c>
      <c r="AC285" s="284">
        <f>HLOOKUP($A285,'Scenario 8'!$I$143:$N$173,Summary!AC$2-2015,FALSE)</f>
        <v>0</v>
      </c>
      <c r="AD285" s="284">
        <f>HLOOKUP($A285,'Scenario 8'!$I$143:$N$173,Summary!AD$2-2015,FALSE)</f>
        <v>0</v>
      </c>
      <c r="AE285" s="284">
        <f>HLOOKUP($A285,'Scenario 8'!$I$143:$N$173,Summary!AE$2-2015,FALSE)</f>
        <v>0</v>
      </c>
      <c r="AF285" s="284">
        <f>HLOOKUP($A285,'Scenario 8'!$I$143:$N$173,Summary!AF$2-2015,FALSE)</f>
        <v>0</v>
      </c>
      <c r="AG285" s="284">
        <f>HLOOKUP($A285,'Scenario 8'!$I$143:$N$173,Summary!AG$2-2015,FALSE)</f>
        <v>0</v>
      </c>
      <c r="AH285" s="284">
        <f>HLOOKUP($A285,'Scenario 8'!$I$143:$N$173,Summary!AH$2-2015,FALSE)</f>
        <v>0</v>
      </c>
      <c r="AI285" s="284">
        <f>HLOOKUP($A285,'Scenario 8'!$I$143:$N$173,Summary!AI$2-2015,FALSE)</f>
        <v>0</v>
      </c>
      <c r="AJ285" s="284">
        <f>HLOOKUP($A285,'Scenario 8'!$I$143:$N$173,Summary!AJ$2-2015,FALSE)</f>
        <v>0</v>
      </c>
      <c r="AK285" s="284">
        <f>SUM(H285:AJ285)</f>
        <v>0</v>
      </c>
    </row>
    <row r="286" spans="1:37" s="281" customFormat="1" hidden="1" outlineLevel="1">
      <c r="A286" s="283" t="str">
        <f>A285</f>
        <v>8C</v>
      </c>
      <c r="B286" s="283"/>
      <c r="C286" s="287" t="s">
        <v>114</v>
      </c>
      <c r="D286" s="283"/>
      <c r="E286" s="283"/>
      <c r="F286" s="296"/>
      <c r="G286" s="282"/>
      <c r="H286" s="284">
        <f>HLOOKUP($A286,'Scenario 8'!$I$178:$N$208,Summary!H$2-2015,FALSE)</f>
        <v>0</v>
      </c>
      <c r="I286" s="284">
        <f>HLOOKUP($A286,'Scenario 8'!$I$178:$N$208,Summary!I$2-2015,FALSE)</f>
        <v>0</v>
      </c>
      <c r="J286" s="284">
        <f>HLOOKUP($A286,'Scenario 8'!$I$178:$N$208,Summary!J$2-2015,FALSE)</f>
        <v>0</v>
      </c>
      <c r="K286" s="284">
        <f>HLOOKUP($A286,'Scenario 8'!$I$178:$N$208,Summary!K$2-2015,FALSE)</f>
        <v>0</v>
      </c>
      <c r="L286" s="284">
        <f>HLOOKUP($A286,'Scenario 8'!$I$178:$N$208,Summary!L$2-2015,FALSE)</f>
        <v>0</v>
      </c>
      <c r="M286" s="284">
        <f>HLOOKUP($A286,'Scenario 8'!$I$178:$N$208,Summary!M$2-2015,FALSE)</f>
        <v>0</v>
      </c>
      <c r="N286" s="284">
        <f>HLOOKUP($A286,'Scenario 8'!$I$178:$N$208,Summary!N$2-2015,FALSE)</f>
        <v>0</v>
      </c>
      <c r="O286" s="284">
        <f>HLOOKUP($A286,'Scenario 8'!$I$178:$N$208,Summary!O$2-2015,FALSE)</f>
        <v>0</v>
      </c>
      <c r="P286" s="284">
        <f>HLOOKUP($A286,'Scenario 8'!$I$178:$N$208,Summary!P$2-2015,FALSE)</f>
        <v>0</v>
      </c>
      <c r="Q286" s="284">
        <f>HLOOKUP($A286,'Scenario 8'!$I$178:$N$208,Summary!Q$2-2015,FALSE)</f>
        <v>0</v>
      </c>
      <c r="R286" s="284">
        <f>HLOOKUP($A286,'Scenario 8'!$I$178:$N$208,Summary!R$2-2015,FALSE)</f>
        <v>0</v>
      </c>
      <c r="S286" s="284">
        <f>HLOOKUP($A286,'Scenario 8'!$I$178:$N$208,Summary!S$2-2015,FALSE)</f>
        <v>0</v>
      </c>
      <c r="T286" s="284">
        <f>HLOOKUP($A286,'Scenario 8'!$I$178:$N$208,Summary!T$2-2015,FALSE)</f>
        <v>0</v>
      </c>
      <c r="U286" s="284">
        <f>HLOOKUP($A286,'Scenario 8'!$I$178:$N$208,Summary!U$2-2015,FALSE)</f>
        <v>0</v>
      </c>
      <c r="V286" s="284">
        <f>HLOOKUP($A286,'Scenario 8'!$I$178:$N$208,Summary!V$2-2015,FALSE)</f>
        <v>0</v>
      </c>
      <c r="W286" s="284">
        <f>HLOOKUP($A286,'Scenario 8'!$I$178:$N$208,Summary!W$2-2015,FALSE)</f>
        <v>0</v>
      </c>
      <c r="X286" s="284">
        <f>HLOOKUP($A286,'Scenario 8'!$I$178:$N$208,Summary!X$2-2015,FALSE)</f>
        <v>0</v>
      </c>
      <c r="Y286" s="284">
        <f>HLOOKUP($A286,'Scenario 8'!$I$178:$N$208,Summary!Y$2-2015,FALSE)</f>
        <v>0</v>
      </c>
      <c r="Z286" s="284">
        <f>HLOOKUP($A286,'Scenario 8'!$I$178:$N$208,Summary!Z$2-2015,FALSE)</f>
        <v>0</v>
      </c>
      <c r="AA286" s="284">
        <f>HLOOKUP($A286,'Scenario 8'!$I$178:$N$208,Summary!AA$2-2015,FALSE)</f>
        <v>0</v>
      </c>
      <c r="AB286" s="284">
        <f>HLOOKUP($A286,'Scenario 8'!$I$178:$N$208,Summary!AB$2-2015,FALSE)</f>
        <v>0</v>
      </c>
      <c r="AC286" s="284">
        <f>HLOOKUP($A286,'Scenario 8'!$I$178:$N$208,Summary!AC$2-2015,FALSE)</f>
        <v>0</v>
      </c>
      <c r="AD286" s="284">
        <f>HLOOKUP($A286,'Scenario 8'!$I$178:$N$208,Summary!AD$2-2015,FALSE)</f>
        <v>0</v>
      </c>
      <c r="AE286" s="284">
        <f>HLOOKUP($A286,'Scenario 8'!$I$178:$N$208,Summary!AE$2-2015,FALSE)</f>
        <v>0</v>
      </c>
      <c r="AF286" s="284">
        <f>HLOOKUP($A286,'Scenario 8'!$I$178:$N$208,Summary!AF$2-2015,FALSE)</f>
        <v>0</v>
      </c>
      <c r="AG286" s="284">
        <f>HLOOKUP($A286,'Scenario 8'!$I$178:$N$208,Summary!AG$2-2015,FALSE)</f>
        <v>0</v>
      </c>
      <c r="AH286" s="284">
        <f>HLOOKUP($A286,'Scenario 8'!$I$178:$N$208,Summary!AH$2-2015,FALSE)</f>
        <v>0</v>
      </c>
      <c r="AI286" s="284">
        <f>HLOOKUP($A286,'Scenario 8'!$I$178:$N$208,Summary!AI$2-2015,FALSE)</f>
        <v>0</v>
      </c>
      <c r="AJ286" s="284">
        <f>HLOOKUP($A286,'Scenario 8'!$I$178:$N$208,Summary!AJ$2-2015,FALSE)</f>
        <v>0</v>
      </c>
      <c r="AK286" s="284">
        <f>SUM(H286:AJ286)</f>
        <v>0</v>
      </c>
    </row>
    <row r="287" spans="1:37" s="281" customFormat="1" collapsed="1">
      <c r="A287" s="285" t="s">
        <v>255</v>
      </c>
      <c r="B287" s="285" t="str">
        <f t="shared" ref="B287" si="1308">CONCATENATE("Sensitivity ",A287)</f>
        <v>Sensitivity 8D</v>
      </c>
      <c r="C287" s="289" t="s">
        <v>237</v>
      </c>
      <c r="D287" s="285" t="s">
        <v>427</v>
      </c>
      <c r="E287" s="285" t="s">
        <v>427</v>
      </c>
      <c r="F287" s="295"/>
      <c r="G287" s="288"/>
      <c r="H287" s="290">
        <f>SUBTOTAL(9,H288:H292)</f>
        <v>0</v>
      </c>
      <c r="I287" s="290">
        <f t="shared" ref="I287" si="1309">SUBTOTAL(9,I288:I292)</f>
        <v>0</v>
      </c>
      <c r="J287" s="290">
        <f t="shared" ref="J287" si="1310">SUBTOTAL(9,J288:J292)</f>
        <v>0</v>
      </c>
      <c r="K287" s="290">
        <f t="shared" ref="K287" si="1311">SUBTOTAL(9,K288:K292)</f>
        <v>0</v>
      </c>
      <c r="L287" s="290">
        <f t="shared" ref="L287" si="1312">SUBTOTAL(9,L288:L292)</f>
        <v>0</v>
      </c>
      <c r="M287" s="290">
        <f t="shared" ref="M287" si="1313">SUBTOTAL(9,M288:M292)</f>
        <v>0</v>
      </c>
      <c r="N287" s="290">
        <f t="shared" ref="N287" si="1314">SUBTOTAL(9,N288:N292)</f>
        <v>0</v>
      </c>
      <c r="O287" s="290">
        <f t="shared" ref="O287" si="1315">SUBTOTAL(9,O288:O292)</f>
        <v>0</v>
      </c>
      <c r="P287" s="290">
        <f t="shared" ref="P287" si="1316">SUBTOTAL(9,P288:P292)</f>
        <v>0</v>
      </c>
      <c r="Q287" s="290">
        <f t="shared" ref="Q287" si="1317">SUBTOTAL(9,Q288:Q292)</f>
        <v>0</v>
      </c>
      <c r="R287" s="290">
        <f t="shared" ref="R287" si="1318">SUBTOTAL(9,R288:R292)</f>
        <v>0</v>
      </c>
      <c r="S287" s="290">
        <f t="shared" ref="S287" si="1319">SUBTOTAL(9,S288:S292)</f>
        <v>0</v>
      </c>
      <c r="T287" s="290">
        <f t="shared" ref="T287" si="1320">SUBTOTAL(9,T288:T292)</f>
        <v>0</v>
      </c>
      <c r="U287" s="290">
        <f t="shared" ref="U287" si="1321">SUBTOTAL(9,U288:U292)</f>
        <v>0</v>
      </c>
      <c r="V287" s="290">
        <f t="shared" ref="V287" si="1322">SUBTOTAL(9,V288:V292)</f>
        <v>0</v>
      </c>
      <c r="W287" s="290">
        <f t="shared" ref="W287" si="1323">SUBTOTAL(9,W288:W292)</f>
        <v>0</v>
      </c>
      <c r="X287" s="290">
        <f t="shared" ref="X287" si="1324">SUBTOTAL(9,X288:X292)</f>
        <v>0</v>
      </c>
      <c r="Y287" s="290">
        <f t="shared" ref="Y287" si="1325">SUBTOTAL(9,Y288:Y292)</f>
        <v>0</v>
      </c>
      <c r="Z287" s="290">
        <f t="shared" ref="Z287" si="1326">SUBTOTAL(9,Z288:Z292)</f>
        <v>0</v>
      </c>
      <c r="AA287" s="290">
        <f t="shared" ref="AA287" si="1327">SUBTOTAL(9,AA288:AA292)</f>
        <v>0</v>
      </c>
      <c r="AB287" s="290">
        <f t="shared" ref="AB287" si="1328">SUBTOTAL(9,AB288:AB292)</f>
        <v>0</v>
      </c>
      <c r="AC287" s="290">
        <f t="shared" ref="AC287" si="1329">SUBTOTAL(9,AC288:AC292)</f>
        <v>0</v>
      </c>
      <c r="AD287" s="290">
        <f t="shared" ref="AD287" si="1330">SUBTOTAL(9,AD288:AD292)</f>
        <v>0</v>
      </c>
      <c r="AE287" s="290">
        <f t="shared" ref="AE287" si="1331">SUBTOTAL(9,AE288:AE292)</f>
        <v>0</v>
      </c>
      <c r="AF287" s="290">
        <f t="shared" ref="AF287" si="1332">SUBTOTAL(9,AF288:AF292)</f>
        <v>0</v>
      </c>
      <c r="AG287" s="290">
        <f t="shared" ref="AG287" si="1333">SUBTOTAL(9,AG288:AG292)</f>
        <v>0</v>
      </c>
      <c r="AH287" s="290">
        <f t="shared" ref="AH287" si="1334">SUBTOTAL(9,AH288:AH292)</f>
        <v>0</v>
      </c>
      <c r="AI287" s="290">
        <f t="shared" ref="AI287" si="1335">SUBTOTAL(9,AI288:AI292)</f>
        <v>0</v>
      </c>
      <c r="AJ287" s="290">
        <f t="shared" ref="AJ287" si="1336">SUBTOTAL(9,AJ288:AJ292)</f>
        <v>0</v>
      </c>
      <c r="AK287" s="290">
        <f t="shared" ref="AK287" si="1337">SUBTOTAL(9,AK288:AK292)</f>
        <v>0</v>
      </c>
    </row>
    <row r="288" spans="1:37" s="281" customFormat="1" hidden="1" outlineLevel="1">
      <c r="A288" s="283" t="str">
        <f>A287</f>
        <v>8D</v>
      </c>
      <c r="B288" s="283"/>
      <c r="C288" s="287" t="s">
        <v>224</v>
      </c>
      <c r="D288" s="283"/>
      <c r="E288" s="283"/>
      <c r="F288" s="296"/>
      <c r="G288" s="282"/>
      <c r="H288" s="284">
        <f>HLOOKUP($A288,'Scenario 8'!$I$42:$N$72,Summary!H$2-2015,FALSE)</f>
        <v>0</v>
      </c>
      <c r="I288" s="284">
        <f>HLOOKUP($A288,'Scenario 8'!$I$42:$N$72,Summary!I$2-2015,FALSE)</f>
        <v>0</v>
      </c>
      <c r="J288" s="284">
        <f>HLOOKUP($A288,'Scenario 8'!$I$42:$N$72,Summary!J$2-2015,FALSE)</f>
        <v>0</v>
      </c>
      <c r="K288" s="284">
        <f>HLOOKUP($A288,'Scenario 8'!$I$42:$N$72,Summary!K$2-2015,FALSE)</f>
        <v>0</v>
      </c>
      <c r="L288" s="284">
        <f>HLOOKUP($A288,'Scenario 8'!$I$42:$N$72,Summary!L$2-2015,FALSE)</f>
        <v>0</v>
      </c>
      <c r="M288" s="284">
        <f>HLOOKUP($A288,'Scenario 8'!$I$42:$N$72,Summary!M$2-2015,FALSE)</f>
        <v>0</v>
      </c>
      <c r="N288" s="284">
        <f>HLOOKUP($A288,'Scenario 8'!$I$42:$N$72,Summary!N$2-2015,FALSE)</f>
        <v>0</v>
      </c>
      <c r="O288" s="284">
        <f>HLOOKUP($A288,'Scenario 8'!$I$42:$N$72,Summary!O$2-2015,FALSE)</f>
        <v>0</v>
      </c>
      <c r="P288" s="284">
        <f>HLOOKUP($A288,'Scenario 8'!$I$42:$N$72,Summary!P$2-2015,FALSE)</f>
        <v>0</v>
      </c>
      <c r="Q288" s="284">
        <f>HLOOKUP($A288,'Scenario 8'!$I$42:$N$72,Summary!Q$2-2015,FALSE)</f>
        <v>0</v>
      </c>
      <c r="R288" s="284">
        <f>HLOOKUP($A288,'Scenario 8'!$I$42:$N$72,Summary!R$2-2015,FALSE)</f>
        <v>0</v>
      </c>
      <c r="S288" s="284">
        <f>HLOOKUP($A288,'Scenario 8'!$I$42:$N$72,Summary!S$2-2015,FALSE)</f>
        <v>0</v>
      </c>
      <c r="T288" s="284">
        <f>HLOOKUP($A288,'Scenario 8'!$I$42:$N$72,Summary!T$2-2015,FALSE)</f>
        <v>0</v>
      </c>
      <c r="U288" s="284">
        <f>HLOOKUP($A288,'Scenario 8'!$I$42:$N$72,Summary!U$2-2015,FALSE)</f>
        <v>0</v>
      </c>
      <c r="V288" s="284">
        <f>HLOOKUP($A288,'Scenario 8'!$I$42:$N$72,Summary!V$2-2015,FALSE)</f>
        <v>0</v>
      </c>
      <c r="W288" s="284">
        <f>HLOOKUP($A288,'Scenario 8'!$I$42:$N$72,Summary!W$2-2015,FALSE)</f>
        <v>0</v>
      </c>
      <c r="X288" s="284">
        <f>HLOOKUP($A288,'Scenario 8'!$I$42:$N$72,Summary!X$2-2015,FALSE)</f>
        <v>0</v>
      </c>
      <c r="Y288" s="284">
        <f>HLOOKUP($A288,'Scenario 8'!$I$42:$N$72,Summary!Y$2-2015,FALSE)</f>
        <v>0</v>
      </c>
      <c r="Z288" s="284">
        <f>HLOOKUP($A288,'Scenario 8'!$I$42:$N$72,Summary!Z$2-2015,FALSE)</f>
        <v>0</v>
      </c>
      <c r="AA288" s="284">
        <f>HLOOKUP($A288,'Scenario 8'!$I$42:$N$72,Summary!AA$2-2015,FALSE)</f>
        <v>0</v>
      </c>
      <c r="AB288" s="284">
        <f>HLOOKUP($A288,'Scenario 8'!$I$42:$N$72,Summary!AB$2-2015,FALSE)</f>
        <v>0</v>
      </c>
      <c r="AC288" s="284">
        <f>HLOOKUP($A288,'Scenario 8'!$I$42:$N$72,Summary!AC$2-2015,FALSE)</f>
        <v>0</v>
      </c>
      <c r="AD288" s="284">
        <f>HLOOKUP($A288,'Scenario 8'!$I$42:$N$72,Summary!AD$2-2015,FALSE)</f>
        <v>0</v>
      </c>
      <c r="AE288" s="284">
        <f>HLOOKUP($A288,'Scenario 8'!$I$42:$N$72,Summary!AE$2-2015,FALSE)</f>
        <v>0</v>
      </c>
      <c r="AF288" s="284">
        <f>HLOOKUP($A288,'Scenario 8'!$I$42:$N$72,Summary!AF$2-2015,FALSE)</f>
        <v>0</v>
      </c>
      <c r="AG288" s="284">
        <f>HLOOKUP($A288,'Scenario 8'!$I$42:$N$72,Summary!AG$2-2015,FALSE)</f>
        <v>0</v>
      </c>
      <c r="AH288" s="284">
        <f>HLOOKUP($A288,'Scenario 8'!$I$42:$N$72,Summary!AH$2-2015,FALSE)</f>
        <v>0</v>
      </c>
      <c r="AI288" s="284">
        <f>HLOOKUP($A288,'Scenario 8'!$I$42:$N$72,Summary!AI$2-2015,FALSE)</f>
        <v>0</v>
      </c>
      <c r="AJ288" s="284">
        <f>HLOOKUP($A288,'Scenario 8'!$I$42:$N$72,Summary!AJ$2-2015,FALSE)</f>
        <v>0</v>
      </c>
      <c r="AK288" s="284">
        <f>SUM(H288:AJ288)</f>
        <v>0</v>
      </c>
    </row>
    <row r="289" spans="1:37" s="281" customFormat="1" hidden="1" outlineLevel="1">
      <c r="A289" s="283" t="str">
        <f>A288</f>
        <v>8D</v>
      </c>
      <c r="B289" s="283"/>
      <c r="C289" s="287" t="s">
        <v>225</v>
      </c>
      <c r="D289" s="283"/>
      <c r="E289" s="283"/>
      <c r="F289" s="296"/>
      <c r="G289" s="282"/>
      <c r="H289" s="284" t="str">
        <f>HLOOKUP($A289,'Scenario 8'!$I$75:$N$105,Summary!H$2-2015,FALSE)</f>
        <v/>
      </c>
      <c r="I289" s="284" t="str">
        <f>HLOOKUP($A289,'Scenario 8'!$I$75:$N$105,Summary!I$2-2015,FALSE)</f>
        <v/>
      </c>
      <c r="J289" s="284" t="str">
        <f>HLOOKUP($A289,'Scenario 8'!$I$75:$N$105,Summary!J$2-2015,FALSE)</f>
        <v/>
      </c>
      <c r="K289" s="284" t="str">
        <f>HLOOKUP($A289,'Scenario 8'!$I$75:$N$105,Summary!K$2-2015,FALSE)</f>
        <v/>
      </c>
      <c r="L289" s="284" t="str">
        <f>HLOOKUP($A289,'Scenario 8'!$I$75:$N$105,Summary!L$2-2015,FALSE)</f>
        <v/>
      </c>
      <c r="M289" s="284" t="str">
        <f>HLOOKUP($A289,'Scenario 8'!$I$75:$N$105,Summary!M$2-2015,FALSE)</f>
        <v/>
      </c>
      <c r="N289" s="284" t="str">
        <f>HLOOKUP($A289,'Scenario 8'!$I$75:$N$105,Summary!N$2-2015,FALSE)</f>
        <v/>
      </c>
      <c r="O289" s="284" t="str">
        <f>HLOOKUP($A289,'Scenario 8'!$I$75:$N$105,Summary!O$2-2015,FALSE)</f>
        <v/>
      </c>
      <c r="P289" s="284" t="str">
        <f>HLOOKUP($A289,'Scenario 8'!$I$75:$N$105,Summary!P$2-2015,FALSE)</f>
        <v/>
      </c>
      <c r="Q289" s="284" t="str">
        <f>HLOOKUP($A289,'Scenario 8'!$I$75:$N$105,Summary!Q$2-2015,FALSE)</f>
        <v/>
      </c>
      <c r="R289" s="284" t="str">
        <f>HLOOKUP($A289,'Scenario 8'!$I$75:$N$105,Summary!R$2-2015,FALSE)</f>
        <v/>
      </c>
      <c r="S289" s="284" t="str">
        <f>HLOOKUP($A289,'Scenario 8'!$I$75:$N$105,Summary!S$2-2015,FALSE)</f>
        <v/>
      </c>
      <c r="T289" s="284" t="str">
        <f>HLOOKUP($A289,'Scenario 8'!$I$75:$N$105,Summary!T$2-2015,FALSE)</f>
        <v/>
      </c>
      <c r="U289" s="284" t="str">
        <f>HLOOKUP($A289,'Scenario 8'!$I$75:$N$105,Summary!U$2-2015,FALSE)</f>
        <v/>
      </c>
      <c r="V289" s="284" t="str">
        <f>HLOOKUP($A289,'Scenario 8'!$I$75:$N$105,Summary!V$2-2015,FALSE)</f>
        <v/>
      </c>
      <c r="W289" s="284" t="str">
        <f>HLOOKUP($A289,'Scenario 8'!$I$75:$N$105,Summary!W$2-2015,FALSE)</f>
        <v/>
      </c>
      <c r="X289" s="284" t="str">
        <f>HLOOKUP($A289,'Scenario 8'!$I$75:$N$105,Summary!X$2-2015,FALSE)</f>
        <v/>
      </c>
      <c r="Y289" s="284" t="str">
        <f>HLOOKUP($A289,'Scenario 8'!$I$75:$N$105,Summary!Y$2-2015,FALSE)</f>
        <v/>
      </c>
      <c r="Z289" s="284" t="str">
        <f>HLOOKUP($A289,'Scenario 8'!$I$75:$N$105,Summary!Z$2-2015,FALSE)</f>
        <v/>
      </c>
      <c r="AA289" s="284" t="str">
        <f>HLOOKUP($A289,'Scenario 8'!$I$75:$N$105,Summary!AA$2-2015,FALSE)</f>
        <v/>
      </c>
      <c r="AB289" s="284" t="str">
        <f>HLOOKUP($A289,'Scenario 8'!$I$75:$N$105,Summary!AB$2-2015,FALSE)</f>
        <v/>
      </c>
      <c r="AC289" s="284" t="str">
        <f>HLOOKUP($A289,'Scenario 8'!$I$75:$N$105,Summary!AC$2-2015,FALSE)</f>
        <v/>
      </c>
      <c r="AD289" s="284" t="str">
        <f>HLOOKUP($A289,'Scenario 8'!$I$75:$N$105,Summary!AD$2-2015,FALSE)</f>
        <v/>
      </c>
      <c r="AE289" s="284" t="str">
        <f>HLOOKUP($A289,'Scenario 8'!$I$75:$N$105,Summary!AE$2-2015,FALSE)</f>
        <v/>
      </c>
      <c r="AF289" s="284" t="str">
        <f>HLOOKUP($A289,'Scenario 8'!$I$75:$N$105,Summary!AF$2-2015,FALSE)</f>
        <v/>
      </c>
      <c r="AG289" s="284" t="str">
        <f>HLOOKUP($A289,'Scenario 8'!$I$75:$N$105,Summary!AG$2-2015,FALSE)</f>
        <v/>
      </c>
      <c r="AH289" s="284" t="str">
        <f>HLOOKUP($A289,'Scenario 8'!$I$75:$N$105,Summary!AH$2-2015,FALSE)</f>
        <v/>
      </c>
      <c r="AI289" s="284" t="str">
        <f>HLOOKUP($A289,'Scenario 8'!$I$75:$N$105,Summary!AI$2-2015,FALSE)</f>
        <v/>
      </c>
      <c r="AJ289" s="284" t="str">
        <f>HLOOKUP($A289,'Scenario 8'!$I$75:$N$105,Summary!AJ$2-2015,FALSE)</f>
        <v/>
      </c>
      <c r="AK289" s="284">
        <f>SUM(H289:AJ289)</f>
        <v>0</v>
      </c>
    </row>
    <row r="290" spans="1:37" s="281" customFormat="1" hidden="1" outlineLevel="1">
      <c r="A290" s="283" t="str">
        <f>A289</f>
        <v>8D</v>
      </c>
      <c r="B290" s="283"/>
      <c r="C290" s="287" t="s">
        <v>226</v>
      </c>
      <c r="D290" s="283"/>
      <c r="E290" s="283"/>
      <c r="F290" s="296"/>
      <c r="G290" s="282"/>
      <c r="H290" s="284">
        <f>HLOOKUP($A290,'Scenario 8'!$I$108:$N$138,Summary!H$2-2015,FALSE)</f>
        <v>0</v>
      </c>
      <c r="I290" s="284">
        <f>HLOOKUP($A290,'Scenario 8'!$I$108:$N$138,Summary!I$2-2015,FALSE)</f>
        <v>0</v>
      </c>
      <c r="J290" s="284">
        <f>HLOOKUP($A290,'Scenario 8'!$I$108:$N$138,Summary!J$2-2015,FALSE)</f>
        <v>0</v>
      </c>
      <c r="K290" s="284">
        <f>HLOOKUP($A290,'Scenario 8'!$I$108:$N$138,Summary!K$2-2015,FALSE)</f>
        <v>0</v>
      </c>
      <c r="L290" s="284">
        <f>HLOOKUP($A290,'Scenario 8'!$I$108:$N$138,Summary!L$2-2015,FALSE)</f>
        <v>0</v>
      </c>
      <c r="M290" s="284">
        <f>HLOOKUP($A290,'Scenario 8'!$I$108:$N$138,Summary!M$2-2015,FALSE)</f>
        <v>0</v>
      </c>
      <c r="N290" s="284">
        <f>HLOOKUP($A290,'Scenario 8'!$I$108:$N$138,Summary!N$2-2015,FALSE)</f>
        <v>0</v>
      </c>
      <c r="O290" s="284">
        <f>HLOOKUP($A290,'Scenario 8'!$I$108:$N$138,Summary!O$2-2015,FALSE)</f>
        <v>0</v>
      </c>
      <c r="P290" s="284">
        <f>HLOOKUP($A290,'Scenario 8'!$I$108:$N$138,Summary!P$2-2015,FALSE)</f>
        <v>0</v>
      </c>
      <c r="Q290" s="284">
        <f>HLOOKUP($A290,'Scenario 8'!$I$108:$N$138,Summary!Q$2-2015,FALSE)</f>
        <v>0</v>
      </c>
      <c r="R290" s="284">
        <f>HLOOKUP($A290,'Scenario 8'!$I$108:$N$138,Summary!R$2-2015,FALSE)</f>
        <v>0</v>
      </c>
      <c r="S290" s="284">
        <f>HLOOKUP($A290,'Scenario 8'!$I$108:$N$138,Summary!S$2-2015,FALSE)</f>
        <v>0</v>
      </c>
      <c r="T290" s="284">
        <f>HLOOKUP($A290,'Scenario 8'!$I$108:$N$138,Summary!T$2-2015,FALSE)</f>
        <v>0</v>
      </c>
      <c r="U290" s="284">
        <f>HLOOKUP($A290,'Scenario 8'!$I$108:$N$138,Summary!U$2-2015,FALSE)</f>
        <v>0</v>
      </c>
      <c r="V290" s="284">
        <f>HLOOKUP($A290,'Scenario 8'!$I$108:$N$138,Summary!V$2-2015,FALSE)</f>
        <v>0</v>
      </c>
      <c r="W290" s="284">
        <f>HLOOKUP($A290,'Scenario 8'!$I$108:$N$138,Summary!W$2-2015,FALSE)</f>
        <v>0</v>
      </c>
      <c r="X290" s="284">
        <f>HLOOKUP($A290,'Scenario 8'!$I$108:$N$138,Summary!X$2-2015,FALSE)</f>
        <v>0</v>
      </c>
      <c r="Y290" s="284">
        <f>HLOOKUP($A290,'Scenario 8'!$I$108:$N$138,Summary!Y$2-2015,FALSE)</f>
        <v>0</v>
      </c>
      <c r="Z290" s="284">
        <f>HLOOKUP($A290,'Scenario 8'!$I$108:$N$138,Summary!Z$2-2015,FALSE)</f>
        <v>0</v>
      </c>
      <c r="AA290" s="284">
        <f>HLOOKUP($A290,'Scenario 8'!$I$108:$N$138,Summary!AA$2-2015,FALSE)</f>
        <v>0</v>
      </c>
      <c r="AB290" s="284">
        <f>HLOOKUP($A290,'Scenario 8'!$I$108:$N$138,Summary!AB$2-2015,FALSE)</f>
        <v>0</v>
      </c>
      <c r="AC290" s="284">
        <f>HLOOKUP($A290,'Scenario 8'!$I$108:$N$138,Summary!AC$2-2015,FALSE)</f>
        <v>0</v>
      </c>
      <c r="AD290" s="284">
        <f>HLOOKUP($A290,'Scenario 8'!$I$108:$N$138,Summary!AD$2-2015,FALSE)</f>
        <v>0</v>
      </c>
      <c r="AE290" s="284">
        <f>HLOOKUP($A290,'Scenario 8'!$I$108:$N$138,Summary!AE$2-2015,FALSE)</f>
        <v>0</v>
      </c>
      <c r="AF290" s="284">
        <f>HLOOKUP($A290,'Scenario 8'!$I$108:$N$138,Summary!AF$2-2015,FALSE)</f>
        <v>0</v>
      </c>
      <c r="AG290" s="284">
        <f>HLOOKUP($A290,'Scenario 8'!$I$108:$N$138,Summary!AG$2-2015,FALSE)</f>
        <v>0</v>
      </c>
      <c r="AH290" s="284">
        <f>HLOOKUP($A290,'Scenario 8'!$I$108:$N$138,Summary!AH$2-2015,FALSE)</f>
        <v>0</v>
      </c>
      <c r="AI290" s="284">
        <f>HLOOKUP($A290,'Scenario 8'!$I$108:$N$138,Summary!AI$2-2015,FALSE)</f>
        <v>0</v>
      </c>
      <c r="AJ290" s="284">
        <f>HLOOKUP($A290,'Scenario 8'!$I$108:$N$138,Summary!AJ$2-2015,FALSE)</f>
        <v>0</v>
      </c>
      <c r="AK290" s="284">
        <f>SUM(H290:AJ290)</f>
        <v>0</v>
      </c>
    </row>
    <row r="291" spans="1:37" s="281" customFormat="1" hidden="1" outlineLevel="1">
      <c r="A291" s="283" t="str">
        <f>A290</f>
        <v>8D</v>
      </c>
      <c r="B291" s="283"/>
      <c r="C291" s="287" t="s">
        <v>227</v>
      </c>
      <c r="D291" s="283"/>
      <c r="E291" s="283"/>
      <c r="F291" s="296"/>
      <c r="G291" s="282"/>
      <c r="H291" s="284">
        <f>HLOOKUP($A291,'Scenario 8'!$I$143:$N$173,Summary!H$2-2015,FALSE)</f>
        <v>0</v>
      </c>
      <c r="I291" s="284">
        <f>HLOOKUP($A291,'Scenario 8'!$I$143:$N$173,Summary!I$2-2015,FALSE)</f>
        <v>0</v>
      </c>
      <c r="J291" s="284">
        <f>HLOOKUP($A291,'Scenario 8'!$I$143:$N$173,Summary!J$2-2015,FALSE)</f>
        <v>0</v>
      </c>
      <c r="K291" s="284">
        <f>HLOOKUP($A291,'Scenario 8'!$I$143:$N$173,Summary!K$2-2015,FALSE)</f>
        <v>0</v>
      </c>
      <c r="L291" s="284">
        <f>HLOOKUP($A291,'Scenario 8'!$I$143:$N$173,Summary!L$2-2015,FALSE)</f>
        <v>0</v>
      </c>
      <c r="M291" s="284">
        <f>HLOOKUP($A291,'Scenario 8'!$I$143:$N$173,Summary!M$2-2015,FALSE)</f>
        <v>0</v>
      </c>
      <c r="N291" s="284">
        <f>HLOOKUP($A291,'Scenario 8'!$I$143:$N$173,Summary!N$2-2015,FALSE)</f>
        <v>0</v>
      </c>
      <c r="O291" s="284">
        <f>HLOOKUP($A291,'Scenario 8'!$I$143:$N$173,Summary!O$2-2015,FALSE)</f>
        <v>0</v>
      </c>
      <c r="P291" s="284">
        <f>HLOOKUP($A291,'Scenario 8'!$I$143:$N$173,Summary!P$2-2015,FALSE)</f>
        <v>0</v>
      </c>
      <c r="Q291" s="284">
        <f>HLOOKUP($A291,'Scenario 8'!$I$143:$N$173,Summary!Q$2-2015,FALSE)</f>
        <v>0</v>
      </c>
      <c r="R291" s="284">
        <f>HLOOKUP($A291,'Scenario 8'!$I$143:$N$173,Summary!R$2-2015,FALSE)</f>
        <v>0</v>
      </c>
      <c r="S291" s="284">
        <f>HLOOKUP($A291,'Scenario 8'!$I$143:$N$173,Summary!S$2-2015,FALSE)</f>
        <v>0</v>
      </c>
      <c r="T291" s="284">
        <f>HLOOKUP($A291,'Scenario 8'!$I$143:$N$173,Summary!T$2-2015,FALSE)</f>
        <v>0</v>
      </c>
      <c r="U291" s="284">
        <f>HLOOKUP($A291,'Scenario 8'!$I$143:$N$173,Summary!U$2-2015,FALSE)</f>
        <v>0</v>
      </c>
      <c r="V291" s="284">
        <f>HLOOKUP($A291,'Scenario 8'!$I$143:$N$173,Summary!V$2-2015,FALSE)</f>
        <v>0</v>
      </c>
      <c r="W291" s="284">
        <f>HLOOKUP($A291,'Scenario 8'!$I$143:$N$173,Summary!W$2-2015,FALSE)</f>
        <v>0</v>
      </c>
      <c r="X291" s="284">
        <f>HLOOKUP($A291,'Scenario 8'!$I$143:$N$173,Summary!X$2-2015,FALSE)</f>
        <v>0</v>
      </c>
      <c r="Y291" s="284">
        <f>HLOOKUP($A291,'Scenario 8'!$I$143:$N$173,Summary!Y$2-2015,FALSE)</f>
        <v>0</v>
      </c>
      <c r="Z291" s="284">
        <f>HLOOKUP($A291,'Scenario 8'!$I$143:$N$173,Summary!Z$2-2015,FALSE)</f>
        <v>0</v>
      </c>
      <c r="AA291" s="284">
        <f>HLOOKUP($A291,'Scenario 8'!$I$143:$N$173,Summary!AA$2-2015,FALSE)</f>
        <v>0</v>
      </c>
      <c r="AB291" s="284">
        <f>HLOOKUP($A291,'Scenario 8'!$I$143:$N$173,Summary!AB$2-2015,FALSE)</f>
        <v>0</v>
      </c>
      <c r="AC291" s="284">
        <f>HLOOKUP($A291,'Scenario 8'!$I$143:$N$173,Summary!AC$2-2015,FALSE)</f>
        <v>0</v>
      </c>
      <c r="AD291" s="284">
        <f>HLOOKUP($A291,'Scenario 8'!$I$143:$N$173,Summary!AD$2-2015,FALSE)</f>
        <v>0</v>
      </c>
      <c r="AE291" s="284">
        <f>HLOOKUP($A291,'Scenario 8'!$I$143:$N$173,Summary!AE$2-2015,FALSE)</f>
        <v>0</v>
      </c>
      <c r="AF291" s="284">
        <f>HLOOKUP($A291,'Scenario 8'!$I$143:$N$173,Summary!AF$2-2015,FALSE)</f>
        <v>0</v>
      </c>
      <c r="AG291" s="284">
        <f>HLOOKUP($A291,'Scenario 8'!$I$143:$N$173,Summary!AG$2-2015,FALSE)</f>
        <v>0</v>
      </c>
      <c r="AH291" s="284">
        <f>HLOOKUP($A291,'Scenario 8'!$I$143:$N$173,Summary!AH$2-2015,FALSE)</f>
        <v>0</v>
      </c>
      <c r="AI291" s="284">
        <f>HLOOKUP($A291,'Scenario 8'!$I$143:$N$173,Summary!AI$2-2015,FALSE)</f>
        <v>0</v>
      </c>
      <c r="AJ291" s="284">
        <f>HLOOKUP($A291,'Scenario 8'!$I$143:$N$173,Summary!AJ$2-2015,FALSE)</f>
        <v>0</v>
      </c>
      <c r="AK291" s="284">
        <f>SUM(H291:AJ291)</f>
        <v>0</v>
      </c>
    </row>
    <row r="292" spans="1:37" s="281" customFormat="1" hidden="1" outlineLevel="1">
      <c r="A292" s="283" t="str">
        <f>A291</f>
        <v>8D</v>
      </c>
      <c r="B292" s="283"/>
      <c r="C292" s="287" t="s">
        <v>114</v>
      </c>
      <c r="D292" s="283"/>
      <c r="E292" s="283"/>
      <c r="F292" s="296"/>
      <c r="G292" s="282"/>
      <c r="H292" s="284">
        <f>HLOOKUP($A292,'Scenario 8'!$I$178:$N$208,Summary!H$2-2015,FALSE)</f>
        <v>0</v>
      </c>
      <c r="I292" s="284">
        <f>HLOOKUP($A292,'Scenario 8'!$I$178:$N$208,Summary!I$2-2015,FALSE)</f>
        <v>0</v>
      </c>
      <c r="J292" s="284">
        <f>HLOOKUP($A292,'Scenario 8'!$I$178:$N$208,Summary!J$2-2015,FALSE)</f>
        <v>0</v>
      </c>
      <c r="K292" s="284">
        <f>HLOOKUP($A292,'Scenario 8'!$I$178:$N$208,Summary!K$2-2015,FALSE)</f>
        <v>0</v>
      </c>
      <c r="L292" s="284">
        <f>HLOOKUP($A292,'Scenario 8'!$I$178:$N$208,Summary!L$2-2015,FALSE)</f>
        <v>0</v>
      </c>
      <c r="M292" s="284">
        <f>HLOOKUP($A292,'Scenario 8'!$I$178:$N$208,Summary!M$2-2015,FALSE)</f>
        <v>0</v>
      </c>
      <c r="N292" s="284">
        <f>HLOOKUP($A292,'Scenario 8'!$I$178:$N$208,Summary!N$2-2015,FALSE)</f>
        <v>0</v>
      </c>
      <c r="O292" s="284">
        <f>HLOOKUP($A292,'Scenario 8'!$I$178:$N$208,Summary!O$2-2015,FALSE)</f>
        <v>0</v>
      </c>
      <c r="P292" s="284">
        <f>HLOOKUP($A292,'Scenario 8'!$I$178:$N$208,Summary!P$2-2015,FALSE)</f>
        <v>0</v>
      </c>
      <c r="Q292" s="284">
        <f>HLOOKUP($A292,'Scenario 8'!$I$178:$N$208,Summary!Q$2-2015,FALSE)</f>
        <v>0</v>
      </c>
      <c r="R292" s="284">
        <f>HLOOKUP($A292,'Scenario 8'!$I$178:$N$208,Summary!R$2-2015,FALSE)</f>
        <v>0</v>
      </c>
      <c r="S292" s="284">
        <f>HLOOKUP($A292,'Scenario 8'!$I$178:$N$208,Summary!S$2-2015,FALSE)</f>
        <v>0</v>
      </c>
      <c r="T292" s="284">
        <f>HLOOKUP($A292,'Scenario 8'!$I$178:$N$208,Summary!T$2-2015,FALSE)</f>
        <v>0</v>
      </c>
      <c r="U292" s="284">
        <f>HLOOKUP($A292,'Scenario 8'!$I$178:$N$208,Summary!U$2-2015,FALSE)</f>
        <v>0</v>
      </c>
      <c r="V292" s="284">
        <f>HLOOKUP($A292,'Scenario 8'!$I$178:$N$208,Summary!V$2-2015,FALSE)</f>
        <v>0</v>
      </c>
      <c r="W292" s="284">
        <f>HLOOKUP($A292,'Scenario 8'!$I$178:$N$208,Summary!W$2-2015,FALSE)</f>
        <v>0</v>
      </c>
      <c r="X292" s="284">
        <f>HLOOKUP($A292,'Scenario 8'!$I$178:$N$208,Summary!X$2-2015,FALSE)</f>
        <v>0</v>
      </c>
      <c r="Y292" s="284">
        <f>HLOOKUP($A292,'Scenario 8'!$I$178:$N$208,Summary!Y$2-2015,FALSE)</f>
        <v>0</v>
      </c>
      <c r="Z292" s="284">
        <f>HLOOKUP($A292,'Scenario 8'!$I$178:$N$208,Summary!Z$2-2015,FALSE)</f>
        <v>0</v>
      </c>
      <c r="AA292" s="284">
        <f>HLOOKUP($A292,'Scenario 8'!$I$178:$N$208,Summary!AA$2-2015,FALSE)</f>
        <v>0</v>
      </c>
      <c r="AB292" s="284">
        <f>HLOOKUP($A292,'Scenario 8'!$I$178:$N$208,Summary!AB$2-2015,FALSE)</f>
        <v>0</v>
      </c>
      <c r="AC292" s="284">
        <f>HLOOKUP($A292,'Scenario 8'!$I$178:$N$208,Summary!AC$2-2015,FALSE)</f>
        <v>0</v>
      </c>
      <c r="AD292" s="284">
        <f>HLOOKUP($A292,'Scenario 8'!$I$178:$N$208,Summary!AD$2-2015,FALSE)</f>
        <v>0</v>
      </c>
      <c r="AE292" s="284">
        <f>HLOOKUP($A292,'Scenario 8'!$I$178:$N$208,Summary!AE$2-2015,FALSE)</f>
        <v>0</v>
      </c>
      <c r="AF292" s="284">
        <f>HLOOKUP($A292,'Scenario 8'!$I$178:$N$208,Summary!AF$2-2015,FALSE)</f>
        <v>0</v>
      </c>
      <c r="AG292" s="284">
        <f>HLOOKUP($A292,'Scenario 8'!$I$178:$N$208,Summary!AG$2-2015,FALSE)</f>
        <v>0</v>
      </c>
      <c r="AH292" s="284">
        <f>HLOOKUP($A292,'Scenario 8'!$I$178:$N$208,Summary!AH$2-2015,FALSE)</f>
        <v>0</v>
      </c>
      <c r="AI292" s="284">
        <f>HLOOKUP($A292,'Scenario 8'!$I$178:$N$208,Summary!AI$2-2015,FALSE)</f>
        <v>0</v>
      </c>
      <c r="AJ292" s="284">
        <f>HLOOKUP($A292,'Scenario 8'!$I$178:$N$208,Summary!AJ$2-2015,FALSE)</f>
        <v>0</v>
      </c>
      <c r="AK292" s="284">
        <f>SUM(H292:AJ292)</f>
        <v>0</v>
      </c>
    </row>
    <row r="293" spans="1:37" s="281" customFormat="1" collapsed="1">
      <c r="A293" s="285" t="s">
        <v>256</v>
      </c>
      <c r="B293" s="285" t="str">
        <f t="shared" ref="B293" si="1338">CONCATENATE("Sensitivity ",A293)</f>
        <v>Sensitivity 8E</v>
      </c>
      <c r="C293" s="289" t="s">
        <v>237</v>
      </c>
      <c r="D293" s="285" t="s">
        <v>427</v>
      </c>
      <c r="E293" s="285" t="s">
        <v>427</v>
      </c>
      <c r="F293" s="295"/>
      <c r="G293" s="288"/>
      <c r="H293" s="290">
        <f>SUBTOTAL(9,H294:H298)</f>
        <v>0</v>
      </c>
      <c r="I293" s="290">
        <f t="shared" ref="I293" si="1339">SUBTOTAL(9,I294:I298)</f>
        <v>0</v>
      </c>
      <c r="J293" s="290">
        <f t="shared" ref="J293" si="1340">SUBTOTAL(9,J294:J298)</f>
        <v>0</v>
      </c>
      <c r="K293" s="290">
        <f t="shared" ref="K293" si="1341">SUBTOTAL(9,K294:K298)</f>
        <v>0</v>
      </c>
      <c r="L293" s="290">
        <f t="shared" ref="L293" si="1342">SUBTOTAL(9,L294:L298)</f>
        <v>0</v>
      </c>
      <c r="M293" s="290">
        <f t="shared" ref="M293" si="1343">SUBTOTAL(9,M294:M298)</f>
        <v>0</v>
      </c>
      <c r="N293" s="290">
        <f t="shared" ref="N293" si="1344">SUBTOTAL(9,N294:N298)</f>
        <v>0</v>
      </c>
      <c r="O293" s="290">
        <f t="shared" ref="O293" si="1345">SUBTOTAL(9,O294:O298)</f>
        <v>0</v>
      </c>
      <c r="P293" s="290">
        <f t="shared" ref="P293" si="1346">SUBTOTAL(9,P294:P298)</f>
        <v>0</v>
      </c>
      <c r="Q293" s="290">
        <f t="shared" ref="Q293" si="1347">SUBTOTAL(9,Q294:Q298)</f>
        <v>0</v>
      </c>
      <c r="R293" s="290">
        <f t="shared" ref="R293" si="1348">SUBTOTAL(9,R294:R298)</f>
        <v>0</v>
      </c>
      <c r="S293" s="290">
        <f t="shared" ref="S293" si="1349">SUBTOTAL(9,S294:S298)</f>
        <v>0</v>
      </c>
      <c r="T293" s="290">
        <f t="shared" ref="T293" si="1350">SUBTOTAL(9,T294:T298)</f>
        <v>0</v>
      </c>
      <c r="U293" s="290">
        <f t="shared" ref="U293" si="1351">SUBTOTAL(9,U294:U298)</f>
        <v>0</v>
      </c>
      <c r="V293" s="290">
        <f t="shared" ref="V293" si="1352">SUBTOTAL(9,V294:V298)</f>
        <v>0</v>
      </c>
      <c r="W293" s="290">
        <f t="shared" ref="W293" si="1353">SUBTOTAL(9,W294:W298)</f>
        <v>0</v>
      </c>
      <c r="X293" s="290">
        <f t="shared" ref="X293" si="1354">SUBTOTAL(9,X294:X298)</f>
        <v>0</v>
      </c>
      <c r="Y293" s="290">
        <f t="shared" ref="Y293" si="1355">SUBTOTAL(9,Y294:Y298)</f>
        <v>0</v>
      </c>
      <c r="Z293" s="290">
        <f t="shared" ref="Z293" si="1356">SUBTOTAL(9,Z294:Z298)</f>
        <v>0</v>
      </c>
      <c r="AA293" s="290">
        <f t="shared" ref="AA293" si="1357">SUBTOTAL(9,AA294:AA298)</f>
        <v>0</v>
      </c>
      <c r="AB293" s="290">
        <f t="shared" ref="AB293" si="1358">SUBTOTAL(9,AB294:AB298)</f>
        <v>0</v>
      </c>
      <c r="AC293" s="290">
        <f t="shared" ref="AC293" si="1359">SUBTOTAL(9,AC294:AC298)</f>
        <v>0</v>
      </c>
      <c r="AD293" s="290">
        <f t="shared" ref="AD293" si="1360">SUBTOTAL(9,AD294:AD298)</f>
        <v>0</v>
      </c>
      <c r="AE293" s="290">
        <f t="shared" ref="AE293" si="1361">SUBTOTAL(9,AE294:AE298)</f>
        <v>0</v>
      </c>
      <c r="AF293" s="290">
        <f t="shared" ref="AF293" si="1362">SUBTOTAL(9,AF294:AF298)</f>
        <v>0</v>
      </c>
      <c r="AG293" s="290">
        <f t="shared" ref="AG293" si="1363">SUBTOTAL(9,AG294:AG298)</f>
        <v>0</v>
      </c>
      <c r="AH293" s="290">
        <f t="shared" ref="AH293" si="1364">SUBTOTAL(9,AH294:AH298)</f>
        <v>0</v>
      </c>
      <c r="AI293" s="290">
        <f t="shared" ref="AI293" si="1365">SUBTOTAL(9,AI294:AI298)</f>
        <v>0</v>
      </c>
      <c r="AJ293" s="290">
        <f t="shared" ref="AJ293" si="1366">SUBTOTAL(9,AJ294:AJ298)</f>
        <v>0</v>
      </c>
      <c r="AK293" s="290">
        <f t="shared" ref="AK293" si="1367">SUBTOTAL(9,AK294:AK298)</f>
        <v>0</v>
      </c>
    </row>
    <row r="294" spans="1:37" s="281" customFormat="1" hidden="1" outlineLevel="1">
      <c r="A294" s="283" t="str">
        <f>A293</f>
        <v>8E</v>
      </c>
      <c r="B294" s="283"/>
      <c r="C294" s="287" t="s">
        <v>224</v>
      </c>
      <c r="D294" s="283"/>
      <c r="E294" s="283"/>
      <c r="F294" s="296"/>
      <c r="G294" s="282"/>
      <c r="H294" s="284">
        <f>HLOOKUP($A294,'Scenario 8'!$I$42:$N$72,Summary!H$2-2015,FALSE)</f>
        <v>0</v>
      </c>
      <c r="I294" s="284">
        <f>HLOOKUP($A294,'Scenario 8'!$I$42:$N$72,Summary!I$2-2015,FALSE)</f>
        <v>0</v>
      </c>
      <c r="J294" s="284">
        <f>HLOOKUP($A294,'Scenario 8'!$I$42:$N$72,Summary!J$2-2015,FALSE)</f>
        <v>0</v>
      </c>
      <c r="K294" s="284">
        <f>HLOOKUP($A294,'Scenario 8'!$I$42:$N$72,Summary!K$2-2015,FALSE)</f>
        <v>0</v>
      </c>
      <c r="L294" s="284">
        <f>HLOOKUP($A294,'Scenario 8'!$I$42:$N$72,Summary!L$2-2015,FALSE)</f>
        <v>0</v>
      </c>
      <c r="M294" s="284">
        <f>HLOOKUP($A294,'Scenario 8'!$I$42:$N$72,Summary!M$2-2015,FALSE)</f>
        <v>0</v>
      </c>
      <c r="N294" s="284">
        <f>HLOOKUP($A294,'Scenario 8'!$I$42:$N$72,Summary!N$2-2015,FALSE)</f>
        <v>0</v>
      </c>
      <c r="O294" s="284">
        <f>HLOOKUP($A294,'Scenario 8'!$I$42:$N$72,Summary!O$2-2015,FALSE)</f>
        <v>0</v>
      </c>
      <c r="P294" s="284">
        <f>HLOOKUP($A294,'Scenario 8'!$I$42:$N$72,Summary!P$2-2015,FALSE)</f>
        <v>0</v>
      </c>
      <c r="Q294" s="284">
        <f>HLOOKUP($A294,'Scenario 8'!$I$42:$N$72,Summary!Q$2-2015,FALSE)</f>
        <v>0</v>
      </c>
      <c r="R294" s="284">
        <f>HLOOKUP($A294,'Scenario 8'!$I$42:$N$72,Summary!R$2-2015,FALSE)</f>
        <v>0</v>
      </c>
      <c r="S294" s="284">
        <f>HLOOKUP($A294,'Scenario 8'!$I$42:$N$72,Summary!S$2-2015,FALSE)</f>
        <v>0</v>
      </c>
      <c r="T294" s="284">
        <f>HLOOKUP($A294,'Scenario 8'!$I$42:$N$72,Summary!T$2-2015,FALSE)</f>
        <v>0</v>
      </c>
      <c r="U294" s="284">
        <f>HLOOKUP($A294,'Scenario 8'!$I$42:$N$72,Summary!U$2-2015,FALSE)</f>
        <v>0</v>
      </c>
      <c r="V294" s="284">
        <f>HLOOKUP($A294,'Scenario 8'!$I$42:$N$72,Summary!V$2-2015,FALSE)</f>
        <v>0</v>
      </c>
      <c r="W294" s="284">
        <f>HLOOKUP($A294,'Scenario 8'!$I$42:$N$72,Summary!W$2-2015,FALSE)</f>
        <v>0</v>
      </c>
      <c r="X294" s="284">
        <f>HLOOKUP($A294,'Scenario 8'!$I$42:$N$72,Summary!X$2-2015,FALSE)</f>
        <v>0</v>
      </c>
      <c r="Y294" s="284">
        <f>HLOOKUP($A294,'Scenario 8'!$I$42:$N$72,Summary!Y$2-2015,FALSE)</f>
        <v>0</v>
      </c>
      <c r="Z294" s="284">
        <f>HLOOKUP($A294,'Scenario 8'!$I$42:$N$72,Summary!Z$2-2015,FALSE)</f>
        <v>0</v>
      </c>
      <c r="AA294" s="284">
        <f>HLOOKUP($A294,'Scenario 8'!$I$42:$N$72,Summary!AA$2-2015,FALSE)</f>
        <v>0</v>
      </c>
      <c r="AB294" s="284">
        <f>HLOOKUP($A294,'Scenario 8'!$I$42:$N$72,Summary!AB$2-2015,FALSE)</f>
        <v>0</v>
      </c>
      <c r="AC294" s="284">
        <f>HLOOKUP($A294,'Scenario 8'!$I$42:$N$72,Summary!AC$2-2015,FALSE)</f>
        <v>0</v>
      </c>
      <c r="AD294" s="284">
        <f>HLOOKUP($A294,'Scenario 8'!$I$42:$N$72,Summary!AD$2-2015,FALSE)</f>
        <v>0</v>
      </c>
      <c r="AE294" s="284">
        <f>HLOOKUP($A294,'Scenario 8'!$I$42:$N$72,Summary!AE$2-2015,FALSE)</f>
        <v>0</v>
      </c>
      <c r="AF294" s="284">
        <f>HLOOKUP($A294,'Scenario 8'!$I$42:$N$72,Summary!AF$2-2015,FALSE)</f>
        <v>0</v>
      </c>
      <c r="AG294" s="284">
        <f>HLOOKUP($A294,'Scenario 8'!$I$42:$N$72,Summary!AG$2-2015,FALSE)</f>
        <v>0</v>
      </c>
      <c r="AH294" s="284">
        <f>HLOOKUP($A294,'Scenario 8'!$I$42:$N$72,Summary!AH$2-2015,FALSE)</f>
        <v>0</v>
      </c>
      <c r="AI294" s="284">
        <f>HLOOKUP($A294,'Scenario 8'!$I$42:$N$72,Summary!AI$2-2015,FALSE)</f>
        <v>0</v>
      </c>
      <c r="AJ294" s="284">
        <f>HLOOKUP($A294,'Scenario 8'!$I$42:$N$72,Summary!AJ$2-2015,FALSE)</f>
        <v>0</v>
      </c>
      <c r="AK294" s="284">
        <f>SUM(H294:AJ294)</f>
        <v>0</v>
      </c>
    </row>
    <row r="295" spans="1:37" s="281" customFormat="1" hidden="1" outlineLevel="1">
      <c r="A295" s="283" t="str">
        <f>A294</f>
        <v>8E</v>
      </c>
      <c r="B295" s="283"/>
      <c r="C295" s="287" t="s">
        <v>225</v>
      </c>
      <c r="D295" s="283"/>
      <c r="E295" s="283"/>
      <c r="F295" s="296"/>
      <c r="G295" s="282"/>
      <c r="H295" s="284" t="str">
        <f>HLOOKUP($A295,'Scenario 8'!$I$75:$N$105,Summary!H$2-2015,FALSE)</f>
        <v/>
      </c>
      <c r="I295" s="284" t="str">
        <f>HLOOKUP($A295,'Scenario 8'!$I$75:$N$105,Summary!I$2-2015,FALSE)</f>
        <v/>
      </c>
      <c r="J295" s="284" t="str">
        <f>HLOOKUP($A295,'Scenario 8'!$I$75:$N$105,Summary!J$2-2015,FALSE)</f>
        <v/>
      </c>
      <c r="K295" s="284" t="str">
        <f>HLOOKUP($A295,'Scenario 8'!$I$75:$N$105,Summary!K$2-2015,FALSE)</f>
        <v/>
      </c>
      <c r="L295" s="284" t="str">
        <f>HLOOKUP($A295,'Scenario 8'!$I$75:$N$105,Summary!L$2-2015,FALSE)</f>
        <v/>
      </c>
      <c r="M295" s="284" t="str">
        <f>HLOOKUP($A295,'Scenario 8'!$I$75:$N$105,Summary!M$2-2015,FALSE)</f>
        <v/>
      </c>
      <c r="N295" s="284" t="str">
        <f>HLOOKUP($A295,'Scenario 8'!$I$75:$N$105,Summary!N$2-2015,FALSE)</f>
        <v/>
      </c>
      <c r="O295" s="284" t="str">
        <f>HLOOKUP($A295,'Scenario 8'!$I$75:$N$105,Summary!O$2-2015,FALSE)</f>
        <v/>
      </c>
      <c r="P295" s="284" t="str">
        <f>HLOOKUP($A295,'Scenario 8'!$I$75:$N$105,Summary!P$2-2015,FALSE)</f>
        <v/>
      </c>
      <c r="Q295" s="284" t="str">
        <f>HLOOKUP($A295,'Scenario 8'!$I$75:$N$105,Summary!Q$2-2015,FALSE)</f>
        <v/>
      </c>
      <c r="R295" s="284" t="str">
        <f>HLOOKUP($A295,'Scenario 8'!$I$75:$N$105,Summary!R$2-2015,FALSE)</f>
        <v/>
      </c>
      <c r="S295" s="284" t="str">
        <f>HLOOKUP($A295,'Scenario 8'!$I$75:$N$105,Summary!S$2-2015,FALSE)</f>
        <v/>
      </c>
      <c r="T295" s="284" t="str">
        <f>HLOOKUP($A295,'Scenario 8'!$I$75:$N$105,Summary!T$2-2015,FALSE)</f>
        <v/>
      </c>
      <c r="U295" s="284" t="str">
        <f>HLOOKUP($A295,'Scenario 8'!$I$75:$N$105,Summary!U$2-2015,FALSE)</f>
        <v/>
      </c>
      <c r="V295" s="284" t="str">
        <f>HLOOKUP($A295,'Scenario 8'!$I$75:$N$105,Summary!V$2-2015,FALSE)</f>
        <v/>
      </c>
      <c r="W295" s="284" t="str">
        <f>HLOOKUP($A295,'Scenario 8'!$I$75:$N$105,Summary!W$2-2015,FALSE)</f>
        <v/>
      </c>
      <c r="X295" s="284" t="str">
        <f>HLOOKUP($A295,'Scenario 8'!$I$75:$N$105,Summary!X$2-2015,FALSE)</f>
        <v/>
      </c>
      <c r="Y295" s="284" t="str">
        <f>HLOOKUP($A295,'Scenario 8'!$I$75:$N$105,Summary!Y$2-2015,FALSE)</f>
        <v/>
      </c>
      <c r="Z295" s="284" t="str">
        <f>HLOOKUP($A295,'Scenario 8'!$I$75:$N$105,Summary!Z$2-2015,FALSE)</f>
        <v/>
      </c>
      <c r="AA295" s="284" t="str">
        <f>HLOOKUP($A295,'Scenario 8'!$I$75:$N$105,Summary!AA$2-2015,FALSE)</f>
        <v/>
      </c>
      <c r="AB295" s="284" t="str">
        <f>HLOOKUP($A295,'Scenario 8'!$I$75:$N$105,Summary!AB$2-2015,FALSE)</f>
        <v/>
      </c>
      <c r="AC295" s="284" t="str">
        <f>HLOOKUP($A295,'Scenario 8'!$I$75:$N$105,Summary!AC$2-2015,FALSE)</f>
        <v/>
      </c>
      <c r="AD295" s="284" t="str">
        <f>HLOOKUP($A295,'Scenario 8'!$I$75:$N$105,Summary!AD$2-2015,FALSE)</f>
        <v/>
      </c>
      <c r="AE295" s="284" t="str">
        <f>HLOOKUP($A295,'Scenario 8'!$I$75:$N$105,Summary!AE$2-2015,FALSE)</f>
        <v/>
      </c>
      <c r="AF295" s="284" t="str">
        <f>HLOOKUP($A295,'Scenario 8'!$I$75:$N$105,Summary!AF$2-2015,FALSE)</f>
        <v/>
      </c>
      <c r="AG295" s="284" t="str">
        <f>HLOOKUP($A295,'Scenario 8'!$I$75:$N$105,Summary!AG$2-2015,FALSE)</f>
        <v/>
      </c>
      <c r="AH295" s="284" t="str">
        <f>HLOOKUP($A295,'Scenario 8'!$I$75:$N$105,Summary!AH$2-2015,FALSE)</f>
        <v/>
      </c>
      <c r="AI295" s="284" t="str">
        <f>HLOOKUP($A295,'Scenario 8'!$I$75:$N$105,Summary!AI$2-2015,FALSE)</f>
        <v/>
      </c>
      <c r="AJ295" s="284" t="str">
        <f>HLOOKUP($A295,'Scenario 8'!$I$75:$N$105,Summary!AJ$2-2015,FALSE)</f>
        <v/>
      </c>
      <c r="AK295" s="284">
        <f>SUM(H295:AJ295)</f>
        <v>0</v>
      </c>
    </row>
    <row r="296" spans="1:37" s="281" customFormat="1" hidden="1" outlineLevel="1">
      <c r="A296" s="283" t="str">
        <f>A295</f>
        <v>8E</v>
      </c>
      <c r="B296" s="283"/>
      <c r="C296" s="287" t="s">
        <v>226</v>
      </c>
      <c r="D296" s="283"/>
      <c r="E296" s="283"/>
      <c r="F296" s="296"/>
      <c r="G296" s="282"/>
      <c r="H296" s="284">
        <f>HLOOKUP($A296,'Scenario 8'!$I$108:$N$138,Summary!H$2-2015,FALSE)</f>
        <v>0</v>
      </c>
      <c r="I296" s="284">
        <f>HLOOKUP($A296,'Scenario 8'!$I$108:$N$138,Summary!I$2-2015,FALSE)</f>
        <v>0</v>
      </c>
      <c r="J296" s="284">
        <f>HLOOKUP($A296,'Scenario 8'!$I$108:$N$138,Summary!J$2-2015,FALSE)</f>
        <v>0</v>
      </c>
      <c r="K296" s="284">
        <f>HLOOKUP($A296,'Scenario 8'!$I$108:$N$138,Summary!K$2-2015,FALSE)</f>
        <v>0</v>
      </c>
      <c r="L296" s="284">
        <f>HLOOKUP($A296,'Scenario 8'!$I$108:$N$138,Summary!L$2-2015,FALSE)</f>
        <v>0</v>
      </c>
      <c r="M296" s="284">
        <f>HLOOKUP($A296,'Scenario 8'!$I$108:$N$138,Summary!M$2-2015,FALSE)</f>
        <v>0</v>
      </c>
      <c r="N296" s="284">
        <f>HLOOKUP($A296,'Scenario 8'!$I$108:$N$138,Summary!N$2-2015,FALSE)</f>
        <v>0</v>
      </c>
      <c r="O296" s="284">
        <f>HLOOKUP($A296,'Scenario 8'!$I$108:$N$138,Summary!O$2-2015,FALSE)</f>
        <v>0</v>
      </c>
      <c r="P296" s="284">
        <f>HLOOKUP($A296,'Scenario 8'!$I$108:$N$138,Summary!P$2-2015,FALSE)</f>
        <v>0</v>
      </c>
      <c r="Q296" s="284">
        <f>HLOOKUP($A296,'Scenario 8'!$I$108:$N$138,Summary!Q$2-2015,FALSE)</f>
        <v>0</v>
      </c>
      <c r="R296" s="284">
        <f>HLOOKUP($A296,'Scenario 8'!$I$108:$N$138,Summary!R$2-2015,FALSE)</f>
        <v>0</v>
      </c>
      <c r="S296" s="284">
        <f>HLOOKUP($A296,'Scenario 8'!$I$108:$N$138,Summary!S$2-2015,FALSE)</f>
        <v>0</v>
      </c>
      <c r="T296" s="284">
        <f>HLOOKUP($A296,'Scenario 8'!$I$108:$N$138,Summary!T$2-2015,FALSE)</f>
        <v>0</v>
      </c>
      <c r="U296" s="284">
        <f>HLOOKUP($A296,'Scenario 8'!$I$108:$N$138,Summary!U$2-2015,FALSE)</f>
        <v>0</v>
      </c>
      <c r="V296" s="284">
        <f>HLOOKUP($A296,'Scenario 8'!$I$108:$N$138,Summary!V$2-2015,FALSE)</f>
        <v>0</v>
      </c>
      <c r="W296" s="284">
        <f>HLOOKUP($A296,'Scenario 8'!$I$108:$N$138,Summary!W$2-2015,FALSE)</f>
        <v>0</v>
      </c>
      <c r="X296" s="284">
        <f>HLOOKUP($A296,'Scenario 8'!$I$108:$N$138,Summary!X$2-2015,FALSE)</f>
        <v>0</v>
      </c>
      <c r="Y296" s="284">
        <f>HLOOKUP($A296,'Scenario 8'!$I$108:$N$138,Summary!Y$2-2015,FALSE)</f>
        <v>0</v>
      </c>
      <c r="Z296" s="284">
        <f>HLOOKUP($A296,'Scenario 8'!$I$108:$N$138,Summary!Z$2-2015,FALSE)</f>
        <v>0</v>
      </c>
      <c r="AA296" s="284">
        <f>HLOOKUP($A296,'Scenario 8'!$I$108:$N$138,Summary!AA$2-2015,FALSE)</f>
        <v>0</v>
      </c>
      <c r="AB296" s="284">
        <f>HLOOKUP($A296,'Scenario 8'!$I$108:$N$138,Summary!AB$2-2015,FALSE)</f>
        <v>0</v>
      </c>
      <c r="AC296" s="284">
        <f>HLOOKUP($A296,'Scenario 8'!$I$108:$N$138,Summary!AC$2-2015,FALSE)</f>
        <v>0</v>
      </c>
      <c r="AD296" s="284">
        <f>HLOOKUP($A296,'Scenario 8'!$I$108:$N$138,Summary!AD$2-2015,FALSE)</f>
        <v>0</v>
      </c>
      <c r="AE296" s="284">
        <f>HLOOKUP($A296,'Scenario 8'!$I$108:$N$138,Summary!AE$2-2015,FALSE)</f>
        <v>0</v>
      </c>
      <c r="AF296" s="284">
        <f>HLOOKUP($A296,'Scenario 8'!$I$108:$N$138,Summary!AF$2-2015,FALSE)</f>
        <v>0</v>
      </c>
      <c r="AG296" s="284">
        <f>HLOOKUP($A296,'Scenario 8'!$I$108:$N$138,Summary!AG$2-2015,FALSE)</f>
        <v>0</v>
      </c>
      <c r="AH296" s="284">
        <f>HLOOKUP($A296,'Scenario 8'!$I$108:$N$138,Summary!AH$2-2015,FALSE)</f>
        <v>0</v>
      </c>
      <c r="AI296" s="284">
        <f>HLOOKUP($A296,'Scenario 8'!$I$108:$N$138,Summary!AI$2-2015,FALSE)</f>
        <v>0</v>
      </c>
      <c r="AJ296" s="284">
        <f>HLOOKUP($A296,'Scenario 8'!$I$108:$N$138,Summary!AJ$2-2015,FALSE)</f>
        <v>0</v>
      </c>
      <c r="AK296" s="284">
        <f>SUM(H296:AJ296)</f>
        <v>0</v>
      </c>
    </row>
    <row r="297" spans="1:37" s="281" customFormat="1" hidden="1" outlineLevel="1">
      <c r="A297" s="283" t="str">
        <f>A296</f>
        <v>8E</v>
      </c>
      <c r="B297" s="283"/>
      <c r="C297" s="287" t="s">
        <v>227</v>
      </c>
      <c r="D297" s="283"/>
      <c r="E297" s="283"/>
      <c r="F297" s="296"/>
      <c r="G297" s="282"/>
      <c r="H297" s="284">
        <f>HLOOKUP($A297,'Scenario 8'!$I$143:$N$173,Summary!H$2-2015,FALSE)</f>
        <v>0</v>
      </c>
      <c r="I297" s="284">
        <f>HLOOKUP($A297,'Scenario 8'!$I$143:$N$173,Summary!I$2-2015,FALSE)</f>
        <v>0</v>
      </c>
      <c r="J297" s="284">
        <f>HLOOKUP($A297,'Scenario 8'!$I$143:$N$173,Summary!J$2-2015,FALSE)</f>
        <v>0</v>
      </c>
      <c r="K297" s="284">
        <f>HLOOKUP($A297,'Scenario 8'!$I$143:$N$173,Summary!K$2-2015,FALSE)</f>
        <v>0</v>
      </c>
      <c r="L297" s="284">
        <f>HLOOKUP($A297,'Scenario 8'!$I$143:$N$173,Summary!L$2-2015,FALSE)</f>
        <v>0</v>
      </c>
      <c r="M297" s="284">
        <f>HLOOKUP($A297,'Scenario 8'!$I$143:$N$173,Summary!M$2-2015,FALSE)</f>
        <v>0</v>
      </c>
      <c r="N297" s="284">
        <f>HLOOKUP($A297,'Scenario 8'!$I$143:$N$173,Summary!N$2-2015,FALSE)</f>
        <v>0</v>
      </c>
      <c r="O297" s="284">
        <f>HLOOKUP($A297,'Scenario 8'!$I$143:$N$173,Summary!O$2-2015,FALSE)</f>
        <v>0</v>
      </c>
      <c r="P297" s="284">
        <f>HLOOKUP($A297,'Scenario 8'!$I$143:$N$173,Summary!P$2-2015,FALSE)</f>
        <v>0</v>
      </c>
      <c r="Q297" s="284">
        <f>HLOOKUP($A297,'Scenario 8'!$I$143:$N$173,Summary!Q$2-2015,FALSE)</f>
        <v>0</v>
      </c>
      <c r="R297" s="284">
        <f>HLOOKUP($A297,'Scenario 8'!$I$143:$N$173,Summary!R$2-2015,FALSE)</f>
        <v>0</v>
      </c>
      <c r="S297" s="284">
        <f>HLOOKUP($A297,'Scenario 8'!$I$143:$N$173,Summary!S$2-2015,FALSE)</f>
        <v>0</v>
      </c>
      <c r="T297" s="284">
        <f>HLOOKUP($A297,'Scenario 8'!$I$143:$N$173,Summary!T$2-2015,FALSE)</f>
        <v>0</v>
      </c>
      <c r="U297" s="284">
        <f>HLOOKUP($A297,'Scenario 8'!$I$143:$N$173,Summary!U$2-2015,FALSE)</f>
        <v>0</v>
      </c>
      <c r="V297" s="284">
        <f>HLOOKUP($A297,'Scenario 8'!$I$143:$N$173,Summary!V$2-2015,FALSE)</f>
        <v>0</v>
      </c>
      <c r="W297" s="284">
        <f>HLOOKUP($A297,'Scenario 8'!$I$143:$N$173,Summary!W$2-2015,FALSE)</f>
        <v>0</v>
      </c>
      <c r="X297" s="284">
        <f>HLOOKUP($A297,'Scenario 8'!$I$143:$N$173,Summary!X$2-2015,FALSE)</f>
        <v>0</v>
      </c>
      <c r="Y297" s="284">
        <f>HLOOKUP($A297,'Scenario 8'!$I$143:$N$173,Summary!Y$2-2015,FALSE)</f>
        <v>0</v>
      </c>
      <c r="Z297" s="284">
        <f>HLOOKUP($A297,'Scenario 8'!$I$143:$N$173,Summary!Z$2-2015,FALSE)</f>
        <v>0</v>
      </c>
      <c r="AA297" s="284">
        <f>HLOOKUP($A297,'Scenario 8'!$I$143:$N$173,Summary!AA$2-2015,FALSE)</f>
        <v>0</v>
      </c>
      <c r="AB297" s="284">
        <f>HLOOKUP($A297,'Scenario 8'!$I$143:$N$173,Summary!AB$2-2015,FALSE)</f>
        <v>0</v>
      </c>
      <c r="AC297" s="284">
        <f>HLOOKUP($A297,'Scenario 8'!$I$143:$N$173,Summary!AC$2-2015,FALSE)</f>
        <v>0</v>
      </c>
      <c r="AD297" s="284">
        <f>HLOOKUP($A297,'Scenario 8'!$I$143:$N$173,Summary!AD$2-2015,FALSE)</f>
        <v>0</v>
      </c>
      <c r="AE297" s="284">
        <f>HLOOKUP($A297,'Scenario 8'!$I$143:$N$173,Summary!AE$2-2015,FALSE)</f>
        <v>0</v>
      </c>
      <c r="AF297" s="284">
        <f>HLOOKUP($A297,'Scenario 8'!$I$143:$N$173,Summary!AF$2-2015,FALSE)</f>
        <v>0</v>
      </c>
      <c r="AG297" s="284">
        <f>HLOOKUP($A297,'Scenario 8'!$I$143:$N$173,Summary!AG$2-2015,FALSE)</f>
        <v>0</v>
      </c>
      <c r="AH297" s="284">
        <f>HLOOKUP($A297,'Scenario 8'!$I$143:$N$173,Summary!AH$2-2015,FALSE)</f>
        <v>0</v>
      </c>
      <c r="AI297" s="284">
        <f>HLOOKUP($A297,'Scenario 8'!$I$143:$N$173,Summary!AI$2-2015,FALSE)</f>
        <v>0</v>
      </c>
      <c r="AJ297" s="284">
        <f>HLOOKUP($A297,'Scenario 8'!$I$143:$N$173,Summary!AJ$2-2015,FALSE)</f>
        <v>0</v>
      </c>
      <c r="AK297" s="284">
        <f>SUM(H297:AJ297)</f>
        <v>0</v>
      </c>
    </row>
    <row r="298" spans="1:37" s="281" customFormat="1" hidden="1" outlineLevel="1">
      <c r="A298" s="283" t="str">
        <f>A297</f>
        <v>8E</v>
      </c>
      <c r="B298" s="283"/>
      <c r="C298" s="287" t="s">
        <v>114</v>
      </c>
      <c r="D298" s="283"/>
      <c r="E298" s="283"/>
      <c r="F298" s="296"/>
      <c r="G298" s="282"/>
      <c r="H298" s="284">
        <f>HLOOKUP($A298,'Scenario 8'!$I$178:$N$208,Summary!H$2-2015,FALSE)</f>
        <v>0</v>
      </c>
      <c r="I298" s="284">
        <f>HLOOKUP($A298,'Scenario 8'!$I$178:$N$208,Summary!I$2-2015,FALSE)</f>
        <v>0</v>
      </c>
      <c r="J298" s="284">
        <f>HLOOKUP($A298,'Scenario 8'!$I$178:$N$208,Summary!J$2-2015,FALSE)</f>
        <v>0</v>
      </c>
      <c r="K298" s="284">
        <f>HLOOKUP($A298,'Scenario 8'!$I$178:$N$208,Summary!K$2-2015,FALSE)</f>
        <v>0</v>
      </c>
      <c r="L298" s="284">
        <f>HLOOKUP($A298,'Scenario 8'!$I$178:$N$208,Summary!L$2-2015,FALSE)</f>
        <v>0</v>
      </c>
      <c r="M298" s="284">
        <f>HLOOKUP($A298,'Scenario 8'!$I$178:$N$208,Summary!M$2-2015,FALSE)</f>
        <v>0</v>
      </c>
      <c r="N298" s="284">
        <f>HLOOKUP($A298,'Scenario 8'!$I$178:$N$208,Summary!N$2-2015,FALSE)</f>
        <v>0</v>
      </c>
      <c r="O298" s="284">
        <f>HLOOKUP($A298,'Scenario 8'!$I$178:$N$208,Summary!O$2-2015,FALSE)</f>
        <v>0</v>
      </c>
      <c r="P298" s="284">
        <f>HLOOKUP($A298,'Scenario 8'!$I$178:$N$208,Summary!P$2-2015,FALSE)</f>
        <v>0</v>
      </c>
      <c r="Q298" s="284">
        <f>HLOOKUP($A298,'Scenario 8'!$I$178:$N$208,Summary!Q$2-2015,FALSE)</f>
        <v>0</v>
      </c>
      <c r="R298" s="284">
        <f>HLOOKUP($A298,'Scenario 8'!$I$178:$N$208,Summary!R$2-2015,FALSE)</f>
        <v>0</v>
      </c>
      <c r="S298" s="284">
        <f>HLOOKUP($A298,'Scenario 8'!$I$178:$N$208,Summary!S$2-2015,FALSE)</f>
        <v>0</v>
      </c>
      <c r="T298" s="284">
        <f>HLOOKUP($A298,'Scenario 8'!$I$178:$N$208,Summary!T$2-2015,FALSE)</f>
        <v>0</v>
      </c>
      <c r="U298" s="284">
        <f>HLOOKUP($A298,'Scenario 8'!$I$178:$N$208,Summary!U$2-2015,FALSE)</f>
        <v>0</v>
      </c>
      <c r="V298" s="284">
        <f>HLOOKUP($A298,'Scenario 8'!$I$178:$N$208,Summary!V$2-2015,FALSE)</f>
        <v>0</v>
      </c>
      <c r="W298" s="284">
        <f>HLOOKUP($A298,'Scenario 8'!$I$178:$N$208,Summary!W$2-2015,FALSE)</f>
        <v>0</v>
      </c>
      <c r="X298" s="284">
        <f>HLOOKUP($A298,'Scenario 8'!$I$178:$N$208,Summary!X$2-2015,FALSE)</f>
        <v>0</v>
      </c>
      <c r="Y298" s="284">
        <f>HLOOKUP($A298,'Scenario 8'!$I$178:$N$208,Summary!Y$2-2015,FALSE)</f>
        <v>0</v>
      </c>
      <c r="Z298" s="284">
        <f>HLOOKUP($A298,'Scenario 8'!$I$178:$N$208,Summary!Z$2-2015,FALSE)</f>
        <v>0</v>
      </c>
      <c r="AA298" s="284">
        <f>HLOOKUP($A298,'Scenario 8'!$I$178:$N$208,Summary!AA$2-2015,FALSE)</f>
        <v>0</v>
      </c>
      <c r="AB298" s="284">
        <f>HLOOKUP($A298,'Scenario 8'!$I$178:$N$208,Summary!AB$2-2015,FALSE)</f>
        <v>0</v>
      </c>
      <c r="AC298" s="284">
        <f>HLOOKUP($A298,'Scenario 8'!$I$178:$N$208,Summary!AC$2-2015,FALSE)</f>
        <v>0</v>
      </c>
      <c r="AD298" s="284">
        <f>HLOOKUP($A298,'Scenario 8'!$I$178:$N$208,Summary!AD$2-2015,FALSE)</f>
        <v>0</v>
      </c>
      <c r="AE298" s="284">
        <f>HLOOKUP($A298,'Scenario 8'!$I$178:$N$208,Summary!AE$2-2015,FALSE)</f>
        <v>0</v>
      </c>
      <c r="AF298" s="284">
        <f>HLOOKUP($A298,'Scenario 8'!$I$178:$N$208,Summary!AF$2-2015,FALSE)</f>
        <v>0</v>
      </c>
      <c r="AG298" s="284">
        <f>HLOOKUP($A298,'Scenario 8'!$I$178:$N$208,Summary!AG$2-2015,FALSE)</f>
        <v>0</v>
      </c>
      <c r="AH298" s="284">
        <f>HLOOKUP($A298,'Scenario 8'!$I$178:$N$208,Summary!AH$2-2015,FALSE)</f>
        <v>0</v>
      </c>
      <c r="AI298" s="284">
        <f>HLOOKUP($A298,'Scenario 8'!$I$178:$N$208,Summary!AI$2-2015,FALSE)</f>
        <v>0</v>
      </c>
      <c r="AJ298" s="284">
        <f>HLOOKUP($A298,'Scenario 8'!$I$178:$N$208,Summary!AJ$2-2015,FALSE)</f>
        <v>0</v>
      </c>
      <c r="AK298" s="284">
        <f>SUM(H298:AJ298)</f>
        <v>0</v>
      </c>
    </row>
    <row r="299" spans="1:37" collapsed="1">
      <c r="A299" s="281"/>
      <c r="C299" s="281"/>
    </row>
    <row r="300" spans="1:37" s="281" customFormat="1">
      <c r="A300" s="285">
        <v>9</v>
      </c>
      <c r="B300" s="285" t="str">
        <f t="shared" ref="B300" si="1368">CONCATENATE("Sensitivity ",A300)</f>
        <v>Sensitivity 9</v>
      </c>
      <c r="C300" s="289" t="s">
        <v>428</v>
      </c>
      <c r="D300" s="285">
        <v>2042</v>
      </c>
      <c r="E300" s="285">
        <v>2045</v>
      </c>
      <c r="F300" s="295"/>
      <c r="G300" s="288"/>
      <c r="H300" s="290">
        <f>SUBTOTAL(9,H301:H305)</f>
        <v>0</v>
      </c>
      <c r="I300" s="290">
        <f t="shared" ref="I300" si="1369">SUBTOTAL(9,I301:I305)</f>
        <v>0</v>
      </c>
      <c r="J300" s="290">
        <f t="shared" ref="J300" si="1370">SUBTOTAL(9,J301:J305)</f>
        <v>0</v>
      </c>
      <c r="K300" s="290">
        <f t="shared" ref="K300" si="1371">SUBTOTAL(9,K301:K305)</f>
        <v>0</v>
      </c>
      <c r="L300" s="290">
        <f t="shared" ref="L300" si="1372">SUBTOTAL(9,L301:L305)</f>
        <v>0</v>
      </c>
      <c r="M300" s="290">
        <f t="shared" ref="M300" si="1373">SUBTOTAL(9,M301:M305)</f>
        <v>0</v>
      </c>
      <c r="N300" s="290">
        <f t="shared" ref="N300" si="1374">SUBTOTAL(9,N301:N305)</f>
        <v>0</v>
      </c>
      <c r="O300" s="290">
        <f t="shared" ref="O300" si="1375">SUBTOTAL(9,O301:O305)</f>
        <v>0</v>
      </c>
      <c r="P300" s="290">
        <f t="shared" ref="P300" si="1376">SUBTOTAL(9,P301:P305)</f>
        <v>0</v>
      </c>
      <c r="Q300" s="290">
        <f t="shared" ref="Q300" si="1377">SUBTOTAL(9,Q301:Q305)</f>
        <v>0</v>
      </c>
      <c r="R300" s="290">
        <f t="shared" ref="R300" si="1378">SUBTOTAL(9,R301:R305)</f>
        <v>0</v>
      </c>
      <c r="S300" s="290">
        <f t="shared" ref="S300" si="1379">SUBTOTAL(9,S301:S305)</f>
        <v>0</v>
      </c>
      <c r="T300" s="290">
        <f t="shared" ref="T300" si="1380">SUBTOTAL(9,T301:T305)</f>
        <v>0</v>
      </c>
      <c r="U300" s="290">
        <f t="shared" ref="U300" si="1381">SUBTOTAL(9,U301:U305)</f>
        <v>0</v>
      </c>
      <c r="V300" s="290">
        <f t="shared" ref="V300" si="1382">SUBTOTAL(9,V301:V305)</f>
        <v>0</v>
      </c>
      <c r="W300" s="290">
        <f t="shared" ref="W300" si="1383">SUBTOTAL(9,W301:W305)</f>
        <v>0</v>
      </c>
      <c r="X300" s="290">
        <f t="shared" ref="X300" si="1384">SUBTOTAL(9,X301:X305)</f>
        <v>0</v>
      </c>
      <c r="Y300" s="290">
        <f t="shared" ref="Y300" si="1385">SUBTOTAL(9,Y301:Y305)</f>
        <v>0</v>
      </c>
      <c r="Z300" s="290">
        <f t="shared" ref="Z300" si="1386">SUBTOTAL(9,Z301:Z305)</f>
        <v>0</v>
      </c>
      <c r="AA300" s="290">
        <f t="shared" ref="AA300" si="1387">SUBTOTAL(9,AA301:AA305)</f>
        <v>0</v>
      </c>
      <c r="AB300" s="290">
        <f t="shared" ref="AB300" si="1388">SUBTOTAL(9,AB301:AB305)</f>
        <v>0</v>
      </c>
      <c r="AC300" s="290">
        <f t="shared" ref="AC300" si="1389">SUBTOTAL(9,AC301:AC305)</f>
        <v>0</v>
      </c>
      <c r="AD300" s="290">
        <f t="shared" ref="AD300" si="1390">SUBTOTAL(9,AD301:AD305)</f>
        <v>0</v>
      </c>
      <c r="AE300" s="290">
        <f t="shared" ref="AE300" si="1391">SUBTOTAL(9,AE301:AE305)</f>
        <v>0</v>
      </c>
      <c r="AF300" s="290">
        <f t="shared" ref="AF300" si="1392">SUBTOTAL(9,AF301:AF305)</f>
        <v>0</v>
      </c>
      <c r="AG300" s="290">
        <f t="shared" ref="AG300" si="1393">SUBTOTAL(9,AG301:AG305)</f>
        <v>0</v>
      </c>
      <c r="AH300" s="290">
        <f t="shared" ref="AH300" si="1394">SUBTOTAL(9,AH301:AH305)</f>
        <v>0</v>
      </c>
      <c r="AI300" s="290">
        <f t="shared" ref="AI300" si="1395">SUBTOTAL(9,AI301:AI305)</f>
        <v>0</v>
      </c>
      <c r="AJ300" s="290">
        <f t="shared" ref="AJ300" si="1396">SUBTOTAL(9,AJ301:AJ305)</f>
        <v>0</v>
      </c>
      <c r="AK300" s="290">
        <f t="shared" ref="AK300" si="1397">SUBTOTAL(9,AK301:AK305)</f>
        <v>0</v>
      </c>
    </row>
    <row r="301" spans="1:37" s="281" customFormat="1" hidden="1" outlineLevel="1">
      <c r="A301" s="283">
        <f>A300</f>
        <v>9</v>
      </c>
      <c r="B301" s="283"/>
      <c r="C301" s="287" t="s">
        <v>224</v>
      </c>
      <c r="D301" s="283"/>
      <c r="E301" s="283"/>
      <c r="F301" s="296"/>
      <c r="G301" s="282"/>
      <c r="H301" s="284">
        <f>HLOOKUP($A301,'Scenario 9'!$I$42:$N$72,Summary!H$2-2015,FALSE)</f>
        <v>0</v>
      </c>
      <c r="I301" s="284">
        <f>HLOOKUP($A301,'Scenario 9'!$I$42:$N$72,Summary!I$2-2015,FALSE)</f>
        <v>0</v>
      </c>
      <c r="J301" s="284">
        <f>HLOOKUP($A301,'Scenario 9'!$I$42:$N$72,Summary!J$2-2015,FALSE)</f>
        <v>0</v>
      </c>
      <c r="K301" s="284">
        <f>HLOOKUP($A301,'Scenario 9'!$I$42:$N$72,Summary!K$2-2015,FALSE)</f>
        <v>0</v>
      </c>
      <c r="L301" s="284">
        <f>HLOOKUP($A301,'Scenario 9'!$I$42:$N$72,Summary!L$2-2015,FALSE)</f>
        <v>0</v>
      </c>
      <c r="M301" s="284">
        <f>HLOOKUP($A301,'Scenario 9'!$I$42:$N$72,Summary!M$2-2015,FALSE)</f>
        <v>0</v>
      </c>
      <c r="N301" s="284">
        <f>HLOOKUP($A301,'Scenario 9'!$I$42:$N$72,Summary!N$2-2015,FALSE)</f>
        <v>0</v>
      </c>
      <c r="O301" s="284">
        <f>HLOOKUP($A301,'Scenario 9'!$I$42:$N$72,Summary!O$2-2015,FALSE)</f>
        <v>0</v>
      </c>
      <c r="P301" s="284">
        <f>HLOOKUP($A301,'Scenario 9'!$I$42:$N$72,Summary!P$2-2015,FALSE)</f>
        <v>0</v>
      </c>
      <c r="Q301" s="284">
        <f>HLOOKUP($A301,'Scenario 9'!$I$42:$N$72,Summary!Q$2-2015,FALSE)</f>
        <v>0</v>
      </c>
      <c r="R301" s="284">
        <f>HLOOKUP($A301,'Scenario 9'!$I$42:$N$72,Summary!R$2-2015,FALSE)</f>
        <v>0</v>
      </c>
      <c r="S301" s="284">
        <f>HLOOKUP($A301,'Scenario 9'!$I$42:$N$72,Summary!S$2-2015,FALSE)</f>
        <v>0</v>
      </c>
      <c r="T301" s="284">
        <f>HLOOKUP($A301,'Scenario 9'!$I$42:$N$72,Summary!T$2-2015,FALSE)</f>
        <v>0</v>
      </c>
      <c r="U301" s="284">
        <f>HLOOKUP($A301,'Scenario 9'!$I$42:$N$72,Summary!U$2-2015,FALSE)</f>
        <v>0</v>
      </c>
      <c r="V301" s="284">
        <f>HLOOKUP($A301,'Scenario 9'!$I$42:$N$72,Summary!V$2-2015,FALSE)</f>
        <v>0</v>
      </c>
      <c r="W301" s="284">
        <f>HLOOKUP($A301,'Scenario 9'!$I$42:$N$72,Summary!W$2-2015,FALSE)</f>
        <v>0</v>
      </c>
      <c r="X301" s="284">
        <f>HLOOKUP($A301,'Scenario 9'!$I$42:$N$72,Summary!X$2-2015,FALSE)</f>
        <v>0</v>
      </c>
      <c r="Y301" s="284">
        <f>HLOOKUP($A301,'Scenario 9'!$I$42:$N$72,Summary!Y$2-2015,FALSE)</f>
        <v>0</v>
      </c>
      <c r="Z301" s="284">
        <f>HLOOKUP($A301,'Scenario 9'!$I$42:$N$72,Summary!Z$2-2015,FALSE)</f>
        <v>0</v>
      </c>
      <c r="AA301" s="284">
        <f>HLOOKUP($A301,'Scenario 9'!$I$42:$N$72,Summary!AA$2-2015,FALSE)</f>
        <v>0</v>
      </c>
      <c r="AB301" s="284">
        <f>HLOOKUP($A301,'Scenario 9'!$I$42:$N$72,Summary!AB$2-2015,FALSE)</f>
        <v>0</v>
      </c>
      <c r="AC301" s="284">
        <f>HLOOKUP($A301,'Scenario 9'!$I$42:$N$72,Summary!AC$2-2015,FALSE)</f>
        <v>0</v>
      </c>
      <c r="AD301" s="284">
        <f>HLOOKUP($A301,'Scenario 9'!$I$42:$N$72,Summary!AD$2-2015,FALSE)</f>
        <v>0</v>
      </c>
      <c r="AE301" s="284">
        <f>HLOOKUP($A301,'Scenario 9'!$I$42:$N$72,Summary!AE$2-2015,FALSE)</f>
        <v>0</v>
      </c>
      <c r="AF301" s="284">
        <f>HLOOKUP($A301,'Scenario 9'!$I$42:$N$72,Summary!AF$2-2015,FALSE)</f>
        <v>0</v>
      </c>
      <c r="AG301" s="284">
        <f>HLOOKUP($A301,'Scenario 9'!$I$42:$N$72,Summary!AG$2-2015,FALSE)</f>
        <v>0</v>
      </c>
      <c r="AH301" s="284">
        <f>HLOOKUP($A301,'Scenario 9'!$I$42:$N$72,Summary!AH$2-2015,FALSE)</f>
        <v>0</v>
      </c>
      <c r="AI301" s="284">
        <f>HLOOKUP($A301,'Scenario 9'!$I$42:$N$72,Summary!AI$2-2015,FALSE)</f>
        <v>0</v>
      </c>
      <c r="AJ301" s="284">
        <f>HLOOKUP($A301,'Scenario 9'!$I$42:$N$72,Summary!AJ$2-2015,FALSE)</f>
        <v>0</v>
      </c>
      <c r="AK301" s="284">
        <f>SUM(H301:AJ301)</f>
        <v>0</v>
      </c>
    </row>
    <row r="302" spans="1:37" s="281" customFormat="1" hidden="1" outlineLevel="1">
      <c r="A302" s="283">
        <f>A301</f>
        <v>9</v>
      </c>
      <c r="B302" s="283"/>
      <c r="C302" s="287" t="s">
        <v>225</v>
      </c>
      <c r="D302" s="283"/>
      <c r="E302" s="283"/>
      <c r="F302" s="296"/>
      <c r="G302" s="282"/>
      <c r="H302" s="284" t="str">
        <f>HLOOKUP($A302,'Scenario 9'!$I$75:$N$105,Summary!H$2-2015,FALSE)</f>
        <v/>
      </c>
      <c r="I302" s="284" t="str">
        <f>HLOOKUP($A302,'Scenario 9'!$I$75:$N$105,Summary!I$2-2015,FALSE)</f>
        <v/>
      </c>
      <c r="J302" s="284" t="str">
        <f>HLOOKUP($A302,'Scenario 9'!$I$75:$N$105,Summary!J$2-2015,FALSE)</f>
        <v/>
      </c>
      <c r="K302" s="284" t="str">
        <f>HLOOKUP($A302,'Scenario 9'!$I$75:$N$105,Summary!K$2-2015,FALSE)</f>
        <v/>
      </c>
      <c r="L302" s="284" t="str">
        <f>HLOOKUP($A302,'Scenario 9'!$I$75:$N$105,Summary!L$2-2015,FALSE)</f>
        <v/>
      </c>
      <c r="M302" s="284" t="str">
        <f>HLOOKUP($A302,'Scenario 9'!$I$75:$N$105,Summary!M$2-2015,FALSE)</f>
        <v/>
      </c>
      <c r="N302" s="284" t="str">
        <f>HLOOKUP($A302,'Scenario 9'!$I$75:$N$105,Summary!N$2-2015,FALSE)</f>
        <v/>
      </c>
      <c r="O302" s="284" t="str">
        <f>HLOOKUP($A302,'Scenario 9'!$I$75:$N$105,Summary!O$2-2015,FALSE)</f>
        <v/>
      </c>
      <c r="P302" s="284" t="str">
        <f>HLOOKUP($A302,'Scenario 9'!$I$75:$N$105,Summary!P$2-2015,FALSE)</f>
        <v/>
      </c>
      <c r="Q302" s="284" t="str">
        <f>HLOOKUP($A302,'Scenario 9'!$I$75:$N$105,Summary!Q$2-2015,FALSE)</f>
        <v/>
      </c>
      <c r="R302" s="284" t="str">
        <f>HLOOKUP($A302,'Scenario 9'!$I$75:$N$105,Summary!R$2-2015,FALSE)</f>
        <v/>
      </c>
      <c r="S302" s="284" t="str">
        <f>HLOOKUP($A302,'Scenario 9'!$I$75:$N$105,Summary!S$2-2015,FALSE)</f>
        <v/>
      </c>
      <c r="T302" s="284" t="str">
        <f>HLOOKUP($A302,'Scenario 9'!$I$75:$N$105,Summary!T$2-2015,FALSE)</f>
        <v/>
      </c>
      <c r="U302" s="284" t="str">
        <f>HLOOKUP($A302,'Scenario 9'!$I$75:$N$105,Summary!U$2-2015,FALSE)</f>
        <v/>
      </c>
      <c r="V302" s="284" t="str">
        <f>HLOOKUP($A302,'Scenario 9'!$I$75:$N$105,Summary!V$2-2015,FALSE)</f>
        <v/>
      </c>
      <c r="W302" s="284" t="str">
        <f>HLOOKUP($A302,'Scenario 9'!$I$75:$N$105,Summary!W$2-2015,FALSE)</f>
        <v/>
      </c>
      <c r="X302" s="284" t="str">
        <f>HLOOKUP($A302,'Scenario 9'!$I$75:$N$105,Summary!X$2-2015,FALSE)</f>
        <v/>
      </c>
      <c r="Y302" s="284" t="str">
        <f>HLOOKUP($A302,'Scenario 9'!$I$75:$N$105,Summary!Y$2-2015,FALSE)</f>
        <v/>
      </c>
      <c r="Z302" s="284" t="str">
        <f>HLOOKUP($A302,'Scenario 9'!$I$75:$N$105,Summary!Z$2-2015,FALSE)</f>
        <v/>
      </c>
      <c r="AA302" s="284" t="str">
        <f>HLOOKUP($A302,'Scenario 9'!$I$75:$N$105,Summary!AA$2-2015,FALSE)</f>
        <v/>
      </c>
      <c r="AB302" s="284" t="str">
        <f>HLOOKUP($A302,'Scenario 9'!$I$75:$N$105,Summary!AB$2-2015,FALSE)</f>
        <v/>
      </c>
      <c r="AC302" s="284" t="str">
        <f>HLOOKUP($A302,'Scenario 9'!$I$75:$N$105,Summary!AC$2-2015,FALSE)</f>
        <v/>
      </c>
      <c r="AD302" s="284" t="str">
        <f>HLOOKUP($A302,'Scenario 9'!$I$75:$N$105,Summary!AD$2-2015,FALSE)</f>
        <v/>
      </c>
      <c r="AE302" s="284" t="str">
        <f>HLOOKUP($A302,'Scenario 9'!$I$75:$N$105,Summary!AE$2-2015,FALSE)</f>
        <v/>
      </c>
      <c r="AF302" s="284" t="str">
        <f>HLOOKUP($A302,'Scenario 9'!$I$75:$N$105,Summary!AF$2-2015,FALSE)</f>
        <v/>
      </c>
      <c r="AG302" s="284" t="str">
        <f>HLOOKUP($A302,'Scenario 9'!$I$75:$N$105,Summary!AG$2-2015,FALSE)</f>
        <v/>
      </c>
      <c r="AH302" s="284" t="str">
        <f>HLOOKUP($A302,'Scenario 9'!$I$75:$N$105,Summary!AH$2-2015,FALSE)</f>
        <v/>
      </c>
      <c r="AI302" s="284" t="str">
        <f>HLOOKUP($A302,'Scenario 9'!$I$75:$N$105,Summary!AI$2-2015,FALSE)</f>
        <v/>
      </c>
      <c r="AJ302" s="284" t="str">
        <f>HLOOKUP($A302,'Scenario 9'!$I$75:$N$105,Summary!AJ$2-2015,FALSE)</f>
        <v/>
      </c>
      <c r="AK302" s="284">
        <f>SUM(H302:AJ302)</f>
        <v>0</v>
      </c>
    </row>
    <row r="303" spans="1:37" s="281" customFormat="1" hidden="1" outlineLevel="1">
      <c r="A303" s="283">
        <f>A302</f>
        <v>9</v>
      </c>
      <c r="B303" s="283"/>
      <c r="C303" s="287" t="s">
        <v>226</v>
      </c>
      <c r="D303" s="283"/>
      <c r="E303" s="283"/>
      <c r="F303" s="296"/>
      <c r="G303" s="282"/>
      <c r="H303" s="284">
        <f>HLOOKUP($A303,'Scenario 9'!$I$108:$N$138,Summary!H$2-2015,FALSE)</f>
        <v>0</v>
      </c>
      <c r="I303" s="284">
        <f>HLOOKUP($A303,'Scenario 9'!$I$108:$N$138,Summary!I$2-2015,FALSE)</f>
        <v>0</v>
      </c>
      <c r="J303" s="284">
        <f>HLOOKUP($A303,'Scenario 9'!$I$108:$N$138,Summary!J$2-2015,FALSE)</f>
        <v>0</v>
      </c>
      <c r="K303" s="284">
        <f>HLOOKUP($A303,'Scenario 9'!$I$108:$N$138,Summary!K$2-2015,FALSE)</f>
        <v>0</v>
      </c>
      <c r="L303" s="284">
        <f>HLOOKUP($A303,'Scenario 9'!$I$108:$N$138,Summary!L$2-2015,FALSE)</f>
        <v>0</v>
      </c>
      <c r="M303" s="284">
        <f>HLOOKUP($A303,'Scenario 9'!$I$108:$N$138,Summary!M$2-2015,FALSE)</f>
        <v>0</v>
      </c>
      <c r="N303" s="284">
        <f>HLOOKUP($A303,'Scenario 9'!$I$108:$N$138,Summary!N$2-2015,FALSE)</f>
        <v>0</v>
      </c>
      <c r="O303" s="284">
        <f>HLOOKUP($A303,'Scenario 9'!$I$108:$N$138,Summary!O$2-2015,FALSE)</f>
        <v>0</v>
      </c>
      <c r="P303" s="284">
        <f>HLOOKUP($A303,'Scenario 9'!$I$108:$N$138,Summary!P$2-2015,FALSE)</f>
        <v>0</v>
      </c>
      <c r="Q303" s="284">
        <f>HLOOKUP($A303,'Scenario 9'!$I$108:$N$138,Summary!Q$2-2015,FALSE)</f>
        <v>0</v>
      </c>
      <c r="R303" s="284">
        <f>HLOOKUP($A303,'Scenario 9'!$I$108:$N$138,Summary!R$2-2015,FALSE)</f>
        <v>0</v>
      </c>
      <c r="S303" s="284">
        <f>HLOOKUP($A303,'Scenario 9'!$I$108:$N$138,Summary!S$2-2015,FALSE)</f>
        <v>0</v>
      </c>
      <c r="T303" s="284">
        <f>HLOOKUP($A303,'Scenario 9'!$I$108:$N$138,Summary!T$2-2015,FALSE)</f>
        <v>0</v>
      </c>
      <c r="U303" s="284">
        <f>HLOOKUP($A303,'Scenario 9'!$I$108:$N$138,Summary!U$2-2015,FALSE)</f>
        <v>0</v>
      </c>
      <c r="V303" s="284">
        <f>HLOOKUP($A303,'Scenario 9'!$I$108:$N$138,Summary!V$2-2015,FALSE)</f>
        <v>0</v>
      </c>
      <c r="W303" s="284">
        <f>HLOOKUP($A303,'Scenario 9'!$I$108:$N$138,Summary!W$2-2015,FALSE)</f>
        <v>0</v>
      </c>
      <c r="X303" s="284">
        <f>HLOOKUP($A303,'Scenario 9'!$I$108:$N$138,Summary!X$2-2015,FALSE)</f>
        <v>0</v>
      </c>
      <c r="Y303" s="284">
        <f>HLOOKUP($A303,'Scenario 9'!$I$108:$N$138,Summary!Y$2-2015,FALSE)</f>
        <v>0</v>
      </c>
      <c r="Z303" s="284">
        <f>HLOOKUP($A303,'Scenario 9'!$I$108:$N$138,Summary!Z$2-2015,FALSE)</f>
        <v>0</v>
      </c>
      <c r="AA303" s="284">
        <f>HLOOKUP($A303,'Scenario 9'!$I$108:$N$138,Summary!AA$2-2015,FALSE)</f>
        <v>0</v>
      </c>
      <c r="AB303" s="284">
        <f>HLOOKUP($A303,'Scenario 9'!$I$108:$N$138,Summary!AB$2-2015,FALSE)</f>
        <v>0</v>
      </c>
      <c r="AC303" s="284">
        <f>HLOOKUP($A303,'Scenario 9'!$I$108:$N$138,Summary!AC$2-2015,FALSE)</f>
        <v>0</v>
      </c>
      <c r="AD303" s="284">
        <f>HLOOKUP($A303,'Scenario 9'!$I$108:$N$138,Summary!AD$2-2015,FALSE)</f>
        <v>0</v>
      </c>
      <c r="AE303" s="284">
        <f>HLOOKUP($A303,'Scenario 9'!$I$108:$N$138,Summary!AE$2-2015,FALSE)</f>
        <v>0</v>
      </c>
      <c r="AF303" s="284">
        <f>HLOOKUP($A303,'Scenario 9'!$I$108:$N$138,Summary!AF$2-2015,FALSE)</f>
        <v>0</v>
      </c>
      <c r="AG303" s="284">
        <f>HLOOKUP($A303,'Scenario 9'!$I$108:$N$138,Summary!AG$2-2015,FALSE)</f>
        <v>0</v>
      </c>
      <c r="AH303" s="284">
        <f>HLOOKUP($A303,'Scenario 9'!$I$108:$N$138,Summary!AH$2-2015,FALSE)</f>
        <v>0</v>
      </c>
      <c r="AI303" s="284">
        <f>HLOOKUP($A303,'Scenario 9'!$I$108:$N$138,Summary!AI$2-2015,FALSE)</f>
        <v>0</v>
      </c>
      <c r="AJ303" s="284">
        <f>HLOOKUP($A303,'Scenario 9'!$I$108:$N$138,Summary!AJ$2-2015,FALSE)</f>
        <v>0</v>
      </c>
      <c r="AK303" s="284">
        <f>SUM(H303:AJ303)</f>
        <v>0</v>
      </c>
    </row>
    <row r="304" spans="1:37" s="281" customFormat="1" hidden="1" outlineLevel="1">
      <c r="A304" s="283">
        <f>A303</f>
        <v>9</v>
      </c>
      <c r="B304" s="283"/>
      <c r="C304" s="287" t="s">
        <v>227</v>
      </c>
      <c r="D304" s="283"/>
      <c r="E304" s="283"/>
      <c r="F304" s="296"/>
      <c r="G304" s="282"/>
      <c r="H304" s="284">
        <f>HLOOKUP($A304,'Scenario 9'!$I$143:$N$173,Summary!H$2-2015,FALSE)</f>
        <v>0</v>
      </c>
      <c r="I304" s="284">
        <f>HLOOKUP($A304,'Scenario 9'!$I$143:$N$173,Summary!I$2-2015,FALSE)</f>
        <v>0</v>
      </c>
      <c r="J304" s="284">
        <f>HLOOKUP($A304,'Scenario 9'!$I$143:$N$173,Summary!J$2-2015,FALSE)</f>
        <v>0</v>
      </c>
      <c r="K304" s="284">
        <f>HLOOKUP($A304,'Scenario 9'!$I$143:$N$173,Summary!K$2-2015,FALSE)</f>
        <v>0</v>
      </c>
      <c r="L304" s="284">
        <f>HLOOKUP($A304,'Scenario 9'!$I$143:$N$173,Summary!L$2-2015,FALSE)</f>
        <v>0</v>
      </c>
      <c r="M304" s="284">
        <f>HLOOKUP($A304,'Scenario 9'!$I$143:$N$173,Summary!M$2-2015,FALSE)</f>
        <v>0</v>
      </c>
      <c r="N304" s="284">
        <f>HLOOKUP($A304,'Scenario 9'!$I$143:$N$173,Summary!N$2-2015,FALSE)</f>
        <v>0</v>
      </c>
      <c r="O304" s="284">
        <f>HLOOKUP($A304,'Scenario 9'!$I$143:$N$173,Summary!O$2-2015,FALSE)</f>
        <v>0</v>
      </c>
      <c r="P304" s="284">
        <f>HLOOKUP($A304,'Scenario 9'!$I$143:$N$173,Summary!P$2-2015,FALSE)</f>
        <v>0</v>
      </c>
      <c r="Q304" s="284">
        <f>HLOOKUP($A304,'Scenario 9'!$I$143:$N$173,Summary!Q$2-2015,FALSE)</f>
        <v>0</v>
      </c>
      <c r="R304" s="284">
        <f>HLOOKUP($A304,'Scenario 9'!$I$143:$N$173,Summary!R$2-2015,FALSE)</f>
        <v>0</v>
      </c>
      <c r="S304" s="284">
        <f>HLOOKUP($A304,'Scenario 9'!$I$143:$N$173,Summary!S$2-2015,FALSE)</f>
        <v>0</v>
      </c>
      <c r="T304" s="284">
        <f>HLOOKUP($A304,'Scenario 9'!$I$143:$N$173,Summary!T$2-2015,FALSE)</f>
        <v>0</v>
      </c>
      <c r="U304" s="284">
        <f>HLOOKUP($A304,'Scenario 9'!$I$143:$N$173,Summary!U$2-2015,FALSE)</f>
        <v>0</v>
      </c>
      <c r="V304" s="284">
        <f>HLOOKUP($A304,'Scenario 9'!$I$143:$N$173,Summary!V$2-2015,FALSE)</f>
        <v>0</v>
      </c>
      <c r="W304" s="284">
        <f>HLOOKUP($A304,'Scenario 9'!$I$143:$N$173,Summary!W$2-2015,FALSE)</f>
        <v>0</v>
      </c>
      <c r="X304" s="284">
        <f>HLOOKUP($A304,'Scenario 9'!$I$143:$N$173,Summary!X$2-2015,FALSE)</f>
        <v>0</v>
      </c>
      <c r="Y304" s="284">
        <f>HLOOKUP($A304,'Scenario 9'!$I$143:$N$173,Summary!Y$2-2015,FALSE)</f>
        <v>0</v>
      </c>
      <c r="Z304" s="284">
        <f>HLOOKUP($A304,'Scenario 9'!$I$143:$N$173,Summary!Z$2-2015,FALSE)</f>
        <v>0</v>
      </c>
      <c r="AA304" s="284">
        <f>HLOOKUP($A304,'Scenario 9'!$I$143:$N$173,Summary!AA$2-2015,FALSE)</f>
        <v>0</v>
      </c>
      <c r="AB304" s="284">
        <f>HLOOKUP($A304,'Scenario 9'!$I$143:$N$173,Summary!AB$2-2015,FALSE)</f>
        <v>0</v>
      </c>
      <c r="AC304" s="284">
        <f>HLOOKUP($A304,'Scenario 9'!$I$143:$N$173,Summary!AC$2-2015,FALSE)</f>
        <v>0</v>
      </c>
      <c r="AD304" s="284">
        <f>HLOOKUP($A304,'Scenario 9'!$I$143:$N$173,Summary!AD$2-2015,FALSE)</f>
        <v>0</v>
      </c>
      <c r="AE304" s="284">
        <f>HLOOKUP($A304,'Scenario 9'!$I$143:$N$173,Summary!AE$2-2015,FALSE)</f>
        <v>0</v>
      </c>
      <c r="AF304" s="284">
        <f>HLOOKUP($A304,'Scenario 9'!$I$143:$N$173,Summary!AF$2-2015,FALSE)</f>
        <v>0</v>
      </c>
      <c r="AG304" s="284">
        <f>HLOOKUP($A304,'Scenario 9'!$I$143:$N$173,Summary!AG$2-2015,FALSE)</f>
        <v>0</v>
      </c>
      <c r="AH304" s="284">
        <f>HLOOKUP($A304,'Scenario 9'!$I$143:$N$173,Summary!AH$2-2015,FALSE)</f>
        <v>0</v>
      </c>
      <c r="AI304" s="284">
        <f>HLOOKUP($A304,'Scenario 9'!$I$143:$N$173,Summary!AI$2-2015,FALSE)</f>
        <v>0</v>
      </c>
      <c r="AJ304" s="284">
        <f>HLOOKUP($A304,'Scenario 9'!$I$143:$N$173,Summary!AJ$2-2015,FALSE)</f>
        <v>0</v>
      </c>
      <c r="AK304" s="284">
        <f>SUM(H304:AJ304)</f>
        <v>0</v>
      </c>
    </row>
    <row r="305" spans="1:37" s="281" customFormat="1" hidden="1" outlineLevel="1">
      <c r="A305" s="283">
        <f>A304</f>
        <v>9</v>
      </c>
      <c r="B305" s="283"/>
      <c r="C305" s="287" t="s">
        <v>114</v>
      </c>
      <c r="D305" s="283"/>
      <c r="E305" s="283"/>
      <c r="F305" s="296"/>
      <c r="G305" s="282"/>
      <c r="H305" s="284">
        <f>HLOOKUP($A305,'Scenario 9'!$I$178:$N$208,Summary!H$2-2015,FALSE)</f>
        <v>0</v>
      </c>
      <c r="I305" s="284">
        <f>HLOOKUP($A305,'Scenario 9'!$I$178:$N$208,Summary!I$2-2015,FALSE)</f>
        <v>0</v>
      </c>
      <c r="J305" s="284">
        <f>HLOOKUP($A305,'Scenario 9'!$I$178:$N$208,Summary!J$2-2015,FALSE)</f>
        <v>0</v>
      </c>
      <c r="K305" s="284">
        <f>HLOOKUP($A305,'Scenario 9'!$I$178:$N$208,Summary!K$2-2015,FALSE)</f>
        <v>0</v>
      </c>
      <c r="L305" s="284">
        <f>HLOOKUP($A305,'Scenario 9'!$I$178:$N$208,Summary!L$2-2015,FALSE)</f>
        <v>0</v>
      </c>
      <c r="M305" s="284">
        <f>HLOOKUP($A305,'Scenario 9'!$I$178:$N$208,Summary!M$2-2015,FALSE)</f>
        <v>0</v>
      </c>
      <c r="N305" s="284">
        <f>HLOOKUP($A305,'Scenario 9'!$I$178:$N$208,Summary!N$2-2015,FALSE)</f>
        <v>0</v>
      </c>
      <c r="O305" s="284">
        <f>HLOOKUP($A305,'Scenario 9'!$I$178:$N$208,Summary!O$2-2015,FALSE)</f>
        <v>0</v>
      </c>
      <c r="P305" s="284">
        <f>HLOOKUP($A305,'Scenario 9'!$I$178:$N$208,Summary!P$2-2015,FALSE)</f>
        <v>0</v>
      </c>
      <c r="Q305" s="284">
        <f>HLOOKUP($A305,'Scenario 9'!$I$178:$N$208,Summary!Q$2-2015,FALSE)</f>
        <v>0</v>
      </c>
      <c r="R305" s="284">
        <f>HLOOKUP($A305,'Scenario 9'!$I$178:$N$208,Summary!R$2-2015,FALSE)</f>
        <v>0</v>
      </c>
      <c r="S305" s="284">
        <f>HLOOKUP($A305,'Scenario 9'!$I$178:$N$208,Summary!S$2-2015,FALSE)</f>
        <v>0</v>
      </c>
      <c r="T305" s="284">
        <f>HLOOKUP($A305,'Scenario 9'!$I$178:$N$208,Summary!T$2-2015,FALSE)</f>
        <v>0</v>
      </c>
      <c r="U305" s="284">
        <f>HLOOKUP($A305,'Scenario 9'!$I$178:$N$208,Summary!U$2-2015,FALSE)</f>
        <v>0</v>
      </c>
      <c r="V305" s="284">
        <f>HLOOKUP($A305,'Scenario 9'!$I$178:$N$208,Summary!V$2-2015,FALSE)</f>
        <v>0</v>
      </c>
      <c r="W305" s="284">
        <f>HLOOKUP($A305,'Scenario 9'!$I$178:$N$208,Summary!W$2-2015,FALSE)</f>
        <v>0</v>
      </c>
      <c r="X305" s="284">
        <f>HLOOKUP($A305,'Scenario 9'!$I$178:$N$208,Summary!X$2-2015,FALSE)</f>
        <v>0</v>
      </c>
      <c r="Y305" s="284">
        <f>HLOOKUP($A305,'Scenario 9'!$I$178:$N$208,Summary!Y$2-2015,FALSE)</f>
        <v>0</v>
      </c>
      <c r="Z305" s="284">
        <f>HLOOKUP($A305,'Scenario 9'!$I$178:$N$208,Summary!Z$2-2015,FALSE)</f>
        <v>0</v>
      </c>
      <c r="AA305" s="284">
        <f>HLOOKUP($A305,'Scenario 9'!$I$178:$N$208,Summary!AA$2-2015,FALSE)</f>
        <v>0</v>
      </c>
      <c r="AB305" s="284">
        <f>HLOOKUP($A305,'Scenario 9'!$I$178:$N$208,Summary!AB$2-2015,FALSE)</f>
        <v>0</v>
      </c>
      <c r="AC305" s="284">
        <f>HLOOKUP($A305,'Scenario 9'!$I$178:$N$208,Summary!AC$2-2015,FALSE)</f>
        <v>0</v>
      </c>
      <c r="AD305" s="284">
        <f>HLOOKUP($A305,'Scenario 9'!$I$178:$N$208,Summary!AD$2-2015,FALSE)</f>
        <v>0</v>
      </c>
      <c r="AE305" s="284">
        <f>HLOOKUP($A305,'Scenario 9'!$I$178:$N$208,Summary!AE$2-2015,FALSE)</f>
        <v>0</v>
      </c>
      <c r="AF305" s="284">
        <f>HLOOKUP($A305,'Scenario 9'!$I$178:$N$208,Summary!AF$2-2015,FALSE)</f>
        <v>0</v>
      </c>
      <c r="AG305" s="284">
        <f>HLOOKUP($A305,'Scenario 9'!$I$178:$N$208,Summary!AG$2-2015,FALSE)</f>
        <v>0</v>
      </c>
      <c r="AH305" s="284">
        <f>HLOOKUP($A305,'Scenario 9'!$I$178:$N$208,Summary!AH$2-2015,FALSE)</f>
        <v>0</v>
      </c>
      <c r="AI305" s="284">
        <f>HLOOKUP($A305,'Scenario 9'!$I$178:$N$208,Summary!AI$2-2015,FALSE)</f>
        <v>0</v>
      </c>
      <c r="AJ305" s="284">
        <f>HLOOKUP($A305,'Scenario 9'!$I$178:$N$208,Summary!AJ$2-2015,FALSE)</f>
        <v>0</v>
      </c>
      <c r="AK305" s="284">
        <f>SUM(H305:AJ305)</f>
        <v>0</v>
      </c>
    </row>
    <row r="306" spans="1:37" s="281" customFormat="1" collapsed="1">
      <c r="A306" s="285" t="s">
        <v>271</v>
      </c>
      <c r="B306" s="285" t="str">
        <f t="shared" ref="B306" si="1398">CONCATENATE("Sensitivity ",A306)</f>
        <v>Sensitivity 9A</v>
      </c>
      <c r="C306" s="289" t="s">
        <v>281</v>
      </c>
      <c r="D306" s="285">
        <v>2026</v>
      </c>
      <c r="E306" s="285">
        <v>2026</v>
      </c>
      <c r="F306" s="295" t="s">
        <v>306</v>
      </c>
      <c r="G306" s="288"/>
      <c r="H306" s="290">
        <f ca="1">SUBTOTAL(9,H307:H311)</f>
        <v>53990082.030000001</v>
      </c>
      <c r="I306" s="290">
        <f t="shared" ref="I306" ca="1" si="1399">SUBTOTAL(9,I307:I311)</f>
        <v>85609983.379999995</v>
      </c>
      <c r="J306" s="290">
        <f t="shared" ref="J306" ca="1" si="1400">SUBTOTAL(9,J307:J311)</f>
        <v>129885197.52</v>
      </c>
      <c r="K306" s="290">
        <f t="shared" ref="K306" ca="1" si="1401">SUBTOTAL(9,K307:K311)</f>
        <v>123182036.484</v>
      </c>
      <c r="L306" s="290">
        <f t="shared" ref="L306" ca="1" si="1402">SUBTOTAL(9,L307:L311)</f>
        <v>50402578.939729787</v>
      </c>
      <c r="M306" s="290">
        <f t="shared" ref="M306" ca="1" si="1403">SUBTOTAL(9,M307:M311)</f>
        <v>47436304.440236405</v>
      </c>
      <c r="N306" s="290">
        <f t="shared" ref="N306" ca="1" si="1404">SUBTOTAL(9,N307:N311)</f>
        <v>53959834.759007066</v>
      </c>
      <c r="O306" s="290">
        <f t="shared" ref="O306" ca="1" si="1405">SUBTOTAL(9,O307:O311)</f>
        <v>45224726.391343832</v>
      </c>
      <c r="P306" s="290">
        <f t="shared" ref="P306" ca="1" si="1406">SUBTOTAL(9,P307:P311)</f>
        <v>40544977.871357493</v>
      </c>
      <c r="Q306" s="290">
        <f t="shared" ref="Q306" ca="1" si="1407">SUBTOTAL(9,Q307:Q311)</f>
        <v>39429191.435262159</v>
      </c>
      <c r="R306" s="290">
        <f t="shared" ref="R306" ca="1" si="1408">SUBTOTAL(9,R307:R311)</f>
        <v>911396.65199685423</v>
      </c>
      <c r="S306" s="290">
        <f t="shared" ref="S306" ca="1" si="1409">SUBTOTAL(9,S307:S311)</f>
        <v>0</v>
      </c>
      <c r="T306" s="290">
        <f t="shared" ref="T306" ca="1" si="1410">SUBTOTAL(9,T307:T311)</f>
        <v>0</v>
      </c>
      <c r="U306" s="290">
        <f t="shared" ref="U306" ca="1" si="1411">SUBTOTAL(9,U307:U311)</f>
        <v>0</v>
      </c>
      <c r="V306" s="290">
        <f t="shared" ref="V306" ca="1" si="1412">SUBTOTAL(9,V307:V311)</f>
        <v>0</v>
      </c>
      <c r="W306" s="290">
        <f t="shared" ref="W306" ca="1" si="1413">SUBTOTAL(9,W307:W311)</f>
        <v>0</v>
      </c>
      <c r="X306" s="290">
        <f t="shared" ref="X306" ca="1" si="1414">SUBTOTAL(9,X307:X311)</f>
        <v>0</v>
      </c>
      <c r="Y306" s="290">
        <f t="shared" ref="Y306" ca="1" si="1415">SUBTOTAL(9,Y307:Y311)</f>
        <v>0</v>
      </c>
      <c r="Z306" s="290">
        <f t="shared" ref="Z306" ca="1" si="1416">SUBTOTAL(9,Z307:Z311)</f>
        <v>0</v>
      </c>
      <c r="AA306" s="290">
        <f t="shared" ref="AA306" ca="1" si="1417">SUBTOTAL(9,AA307:AA311)</f>
        <v>0</v>
      </c>
      <c r="AB306" s="290">
        <f t="shared" ref="AB306" ca="1" si="1418">SUBTOTAL(9,AB307:AB311)</f>
        <v>0</v>
      </c>
      <c r="AC306" s="290">
        <f t="shared" ref="AC306" ca="1" si="1419">SUBTOTAL(9,AC307:AC311)</f>
        <v>0</v>
      </c>
      <c r="AD306" s="290">
        <f t="shared" ref="AD306" ca="1" si="1420">SUBTOTAL(9,AD307:AD311)</f>
        <v>0</v>
      </c>
      <c r="AE306" s="290">
        <f t="shared" ref="AE306" ca="1" si="1421">SUBTOTAL(9,AE307:AE311)</f>
        <v>0</v>
      </c>
      <c r="AF306" s="290">
        <f t="shared" ref="AF306" ca="1" si="1422">SUBTOTAL(9,AF307:AF311)</f>
        <v>0</v>
      </c>
      <c r="AG306" s="290">
        <f t="shared" ref="AG306" ca="1" si="1423">SUBTOTAL(9,AG307:AG311)</f>
        <v>0</v>
      </c>
      <c r="AH306" s="290">
        <f t="shared" ref="AH306" ca="1" si="1424">SUBTOTAL(9,AH307:AH311)</f>
        <v>0</v>
      </c>
      <c r="AI306" s="290">
        <f t="shared" ref="AI306" ca="1" si="1425">SUBTOTAL(9,AI307:AI311)</f>
        <v>0</v>
      </c>
      <c r="AJ306" s="290">
        <f t="shared" ref="AJ306" ca="1" si="1426">SUBTOTAL(9,AJ307:AJ311)</f>
        <v>0</v>
      </c>
      <c r="AK306" s="290">
        <f t="shared" ref="AK306" ca="1" si="1427">SUBTOTAL(9,AK307:AK311)</f>
        <v>670576309.90293348</v>
      </c>
    </row>
    <row r="307" spans="1:37" s="281" customFormat="1" hidden="1" outlineLevel="1">
      <c r="A307" s="283" t="str">
        <f>A306</f>
        <v>9A</v>
      </c>
      <c r="B307" s="283"/>
      <c r="C307" s="287" t="s">
        <v>224</v>
      </c>
      <c r="D307" s="283"/>
      <c r="E307" s="283"/>
      <c r="F307" s="296"/>
      <c r="G307" s="282"/>
      <c r="H307" s="284">
        <f>HLOOKUP($A307,'Scenario 9'!$I$42:$N$72,Summary!H$2-2015,FALSE)</f>
        <v>18803258.5</v>
      </c>
      <c r="I307" s="284">
        <f>HLOOKUP($A307,'Scenario 9'!$I$42:$N$72,Summary!I$2-2015,FALSE)</f>
        <v>15515713.57</v>
      </c>
      <c r="J307" s="284">
        <f>HLOOKUP($A307,'Scenario 9'!$I$42:$N$72,Summary!J$2-2015,FALSE)</f>
        <v>10355907.15</v>
      </c>
      <c r="K307" s="284">
        <f>HLOOKUP($A307,'Scenario 9'!$I$42:$N$72,Summary!K$2-2015,FALSE)</f>
        <v>16689718.41</v>
      </c>
      <c r="L307" s="284">
        <f>HLOOKUP($A307,'Scenario 9'!$I$42:$N$72,Summary!L$2-2015,FALSE)</f>
        <v>14764015.316089779</v>
      </c>
      <c r="M307" s="284">
        <f>HLOOKUP($A307,'Scenario 9'!$I$42:$N$72,Summary!M$2-2015,FALSE)</f>
        <v>10774285.798859999</v>
      </c>
      <c r="N307" s="284">
        <f>HLOOKUP($A307,'Scenario 9'!$I$42:$N$72,Summary!N$2-2015,FALSE)</f>
        <v>12588887.699478898</v>
      </c>
      <c r="O307" s="284">
        <f>HLOOKUP($A307,'Scenario 9'!$I$42:$N$72,Summary!O$2-2015,FALSE)</f>
        <v>7465194.0259418655</v>
      </c>
      <c r="P307" s="284">
        <f>HLOOKUP($A307,'Scenario 9'!$I$42:$N$72,Summary!P$2-2015,FALSE)</f>
        <v>2398847.326258664</v>
      </c>
      <c r="Q307" s="284">
        <f>HLOOKUP($A307,'Scenario 9'!$I$42:$N$72,Summary!Q$2-2015,FALSE)</f>
        <v>717199.87154862424</v>
      </c>
      <c r="R307" s="284">
        <f>HLOOKUP($A307,'Scenario 9'!$I$42:$N$72,Summary!R$2-2015,FALSE)</f>
        <v>0</v>
      </c>
      <c r="S307" s="284">
        <f>HLOOKUP($A307,'Scenario 9'!$I$42:$N$72,Summary!S$2-2015,FALSE)</f>
        <v>0</v>
      </c>
      <c r="T307" s="284">
        <f>HLOOKUP($A307,'Scenario 9'!$I$42:$N$72,Summary!T$2-2015,FALSE)</f>
        <v>0</v>
      </c>
      <c r="U307" s="284">
        <f>HLOOKUP($A307,'Scenario 9'!$I$42:$N$72,Summary!U$2-2015,FALSE)</f>
        <v>0</v>
      </c>
      <c r="V307" s="284">
        <f>HLOOKUP($A307,'Scenario 9'!$I$42:$N$72,Summary!V$2-2015,FALSE)</f>
        <v>0</v>
      </c>
      <c r="W307" s="284">
        <f>HLOOKUP($A307,'Scenario 9'!$I$42:$N$72,Summary!W$2-2015,FALSE)</f>
        <v>0</v>
      </c>
      <c r="X307" s="284">
        <f>HLOOKUP($A307,'Scenario 9'!$I$42:$N$72,Summary!X$2-2015,FALSE)</f>
        <v>0</v>
      </c>
      <c r="Y307" s="284">
        <f>HLOOKUP($A307,'Scenario 9'!$I$42:$N$72,Summary!Y$2-2015,FALSE)</f>
        <v>0</v>
      </c>
      <c r="Z307" s="284">
        <f>HLOOKUP($A307,'Scenario 9'!$I$42:$N$72,Summary!Z$2-2015,FALSE)</f>
        <v>0</v>
      </c>
      <c r="AA307" s="284">
        <f>HLOOKUP($A307,'Scenario 9'!$I$42:$N$72,Summary!AA$2-2015,FALSE)</f>
        <v>0</v>
      </c>
      <c r="AB307" s="284">
        <f>HLOOKUP($A307,'Scenario 9'!$I$42:$N$72,Summary!AB$2-2015,FALSE)</f>
        <v>0</v>
      </c>
      <c r="AC307" s="284">
        <f>HLOOKUP($A307,'Scenario 9'!$I$42:$N$72,Summary!AC$2-2015,FALSE)</f>
        <v>0</v>
      </c>
      <c r="AD307" s="284">
        <f>HLOOKUP($A307,'Scenario 9'!$I$42:$N$72,Summary!AD$2-2015,FALSE)</f>
        <v>0</v>
      </c>
      <c r="AE307" s="284">
        <f>HLOOKUP($A307,'Scenario 9'!$I$42:$N$72,Summary!AE$2-2015,FALSE)</f>
        <v>0</v>
      </c>
      <c r="AF307" s="284">
        <f>HLOOKUP($A307,'Scenario 9'!$I$42:$N$72,Summary!AF$2-2015,FALSE)</f>
        <v>0</v>
      </c>
      <c r="AG307" s="284">
        <f>HLOOKUP($A307,'Scenario 9'!$I$42:$N$72,Summary!AG$2-2015,FALSE)</f>
        <v>0</v>
      </c>
      <c r="AH307" s="284">
        <f>HLOOKUP($A307,'Scenario 9'!$I$42:$N$72,Summary!AH$2-2015,FALSE)</f>
        <v>0</v>
      </c>
      <c r="AI307" s="284">
        <f>HLOOKUP($A307,'Scenario 9'!$I$42:$N$72,Summary!AI$2-2015,FALSE)</f>
        <v>0</v>
      </c>
      <c r="AJ307" s="284">
        <f>HLOOKUP($A307,'Scenario 9'!$I$42:$N$72,Summary!AJ$2-2015,FALSE)</f>
        <v>0</v>
      </c>
      <c r="AK307" s="284">
        <f>SUM(H307:AJ307)</f>
        <v>110073027.66817781</v>
      </c>
    </row>
    <row r="308" spans="1:37" s="281" customFormat="1" hidden="1" outlineLevel="1">
      <c r="A308" s="283" t="str">
        <f>A307</f>
        <v>9A</v>
      </c>
      <c r="B308" s="283"/>
      <c r="C308" s="287" t="s">
        <v>225</v>
      </c>
      <c r="D308" s="283"/>
      <c r="E308" s="283"/>
      <c r="F308" s="296"/>
      <c r="G308" s="282"/>
      <c r="H308" s="284">
        <f ca="1">HLOOKUP($A308,'Scenario 9'!$I$75:$N$105,Summary!H$2-2015,FALSE)</f>
        <v>4350000</v>
      </c>
      <c r="I308" s="284">
        <f ca="1">HLOOKUP($A308,'Scenario 9'!$I$75:$N$105,Summary!I$2-2015,FALSE)</f>
        <v>38641000</v>
      </c>
      <c r="J308" s="284">
        <f ca="1">HLOOKUP($A308,'Scenario 9'!$I$75:$N$105,Summary!J$2-2015,FALSE)</f>
        <v>89728000</v>
      </c>
      <c r="K308" s="284">
        <f ca="1">HLOOKUP($A308,'Scenario 9'!$I$75:$N$105,Summary!K$2-2015,FALSE)</f>
        <v>71265208</v>
      </c>
      <c r="L308" s="284">
        <f ca="1">HLOOKUP($A308,'Scenario 9'!$I$75:$N$105,Summary!L$2-2015,FALSE)</f>
        <v>648000</v>
      </c>
      <c r="M308" s="284">
        <f ca="1">HLOOKUP($A308,'Scenario 9'!$I$75:$N$105,Summary!M$2-2015,FALSE)</f>
        <v>990000.00000000012</v>
      </c>
      <c r="N308" s="284">
        <f ca="1">HLOOKUP($A308,'Scenario 9'!$I$75:$N$105,Summary!N$2-2015,FALSE)</f>
        <v>5004027.8626080006</v>
      </c>
      <c r="O308" s="284">
        <f ca="1">HLOOKUP($A308,'Scenario 9'!$I$75:$N$105,Summary!O$2-2015,FALSE)</f>
        <v>684000.00000000012</v>
      </c>
      <c r="P308" s="284">
        <f ca="1">HLOOKUP($A308,'Scenario 9'!$I$75:$N$105,Summary!P$2-2015,FALSE)</f>
        <v>348000</v>
      </c>
      <c r="Q308" s="284">
        <f ca="1">HLOOKUP($A308,'Scenario 9'!$I$75:$N$105,Summary!Q$2-2015,FALSE)</f>
        <v>177000</v>
      </c>
      <c r="R308" s="284">
        <f ca="1">HLOOKUP($A308,'Scenario 9'!$I$75:$N$105,Summary!R$2-2015,FALSE)</f>
        <v>911396.65199685423</v>
      </c>
      <c r="S308" s="284">
        <f ca="1">HLOOKUP($A308,'Scenario 9'!$I$75:$N$105,Summary!S$2-2015,FALSE)</f>
        <v>0</v>
      </c>
      <c r="T308" s="284">
        <f ca="1">HLOOKUP($A308,'Scenario 9'!$I$75:$N$105,Summary!T$2-2015,FALSE)</f>
        <v>0</v>
      </c>
      <c r="U308" s="284">
        <f ca="1">HLOOKUP($A308,'Scenario 9'!$I$75:$N$105,Summary!U$2-2015,FALSE)</f>
        <v>0</v>
      </c>
      <c r="V308" s="284">
        <f ca="1">HLOOKUP($A308,'Scenario 9'!$I$75:$N$105,Summary!V$2-2015,FALSE)</f>
        <v>0</v>
      </c>
      <c r="W308" s="284">
        <f ca="1">HLOOKUP($A308,'Scenario 9'!$I$75:$N$105,Summary!W$2-2015,FALSE)</f>
        <v>0</v>
      </c>
      <c r="X308" s="284">
        <f ca="1">HLOOKUP($A308,'Scenario 9'!$I$75:$N$105,Summary!X$2-2015,FALSE)</f>
        <v>0</v>
      </c>
      <c r="Y308" s="284">
        <f ca="1">HLOOKUP($A308,'Scenario 9'!$I$75:$N$105,Summary!Y$2-2015,FALSE)</f>
        <v>0</v>
      </c>
      <c r="Z308" s="284">
        <f ca="1">HLOOKUP($A308,'Scenario 9'!$I$75:$N$105,Summary!Z$2-2015,FALSE)</f>
        <v>0</v>
      </c>
      <c r="AA308" s="284">
        <f ca="1">HLOOKUP($A308,'Scenario 9'!$I$75:$N$105,Summary!AA$2-2015,FALSE)</f>
        <v>0</v>
      </c>
      <c r="AB308" s="284">
        <f ca="1">HLOOKUP($A308,'Scenario 9'!$I$75:$N$105,Summary!AB$2-2015,FALSE)</f>
        <v>0</v>
      </c>
      <c r="AC308" s="284">
        <f ca="1">HLOOKUP($A308,'Scenario 9'!$I$75:$N$105,Summary!AC$2-2015,FALSE)</f>
        <v>0</v>
      </c>
      <c r="AD308" s="284">
        <f ca="1">HLOOKUP($A308,'Scenario 9'!$I$75:$N$105,Summary!AD$2-2015,FALSE)</f>
        <v>0</v>
      </c>
      <c r="AE308" s="284">
        <f ca="1">HLOOKUP($A308,'Scenario 9'!$I$75:$N$105,Summary!AE$2-2015,FALSE)</f>
        <v>0</v>
      </c>
      <c r="AF308" s="284">
        <f ca="1">HLOOKUP($A308,'Scenario 9'!$I$75:$N$105,Summary!AF$2-2015,FALSE)</f>
        <v>0</v>
      </c>
      <c r="AG308" s="284">
        <f ca="1">HLOOKUP($A308,'Scenario 9'!$I$75:$N$105,Summary!AG$2-2015,FALSE)</f>
        <v>0</v>
      </c>
      <c r="AH308" s="284">
        <f ca="1">HLOOKUP($A308,'Scenario 9'!$I$75:$N$105,Summary!AH$2-2015,FALSE)</f>
        <v>0</v>
      </c>
      <c r="AI308" s="284">
        <f ca="1">HLOOKUP($A308,'Scenario 9'!$I$75:$N$105,Summary!AI$2-2015,FALSE)</f>
        <v>0</v>
      </c>
      <c r="AJ308" s="284">
        <f ca="1">HLOOKUP($A308,'Scenario 9'!$I$75:$N$105,Summary!AJ$2-2015,FALSE)</f>
        <v>0</v>
      </c>
      <c r="AK308" s="284">
        <f ca="1">SUM(H308:AJ308)</f>
        <v>212746632.51460487</v>
      </c>
    </row>
    <row r="309" spans="1:37" s="281" customFormat="1" hidden="1" outlineLevel="1">
      <c r="A309" s="283" t="str">
        <f>A308</f>
        <v>9A</v>
      </c>
      <c r="B309" s="283"/>
      <c r="C309" s="287" t="s">
        <v>226</v>
      </c>
      <c r="D309" s="283"/>
      <c r="E309" s="283"/>
      <c r="F309" s="296"/>
      <c r="G309" s="282"/>
      <c r="H309" s="284">
        <f>HLOOKUP($A309,'Scenario 9'!$I$108:$N$138,Summary!H$2-2015,FALSE)</f>
        <v>18063856.140000001</v>
      </c>
      <c r="I309" s="284">
        <f>HLOOKUP($A309,'Scenario 9'!$I$108:$N$138,Summary!I$2-2015,FALSE)</f>
        <v>18538569.849999998</v>
      </c>
      <c r="J309" s="284">
        <f>HLOOKUP($A309,'Scenario 9'!$I$108:$N$138,Summary!J$2-2015,FALSE)</f>
        <v>18854305.27</v>
      </c>
      <c r="K309" s="284">
        <f>HLOOKUP($A309,'Scenario 9'!$I$108:$N$138,Summary!K$2-2015,FALSE)</f>
        <v>19834948.309999999</v>
      </c>
      <c r="L309" s="284">
        <f>HLOOKUP($A309,'Scenario 9'!$I$108:$N$138,Summary!L$2-2015,FALSE)</f>
        <v>19947342.150000006</v>
      </c>
      <c r="M309" s="284">
        <f>HLOOKUP($A309,'Scenario 9'!$I$108:$N$138,Summary!M$2-2015,FALSE)</f>
        <v>20346288.993000008</v>
      </c>
      <c r="N309" s="284">
        <f>HLOOKUP($A309,'Scenario 9'!$I$108:$N$138,Summary!N$2-2015,FALSE)</f>
        <v>20753214.772860002</v>
      </c>
      <c r="O309" s="284">
        <f>HLOOKUP($A309,'Scenario 9'!$I$108:$N$138,Summary!O$2-2015,FALSE)</f>
        <v>21168279.068317205</v>
      </c>
      <c r="P309" s="284">
        <f>HLOOKUP($A309,'Scenario 9'!$I$108:$N$138,Summary!P$2-2015,FALSE)</f>
        <v>21591644.649683543</v>
      </c>
      <c r="Q309" s="284">
        <f>HLOOKUP($A309,'Scenario 9'!$I$108:$N$138,Summary!Q$2-2015,FALSE)</f>
        <v>22023477.542677216</v>
      </c>
      <c r="R309" s="284">
        <f>HLOOKUP($A309,'Scenario 9'!$I$108:$N$138,Summary!R$2-2015,FALSE)</f>
        <v>0</v>
      </c>
      <c r="S309" s="284">
        <f>HLOOKUP($A309,'Scenario 9'!$I$108:$N$138,Summary!S$2-2015,FALSE)</f>
        <v>0</v>
      </c>
      <c r="T309" s="284">
        <f>HLOOKUP($A309,'Scenario 9'!$I$108:$N$138,Summary!T$2-2015,FALSE)</f>
        <v>0</v>
      </c>
      <c r="U309" s="284">
        <f>HLOOKUP($A309,'Scenario 9'!$I$108:$N$138,Summary!U$2-2015,FALSE)</f>
        <v>0</v>
      </c>
      <c r="V309" s="284">
        <f>HLOOKUP($A309,'Scenario 9'!$I$108:$N$138,Summary!V$2-2015,FALSE)</f>
        <v>0</v>
      </c>
      <c r="W309" s="284">
        <f>HLOOKUP($A309,'Scenario 9'!$I$108:$N$138,Summary!W$2-2015,FALSE)</f>
        <v>0</v>
      </c>
      <c r="X309" s="284">
        <f>HLOOKUP($A309,'Scenario 9'!$I$108:$N$138,Summary!X$2-2015,FALSE)</f>
        <v>0</v>
      </c>
      <c r="Y309" s="284">
        <f>HLOOKUP($A309,'Scenario 9'!$I$108:$N$138,Summary!Y$2-2015,FALSE)</f>
        <v>0</v>
      </c>
      <c r="Z309" s="284">
        <f>HLOOKUP($A309,'Scenario 9'!$I$108:$N$138,Summary!Z$2-2015,FALSE)</f>
        <v>0</v>
      </c>
      <c r="AA309" s="284">
        <f>HLOOKUP($A309,'Scenario 9'!$I$108:$N$138,Summary!AA$2-2015,FALSE)</f>
        <v>0</v>
      </c>
      <c r="AB309" s="284">
        <f>HLOOKUP($A309,'Scenario 9'!$I$108:$N$138,Summary!AB$2-2015,FALSE)</f>
        <v>0</v>
      </c>
      <c r="AC309" s="284">
        <f>HLOOKUP($A309,'Scenario 9'!$I$108:$N$138,Summary!AC$2-2015,FALSE)</f>
        <v>0</v>
      </c>
      <c r="AD309" s="284">
        <f>HLOOKUP($A309,'Scenario 9'!$I$108:$N$138,Summary!AD$2-2015,FALSE)</f>
        <v>0</v>
      </c>
      <c r="AE309" s="284">
        <f>HLOOKUP($A309,'Scenario 9'!$I$108:$N$138,Summary!AE$2-2015,FALSE)</f>
        <v>0</v>
      </c>
      <c r="AF309" s="284">
        <f>HLOOKUP($A309,'Scenario 9'!$I$108:$N$138,Summary!AF$2-2015,FALSE)</f>
        <v>0</v>
      </c>
      <c r="AG309" s="284">
        <f>HLOOKUP($A309,'Scenario 9'!$I$108:$N$138,Summary!AG$2-2015,FALSE)</f>
        <v>0</v>
      </c>
      <c r="AH309" s="284">
        <f>HLOOKUP($A309,'Scenario 9'!$I$108:$N$138,Summary!AH$2-2015,FALSE)</f>
        <v>0</v>
      </c>
      <c r="AI309" s="284">
        <f>HLOOKUP($A309,'Scenario 9'!$I$108:$N$138,Summary!AI$2-2015,FALSE)</f>
        <v>0</v>
      </c>
      <c r="AJ309" s="284">
        <f>HLOOKUP($A309,'Scenario 9'!$I$108:$N$138,Summary!AJ$2-2015,FALSE)</f>
        <v>0</v>
      </c>
      <c r="AK309" s="284">
        <f>SUM(H309:AJ309)</f>
        <v>201121926.74653795</v>
      </c>
    </row>
    <row r="310" spans="1:37" s="281" customFormat="1" hidden="1" outlineLevel="1">
      <c r="A310" s="283" t="str">
        <f>A309</f>
        <v>9A</v>
      </c>
      <c r="B310" s="283"/>
      <c r="C310" s="287" t="s">
        <v>227</v>
      </c>
      <c r="D310" s="283"/>
      <c r="E310" s="283"/>
      <c r="F310" s="296"/>
      <c r="G310" s="282"/>
      <c r="H310" s="284">
        <f>HLOOKUP($A310,'Scenario 9'!$I$143:$N$173,Summary!H$2-2015,FALSE)</f>
        <v>10696150.390000001</v>
      </c>
      <c r="I310" s="284">
        <f>HLOOKUP($A310,'Scenario 9'!$I$143:$N$173,Summary!I$2-2015,FALSE)</f>
        <v>10735593.960000001</v>
      </c>
      <c r="J310" s="284">
        <f>HLOOKUP($A310,'Scenario 9'!$I$143:$N$173,Summary!J$2-2015,FALSE)</f>
        <v>8134829.0999999996</v>
      </c>
      <c r="K310" s="284">
        <f>HLOOKUP($A310,'Scenario 9'!$I$143:$N$173,Summary!K$2-2015,FALSE)</f>
        <v>10672831.800000001</v>
      </c>
      <c r="L310" s="284">
        <f>HLOOKUP($A310,'Scenario 9'!$I$143:$N$173,Summary!L$2-2015,FALSE)</f>
        <v>10192874</v>
      </c>
      <c r="M310" s="284">
        <f>HLOOKUP($A310,'Scenario 9'!$I$143:$N$173,Summary!M$2-2015,FALSE)</f>
        <v>10396731.479999997</v>
      </c>
      <c r="N310" s="284">
        <f>HLOOKUP($A310,'Scenario 9'!$I$143:$N$173,Summary!N$2-2015,FALSE)</f>
        <v>10604666.109599998</v>
      </c>
      <c r="O310" s="284">
        <f>HLOOKUP($A310,'Scenario 9'!$I$143:$N$173,Summary!O$2-2015,FALSE)</f>
        <v>10816759.431792</v>
      </c>
      <c r="P310" s="284">
        <f>HLOOKUP($A310,'Scenario 9'!$I$143:$N$173,Summary!P$2-2015,FALSE)</f>
        <v>11033094.620427838</v>
      </c>
      <c r="Q310" s="284">
        <f>HLOOKUP($A310,'Scenario 9'!$I$143:$N$173,Summary!Q$2-2015,FALSE)</f>
        <v>11253756.512836395</v>
      </c>
      <c r="R310" s="284">
        <f>HLOOKUP($A310,'Scenario 9'!$I$143:$N$173,Summary!R$2-2015,FALSE)</f>
        <v>0</v>
      </c>
      <c r="S310" s="284">
        <f>HLOOKUP($A310,'Scenario 9'!$I$143:$N$173,Summary!S$2-2015,FALSE)</f>
        <v>0</v>
      </c>
      <c r="T310" s="284">
        <f>HLOOKUP($A310,'Scenario 9'!$I$143:$N$173,Summary!T$2-2015,FALSE)</f>
        <v>0</v>
      </c>
      <c r="U310" s="284">
        <f>HLOOKUP($A310,'Scenario 9'!$I$143:$N$173,Summary!U$2-2015,FALSE)</f>
        <v>0</v>
      </c>
      <c r="V310" s="284">
        <f>HLOOKUP($A310,'Scenario 9'!$I$143:$N$173,Summary!V$2-2015,FALSE)</f>
        <v>0</v>
      </c>
      <c r="W310" s="284">
        <f>HLOOKUP($A310,'Scenario 9'!$I$143:$N$173,Summary!W$2-2015,FALSE)</f>
        <v>0</v>
      </c>
      <c r="X310" s="284">
        <f>HLOOKUP($A310,'Scenario 9'!$I$143:$N$173,Summary!X$2-2015,FALSE)</f>
        <v>0</v>
      </c>
      <c r="Y310" s="284">
        <f>HLOOKUP($A310,'Scenario 9'!$I$143:$N$173,Summary!Y$2-2015,FALSE)</f>
        <v>0</v>
      </c>
      <c r="Z310" s="284">
        <f>HLOOKUP($A310,'Scenario 9'!$I$143:$N$173,Summary!Z$2-2015,FALSE)</f>
        <v>0</v>
      </c>
      <c r="AA310" s="284">
        <f>HLOOKUP($A310,'Scenario 9'!$I$143:$N$173,Summary!AA$2-2015,FALSE)</f>
        <v>0</v>
      </c>
      <c r="AB310" s="284">
        <f>HLOOKUP($A310,'Scenario 9'!$I$143:$N$173,Summary!AB$2-2015,FALSE)</f>
        <v>0</v>
      </c>
      <c r="AC310" s="284">
        <f>HLOOKUP($A310,'Scenario 9'!$I$143:$N$173,Summary!AC$2-2015,FALSE)</f>
        <v>0</v>
      </c>
      <c r="AD310" s="284">
        <f>HLOOKUP($A310,'Scenario 9'!$I$143:$N$173,Summary!AD$2-2015,FALSE)</f>
        <v>0</v>
      </c>
      <c r="AE310" s="284">
        <f>HLOOKUP($A310,'Scenario 9'!$I$143:$N$173,Summary!AE$2-2015,FALSE)</f>
        <v>0</v>
      </c>
      <c r="AF310" s="284">
        <f>HLOOKUP($A310,'Scenario 9'!$I$143:$N$173,Summary!AF$2-2015,FALSE)</f>
        <v>0</v>
      </c>
      <c r="AG310" s="284">
        <f>HLOOKUP($A310,'Scenario 9'!$I$143:$N$173,Summary!AG$2-2015,FALSE)</f>
        <v>0</v>
      </c>
      <c r="AH310" s="284">
        <f>HLOOKUP($A310,'Scenario 9'!$I$143:$N$173,Summary!AH$2-2015,FALSE)</f>
        <v>0</v>
      </c>
      <c r="AI310" s="284">
        <f>HLOOKUP($A310,'Scenario 9'!$I$143:$N$173,Summary!AI$2-2015,FALSE)</f>
        <v>0</v>
      </c>
      <c r="AJ310" s="284">
        <f>HLOOKUP($A310,'Scenario 9'!$I$143:$N$173,Summary!AJ$2-2015,FALSE)</f>
        <v>0</v>
      </c>
      <c r="AK310" s="284">
        <f>SUM(H310:AJ310)</f>
        <v>104537287.40465623</v>
      </c>
    </row>
    <row r="311" spans="1:37" s="281" customFormat="1" hidden="1" outlineLevel="1">
      <c r="A311" s="283" t="str">
        <f>A310</f>
        <v>9A</v>
      </c>
      <c r="B311" s="283"/>
      <c r="C311" s="287" t="s">
        <v>114</v>
      </c>
      <c r="D311" s="283"/>
      <c r="E311" s="283"/>
      <c r="F311" s="296"/>
      <c r="G311" s="282"/>
      <c r="H311" s="284">
        <f>HLOOKUP($A311,'Scenario 9'!$I$178:$N$208,Summary!H$2-2015,FALSE)</f>
        <v>2076817</v>
      </c>
      <c r="I311" s="284">
        <f>HLOOKUP($A311,'Scenario 9'!$I$178:$N$208,Summary!I$2-2015,FALSE)</f>
        <v>2179106</v>
      </c>
      <c r="J311" s="284">
        <f>HLOOKUP($A311,'Scenario 9'!$I$178:$N$208,Summary!J$2-2015,FALSE)</f>
        <v>2812155.9999999995</v>
      </c>
      <c r="K311" s="284">
        <f>HLOOKUP($A311,'Scenario 9'!$I$178:$N$208,Summary!K$2-2015,FALSE)</f>
        <v>4719329.9639999997</v>
      </c>
      <c r="L311" s="284">
        <f>HLOOKUP($A311,'Scenario 9'!$I$178:$N$208,Summary!L$2-2015,FALSE)</f>
        <v>4850347.4736400004</v>
      </c>
      <c r="M311" s="284">
        <f>HLOOKUP($A311,'Scenario 9'!$I$178:$N$208,Summary!M$2-2015,FALSE)</f>
        <v>4928998.1683764001</v>
      </c>
      <c r="N311" s="284">
        <f>HLOOKUP($A311,'Scenario 9'!$I$178:$N$208,Summary!N$2-2015,FALSE)</f>
        <v>5009038.3144601639</v>
      </c>
      <c r="O311" s="284">
        <f>HLOOKUP($A311,'Scenario 9'!$I$178:$N$208,Summary!O$2-2015,FALSE)</f>
        <v>5090493.8652927652</v>
      </c>
      <c r="P311" s="284">
        <f>HLOOKUP($A311,'Scenario 9'!$I$178:$N$208,Summary!P$2-2015,FALSE)</f>
        <v>5173391.2749874536</v>
      </c>
      <c r="Q311" s="284">
        <f>HLOOKUP($A311,'Scenario 9'!$I$178:$N$208,Summary!Q$2-2015,FALSE)</f>
        <v>5257757.5081999227</v>
      </c>
      <c r="R311" s="284">
        <f>HLOOKUP($A311,'Scenario 9'!$I$178:$N$208,Summary!R$2-2015,FALSE)</f>
        <v>0</v>
      </c>
      <c r="S311" s="284">
        <f>HLOOKUP($A311,'Scenario 9'!$I$178:$N$208,Summary!S$2-2015,FALSE)</f>
        <v>0</v>
      </c>
      <c r="T311" s="284">
        <f>HLOOKUP($A311,'Scenario 9'!$I$178:$N$208,Summary!T$2-2015,FALSE)</f>
        <v>0</v>
      </c>
      <c r="U311" s="284">
        <f>HLOOKUP($A311,'Scenario 9'!$I$178:$N$208,Summary!U$2-2015,FALSE)</f>
        <v>0</v>
      </c>
      <c r="V311" s="284">
        <f>HLOOKUP($A311,'Scenario 9'!$I$178:$N$208,Summary!V$2-2015,FALSE)</f>
        <v>0</v>
      </c>
      <c r="W311" s="284">
        <f>HLOOKUP($A311,'Scenario 9'!$I$178:$N$208,Summary!W$2-2015,FALSE)</f>
        <v>0</v>
      </c>
      <c r="X311" s="284">
        <f>HLOOKUP($A311,'Scenario 9'!$I$178:$N$208,Summary!X$2-2015,FALSE)</f>
        <v>0</v>
      </c>
      <c r="Y311" s="284">
        <f>HLOOKUP($A311,'Scenario 9'!$I$178:$N$208,Summary!Y$2-2015,FALSE)</f>
        <v>0</v>
      </c>
      <c r="Z311" s="284">
        <f>HLOOKUP($A311,'Scenario 9'!$I$178:$N$208,Summary!Z$2-2015,FALSE)</f>
        <v>0</v>
      </c>
      <c r="AA311" s="284">
        <f>HLOOKUP($A311,'Scenario 9'!$I$178:$N$208,Summary!AA$2-2015,FALSE)</f>
        <v>0</v>
      </c>
      <c r="AB311" s="284">
        <f>HLOOKUP($A311,'Scenario 9'!$I$178:$N$208,Summary!AB$2-2015,FALSE)</f>
        <v>0</v>
      </c>
      <c r="AC311" s="284">
        <f>HLOOKUP($A311,'Scenario 9'!$I$178:$N$208,Summary!AC$2-2015,FALSE)</f>
        <v>0</v>
      </c>
      <c r="AD311" s="284">
        <f>HLOOKUP($A311,'Scenario 9'!$I$178:$N$208,Summary!AD$2-2015,FALSE)</f>
        <v>0</v>
      </c>
      <c r="AE311" s="284">
        <f>HLOOKUP($A311,'Scenario 9'!$I$178:$N$208,Summary!AE$2-2015,FALSE)</f>
        <v>0</v>
      </c>
      <c r="AF311" s="284">
        <f>HLOOKUP($A311,'Scenario 9'!$I$178:$N$208,Summary!AF$2-2015,FALSE)</f>
        <v>0</v>
      </c>
      <c r="AG311" s="284">
        <f>HLOOKUP($A311,'Scenario 9'!$I$178:$N$208,Summary!AG$2-2015,FALSE)</f>
        <v>0</v>
      </c>
      <c r="AH311" s="284">
        <f>HLOOKUP($A311,'Scenario 9'!$I$178:$N$208,Summary!AH$2-2015,FALSE)</f>
        <v>0</v>
      </c>
      <c r="AI311" s="284">
        <f>HLOOKUP($A311,'Scenario 9'!$I$178:$N$208,Summary!AI$2-2015,FALSE)</f>
        <v>0</v>
      </c>
      <c r="AJ311" s="284">
        <f>HLOOKUP($A311,'Scenario 9'!$I$178:$N$208,Summary!AJ$2-2015,FALSE)</f>
        <v>0</v>
      </c>
      <c r="AK311" s="284">
        <f>SUM(H311:AJ311)</f>
        <v>42097435.568956703</v>
      </c>
    </row>
    <row r="312" spans="1:37" s="281" customFormat="1" collapsed="1">
      <c r="A312" s="285" t="s">
        <v>272</v>
      </c>
      <c r="B312" s="285" t="str">
        <f t="shared" ref="B312" si="1428">CONCATENATE("Sensitivity ",A312)</f>
        <v>Sensitivity 9B</v>
      </c>
      <c r="C312" s="289" t="s">
        <v>282</v>
      </c>
      <c r="D312" s="285">
        <v>2027</v>
      </c>
      <c r="E312" s="285">
        <v>2027</v>
      </c>
      <c r="F312" s="295" t="s">
        <v>306</v>
      </c>
      <c r="G312" s="288"/>
      <c r="H312" s="290">
        <f ca="1">SUBTOTAL(9,H313:H317)</f>
        <v>53990082.030000001</v>
      </c>
      <c r="I312" s="290">
        <f t="shared" ref="I312" ca="1" si="1429">SUBTOTAL(9,I313:I317)</f>
        <v>85609983.379999995</v>
      </c>
      <c r="J312" s="290">
        <f t="shared" ref="J312" ca="1" si="1430">SUBTOTAL(9,J313:J317)</f>
        <v>129885197.52</v>
      </c>
      <c r="K312" s="290">
        <f t="shared" ref="K312" ca="1" si="1431">SUBTOTAL(9,K313:K317)</f>
        <v>123182036.484</v>
      </c>
      <c r="L312" s="290">
        <f t="shared" ref="L312" ca="1" si="1432">SUBTOTAL(9,L313:L317)</f>
        <v>50402578.939729787</v>
      </c>
      <c r="M312" s="290">
        <f t="shared" ref="M312" ca="1" si="1433">SUBTOTAL(9,M313:M317)</f>
        <v>47436304.440236405</v>
      </c>
      <c r="N312" s="290">
        <f t="shared" ref="N312" ca="1" si="1434">SUBTOTAL(9,N313:N317)</f>
        <v>58734930.093292162</v>
      </c>
      <c r="O312" s="290">
        <f t="shared" ref="O312" ca="1" si="1435">SUBTOTAL(9,O313:O317)</f>
        <v>49066881.478175327</v>
      </c>
      <c r="P312" s="290">
        <f t="shared" ref="P312" ca="1" si="1436">SUBTOTAL(9,P313:P317)</f>
        <v>44470975.709035285</v>
      </c>
      <c r="Q312" s="290">
        <f t="shared" ref="Q312" ca="1" si="1437">SUBTOTAL(9,Q313:Q317)</f>
        <v>43109005.984655738</v>
      </c>
      <c r="R312" s="290">
        <f t="shared" ref="R312" ca="1" si="1438">SUBTOTAL(9,R313:R317)</f>
        <v>40962343.482833102</v>
      </c>
      <c r="S312" s="290">
        <f t="shared" ref="S312" ca="1" si="1439">SUBTOTAL(9,S313:S317)</f>
        <v>732000</v>
      </c>
      <c r="T312" s="290">
        <f t="shared" ref="T312" ca="1" si="1440">SUBTOTAL(9,T313:T317)</f>
        <v>953696.7178250181</v>
      </c>
      <c r="U312" s="290">
        <f t="shared" ref="U312" ca="1" si="1441">SUBTOTAL(9,U313:U317)</f>
        <v>1424642.6521815185</v>
      </c>
      <c r="V312" s="290">
        <f t="shared" ref="V312" ca="1" si="1442">SUBTOTAL(9,V313:V317)</f>
        <v>307200</v>
      </c>
      <c r="W312" s="290">
        <f t="shared" ref="W312" ca="1" si="1443">SUBTOTAL(9,W313:W317)</f>
        <v>156000</v>
      </c>
      <c r="X312" s="290">
        <f t="shared" ref="X312" ca="1" si="1444">SUBTOTAL(9,X313:X317)</f>
        <v>0</v>
      </c>
      <c r="Y312" s="290">
        <f t="shared" ref="Y312" ca="1" si="1445">SUBTOTAL(9,Y313:Y317)</f>
        <v>0</v>
      </c>
      <c r="Z312" s="290">
        <f t="shared" ref="Z312" ca="1" si="1446">SUBTOTAL(9,Z313:Z317)</f>
        <v>0</v>
      </c>
      <c r="AA312" s="290">
        <f t="shared" ref="AA312" ca="1" si="1447">SUBTOTAL(9,AA313:AA317)</f>
        <v>0</v>
      </c>
      <c r="AB312" s="290">
        <f t="shared" ref="AB312" ca="1" si="1448">SUBTOTAL(9,AB313:AB317)</f>
        <v>0</v>
      </c>
      <c r="AC312" s="290">
        <f t="shared" ref="AC312" ca="1" si="1449">SUBTOTAL(9,AC313:AC317)</f>
        <v>0</v>
      </c>
      <c r="AD312" s="290">
        <f t="shared" ref="AD312" ca="1" si="1450">SUBTOTAL(9,AD313:AD317)</f>
        <v>0</v>
      </c>
      <c r="AE312" s="290">
        <f t="shared" ref="AE312" ca="1" si="1451">SUBTOTAL(9,AE313:AE317)</f>
        <v>0</v>
      </c>
      <c r="AF312" s="290">
        <f t="shared" ref="AF312" ca="1" si="1452">SUBTOTAL(9,AF313:AF317)</f>
        <v>0</v>
      </c>
      <c r="AG312" s="290">
        <f t="shared" ref="AG312" ca="1" si="1453">SUBTOTAL(9,AG313:AG317)</f>
        <v>0</v>
      </c>
      <c r="AH312" s="290">
        <f t="shared" ref="AH312" ca="1" si="1454">SUBTOTAL(9,AH313:AH317)</f>
        <v>0</v>
      </c>
      <c r="AI312" s="290">
        <f t="shared" ref="AI312" ca="1" si="1455">SUBTOTAL(9,AI313:AI317)</f>
        <v>0</v>
      </c>
      <c r="AJ312" s="290">
        <f t="shared" ref="AJ312" ca="1" si="1456">SUBTOTAL(9,AJ313:AJ317)</f>
        <v>0</v>
      </c>
      <c r="AK312" s="290">
        <f t="shared" ref="AK312" ca="1" si="1457">SUBTOTAL(9,AK313:AK317)</f>
        <v>730423858.91196442</v>
      </c>
    </row>
    <row r="313" spans="1:37" s="281" customFormat="1" hidden="1" outlineLevel="1">
      <c r="A313" s="283" t="str">
        <f>A312</f>
        <v>9B</v>
      </c>
      <c r="B313" s="283"/>
      <c r="C313" s="287" t="s">
        <v>224</v>
      </c>
      <c r="D313" s="283"/>
      <c r="E313" s="283"/>
      <c r="F313" s="296"/>
      <c r="G313" s="282"/>
      <c r="H313" s="284">
        <f>HLOOKUP($A313,'Scenario 9'!$I$42:$N$72,Summary!H$2-2015,FALSE)</f>
        <v>18803258.5</v>
      </c>
      <c r="I313" s="284">
        <f>HLOOKUP($A313,'Scenario 9'!$I$42:$N$72,Summary!I$2-2015,FALSE)</f>
        <v>15515713.57</v>
      </c>
      <c r="J313" s="284">
        <f>HLOOKUP($A313,'Scenario 9'!$I$42:$N$72,Summary!J$2-2015,FALSE)</f>
        <v>10355907.15</v>
      </c>
      <c r="K313" s="284">
        <f>HLOOKUP($A313,'Scenario 9'!$I$42:$N$72,Summary!K$2-2015,FALSE)</f>
        <v>16689718.41</v>
      </c>
      <c r="L313" s="284">
        <f>HLOOKUP($A313,'Scenario 9'!$I$42:$N$72,Summary!L$2-2015,FALSE)</f>
        <v>14764015.316089779</v>
      </c>
      <c r="M313" s="284">
        <f>HLOOKUP($A313,'Scenario 9'!$I$42:$N$72,Summary!M$2-2015,FALSE)</f>
        <v>10774285.798859999</v>
      </c>
      <c r="N313" s="284">
        <f>HLOOKUP($A313,'Scenario 9'!$I$42:$N$72,Summary!N$2-2015,FALSE)</f>
        <v>17363983.033763997</v>
      </c>
      <c r="O313" s="284">
        <f>HLOOKUP($A313,'Scenario 9'!$I$42:$N$72,Summary!O$2-2015,FALSE)</f>
        <v>11136349.112773359</v>
      </c>
      <c r="P313" s="284">
        <f>HLOOKUP($A313,'Scenario 9'!$I$42:$N$72,Summary!P$2-2015,FALSE)</f>
        <v>5447849.5353350965</v>
      </c>
      <c r="Q313" s="284">
        <f>HLOOKUP($A313,'Scenario 9'!$I$42:$N$72,Summary!Q$2-2015,FALSE)</f>
        <v>3866014.4209422059</v>
      </c>
      <c r="R313" s="284">
        <f>HLOOKUP($A313,'Scenario 9'!$I$42:$N$72,Summary!R$2-2015,FALSE)</f>
        <v>634447.4860580652</v>
      </c>
      <c r="S313" s="284">
        <f>HLOOKUP($A313,'Scenario 9'!$I$42:$N$72,Summary!S$2-2015,FALSE)</f>
        <v>0</v>
      </c>
      <c r="T313" s="284">
        <f>HLOOKUP($A313,'Scenario 9'!$I$42:$N$72,Summary!T$2-2015,FALSE)</f>
        <v>0</v>
      </c>
      <c r="U313" s="284">
        <f>HLOOKUP($A313,'Scenario 9'!$I$42:$N$72,Summary!U$2-2015,FALSE)</f>
        <v>0</v>
      </c>
      <c r="V313" s="284">
        <f>HLOOKUP($A313,'Scenario 9'!$I$42:$N$72,Summary!V$2-2015,FALSE)</f>
        <v>0</v>
      </c>
      <c r="W313" s="284">
        <f>HLOOKUP($A313,'Scenario 9'!$I$42:$N$72,Summary!W$2-2015,FALSE)</f>
        <v>0</v>
      </c>
      <c r="X313" s="284">
        <f>HLOOKUP($A313,'Scenario 9'!$I$42:$N$72,Summary!X$2-2015,FALSE)</f>
        <v>0</v>
      </c>
      <c r="Y313" s="284">
        <f>HLOOKUP($A313,'Scenario 9'!$I$42:$N$72,Summary!Y$2-2015,FALSE)</f>
        <v>0</v>
      </c>
      <c r="Z313" s="284">
        <f>HLOOKUP($A313,'Scenario 9'!$I$42:$N$72,Summary!Z$2-2015,FALSE)</f>
        <v>0</v>
      </c>
      <c r="AA313" s="284">
        <f>HLOOKUP($A313,'Scenario 9'!$I$42:$N$72,Summary!AA$2-2015,FALSE)</f>
        <v>0</v>
      </c>
      <c r="AB313" s="284">
        <f>HLOOKUP($A313,'Scenario 9'!$I$42:$N$72,Summary!AB$2-2015,FALSE)</f>
        <v>0</v>
      </c>
      <c r="AC313" s="284">
        <f>HLOOKUP($A313,'Scenario 9'!$I$42:$N$72,Summary!AC$2-2015,FALSE)</f>
        <v>0</v>
      </c>
      <c r="AD313" s="284">
        <f>HLOOKUP($A313,'Scenario 9'!$I$42:$N$72,Summary!AD$2-2015,FALSE)</f>
        <v>0</v>
      </c>
      <c r="AE313" s="284">
        <f>HLOOKUP($A313,'Scenario 9'!$I$42:$N$72,Summary!AE$2-2015,FALSE)</f>
        <v>0</v>
      </c>
      <c r="AF313" s="284">
        <f>HLOOKUP($A313,'Scenario 9'!$I$42:$N$72,Summary!AF$2-2015,FALSE)</f>
        <v>0</v>
      </c>
      <c r="AG313" s="284">
        <f>HLOOKUP($A313,'Scenario 9'!$I$42:$N$72,Summary!AG$2-2015,FALSE)</f>
        <v>0</v>
      </c>
      <c r="AH313" s="284">
        <f>HLOOKUP($A313,'Scenario 9'!$I$42:$N$72,Summary!AH$2-2015,FALSE)</f>
        <v>0</v>
      </c>
      <c r="AI313" s="284">
        <f>HLOOKUP($A313,'Scenario 9'!$I$42:$N$72,Summary!AI$2-2015,FALSE)</f>
        <v>0</v>
      </c>
      <c r="AJ313" s="284">
        <f>HLOOKUP($A313,'Scenario 9'!$I$42:$N$72,Summary!AJ$2-2015,FALSE)</f>
        <v>0</v>
      </c>
      <c r="AK313" s="284">
        <f>SUM(H313:AJ313)</f>
        <v>125351542.33382249</v>
      </c>
    </row>
    <row r="314" spans="1:37" s="281" customFormat="1" hidden="1" outlineLevel="1">
      <c r="A314" s="283" t="str">
        <f>A313</f>
        <v>9B</v>
      </c>
      <c r="B314" s="283"/>
      <c r="C314" s="287" t="s">
        <v>225</v>
      </c>
      <c r="D314" s="283"/>
      <c r="E314" s="283"/>
      <c r="F314" s="296"/>
      <c r="G314" s="282"/>
      <c r="H314" s="284">
        <f ca="1">HLOOKUP($A314,'Scenario 9'!$I$75:$N$105,Summary!H$2-2015,FALSE)</f>
        <v>4350000</v>
      </c>
      <c r="I314" s="284">
        <f ca="1">HLOOKUP($A314,'Scenario 9'!$I$75:$N$105,Summary!I$2-2015,FALSE)</f>
        <v>38641000</v>
      </c>
      <c r="J314" s="284">
        <f ca="1">HLOOKUP($A314,'Scenario 9'!$I$75:$N$105,Summary!J$2-2015,FALSE)</f>
        <v>89728000</v>
      </c>
      <c r="K314" s="284">
        <f ca="1">HLOOKUP($A314,'Scenario 9'!$I$75:$N$105,Summary!K$2-2015,FALSE)</f>
        <v>71265208</v>
      </c>
      <c r="L314" s="284">
        <f ca="1">HLOOKUP($A314,'Scenario 9'!$I$75:$N$105,Summary!L$2-2015,FALSE)</f>
        <v>648000</v>
      </c>
      <c r="M314" s="284">
        <f ca="1">HLOOKUP($A314,'Scenario 9'!$I$75:$N$105,Summary!M$2-2015,FALSE)</f>
        <v>990000.00000000012</v>
      </c>
      <c r="N314" s="284">
        <f ca="1">HLOOKUP($A314,'Scenario 9'!$I$75:$N$105,Summary!N$2-2015,FALSE)</f>
        <v>5004027.8626080006</v>
      </c>
      <c r="O314" s="284">
        <f ca="1">HLOOKUP($A314,'Scenario 9'!$I$75:$N$105,Summary!O$2-2015,FALSE)</f>
        <v>855000.00000000012</v>
      </c>
      <c r="P314" s="284">
        <f ca="1">HLOOKUP($A314,'Scenario 9'!$I$75:$N$105,Summary!P$2-2015,FALSE)</f>
        <v>1224995.6286013592</v>
      </c>
      <c r="Q314" s="284">
        <f ca="1">HLOOKUP($A314,'Scenario 9'!$I$75:$N$105,Summary!Q$2-2015,FALSE)</f>
        <v>708000</v>
      </c>
      <c r="R314" s="284">
        <f ca="1">HLOOKUP($A314,'Scenario 9'!$I$75:$N$105,Summary!R$2-2015,FALSE)</f>
        <v>1041497.2099973785</v>
      </c>
      <c r="S314" s="284">
        <f ca="1">HLOOKUP($A314,'Scenario 9'!$I$75:$N$105,Summary!S$2-2015,FALSE)</f>
        <v>732000</v>
      </c>
      <c r="T314" s="284">
        <f ca="1">HLOOKUP($A314,'Scenario 9'!$I$75:$N$105,Summary!T$2-2015,FALSE)</f>
        <v>953696.7178250181</v>
      </c>
      <c r="U314" s="284">
        <f ca="1">HLOOKUP($A314,'Scenario 9'!$I$75:$N$105,Summary!U$2-2015,FALSE)</f>
        <v>1424642.6521815185</v>
      </c>
      <c r="V314" s="284">
        <f ca="1">HLOOKUP($A314,'Scenario 9'!$I$75:$N$105,Summary!V$2-2015,FALSE)</f>
        <v>307200</v>
      </c>
      <c r="W314" s="284">
        <f ca="1">HLOOKUP($A314,'Scenario 9'!$I$75:$N$105,Summary!W$2-2015,FALSE)</f>
        <v>156000</v>
      </c>
      <c r="X314" s="284">
        <f ca="1">HLOOKUP($A314,'Scenario 9'!$I$75:$N$105,Summary!X$2-2015,FALSE)</f>
        <v>0</v>
      </c>
      <c r="Y314" s="284">
        <f ca="1">HLOOKUP($A314,'Scenario 9'!$I$75:$N$105,Summary!Y$2-2015,FALSE)</f>
        <v>0</v>
      </c>
      <c r="Z314" s="284">
        <f ca="1">HLOOKUP($A314,'Scenario 9'!$I$75:$N$105,Summary!Z$2-2015,FALSE)</f>
        <v>0</v>
      </c>
      <c r="AA314" s="284">
        <f ca="1">HLOOKUP($A314,'Scenario 9'!$I$75:$N$105,Summary!AA$2-2015,FALSE)</f>
        <v>0</v>
      </c>
      <c r="AB314" s="284">
        <f ca="1">HLOOKUP($A314,'Scenario 9'!$I$75:$N$105,Summary!AB$2-2015,FALSE)</f>
        <v>0</v>
      </c>
      <c r="AC314" s="284">
        <f ca="1">HLOOKUP($A314,'Scenario 9'!$I$75:$N$105,Summary!AC$2-2015,FALSE)</f>
        <v>0</v>
      </c>
      <c r="AD314" s="284">
        <f ca="1">HLOOKUP($A314,'Scenario 9'!$I$75:$N$105,Summary!AD$2-2015,FALSE)</f>
        <v>0</v>
      </c>
      <c r="AE314" s="284">
        <f ca="1">HLOOKUP($A314,'Scenario 9'!$I$75:$N$105,Summary!AE$2-2015,FALSE)</f>
        <v>0</v>
      </c>
      <c r="AF314" s="284">
        <f ca="1">HLOOKUP($A314,'Scenario 9'!$I$75:$N$105,Summary!AF$2-2015,FALSE)</f>
        <v>0</v>
      </c>
      <c r="AG314" s="284">
        <f ca="1">HLOOKUP($A314,'Scenario 9'!$I$75:$N$105,Summary!AG$2-2015,FALSE)</f>
        <v>0</v>
      </c>
      <c r="AH314" s="284">
        <f ca="1">HLOOKUP($A314,'Scenario 9'!$I$75:$N$105,Summary!AH$2-2015,FALSE)</f>
        <v>0</v>
      </c>
      <c r="AI314" s="284">
        <f ca="1">HLOOKUP($A314,'Scenario 9'!$I$75:$N$105,Summary!AI$2-2015,FALSE)</f>
        <v>0</v>
      </c>
      <c r="AJ314" s="284">
        <f ca="1">HLOOKUP($A314,'Scenario 9'!$I$75:$N$105,Summary!AJ$2-2015,FALSE)</f>
        <v>0</v>
      </c>
      <c r="AK314" s="284">
        <f ca="1">SUM(H314:AJ314)</f>
        <v>218029268.0712133</v>
      </c>
    </row>
    <row r="315" spans="1:37" s="281" customFormat="1" hidden="1" outlineLevel="1">
      <c r="A315" s="283" t="str">
        <f>A314</f>
        <v>9B</v>
      </c>
      <c r="B315" s="283"/>
      <c r="C315" s="287" t="s">
        <v>226</v>
      </c>
      <c r="D315" s="283"/>
      <c r="E315" s="283"/>
      <c r="F315" s="296"/>
      <c r="G315" s="282"/>
      <c r="H315" s="284">
        <f>HLOOKUP($A315,'Scenario 9'!$I$108:$N$138,Summary!H$2-2015,FALSE)</f>
        <v>18063856.140000001</v>
      </c>
      <c r="I315" s="284">
        <f>HLOOKUP($A315,'Scenario 9'!$I$108:$N$138,Summary!I$2-2015,FALSE)</f>
        <v>18538569.849999998</v>
      </c>
      <c r="J315" s="284">
        <f>HLOOKUP($A315,'Scenario 9'!$I$108:$N$138,Summary!J$2-2015,FALSE)</f>
        <v>18854305.27</v>
      </c>
      <c r="K315" s="284">
        <f>HLOOKUP($A315,'Scenario 9'!$I$108:$N$138,Summary!K$2-2015,FALSE)</f>
        <v>19834948.309999999</v>
      </c>
      <c r="L315" s="284">
        <f>HLOOKUP($A315,'Scenario 9'!$I$108:$N$138,Summary!L$2-2015,FALSE)</f>
        <v>19947342.150000006</v>
      </c>
      <c r="M315" s="284">
        <f>HLOOKUP($A315,'Scenario 9'!$I$108:$N$138,Summary!M$2-2015,FALSE)</f>
        <v>20346288.993000008</v>
      </c>
      <c r="N315" s="284">
        <f>HLOOKUP($A315,'Scenario 9'!$I$108:$N$138,Summary!N$2-2015,FALSE)</f>
        <v>20753214.772860002</v>
      </c>
      <c r="O315" s="284">
        <f>HLOOKUP($A315,'Scenario 9'!$I$108:$N$138,Summary!O$2-2015,FALSE)</f>
        <v>21168279.068317205</v>
      </c>
      <c r="P315" s="284">
        <f>HLOOKUP($A315,'Scenario 9'!$I$108:$N$138,Summary!P$2-2015,FALSE)</f>
        <v>21591644.649683543</v>
      </c>
      <c r="Q315" s="284">
        <f>HLOOKUP($A315,'Scenario 9'!$I$108:$N$138,Summary!Q$2-2015,FALSE)</f>
        <v>22023477.542677216</v>
      </c>
      <c r="R315" s="284">
        <f>HLOOKUP($A315,'Scenario 9'!$I$108:$N$138,Summary!R$2-2015,FALSE)</f>
        <v>22463947.093530767</v>
      </c>
      <c r="S315" s="284">
        <f>HLOOKUP($A315,'Scenario 9'!$I$108:$N$138,Summary!S$2-2015,FALSE)</f>
        <v>0</v>
      </c>
      <c r="T315" s="284">
        <f>HLOOKUP($A315,'Scenario 9'!$I$108:$N$138,Summary!T$2-2015,FALSE)</f>
        <v>0</v>
      </c>
      <c r="U315" s="284">
        <f>HLOOKUP($A315,'Scenario 9'!$I$108:$N$138,Summary!U$2-2015,FALSE)</f>
        <v>0</v>
      </c>
      <c r="V315" s="284">
        <f>HLOOKUP($A315,'Scenario 9'!$I$108:$N$138,Summary!V$2-2015,FALSE)</f>
        <v>0</v>
      </c>
      <c r="W315" s="284">
        <f>HLOOKUP($A315,'Scenario 9'!$I$108:$N$138,Summary!W$2-2015,FALSE)</f>
        <v>0</v>
      </c>
      <c r="X315" s="284">
        <f>HLOOKUP($A315,'Scenario 9'!$I$108:$N$138,Summary!X$2-2015,FALSE)</f>
        <v>0</v>
      </c>
      <c r="Y315" s="284">
        <f>HLOOKUP($A315,'Scenario 9'!$I$108:$N$138,Summary!Y$2-2015,FALSE)</f>
        <v>0</v>
      </c>
      <c r="Z315" s="284">
        <f>HLOOKUP($A315,'Scenario 9'!$I$108:$N$138,Summary!Z$2-2015,FALSE)</f>
        <v>0</v>
      </c>
      <c r="AA315" s="284">
        <f>HLOOKUP($A315,'Scenario 9'!$I$108:$N$138,Summary!AA$2-2015,FALSE)</f>
        <v>0</v>
      </c>
      <c r="AB315" s="284">
        <f>HLOOKUP($A315,'Scenario 9'!$I$108:$N$138,Summary!AB$2-2015,FALSE)</f>
        <v>0</v>
      </c>
      <c r="AC315" s="284">
        <f>HLOOKUP($A315,'Scenario 9'!$I$108:$N$138,Summary!AC$2-2015,FALSE)</f>
        <v>0</v>
      </c>
      <c r="AD315" s="284">
        <f>HLOOKUP($A315,'Scenario 9'!$I$108:$N$138,Summary!AD$2-2015,FALSE)</f>
        <v>0</v>
      </c>
      <c r="AE315" s="284">
        <f>HLOOKUP($A315,'Scenario 9'!$I$108:$N$138,Summary!AE$2-2015,FALSE)</f>
        <v>0</v>
      </c>
      <c r="AF315" s="284">
        <f>HLOOKUP($A315,'Scenario 9'!$I$108:$N$138,Summary!AF$2-2015,FALSE)</f>
        <v>0</v>
      </c>
      <c r="AG315" s="284">
        <f>HLOOKUP($A315,'Scenario 9'!$I$108:$N$138,Summary!AG$2-2015,FALSE)</f>
        <v>0</v>
      </c>
      <c r="AH315" s="284">
        <f>HLOOKUP($A315,'Scenario 9'!$I$108:$N$138,Summary!AH$2-2015,FALSE)</f>
        <v>0</v>
      </c>
      <c r="AI315" s="284">
        <f>HLOOKUP($A315,'Scenario 9'!$I$108:$N$138,Summary!AI$2-2015,FALSE)</f>
        <v>0</v>
      </c>
      <c r="AJ315" s="284">
        <f>HLOOKUP($A315,'Scenario 9'!$I$108:$N$138,Summary!AJ$2-2015,FALSE)</f>
        <v>0</v>
      </c>
      <c r="AK315" s="284">
        <f>SUM(H315:AJ315)</f>
        <v>223585873.84006873</v>
      </c>
    </row>
    <row r="316" spans="1:37" s="281" customFormat="1" hidden="1" outlineLevel="1">
      <c r="A316" s="283" t="str">
        <f>A315</f>
        <v>9B</v>
      </c>
      <c r="B316" s="283"/>
      <c r="C316" s="287" t="s">
        <v>227</v>
      </c>
      <c r="D316" s="283"/>
      <c r="E316" s="283"/>
      <c r="F316" s="296"/>
      <c r="G316" s="282"/>
      <c r="H316" s="284">
        <f>HLOOKUP($A316,'Scenario 9'!$I$143:$N$173,Summary!H$2-2015,FALSE)</f>
        <v>10696150.390000001</v>
      </c>
      <c r="I316" s="284">
        <f>HLOOKUP($A316,'Scenario 9'!$I$143:$N$173,Summary!I$2-2015,FALSE)</f>
        <v>10735593.960000001</v>
      </c>
      <c r="J316" s="284">
        <f>HLOOKUP($A316,'Scenario 9'!$I$143:$N$173,Summary!J$2-2015,FALSE)</f>
        <v>8134829.0999999996</v>
      </c>
      <c r="K316" s="284">
        <f>HLOOKUP($A316,'Scenario 9'!$I$143:$N$173,Summary!K$2-2015,FALSE)</f>
        <v>10672831.800000001</v>
      </c>
      <c r="L316" s="284">
        <f>HLOOKUP($A316,'Scenario 9'!$I$143:$N$173,Summary!L$2-2015,FALSE)</f>
        <v>10192874</v>
      </c>
      <c r="M316" s="284">
        <f>HLOOKUP($A316,'Scenario 9'!$I$143:$N$173,Summary!M$2-2015,FALSE)</f>
        <v>10396731.479999997</v>
      </c>
      <c r="N316" s="284">
        <f>HLOOKUP($A316,'Scenario 9'!$I$143:$N$173,Summary!N$2-2015,FALSE)</f>
        <v>10604666.109599998</v>
      </c>
      <c r="O316" s="284">
        <f>HLOOKUP($A316,'Scenario 9'!$I$143:$N$173,Summary!O$2-2015,FALSE)</f>
        <v>10816759.431792</v>
      </c>
      <c r="P316" s="284">
        <f>HLOOKUP($A316,'Scenario 9'!$I$143:$N$173,Summary!P$2-2015,FALSE)</f>
        <v>11033094.620427838</v>
      </c>
      <c r="Q316" s="284">
        <f>HLOOKUP($A316,'Scenario 9'!$I$143:$N$173,Summary!Q$2-2015,FALSE)</f>
        <v>11253756.512836395</v>
      </c>
      <c r="R316" s="284">
        <f>HLOOKUP($A316,'Scenario 9'!$I$143:$N$173,Summary!R$2-2015,FALSE)</f>
        <v>11478831.643093122</v>
      </c>
      <c r="S316" s="284">
        <f>HLOOKUP($A316,'Scenario 9'!$I$143:$N$173,Summary!S$2-2015,FALSE)</f>
        <v>0</v>
      </c>
      <c r="T316" s="284">
        <f>HLOOKUP($A316,'Scenario 9'!$I$143:$N$173,Summary!T$2-2015,FALSE)</f>
        <v>0</v>
      </c>
      <c r="U316" s="284">
        <f>HLOOKUP($A316,'Scenario 9'!$I$143:$N$173,Summary!U$2-2015,FALSE)</f>
        <v>0</v>
      </c>
      <c r="V316" s="284">
        <f>HLOOKUP($A316,'Scenario 9'!$I$143:$N$173,Summary!V$2-2015,FALSE)</f>
        <v>0</v>
      </c>
      <c r="W316" s="284">
        <f>HLOOKUP($A316,'Scenario 9'!$I$143:$N$173,Summary!W$2-2015,FALSE)</f>
        <v>0</v>
      </c>
      <c r="X316" s="284">
        <f>HLOOKUP($A316,'Scenario 9'!$I$143:$N$173,Summary!X$2-2015,FALSE)</f>
        <v>0</v>
      </c>
      <c r="Y316" s="284">
        <f>HLOOKUP($A316,'Scenario 9'!$I$143:$N$173,Summary!Y$2-2015,FALSE)</f>
        <v>0</v>
      </c>
      <c r="Z316" s="284">
        <f>HLOOKUP($A316,'Scenario 9'!$I$143:$N$173,Summary!Z$2-2015,FALSE)</f>
        <v>0</v>
      </c>
      <c r="AA316" s="284">
        <f>HLOOKUP($A316,'Scenario 9'!$I$143:$N$173,Summary!AA$2-2015,FALSE)</f>
        <v>0</v>
      </c>
      <c r="AB316" s="284">
        <f>HLOOKUP($A316,'Scenario 9'!$I$143:$N$173,Summary!AB$2-2015,FALSE)</f>
        <v>0</v>
      </c>
      <c r="AC316" s="284">
        <f>HLOOKUP($A316,'Scenario 9'!$I$143:$N$173,Summary!AC$2-2015,FALSE)</f>
        <v>0</v>
      </c>
      <c r="AD316" s="284">
        <f>HLOOKUP($A316,'Scenario 9'!$I$143:$N$173,Summary!AD$2-2015,FALSE)</f>
        <v>0</v>
      </c>
      <c r="AE316" s="284">
        <f>HLOOKUP($A316,'Scenario 9'!$I$143:$N$173,Summary!AE$2-2015,FALSE)</f>
        <v>0</v>
      </c>
      <c r="AF316" s="284">
        <f>HLOOKUP($A316,'Scenario 9'!$I$143:$N$173,Summary!AF$2-2015,FALSE)</f>
        <v>0</v>
      </c>
      <c r="AG316" s="284">
        <f>HLOOKUP($A316,'Scenario 9'!$I$143:$N$173,Summary!AG$2-2015,FALSE)</f>
        <v>0</v>
      </c>
      <c r="AH316" s="284">
        <f>HLOOKUP($A316,'Scenario 9'!$I$143:$N$173,Summary!AH$2-2015,FALSE)</f>
        <v>0</v>
      </c>
      <c r="AI316" s="284">
        <f>HLOOKUP($A316,'Scenario 9'!$I$143:$N$173,Summary!AI$2-2015,FALSE)</f>
        <v>0</v>
      </c>
      <c r="AJ316" s="284">
        <f>HLOOKUP($A316,'Scenario 9'!$I$143:$N$173,Summary!AJ$2-2015,FALSE)</f>
        <v>0</v>
      </c>
      <c r="AK316" s="284">
        <f>SUM(H316:AJ316)</f>
        <v>116016119.04774936</v>
      </c>
    </row>
    <row r="317" spans="1:37" s="281" customFormat="1" hidden="1" outlineLevel="1">
      <c r="A317" s="283" t="str">
        <f>A316</f>
        <v>9B</v>
      </c>
      <c r="B317" s="283"/>
      <c r="C317" s="287" t="s">
        <v>114</v>
      </c>
      <c r="D317" s="283"/>
      <c r="E317" s="283"/>
      <c r="F317" s="296"/>
      <c r="G317" s="282"/>
      <c r="H317" s="284">
        <f>HLOOKUP($A317,'Scenario 9'!$I$178:$N$208,Summary!H$2-2015,FALSE)</f>
        <v>2076817</v>
      </c>
      <c r="I317" s="284">
        <f>HLOOKUP($A317,'Scenario 9'!$I$178:$N$208,Summary!I$2-2015,FALSE)</f>
        <v>2179106</v>
      </c>
      <c r="J317" s="284">
        <f>HLOOKUP($A317,'Scenario 9'!$I$178:$N$208,Summary!J$2-2015,FALSE)</f>
        <v>2812155.9999999995</v>
      </c>
      <c r="K317" s="284">
        <f>HLOOKUP($A317,'Scenario 9'!$I$178:$N$208,Summary!K$2-2015,FALSE)</f>
        <v>4719329.9639999997</v>
      </c>
      <c r="L317" s="284">
        <f>HLOOKUP($A317,'Scenario 9'!$I$178:$N$208,Summary!L$2-2015,FALSE)</f>
        <v>4850347.4736400004</v>
      </c>
      <c r="M317" s="284">
        <f>HLOOKUP($A317,'Scenario 9'!$I$178:$N$208,Summary!M$2-2015,FALSE)</f>
        <v>4928998.1683764001</v>
      </c>
      <c r="N317" s="284">
        <f>HLOOKUP($A317,'Scenario 9'!$I$178:$N$208,Summary!N$2-2015,FALSE)</f>
        <v>5009038.3144601639</v>
      </c>
      <c r="O317" s="284">
        <f>HLOOKUP($A317,'Scenario 9'!$I$178:$N$208,Summary!O$2-2015,FALSE)</f>
        <v>5090493.8652927652</v>
      </c>
      <c r="P317" s="284">
        <f>HLOOKUP($A317,'Scenario 9'!$I$178:$N$208,Summary!P$2-2015,FALSE)</f>
        <v>5173391.2749874536</v>
      </c>
      <c r="Q317" s="284">
        <f>HLOOKUP($A317,'Scenario 9'!$I$178:$N$208,Summary!Q$2-2015,FALSE)</f>
        <v>5257757.5081999227</v>
      </c>
      <c r="R317" s="284">
        <f>HLOOKUP($A317,'Scenario 9'!$I$178:$N$208,Summary!R$2-2015,FALSE)</f>
        <v>5343620.0501537696</v>
      </c>
      <c r="S317" s="284">
        <f>HLOOKUP($A317,'Scenario 9'!$I$178:$N$208,Summary!S$2-2015,FALSE)</f>
        <v>0</v>
      </c>
      <c r="T317" s="284">
        <f>HLOOKUP($A317,'Scenario 9'!$I$178:$N$208,Summary!T$2-2015,FALSE)</f>
        <v>0</v>
      </c>
      <c r="U317" s="284">
        <f>HLOOKUP($A317,'Scenario 9'!$I$178:$N$208,Summary!U$2-2015,FALSE)</f>
        <v>0</v>
      </c>
      <c r="V317" s="284">
        <f>HLOOKUP($A317,'Scenario 9'!$I$178:$N$208,Summary!V$2-2015,FALSE)</f>
        <v>0</v>
      </c>
      <c r="W317" s="284">
        <f>HLOOKUP($A317,'Scenario 9'!$I$178:$N$208,Summary!W$2-2015,FALSE)</f>
        <v>0</v>
      </c>
      <c r="X317" s="284">
        <f>HLOOKUP($A317,'Scenario 9'!$I$178:$N$208,Summary!X$2-2015,FALSE)</f>
        <v>0</v>
      </c>
      <c r="Y317" s="284">
        <f>HLOOKUP($A317,'Scenario 9'!$I$178:$N$208,Summary!Y$2-2015,FALSE)</f>
        <v>0</v>
      </c>
      <c r="Z317" s="284">
        <f>HLOOKUP($A317,'Scenario 9'!$I$178:$N$208,Summary!Z$2-2015,FALSE)</f>
        <v>0</v>
      </c>
      <c r="AA317" s="284">
        <f>HLOOKUP($A317,'Scenario 9'!$I$178:$N$208,Summary!AA$2-2015,FALSE)</f>
        <v>0</v>
      </c>
      <c r="AB317" s="284">
        <f>HLOOKUP($A317,'Scenario 9'!$I$178:$N$208,Summary!AB$2-2015,FALSE)</f>
        <v>0</v>
      </c>
      <c r="AC317" s="284">
        <f>HLOOKUP($A317,'Scenario 9'!$I$178:$N$208,Summary!AC$2-2015,FALSE)</f>
        <v>0</v>
      </c>
      <c r="AD317" s="284">
        <f>HLOOKUP($A317,'Scenario 9'!$I$178:$N$208,Summary!AD$2-2015,FALSE)</f>
        <v>0</v>
      </c>
      <c r="AE317" s="284">
        <f>HLOOKUP($A317,'Scenario 9'!$I$178:$N$208,Summary!AE$2-2015,FALSE)</f>
        <v>0</v>
      </c>
      <c r="AF317" s="284">
        <f>HLOOKUP($A317,'Scenario 9'!$I$178:$N$208,Summary!AF$2-2015,FALSE)</f>
        <v>0</v>
      </c>
      <c r="AG317" s="284">
        <f>HLOOKUP($A317,'Scenario 9'!$I$178:$N$208,Summary!AG$2-2015,FALSE)</f>
        <v>0</v>
      </c>
      <c r="AH317" s="284">
        <f>HLOOKUP($A317,'Scenario 9'!$I$178:$N$208,Summary!AH$2-2015,FALSE)</f>
        <v>0</v>
      </c>
      <c r="AI317" s="284">
        <f>HLOOKUP($A317,'Scenario 9'!$I$178:$N$208,Summary!AI$2-2015,FALSE)</f>
        <v>0</v>
      </c>
      <c r="AJ317" s="284">
        <f>HLOOKUP($A317,'Scenario 9'!$I$178:$N$208,Summary!AJ$2-2015,FALSE)</f>
        <v>0</v>
      </c>
      <c r="AK317" s="284">
        <f>SUM(H317:AJ317)</f>
        <v>47441055.619110473</v>
      </c>
    </row>
    <row r="318" spans="1:37" s="281" customFormat="1" collapsed="1">
      <c r="A318" s="285" t="s">
        <v>273</v>
      </c>
      <c r="B318" s="285" t="str">
        <f t="shared" ref="B318" si="1458">CONCATENATE("Sensitivity ",A318)</f>
        <v>Sensitivity 9C</v>
      </c>
      <c r="C318" s="289" t="s">
        <v>283</v>
      </c>
      <c r="D318" s="285">
        <v>2032</v>
      </c>
      <c r="E318" s="285">
        <v>2032</v>
      </c>
      <c r="F318" s="295" t="s">
        <v>321</v>
      </c>
      <c r="G318" s="288"/>
      <c r="H318" s="290">
        <f ca="1">SUBTOTAL(9,H319:H323)</f>
        <v>53990082.030000001</v>
      </c>
      <c r="I318" s="290">
        <f t="shared" ref="I318" ca="1" si="1459">SUBTOTAL(9,I319:I323)</f>
        <v>85609983.379999995</v>
      </c>
      <c r="J318" s="290">
        <f t="shared" ref="J318" ca="1" si="1460">SUBTOTAL(9,J319:J323)</f>
        <v>129885197.52</v>
      </c>
      <c r="K318" s="290">
        <f t="shared" ref="K318" ca="1" si="1461">SUBTOTAL(9,K319:K323)</f>
        <v>123182036.484</v>
      </c>
      <c r="L318" s="290">
        <f t="shared" ref="L318" ca="1" si="1462">SUBTOTAL(9,L319:L323)</f>
        <v>50402578.939729787</v>
      </c>
      <c r="M318" s="290">
        <f t="shared" ref="M318" ca="1" si="1463">SUBTOTAL(9,M319:M323)</f>
        <v>47436304.440236405</v>
      </c>
      <c r="N318" s="290">
        <f t="shared" ref="N318" ca="1" si="1464">SUBTOTAL(9,N319:N323)</f>
        <v>58734930.093292162</v>
      </c>
      <c r="O318" s="290">
        <f t="shared" ref="O318" ca="1" si="1465">SUBTOTAL(9,O319:O323)</f>
        <v>53291013.900261775</v>
      </c>
      <c r="P318" s="290">
        <f t="shared" ref="P318" ca="1" si="1466">SUBTOTAL(9,P319:P323)</f>
        <v>50232693.118834138</v>
      </c>
      <c r="Q318" s="290">
        <f t="shared" ref="Q318" ca="1" si="1467">SUBTOTAL(9,Q319:Q323)</f>
        <v>57308479.512041599</v>
      </c>
      <c r="R318" s="290">
        <f t="shared" ref="R318" ca="1" si="1468">SUBTOTAL(9,R319:R323)</f>
        <v>56308940.985643186</v>
      </c>
      <c r="S318" s="290">
        <f t="shared" ref="S318" ca="1" si="1469">SUBTOTAL(9,S319:S323)</f>
        <v>52387523.346932665</v>
      </c>
      <c r="T318" s="290">
        <f t="shared" ref="T318" ca="1" si="1470">SUBTOTAL(9,T319:T323)</f>
        <v>55030762.905785464</v>
      </c>
      <c r="U318" s="290">
        <f t="shared" ref="U318" ca="1" si="1471">SUBTOTAL(9,U319:U323)</f>
        <v>49711382.837201037</v>
      </c>
      <c r="V318" s="290">
        <f t="shared" ref="V318" ca="1" si="1472">SUBTOTAL(9,V319:V323)</f>
        <v>45091878.395002306</v>
      </c>
      <c r="W318" s="290">
        <f t="shared" ref="W318" ca="1" si="1473">SUBTOTAL(9,W319:W323)</f>
        <v>44063794.139630742</v>
      </c>
      <c r="X318" s="290">
        <f t="shared" ref="X318" ca="1" si="1474">SUBTOTAL(9,X319:X323)</f>
        <v>0</v>
      </c>
      <c r="Y318" s="290">
        <f t="shared" ref="Y318" ca="1" si="1475">SUBTOTAL(9,Y319:Y323)</f>
        <v>0</v>
      </c>
      <c r="Z318" s="290">
        <f t="shared" ref="Z318" ca="1" si="1476">SUBTOTAL(9,Z319:Z323)</f>
        <v>0</v>
      </c>
      <c r="AA318" s="290">
        <f t="shared" ref="AA318" ca="1" si="1477">SUBTOTAL(9,AA319:AA323)</f>
        <v>0</v>
      </c>
      <c r="AB318" s="290">
        <f t="shared" ref="AB318" ca="1" si="1478">SUBTOTAL(9,AB319:AB323)</f>
        <v>0</v>
      </c>
      <c r="AC318" s="290">
        <f t="shared" ref="AC318" ca="1" si="1479">SUBTOTAL(9,AC319:AC323)</f>
        <v>0</v>
      </c>
      <c r="AD318" s="290">
        <f t="shared" ref="AD318" ca="1" si="1480">SUBTOTAL(9,AD319:AD323)</f>
        <v>0</v>
      </c>
      <c r="AE318" s="290">
        <f t="shared" ref="AE318" ca="1" si="1481">SUBTOTAL(9,AE319:AE323)</f>
        <v>0</v>
      </c>
      <c r="AF318" s="290">
        <f t="shared" ref="AF318" ca="1" si="1482">SUBTOTAL(9,AF319:AF323)</f>
        <v>0</v>
      </c>
      <c r="AG318" s="290">
        <f t="shared" ref="AG318" ca="1" si="1483">SUBTOTAL(9,AG319:AG323)</f>
        <v>0</v>
      </c>
      <c r="AH318" s="290">
        <f t="shared" ref="AH318" ca="1" si="1484">SUBTOTAL(9,AH319:AH323)</f>
        <v>0</v>
      </c>
      <c r="AI318" s="290">
        <f t="shared" ref="AI318" ca="1" si="1485">SUBTOTAL(9,AI319:AI323)</f>
        <v>0</v>
      </c>
      <c r="AJ318" s="290">
        <f t="shared" ref="AJ318" ca="1" si="1486">SUBTOTAL(9,AJ319:AJ323)</f>
        <v>0</v>
      </c>
      <c r="AK318" s="290">
        <f t="shared" ref="AK318" ca="1" si="1487">SUBTOTAL(9,AK319:AK323)</f>
        <v>1012667582.0285914</v>
      </c>
    </row>
    <row r="319" spans="1:37" s="281" customFormat="1" hidden="1" outlineLevel="1">
      <c r="A319" s="283" t="str">
        <f>A318</f>
        <v>9C</v>
      </c>
      <c r="B319" s="283"/>
      <c r="C319" s="287" t="s">
        <v>224</v>
      </c>
      <c r="D319" s="283"/>
      <c r="E319" s="283"/>
      <c r="F319" s="296"/>
      <c r="G319" s="282"/>
      <c r="H319" s="284">
        <f>HLOOKUP($A319,'Scenario 9'!$I$42:$N$72,Summary!H$2-2015,FALSE)</f>
        <v>18803258.5</v>
      </c>
      <c r="I319" s="284">
        <f>HLOOKUP($A319,'Scenario 9'!$I$42:$N$72,Summary!I$2-2015,FALSE)</f>
        <v>15515713.57</v>
      </c>
      <c r="J319" s="284">
        <f>HLOOKUP($A319,'Scenario 9'!$I$42:$N$72,Summary!J$2-2015,FALSE)</f>
        <v>10355907.15</v>
      </c>
      <c r="K319" s="284">
        <f>HLOOKUP($A319,'Scenario 9'!$I$42:$N$72,Summary!K$2-2015,FALSE)</f>
        <v>16689718.41</v>
      </c>
      <c r="L319" s="284">
        <f>HLOOKUP($A319,'Scenario 9'!$I$42:$N$72,Summary!L$2-2015,FALSE)</f>
        <v>14764015.316089779</v>
      </c>
      <c r="M319" s="284">
        <f>HLOOKUP($A319,'Scenario 9'!$I$42:$N$72,Summary!M$2-2015,FALSE)</f>
        <v>10774285.798859999</v>
      </c>
      <c r="N319" s="284">
        <f>HLOOKUP($A319,'Scenario 9'!$I$42:$N$72,Summary!N$2-2015,FALSE)</f>
        <v>17363983.033763997</v>
      </c>
      <c r="O319" s="284">
        <f>HLOOKUP($A319,'Scenario 9'!$I$42:$N$72,Summary!O$2-2015,FALSE)</f>
        <v>15360481.534859806</v>
      </c>
      <c r="P319" s="284">
        <f>HLOOKUP($A319,'Scenario 9'!$I$42:$N$72,Summary!P$2-2015,FALSE)</f>
        <v>11209566.945133943</v>
      </c>
      <c r="Q319" s="284">
        <f>HLOOKUP($A319,'Scenario 9'!$I$42:$N$72,Summary!Q$2-2015,FALSE)</f>
        <v>18065487.948328063</v>
      </c>
      <c r="R319" s="284">
        <f>HLOOKUP($A319,'Scenario 9'!$I$42:$N$72,Summary!R$2-2015,FALSE)</f>
        <v>15981044.988868142</v>
      </c>
      <c r="S319" s="284">
        <f>HLOOKUP($A319,'Scenario 9'!$I$42:$N$72,Summary!S$2-2015,FALSE)</f>
        <v>11895682.118711703</v>
      </c>
      <c r="T319" s="284">
        <f>HLOOKUP($A319,'Scenario 9'!$I$42:$N$72,Summary!T$2-2015,FALSE)</f>
        <v>13899149.242635265</v>
      </c>
      <c r="U319" s="284">
        <f>HLOOKUP($A319,'Scenario 9'!$I$42:$N$72,Summary!U$2-2015,FALSE)</f>
        <v>8080566.0943193492</v>
      </c>
      <c r="V319" s="284">
        <f>HLOOKUP($A319,'Scenario 9'!$I$42:$N$72,Summary!V$2-2015,FALSE)</f>
        <v>2648521.2827298385</v>
      </c>
      <c r="W319" s="284">
        <f>HLOOKUP($A319,'Scenario 9'!$I$42:$N$72,Summary!W$2-2015,FALSE)</f>
        <v>791846.61023434182</v>
      </c>
      <c r="X319" s="284">
        <f>HLOOKUP($A319,'Scenario 9'!$I$42:$N$72,Summary!X$2-2015,FALSE)</f>
        <v>0</v>
      </c>
      <c r="Y319" s="284">
        <f>HLOOKUP($A319,'Scenario 9'!$I$42:$N$72,Summary!Y$2-2015,FALSE)</f>
        <v>0</v>
      </c>
      <c r="Z319" s="284">
        <f>HLOOKUP($A319,'Scenario 9'!$I$42:$N$72,Summary!Z$2-2015,FALSE)</f>
        <v>0</v>
      </c>
      <c r="AA319" s="284">
        <f>HLOOKUP($A319,'Scenario 9'!$I$42:$N$72,Summary!AA$2-2015,FALSE)</f>
        <v>0</v>
      </c>
      <c r="AB319" s="284">
        <f>HLOOKUP($A319,'Scenario 9'!$I$42:$N$72,Summary!AB$2-2015,FALSE)</f>
        <v>0</v>
      </c>
      <c r="AC319" s="284">
        <f>HLOOKUP($A319,'Scenario 9'!$I$42:$N$72,Summary!AC$2-2015,FALSE)</f>
        <v>0</v>
      </c>
      <c r="AD319" s="284">
        <f>HLOOKUP($A319,'Scenario 9'!$I$42:$N$72,Summary!AD$2-2015,FALSE)</f>
        <v>0</v>
      </c>
      <c r="AE319" s="284">
        <f>HLOOKUP($A319,'Scenario 9'!$I$42:$N$72,Summary!AE$2-2015,FALSE)</f>
        <v>0</v>
      </c>
      <c r="AF319" s="284">
        <f>HLOOKUP($A319,'Scenario 9'!$I$42:$N$72,Summary!AF$2-2015,FALSE)</f>
        <v>0</v>
      </c>
      <c r="AG319" s="284">
        <f>HLOOKUP($A319,'Scenario 9'!$I$42:$N$72,Summary!AG$2-2015,FALSE)</f>
        <v>0</v>
      </c>
      <c r="AH319" s="284">
        <f>HLOOKUP($A319,'Scenario 9'!$I$42:$N$72,Summary!AH$2-2015,FALSE)</f>
        <v>0</v>
      </c>
      <c r="AI319" s="284">
        <f>HLOOKUP($A319,'Scenario 9'!$I$42:$N$72,Summary!AI$2-2015,FALSE)</f>
        <v>0</v>
      </c>
      <c r="AJ319" s="284">
        <f>HLOOKUP($A319,'Scenario 9'!$I$42:$N$72,Summary!AJ$2-2015,FALSE)</f>
        <v>0</v>
      </c>
      <c r="AK319" s="284">
        <f>SUM(H319:AJ319)</f>
        <v>202199228.54453421</v>
      </c>
    </row>
    <row r="320" spans="1:37" s="281" customFormat="1" hidden="1" outlineLevel="1">
      <c r="A320" s="283" t="str">
        <f>A319</f>
        <v>9C</v>
      </c>
      <c r="B320" s="283"/>
      <c r="C320" s="287" t="s">
        <v>225</v>
      </c>
      <c r="D320" s="283"/>
      <c r="E320" s="283"/>
      <c r="F320" s="296"/>
      <c r="G320" s="282"/>
      <c r="H320" s="284">
        <f ca="1">HLOOKUP($A320,'Scenario 9'!$I$75:$N$105,Summary!H$2-2015,FALSE)</f>
        <v>4350000</v>
      </c>
      <c r="I320" s="284">
        <f ca="1">HLOOKUP($A320,'Scenario 9'!$I$75:$N$105,Summary!I$2-2015,FALSE)</f>
        <v>38641000</v>
      </c>
      <c r="J320" s="284">
        <f ca="1">HLOOKUP($A320,'Scenario 9'!$I$75:$N$105,Summary!J$2-2015,FALSE)</f>
        <v>89728000</v>
      </c>
      <c r="K320" s="284">
        <f ca="1">HLOOKUP($A320,'Scenario 9'!$I$75:$N$105,Summary!K$2-2015,FALSE)</f>
        <v>71265208</v>
      </c>
      <c r="L320" s="284">
        <f ca="1">HLOOKUP($A320,'Scenario 9'!$I$75:$N$105,Summary!L$2-2015,FALSE)</f>
        <v>648000</v>
      </c>
      <c r="M320" s="284">
        <f ca="1">HLOOKUP($A320,'Scenario 9'!$I$75:$N$105,Summary!M$2-2015,FALSE)</f>
        <v>990000.00000000012</v>
      </c>
      <c r="N320" s="284">
        <f ca="1">HLOOKUP($A320,'Scenario 9'!$I$75:$N$105,Summary!N$2-2015,FALSE)</f>
        <v>5004027.8626080006</v>
      </c>
      <c r="O320" s="284">
        <f ca="1">HLOOKUP($A320,'Scenario 9'!$I$75:$N$105,Summary!O$2-2015,FALSE)</f>
        <v>855000.00000000012</v>
      </c>
      <c r="P320" s="284">
        <f ca="1">HLOOKUP($A320,'Scenario 9'!$I$75:$N$105,Summary!P$2-2015,FALSE)</f>
        <v>1224995.6286013592</v>
      </c>
      <c r="Q320" s="284">
        <f ca="1">HLOOKUP($A320,'Scenario 9'!$I$75:$N$105,Summary!Q$2-2015,FALSE)</f>
        <v>708000</v>
      </c>
      <c r="R320" s="284">
        <f ca="1">HLOOKUP($A320,'Scenario 9'!$I$75:$N$105,Summary!R$2-2015,FALSE)</f>
        <v>1041497.2099973785</v>
      </c>
      <c r="S320" s="284">
        <f ca="1">HLOOKUP($A320,'Scenario 9'!$I$75:$N$105,Summary!S$2-2015,FALSE)</f>
        <v>439200</v>
      </c>
      <c r="T320" s="284">
        <f ca="1">HLOOKUP($A320,'Scenario 9'!$I$75:$N$105,Summary!T$2-2015,FALSE)</f>
        <v>297600</v>
      </c>
      <c r="U320" s="284">
        <f ca="1">HLOOKUP($A320,'Scenario 9'!$I$75:$N$105,Summary!U$2-2015,FALSE)</f>
        <v>0</v>
      </c>
      <c r="V320" s="284">
        <f ca="1">HLOOKUP($A320,'Scenario 9'!$I$75:$N$105,Summary!V$2-2015,FALSE)</f>
        <v>0</v>
      </c>
      <c r="W320" s="284">
        <f ca="1">HLOOKUP($A320,'Scenario 9'!$I$75:$N$105,Summary!W$2-2015,FALSE)</f>
        <v>0</v>
      </c>
      <c r="X320" s="284">
        <f ca="1">HLOOKUP($A320,'Scenario 9'!$I$75:$N$105,Summary!X$2-2015,FALSE)</f>
        <v>0</v>
      </c>
      <c r="Y320" s="284">
        <f ca="1">HLOOKUP($A320,'Scenario 9'!$I$75:$N$105,Summary!Y$2-2015,FALSE)</f>
        <v>0</v>
      </c>
      <c r="Z320" s="284">
        <f ca="1">HLOOKUP($A320,'Scenario 9'!$I$75:$N$105,Summary!Z$2-2015,FALSE)</f>
        <v>0</v>
      </c>
      <c r="AA320" s="284">
        <f ca="1">HLOOKUP($A320,'Scenario 9'!$I$75:$N$105,Summary!AA$2-2015,FALSE)</f>
        <v>0</v>
      </c>
      <c r="AB320" s="284">
        <f ca="1">HLOOKUP($A320,'Scenario 9'!$I$75:$N$105,Summary!AB$2-2015,FALSE)</f>
        <v>0</v>
      </c>
      <c r="AC320" s="284">
        <f ca="1">HLOOKUP($A320,'Scenario 9'!$I$75:$N$105,Summary!AC$2-2015,FALSE)</f>
        <v>0</v>
      </c>
      <c r="AD320" s="284">
        <f ca="1">HLOOKUP($A320,'Scenario 9'!$I$75:$N$105,Summary!AD$2-2015,FALSE)</f>
        <v>0</v>
      </c>
      <c r="AE320" s="284">
        <f ca="1">HLOOKUP($A320,'Scenario 9'!$I$75:$N$105,Summary!AE$2-2015,FALSE)</f>
        <v>0</v>
      </c>
      <c r="AF320" s="284">
        <f ca="1">HLOOKUP($A320,'Scenario 9'!$I$75:$N$105,Summary!AF$2-2015,FALSE)</f>
        <v>0</v>
      </c>
      <c r="AG320" s="284">
        <f ca="1">HLOOKUP($A320,'Scenario 9'!$I$75:$N$105,Summary!AG$2-2015,FALSE)</f>
        <v>0</v>
      </c>
      <c r="AH320" s="284">
        <f ca="1">HLOOKUP($A320,'Scenario 9'!$I$75:$N$105,Summary!AH$2-2015,FALSE)</f>
        <v>0</v>
      </c>
      <c r="AI320" s="284">
        <f ca="1">HLOOKUP($A320,'Scenario 9'!$I$75:$N$105,Summary!AI$2-2015,FALSE)</f>
        <v>0</v>
      </c>
      <c r="AJ320" s="284">
        <f ca="1">HLOOKUP($A320,'Scenario 9'!$I$75:$N$105,Summary!AJ$2-2015,FALSE)</f>
        <v>0</v>
      </c>
      <c r="AK320" s="284">
        <f ca="1">SUM(H320:AJ320)</f>
        <v>215192528.70120677</v>
      </c>
    </row>
    <row r="321" spans="1:37" s="281" customFormat="1" hidden="1" outlineLevel="1">
      <c r="A321" s="283" t="str">
        <f>A320</f>
        <v>9C</v>
      </c>
      <c r="B321" s="283"/>
      <c r="C321" s="287" t="s">
        <v>226</v>
      </c>
      <c r="D321" s="283"/>
      <c r="E321" s="283"/>
      <c r="F321" s="296"/>
      <c r="G321" s="282"/>
      <c r="H321" s="284">
        <f>HLOOKUP($A321,'Scenario 9'!$I$108:$N$138,Summary!H$2-2015,FALSE)</f>
        <v>18063856.140000001</v>
      </c>
      <c r="I321" s="284">
        <f>HLOOKUP($A321,'Scenario 9'!$I$108:$N$138,Summary!I$2-2015,FALSE)</f>
        <v>18538569.849999998</v>
      </c>
      <c r="J321" s="284">
        <f>HLOOKUP($A321,'Scenario 9'!$I$108:$N$138,Summary!J$2-2015,FALSE)</f>
        <v>18854305.27</v>
      </c>
      <c r="K321" s="284">
        <f>HLOOKUP($A321,'Scenario 9'!$I$108:$N$138,Summary!K$2-2015,FALSE)</f>
        <v>19834948.309999999</v>
      </c>
      <c r="L321" s="284">
        <f>HLOOKUP($A321,'Scenario 9'!$I$108:$N$138,Summary!L$2-2015,FALSE)</f>
        <v>19947342.150000006</v>
      </c>
      <c r="M321" s="284">
        <f>HLOOKUP($A321,'Scenario 9'!$I$108:$N$138,Summary!M$2-2015,FALSE)</f>
        <v>20346288.993000008</v>
      </c>
      <c r="N321" s="284">
        <f>HLOOKUP($A321,'Scenario 9'!$I$108:$N$138,Summary!N$2-2015,FALSE)</f>
        <v>20753214.772860002</v>
      </c>
      <c r="O321" s="284">
        <f>HLOOKUP($A321,'Scenario 9'!$I$108:$N$138,Summary!O$2-2015,FALSE)</f>
        <v>21168279.068317205</v>
      </c>
      <c r="P321" s="284">
        <f>HLOOKUP($A321,'Scenario 9'!$I$108:$N$138,Summary!P$2-2015,FALSE)</f>
        <v>21591644.649683543</v>
      </c>
      <c r="Q321" s="284">
        <f>HLOOKUP($A321,'Scenario 9'!$I$108:$N$138,Summary!Q$2-2015,FALSE)</f>
        <v>22023477.542677216</v>
      </c>
      <c r="R321" s="284">
        <f>HLOOKUP($A321,'Scenario 9'!$I$108:$N$138,Summary!R$2-2015,FALSE)</f>
        <v>22463947.093530767</v>
      </c>
      <c r="S321" s="284">
        <f>HLOOKUP($A321,'Scenario 9'!$I$108:$N$138,Summary!S$2-2015,FALSE)</f>
        <v>22913226.035401378</v>
      </c>
      <c r="T321" s="284">
        <f>HLOOKUP($A321,'Scenario 9'!$I$108:$N$138,Summary!T$2-2015,FALSE)</f>
        <v>23371490.556109406</v>
      </c>
      <c r="U321" s="284">
        <f>HLOOKUP($A321,'Scenario 9'!$I$108:$N$138,Summary!U$2-2015,FALSE)</f>
        <v>23838920.3672316</v>
      </c>
      <c r="V321" s="284">
        <f>HLOOKUP($A321,'Scenario 9'!$I$108:$N$138,Summary!V$2-2015,FALSE)</f>
        <v>24315698.774576224</v>
      </c>
      <c r="W321" s="284">
        <f>HLOOKUP($A321,'Scenario 9'!$I$108:$N$138,Summary!W$2-2015,FALSE)</f>
        <v>24802012.750067748</v>
      </c>
      <c r="X321" s="284">
        <f>HLOOKUP($A321,'Scenario 9'!$I$108:$N$138,Summary!X$2-2015,FALSE)</f>
        <v>0</v>
      </c>
      <c r="Y321" s="284">
        <f>HLOOKUP($A321,'Scenario 9'!$I$108:$N$138,Summary!Y$2-2015,FALSE)</f>
        <v>0</v>
      </c>
      <c r="Z321" s="284">
        <f>HLOOKUP($A321,'Scenario 9'!$I$108:$N$138,Summary!Z$2-2015,FALSE)</f>
        <v>0</v>
      </c>
      <c r="AA321" s="284">
        <f>HLOOKUP($A321,'Scenario 9'!$I$108:$N$138,Summary!AA$2-2015,FALSE)</f>
        <v>0</v>
      </c>
      <c r="AB321" s="284">
        <f>HLOOKUP($A321,'Scenario 9'!$I$108:$N$138,Summary!AB$2-2015,FALSE)</f>
        <v>0</v>
      </c>
      <c r="AC321" s="284">
        <f>HLOOKUP($A321,'Scenario 9'!$I$108:$N$138,Summary!AC$2-2015,FALSE)</f>
        <v>0</v>
      </c>
      <c r="AD321" s="284">
        <f>HLOOKUP($A321,'Scenario 9'!$I$108:$N$138,Summary!AD$2-2015,FALSE)</f>
        <v>0</v>
      </c>
      <c r="AE321" s="284">
        <f>HLOOKUP($A321,'Scenario 9'!$I$108:$N$138,Summary!AE$2-2015,FALSE)</f>
        <v>0</v>
      </c>
      <c r="AF321" s="284">
        <f>HLOOKUP($A321,'Scenario 9'!$I$108:$N$138,Summary!AF$2-2015,FALSE)</f>
        <v>0</v>
      </c>
      <c r="AG321" s="284">
        <f>HLOOKUP($A321,'Scenario 9'!$I$108:$N$138,Summary!AG$2-2015,FALSE)</f>
        <v>0</v>
      </c>
      <c r="AH321" s="284">
        <f>HLOOKUP($A321,'Scenario 9'!$I$108:$N$138,Summary!AH$2-2015,FALSE)</f>
        <v>0</v>
      </c>
      <c r="AI321" s="284">
        <f>HLOOKUP($A321,'Scenario 9'!$I$108:$N$138,Summary!AI$2-2015,FALSE)</f>
        <v>0</v>
      </c>
      <c r="AJ321" s="284">
        <f>HLOOKUP($A321,'Scenario 9'!$I$108:$N$138,Summary!AJ$2-2015,FALSE)</f>
        <v>0</v>
      </c>
      <c r="AK321" s="284">
        <f>SUM(H321:AJ321)</f>
        <v>342827222.32345515</v>
      </c>
    </row>
    <row r="322" spans="1:37" s="281" customFormat="1" hidden="1" outlineLevel="1">
      <c r="A322" s="283" t="str">
        <f>A321</f>
        <v>9C</v>
      </c>
      <c r="B322" s="283"/>
      <c r="C322" s="287" t="s">
        <v>227</v>
      </c>
      <c r="D322" s="283"/>
      <c r="E322" s="283"/>
      <c r="F322" s="296"/>
      <c r="G322" s="282"/>
      <c r="H322" s="284">
        <f>HLOOKUP($A322,'Scenario 9'!$I$143:$N$173,Summary!H$2-2015,FALSE)</f>
        <v>10696150.390000001</v>
      </c>
      <c r="I322" s="284">
        <f>HLOOKUP($A322,'Scenario 9'!$I$143:$N$173,Summary!I$2-2015,FALSE)</f>
        <v>10735593.960000001</v>
      </c>
      <c r="J322" s="284">
        <f>HLOOKUP($A322,'Scenario 9'!$I$143:$N$173,Summary!J$2-2015,FALSE)</f>
        <v>8134829.0999999996</v>
      </c>
      <c r="K322" s="284">
        <f>HLOOKUP($A322,'Scenario 9'!$I$143:$N$173,Summary!K$2-2015,FALSE)</f>
        <v>10672831.800000001</v>
      </c>
      <c r="L322" s="284">
        <f>HLOOKUP($A322,'Scenario 9'!$I$143:$N$173,Summary!L$2-2015,FALSE)</f>
        <v>10192874</v>
      </c>
      <c r="M322" s="284">
        <f>HLOOKUP($A322,'Scenario 9'!$I$143:$N$173,Summary!M$2-2015,FALSE)</f>
        <v>10396731.479999997</v>
      </c>
      <c r="N322" s="284">
        <f>HLOOKUP($A322,'Scenario 9'!$I$143:$N$173,Summary!N$2-2015,FALSE)</f>
        <v>10604666.109599998</v>
      </c>
      <c r="O322" s="284">
        <f>HLOOKUP($A322,'Scenario 9'!$I$143:$N$173,Summary!O$2-2015,FALSE)</f>
        <v>10816759.431792</v>
      </c>
      <c r="P322" s="284">
        <f>HLOOKUP($A322,'Scenario 9'!$I$143:$N$173,Summary!P$2-2015,FALSE)</f>
        <v>11033094.620427838</v>
      </c>
      <c r="Q322" s="284">
        <f>HLOOKUP($A322,'Scenario 9'!$I$143:$N$173,Summary!Q$2-2015,FALSE)</f>
        <v>11253756.512836395</v>
      </c>
      <c r="R322" s="284">
        <f>HLOOKUP($A322,'Scenario 9'!$I$143:$N$173,Summary!R$2-2015,FALSE)</f>
        <v>11478831.643093122</v>
      </c>
      <c r="S322" s="284">
        <f>HLOOKUP($A322,'Scenario 9'!$I$143:$N$173,Summary!S$2-2015,FALSE)</f>
        <v>11708408.275954988</v>
      </c>
      <c r="T322" s="284">
        <f>HLOOKUP($A322,'Scenario 9'!$I$143:$N$173,Summary!T$2-2015,FALSE)</f>
        <v>11942576.441474084</v>
      </c>
      <c r="U322" s="284">
        <f>HLOOKUP($A322,'Scenario 9'!$I$143:$N$173,Summary!U$2-2015,FALSE)</f>
        <v>12181427.970303571</v>
      </c>
      <c r="V322" s="284">
        <f>HLOOKUP($A322,'Scenario 9'!$I$143:$N$173,Summary!V$2-2015,FALSE)</f>
        <v>12425056.529709637</v>
      </c>
      <c r="W322" s="284">
        <f>HLOOKUP($A322,'Scenario 9'!$I$143:$N$173,Summary!W$2-2015,FALSE)</f>
        <v>12673557.660303833</v>
      </c>
      <c r="X322" s="284">
        <f>HLOOKUP($A322,'Scenario 9'!$I$143:$N$173,Summary!X$2-2015,FALSE)</f>
        <v>0</v>
      </c>
      <c r="Y322" s="284">
        <f>HLOOKUP($A322,'Scenario 9'!$I$143:$N$173,Summary!Y$2-2015,FALSE)</f>
        <v>0</v>
      </c>
      <c r="Z322" s="284">
        <f>HLOOKUP($A322,'Scenario 9'!$I$143:$N$173,Summary!Z$2-2015,FALSE)</f>
        <v>0</v>
      </c>
      <c r="AA322" s="284">
        <f>HLOOKUP($A322,'Scenario 9'!$I$143:$N$173,Summary!AA$2-2015,FALSE)</f>
        <v>0</v>
      </c>
      <c r="AB322" s="284">
        <f>HLOOKUP($A322,'Scenario 9'!$I$143:$N$173,Summary!AB$2-2015,FALSE)</f>
        <v>0</v>
      </c>
      <c r="AC322" s="284">
        <f>HLOOKUP($A322,'Scenario 9'!$I$143:$N$173,Summary!AC$2-2015,FALSE)</f>
        <v>0</v>
      </c>
      <c r="AD322" s="284">
        <f>HLOOKUP($A322,'Scenario 9'!$I$143:$N$173,Summary!AD$2-2015,FALSE)</f>
        <v>0</v>
      </c>
      <c r="AE322" s="284">
        <f>HLOOKUP($A322,'Scenario 9'!$I$143:$N$173,Summary!AE$2-2015,FALSE)</f>
        <v>0</v>
      </c>
      <c r="AF322" s="284">
        <f>HLOOKUP($A322,'Scenario 9'!$I$143:$N$173,Summary!AF$2-2015,FALSE)</f>
        <v>0</v>
      </c>
      <c r="AG322" s="284">
        <f>HLOOKUP($A322,'Scenario 9'!$I$143:$N$173,Summary!AG$2-2015,FALSE)</f>
        <v>0</v>
      </c>
      <c r="AH322" s="284">
        <f>HLOOKUP($A322,'Scenario 9'!$I$143:$N$173,Summary!AH$2-2015,FALSE)</f>
        <v>0</v>
      </c>
      <c r="AI322" s="284">
        <f>HLOOKUP($A322,'Scenario 9'!$I$143:$N$173,Summary!AI$2-2015,FALSE)</f>
        <v>0</v>
      </c>
      <c r="AJ322" s="284">
        <f>HLOOKUP($A322,'Scenario 9'!$I$143:$N$173,Summary!AJ$2-2015,FALSE)</f>
        <v>0</v>
      </c>
      <c r="AK322" s="284">
        <f>SUM(H322:AJ322)</f>
        <v>176947145.92549548</v>
      </c>
    </row>
    <row r="323" spans="1:37" s="281" customFormat="1" hidden="1" outlineLevel="1">
      <c r="A323" s="283" t="str">
        <f>A322</f>
        <v>9C</v>
      </c>
      <c r="B323" s="283"/>
      <c r="C323" s="287" t="s">
        <v>114</v>
      </c>
      <c r="D323" s="283"/>
      <c r="E323" s="283"/>
      <c r="F323" s="296"/>
      <c r="G323" s="282"/>
      <c r="H323" s="284">
        <f>HLOOKUP($A323,'Scenario 9'!$I$178:$N$208,Summary!H$2-2015,FALSE)</f>
        <v>2076817</v>
      </c>
      <c r="I323" s="284">
        <f>HLOOKUP($A323,'Scenario 9'!$I$178:$N$208,Summary!I$2-2015,FALSE)</f>
        <v>2179106</v>
      </c>
      <c r="J323" s="284">
        <f>HLOOKUP($A323,'Scenario 9'!$I$178:$N$208,Summary!J$2-2015,FALSE)</f>
        <v>2812155.9999999995</v>
      </c>
      <c r="K323" s="284">
        <f>HLOOKUP($A323,'Scenario 9'!$I$178:$N$208,Summary!K$2-2015,FALSE)</f>
        <v>4719329.9639999997</v>
      </c>
      <c r="L323" s="284">
        <f>HLOOKUP($A323,'Scenario 9'!$I$178:$N$208,Summary!L$2-2015,FALSE)</f>
        <v>4850347.4736400004</v>
      </c>
      <c r="M323" s="284">
        <f>HLOOKUP($A323,'Scenario 9'!$I$178:$N$208,Summary!M$2-2015,FALSE)</f>
        <v>4928998.1683764001</v>
      </c>
      <c r="N323" s="284">
        <f>HLOOKUP($A323,'Scenario 9'!$I$178:$N$208,Summary!N$2-2015,FALSE)</f>
        <v>5009038.3144601639</v>
      </c>
      <c r="O323" s="284">
        <f>HLOOKUP($A323,'Scenario 9'!$I$178:$N$208,Summary!O$2-2015,FALSE)</f>
        <v>5090493.8652927652</v>
      </c>
      <c r="P323" s="284">
        <f>HLOOKUP($A323,'Scenario 9'!$I$178:$N$208,Summary!P$2-2015,FALSE)</f>
        <v>5173391.2749874536</v>
      </c>
      <c r="Q323" s="284">
        <f>HLOOKUP($A323,'Scenario 9'!$I$178:$N$208,Summary!Q$2-2015,FALSE)</f>
        <v>5257757.5081999227</v>
      </c>
      <c r="R323" s="284">
        <f>HLOOKUP($A323,'Scenario 9'!$I$178:$N$208,Summary!R$2-2015,FALSE)</f>
        <v>5343620.0501537696</v>
      </c>
      <c r="S323" s="284">
        <f>HLOOKUP($A323,'Scenario 9'!$I$178:$N$208,Summary!S$2-2015,FALSE)</f>
        <v>5431006.9168645907</v>
      </c>
      <c r="T323" s="284">
        <f>HLOOKUP($A323,'Scenario 9'!$I$178:$N$208,Summary!T$2-2015,FALSE)</f>
        <v>5519946.6655667061</v>
      </c>
      <c r="U323" s="284">
        <f>HLOOKUP($A323,'Scenario 9'!$I$178:$N$208,Summary!U$2-2015,FALSE)</f>
        <v>5610468.4053465128</v>
      </c>
      <c r="V323" s="284">
        <f>HLOOKUP($A323,'Scenario 9'!$I$178:$N$208,Summary!V$2-2015,FALSE)</f>
        <v>5702601.8079865994</v>
      </c>
      <c r="W323" s="284">
        <f>HLOOKUP($A323,'Scenario 9'!$I$178:$N$208,Summary!W$2-2015,FALSE)</f>
        <v>5796377.1190248197</v>
      </c>
      <c r="X323" s="284">
        <f>HLOOKUP($A323,'Scenario 9'!$I$178:$N$208,Summary!X$2-2015,FALSE)</f>
        <v>0</v>
      </c>
      <c r="Y323" s="284">
        <f>HLOOKUP($A323,'Scenario 9'!$I$178:$N$208,Summary!Y$2-2015,FALSE)</f>
        <v>0</v>
      </c>
      <c r="Z323" s="284">
        <f>HLOOKUP($A323,'Scenario 9'!$I$178:$N$208,Summary!Z$2-2015,FALSE)</f>
        <v>0</v>
      </c>
      <c r="AA323" s="284">
        <f>HLOOKUP($A323,'Scenario 9'!$I$178:$N$208,Summary!AA$2-2015,FALSE)</f>
        <v>0</v>
      </c>
      <c r="AB323" s="284">
        <f>HLOOKUP($A323,'Scenario 9'!$I$178:$N$208,Summary!AB$2-2015,FALSE)</f>
        <v>0</v>
      </c>
      <c r="AC323" s="284">
        <f>HLOOKUP($A323,'Scenario 9'!$I$178:$N$208,Summary!AC$2-2015,FALSE)</f>
        <v>0</v>
      </c>
      <c r="AD323" s="284">
        <f>HLOOKUP($A323,'Scenario 9'!$I$178:$N$208,Summary!AD$2-2015,FALSE)</f>
        <v>0</v>
      </c>
      <c r="AE323" s="284">
        <f>HLOOKUP($A323,'Scenario 9'!$I$178:$N$208,Summary!AE$2-2015,FALSE)</f>
        <v>0</v>
      </c>
      <c r="AF323" s="284">
        <f>HLOOKUP($A323,'Scenario 9'!$I$178:$N$208,Summary!AF$2-2015,FALSE)</f>
        <v>0</v>
      </c>
      <c r="AG323" s="284">
        <f>HLOOKUP($A323,'Scenario 9'!$I$178:$N$208,Summary!AG$2-2015,FALSE)</f>
        <v>0</v>
      </c>
      <c r="AH323" s="284">
        <f>HLOOKUP($A323,'Scenario 9'!$I$178:$N$208,Summary!AH$2-2015,FALSE)</f>
        <v>0</v>
      </c>
      <c r="AI323" s="284">
        <f>HLOOKUP($A323,'Scenario 9'!$I$178:$N$208,Summary!AI$2-2015,FALSE)</f>
        <v>0</v>
      </c>
      <c r="AJ323" s="284">
        <f>HLOOKUP($A323,'Scenario 9'!$I$178:$N$208,Summary!AJ$2-2015,FALSE)</f>
        <v>0</v>
      </c>
      <c r="AK323" s="284">
        <f>SUM(H323:AJ323)</f>
        <v>75501456.533899695</v>
      </c>
    </row>
    <row r="324" spans="1:37" s="281" customFormat="1" collapsed="1">
      <c r="A324" s="285" t="s">
        <v>274</v>
      </c>
      <c r="B324" s="285" t="str">
        <f t="shared" ref="B324" si="1488">CONCATENATE("Sensitivity ",A324)</f>
        <v>Sensitivity 9D</v>
      </c>
      <c r="C324" s="289" t="s">
        <v>284</v>
      </c>
      <c r="D324" s="285">
        <v>2029</v>
      </c>
      <c r="E324" s="285">
        <v>2029</v>
      </c>
      <c r="F324" s="295" t="s">
        <v>310</v>
      </c>
      <c r="G324" s="288"/>
      <c r="H324" s="290">
        <f ca="1">SUBTOTAL(9,H325:H329)</f>
        <v>53990082.030000001</v>
      </c>
      <c r="I324" s="290">
        <f t="shared" ref="I324" ca="1" si="1489">SUBTOTAL(9,I325:I329)</f>
        <v>85609983.379999995</v>
      </c>
      <c r="J324" s="290">
        <f t="shared" ref="J324" ca="1" si="1490">SUBTOTAL(9,J325:J329)</f>
        <v>129885197.52</v>
      </c>
      <c r="K324" s="290">
        <f t="shared" ref="K324" ca="1" si="1491">SUBTOTAL(9,K325:K329)</f>
        <v>123182036.484</v>
      </c>
      <c r="L324" s="290">
        <f t="shared" ref="L324" ca="1" si="1492">SUBTOTAL(9,L325:L329)</f>
        <v>50402578.939729787</v>
      </c>
      <c r="M324" s="290">
        <f t="shared" ref="M324" ca="1" si="1493">SUBTOTAL(9,M325:M329)</f>
        <v>47436304.440236405</v>
      </c>
      <c r="N324" s="290">
        <f t="shared" ref="N324" ca="1" si="1494">SUBTOTAL(9,N325:N329)</f>
        <v>58734930.093292162</v>
      </c>
      <c r="O324" s="290">
        <f t="shared" ref="O324" ca="1" si="1495">SUBTOTAL(9,O325:O329)</f>
        <v>53291013.900261775</v>
      </c>
      <c r="P324" s="290">
        <f t="shared" ref="P324" ca="1" si="1496">SUBTOTAL(9,P325:P329)</f>
        <v>50232693.118834138</v>
      </c>
      <c r="Q324" s="290">
        <f t="shared" ref="Q324" ca="1" si="1497">SUBTOTAL(9,Q325:Q329)</f>
        <v>52340470.32625138</v>
      </c>
      <c r="R324" s="290">
        <f t="shared" ref="R324" ca="1" si="1498">SUBTOTAL(9,R325:R329)</f>
        <v>48094683.861364953</v>
      </c>
      <c r="S324" s="290">
        <f t="shared" ref="S324" ca="1" si="1499">SUBTOTAL(9,S325:S329)</f>
        <v>43330317.201625258</v>
      </c>
      <c r="T324" s="290">
        <f t="shared" ref="T324" ca="1" si="1500">SUBTOTAL(9,T325:T329)</f>
        <v>42548808.622261591</v>
      </c>
      <c r="U324" s="290">
        <f t="shared" ref="U324" ca="1" si="1501">SUBTOTAL(9,U325:U329)</f>
        <v>302400</v>
      </c>
      <c r="V324" s="290">
        <f t="shared" ref="V324" ca="1" si="1502">SUBTOTAL(9,V325:V329)</f>
        <v>153600</v>
      </c>
      <c r="W324" s="290">
        <f t="shared" ref="W324" ca="1" si="1503">SUBTOTAL(9,W325:W329)</f>
        <v>0</v>
      </c>
      <c r="X324" s="290">
        <f t="shared" ref="X324" ca="1" si="1504">SUBTOTAL(9,X325:X329)</f>
        <v>0</v>
      </c>
      <c r="Y324" s="290">
        <f t="shared" ref="Y324" ca="1" si="1505">SUBTOTAL(9,Y325:Y329)</f>
        <v>0</v>
      </c>
      <c r="Z324" s="290">
        <f t="shared" ref="Z324" ca="1" si="1506">SUBTOTAL(9,Z325:Z329)</f>
        <v>0</v>
      </c>
      <c r="AA324" s="290">
        <f t="shared" ref="AA324" ca="1" si="1507">SUBTOTAL(9,AA325:AA329)</f>
        <v>0</v>
      </c>
      <c r="AB324" s="290">
        <f t="shared" ref="AB324" ca="1" si="1508">SUBTOTAL(9,AB325:AB329)</f>
        <v>0</v>
      </c>
      <c r="AC324" s="290">
        <f t="shared" ref="AC324" ca="1" si="1509">SUBTOTAL(9,AC325:AC329)</f>
        <v>0</v>
      </c>
      <c r="AD324" s="290">
        <f t="shared" ref="AD324" ca="1" si="1510">SUBTOTAL(9,AD325:AD329)</f>
        <v>0</v>
      </c>
      <c r="AE324" s="290">
        <f t="shared" ref="AE324" ca="1" si="1511">SUBTOTAL(9,AE325:AE329)</f>
        <v>0</v>
      </c>
      <c r="AF324" s="290">
        <f t="shared" ref="AF324" ca="1" si="1512">SUBTOTAL(9,AF325:AF329)</f>
        <v>0</v>
      </c>
      <c r="AG324" s="290">
        <f t="shared" ref="AG324" ca="1" si="1513">SUBTOTAL(9,AG325:AG329)</f>
        <v>0</v>
      </c>
      <c r="AH324" s="290">
        <f t="shared" ref="AH324" ca="1" si="1514">SUBTOTAL(9,AH325:AH329)</f>
        <v>0</v>
      </c>
      <c r="AI324" s="290">
        <f t="shared" ref="AI324" ca="1" si="1515">SUBTOTAL(9,AI325:AI329)</f>
        <v>0</v>
      </c>
      <c r="AJ324" s="290">
        <f t="shared" ref="AJ324" ca="1" si="1516">SUBTOTAL(9,AJ325:AJ329)</f>
        <v>0</v>
      </c>
      <c r="AK324" s="290">
        <f t="shared" ref="AK324" ca="1" si="1517">SUBTOTAL(9,AK325:AK329)</f>
        <v>839535099.91785753</v>
      </c>
    </row>
    <row r="325" spans="1:37" s="281" customFormat="1" hidden="1" outlineLevel="1">
      <c r="A325" s="283" t="str">
        <f>A324</f>
        <v>9D</v>
      </c>
      <c r="B325" s="283"/>
      <c r="C325" s="287" t="s">
        <v>224</v>
      </c>
      <c r="D325" s="283"/>
      <c r="E325" s="283"/>
      <c r="F325" s="296"/>
      <c r="G325" s="282"/>
      <c r="H325" s="284">
        <f>HLOOKUP($A325,'Scenario 9'!$I$42:$N$72,Summary!H$2-2015,FALSE)</f>
        <v>18803258.5</v>
      </c>
      <c r="I325" s="284">
        <f>HLOOKUP($A325,'Scenario 9'!$I$42:$N$72,Summary!I$2-2015,FALSE)</f>
        <v>15515713.57</v>
      </c>
      <c r="J325" s="284">
        <f>HLOOKUP($A325,'Scenario 9'!$I$42:$N$72,Summary!J$2-2015,FALSE)</f>
        <v>10355907.15</v>
      </c>
      <c r="K325" s="284">
        <f>HLOOKUP($A325,'Scenario 9'!$I$42:$N$72,Summary!K$2-2015,FALSE)</f>
        <v>16689718.41</v>
      </c>
      <c r="L325" s="284">
        <f>HLOOKUP($A325,'Scenario 9'!$I$42:$N$72,Summary!L$2-2015,FALSE)</f>
        <v>14764015.316089779</v>
      </c>
      <c r="M325" s="284">
        <f>HLOOKUP($A325,'Scenario 9'!$I$42:$N$72,Summary!M$2-2015,FALSE)</f>
        <v>10774285.798859999</v>
      </c>
      <c r="N325" s="284">
        <f>HLOOKUP($A325,'Scenario 9'!$I$42:$N$72,Summary!N$2-2015,FALSE)</f>
        <v>17363983.033763997</v>
      </c>
      <c r="O325" s="284">
        <f>HLOOKUP($A325,'Scenario 9'!$I$42:$N$72,Summary!O$2-2015,FALSE)</f>
        <v>15360481.534859806</v>
      </c>
      <c r="P325" s="284">
        <f>HLOOKUP($A325,'Scenario 9'!$I$42:$N$72,Summary!P$2-2015,FALSE)</f>
        <v>11209566.945133943</v>
      </c>
      <c r="Q325" s="284">
        <f>HLOOKUP($A325,'Scenario 9'!$I$42:$N$72,Summary!Q$2-2015,FALSE)</f>
        <v>13097478.762537846</v>
      </c>
      <c r="R325" s="284">
        <f>HLOOKUP($A325,'Scenario 9'!$I$42:$N$72,Summary!R$2-2015,FALSE)</f>
        <v>7766787.8645899165</v>
      </c>
      <c r="S325" s="284">
        <f>HLOOKUP($A325,'Scenario 9'!$I$42:$N$72,Summary!S$2-2015,FALSE)</f>
        <v>2545675.9734043046</v>
      </c>
      <c r="T325" s="284">
        <f>HLOOKUP($A325,'Scenario 9'!$I$42:$N$72,Summary!T$2-2015,FALSE)</f>
        <v>761098.24128637242</v>
      </c>
      <c r="U325" s="284">
        <f>HLOOKUP($A325,'Scenario 9'!$I$42:$N$72,Summary!U$2-2015,FALSE)</f>
        <v>0</v>
      </c>
      <c r="V325" s="284">
        <f>HLOOKUP($A325,'Scenario 9'!$I$42:$N$72,Summary!V$2-2015,FALSE)</f>
        <v>0</v>
      </c>
      <c r="W325" s="284">
        <f>HLOOKUP($A325,'Scenario 9'!$I$42:$N$72,Summary!W$2-2015,FALSE)</f>
        <v>0</v>
      </c>
      <c r="X325" s="284">
        <f>HLOOKUP($A325,'Scenario 9'!$I$42:$N$72,Summary!X$2-2015,FALSE)</f>
        <v>0</v>
      </c>
      <c r="Y325" s="284">
        <f>HLOOKUP($A325,'Scenario 9'!$I$42:$N$72,Summary!Y$2-2015,FALSE)</f>
        <v>0</v>
      </c>
      <c r="Z325" s="284">
        <f>HLOOKUP($A325,'Scenario 9'!$I$42:$N$72,Summary!Z$2-2015,FALSE)</f>
        <v>0</v>
      </c>
      <c r="AA325" s="284">
        <f>HLOOKUP($A325,'Scenario 9'!$I$42:$N$72,Summary!AA$2-2015,FALSE)</f>
        <v>0</v>
      </c>
      <c r="AB325" s="284">
        <f>HLOOKUP($A325,'Scenario 9'!$I$42:$N$72,Summary!AB$2-2015,FALSE)</f>
        <v>0</v>
      </c>
      <c r="AC325" s="284">
        <f>HLOOKUP($A325,'Scenario 9'!$I$42:$N$72,Summary!AC$2-2015,FALSE)</f>
        <v>0</v>
      </c>
      <c r="AD325" s="284">
        <f>HLOOKUP($A325,'Scenario 9'!$I$42:$N$72,Summary!AD$2-2015,FALSE)</f>
        <v>0</v>
      </c>
      <c r="AE325" s="284">
        <f>HLOOKUP($A325,'Scenario 9'!$I$42:$N$72,Summary!AE$2-2015,FALSE)</f>
        <v>0</v>
      </c>
      <c r="AF325" s="284">
        <f>HLOOKUP($A325,'Scenario 9'!$I$42:$N$72,Summary!AF$2-2015,FALSE)</f>
        <v>0</v>
      </c>
      <c r="AG325" s="284">
        <f>HLOOKUP($A325,'Scenario 9'!$I$42:$N$72,Summary!AG$2-2015,FALSE)</f>
        <v>0</v>
      </c>
      <c r="AH325" s="284">
        <f>HLOOKUP($A325,'Scenario 9'!$I$42:$N$72,Summary!AH$2-2015,FALSE)</f>
        <v>0</v>
      </c>
      <c r="AI325" s="284">
        <f>HLOOKUP($A325,'Scenario 9'!$I$42:$N$72,Summary!AI$2-2015,FALSE)</f>
        <v>0</v>
      </c>
      <c r="AJ325" s="284">
        <f>HLOOKUP($A325,'Scenario 9'!$I$42:$N$72,Summary!AJ$2-2015,FALSE)</f>
        <v>0</v>
      </c>
      <c r="AK325" s="284">
        <f>SUM(H325:AJ325)</f>
        <v>155007971.10052598</v>
      </c>
    </row>
    <row r="326" spans="1:37" s="281" customFormat="1" hidden="1" outlineLevel="1">
      <c r="A326" s="283" t="str">
        <f>A325</f>
        <v>9D</v>
      </c>
      <c r="B326" s="283"/>
      <c r="C326" s="287" t="s">
        <v>225</v>
      </c>
      <c r="D326" s="283"/>
      <c r="E326" s="283"/>
      <c r="F326" s="296"/>
      <c r="G326" s="282"/>
      <c r="H326" s="284">
        <f ca="1">HLOOKUP($A326,'Scenario 9'!$I$75:$N$105,Summary!H$2-2015,FALSE)</f>
        <v>4350000</v>
      </c>
      <c r="I326" s="284">
        <f ca="1">HLOOKUP($A326,'Scenario 9'!$I$75:$N$105,Summary!I$2-2015,FALSE)</f>
        <v>38641000</v>
      </c>
      <c r="J326" s="284">
        <f ca="1">HLOOKUP($A326,'Scenario 9'!$I$75:$N$105,Summary!J$2-2015,FALSE)</f>
        <v>89728000</v>
      </c>
      <c r="K326" s="284">
        <f ca="1">HLOOKUP($A326,'Scenario 9'!$I$75:$N$105,Summary!K$2-2015,FALSE)</f>
        <v>71265208</v>
      </c>
      <c r="L326" s="284">
        <f ca="1">HLOOKUP($A326,'Scenario 9'!$I$75:$N$105,Summary!L$2-2015,FALSE)</f>
        <v>648000</v>
      </c>
      <c r="M326" s="284">
        <f ca="1">HLOOKUP($A326,'Scenario 9'!$I$75:$N$105,Summary!M$2-2015,FALSE)</f>
        <v>990000.00000000012</v>
      </c>
      <c r="N326" s="284">
        <f ca="1">HLOOKUP($A326,'Scenario 9'!$I$75:$N$105,Summary!N$2-2015,FALSE)</f>
        <v>5004027.8626080006</v>
      </c>
      <c r="O326" s="284">
        <f ca="1">HLOOKUP($A326,'Scenario 9'!$I$75:$N$105,Summary!O$2-2015,FALSE)</f>
        <v>855000.00000000012</v>
      </c>
      <c r="P326" s="284">
        <f ca="1">HLOOKUP($A326,'Scenario 9'!$I$75:$N$105,Summary!P$2-2015,FALSE)</f>
        <v>1224995.6286013592</v>
      </c>
      <c r="Q326" s="284">
        <f ca="1">HLOOKUP($A326,'Scenario 9'!$I$75:$N$105,Summary!Q$2-2015,FALSE)</f>
        <v>708000</v>
      </c>
      <c r="R326" s="284">
        <f ca="1">HLOOKUP($A326,'Scenario 9'!$I$75:$N$105,Summary!R$2-2015,FALSE)</f>
        <v>1041497.2099973785</v>
      </c>
      <c r="S326" s="284">
        <f ca="1">HLOOKUP($A326,'Scenario 9'!$I$75:$N$105,Summary!S$2-2015,FALSE)</f>
        <v>732000</v>
      </c>
      <c r="T326" s="284">
        <f ca="1">HLOOKUP($A326,'Scenario 9'!$I$75:$N$105,Summary!T$2-2015,FALSE)</f>
        <v>953696.7178250181</v>
      </c>
      <c r="U326" s="284">
        <f ca="1">HLOOKUP($A326,'Scenario 9'!$I$75:$N$105,Summary!U$2-2015,FALSE)</f>
        <v>302400</v>
      </c>
      <c r="V326" s="284">
        <f ca="1">HLOOKUP($A326,'Scenario 9'!$I$75:$N$105,Summary!V$2-2015,FALSE)</f>
        <v>153600</v>
      </c>
      <c r="W326" s="284">
        <f ca="1">HLOOKUP($A326,'Scenario 9'!$I$75:$N$105,Summary!W$2-2015,FALSE)</f>
        <v>0</v>
      </c>
      <c r="X326" s="284">
        <f ca="1">HLOOKUP($A326,'Scenario 9'!$I$75:$N$105,Summary!X$2-2015,FALSE)</f>
        <v>0</v>
      </c>
      <c r="Y326" s="284">
        <f ca="1">HLOOKUP($A326,'Scenario 9'!$I$75:$N$105,Summary!Y$2-2015,FALSE)</f>
        <v>0</v>
      </c>
      <c r="Z326" s="284">
        <f ca="1">HLOOKUP($A326,'Scenario 9'!$I$75:$N$105,Summary!Z$2-2015,FALSE)</f>
        <v>0</v>
      </c>
      <c r="AA326" s="284">
        <f ca="1">HLOOKUP($A326,'Scenario 9'!$I$75:$N$105,Summary!AA$2-2015,FALSE)</f>
        <v>0</v>
      </c>
      <c r="AB326" s="284">
        <f ca="1">HLOOKUP($A326,'Scenario 9'!$I$75:$N$105,Summary!AB$2-2015,FALSE)</f>
        <v>0</v>
      </c>
      <c r="AC326" s="284">
        <f ca="1">HLOOKUP($A326,'Scenario 9'!$I$75:$N$105,Summary!AC$2-2015,FALSE)</f>
        <v>0</v>
      </c>
      <c r="AD326" s="284">
        <f ca="1">HLOOKUP($A326,'Scenario 9'!$I$75:$N$105,Summary!AD$2-2015,FALSE)</f>
        <v>0</v>
      </c>
      <c r="AE326" s="284">
        <f ca="1">HLOOKUP($A326,'Scenario 9'!$I$75:$N$105,Summary!AE$2-2015,FALSE)</f>
        <v>0</v>
      </c>
      <c r="AF326" s="284">
        <f ca="1">HLOOKUP($A326,'Scenario 9'!$I$75:$N$105,Summary!AF$2-2015,FALSE)</f>
        <v>0</v>
      </c>
      <c r="AG326" s="284">
        <f ca="1">HLOOKUP($A326,'Scenario 9'!$I$75:$N$105,Summary!AG$2-2015,FALSE)</f>
        <v>0</v>
      </c>
      <c r="AH326" s="284">
        <f ca="1">HLOOKUP($A326,'Scenario 9'!$I$75:$N$105,Summary!AH$2-2015,FALSE)</f>
        <v>0</v>
      </c>
      <c r="AI326" s="284">
        <f ca="1">HLOOKUP($A326,'Scenario 9'!$I$75:$N$105,Summary!AI$2-2015,FALSE)</f>
        <v>0</v>
      </c>
      <c r="AJ326" s="284">
        <f ca="1">HLOOKUP($A326,'Scenario 9'!$I$75:$N$105,Summary!AJ$2-2015,FALSE)</f>
        <v>0</v>
      </c>
      <c r="AK326" s="284">
        <f ca="1">SUM(H326:AJ326)</f>
        <v>216597425.4190318</v>
      </c>
    </row>
    <row r="327" spans="1:37" s="281" customFormat="1" hidden="1" outlineLevel="1">
      <c r="A327" s="283" t="str">
        <f>A326</f>
        <v>9D</v>
      </c>
      <c r="B327" s="283"/>
      <c r="C327" s="287" t="s">
        <v>226</v>
      </c>
      <c r="D327" s="283"/>
      <c r="E327" s="283"/>
      <c r="F327" s="296"/>
      <c r="G327" s="282"/>
      <c r="H327" s="284">
        <f>HLOOKUP($A327,'Scenario 9'!$I$108:$N$138,Summary!H$2-2015,FALSE)</f>
        <v>18063856.140000001</v>
      </c>
      <c r="I327" s="284">
        <f>HLOOKUP($A327,'Scenario 9'!$I$108:$N$138,Summary!I$2-2015,FALSE)</f>
        <v>18538569.849999998</v>
      </c>
      <c r="J327" s="284">
        <f>HLOOKUP($A327,'Scenario 9'!$I$108:$N$138,Summary!J$2-2015,FALSE)</f>
        <v>18854305.27</v>
      </c>
      <c r="K327" s="284">
        <f>HLOOKUP($A327,'Scenario 9'!$I$108:$N$138,Summary!K$2-2015,FALSE)</f>
        <v>19834948.309999999</v>
      </c>
      <c r="L327" s="284">
        <f>HLOOKUP($A327,'Scenario 9'!$I$108:$N$138,Summary!L$2-2015,FALSE)</f>
        <v>19947342.150000006</v>
      </c>
      <c r="M327" s="284">
        <f>HLOOKUP($A327,'Scenario 9'!$I$108:$N$138,Summary!M$2-2015,FALSE)</f>
        <v>20346288.993000008</v>
      </c>
      <c r="N327" s="284">
        <f>HLOOKUP($A327,'Scenario 9'!$I$108:$N$138,Summary!N$2-2015,FALSE)</f>
        <v>20753214.772860002</v>
      </c>
      <c r="O327" s="284">
        <f>HLOOKUP($A327,'Scenario 9'!$I$108:$N$138,Summary!O$2-2015,FALSE)</f>
        <v>21168279.068317205</v>
      </c>
      <c r="P327" s="284">
        <f>HLOOKUP($A327,'Scenario 9'!$I$108:$N$138,Summary!P$2-2015,FALSE)</f>
        <v>21591644.649683543</v>
      </c>
      <c r="Q327" s="284">
        <f>HLOOKUP($A327,'Scenario 9'!$I$108:$N$138,Summary!Q$2-2015,FALSE)</f>
        <v>22023477.542677216</v>
      </c>
      <c r="R327" s="284">
        <f>HLOOKUP($A327,'Scenario 9'!$I$108:$N$138,Summary!R$2-2015,FALSE)</f>
        <v>22463947.093530767</v>
      </c>
      <c r="S327" s="284">
        <f>HLOOKUP($A327,'Scenario 9'!$I$108:$N$138,Summary!S$2-2015,FALSE)</f>
        <v>22913226.035401378</v>
      </c>
      <c r="T327" s="284">
        <f>HLOOKUP($A327,'Scenario 9'!$I$108:$N$138,Summary!T$2-2015,FALSE)</f>
        <v>23371490.556109406</v>
      </c>
      <c r="U327" s="284">
        <f>HLOOKUP($A327,'Scenario 9'!$I$108:$N$138,Summary!U$2-2015,FALSE)</f>
        <v>0</v>
      </c>
      <c r="V327" s="284">
        <f>HLOOKUP($A327,'Scenario 9'!$I$108:$N$138,Summary!V$2-2015,FALSE)</f>
        <v>0</v>
      </c>
      <c r="W327" s="284">
        <f>HLOOKUP($A327,'Scenario 9'!$I$108:$N$138,Summary!W$2-2015,FALSE)</f>
        <v>0</v>
      </c>
      <c r="X327" s="284">
        <f>HLOOKUP($A327,'Scenario 9'!$I$108:$N$138,Summary!X$2-2015,FALSE)</f>
        <v>0</v>
      </c>
      <c r="Y327" s="284">
        <f>HLOOKUP($A327,'Scenario 9'!$I$108:$N$138,Summary!Y$2-2015,FALSE)</f>
        <v>0</v>
      </c>
      <c r="Z327" s="284">
        <f>HLOOKUP($A327,'Scenario 9'!$I$108:$N$138,Summary!Z$2-2015,FALSE)</f>
        <v>0</v>
      </c>
      <c r="AA327" s="284">
        <f>HLOOKUP($A327,'Scenario 9'!$I$108:$N$138,Summary!AA$2-2015,FALSE)</f>
        <v>0</v>
      </c>
      <c r="AB327" s="284">
        <f>HLOOKUP($A327,'Scenario 9'!$I$108:$N$138,Summary!AB$2-2015,FALSE)</f>
        <v>0</v>
      </c>
      <c r="AC327" s="284">
        <f>HLOOKUP($A327,'Scenario 9'!$I$108:$N$138,Summary!AC$2-2015,FALSE)</f>
        <v>0</v>
      </c>
      <c r="AD327" s="284">
        <f>HLOOKUP($A327,'Scenario 9'!$I$108:$N$138,Summary!AD$2-2015,FALSE)</f>
        <v>0</v>
      </c>
      <c r="AE327" s="284">
        <f>HLOOKUP($A327,'Scenario 9'!$I$108:$N$138,Summary!AE$2-2015,FALSE)</f>
        <v>0</v>
      </c>
      <c r="AF327" s="284">
        <f>HLOOKUP($A327,'Scenario 9'!$I$108:$N$138,Summary!AF$2-2015,FALSE)</f>
        <v>0</v>
      </c>
      <c r="AG327" s="284">
        <f>HLOOKUP($A327,'Scenario 9'!$I$108:$N$138,Summary!AG$2-2015,FALSE)</f>
        <v>0</v>
      </c>
      <c r="AH327" s="284">
        <f>HLOOKUP($A327,'Scenario 9'!$I$108:$N$138,Summary!AH$2-2015,FALSE)</f>
        <v>0</v>
      </c>
      <c r="AI327" s="284">
        <f>HLOOKUP($A327,'Scenario 9'!$I$108:$N$138,Summary!AI$2-2015,FALSE)</f>
        <v>0</v>
      </c>
      <c r="AJ327" s="284">
        <f>HLOOKUP($A327,'Scenario 9'!$I$108:$N$138,Summary!AJ$2-2015,FALSE)</f>
        <v>0</v>
      </c>
      <c r="AK327" s="284">
        <f>SUM(H327:AJ327)</f>
        <v>269870590.43157953</v>
      </c>
    </row>
    <row r="328" spans="1:37" s="281" customFormat="1" hidden="1" outlineLevel="1">
      <c r="A328" s="283" t="str">
        <f>A327</f>
        <v>9D</v>
      </c>
      <c r="B328" s="283"/>
      <c r="C328" s="287" t="s">
        <v>227</v>
      </c>
      <c r="D328" s="283"/>
      <c r="E328" s="283"/>
      <c r="F328" s="296"/>
      <c r="G328" s="282"/>
      <c r="H328" s="284">
        <f>HLOOKUP($A328,'Scenario 9'!$I$143:$N$173,Summary!H$2-2015,FALSE)</f>
        <v>10696150.390000001</v>
      </c>
      <c r="I328" s="284">
        <f>HLOOKUP($A328,'Scenario 9'!$I$143:$N$173,Summary!I$2-2015,FALSE)</f>
        <v>10735593.960000001</v>
      </c>
      <c r="J328" s="284">
        <f>HLOOKUP($A328,'Scenario 9'!$I$143:$N$173,Summary!J$2-2015,FALSE)</f>
        <v>8134829.0999999996</v>
      </c>
      <c r="K328" s="284">
        <f>HLOOKUP($A328,'Scenario 9'!$I$143:$N$173,Summary!K$2-2015,FALSE)</f>
        <v>10672831.800000001</v>
      </c>
      <c r="L328" s="284">
        <f>HLOOKUP($A328,'Scenario 9'!$I$143:$N$173,Summary!L$2-2015,FALSE)</f>
        <v>10192874</v>
      </c>
      <c r="M328" s="284">
        <f>HLOOKUP($A328,'Scenario 9'!$I$143:$N$173,Summary!M$2-2015,FALSE)</f>
        <v>10396731.479999997</v>
      </c>
      <c r="N328" s="284">
        <f>HLOOKUP($A328,'Scenario 9'!$I$143:$N$173,Summary!N$2-2015,FALSE)</f>
        <v>10604666.109599998</v>
      </c>
      <c r="O328" s="284">
        <f>HLOOKUP($A328,'Scenario 9'!$I$143:$N$173,Summary!O$2-2015,FALSE)</f>
        <v>10816759.431792</v>
      </c>
      <c r="P328" s="284">
        <f>HLOOKUP($A328,'Scenario 9'!$I$143:$N$173,Summary!P$2-2015,FALSE)</f>
        <v>11033094.620427838</v>
      </c>
      <c r="Q328" s="284">
        <f>HLOOKUP($A328,'Scenario 9'!$I$143:$N$173,Summary!Q$2-2015,FALSE)</f>
        <v>11253756.512836395</v>
      </c>
      <c r="R328" s="284">
        <f>HLOOKUP($A328,'Scenario 9'!$I$143:$N$173,Summary!R$2-2015,FALSE)</f>
        <v>11478831.643093122</v>
      </c>
      <c r="S328" s="284">
        <f>HLOOKUP($A328,'Scenario 9'!$I$143:$N$173,Summary!S$2-2015,FALSE)</f>
        <v>11708408.275954988</v>
      </c>
      <c r="T328" s="284">
        <f>HLOOKUP($A328,'Scenario 9'!$I$143:$N$173,Summary!T$2-2015,FALSE)</f>
        <v>11942576.441474084</v>
      </c>
      <c r="U328" s="284">
        <f>HLOOKUP($A328,'Scenario 9'!$I$143:$N$173,Summary!U$2-2015,FALSE)</f>
        <v>0</v>
      </c>
      <c r="V328" s="284">
        <f>HLOOKUP($A328,'Scenario 9'!$I$143:$N$173,Summary!V$2-2015,FALSE)</f>
        <v>0</v>
      </c>
      <c r="W328" s="284">
        <f>HLOOKUP($A328,'Scenario 9'!$I$143:$N$173,Summary!W$2-2015,FALSE)</f>
        <v>0</v>
      </c>
      <c r="X328" s="284">
        <f>HLOOKUP($A328,'Scenario 9'!$I$143:$N$173,Summary!X$2-2015,FALSE)</f>
        <v>0</v>
      </c>
      <c r="Y328" s="284">
        <f>HLOOKUP($A328,'Scenario 9'!$I$143:$N$173,Summary!Y$2-2015,FALSE)</f>
        <v>0</v>
      </c>
      <c r="Z328" s="284">
        <f>HLOOKUP($A328,'Scenario 9'!$I$143:$N$173,Summary!Z$2-2015,FALSE)</f>
        <v>0</v>
      </c>
      <c r="AA328" s="284">
        <f>HLOOKUP($A328,'Scenario 9'!$I$143:$N$173,Summary!AA$2-2015,FALSE)</f>
        <v>0</v>
      </c>
      <c r="AB328" s="284">
        <f>HLOOKUP($A328,'Scenario 9'!$I$143:$N$173,Summary!AB$2-2015,FALSE)</f>
        <v>0</v>
      </c>
      <c r="AC328" s="284">
        <f>HLOOKUP($A328,'Scenario 9'!$I$143:$N$173,Summary!AC$2-2015,FALSE)</f>
        <v>0</v>
      </c>
      <c r="AD328" s="284">
        <f>HLOOKUP($A328,'Scenario 9'!$I$143:$N$173,Summary!AD$2-2015,FALSE)</f>
        <v>0</v>
      </c>
      <c r="AE328" s="284">
        <f>HLOOKUP($A328,'Scenario 9'!$I$143:$N$173,Summary!AE$2-2015,FALSE)</f>
        <v>0</v>
      </c>
      <c r="AF328" s="284">
        <f>HLOOKUP($A328,'Scenario 9'!$I$143:$N$173,Summary!AF$2-2015,FALSE)</f>
        <v>0</v>
      </c>
      <c r="AG328" s="284">
        <f>HLOOKUP($A328,'Scenario 9'!$I$143:$N$173,Summary!AG$2-2015,FALSE)</f>
        <v>0</v>
      </c>
      <c r="AH328" s="284">
        <f>HLOOKUP($A328,'Scenario 9'!$I$143:$N$173,Summary!AH$2-2015,FALSE)</f>
        <v>0</v>
      </c>
      <c r="AI328" s="284">
        <f>HLOOKUP($A328,'Scenario 9'!$I$143:$N$173,Summary!AI$2-2015,FALSE)</f>
        <v>0</v>
      </c>
      <c r="AJ328" s="284">
        <f>HLOOKUP($A328,'Scenario 9'!$I$143:$N$173,Summary!AJ$2-2015,FALSE)</f>
        <v>0</v>
      </c>
      <c r="AK328" s="284">
        <f>SUM(H328:AJ328)</f>
        <v>139667103.76517844</v>
      </c>
    </row>
    <row r="329" spans="1:37" s="281" customFormat="1" hidden="1" outlineLevel="1">
      <c r="A329" s="283" t="str">
        <f>A328</f>
        <v>9D</v>
      </c>
      <c r="B329" s="283"/>
      <c r="C329" s="287" t="s">
        <v>114</v>
      </c>
      <c r="D329" s="283"/>
      <c r="E329" s="283"/>
      <c r="F329" s="296"/>
      <c r="G329" s="282"/>
      <c r="H329" s="284">
        <f>HLOOKUP($A329,'Scenario 9'!$I$178:$N$208,Summary!H$2-2015,FALSE)</f>
        <v>2076817</v>
      </c>
      <c r="I329" s="284">
        <f>HLOOKUP($A329,'Scenario 9'!$I$178:$N$208,Summary!I$2-2015,FALSE)</f>
        <v>2179106</v>
      </c>
      <c r="J329" s="284">
        <f>HLOOKUP($A329,'Scenario 9'!$I$178:$N$208,Summary!J$2-2015,FALSE)</f>
        <v>2812155.9999999995</v>
      </c>
      <c r="K329" s="284">
        <f>HLOOKUP($A329,'Scenario 9'!$I$178:$N$208,Summary!K$2-2015,FALSE)</f>
        <v>4719329.9639999997</v>
      </c>
      <c r="L329" s="284">
        <f>HLOOKUP($A329,'Scenario 9'!$I$178:$N$208,Summary!L$2-2015,FALSE)</f>
        <v>4850347.4736400004</v>
      </c>
      <c r="M329" s="284">
        <f>HLOOKUP($A329,'Scenario 9'!$I$178:$N$208,Summary!M$2-2015,FALSE)</f>
        <v>4928998.1683764001</v>
      </c>
      <c r="N329" s="284">
        <f>HLOOKUP($A329,'Scenario 9'!$I$178:$N$208,Summary!N$2-2015,FALSE)</f>
        <v>5009038.3144601639</v>
      </c>
      <c r="O329" s="284">
        <f>HLOOKUP($A329,'Scenario 9'!$I$178:$N$208,Summary!O$2-2015,FALSE)</f>
        <v>5090493.8652927652</v>
      </c>
      <c r="P329" s="284">
        <f>HLOOKUP($A329,'Scenario 9'!$I$178:$N$208,Summary!P$2-2015,FALSE)</f>
        <v>5173391.2749874536</v>
      </c>
      <c r="Q329" s="284">
        <f>HLOOKUP($A329,'Scenario 9'!$I$178:$N$208,Summary!Q$2-2015,FALSE)</f>
        <v>5257757.5081999227</v>
      </c>
      <c r="R329" s="284">
        <f>HLOOKUP($A329,'Scenario 9'!$I$178:$N$208,Summary!R$2-2015,FALSE)</f>
        <v>5343620.0501537696</v>
      </c>
      <c r="S329" s="284">
        <f>HLOOKUP($A329,'Scenario 9'!$I$178:$N$208,Summary!S$2-2015,FALSE)</f>
        <v>5431006.9168645907</v>
      </c>
      <c r="T329" s="284">
        <f>HLOOKUP($A329,'Scenario 9'!$I$178:$N$208,Summary!T$2-2015,FALSE)</f>
        <v>5519946.6655667061</v>
      </c>
      <c r="U329" s="284">
        <f>HLOOKUP($A329,'Scenario 9'!$I$178:$N$208,Summary!U$2-2015,FALSE)</f>
        <v>0</v>
      </c>
      <c r="V329" s="284">
        <f>HLOOKUP($A329,'Scenario 9'!$I$178:$N$208,Summary!V$2-2015,FALSE)</f>
        <v>0</v>
      </c>
      <c r="W329" s="284">
        <f>HLOOKUP($A329,'Scenario 9'!$I$178:$N$208,Summary!W$2-2015,FALSE)</f>
        <v>0</v>
      </c>
      <c r="X329" s="284">
        <f>HLOOKUP($A329,'Scenario 9'!$I$178:$N$208,Summary!X$2-2015,FALSE)</f>
        <v>0</v>
      </c>
      <c r="Y329" s="284">
        <f>HLOOKUP($A329,'Scenario 9'!$I$178:$N$208,Summary!Y$2-2015,FALSE)</f>
        <v>0</v>
      </c>
      <c r="Z329" s="284">
        <f>HLOOKUP($A329,'Scenario 9'!$I$178:$N$208,Summary!Z$2-2015,FALSE)</f>
        <v>0</v>
      </c>
      <c r="AA329" s="284">
        <f>HLOOKUP($A329,'Scenario 9'!$I$178:$N$208,Summary!AA$2-2015,FALSE)</f>
        <v>0</v>
      </c>
      <c r="AB329" s="284">
        <f>HLOOKUP($A329,'Scenario 9'!$I$178:$N$208,Summary!AB$2-2015,FALSE)</f>
        <v>0</v>
      </c>
      <c r="AC329" s="284">
        <f>HLOOKUP($A329,'Scenario 9'!$I$178:$N$208,Summary!AC$2-2015,FALSE)</f>
        <v>0</v>
      </c>
      <c r="AD329" s="284">
        <f>HLOOKUP($A329,'Scenario 9'!$I$178:$N$208,Summary!AD$2-2015,FALSE)</f>
        <v>0</v>
      </c>
      <c r="AE329" s="284">
        <f>HLOOKUP($A329,'Scenario 9'!$I$178:$N$208,Summary!AE$2-2015,FALSE)</f>
        <v>0</v>
      </c>
      <c r="AF329" s="284">
        <f>HLOOKUP($A329,'Scenario 9'!$I$178:$N$208,Summary!AF$2-2015,FALSE)</f>
        <v>0</v>
      </c>
      <c r="AG329" s="284">
        <f>HLOOKUP($A329,'Scenario 9'!$I$178:$N$208,Summary!AG$2-2015,FALSE)</f>
        <v>0</v>
      </c>
      <c r="AH329" s="284">
        <f>HLOOKUP($A329,'Scenario 9'!$I$178:$N$208,Summary!AH$2-2015,FALSE)</f>
        <v>0</v>
      </c>
      <c r="AI329" s="284">
        <f>HLOOKUP($A329,'Scenario 9'!$I$178:$N$208,Summary!AI$2-2015,FALSE)</f>
        <v>0</v>
      </c>
      <c r="AJ329" s="284">
        <f>HLOOKUP($A329,'Scenario 9'!$I$178:$N$208,Summary!AJ$2-2015,FALSE)</f>
        <v>0</v>
      </c>
      <c r="AK329" s="284">
        <f>SUM(H329:AJ329)</f>
        <v>58392009.201541767</v>
      </c>
    </row>
    <row r="330" spans="1:37" s="281" customFormat="1" collapsed="1">
      <c r="A330" s="285" t="s">
        <v>275</v>
      </c>
      <c r="B330" s="285" t="str">
        <f t="shared" ref="B330" si="1518">CONCATENATE("Sensitivity ",A330)</f>
        <v>Sensitivity 9E</v>
      </c>
      <c r="C330" s="289" t="s">
        <v>285</v>
      </c>
      <c r="D330" s="285">
        <v>2031</v>
      </c>
      <c r="E330" s="285">
        <v>2031</v>
      </c>
      <c r="F330" s="295" t="s">
        <v>322</v>
      </c>
      <c r="G330" s="288"/>
      <c r="H330" s="290">
        <f ca="1">SUBTOTAL(9,H331:H335)</f>
        <v>53990082.030000001</v>
      </c>
      <c r="I330" s="290">
        <f t="shared" ref="I330" ca="1" si="1519">SUBTOTAL(9,I331:I335)</f>
        <v>85609983.379999995</v>
      </c>
      <c r="J330" s="290">
        <f t="shared" ref="J330" ca="1" si="1520">SUBTOTAL(9,J331:J335)</f>
        <v>129885197.52</v>
      </c>
      <c r="K330" s="290">
        <f t="shared" ref="K330" ca="1" si="1521">SUBTOTAL(9,K331:K335)</f>
        <v>123182036.484</v>
      </c>
      <c r="L330" s="290">
        <f t="shared" ref="L330" ca="1" si="1522">SUBTOTAL(9,L331:L335)</f>
        <v>50402578.939729787</v>
      </c>
      <c r="M330" s="290">
        <f t="shared" ref="M330" ca="1" si="1523">SUBTOTAL(9,M331:M335)</f>
        <v>47436304.440236405</v>
      </c>
      <c r="N330" s="290">
        <f t="shared" ref="N330" ca="1" si="1524">SUBTOTAL(9,N331:N335)</f>
        <v>58734930.093292162</v>
      </c>
      <c r="O330" s="290">
        <f t="shared" ref="O330" ca="1" si="1525">SUBTOTAL(9,O331:O335)</f>
        <v>53291013.900261775</v>
      </c>
      <c r="P330" s="290">
        <f t="shared" ref="P330" ca="1" si="1526">SUBTOTAL(9,P331:P335)</f>
        <v>50232693.118834138</v>
      </c>
      <c r="Q330" s="290">
        <f t="shared" ref="Q330" ca="1" si="1527">SUBTOTAL(9,Q331:Q335)</f>
        <v>57308479.512041599</v>
      </c>
      <c r="R330" s="290">
        <f t="shared" ref="R330" ca="1" si="1528">SUBTOTAL(9,R331:R335)</f>
        <v>56308940.985643186</v>
      </c>
      <c r="S330" s="290">
        <f t="shared" ref="S330" ca="1" si="1529">SUBTOTAL(9,S331:S335)</f>
        <v>49409010.764286935</v>
      </c>
      <c r="T330" s="290">
        <f t="shared" ref="T330" ca="1" si="1530">SUBTOTAL(9,T331:T335)</f>
        <v>51104933.183624513</v>
      </c>
      <c r="U330" s="290">
        <f t="shared" ref="U330" ca="1" si="1531">SUBTOTAL(9,U331:U335)</f>
        <v>45491326.093055226</v>
      </c>
      <c r="V330" s="290">
        <f t="shared" ref="V330" ca="1" si="1532">SUBTOTAL(9,V331:V335)</f>
        <v>43088294.939021878</v>
      </c>
      <c r="W330" s="290">
        <f t="shared" ref="W330" ca="1" si="1533">SUBTOTAL(9,W331:W335)</f>
        <v>0</v>
      </c>
      <c r="X330" s="290">
        <f t="shared" ref="X330" ca="1" si="1534">SUBTOTAL(9,X331:X335)</f>
        <v>0</v>
      </c>
      <c r="Y330" s="290">
        <f t="shared" ref="Y330" ca="1" si="1535">SUBTOTAL(9,Y331:Y335)</f>
        <v>0</v>
      </c>
      <c r="Z330" s="290">
        <f t="shared" ref="Z330" ca="1" si="1536">SUBTOTAL(9,Z331:Z335)</f>
        <v>0</v>
      </c>
      <c r="AA330" s="290">
        <f t="shared" ref="AA330" ca="1" si="1537">SUBTOTAL(9,AA331:AA335)</f>
        <v>0</v>
      </c>
      <c r="AB330" s="290">
        <f t="shared" ref="AB330" ca="1" si="1538">SUBTOTAL(9,AB331:AB335)</f>
        <v>0</v>
      </c>
      <c r="AC330" s="290">
        <f t="shared" ref="AC330" ca="1" si="1539">SUBTOTAL(9,AC331:AC335)</f>
        <v>0</v>
      </c>
      <c r="AD330" s="290">
        <f t="shared" ref="AD330" ca="1" si="1540">SUBTOTAL(9,AD331:AD335)</f>
        <v>0</v>
      </c>
      <c r="AE330" s="290">
        <f t="shared" ref="AE330" ca="1" si="1541">SUBTOTAL(9,AE331:AE335)</f>
        <v>0</v>
      </c>
      <c r="AF330" s="290">
        <f t="shared" ref="AF330" ca="1" si="1542">SUBTOTAL(9,AF331:AF335)</f>
        <v>0</v>
      </c>
      <c r="AG330" s="290">
        <f t="shared" ref="AG330" ca="1" si="1543">SUBTOTAL(9,AG331:AG335)</f>
        <v>0</v>
      </c>
      <c r="AH330" s="290">
        <f t="shared" ref="AH330" ca="1" si="1544">SUBTOTAL(9,AH331:AH335)</f>
        <v>0</v>
      </c>
      <c r="AI330" s="290">
        <f t="shared" ref="AI330" ca="1" si="1545">SUBTOTAL(9,AI331:AI335)</f>
        <v>0</v>
      </c>
      <c r="AJ330" s="290">
        <f t="shared" ref="AJ330" ca="1" si="1546">SUBTOTAL(9,AJ331:AJ335)</f>
        <v>0</v>
      </c>
      <c r="AK330" s="290">
        <f t="shared" ref="AK330" ca="1" si="1547">SUBTOTAL(9,AK331:AK335)</f>
        <v>955475805.38402772</v>
      </c>
    </row>
    <row r="331" spans="1:37" s="281" customFormat="1" hidden="1" outlineLevel="1">
      <c r="A331" s="283" t="str">
        <f>A330</f>
        <v>9E</v>
      </c>
      <c r="B331" s="283"/>
      <c r="C331" s="287" t="s">
        <v>224</v>
      </c>
      <c r="D331" s="283"/>
      <c r="E331" s="283"/>
      <c r="F331" s="296"/>
      <c r="G331" s="282"/>
      <c r="H331" s="284">
        <f>HLOOKUP($A331,'Scenario 9'!$I$42:$N$72,Summary!H$2-2015,FALSE)</f>
        <v>18803258.5</v>
      </c>
      <c r="I331" s="284">
        <f>HLOOKUP($A331,'Scenario 9'!$I$42:$N$72,Summary!I$2-2015,FALSE)</f>
        <v>15515713.57</v>
      </c>
      <c r="J331" s="284">
        <f>HLOOKUP($A331,'Scenario 9'!$I$42:$N$72,Summary!J$2-2015,FALSE)</f>
        <v>10355907.15</v>
      </c>
      <c r="K331" s="284">
        <f>HLOOKUP($A331,'Scenario 9'!$I$42:$N$72,Summary!K$2-2015,FALSE)</f>
        <v>16689718.41</v>
      </c>
      <c r="L331" s="284">
        <f>HLOOKUP($A331,'Scenario 9'!$I$42:$N$72,Summary!L$2-2015,FALSE)</f>
        <v>14764015.316089779</v>
      </c>
      <c r="M331" s="284">
        <f>HLOOKUP($A331,'Scenario 9'!$I$42:$N$72,Summary!M$2-2015,FALSE)</f>
        <v>10774285.798859999</v>
      </c>
      <c r="N331" s="284">
        <f>HLOOKUP($A331,'Scenario 9'!$I$42:$N$72,Summary!N$2-2015,FALSE)</f>
        <v>17363983.033763997</v>
      </c>
      <c r="O331" s="284">
        <f>HLOOKUP($A331,'Scenario 9'!$I$42:$N$72,Summary!O$2-2015,FALSE)</f>
        <v>15360481.534859806</v>
      </c>
      <c r="P331" s="284">
        <f>HLOOKUP($A331,'Scenario 9'!$I$42:$N$72,Summary!P$2-2015,FALSE)</f>
        <v>11209566.945133943</v>
      </c>
      <c r="Q331" s="284">
        <f>HLOOKUP($A331,'Scenario 9'!$I$42:$N$72,Summary!Q$2-2015,FALSE)</f>
        <v>18065487.948328063</v>
      </c>
      <c r="R331" s="284">
        <f>HLOOKUP($A331,'Scenario 9'!$I$42:$N$72,Summary!R$2-2015,FALSE)</f>
        <v>15981044.988868142</v>
      </c>
      <c r="S331" s="284">
        <f>HLOOKUP($A331,'Scenario 9'!$I$42:$N$72,Summary!S$2-2015,FALSE)</f>
        <v>8624369.5360659845</v>
      </c>
      <c r="T331" s="284">
        <f>HLOOKUP($A331,'Scenario 9'!$I$42:$N$72,Summary!T$2-2015,FALSE)</f>
        <v>9317222.802649295</v>
      </c>
      <c r="U331" s="284">
        <f>HLOOKUP($A331,'Scenario 9'!$I$42:$N$72,Summary!U$2-2015,FALSE)</f>
        <v>3558109.3501735404</v>
      </c>
      <c r="V331" s="284">
        <f>HLOOKUP($A331,'Scenario 9'!$I$42:$N$72,Summary!V$2-2015,FALSE)</f>
        <v>491337.82674941397</v>
      </c>
      <c r="W331" s="284">
        <f>HLOOKUP($A331,'Scenario 9'!$I$42:$N$72,Summary!W$2-2015,FALSE)</f>
        <v>0</v>
      </c>
      <c r="X331" s="284">
        <f>HLOOKUP($A331,'Scenario 9'!$I$42:$N$72,Summary!X$2-2015,FALSE)</f>
        <v>0</v>
      </c>
      <c r="Y331" s="284">
        <f>HLOOKUP($A331,'Scenario 9'!$I$42:$N$72,Summary!Y$2-2015,FALSE)</f>
        <v>0</v>
      </c>
      <c r="Z331" s="284">
        <f>HLOOKUP($A331,'Scenario 9'!$I$42:$N$72,Summary!Z$2-2015,FALSE)</f>
        <v>0</v>
      </c>
      <c r="AA331" s="284">
        <f>HLOOKUP($A331,'Scenario 9'!$I$42:$N$72,Summary!AA$2-2015,FALSE)</f>
        <v>0</v>
      </c>
      <c r="AB331" s="284">
        <f>HLOOKUP($A331,'Scenario 9'!$I$42:$N$72,Summary!AB$2-2015,FALSE)</f>
        <v>0</v>
      </c>
      <c r="AC331" s="284">
        <f>HLOOKUP($A331,'Scenario 9'!$I$42:$N$72,Summary!AC$2-2015,FALSE)</f>
        <v>0</v>
      </c>
      <c r="AD331" s="284">
        <f>HLOOKUP($A331,'Scenario 9'!$I$42:$N$72,Summary!AD$2-2015,FALSE)</f>
        <v>0</v>
      </c>
      <c r="AE331" s="284">
        <f>HLOOKUP($A331,'Scenario 9'!$I$42:$N$72,Summary!AE$2-2015,FALSE)</f>
        <v>0</v>
      </c>
      <c r="AF331" s="284">
        <f>HLOOKUP($A331,'Scenario 9'!$I$42:$N$72,Summary!AF$2-2015,FALSE)</f>
        <v>0</v>
      </c>
      <c r="AG331" s="284">
        <f>HLOOKUP($A331,'Scenario 9'!$I$42:$N$72,Summary!AG$2-2015,FALSE)</f>
        <v>0</v>
      </c>
      <c r="AH331" s="284">
        <f>HLOOKUP($A331,'Scenario 9'!$I$42:$N$72,Summary!AH$2-2015,FALSE)</f>
        <v>0</v>
      </c>
      <c r="AI331" s="284">
        <f>HLOOKUP($A331,'Scenario 9'!$I$42:$N$72,Summary!AI$2-2015,FALSE)</f>
        <v>0</v>
      </c>
      <c r="AJ331" s="284">
        <f>HLOOKUP($A331,'Scenario 9'!$I$42:$N$72,Summary!AJ$2-2015,FALSE)</f>
        <v>0</v>
      </c>
      <c r="AK331" s="284">
        <f>SUM(H331:AJ331)</f>
        <v>186874502.71154195</v>
      </c>
    </row>
    <row r="332" spans="1:37" s="281" customFormat="1" hidden="1" outlineLevel="1">
      <c r="A332" s="283" t="str">
        <f>A331</f>
        <v>9E</v>
      </c>
      <c r="B332" s="283"/>
      <c r="C332" s="287" t="s">
        <v>225</v>
      </c>
      <c r="D332" s="283"/>
      <c r="E332" s="283"/>
      <c r="F332" s="296"/>
      <c r="G332" s="282"/>
      <c r="H332" s="284">
        <f ca="1">HLOOKUP($A332,'Scenario 9'!$I$75:$N$105,Summary!H$2-2015,FALSE)</f>
        <v>4350000</v>
      </c>
      <c r="I332" s="284">
        <f ca="1">HLOOKUP($A332,'Scenario 9'!$I$75:$N$105,Summary!I$2-2015,FALSE)</f>
        <v>38641000</v>
      </c>
      <c r="J332" s="284">
        <f ca="1">HLOOKUP($A332,'Scenario 9'!$I$75:$N$105,Summary!J$2-2015,FALSE)</f>
        <v>89728000</v>
      </c>
      <c r="K332" s="284">
        <f ca="1">HLOOKUP($A332,'Scenario 9'!$I$75:$N$105,Summary!K$2-2015,FALSE)</f>
        <v>71265208</v>
      </c>
      <c r="L332" s="284">
        <f ca="1">HLOOKUP($A332,'Scenario 9'!$I$75:$N$105,Summary!L$2-2015,FALSE)</f>
        <v>648000</v>
      </c>
      <c r="M332" s="284">
        <f ca="1">HLOOKUP($A332,'Scenario 9'!$I$75:$N$105,Summary!M$2-2015,FALSE)</f>
        <v>990000.00000000012</v>
      </c>
      <c r="N332" s="284">
        <f ca="1">HLOOKUP($A332,'Scenario 9'!$I$75:$N$105,Summary!N$2-2015,FALSE)</f>
        <v>5004027.8626080006</v>
      </c>
      <c r="O332" s="284">
        <f ca="1">HLOOKUP($A332,'Scenario 9'!$I$75:$N$105,Summary!O$2-2015,FALSE)</f>
        <v>855000.00000000012</v>
      </c>
      <c r="P332" s="284">
        <f ca="1">HLOOKUP($A332,'Scenario 9'!$I$75:$N$105,Summary!P$2-2015,FALSE)</f>
        <v>1224995.6286013592</v>
      </c>
      <c r="Q332" s="284">
        <f ca="1">HLOOKUP($A332,'Scenario 9'!$I$75:$N$105,Summary!Q$2-2015,FALSE)</f>
        <v>708000</v>
      </c>
      <c r="R332" s="284">
        <f ca="1">HLOOKUP($A332,'Scenario 9'!$I$75:$N$105,Summary!R$2-2015,FALSE)</f>
        <v>1041497.2099973785</v>
      </c>
      <c r="S332" s="284">
        <f ca="1">HLOOKUP($A332,'Scenario 9'!$I$75:$N$105,Summary!S$2-2015,FALSE)</f>
        <v>732000</v>
      </c>
      <c r="T332" s="284">
        <f ca="1">HLOOKUP($A332,'Scenario 9'!$I$75:$N$105,Summary!T$2-2015,FALSE)</f>
        <v>953696.7178250181</v>
      </c>
      <c r="U332" s="284">
        <f ca="1">HLOOKUP($A332,'Scenario 9'!$I$75:$N$105,Summary!U$2-2015,FALSE)</f>
        <v>302400</v>
      </c>
      <c r="V332" s="284">
        <f ca="1">HLOOKUP($A332,'Scenario 9'!$I$75:$N$105,Summary!V$2-2015,FALSE)</f>
        <v>153600</v>
      </c>
      <c r="W332" s="284">
        <f ca="1">HLOOKUP($A332,'Scenario 9'!$I$75:$N$105,Summary!W$2-2015,FALSE)</f>
        <v>0</v>
      </c>
      <c r="X332" s="284">
        <f ca="1">HLOOKUP($A332,'Scenario 9'!$I$75:$N$105,Summary!X$2-2015,FALSE)</f>
        <v>0</v>
      </c>
      <c r="Y332" s="284">
        <f ca="1">HLOOKUP($A332,'Scenario 9'!$I$75:$N$105,Summary!Y$2-2015,FALSE)</f>
        <v>0</v>
      </c>
      <c r="Z332" s="284">
        <f ca="1">HLOOKUP($A332,'Scenario 9'!$I$75:$N$105,Summary!Z$2-2015,FALSE)</f>
        <v>0</v>
      </c>
      <c r="AA332" s="284">
        <f ca="1">HLOOKUP($A332,'Scenario 9'!$I$75:$N$105,Summary!AA$2-2015,FALSE)</f>
        <v>0</v>
      </c>
      <c r="AB332" s="284">
        <f ca="1">HLOOKUP($A332,'Scenario 9'!$I$75:$N$105,Summary!AB$2-2015,FALSE)</f>
        <v>0</v>
      </c>
      <c r="AC332" s="284">
        <f ca="1">HLOOKUP($A332,'Scenario 9'!$I$75:$N$105,Summary!AC$2-2015,FALSE)</f>
        <v>0</v>
      </c>
      <c r="AD332" s="284">
        <f ca="1">HLOOKUP($A332,'Scenario 9'!$I$75:$N$105,Summary!AD$2-2015,FALSE)</f>
        <v>0</v>
      </c>
      <c r="AE332" s="284">
        <f ca="1">HLOOKUP($A332,'Scenario 9'!$I$75:$N$105,Summary!AE$2-2015,FALSE)</f>
        <v>0</v>
      </c>
      <c r="AF332" s="284">
        <f ca="1">HLOOKUP($A332,'Scenario 9'!$I$75:$N$105,Summary!AF$2-2015,FALSE)</f>
        <v>0</v>
      </c>
      <c r="AG332" s="284">
        <f ca="1">HLOOKUP($A332,'Scenario 9'!$I$75:$N$105,Summary!AG$2-2015,FALSE)</f>
        <v>0</v>
      </c>
      <c r="AH332" s="284">
        <f ca="1">HLOOKUP($A332,'Scenario 9'!$I$75:$N$105,Summary!AH$2-2015,FALSE)</f>
        <v>0</v>
      </c>
      <c r="AI332" s="284">
        <f ca="1">HLOOKUP($A332,'Scenario 9'!$I$75:$N$105,Summary!AI$2-2015,FALSE)</f>
        <v>0</v>
      </c>
      <c r="AJ332" s="284">
        <f ca="1">HLOOKUP($A332,'Scenario 9'!$I$75:$N$105,Summary!AJ$2-2015,FALSE)</f>
        <v>0</v>
      </c>
      <c r="AK332" s="284">
        <f ca="1">SUM(H332:AJ332)</f>
        <v>216597425.4190318</v>
      </c>
    </row>
    <row r="333" spans="1:37" s="281" customFormat="1" hidden="1" outlineLevel="1">
      <c r="A333" s="283" t="str">
        <f>A332</f>
        <v>9E</v>
      </c>
      <c r="B333" s="283"/>
      <c r="C333" s="287" t="s">
        <v>226</v>
      </c>
      <c r="D333" s="283"/>
      <c r="E333" s="283"/>
      <c r="F333" s="296"/>
      <c r="G333" s="282"/>
      <c r="H333" s="284">
        <f>HLOOKUP($A333,'Scenario 9'!$I$108:$N$138,Summary!H$2-2015,FALSE)</f>
        <v>18063856.140000001</v>
      </c>
      <c r="I333" s="284">
        <f>HLOOKUP($A333,'Scenario 9'!$I$108:$N$138,Summary!I$2-2015,FALSE)</f>
        <v>18538569.849999998</v>
      </c>
      <c r="J333" s="284">
        <f>HLOOKUP($A333,'Scenario 9'!$I$108:$N$138,Summary!J$2-2015,FALSE)</f>
        <v>18854305.27</v>
      </c>
      <c r="K333" s="284">
        <f>HLOOKUP($A333,'Scenario 9'!$I$108:$N$138,Summary!K$2-2015,FALSE)</f>
        <v>19834948.309999999</v>
      </c>
      <c r="L333" s="284">
        <f>HLOOKUP($A333,'Scenario 9'!$I$108:$N$138,Summary!L$2-2015,FALSE)</f>
        <v>19947342.150000006</v>
      </c>
      <c r="M333" s="284">
        <f>HLOOKUP($A333,'Scenario 9'!$I$108:$N$138,Summary!M$2-2015,FALSE)</f>
        <v>20346288.993000008</v>
      </c>
      <c r="N333" s="284">
        <f>HLOOKUP($A333,'Scenario 9'!$I$108:$N$138,Summary!N$2-2015,FALSE)</f>
        <v>20753214.772860002</v>
      </c>
      <c r="O333" s="284">
        <f>HLOOKUP($A333,'Scenario 9'!$I$108:$N$138,Summary!O$2-2015,FALSE)</f>
        <v>21168279.068317205</v>
      </c>
      <c r="P333" s="284">
        <f>HLOOKUP($A333,'Scenario 9'!$I$108:$N$138,Summary!P$2-2015,FALSE)</f>
        <v>21591644.649683543</v>
      </c>
      <c r="Q333" s="284">
        <f>HLOOKUP($A333,'Scenario 9'!$I$108:$N$138,Summary!Q$2-2015,FALSE)</f>
        <v>22023477.542677216</v>
      </c>
      <c r="R333" s="284">
        <f>HLOOKUP($A333,'Scenario 9'!$I$108:$N$138,Summary!R$2-2015,FALSE)</f>
        <v>22463947.093530767</v>
      </c>
      <c r="S333" s="284">
        <f>HLOOKUP($A333,'Scenario 9'!$I$108:$N$138,Summary!S$2-2015,FALSE)</f>
        <v>22913226.035401378</v>
      </c>
      <c r="T333" s="284">
        <f>HLOOKUP($A333,'Scenario 9'!$I$108:$N$138,Summary!T$2-2015,FALSE)</f>
        <v>23371490.556109406</v>
      </c>
      <c r="U333" s="284">
        <f>HLOOKUP($A333,'Scenario 9'!$I$108:$N$138,Summary!U$2-2015,FALSE)</f>
        <v>23838920.3672316</v>
      </c>
      <c r="V333" s="284">
        <f>HLOOKUP($A333,'Scenario 9'!$I$108:$N$138,Summary!V$2-2015,FALSE)</f>
        <v>24315698.774576224</v>
      </c>
      <c r="W333" s="284">
        <f>HLOOKUP($A333,'Scenario 9'!$I$108:$N$138,Summary!W$2-2015,FALSE)</f>
        <v>0</v>
      </c>
      <c r="X333" s="284">
        <f>HLOOKUP($A333,'Scenario 9'!$I$108:$N$138,Summary!X$2-2015,FALSE)</f>
        <v>0</v>
      </c>
      <c r="Y333" s="284">
        <f>HLOOKUP($A333,'Scenario 9'!$I$108:$N$138,Summary!Y$2-2015,FALSE)</f>
        <v>0</v>
      </c>
      <c r="Z333" s="284">
        <f>HLOOKUP($A333,'Scenario 9'!$I$108:$N$138,Summary!Z$2-2015,FALSE)</f>
        <v>0</v>
      </c>
      <c r="AA333" s="284">
        <f>HLOOKUP($A333,'Scenario 9'!$I$108:$N$138,Summary!AA$2-2015,FALSE)</f>
        <v>0</v>
      </c>
      <c r="AB333" s="284">
        <f>HLOOKUP($A333,'Scenario 9'!$I$108:$N$138,Summary!AB$2-2015,FALSE)</f>
        <v>0</v>
      </c>
      <c r="AC333" s="284">
        <f>HLOOKUP($A333,'Scenario 9'!$I$108:$N$138,Summary!AC$2-2015,FALSE)</f>
        <v>0</v>
      </c>
      <c r="AD333" s="284">
        <f>HLOOKUP($A333,'Scenario 9'!$I$108:$N$138,Summary!AD$2-2015,FALSE)</f>
        <v>0</v>
      </c>
      <c r="AE333" s="284">
        <f>HLOOKUP($A333,'Scenario 9'!$I$108:$N$138,Summary!AE$2-2015,FALSE)</f>
        <v>0</v>
      </c>
      <c r="AF333" s="284">
        <f>HLOOKUP($A333,'Scenario 9'!$I$108:$N$138,Summary!AF$2-2015,FALSE)</f>
        <v>0</v>
      </c>
      <c r="AG333" s="284">
        <f>HLOOKUP($A333,'Scenario 9'!$I$108:$N$138,Summary!AG$2-2015,FALSE)</f>
        <v>0</v>
      </c>
      <c r="AH333" s="284">
        <f>HLOOKUP($A333,'Scenario 9'!$I$108:$N$138,Summary!AH$2-2015,FALSE)</f>
        <v>0</v>
      </c>
      <c r="AI333" s="284">
        <f>HLOOKUP($A333,'Scenario 9'!$I$108:$N$138,Summary!AI$2-2015,FALSE)</f>
        <v>0</v>
      </c>
      <c r="AJ333" s="284">
        <f>HLOOKUP($A333,'Scenario 9'!$I$108:$N$138,Summary!AJ$2-2015,FALSE)</f>
        <v>0</v>
      </c>
      <c r="AK333" s="284">
        <f>SUM(H333:AJ333)</f>
        <v>318025209.57338738</v>
      </c>
    </row>
    <row r="334" spans="1:37" s="281" customFormat="1" hidden="1" outlineLevel="1">
      <c r="A334" s="283" t="str">
        <f>A333</f>
        <v>9E</v>
      </c>
      <c r="B334" s="283"/>
      <c r="C334" s="287" t="s">
        <v>227</v>
      </c>
      <c r="D334" s="283"/>
      <c r="E334" s="283"/>
      <c r="F334" s="296"/>
      <c r="G334" s="282"/>
      <c r="H334" s="284">
        <f>HLOOKUP($A334,'Scenario 9'!$I$143:$N$173,Summary!H$2-2015,FALSE)</f>
        <v>10696150.390000001</v>
      </c>
      <c r="I334" s="284">
        <f>HLOOKUP($A334,'Scenario 9'!$I$143:$N$173,Summary!I$2-2015,FALSE)</f>
        <v>10735593.960000001</v>
      </c>
      <c r="J334" s="284">
        <f>HLOOKUP($A334,'Scenario 9'!$I$143:$N$173,Summary!J$2-2015,FALSE)</f>
        <v>8134829.0999999996</v>
      </c>
      <c r="K334" s="284">
        <f>HLOOKUP($A334,'Scenario 9'!$I$143:$N$173,Summary!K$2-2015,FALSE)</f>
        <v>10672831.800000001</v>
      </c>
      <c r="L334" s="284">
        <f>HLOOKUP($A334,'Scenario 9'!$I$143:$N$173,Summary!L$2-2015,FALSE)</f>
        <v>10192874</v>
      </c>
      <c r="M334" s="284">
        <f>HLOOKUP($A334,'Scenario 9'!$I$143:$N$173,Summary!M$2-2015,FALSE)</f>
        <v>10396731.479999997</v>
      </c>
      <c r="N334" s="284">
        <f>HLOOKUP($A334,'Scenario 9'!$I$143:$N$173,Summary!N$2-2015,FALSE)</f>
        <v>10604666.109599998</v>
      </c>
      <c r="O334" s="284">
        <f>HLOOKUP($A334,'Scenario 9'!$I$143:$N$173,Summary!O$2-2015,FALSE)</f>
        <v>10816759.431792</v>
      </c>
      <c r="P334" s="284">
        <f>HLOOKUP($A334,'Scenario 9'!$I$143:$N$173,Summary!P$2-2015,FALSE)</f>
        <v>11033094.620427838</v>
      </c>
      <c r="Q334" s="284">
        <f>HLOOKUP($A334,'Scenario 9'!$I$143:$N$173,Summary!Q$2-2015,FALSE)</f>
        <v>11253756.512836395</v>
      </c>
      <c r="R334" s="284">
        <f>HLOOKUP($A334,'Scenario 9'!$I$143:$N$173,Summary!R$2-2015,FALSE)</f>
        <v>11478831.643093122</v>
      </c>
      <c r="S334" s="284">
        <f>HLOOKUP($A334,'Scenario 9'!$I$143:$N$173,Summary!S$2-2015,FALSE)</f>
        <v>11708408.275954988</v>
      </c>
      <c r="T334" s="284">
        <f>HLOOKUP($A334,'Scenario 9'!$I$143:$N$173,Summary!T$2-2015,FALSE)</f>
        <v>11942576.441474084</v>
      </c>
      <c r="U334" s="284">
        <f>HLOOKUP($A334,'Scenario 9'!$I$143:$N$173,Summary!U$2-2015,FALSE)</f>
        <v>12181427.970303571</v>
      </c>
      <c r="V334" s="284">
        <f>HLOOKUP($A334,'Scenario 9'!$I$143:$N$173,Summary!V$2-2015,FALSE)</f>
        <v>12425056.529709637</v>
      </c>
      <c r="W334" s="284">
        <f>HLOOKUP($A334,'Scenario 9'!$I$143:$N$173,Summary!W$2-2015,FALSE)</f>
        <v>0</v>
      </c>
      <c r="X334" s="284">
        <f>HLOOKUP($A334,'Scenario 9'!$I$143:$N$173,Summary!X$2-2015,FALSE)</f>
        <v>0</v>
      </c>
      <c r="Y334" s="284">
        <f>HLOOKUP($A334,'Scenario 9'!$I$143:$N$173,Summary!Y$2-2015,FALSE)</f>
        <v>0</v>
      </c>
      <c r="Z334" s="284">
        <f>HLOOKUP($A334,'Scenario 9'!$I$143:$N$173,Summary!Z$2-2015,FALSE)</f>
        <v>0</v>
      </c>
      <c r="AA334" s="284">
        <f>HLOOKUP($A334,'Scenario 9'!$I$143:$N$173,Summary!AA$2-2015,FALSE)</f>
        <v>0</v>
      </c>
      <c r="AB334" s="284">
        <f>HLOOKUP($A334,'Scenario 9'!$I$143:$N$173,Summary!AB$2-2015,FALSE)</f>
        <v>0</v>
      </c>
      <c r="AC334" s="284">
        <f>HLOOKUP($A334,'Scenario 9'!$I$143:$N$173,Summary!AC$2-2015,FALSE)</f>
        <v>0</v>
      </c>
      <c r="AD334" s="284">
        <f>HLOOKUP($A334,'Scenario 9'!$I$143:$N$173,Summary!AD$2-2015,FALSE)</f>
        <v>0</v>
      </c>
      <c r="AE334" s="284">
        <f>HLOOKUP($A334,'Scenario 9'!$I$143:$N$173,Summary!AE$2-2015,FALSE)</f>
        <v>0</v>
      </c>
      <c r="AF334" s="284">
        <f>HLOOKUP($A334,'Scenario 9'!$I$143:$N$173,Summary!AF$2-2015,FALSE)</f>
        <v>0</v>
      </c>
      <c r="AG334" s="284">
        <f>HLOOKUP($A334,'Scenario 9'!$I$143:$N$173,Summary!AG$2-2015,FALSE)</f>
        <v>0</v>
      </c>
      <c r="AH334" s="284">
        <f>HLOOKUP($A334,'Scenario 9'!$I$143:$N$173,Summary!AH$2-2015,FALSE)</f>
        <v>0</v>
      </c>
      <c r="AI334" s="284">
        <f>HLOOKUP($A334,'Scenario 9'!$I$143:$N$173,Summary!AI$2-2015,FALSE)</f>
        <v>0</v>
      </c>
      <c r="AJ334" s="284">
        <f>HLOOKUP($A334,'Scenario 9'!$I$143:$N$173,Summary!AJ$2-2015,FALSE)</f>
        <v>0</v>
      </c>
      <c r="AK334" s="284">
        <f>SUM(H334:AJ334)</f>
        <v>164273588.26519164</v>
      </c>
    </row>
    <row r="335" spans="1:37" s="281" customFormat="1" hidden="1" outlineLevel="1">
      <c r="A335" s="283" t="str">
        <f>A334</f>
        <v>9E</v>
      </c>
      <c r="B335" s="283"/>
      <c r="C335" s="287" t="s">
        <v>114</v>
      </c>
      <c r="D335" s="283"/>
      <c r="E335" s="283"/>
      <c r="F335" s="296"/>
      <c r="G335" s="282"/>
      <c r="H335" s="284">
        <f>HLOOKUP($A335,'Scenario 9'!$I$178:$N$208,Summary!H$2-2015,FALSE)</f>
        <v>2076817</v>
      </c>
      <c r="I335" s="284">
        <f>HLOOKUP($A335,'Scenario 9'!$I$178:$N$208,Summary!I$2-2015,FALSE)</f>
        <v>2179106</v>
      </c>
      <c r="J335" s="284">
        <f>HLOOKUP($A335,'Scenario 9'!$I$178:$N$208,Summary!J$2-2015,FALSE)</f>
        <v>2812155.9999999995</v>
      </c>
      <c r="K335" s="284">
        <f>HLOOKUP($A335,'Scenario 9'!$I$178:$N$208,Summary!K$2-2015,FALSE)</f>
        <v>4719329.9639999997</v>
      </c>
      <c r="L335" s="284">
        <f>HLOOKUP($A335,'Scenario 9'!$I$178:$N$208,Summary!L$2-2015,FALSE)</f>
        <v>4850347.4736400004</v>
      </c>
      <c r="M335" s="284">
        <f>HLOOKUP($A335,'Scenario 9'!$I$178:$N$208,Summary!M$2-2015,FALSE)</f>
        <v>4928998.1683764001</v>
      </c>
      <c r="N335" s="284">
        <f>HLOOKUP($A335,'Scenario 9'!$I$178:$N$208,Summary!N$2-2015,FALSE)</f>
        <v>5009038.3144601639</v>
      </c>
      <c r="O335" s="284">
        <f>HLOOKUP($A335,'Scenario 9'!$I$178:$N$208,Summary!O$2-2015,FALSE)</f>
        <v>5090493.8652927652</v>
      </c>
      <c r="P335" s="284">
        <f>HLOOKUP($A335,'Scenario 9'!$I$178:$N$208,Summary!P$2-2015,FALSE)</f>
        <v>5173391.2749874536</v>
      </c>
      <c r="Q335" s="284">
        <f>HLOOKUP($A335,'Scenario 9'!$I$178:$N$208,Summary!Q$2-2015,FALSE)</f>
        <v>5257757.5081999227</v>
      </c>
      <c r="R335" s="284">
        <f>HLOOKUP($A335,'Scenario 9'!$I$178:$N$208,Summary!R$2-2015,FALSE)</f>
        <v>5343620.0501537696</v>
      </c>
      <c r="S335" s="284">
        <f>HLOOKUP($A335,'Scenario 9'!$I$178:$N$208,Summary!S$2-2015,FALSE)</f>
        <v>5431006.9168645907</v>
      </c>
      <c r="T335" s="284">
        <f>HLOOKUP($A335,'Scenario 9'!$I$178:$N$208,Summary!T$2-2015,FALSE)</f>
        <v>5519946.6655667061</v>
      </c>
      <c r="U335" s="284">
        <f>HLOOKUP($A335,'Scenario 9'!$I$178:$N$208,Summary!U$2-2015,FALSE)</f>
        <v>5610468.4053465128</v>
      </c>
      <c r="V335" s="284">
        <f>HLOOKUP($A335,'Scenario 9'!$I$178:$N$208,Summary!V$2-2015,FALSE)</f>
        <v>5702601.8079865994</v>
      </c>
      <c r="W335" s="284">
        <f>HLOOKUP($A335,'Scenario 9'!$I$178:$N$208,Summary!W$2-2015,FALSE)</f>
        <v>0</v>
      </c>
      <c r="X335" s="284">
        <f>HLOOKUP($A335,'Scenario 9'!$I$178:$N$208,Summary!X$2-2015,FALSE)</f>
        <v>0</v>
      </c>
      <c r="Y335" s="284">
        <f>HLOOKUP($A335,'Scenario 9'!$I$178:$N$208,Summary!Y$2-2015,FALSE)</f>
        <v>0</v>
      </c>
      <c r="Z335" s="284">
        <f>HLOOKUP($A335,'Scenario 9'!$I$178:$N$208,Summary!Z$2-2015,FALSE)</f>
        <v>0</v>
      </c>
      <c r="AA335" s="284">
        <f>HLOOKUP($A335,'Scenario 9'!$I$178:$N$208,Summary!AA$2-2015,FALSE)</f>
        <v>0</v>
      </c>
      <c r="AB335" s="284">
        <f>HLOOKUP($A335,'Scenario 9'!$I$178:$N$208,Summary!AB$2-2015,FALSE)</f>
        <v>0</v>
      </c>
      <c r="AC335" s="284">
        <f>HLOOKUP($A335,'Scenario 9'!$I$178:$N$208,Summary!AC$2-2015,FALSE)</f>
        <v>0</v>
      </c>
      <c r="AD335" s="284">
        <f>HLOOKUP($A335,'Scenario 9'!$I$178:$N$208,Summary!AD$2-2015,FALSE)</f>
        <v>0</v>
      </c>
      <c r="AE335" s="284">
        <f>HLOOKUP($A335,'Scenario 9'!$I$178:$N$208,Summary!AE$2-2015,FALSE)</f>
        <v>0</v>
      </c>
      <c r="AF335" s="284">
        <f>HLOOKUP($A335,'Scenario 9'!$I$178:$N$208,Summary!AF$2-2015,FALSE)</f>
        <v>0</v>
      </c>
      <c r="AG335" s="284">
        <f>HLOOKUP($A335,'Scenario 9'!$I$178:$N$208,Summary!AG$2-2015,FALSE)</f>
        <v>0</v>
      </c>
      <c r="AH335" s="284">
        <f>HLOOKUP($A335,'Scenario 9'!$I$178:$N$208,Summary!AH$2-2015,FALSE)</f>
        <v>0</v>
      </c>
      <c r="AI335" s="284">
        <f>HLOOKUP($A335,'Scenario 9'!$I$178:$N$208,Summary!AI$2-2015,FALSE)</f>
        <v>0</v>
      </c>
      <c r="AJ335" s="284">
        <f>HLOOKUP($A335,'Scenario 9'!$I$178:$N$208,Summary!AJ$2-2015,FALSE)</f>
        <v>0</v>
      </c>
      <c r="AK335" s="284">
        <f>SUM(H335:AJ335)</f>
        <v>69705079.414874882</v>
      </c>
    </row>
    <row r="336" spans="1:37" collapsed="1">
      <c r="A336" s="281"/>
      <c r="C336" s="281"/>
    </row>
    <row r="337" spans="1:37" s="281" customFormat="1">
      <c r="A337" s="285">
        <v>10</v>
      </c>
      <c r="B337" s="285" t="str">
        <f t="shared" ref="B337" si="1548">CONCATENATE("Sensitivity ",A337)</f>
        <v>Sensitivity 10</v>
      </c>
      <c r="C337" s="289" t="s">
        <v>286</v>
      </c>
      <c r="D337" s="285">
        <v>2029</v>
      </c>
      <c r="E337" s="285">
        <v>2029</v>
      </c>
      <c r="F337" s="295" t="s">
        <v>310</v>
      </c>
      <c r="G337" s="288"/>
      <c r="H337" s="290">
        <f ca="1">SUBTOTAL(9,H338:H342)</f>
        <v>50240082.030000001</v>
      </c>
      <c r="I337" s="290">
        <f t="shared" ref="I337" ca="1" si="1549">SUBTOTAL(9,I338:I342)</f>
        <v>41093916.8757599</v>
      </c>
      <c r="J337" s="290">
        <f t="shared" ref="J337" ca="1" si="1550">SUBTOTAL(9,J338:J342)</f>
        <v>32603448.744740766</v>
      </c>
      <c r="K337" s="290">
        <f t="shared" ref="K337" ca="1" si="1551">SUBTOTAL(9,K338:K342)</f>
        <v>40185959.553321093</v>
      </c>
      <c r="L337" s="290">
        <f t="shared" ref="L337" ca="1" si="1552">SUBTOTAL(9,L338:L342)</f>
        <v>39514779.20692493</v>
      </c>
      <c r="M337" s="290">
        <f t="shared" ref="M337" ca="1" si="1553">SUBTOTAL(9,M338:M342)</f>
        <v>35986276.62019974</v>
      </c>
      <c r="N337" s="290">
        <f t="shared" ref="N337" ca="1" si="1554">SUBTOTAL(9,N338:N342)</f>
        <v>41485460.791798837</v>
      </c>
      <c r="O337" s="290">
        <f t="shared" ref="O337" ca="1" si="1555">SUBTOTAL(9,O338:O342)</f>
        <v>40550644.137950212</v>
      </c>
      <c r="P337" s="290">
        <f t="shared" ref="P337" ca="1" si="1556">SUBTOTAL(9,P338:P342)</f>
        <v>41824276.843649276</v>
      </c>
      <c r="Q337" s="290">
        <f t="shared" ref="Q337" ca="1" si="1557">SUBTOTAL(9,Q338:Q342)</f>
        <v>40022581.891375668</v>
      </c>
      <c r="R337" s="290">
        <f t="shared" ref="R337" ca="1" si="1558">SUBTOTAL(9,R338:R342)</f>
        <v>36266393.17430418</v>
      </c>
      <c r="S337" s="290">
        <f t="shared" ref="S337" ca="1" si="1559">SUBTOTAL(9,S338:S342)</f>
        <v>32958185.3014322</v>
      </c>
      <c r="T337" s="290">
        <f t="shared" ref="T337" ca="1" si="1560">SUBTOTAL(9,T338:T342)</f>
        <v>32053410.568771329</v>
      </c>
      <c r="U337" s="290">
        <f t="shared" ref="U337" ca="1" si="1561">SUBTOTAL(9,U338:U342)</f>
        <v>0</v>
      </c>
      <c r="V337" s="290">
        <f t="shared" ref="V337" ca="1" si="1562">SUBTOTAL(9,V338:V342)</f>
        <v>0</v>
      </c>
      <c r="W337" s="290">
        <f t="shared" ref="W337" ca="1" si="1563">SUBTOTAL(9,W338:W342)</f>
        <v>0</v>
      </c>
      <c r="X337" s="290">
        <f t="shared" ref="X337" ca="1" si="1564">SUBTOTAL(9,X338:X342)</f>
        <v>0</v>
      </c>
      <c r="Y337" s="290">
        <f t="shared" ref="Y337" ca="1" si="1565">SUBTOTAL(9,Y338:Y342)</f>
        <v>0</v>
      </c>
      <c r="Z337" s="290">
        <f t="shared" ref="Z337" ca="1" si="1566">SUBTOTAL(9,Z338:Z342)</f>
        <v>0</v>
      </c>
      <c r="AA337" s="290">
        <f t="shared" ref="AA337" ca="1" si="1567">SUBTOTAL(9,AA338:AA342)</f>
        <v>0</v>
      </c>
      <c r="AB337" s="290">
        <f t="shared" ref="AB337" ca="1" si="1568">SUBTOTAL(9,AB338:AB342)</f>
        <v>0</v>
      </c>
      <c r="AC337" s="290">
        <f t="shared" ref="AC337" ca="1" si="1569">SUBTOTAL(9,AC338:AC342)</f>
        <v>0</v>
      </c>
      <c r="AD337" s="290">
        <f t="shared" ref="AD337" ca="1" si="1570">SUBTOTAL(9,AD338:AD342)</f>
        <v>0</v>
      </c>
      <c r="AE337" s="290">
        <f t="shared" ref="AE337" ca="1" si="1571">SUBTOTAL(9,AE338:AE342)</f>
        <v>0</v>
      </c>
      <c r="AF337" s="290">
        <f t="shared" ref="AF337" ca="1" si="1572">SUBTOTAL(9,AF338:AF342)</f>
        <v>0</v>
      </c>
      <c r="AG337" s="290">
        <f t="shared" ref="AG337" ca="1" si="1573">SUBTOTAL(9,AG338:AG342)</f>
        <v>0</v>
      </c>
      <c r="AH337" s="290">
        <f t="shared" ref="AH337" ca="1" si="1574">SUBTOTAL(9,AH338:AH342)</f>
        <v>0</v>
      </c>
      <c r="AI337" s="290">
        <f t="shared" ref="AI337" ca="1" si="1575">SUBTOTAL(9,AI338:AI342)</f>
        <v>0</v>
      </c>
      <c r="AJ337" s="290">
        <f t="shared" ref="AJ337" ca="1" si="1576">SUBTOTAL(9,AJ338:AJ342)</f>
        <v>0</v>
      </c>
      <c r="AK337" s="290">
        <f t="shared" ref="AK337" ca="1" si="1577">SUBTOTAL(9,AK338:AK342)</f>
        <v>504785415.74022818</v>
      </c>
    </row>
    <row r="338" spans="1:37" s="281" customFormat="1" hidden="1" outlineLevel="1">
      <c r="A338" s="283">
        <f>A337</f>
        <v>10</v>
      </c>
      <c r="B338" s="283"/>
      <c r="C338" s="287" t="s">
        <v>224</v>
      </c>
      <c r="D338" s="283"/>
      <c r="E338" s="283"/>
      <c r="F338" s="296"/>
      <c r="G338" s="282"/>
      <c r="H338" s="284">
        <f>HLOOKUP($A338,'Scenario 10'!$I$42:$N$72,Summary!H$2-2015,FALSE)</f>
        <v>18803258.5</v>
      </c>
      <c r="I338" s="284">
        <f>HLOOKUP($A338,'Scenario 10'!$I$42:$N$72,Summary!I$2-2015,FALSE)</f>
        <v>11636785.1775</v>
      </c>
      <c r="J338" s="284">
        <f>HLOOKUP($A338,'Scenario 10'!$I$42:$N$72,Summary!J$2-2015,FALSE)</f>
        <v>7766930.3624999989</v>
      </c>
      <c r="K338" s="284">
        <f>HLOOKUP($A338,'Scenario 10'!$I$42:$N$72,Summary!K$2-2015,FALSE)</f>
        <v>12517288.807500001</v>
      </c>
      <c r="L338" s="284">
        <f>HLOOKUP($A338,'Scenario 10'!$I$42:$N$72,Summary!L$2-2015,FALSE)</f>
        <v>11073011.487067334</v>
      </c>
      <c r="M338" s="284">
        <f>HLOOKUP($A338,'Scenario 10'!$I$42:$N$72,Summary!M$2-2015,FALSE)</f>
        <v>8080714.3491449989</v>
      </c>
      <c r="N338" s="284">
        <f>HLOOKUP($A338,'Scenario 10'!$I$42:$N$72,Summary!N$2-2015,FALSE)</f>
        <v>13022987.275323</v>
      </c>
      <c r="O338" s="284">
        <f>HLOOKUP($A338,'Scenario 10'!$I$42:$N$72,Summary!O$2-2015,FALSE)</f>
        <v>11520361.151144855</v>
      </c>
      <c r="P338" s="284">
        <f>HLOOKUP($A338,'Scenario 10'!$I$42:$N$72,Summary!P$2-2015,FALSE)</f>
        <v>8407175.2088504583</v>
      </c>
      <c r="Q338" s="284">
        <f>HLOOKUP($A338,'Scenario 10'!$I$42:$N$72,Summary!Q$2-2015,FALSE)</f>
        <v>9823109.0719033834</v>
      </c>
      <c r="R338" s="284">
        <f>HLOOKUP($A338,'Scenario 10'!$I$42:$N$72,Summary!R$2-2015,FALSE)</f>
        <v>5825090.8984424379</v>
      </c>
      <c r="S338" s="284">
        <f>HLOOKUP($A338,'Scenario 10'!$I$42:$N$72,Summary!S$2-2015,FALSE)</f>
        <v>1909256.9800532283</v>
      </c>
      <c r="T338" s="284">
        <f>HLOOKUP($A338,'Scenario 10'!$I$42:$N$72,Summary!T$2-2015,FALSE)</f>
        <v>570823.68096477934</v>
      </c>
      <c r="U338" s="284">
        <f>HLOOKUP($A338,'Scenario 10'!$I$42:$N$72,Summary!U$2-2015,FALSE)</f>
        <v>0</v>
      </c>
      <c r="V338" s="284">
        <f>HLOOKUP($A338,'Scenario 10'!$I$42:$N$72,Summary!V$2-2015,FALSE)</f>
        <v>0</v>
      </c>
      <c r="W338" s="284">
        <f>HLOOKUP($A338,'Scenario 10'!$I$42:$N$72,Summary!W$2-2015,FALSE)</f>
        <v>0</v>
      </c>
      <c r="X338" s="284">
        <f>HLOOKUP($A338,'Scenario 10'!$I$42:$N$72,Summary!X$2-2015,FALSE)</f>
        <v>0</v>
      </c>
      <c r="Y338" s="284">
        <f>HLOOKUP($A338,'Scenario 10'!$I$42:$N$72,Summary!Y$2-2015,FALSE)</f>
        <v>0</v>
      </c>
      <c r="Z338" s="284">
        <f>HLOOKUP($A338,'Scenario 10'!$I$42:$N$72,Summary!Z$2-2015,FALSE)</f>
        <v>0</v>
      </c>
      <c r="AA338" s="284">
        <f>HLOOKUP($A338,'Scenario 10'!$I$42:$N$72,Summary!AA$2-2015,FALSE)</f>
        <v>0</v>
      </c>
      <c r="AB338" s="284">
        <f>HLOOKUP($A338,'Scenario 10'!$I$42:$N$72,Summary!AB$2-2015,FALSE)</f>
        <v>0</v>
      </c>
      <c r="AC338" s="284">
        <f>HLOOKUP($A338,'Scenario 10'!$I$42:$N$72,Summary!AC$2-2015,FALSE)</f>
        <v>0</v>
      </c>
      <c r="AD338" s="284">
        <f>HLOOKUP($A338,'Scenario 10'!$I$42:$N$72,Summary!AD$2-2015,FALSE)</f>
        <v>0</v>
      </c>
      <c r="AE338" s="284">
        <f>HLOOKUP($A338,'Scenario 10'!$I$42:$N$72,Summary!AE$2-2015,FALSE)</f>
        <v>0</v>
      </c>
      <c r="AF338" s="284">
        <f>HLOOKUP($A338,'Scenario 10'!$I$42:$N$72,Summary!AF$2-2015,FALSE)</f>
        <v>0</v>
      </c>
      <c r="AG338" s="284">
        <f>HLOOKUP($A338,'Scenario 10'!$I$42:$N$72,Summary!AG$2-2015,FALSE)</f>
        <v>0</v>
      </c>
      <c r="AH338" s="284">
        <f>HLOOKUP($A338,'Scenario 10'!$I$42:$N$72,Summary!AH$2-2015,FALSE)</f>
        <v>0</v>
      </c>
      <c r="AI338" s="284">
        <f>HLOOKUP($A338,'Scenario 10'!$I$42:$N$72,Summary!AI$2-2015,FALSE)</f>
        <v>0</v>
      </c>
      <c r="AJ338" s="284">
        <f>HLOOKUP($A338,'Scenario 10'!$I$42:$N$72,Summary!AJ$2-2015,FALSE)</f>
        <v>0</v>
      </c>
      <c r="AK338" s="284">
        <f>SUM(H338:AJ338)</f>
        <v>120956792.95039448</v>
      </c>
    </row>
    <row r="339" spans="1:37" s="281" customFormat="1" hidden="1" outlineLevel="1">
      <c r="A339" s="283">
        <f>A338</f>
        <v>10</v>
      </c>
      <c r="B339" s="283"/>
      <c r="C339" s="287" t="s">
        <v>225</v>
      </c>
      <c r="D339" s="283"/>
      <c r="E339" s="283"/>
      <c r="F339" s="296"/>
      <c r="G339" s="282"/>
      <c r="H339" s="284">
        <f ca="1">HLOOKUP($A339,'Scenario 10'!$I$75:$N$105,Summary!H$2-2015,FALSE)</f>
        <v>600000</v>
      </c>
      <c r="I339" s="284">
        <f ca="1">HLOOKUP($A339,'Scenario 10'!$I$75:$N$105,Summary!I$2-2015,FALSE)</f>
        <v>3927000</v>
      </c>
      <c r="J339" s="284">
        <f ca="1">HLOOKUP($A339,'Scenario 10'!$I$75:$N$105,Summary!J$2-2015,FALSE)</f>
        <v>728000</v>
      </c>
      <c r="K339" s="284">
        <f ca="1">HLOOKUP($A339,'Scenario 10'!$I$75:$N$105,Summary!K$2-2015,FALSE)</f>
        <v>742000</v>
      </c>
      <c r="L339" s="284">
        <f ca="1">HLOOKUP($A339,'Scenario 10'!$I$75:$N$105,Summary!L$2-2015,FALSE)</f>
        <v>1730432.16</v>
      </c>
      <c r="M339" s="284">
        <f ca="1">HLOOKUP($A339,'Scenario 10'!$I$75:$N$105,Summary!M$2-2015,FALSE)</f>
        <v>660000</v>
      </c>
      <c r="N339" s="284">
        <f ca="1">HLOOKUP($A339,'Scenario 10'!$I$75:$N$105,Summary!N$2-2015,FALSE)</f>
        <v>672000.00000000012</v>
      </c>
      <c r="O339" s="284">
        <f ca="1">HLOOKUP($A339,'Scenario 10'!$I$75:$N$105,Summary!O$2-2015,FALSE)</f>
        <v>684000.00000000012</v>
      </c>
      <c r="P339" s="284">
        <f ca="1">HLOOKUP($A339,'Scenario 10'!$I$75:$N$105,Summary!P$2-2015,FALSE)</f>
        <v>4503892.9882573634</v>
      </c>
      <c r="Q339" s="284">
        <f ca="1">HLOOKUP($A339,'Scenario 10'!$I$75:$N$105,Summary!Q$2-2015,FALSE)</f>
        <v>708000</v>
      </c>
      <c r="R339" s="284">
        <f ca="1">HLOOKUP($A339,'Scenario 10'!$I$75:$N$105,Summary!R$2-2015,FALSE)</f>
        <v>360000</v>
      </c>
      <c r="S339" s="284">
        <f ca="1">HLOOKUP($A339,'Scenario 10'!$I$75:$N$105,Summary!S$2-2015,FALSE)</f>
        <v>366000</v>
      </c>
      <c r="T339" s="284">
        <f ca="1">HLOOKUP($A339,'Scenario 10'!$I$75:$N$105,Summary!T$2-2015,FALSE)</f>
        <v>186000</v>
      </c>
      <c r="U339" s="284">
        <f ca="1">HLOOKUP($A339,'Scenario 10'!$I$75:$N$105,Summary!U$2-2015,FALSE)</f>
        <v>0</v>
      </c>
      <c r="V339" s="284">
        <f ca="1">HLOOKUP($A339,'Scenario 10'!$I$75:$N$105,Summary!V$2-2015,FALSE)</f>
        <v>0</v>
      </c>
      <c r="W339" s="284">
        <f ca="1">HLOOKUP($A339,'Scenario 10'!$I$75:$N$105,Summary!W$2-2015,FALSE)</f>
        <v>0</v>
      </c>
      <c r="X339" s="284">
        <f ca="1">HLOOKUP($A339,'Scenario 10'!$I$75:$N$105,Summary!X$2-2015,FALSE)</f>
        <v>0</v>
      </c>
      <c r="Y339" s="284">
        <f ca="1">HLOOKUP($A339,'Scenario 10'!$I$75:$N$105,Summary!Y$2-2015,FALSE)</f>
        <v>0</v>
      </c>
      <c r="Z339" s="284">
        <f ca="1">HLOOKUP($A339,'Scenario 10'!$I$75:$N$105,Summary!Z$2-2015,FALSE)</f>
        <v>0</v>
      </c>
      <c r="AA339" s="284">
        <f ca="1">HLOOKUP($A339,'Scenario 10'!$I$75:$N$105,Summary!AA$2-2015,FALSE)</f>
        <v>0</v>
      </c>
      <c r="AB339" s="284">
        <f ca="1">HLOOKUP($A339,'Scenario 10'!$I$75:$N$105,Summary!AB$2-2015,FALSE)</f>
        <v>0</v>
      </c>
      <c r="AC339" s="284">
        <f ca="1">HLOOKUP($A339,'Scenario 10'!$I$75:$N$105,Summary!AC$2-2015,FALSE)</f>
        <v>0</v>
      </c>
      <c r="AD339" s="284">
        <f ca="1">HLOOKUP($A339,'Scenario 10'!$I$75:$N$105,Summary!AD$2-2015,FALSE)</f>
        <v>0</v>
      </c>
      <c r="AE339" s="284">
        <f ca="1">HLOOKUP($A339,'Scenario 10'!$I$75:$N$105,Summary!AE$2-2015,FALSE)</f>
        <v>0</v>
      </c>
      <c r="AF339" s="284">
        <f ca="1">HLOOKUP($A339,'Scenario 10'!$I$75:$N$105,Summary!AF$2-2015,FALSE)</f>
        <v>0</v>
      </c>
      <c r="AG339" s="284">
        <f ca="1">HLOOKUP($A339,'Scenario 10'!$I$75:$N$105,Summary!AG$2-2015,FALSE)</f>
        <v>0</v>
      </c>
      <c r="AH339" s="284">
        <f ca="1">HLOOKUP($A339,'Scenario 10'!$I$75:$N$105,Summary!AH$2-2015,FALSE)</f>
        <v>0</v>
      </c>
      <c r="AI339" s="284">
        <f ca="1">HLOOKUP($A339,'Scenario 10'!$I$75:$N$105,Summary!AI$2-2015,FALSE)</f>
        <v>0</v>
      </c>
      <c r="AJ339" s="284">
        <f ca="1">HLOOKUP($A339,'Scenario 10'!$I$75:$N$105,Summary!AJ$2-2015,FALSE)</f>
        <v>0</v>
      </c>
      <c r="AK339" s="284">
        <f ca="1">SUM(H339:AJ339)</f>
        <v>15867325.148257364</v>
      </c>
    </row>
    <row r="340" spans="1:37" s="281" customFormat="1" hidden="1" outlineLevel="1">
      <c r="A340" s="283">
        <f>A339</f>
        <v>10</v>
      </c>
      <c r="B340" s="283"/>
      <c r="C340" s="287" t="s">
        <v>226</v>
      </c>
      <c r="D340" s="283"/>
      <c r="E340" s="283"/>
      <c r="F340" s="296"/>
      <c r="G340" s="282"/>
      <c r="H340" s="284">
        <f>HLOOKUP($A340,'Scenario 10'!$I$108:$N$138,Summary!H$2-2015,FALSE)</f>
        <v>18063856.140000001</v>
      </c>
      <c r="I340" s="284">
        <f>HLOOKUP($A340,'Scenario 10'!$I$108:$N$138,Summary!I$2-2015,FALSE)</f>
        <v>16632735.566355139</v>
      </c>
      <c r="J340" s="284">
        <f>HLOOKUP($A340,'Scenario 10'!$I$108:$N$138,Summary!J$2-2015,FALSE)</f>
        <v>16916012.204859816</v>
      </c>
      <c r="K340" s="284">
        <f>HLOOKUP($A340,'Scenario 10'!$I$108:$N$138,Summary!K$2-2015,FALSE)</f>
        <v>17795841.474392522</v>
      </c>
      <c r="L340" s="284">
        <f>HLOOKUP($A340,'Scenario 10'!$I$108:$N$138,Summary!L$2-2015,FALSE)</f>
        <v>17896680.80747664</v>
      </c>
      <c r="M340" s="284">
        <f>HLOOKUP($A340,'Scenario 10'!$I$108:$N$138,Summary!M$2-2015,FALSE)</f>
        <v>18254614.423626173</v>
      </c>
      <c r="N340" s="284">
        <f>HLOOKUP($A340,'Scenario 10'!$I$108:$N$138,Summary!N$2-2015,FALSE)</f>
        <v>18619706.712098695</v>
      </c>
      <c r="O340" s="284">
        <f>HLOOKUP($A340,'Scenario 10'!$I$108:$N$138,Summary!O$2-2015,FALSE)</f>
        <v>18992100.846340671</v>
      </c>
      <c r="P340" s="284">
        <f>HLOOKUP($A340,'Scenario 10'!$I$108:$N$138,Summary!P$2-2015,FALSE)</f>
        <v>19371942.863267478</v>
      </c>
      <c r="Q340" s="284">
        <f>HLOOKUP($A340,'Scenario 10'!$I$108:$N$138,Summary!Q$2-2015,FALSE)</f>
        <v>19759381.720532831</v>
      </c>
      <c r="R340" s="284">
        <f>HLOOKUP($A340,'Scenario 10'!$I$108:$N$138,Summary!R$2-2015,FALSE)</f>
        <v>20154569.354943492</v>
      </c>
      <c r="S340" s="284">
        <f>HLOOKUP($A340,'Scenario 10'!$I$108:$N$138,Summary!S$2-2015,FALSE)</f>
        <v>20557660.742042359</v>
      </c>
      <c r="T340" s="284">
        <f>HLOOKUP($A340,'Scenario 10'!$I$108:$N$138,Summary!T$2-2015,FALSE)</f>
        <v>20968813.956883207</v>
      </c>
      <c r="U340" s="284">
        <f>HLOOKUP($A340,'Scenario 10'!$I$108:$N$138,Summary!U$2-2015,FALSE)</f>
        <v>0</v>
      </c>
      <c r="V340" s="284">
        <f>HLOOKUP($A340,'Scenario 10'!$I$108:$N$138,Summary!V$2-2015,FALSE)</f>
        <v>0</v>
      </c>
      <c r="W340" s="284">
        <f>HLOOKUP($A340,'Scenario 10'!$I$108:$N$138,Summary!W$2-2015,FALSE)</f>
        <v>0</v>
      </c>
      <c r="X340" s="284">
        <f>HLOOKUP($A340,'Scenario 10'!$I$108:$N$138,Summary!X$2-2015,FALSE)</f>
        <v>0</v>
      </c>
      <c r="Y340" s="284">
        <f>HLOOKUP($A340,'Scenario 10'!$I$108:$N$138,Summary!Y$2-2015,FALSE)</f>
        <v>0</v>
      </c>
      <c r="Z340" s="284">
        <f>HLOOKUP($A340,'Scenario 10'!$I$108:$N$138,Summary!Z$2-2015,FALSE)</f>
        <v>0</v>
      </c>
      <c r="AA340" s="284">
        <f>HLOOKUP($A340,'Scenario 10'!$I$108:$N$138,Summary!AA$2-2015,FALSE)</f>
        <v>0</v>
      </c>
      <c r="AB340" s="284">
        <f>HLOOKUP($A340,'Scenario 10'!$I$108:$N$138,Summary!AB$2-2015,FALSE)</f>
        <v>0</v>
      </c>
      <c r="AC340" s="284">
        <f>HLOOKUP($A340,'Scenario 10'!$I$108:$N$138,Summary!AC$2-2015,FALSE)</f>
        <v>0</v>
      </c>
      <c r="AD340" s="284">
        <f>HLOOKUP($A340,'Scenario 10'!$I$108:$N$138,Summary!AD$2-2015,FALSE)</f>
        <v>0</v>
      </c>
      <c r="AE340" s="284">
        <f>HLOOKUP($A340,'Scenario 10'!$I$108:$N$138,Summary!AE$2-2015,FALSE)</f>
        <v>0</v>
      </c>
      <c r="AF340" s="284">
        <f>HLOOKUP($A340,'Scenario 10'!$I$108:$N$138,Summary!AF$2-2015,FALSE)</f>
        <v>0</v>
      </c>
      <c r="AG340" s="284">
        <f>HLOOKUP($A340,'Scenario 10'!$I$108:$N$138,Summary!AG$2-2015,FALSE)</f>
        <v>0</v>
      </c>
      <c r="AH340" s="284">
        <f>HLOOKUP($A340,'Scenario 10'!$I$108:$N$138,Summary!AH$2-2015,FALSE)</f>
        <v>0</v>
      </c>
      <c r="AI340" s="284">
        <f>HLOOKUP($A340,'Scenario 10'!$I$108:$N$138,Summary!AI$2-2015,FALSE)</f>
        <v>0</v>
      </c>
      <c r="AJ340" s="284">
        <f>HLOOKUP($A340,'Scenario 10'!$I$108:$N$138,Summary!AJ$2-2015,FALSE)</f>
        <v>0</v>
      </c>
      <c r="AK340" s="284">
        <f>SUM(H340:AJ340)</f>
        <v>243983916.81281906</v>
      </c>
    </row>
    <row r="341" spans="1:37" s="281" customFormat="1" hidden="1" outlineLevel="1">
      <c r="A341" s="283">
        <f>A340</f>
        <v>10</v>
      </c>
      <c r="B341" s="283"/>
      <c r="C341" s="287" t="s">
        <v>227</v>
      </c>
      <c r="D341" s="283"/>
      <c r="E341" s="283"/>
      <c r="F341" s="296"/>
      <c r="G341" s="282"/>
      <c r="H341" s="284">
        <f>HLOOKUP($A341,'Scenario 10'!$I$143:$N$173,Summary!H$2-2015,FALSE)</f>
        <v>10696150.390000001</v>
      </c>
      <c r="I341" s="284">
        <f>HLOOKUP($A341,'Scenario 10'!$I$143:$N$173,Summary!I$2-2015,FALSE)</f>
        <v>8051695.4700000007</v>
      </c>
      <c r="J341" s="284">
        <f>HLOOKUP($A341,'Scenario 10'!$I$143:$N$173,Summary!J$2-2015,FALSE)</f>
        <v>6101121.8250000002</v>
      </c>
      <c r="K341" s="284">
        <f>HLOOKUP($A341,'Scenario 10'!$I$143:$N$173,Summary!K$2-2015,FALSE)</f>
        <v>8004623.8500000006</v>
      </c>
      <c r="L341" s="284">
        <f>HLOOKUP($A341,'Scenario 10'!$I$143:$N$173,Summary!L$2-2015,FALSE)</f>
        <v>7644655.5</v>
      </c>
      <c r="M341" s="284">
        <f>HLOOKUP($A341,'Scenario 10'!$I$143:$N$173,Summary!M$2-2015,FALSE)</f>
        <v>7797548.6099999975</v>
      </c>
      <c r="N341" s="284">
        <f>HLOOKUP($A341,'Scenario 10'!$I$143:$N$173,Summary!N$2-2015,FALSE)</f>
        <v>7953499.5821999991</v>
      </c>
      <c r="O341" s="284">
        <f>HLOOKUP($A341,'Scenario 10'!$I$143:$N$173,Summary!O$2-2015,FALSE)</f>
        <v>8112569.5738440007</v>
      </c>
      <c r="P341" s="284">
        <f>HLOOKUP($A341,'Scenario 10'!$I$143:$N$173,Summary!P$2-2015,FALSE)</f>
        <v>8274820.9653208777</v>
      </c>
      <c r="Q341" s="284">
        <f>HLOOKUP($A341,'Scenario 10'!$I$143:$N$173,Summary!Q$2-2015,FALSE)</f>
        <v>8440317.3846272975</v>
      </c>
      <c r="R341" s="284">
        <f>HLOOKUP($A341,'Scenario 10'!$I$143:$N$173,Summary!R$2-2015,FALSE)</f>
        <v>8609123.732319843</v>
      </c>
      <c r="S341" s="284">
        <f>HLOOKUP($A341,'Scenario 10'!$I$143:$N$173,Summary!S$2-2015,FALSE)</f>
        <v>8781306.20696624</v>
      </c>
      <c r="T341" s="284">
        <f>HLOOKUP($A341,'Scenario 10'!$I$143:$N$173,Summary!T$2-2015,FALSE)</f>
        <v>8956932.3311055638</v>
      </c>
      <c r="U341" s="284">
        <f>HLOOKUP($A341,'Scenario 10'!$I$143:$N$173,Summary!U$2-2015,FALSE)</f>
        <v>0</v>
      </c>
      <c r="V341" s="284">
        <f>HLOOKUP($A341,'Scenario 10'!$I$143:$N$173,Summary!V$2-2015,FALSE)</f>
        <v>0</v>
      </c>
      <c r="W341" s="284">
        <f>HLOOKUP($A341,'Scenario 10'!$I$143:$N$173,Summary!W$2-2015,FALSE)</f>
        <v>0</v>
      </c>
      <c r="X341" s="284">
        <f>HLOOKUP($A341,'Scenario 10'!$I$143:$N$173,Summary!X$2-2015,FALSE)</f>
        <v>0</v>
      </c>
      <c r="Y341" s="284">
        <f>HLOOKUP($A341,'Scenario 10'!$I$143:$N$173,Summary!Y$2-2015,FALSE)</f>
        <v>0</v>
      </c>
      <c r="Z341" s="284">
        <f>HLOOKUP($A341,'Scenario 10'!$I$143:$N$173,Summary!Z$2-2015,FALSE)</f>
        <v>0</v>
      </c>
      <c r="AA341" s="284">
        <f>HLOOKUP($A341,'Scenario 10'!$I$143:$N$173,Summary!AA$2-2015,FALSE)</f>
        <v>0</v>
      </c>
      <c r="AB341" s="284">
        <f>HLOOKUP($A341,'Scenario 10'!$I$143:$N$173,Summary!AB$2-2015,FALSE)</f>
        <v>0</v>
      </c>
      <c r="AC341" s="284">
        <f>HLOOKUP($A341,'Scenario 10'!$I$143:$N$173,Summary!AC$2-2015,FALSE)</f>
        <v>0</v>
      </c>
      <c r="AD341" s="284">
        <f>HLOOKUP($A341,'Scenario 10'!$I$143:$N$173,Summary!AD$2-2015,FALSE)</f>
        <v>0</v>
      </c>
      <c r="AE341" s="284">
        <f>HLOOKUP($A341,'Scenario 10'!$I$143:$N$173,Summary!AE$2-2015,FALSE)</f>
        <v>0</v>
      </c>
      <c r="AF341" s="284">
        <f>HLOOKUP($A341,'Scenario 10'!$I$143:$N$173,Summary!AF$2-2015,FALSE)</f>
        <v>0</v>
      </c>
      <c r="AG341" s="284">
        <f>HLOOKUP($A341,'Scenario 10'!$I$143:$N$173,Summary!AG$2-2015,FALSE)</f>
        <v>0</v>
      </c>
      <c r="AH341" s="284">
        <f>HLOOKUP($A341,'Scenario 10'!$I$143:$N$173,Summary!AH$2-2015,FALSE)</f>
        <v>0</v>
      </c>
      <c r="AI341" s="284">
        <f>HLOOKUP($A341,'Scenario 10'!$I$143:$N$173,Summary!AI$2-2015,FALSE)</f>
        <v>0</v>
      </c>
      <c r="AJ341" s="284">
        <f>HLOOKUP($A341,'Scenario 10'!$I$143:$N$173,Summary!AJ$2-2015,FALSE)</f>
        <v>0</v>
      </c>
      <c r="AK341" s="284">
        <f>SUM(H341:AJ341)</f>
        <v>107424365.42138381</v>
      </c>
    </row>
    <row r="342" spans="1:37" s="281" customFormat="1" hidden="1" outlineLevel="1">
      <c r="A342" s="283">
        <f>A341</f>
        <v>10</v>
      </c>
      <c r="B342" s="283"/>
      <c r="C342" s="287" t="s">
        <v>114</v>
      </c>
      <c r="D342" s="283"/>
      <c r="E342" s="283"/>
      <c r="F342" s="296"/>
      <c r="G342" s="282"/>
      <c r="H342" s="284">
        <f>HLOOKUP($A342,'Scenario 10'!$I$178:$N$208,Summary!H$2-2015,FALSE)</f>
        <v>2076817</v>
      </c>
      <c r="I342" s="284">
        <f>HLOOKUP($A342,'Scenario 10'!$I$178:$N$208,Summary!I$2-2015,FALSE)</f>
        <v>845700.66190476192</v>
      </c>
      <c r="J342" s="284">
        <f>HLOOKUP($A342,'Scenario 10'!$I$178:$N$208,Summary!J$2-2015,FALSE)</f>
        <v>1091384.3523809523</v>
      </c>
      <c r="K342" s="284">
        <f>HLOOKUP($A342,'Scenario 10'!$I$178:$N$208,Summary!K$2-2015,FALSE)</f>
        <v>1126205.4214285715</v>
      </c>
      <c r="L342" s="284">
        <f>HLOOKUP($A342,'Scenario 10'!$I$178:$N$208,Summary!L$2-2015,FALSE)</f>
        <v>1169999.2523809522</v>
      </c>
      <c r="M342" s="284">
        <f>HLOOKUP($A342,'Scenario 10'!$I$178:$N$208,Summary!M$2-2015,FALSE)</f>
        <v>1193399.2374285716</v>
      </c>
      <c r="N342" s="284">
        <f>HLOOKUP($A342,'Scenario 10'!$I$178:$N$208,Summary!N$2-2015,FALSE)</f>
        <v>1217267.2221771427</v>
      </c>
      <c r="O342" s="284">
        <f>HLOOKUP($A342,'Scenario 10'!$I$178:$N$208,Summary!O$2-2015,FALSE)</f>
        <v>1241612.5666206856</v>
      </c>
      <c r="P342" s="284">
        <f>HLOOKUP($A342,'Scenario 10'!$I$178:$N$208,Summary!P$2-2015,FALSE)</f>
        <v>1266444.8179530995</v>
      </c>
      <c r="Q342" s="284">
        <f>HLOOKUP($A342,'Scenario 10'!$I$178:$N$208,Summary!Q$2-2015,FALSE)</f>
        <v>1291773.7143121613</v>
      </c>
      <c r="R342" s="284">
        <f>HLOOKUP($A342,'Scenario 10'!$I$178:$N$208,Summary!R$2-2015,FALSE)</f>
        <v>1317609.1885984046</v>
      </c>
      <c r="S342" s="284">
        <f>HLOOKUP($A342,'Scenario 10'!$I$178:$N$208,Summary!S$2-2015,FALSE)</f>
        <v>1343961.3723703728</v>
      </c>
      <c r="T342" s="284">
        <f>HLOOKUP($A342,'Scenario 10'!$I$178:$N$208,Summary!T$2-2015,FALSE)</f>
        <v>1370840.5998177798</v>
      </c>
      <c r="U342" s="284">
        <f>HLOOKUP($A342,'Scenario 10'!$I$178:$N$208,Summary!U$2-2015,FALSE)</f>
        <v>0</v>
      </c>
      <c r="V342" s="284">
        <f>HLOOKUP($A342,'Scenario 10'!$I$178:$N$208,Summary!V$2-2015,FALSE)</f>
        <v>0</v>
      </c>
      <c r="W342" s="284">
        <f>HLOOKUP($A342,'Scenario 10'!$I$178:$N$208,Summary!W$2-2015,FALSE)</f>
        <v>0</v>
      </c>
      <c r="X342" s="284">
        <f>HLOOKUP($A342,'Scenario 10'!$I$178:$N$208,Summary!X$2-2015,FALSE)</f>
        <v>0</v>
      </c>
      <c r="Y342" s="284">
        <f>HLOOKUP($A342,'Scenario 10'!$I$178:$N$208,Summary!Y$2-2015,FALSE)</f>
        <v>0</v>
      </c>
      <c r="Z342" s="284">
        <f>HLOOKUP($A342,'Scenario 10'!$I$178:$N$208,Summary!Z$2-2015,FALSE)</f>
        <v>0</v>
      </c>
      <c r="AA342" s="284">
        <f>HLOOKUP($A342,'Scenario 10'!$I$178:$N$208,Summary!AA$2-2015,FALSE)</f>
        <v>0</v>
      </c>
      <c r="AB342" s="284">
        <f>HLOOKUP($A342,'Scenario 10'!$I$178:$N$208,Summary!AB$2-2015,FALSE)</f>
        <v>0</v>
      </c>
      <c r="AC342" s="284">
        <f>HLOOKUP($A342,'Scenario 10'!$I$178:$N$208,Summary!AC$2-2015,FALSE)</f>
        <v>0</v>
      </c>
      <c r="AD342" s="284">
        <f>HLOOKUP($A342,'Scenario 10'!$I$178:$N$208,Summary!AD$2-2015,FALSE)</f>
        <v>0</v>
      </c>
      <c r="AE342" s="284">
        <f>HLOOKUP($A342,'Scenario 10'!$I$178:$N$208,Summary!AE$2-2015,FALSE)</f>
        <v>0</v>
      </c>
      <c r="AF342" s="284">
        <f>HLOOKUP($A342,'Scenario 10'!$I$178:$N$208,Summary!AF$2-2015,FALSE)</f>
        <v>0</v>
      </c>
      <c r="AG342" s="284">
        <f>HLOOKUP($A342,'Scenario 10'!$I$178:$N$208,Summary!AG$2-2015,FALSE)</f>
        <v>0</v>
      </c>
      <c r="AH342" s="284">
        <f>HLOOKUP($A342,'Scenario 10'!$I$178:$N$208,Summary!AH$2-2015,FALSE)</f>
        <v>0</v>
      </c>
      <c r="AI342" s="284">
        <f>HLOOKUP($A342,'Scenario 10'!$I$178:$N$208,Summary!AI$2-2015,FALSE)</f>
        <v>0</v>
      </c>
      <c r="AJ342" s="284">
        <f>HLOOKUP($A342,'Scenario 10'!$I$178:$N$208,Summary!AJ$2-2015,FALSE)</f>
        <v>0</v>
      </c>
      <c r="AK342" s="284">
        <f>SUM(H342:AJ342)</f>
        <v>16553015.407373458</v>
      </c>
    </row>
    <row r="343" spans="1:37" s="281" customFormat="1" collapsed="1">
      <c r="A343" s="285" t="s">
        <v>276</v>
      </c>
      <c r="B343" s="285" t="str">
        <f t="shared" ref="B343" si="1578">CONCATENATE("Sensitivity ",A343)</f>
        <v>Sensitivity 10A</v>
      </c>
      <c r="C343" s="289" t="s">
        <v>287</v>
      </c>
      <c r="D343" s="285">
        <v>2028</v>
      </c>
      <c r="E343" s="285">
        <v>2028</v>
      </c>
      <c r="F343" s="295" t="s">
        <v>323</v>
      </c>
      <c r="G343" s="288"/>
      <c r="H343" s="290">
        <f ca="1">SUBTOTAL(9,H344:H348)</f>
        <v>50240082.030000001</v>
      </c>
      <c r="I343" s="290">
        <f t="shared" ref="I343" ca="1" si="1579">SUBTOTAL(9,I344:I348)</f>
        <v>51609983.380000003</v>
      </c>
      <c r="J343" s="290">
        <f t="shared" ref="J343" ca="1" si="1580">SUBTOTAL(9,J344:J348)</f>
        <v>32603448.744740766</v>
      </c>
      <c r="K343" s="290">
        <f t="shared" ref="K343" ca="1" si="1581">SUBTOTAL(9,K344:K348)</f>
        <v>41141167.553321093</v>
      </c>
      <c r="L343" s="290">
        <f t="shared" ref="L343" ca="1" si="1582">SUBTOTAL(9,L344:L348)</f>
        <v>38432347.046924926</v>
      </c>
      <c r="M343" s="290">
        <f t="shared" ref="M343" ca="1" si="1583">SUBTOTAL(9,M344:M348)</f>
        <v>35986276.62019974</v>
      </c>
      <c r="N343" s="290">
        <f t="shared" ref="N343" ca="1" si="1584">SUBTOTAL(9,N344:N348)</f>
        <v>41485460.791798837</v>
      </c>
      <c r="O343" s="290">
        <f t="shared" ref="O343" ca="1" si="1585">SUBTOTAL(9,O344:O348)</f>
        <v>44283872.557810374</v>
      </c>
      <c r="P343" s="290">
        <f t="shared" ref="P343" ca="1" si="1586">SUBTOTAL(9,P344:P348)</f>
        <v>35704410.672958039</v>
      </c>
      <c r="Q343" s="290">
        <f t="shared" ref="Q343" ca="1" si="1587">SUBTOTAL(9,Q344:Q348)</f>
        <v>36430343.176637866</v>
      </c>
      <c r="R343" s="290">
        <f t="shared" ref="R343" ca="1" si="1588">SUBTOTAL(9,R344:R348)</f>
        <v>33006259.996575076</v>
      </c>
      <c r="S343" s="290">
        <f t="shared" ref="S343" ca="1" si="1589">SUBTOTAL(9,S344:S348)</f>
        <v>31220122.256463613</v>
      </c>
      <c r="T343" s="290">
        <f t="shared" ref="T343" ca="1" si="1590">SUBTOTAL(9,T344:T348)</f>
        <v>0</v>
      </c>
      <c r="U343" s="290">
        <f t="shared" ref="U343" ca="1" si="1591">SUBTOTAL(9,U344:U348)</f>
        <v>0</v>
      </c>
      <c r="V343" s="290">
        <f t="shared" ref="V343" ca="1" si="1592">SUBTOTAL(9,V344:V348)</f>
        <v>0</v>
      </c>
      <c r="W343" s="290">
        <f t="shared" ref="W343" ca="1" si="1593">SUBTOTAL(9,W344:W348)</f>
        <v>0</v>
      </c>
      <c r="X343" s="290">
        <f t="shared" ref="X343" ca="1" si="1594">SUBTOTAL(9,X344:X348)</f>
        <v>0</v>
      </c>
      <c r="Y343" s="290">
        <f t="shared" ref="Y343" ca="1" si="1595">SUBTOTAL(9,Y344:Y348)</f>
        <v>0</v>
      </c>
      <c r="Z343" s="290">
        <f t="shared" ref="Z343" ca="1" si="1596">SUBTOTAL(9,Z344:Z348)</f>
        <v>0</v>
      </c>
      <c r="AA343" s="290">
        <f t="shared" ref="AA343" ca="1" si="1597">SUBTOTAL(9,AA344:AA348)</f>
        <v>0</v>
      </c>
      <c r="AB343" s="290">
        <f t="shared" ref="AB343" ca="1" si="1598">SUBTOTAL(9,AB344:AB348)</f>
        <v>0</v>
      </c>
      <c r="AC343" s="290">
        <f t="shared" ref="AC343" ca="1" si="1599">SUBTOTAL(9,AC344:AC348)</f>
        <v>0</v>
      </c>
      <c r="AD343" s="290">
        <f t="shared" ref="AD343" ca="1" si="1600">SUBTOTAL(9,AD344:AD348)</f>
        <v>0</v>
      </c>
      <c r="AE343" s="290">
        <f t="shared" ref="AE343" ca="1" si="1601">SUBTOTAL(9,AE344:AE348)</f>
        <v>0</v>
      </c>
      <c r="AF343" s="290">
        <f t="shared" ref="AF343" ca="1" si="1602">SUBTOTAL(9,AF344:AF348)</f>
        <v>0</v>
      </c>
      <c r="AG343" s="290">
        <f t="shared" ref="AG343" ca="1" si="1603">SUBTOTAL(9,AG344:AG348)</f>
        <v>0</v>
      </c>
      <c r="AH343" s="290">
        <f t="shared" ref="AH343" ca="1" si="1604">SUBTOTAL(9,AH344:AH348)</f>
        <v>0</v>
      </c>
      <c r="AI343" s="290">
        <f t="shared" ref="AI343" ca="1" si="1605">SUBTOTAL(9,AI344:AI348)</f>
        <v>0</v>
      </c>
      <c r="AJ343" s="290">
        <f t="shared" ref="AJ343" ca="1" si="1606">SUBTOTAL(9,AJ344:AJ348)</f>
        <v>0</v>
      </c>
      <c r="AK343" s="290">
        <f t="shared" ref="AK343" ca="1" si="1607">SUBTOTAL(9,AK344:AK348)</f>
        <v>472143774.82743037</v>
      </c>
    </row>
    <row r="344" spans="1:37" s="281" customFormat="1" hidden="1" outlineLevel="1">
      <c r="A344" s="283" t="str">
        <f>A343</f>
        <v>10A</v>
      </c>
      <c r="B344" s="283"/>
      <c r="C344" s="287" t="s">
        <v>224</v>
      </c>
      <c r="D344" s="283"/>
      <c r="E344" s="283"/>
      <c r="F344" s="296"/>
      <c r="G344" s="282"/>
      <c r="H344" s="284">
        <f>HLOOKUP($A344,'Scenario 10'!$I$42:$N$72,Summary!H$2-2015,FALSE)</f>
        <v>18803258.5</v>
      </c>
      <c r="I344" s="284">
        <f>HLOOKUP($A344,'Scenario 10'!$I$42:$N$72,Summary!I$2-2015,FALSE)</f>
        <v>15515713.57</v>
      </c>
      <c r="J344" s="284">
        <f>HLOOKUP($A344,'Scenario 10'!$I$42:$N$72,Summary!J$2-2015,FALSE)</f>
        <v>7766930.3624999989</v>
      </c>
      <c r="K344" s="284">
        <f>HLOOKUP($A344,'Scenario 10'!$I$42:$N$72,Summary!K$2-2015,FALSE)</f>
        <v>12517288.807500001</v>
      </c>
      <c r="L344" s="284">
        <f>HLOOKUP($A344,'Scenario 10'!$I$42:$N$72,Summary!L$2-2015,FALSE)</f>
        <v>11073011.487067334</v>
      </c>
      <c r="M344" s="284">
        <f>HLOOKUP($A344,'Scenario 10'!$I$42:$N$72,Summary!M$2-2015,FALSE)</f>
        <v>8080714.3491449989</v>
      </c>
      <c r="N344" s="284">
        <f>HLOOKUP($A344,'Scenario 10'!$I$42:$N$72,Summary!N$2-2015,FALSE)</f>
        <v>13022987.275323</v>
      </c>
      <c r="O344" s="284">
        <f>HLOOKUP($A344,'Scenario 10'!$I$42:$N$72,Summary!O$2-2015,FALSE)</f>
        <v>11520361.151144855</v>
      </c>
      <c r="P344" s="284">
        <f>HLOOKUP($A344,'Scenario 10'!$I$42:$N$72,Summary!P$2-2015,FALSE)</f>
        <v>6095202.0264165811</v>
      </c>
      <c r="Q344" s="284">
        <f>HLOOKUP($A344,'Scenario 10'!$I$42:$N$72,Summary!Q$2-2015,FALSE)</f>
        <v>6584870.3571655788</v>
      </c>
      <c r="R344" s="284">
        <f>HLOOKUP($A344,'Scenario 10'!$I$42:$N$72,Summary!R$2-2015,FALSE)</f>
        <v>2564957.720713337</v>
      </c>
      <c r="S344" s="284">
        <f>HLOOKUP($A344,'Scenario 10'!$I$42:$N$72,Summary!S$2-2015,FALSE)</f>
        <v>354193.93508464098</v>
      </c>
      <c r="T344" s="284">
        <f>HLOOKUP($A344,'Scenario 10'!$I$42:$N$72,Summary!T$2-2015,FALSE)</f>
        <v>0</v>
      </c>
      <c r="U344" s="284">
        <f>HLOOKUP($A344,'Scenario 10'!$I$42:$N$72,Summary!U$2-2015,FALSE)</f>
        <v>0</v>
      </c>
      <c r="V344" s="284">
        <f>HLOOKUP($A344,'Scenario 10'!$I$42:$N$72,Summary!V$2-2015,FALSE)</f>
        <v>0</v>
      </c>
      <c r="W344" s="284">
        <f>HLOOKUP($A344,'Scenario 10'!$I$42:$N$72,Summary!W$2-2015,FALSE)</f>
        <v>0</v>
      </c>
      <c r="X344" s="284">
        <f>HLOOKUP($A344,'Scenario 10'!$I$42:$N$72,Summary!X$2-2015,FALSE)</f>
        <v>0</v>
      </c>
      <c r="Y344" s="284">
        <f>HLOOKUP($A344,'Scenario 10'!$I$42:$N$72,Summary!Y$2-2015,FALSE)</f>
        <v>0</v>
      </c>
      <c r="Z344" s="284">
        <f>HLOOKUP($A344,'Scenario 10'!$I$42:$N$72,Summary!Z$2-2015,FALSE)</f>
        <v>0</v>
      </c>
      <c r="AA344" s="284">
        <f>HLOOKUP($A344,'Scenario 10'!$I$42:$N$72,Summary!AA$2-2015,FALSE)</f>
        <v>0</v>
      </c>
      <c r="AB344" s="284">
        <f>HLOOKUP($A344,'Scenario 10'!$I$42:$N$72,Summary!AB$2-2015,FALSE)</f>
        <v>0</v>
      </c>
      <c r="AC344" s="284">
        <f>HLOOKUP($A344,'Scenario 10'!$I$42:$N$72,Summary!AC$2-2015,FALSE)</f>
        <v>0</v>
      </c>
      <c r="AD344" s="284">
        <f>HLOOKUP($A344,'Scenario 10'!$I$42:$N$72,Summary!AD$2-2015,FALSE)</f>
        <v>0</v>
      </c>
      <c r="AE344" s="284">
        <f>HLOOKUP($A344,'Scenario 10'!$I$42:$N$72,Summary!AE$2-2015,FALSE)</f>
        <v>0</v>
      </c>
      <c r="AF344" s="284">
        <f>HLOOKUP($A344,'Scenario 10'!$I$42:$N$72,Summary!AF$2-2015,FALSE)</f>
        <v>0</v>
      </c>
      <c r="AG344" s="284">
        <f>HLOOKUP($A344,'Scenario 10'!$I$42:$N$72,Summary!AG$2-2015,FALSE)</f>
        <v>0</v>
      </c>
      <c r="AH344" s="284">
        <f>HLOOKUP($A344,'Scenario 10'!$I$42:$N$72,Summary!AH$2-2015,FALSE)</f>
        <v>0</v>
      </c>
      <c r="AI344" s="284">
        <f>HLOOKUP($A344,'Scenario 10'!$I$42:$N$72,Summary!AI$2-2015,FALSE)</f>
        <v>0</v>
      </c>
      <c r="AJ344" s="284">
        <f>HLOOKUP($A344,'Scenario 10'!$I$42:$N$72,Summary!AJ$2-2015,FALSE)</f>
        <v>0</v>
      </c>
      <c r="AK344" s="284">
        <f>SUM(H344:AJ344)</f>
        <v>113899489.54206032</v>
      </c>
    </row>
    <row r="345" spans="1:37" s="281" customFormat="1" hidden="1" outlineLevel="1">
      <c r="A345" s="283" t="str">
        <f>A344</f>
        <v>10A</v>
      </c>
      <c r="B345" s="283"/>
      <c r="C345" s="287" t="s">
        <v>225</v>
      </c>
      <c r="D345" s="283"/>
      <c r="E345" s="283"/>
      <c r="F345" s="296"/>
      <c r="G345" s="282"/>
      <c r="H345" s="284">
        <f ca="1">HLOOKUP($A345,'Scenario 10'!$I$75:$N$105,Summary!H$2-2015,FALSE)</f>
        <v>600000</v>
      </c>
      <c r="I345" s="284">
        <f ca="1">HLOOKUP($A345,'Scenario 10'!$I$75:$N$105,Summary!I$2-2015,FALSE)</f>
        <v>4641000</v>
      </c>
      <c r="J345" s="284">
        <f ca="1">HLOOKUP($A345,'Scenario 10'!$I$75:$N$105,Summary!J$2-2015,FALSE)</f>
        <v>728000</v>
      </c>
      <c r="K345" s="284">
        <f ca="1">HLOOKUP($A345,'Scenario 10'!$I$75:$N$105,Summary!K$2-2015,FALSE)</f>
        <v>1697208</v>
      </c>
      <c r="L345" s="284">
        <f ca="1">HLOOKUP($A345,'Scenario 10'!$I$75:$N$105,Summary!L$2-2015,FALSE)</f>
        <v>648000</v>
      </c>
      <c r="M345" s="284">
        <f ca="1">HLOOKUP($A345,'Scenario 10'!$I$75:$N$105,Summary!M$2-2015,FALSE)</f>
        <v>660000</v>
      </c>
      <c r="N345" s="284">
        <f ca="1">HLOOKUP($A345,'Scenario 10'!$I$75:$N$105,Summary!N$2-2015,FALSE)</f>
        <v>672000.00000000012</v>
      </c>
      <c r="O345" s="284">
        <f ca="1">HLOOKUP($A345,'Scenario 10'!$I$75:$N$105,Summary!O$2-2015,FALSE)</f>
        <v>4417228.41986016</v>
      </c>
      <c r="P345" s="284">
        <f ca="1">HLOOKUP($A345,'Scenario 10'!$I$75:$N$105,Summary!P$2-2015,FALSE)</f>
        <v>696000</v>
      </c>
      <c r="Q345" s="284">
        <f ca="1">HLOOKUP($A345,'Scenario 10'!$I$75:$N$105,Summary!Q$2-2015,FALSE)</f>
        <v>354000</v>
      </c>
      <c r="R345" s="284">
        <f ca="1">HLOOKUP($A345,'Scenario 10'!$I$75:$N$105,Summary!R$2-2015,FALSE)</f>
        <v>360000</v>
      </c>
      <c r="S345" s="284">
        <f ca="1">HLOOKUP($A345,'Scenario 10'!$I$75:$N$105,Summary!S$2-2015,FALSE)</f>
        <v>183000</v>
      </c>
      <c r="T345" s="284">
        <f ca="1">HLOOKUP($A345,'Scenario 10'!$I$75:$N$105,Summary!T$2-2015,FALSE)</f>
        <v>0</v>
      </c>
      <c r="U345" s="284">
        <f ca="1">HLOOKUP($A345,'Scenario 10'!$I$75:$N$105,Summary!U$2-2015,FALSE)</f>
        <v>0</v>
      </c>
      <c r="V345" s="284">
        <f ca="1">HLOOKUP($A345,'Scenario 10'!$I$75:$N$105,Summary!V$2-2015,FALSE)</f>
        <v>0</v>
      </c>
      <c r="W345" s="284">
        <f ca="1">HLOOKUP($A345,'Scenario 10'!$I$75:$N$105,Summary!W$2-2015,FALSE)</f>
        <v>0</v>
      </c>
      <c r="X345" s="284">
        <f ca="1">HLOOKUP($A345,'Scenario 10'!$I$75:$N$105,Summary!X$2-2015,FALSE)</f>
        <v>0</v>
      </c>
      <c r="Y345" s="284">
        <f ca="1">HLOOKUP($A345,'Scenario 10'!$I$75:$N$105,Summary!Y$2-2015,FALSE)</f>
        <v>0</v>
      </c>
      <c r="Z345" s="284">
        <f ca="1">HLOOKUP($A345,'Scenario 10'!$I$75:$N$105,Summary!Z$2-2015,FALSE)</f>
        <v>0</v>
      </c>
      <c r="AA345" s="284">
        <f ca="1">HLOOKUP($A345,'Scenario 10'!$I$75:$N$105,Summary!AA$2-2015,FALSE)</f>
        <v>0</v>
      </c>
      <c r="AB345" s="284">
        <f ca="1">HLOOKUP($A345,'Scenario 10'!$I$75:$N$105,Summary!AB$2-2015,FALSE)</f>
        <v>0</v>
      </c>
      <c r="AC345" s="284">
        <f ca="1">HLOOKUP($A345,'Scenario 10'!$I$75:$N$105,Summary!AC$2-2015,FALSE)</f>
        <v>0</v>
      </c>
      <c r="AD345" s="284">
        <f ca="1">HLOOKUP($A345,'Scenario 10'!$I$75:$N$105,Summary!AD$2-2015,FALSE)</f>
        <v>0</v>
      </c>
      <c r="AE345" s="284">
        <f ca="1">HLOOKUP($A345,'Scenario 10'!$I$75:$N$105,Summary!AE$2-2015,FALSE)</f>
        <v>0</v>
      </c>
      <c r="AF345" s="284">
        <f ca="1">HLOOKUP($A345,'Scenario 10'!$I$75:$N$105,Summary!AF$2-2015,FALSE)</f>
        <v>0</v>
      </c>
      <c r="AG345" s="284">
        <f ca="1">HLOOKUP($A345,'Scenario 10'!$I$75:$N$105,Summary!AG$2-2015,FALSE)</f>
        <v>0</v>
      </c>
      <c r="AH345" s="284">
        <f ca="1">HLOOKUP($A345,'Scenario 10'!$I$75:$N$105,Summary!AH$2-2015,FALSE)</f>
        <v>0</v>
      </c>
      <c r="AI345" s="284">
        <f ca="1">HLOOKUP($A345,'Scenario 10'!$I$75:$N$105,Summary!AI$2-2015,FALSE)</f>
        <v>0</v>
      </c>
      <c r="AJ345" s="284">
        <f ca="1">HLOOKUP($A345,'Scenario 10'!$I$75:$N$105,Summary!AJ$2-2015,FALSE)</f>
        <v>0</v>
      </c>
      <c r="AK345" s="284">
        <f ca="1">SUM(H345:AJ345)</f>
        <v>15656436.41986016</v>
      </c>
    </row>
    <row r="346" spans="1:37" s="281" customFormat="1" hidden="1" outlineLevel="1">
      <c r="A346" s="283" t="str">
        <f>A345</f>
        <v>10A</v>
      </c>
      <c r="B346" s="283"/>
      <c r="C346" s="287" t="s">
        <v>226</v>
      </c>
      <c r="D346" s="283"/>
      <c r="E346" s="283"/>
      <c r="F346" s="296"/>
      <c r="G346" s="282"/>
      <c r="H346" s="284">
        <f>HLOOKUP($A346,'Scenario 10'!$I$108:$N$138,Summary!H$2-2015,FALSE)</f>
        <v>18063856.140000001</v>
      </c>
      <c r="I346" s="284">
        <f>HLOOKUP($A346,'Scenario 10'!$I$108:$N$138,Summary!I$2-2015,FALSE)</f>
        <v>18538569.849999998</v>
      </c>
      <c r="J346" s="284">
        <f>HLOOKUP($A346,'Scenario 10'!$I$108:$N$138,Summary!J$2-2015,FALSE)</f>
        <v>16916012.204859816</v>
      </c>
      <c r="K346" s="284">
        <f>HLOOKUP($A346,'Scenario 10'!$I$108:$N$138,Summary!K$2-2015,FALSE)</f>
        <v>17795841.474392522</v>
      </c>
      <c r="L346" s="284">
        <f>HLOOKUP($A346,'Scenario 10'!$I$108:$N$138,Summary!L$2-2015,FALSE)</f>
        <v>17896680.80747664</v>
      </c>
      <c r="M346" s="284">
        <f>HLOOKUP($A346,'Scenario 10'!$I$108:$N$138,Summary!M$2-2015,FALSE)</f>
        <v>18254614.423626173</v>
      </c>
      <c r="N346" s="284">
        <f>HLOOKUP($A346,'Scenario 10'!$I$108:$N$138,Summary!N$2-2015,FALSE)</f>
        <v>18619706.712098695</v>
      </c>
      <c r="O346" s="284">
        <f>HLOOKUP($A346,'Scenario 10'!$I$108:$N$138,Summary!O$2-2015,FALSE)</f>
        <v>18992100.846340671</v>
      </c>
      <c r="P346" s="284">
        <f>HLOOKUP($A346,'Scenario 10'!$I$108:$N$138,Summary!P$2-2015,FALSE)</f>
        <v>19371942.863267478</v>
      </c>
      <c r="Q346" s="284">
        <f>HLOOKUP($A346,'Scenario 10'!$I$108:$N$138,Summary!Q$2-2015,FALSE)</f>
        <v>19759381.720532831</v>
      </c>
      <c r="R346" s="284">
        <f>HLOOKUP($A346,'Scenario 10'!$I$108:$N$138,Summary!R$2-2015,FALSE)</f>
        <v>20154569.354943492</v>
      </c>
      <c r="S346" s="284">
        <f>HLOOKUP($A346,'Scenario 10'!$I$108:$N$138,Summary!S$2-2015,FALSE)</f>
        <v>20557660.742042359</v>
      </c>
      <c r="T346" s="284">
        <f>HLOOKUP($A346,'Scenario 10'!$I$108:$N$138,Summary!T$2-2015,FALSE)</f>
        <v>0</v>
      </c>
      <c r="U346" s="284">
        <f>HLOOKUP($A346,'Scenario 10'!$I$108:$N$138,Summary!U$2-2015,FALSE)</f>
        <v>0</v>
      </c>
      <c r="V346" s="284">
        <f>HLOOKUP($A346,'Scenario 10'!$I$108:$N$138,Summary!V$2-2015,FALSE)</f>
        <v>0</v>
      </c>
      <c r="W346" s="284">
        <f>HLOOKUP($A346,'Scenario 10'!$I$108:$N$138,Summary!W$2-2015,FALSE)</f>
        <v>0</v>
      </c>
      <c r="X346" s="284">
        <f>HLOOKUP($A346,'Scenario 10'!$I$108:$N$138,Summary!X$2-2015,FALSE)</f>
        <v>0</v>
      </c>
      <c r="Y346" s="284">
        <f>HLOOKUP($A346,'Scenario 10'!$I$108:$N$138,Summary!Y$2-2015,FALSE)</f>
        <v>0</v>
      </c>
      <c r="Z346" s="284">
        <f>HLOOKUP($A346,'Scenario 10'!$I$108:$N$138,Summary!Z$2-2015,FALSE)</f>
        <v>0</v>
      </c>
      <c r="AA346" s="284">
        <f>HLOOKUP($A346,'Scenario 10'!$I$108:$N$138,Summary!AA$2-2015,FALSE)</f>
        <v>0</v>
      </c>
      <c r="AB346" s="284">
        <f>HLOOKUP($A346,'Scenario 10'!$I$108:$N$138,Summary!AB$2-2015,FALSE)</f>
        <v>0</v>
      </c>
      <c r="AC346" s="284">
        <f>HLOOKUP($A346,'Scenario 10'!$I$108:$N$138,Summary!AC$2-2015,FALSE)</f>
        <v>0</v>
      </c>
      <c r="AD346" s="284">
        <f>HLOOKUP($A346,'Scenario 10'!$I$108:$N$138,Summary!AD$2-2015,FALSE)</f>
        <v>0</v>
      </c>
      <c r="AE346" s="284">
        <f>HLOOKUP($A346,'Scenario 10'!$I$108:$N$138,Summary!AE$2-2015,FALSE)</f>
        <v>0</v>
      </c>
      <c r="AF346" s="284">
        <f>HLOOKUP($A346,'Scenario 10'!$I$108:$N$138,Summary!AF$2-2015,FALSE)</f>
        <v>0</v>
      </c>
      <c r="AG346" s="284">
        <f>HLOOKUP($A346,'Scenario 10'!$I$108:$N$138,Summary!AG$2-2015,FALSE)</f>
        <v>0</v>
      </c>
      <c r="AH346" s="284">
        <f>HLOOKUP($A346,'Scenario 10'!$I$108:$N$138,Summary!AH$2-2015,FALSE)</f>
        <v>0</v>
      </c>
      <c r="AI346" s="284">
        <f>HLOOKUP($A346,'Scenario 10'!$I$108:$N$138,Summary!AI$2-2015,FALSE)</f>
        <v>0</v>
      </c>
      <c r="AJ346" s="284">
        <f>HLOOKUP($A346,'Scenario 10'!$I$108:$N$138,Summary!AJ$2-2015,FALSE)</f>
        <v>0</v>
      </c>
      <c r="AK346" s="284">
        <f>SUM(H346:AJ346)</f>
        <v>224920937.1395807</v>
      </c>
    </row>
    <row r="347" spans="1:37" s="281" customFormat="1" hidden="1" outlineLevel="1">
      <c r="A347" s="283" t="str">
        <f>A346</f>
        <v>10A</v>
      </c>
      <c r="B347" s="283"/>
      <c r="C347" s="287" t="s">
        <v>227</v>
      </c>
      <c r="D347" s="283"/>
      <c r="E347" s="283"/>
      <c r="F347" s="296"/>
      <c r="G347" s="282"/>
      <c r="H347" s="284">
        <f>HLOOKUP($A347,'Scenario 10'!$I$143:$N$173,Summary!H$2-2015,FALSE)</f>
        <v>10696150.390000001</v>
      </c>
      <c r="I347" s="284">
        <f>HLOOKUP($A347,'Scenario 10'!$I$143:$N$173,Summary!I$2-2015,FALSE)</f>
        <v>10735593.960000001</v>
      </c>
      <c r="J347" s="284">
        <f>HLOOKUP($A347,'Scenario 10'!$I$143:$N$173,Summary!J$2-2015,FALSE)</f>
        <v>6101121.8250000002</v>
      </c>
      <c r="K347" s="284">
        <f>HLOOKUP($A347,'Scenario 10'!$I$143:$N$173,Summary!K$2-2015,FALSE)</f>
        <v>8004623.8500000006</v>
      </c>
      <c r="L347" s="284">
        <f>HLOOKUP($A347,'Scenario 10'!$I$143:$N$173,Summary!L$2-2015,FALSE)</f>
        <v>7644655.5</v>
      </c>
      <c r="M347" s="284">
        <f>HLOOKUP($A347,'Scenario 10'!$I$143:$N$173,Summary!M$2-2015,FALSE)</f>
        <v>7797548.6099999975</v>
      </c>
      <c r="N347" s="284">
        <f>HLOOKUP($A347,'Scenario 10'!$I$143:$N$173,Summary!N$2-2015,FALSE)</f>
        <v>7953499.5821999991</v>
      </c>
      <c r="O347" s="284">
        <f>HLOOKUP($A347,'Scenario 10'!$I$143:$N$173,Summary!O$2-2015,FALSE)</f>
        <v>8112569.5738440007</v>
      </c>
      <c r="P347" s="284">
        <f>HLOOKUP($A347,'Scenario 10'!$I$143:$N$173,Summary!P$2-2015,FALSE)</f>
        <v>8274820.9653208777</v>
      </c>
      <c r="Q347" s="284">
        <f>HLOOKUP($A347,'Scenario 10'!$I$143:$N$173,Summary!Q$2-2015,FALSE)</f>
        <v>8440317.3846272975</v>
      </c>
      <c r="R347" s="284">
        <f>HLOOKUP($A347,'Scenario 10'!$I$143:$N$173,Summary!R$2-2015,FALSE)</f>
        <v>8609123.732319843</v>
      </c>
      <c r="S347" s="284">
        <f>HLOOKUP($A347,'Scenario 10'!$I$143:$N$173,Summary!S$2-2015,FALSE)</f>
        <v>8781306.20696624</v>
      </c>
      <c r="T347" s="284">
        <f>HLOOKUP($A347,'Scenario 10'!$I$143:$N$173,Summary!T$2-2015,FALSE)</f>
        <v>0</v>
      </c>
      <c r="U347" s="284">
        <f>HLOOKUP($A347,'Scenario 10'!$I$143:$N$173,Summary!U$2-2015,FALSE)</f>
        <v>0</v>
      </c>
      <c r="V347" s="284">
        <f>HLOOKUP($A347,'Scenario 10'!$I$143:$N$173,Summary!V$2-2015,FALSE)</f>
        <v>0</v>
      </c>
      <c r="W347" s="284">
        <f>HLOOKUP($A347,'Scenario 10'!$I$143:$N$173,Summary!W$2-2015,FALSE)</f>
        <v>0</v>
      </c>
      <c r="X347" s="284">
        <f>HLOOKUP($A347,'Scenario 10'!$I$143:$N$173,Summary!X$2-2015,FALSE)</f>
        <v>0</v>
      </c>
      <c r="Y347" s="284">
        <f>HLOOKUP($A347,'Scenario 10'!$I$143:$N$173,Summary!Y$2-2015,FALSE)</f>
        <v>0</v>
      </c>
      <c r="Z347" s="284">
        <f>HLOOKUP($A347,'Scenario 10'!$I$143:$N$173,Summary!Z$2-2015,FALSE)</f>
        <v>0</v>
      </c>
      <c r="AA347" s="284">
        <f>HLOOKUP($A347,'Scenario 10'!$I$143:$N$173,Summary!AA$2-2015,FALSE)</f>
        <v>0</v>
      </c>
      <c r="AB347" s="284">
        <f>HLOOKUP($A347,'Scenario 10'!$I$143:$N$173,Summary!AB$2-2015,FALSE)</f>
        <v>0</v>
      </c>
      <c r="AC347" s="284">
        <f>HLOOKUP($A347,'Scenario 10'!$I$143:$N$173,Summary!AC$2-2015,FALSE)</f>
        <v>0</v>
      </c>
      <c r="AD347" s="284">
        <f>HLOOKUP($A347,'Scenario 10'!$I$143:$N$173,Summary!AD$2-2015,FALSE)</f>
        <v>0</v>
      </c>
      <c r="AE347" s="284">
        <f>HLOOKUP($A347,'Scenario 10'!$I$143:$N$173,Summary!AE$2-2015,FALSE)</f>
        <v>0</v>
      </c>
      <c r="AF347" s="284">
        <f>HLOOKUP($A347,'Scenario 10'!$I$143:$N$173,Summary!AF$2-2015,FALSE)</f>
        <v>0</v>
      </c>
      <c r="AG347" s="284">
        <f>HLOOKUP($A347,'Scenario 10'!$I$143:$N$173,Summary!AG$2-2015,FALSE)</f>
        <v>0</v>
      </c>
      <c r="AH347" s="284">
        <f>HLOOKUP($A347,'Scenario 10'!$I$143:$N$173,Summary!AH$2-2015,FALSE)</f>
        <v>0</v>
      </c>
      <c r="AI347" s="284">
        <f>HLOOKUP($A347,'Scenario 10'!$I$143:$N$173,Summary!AI$2-2015,FALSE)</f>
        <v>0</v>
      </c>
      <c r="AJ347" s="284">
        <f>HLOOKUP($A347,'Scenario 10'!$I$143:$N$173,Summary!AJ$2-2015,FALSE)</f>
        <v>0</v>
      </c>
      <c r="AK347" s="284">
        <f>SUM(H347:AJ347)</f>
        <v>101151331.58027826</v>
      </c>
    </row>
    <row r="348" spans="1:37" s="281" customFormat="1" hidden="1" outlineLevel="1">
      <c r="A348" s="283" t="str">
        <f>A347</f>
        <v>10A</v>
      </c>
      <c r="B348" s="283"/>
      <c r="C348" s="287" t="s">
        <v>114</v>
      </c>
      <c r="D348" s="283"/>
      <c r="E348" s="283"/>
      <c r="F348" s="296"/>
      <c r="G348" s="282"/>
      <c r="H348" s="284">
        <f>HLOOKUP($A348,'Scenario 10'!$I$178:$N$208,Summary!H$2-2015,FALSE)</f>
        <v>2076817</v>
      </c>
      <c r="I348" s="284">
        <f>HLOOKUP($A348,'Scenario 10'!$I$178:$N$208,Summary!I$2-2015,FALSE)</f>
        <v>2179106</v>
      </c>
      <c r="J348" s="284">
        <f>HLOOKUP($A348,'Scenario 10'!$I$178:$N$208,Summary!J$2-2015,FALSE)</f>
        <v>1091384.3523809523</v>
      </c>
      <c r="K348" s="284">
        <f>HLOOKUP($A348,'Scenario 10'!$I$178:$N$208,Summary!K$2-2015,FALSE)</f>
        <v>1126205.4214285715</v>
      </c>
      <c r="L348" s="284">
        <f>HLOOKUP($A348,'Scenario 10'!$I$178:$N$208,Summary!L$2-2015,FALSE)</f>
        <v>1169999.2523809522</v>
      </c>
      <c r="M348" s="284">
        <f>HLOOKUP($A348,'Scenario 10'!$I$178:$N$208,Summary!M$2-2015,FALSE)</f>
        <v>1193399.2374285716</v>
      </c>
      <c r="N348" s="284">
        <f>HLOOKUP($A348,'Scenario 10'!$I$178:$N$208,Summary!N$2-2015,FALSE)</f>
        <v>1217267.2221771427</v>
      </c>
      <c r="O348" s="284">
        <f>HLOOKUP($A348,'Scenario 10'!$I$178:$N$208,Summary!O$2-2015,FALSE)</f>
        <v>1241612.5666206856</v>
      </c>
      <c r="P348" s="284">
        <f>HLOOKUP($A348,'Scenario 10'!$I$178:$N$208,Summary!P$2-2015,FALSE)</f>
        <v>1266444.8179530995</v>
      </c>
      <c r="Q348" s="284">
        <f>HLOOKUP($A348,'Scenario 10'!$I$178:$N$208,Summary!Q$2-2015,FALSE)</f>
        <v>1291773.7143121613</v>
      </c>
      <c r="R348" s="284">
        <f>HLOOKUP($A348,'Scenario 10'!$I$178:$N$208,Summary!R$2-2015,FALSE)</f>
        <v>1317609.1885984046</v>
      </c>
      <c r="S348" s="284">
        <f>HLOOKUP($A348,'Scenario 10'!$I$178:$N$208,Summary!S$2-2015,FALSE)</f>
        <v>1343961.3723703728</v>
      </c>
      <c r="T348" s="284">
        <f>HLOOKUP($A348,'Scenario 10'!$I$178:$N$208,Summary!T$2-2015,FALSE)</f>
        <v>0</v>
      </c>
      <c r="U348" s="284">
        <f>HLOOKUP($A348,'Scenario 10'!$I$178:$N$208,Summary!U$2-2015,FALSE)</f>
        <v>0</v>
      </c>
      <c r="V348" s="284">
        <f>HLOOKUP($A348,'Scenario 10'!$I$178:$N$208,Summary!V$2-2015,FALSE)</f>
        <v>0</v>
      </c>
      <c r="W348" s="284">
        <f>HLOOKUP($A348,'Scenario 10'!$I$178:$N$208,Summary!W$2-2015,FALSE)</f>
        <v>0</v>
      </c>
      <c r="X348" s="284">
        <f>HLOOKUP($A348,'Scenario 10'!$I$178:$N$208,Summary!X$2-2015,FALSE)</f>
        <v>0</v>
      </c>
      <c r="Y348" s="284">
        <f>HLOOKUP($A348,'Scenario 10'!$I$178:$N$208,Summary!Y$2-2015,FALSE)</f>
        <v>0</v>
      </c>
      <c r="Z348" s="284">
        <f>HLOOKUP($A348,'Scenario 10'!$I$178:$N$208,Summary!Z$2-2015,FALSE)</f>
        <v>0</v>
      </c>
      <c r="AA348" s="284">
        <f>HLOOKUP($A348,'Scenario 10'!$I$178:$N$208,Summary!AA$2-2015,FALSE)</f>
        <v>0</v>
      </c>
      <c r="AB348" s="284">
        <f>HLOOKUP($A348,'Scenario 10'!$I$178:$N$208,Summary!AB$2-2015,FALSE)</f>
        <v>0</v>
      </c>
      <c r="AC348" s="284">
        <f>HLOOKUP($A348,'Scenario 10'!$I$178:$N$208,Summary!AC$2-2015,FALSE)</f>
        <v>0</v>
      </c>
      <c r="AD348" s="284">
        <f>HLOOKUP($A348,'Scenario 10'!$I$178:$N$208,Summary!AD$2-2015,FALSE)</f>
        <v>0</v>
      </c>
      <c r="AE348" s="284">
        <f>HLOOKUP($A348,'Scenario 10'!$I$178:$N$208,Summary!AE$2-2015,FALSE)</f>
        <v>0</v>
      </c>
      <c r="AF348" s="284">
        <f>HLOOKUP($A348,'Scenario 10'!$I$178:$N$208,Summary!AF$2-2015,FALSE)</f>
        <v>0</v>
      </c>
      <c r="AG348" s="284">
        <f>HLOOKUP($A348,'Scenario 10'!$I$178:$N$208,Summary!AG$2-2015,FALSE)</f>
        <v>0</v>
      </c>
      <c r="AH348" s="284">
        <f>HLOOKUP($A348,'Scenario 10'!$I$178:$N$208,Summary!AH$2-2015,FALSE)</f>
        <v>0</v>
      </c>
      <c r="AI348" s="284">
        <f>HLOOKUP($A348,'Scenario 10'!$I$178:$N$208,Summary!AI$2-2015,FALSE)</f>
        <v>0</v>
      </c>
      <c r="AJ348" s="284">
        <f>HLOOKUP($A348,'Scenario 10'!$I$178:$N$208,Summary!AJ$2-2015,FALSE)</f>
        <v>0</v>
      </c>
      <c r="AK348" s="284">
        <f>SUM(H348:AJ348)</f>
        <v>16515580.145650916</v>
      </c>
    </row>
    <row r="349" spans="1:37" s="281" customFormat="1" collapsed="1">
      <c r="A349" s="285" t="s">
        <v>277</v>
      </c>
      <c r="B349" s="285" t="str">
        <f t="shared" ref="B349" si="1608">CONCATENATE("Sensitivity ",A349)</f>
        <v>Sensitivity 10B</v>
      </c>
      <c r="C349" s="289" t="s">
        <v>288</v>
      </c>
      <c r="D349" s="285">
        <v>2027</v>
      </c>
      <c r="E349" s="285">
        <v>2027</v>
      </c>
      <c r="F349" s="295" t="s">
        <v>306</v>
      </c>
      <c r="G349" s="288"/>
      <c r="H349" s="290">
        <f ca="1">SUBTOTAL(9,H350:H354)</f>
        <v>50240082.030000001</v>
      </c>
      <c r="I349" s="290">
        <f t="shared" ref="I349" ca="1" si="1609">SUBTOTAL(9,I350:I354)</f>
        <v>51609983.380000003</v>
      </c>
      <c r="J349" s="290">
        <f t="shared" ref="J349" ca="1" si="1610">SUBTOTAL(9,J350:J354)</f>
        <v>41249197.520000003</v>
      </c>
      <c r="K349" s="290">
        <f t="shared" ref="K349" ca="1" si="1611">SUBTOTAL(9,K350:K354)</f>
        <v>41141167.553321093</v>
      </c>
      <c r="L349" s="290">
        <f t="shared" ref="L349" ca="1" si="1612">SUBTOTAL(9,L350:L354)</f>
        <v>38432347.046924926</v>
      </c>
      <c r="M349" s="290">
        <f t="shared" ref="M349" ca="1" si="1613">SUBTOTAL(9,M350:M354)</f>
        <v>35986276.62019974</v>
      </c>
      <c r="N349" s="290">
        <f t="shared" ref="N349" ca="1" si="1614">SUBTOTAL(9,N350:N354)</f>
        <v>41485460.791798837</v>
      </c>
      <c r="O349" s="290">
        <f t="shared" ref="O349" ca="1" si="1615">SUBTOTAL(9,O350:O354)</f>
        <v>41115773.241245538</v>
      </c>
      <c r="P349" s="290">
        <f t="shared" ref="P349" ca="1" si="1616">SUBTOTAL(9,P350:P354)</f>
        <v>33347095.798042778</v>
      </c>
      <c r="Q349" s="290">
        <f t="shared" ref="Q349" ca="1" si="1617">SUBTOTAL(9,Q350:Q354)</f>
        <v>32744983.635178946</v>
      </c>
      <c r="R349" s="290">
        <f t="shared" ref="R349" ca="1" si="1618">SUBTOTAL(9,R350:R354)</f>
        <v>30917137.89040529</v>
      </c>
      <c r="S349" s="290">
        <f t="shared" ref="S349" ca="1" si="1619">SUBTOTAL(9,S350:S354)</f>
        <v>0</v>
      </c>
      <c r="T349" s="290">
        <f t="shared" ref="T349" ca="1" si="1620">SUBTOTAL(9,T350:T354)</f>
        <v>0</v>
      </c>
      <c r="U349" s="290">
        <f t="shared" ref="U349" ca="1" si="1621">SUBTOTAL(9,U350:U354)</f>
        <v>0</v>
      </c>
      <c r="V349" s="290">
        <f t="shared" ref="V349" ca="1" si="1622">SUBTOTAL(9,V350:V354)</f>
        <v>0</v>
      </c>
      <c r="W349" s="290">
        <f t="shared" ref="W349" ca="1" si="1623">SUBTOTAL(9,W350:W354)</f>
        <v>0</v>
      </c>
      <c r="X349" s="290">
        <f t="shared" ref="X349" ca="1" si="1624">SUBTOTAL(9,X350:X354)</f>
        <v>0</v>
      </c>
      <c r="Y349" s="290">
        <f t="shared" ref="Y349" ca="1" si="1625">SUBTOTAL(9,Y350:Y354)</f>
        <v>0</v>
      </c>
      <c r="Z349" s="290">
        <f t="shared" ref="Z349" ca="1" si="1626">SUBTOTAL(9,Z350:Z354)</f>
        <v>0</v>
      </c>
      <c r="AA349" s="290">
        <f t="shared" ref="AA349" ca="1" si="1627">SUBTOTAL(9,AA350:AA354)</f>
        <v>0</v>
      </c>
      <c r="AB349" s="290">
        <f t="shared" ref="AB349" ca="1" si="1628">SUBTOTAL(9,AB350:AB354)</f>
        <v>0</v>
      </c>
      <c r="AC349" s="290">
        <f t="shared" ref="AC349" ca="1" si="1629">SUBTOTAL(9,AC350:AC354)</f>
        <v>0</v>
      </c>
      <c r="AD349" s="290">
        <f t="shared" ref="AD349" ca="1" si="1630">SUBTOTAL(9,AD350:AD354)</f>
        <v>0</v>
      </c>
      <c r="AE349" s="290">
        <f t="shared" ref="AE349" ca="1" si="1631">SUBTOTAL(9,AE350:AE354)</f>
        <v>0</v>
      </c>
      <c r="AF349" s="290">
        <f t="shared" ref="AF349" ca="1" si="1632">SUBTOTAL(9,AF350:AF354)</f>
        <v>0</v>
      </c>
      <c r="AG349" s="290">
        <f t="shared" ref="AG349" ca="1" si="1633">SUBTOTAL(9,AG350:AG354)</f>
        <v>0</v>
      </c>
      <c r="AH349" s="290">
        <f t="shared" ref="AH349" ca="1" si="1634">SUBTOTAL(9,AH350:AH354)</f>
        <v>0</v>
      </c>
      <c r="AI349" s="290">
        <f t="shared" ref="AI349" ca="1" si="1635">SUBTOTAL(9,AI350:AI354)</f>
        <v>0</v>
      </c>
      <c r="AJ349" s="290">
        <f t="shared" ref="AJ349" ca="1" si="1636">SUBTOTAL(9,AJ350:AJ354)</f>
        <v>0</v>
      </c>
      <c r="AK349" s="290">
        <f t="shared" ref="AK349" ca="1" si="1637">SUBTOTAL(9,AK350:AK354)</f>
        <v>438269505.50711709</v>
      </c>
    </row>
    <row r="350" spans="1:37" s="281" customFormat="1" hidden="1" outlineLevel="1">
      <c r="A350" s="283" t="str">
        <f>A349</f>
        <v>10B</v>
      </c>
      <c r="B350" s="283"/>
      <c r="C350" s="287" t="s">
        <v>224</v>
      </c>
      <c r="D350" s="283"/>
      <c r="E350" s="283"/>
      <c r="F350" s="296"/>
      <c r="G350" s="282"/>
      <c r="H350" s="284">
        <f>HLOOKUP($A350,'Scenario 10'!$I$42:$N$72,Summary!H$2-2015,FALSE)</f>
        <v>18803258.5</v>
      </c>
      <c r="I350" s="284">
        <f>HLOOKUP($A350,'Scenario 10'!$I$42:$N$72,Summary!I$2-2015,FALSE)</f>
        <v>15515713.57</v>
      </c>
      <c r="J350" s="284">
        <f>HLOOKUP($A350,'Scenario 10'!$I$42:$N$72,Summary!J$2-2015,FALSE)</f>
        <v>10355907.15</v>
      </c>
      <c r="K350" s="284">
        <f>HLOOKUP($A350,'Scenario 10'!$I$42:$N$72,Summary!K$2-2015,FALSE)</f>
        <v>12517288.807500001</v>
      </c>
      <c r="L350" s="284">
        <f>HLOOKUP($A350,'Scenario 10'!$I$42:$N$72,Summary!L$2-2015,FALSE)</f>
        <v>11073011.487067334</v>
      </c>
      <c r="M350" s="284">
        <f>HLOOKUP($A350,'Scenario 10'!$I$42:$N$72,Summary!M$2-2015,FALSE)</f>
        <v>8080714.3491449989</v>
      </c>
      <c r="N350" s="284">
        <f>HLOOKUP($A350,'Scenario 10'!$I$42:$N$72,Summary!N$2-2015,FALSE)</f>
        <v>13022987.275323</v>
      </c>
      <c r="O350" s="284">
        <f>HLOOKUP($A350,'Scenario 10'!$I$42:$N$72,Summary!O$2-2015,FALSE)</f>
        <v>8352261.8345800191</v>
      </c>
      <c r="P350" s="284">
        <f>HLOOKUP($A350,'Scenario 10'!$I$42:$N$72,Summary!P$2-2015,FALSE)</f>
        <v>4085887.1515013222</v>
      </c>
      <c r="Q350" s="284">
        <f>HLOOKUP($A350,'Scenario 10'!$I$42:$N$72,Summary!Q$2-2015,FALSE)</f>
        <v>2899510.8157066545</v>
      </c>
      <c r="R350" s="284">
        <f>HLOOKUP($A350,'Scenario 10'!$I$42:$N$72,Summary!R$2-2015,FALSE)</f>
        <v>475835.6145435489</v>
      </c>
      <c r="S350" s="284">
        <f>HLOOKUP($A350,'Scenario 10'!$I$42:$N$72,Summary!S$2-2015,FALSE)</f>
        <v>0</v>
      </c>
      <c r="T350" s="284">
        <f>HLOOKUP($A350,'Scenario 10'!$I$42:$N$72,Summary!T$2-2015,FALSE)</f>
        <v>0</v>
      </c>
      <c r="U350" s="284">
        <f>HLOOKUP($A350,'Scenario 10'!$I$42:$N$72,Summary!U$2-2015,FALSE)</f>
        <v>0</v>
      </c>
      <c r="V350" s="284">
        <f>HLOOKUP($A350,'Scenario 10'!$I$42:$N$72,Summary!V$2-2015,FALSE)</f>
        <v>0</v>
      </c>
      <c r="W350" s="284">
        <f>HLOOKUP($A350,'Scenario 10'!$I$42:$N$72,Summary!W$2-2015,FALSE)</f>
        <v>0</v>
      </c>
      <c r="X350" s="284">
        <f>HLOOKUP($A350,'Scenario 10'!$I$42:$N$72,Summary!X$2-2015,FALSE)</f>
        <v>0</v>
      </c>
      <c r="Y350" s="284">
        <f>HLOOKUP($A350,'Scenario 10'!$I$42:$N$72,Summary!Y$2-2015,FALSE)</f>
        <v>0</v>
      </c>
      <c r="Z350" s="284">
        <f>HLOOKUP($A350,'Scenario 10'!$I$42:$N$72,Summary!Z$2-2015,FALSE)</f>
        <v>0</v>
      </c>
      <c r="AA350" s="284">
        <f>HLOOKUP($A350,'Scenario 10'!$I$42:$N$72,Summary!AA$2-2015,FALSE)</f>
        <v>0</v>
      </c>
      <c r="AB350" s="284">
        <f>HLOOKUP($A350,'Scenario 10'!$I$42:$N$72,Summary!AB$2-2015,FALSE)</f>
        <v>0</v>
      </c>
      <c r="AC350" s="284">
        <f>HLOOKUP($A350,'Scenario 10'!$I$42:$N$72,Summary!AC$2-2015,FALSE)</f>
        <v>0</v>
      </c>
      <c r="AD350" s="284">
        <f>HLOOKUP($A350,'Scenario 10'!$I$42:$N$72,Summary!AD$2-2015,FALSE)</f>
        <v>0</v>
      </c>
      <c r="AE350" s="284">
        <f>HLOOKUP($A350,'Scenario 10'!$I$42:$N$72,Summary!AE$2-2015,FALSE)</f>
        <v>0</v>
      </c>
      <c r="AF350" s="284">
        <f>HLOOKUP($A350,'Scenario 10'!$I$42:$N$72,Summary!AF$2-2015,FALSE)</f>
        <v>0</v>
      </c>
      <c r="AG350" s="284">
        <f>HLOOKUP($A350,'Scenario 10'!$I$42:$N$72,Summary!AG$2-2015,FALSE)</f>
        <v>0</v>
      </c>
      <c r="AH350" s="284">
        <f>HLOOKUP($A350,'Scenario 10'!$I$42:$N$72,Summary!AH$2-2015,FALSE)</f>
        <v>0</v>
      </c>
      <c r="AI350" s="284">
        <f>HLOOKUP($A350,'Scenario 10'!$I$42:$N$72,Summary!AI$2-2015,FALSE)</f>
        <v>0</v>
      </c>
      <c r="AJ350" s="284">
        <f>HLOOKUP($A350,'Scenario 10'!$I$42:$N$72,Summary!AJ$2-2015,FALSE)</f>
        <v>0</v>
      </c>
      <c r="AK350" s="284">
        <f>SUM(H350:AJ350)</f>
        <v>105182376.55536689</v>
      </c>
    </row>
    <row r="351" spans="1:37" s="281" customFormat="1" hidden="1" outlineLevel="1">
      <c r="A351" s="283" t="str">
        <f>A350</f>
        <v>10B</v>
      </c>
      <c r="B351" s="283"/>
      <c r="C351" s="287" t="s">
        <v>225</v>
      </c>
      <c r="D351" s="283"/>
      <c r="E351" s="283"/>
      <c r="F351" s="296"/>
      <c r="G351" s="282"/>
      <c r="H351" s="284">
        <f ca="1">HLOOKUP($A351,'Scenario 10'!$I$75:$N$105,Summary!H$2-2015,FALSE)</f>
        <v>600000</v>
      </c>
      <c r="I351" s="284">
        <f ca="1">HLOOKUP($A351,'Scenario 10'!$I$75:$N$105,Summary!I$2-2015,FALSE)</f>
        <v>4641000</v>
      </c>
      <c r="J351" s="284">
        <f ca="1">HLOOKUP($A351,'Scenario 10'!$I$75:$N$105,Summary!J$2-2015,FALSE)</f>
        <v>1092000</v>
      </c>
      <c r="K351" s="284">
        <f ca="1">HLOOKUP($A351,'Scenario 10'!$I$75:$N$105,Summary!K$2-2015,FALSE)</f>
        <v>1697208</v>
      </c>
      <c r="L351" s="284">
        <f ca="1">HLOOKUP($A351,'Scenario 10'!$I$75:$N$105,Summary!L$2-2015,FALSE)</f>
        <v>648000</v>
      </c>
      <c r="M351" s="284">
        <f ca="1">HLOOKUP($A351,'Scenario 10'!$I$75:$N$105,Summary!M$2-2015,FALSE)</f>
        <v>660000</v>
      </c>
      <c r="N351" s="284">
        <f ca="1">HLOOKUP($A351,'Scenario 10'!$I$75:$N$105,Summary!N$2-2015,FALSE)</f>
        <v>672000.00000000012</v>
      </c>
      <c r="O351" s="284">
        <f ca="1">HLOOKUP($A351,'Scenario 10'!$I$75:$N$105,Summary!O$2-2015,FALSE)</f>
        <v>4417228.41986016</v>
      </c>
      <c r="P351" s="284">
        <f ca="1">HLOOKUP($A351,'Scenario 10'!$I$75:$N$105,Summary!P$2-2015,FALSE)</f>
        <v>348000</v>
      </c>
      <c r="Q351" s="284">
        <f ca="1">HLOOKUP($A351,'Scenario 10'!$I$75:$N$105,Summary!Q$2-2015,FALSE)</f>
        <v>354000</v>
      </c>
      <c r="R351" s="284">
        <f ca="1">HLOOKUP($A351,'Scenario 10'!$I$75:$N$105,Summary!R$2-2015,FALSE)</f>
        <v>360000</v>
      </c>
      <c r="S351" s="284">
        <f ca="1">HLOOKUP($A351,'Scenario 10'!$I$75:$N$105,Summary!S$2-2015,FALSE)</f>
        <v>0</v>
      </c>
      <c r="T351" s="284">
        <f ca="1">HLOOKUP($A351,'Scenario 10'!$I$75:$N$105,Summary!T$2-2015,FALSE)</f>
        <v>0</v>
      </c>
      <c r="U351" s="284">
        <f ca="1">HLOOKUP($A351,'Scenario 10'!$I$75:$N$105,Summary!U$2-2015,FALSE)</f>
        <v>0</v>
      </c>
      <c r="V351" s="284">
        <f ca="1">HLOOKUP($A351,'Scenario 10'!$I$75:$N$105,Summary!V$2-2015,FALSE)</f>
        <v>0</v>
      </c>
      <c r="W351" s="284">
        <f ca="1">HLOOKUP($A351,'Scenario 10'!$I$75:$N$105,Summary!W$2-2015,FALSE)</f>
        <v>0</v>
      </c>
      <c r="X351" s="284">
        <f ca="1">HLOOKUP($A351,'Scenario 10'!$I$75:$N$105,Summary!X$2-2015,FALSE)</f>
        <v>0</v>
      </c>
      <c r="Y351" s="284">
        <f ca="1">HLOOKUP($A351,'Scenario 10'!$I$75:$N$105,Summary!Y$2-2015,FALSE)</f>
        <v>0</v>
      </c>
      <c r="Z351" s="284">
        <f ca="1">HLOOKUP($A351,'Scenario 10'!$I$75:$N$105,Summary!Z$2-2015,FALSE)</f>
        <v>0</v>
      </c>
      <c r="AA351" s="284">
        <f ca="1">HLOOKUP($A351,'Scenario 10'!$I$75:$N$105,Summary!AA$2-2015,FALSE)</f>
        <v>0</v>
      </c>
      <c r="AB351" s="284">
        <f ca="1">HLOOKUP($A351,'Scenario 10'!$I$75:$N$105,Summary!AB$2-2015,FALSE)</f>
        <v>0</v>
      </c>
      <c r="AC351" s="284">
        <f ca="1">HLOOKUP($A351,'Scenario 10'!$I$75:$N$105,Summary!AC$2-2015,FALSE)</f>
        <v>0</v>
      </c>
      <c r="AD351" s="284">
        <f ca="1">HLOOKUP($A351,'Scenario 10'!$I$75:$N$105,Summary!AD$2-2015,FALSE)</f>
        <v>0</v>
      </c>
      <c r="AE351" s="284">
        <f ca="1">HLOOKUP($A351,'Scenario 10'!$I$75:$N$105,Summary!AE$2-2015,FALSE)</f>
        <v>0</v>
      </c>
      <c r="AF351" s="284">
        <f ca="1">HLOOKUP($A351,'Scenario 10'!$I$75:$N$105,Summary!AF$2-2015,FALSE)</f>
        <v>0</v>
      </c>
      <c r="AG351" s="284">
        <f ca="1">HLOOKUP($A351,'Scenario 10'!$I$75:$N$105,Summary!AG$2-2015,FALSE)</f>
        <v>0</v>
      </c>
      <c r="AH351" s="284">
        <f ca="1">HLOOKUP($A351,'Scenario 10'!$I$75:$N$105,Summary!AH$2-2015,FALSE)</f>
        <v>0</v>
      </c>
      <c r="AI351" s="284">
        <f ca="1">HLOOKUP($A351,'Scenario 10'!$I$75:$N$105,Summary!AI$2-2015,FALSE)</f>
        <v>0</v>
      </c>
      <c r="AJ351" s="284">
        <f ca="1">HLOOKUP($A351,'Scenario 10'!$I$75:$N$105,Summary!AJ$2-2015,FALSE)</f>
        <v>0</v>
      </c>
      <c r="AK351" s="284">
        <f ca="1">SUM(H351:AJ351)</f>
        <v>15489436.41986016</v>
      </c>
    </row>
    <row r="352" spans="1:37" s="281" customFormat="1" hidden="1" outlineLevel="1">
      <c r="A352" s="283" t="str">
        <f>A351</f>
        <v>10B</v>
      </c>
      <c r="B352" s="283"/>
      <c r="C352" s="287" t="s">
        <v>226</v>
      </c>
      <c r="D352" s="283"/>
      <c r="E352" s="283"/>
      <c r="F352" s="296"/>
      <c r="G352" s="282"/>
      <c r="H352" s="284">
        <f>HLOOKUP($A352,'Scenario 10'!$I$108:$N$138,Summary!H$2-2015,FALSE)</f>
        <v>18063856.140000001</v>
      </c>
      <c r="I352" s="284">
        <f>HLOOKUP($A352,'Scenario 10'!$I$108:$N$138,Summary!I$2-2015,FALSE)</f>
        <v>18538569.849999998</v>
      </c>
      <c r="J352" s="284">
        <f>HLOOKUP($A352,'Scenario 10'!$I$108:$N$138,Summary!J$2-2015,FALSE)</f>
        <v>18854305.27</v>
      </c>
      <c r="K352" s="284">
        <f>HLOOKUP($A352,'Scenario 10'!$I$108:$N$138,Summary!K$2-2015,FALSE)</f>
        <v>17795841.474392522</v>
      </c>
      <c r="L352" s="284">
        <f>HLOOKUP($A352,'Scenario 10'!$I$108:$N$138,Summary!L$2-2015,FALSE)</f>
        <v>17896680.80747664</v>
      </c>
      <c r="M352" s="284">
        <f>HLOOKUP($A352,'Scenario 10'!$I$108:$N$138,Summary!M$2-2015,FALSE)</f>
        <v>18254614.423626173</v>
      </c>
      <c r="N352" s="284">
        <f>HLOOKUP($A352,'Scenario 10'!$I$108:$N$138,Summary!N$2-2015,FALSE)</f>
        <v>18619706.712098695</v>
      </c>
      <c r="O352" s="284">
        <f>HLOOKUP($A352,'Scenario 10'!$I$108:$N$138,Summary!O$2-2015,FALSE)</f>
        <v>18992100.846340671</v>
      </c>
      <c r="P352" s="284">
        <f>HLOOKUP($A352,'Scenario 10'!$I$108:$N$138,Summary!P$2-2015,FALSE)</f>
        <v>19371942.863267478</v>
      </c>
      <c r="Q352" s="284">
        <f>HLOOKUP($A352,'Scenario 10'!$I$108:$N$138,Summary!Q$2-2015,FALSE)</f>
        <v>19759381.720532831</v>
      </c>
      <c r="R352" s="284">
        <f>HLOOKUP($A352,'Scenario 10'!$I$108:$N$138,Summary!R$2-2015,FALSE)</f>
        <v>20154569.354943492</v>
      </c>
      <c r="S352" s="284">
        <f>HLOOKUP($A352,'Scenario 10'!$I$108:$N$138,Summary!S$2-2015,FALSE)</f>
        <v>0</v>
      </c>
      <c r="T352" s="284">
        <f>HLOOKUP($A352,'Scenario 10'!$I$108:$N$138,Summary!T$2-2015,FALSE)</f>
        <v>0</v>
      </c>
      <c r="U352" s="284">
        <f>HLOOKUP($A352,'Scenario 10'!$I$108:$N$138,Summary!U$2-2015,FALSE)</f>
        <v>0</v>
      </c>
      <c r="V352" s="284">
        <f>HLOOKUP($A352,'Scenario 10'!$I$108:$N$138,Summary!V$2-2015,FALSE)</f>
        <v>0</v>
      </c>
      <c r="W352" s="284">
        <f>HLOOKUP($A352,'Scenario 10'!$I$108:$N$138,Summary!W$2-2015,FALSE)</f>
        <v>0</v>
      </c>
      <c r="X352" s="284">
        <f>HLOOKUP($A352,'Scenario 10'!$I$108:$N$138,Summary!X$2-2015,FALSE)</f>
        <v>0</v>
      </c>
      <c r="Y352" s="284">
        <f>HLOOKUP($A352,'Scenario 10'!$I$108:$N$138,Summary!Y$2-2015,FALSE)</f>
        <v>0</v>
      </c>
      <c r="Z352" s="284">
        <f>HLOOKUP($A352,'Scenario 10'!$I$108:$N$138,Summary!Z$2-2015,FALSE)</f>
        <v>0</v>
      </c>
      <c r="AA352" s="284">
        <f>HLOOKUP($A352,'Scenario 10'!$I$108:$N$138,Summary!AA$2-2015,FALSE)</f>
        <v>0</v>
      </c>
      <c r="AB352" s="284">
        <f>HLOOKUP($A352,'Scenario 10'!$I$108:$N$138,Summary!AB$2-2015,FALSE)</f>
        <v>0</v>
      </c>
      <c r="AC352" s="284">
        <f>HLOOKUP($A352,'Scenario 10'!$I$108:$N$138,Summary!AC$2-2015,FALSE)</f>
        <v>0</v>
      </c>
      <c r="AD352" s="284">
        <f>HLOOKUP($A352,'Scenario 10'!$I$108:$N$138,Summary!AD$2-2015,FALSE)</f>
        <v>0</v>
      </c>
      <c r="AE352" s="284">
        <f>HLOOKUP($A352,'Scenario 10'!$I$108:$N$138,Summary!AE$2-2015,FALSE)</f>
        <v>0</v>
      </c>
      <c r="AF352" s="284">
        <f>HLOOKUP($A352,'Scenario 10'!$I$108:$N$138,Summary!AF$2-2015,FALSE)</f>
        <v>0</v>
      </c>
      <c r="AG352" s="284">
        <f>HLOOKUP($A352,'Scenario 10'!$I$108:$N$138,Summary!AG$2-2015,FALSE)</f>
        <v>0</v>
      </c>
      <c r="AH352" s="284">
        <f>HLOOKUP($A352,'Scenario 10'!$I$108:$N$138,Summary!AH$2-2015,FALSE)</f>
        <v>0</v>
      </c>
      <c r="AI352" s="284">
        <f>HLOOKUP($A352,'Scenario 10'!$I$108:$N$138,Summary!AI$2-2015,FALSE)</f>
        <v>0</v>
      </c>
      <c r="AJ352" s="284">
        <f>HLOOKUP($A352,'Scenario 10'!$I$108:$N$138,Summary!AJ$2-2015,FALSE)</f>
        <v>0</v>
      </c>
      <c r="AK352" s="284">
        <f>SUM(H352:AJ352)</f>
        <v>206301569.46267846</v>
      </c>
    </row>
    <row r="353" spans="1:37" s="281" customFormat="1" hidden="1" outlineLevel="1">
      <c r="A353" s="283" t="str">
        <f>A352</f>
        <v>10B</v>
      </c>
      <c r="B353" s="283"/>
      <c r="C353" s="287" t="s">
        <v>227</v>
      </c>
      <c r="D353" s="283"/>
      <c r="E353" s="283"/>
      <c r="F353" s="296"/>
      <c r="G353" s="282"/>
      <c r="H353" s="284">
        <f>HLOOKUP($A353,'Scenario 10'!$I$143:$N$173,Summary!H$2-2015,FALSE)</f>
        <v>10696150.390000001</v>
      </c>
      <c r="I353" s="284">
        <f>HLOOKUP($A353,'Scenario 10'!$I$143:$N$173,Summary!I$2-2015,FALSE)</f>
        <v>10735593.960000001</v>
      </c>
      <c r="J353" s="284">
        <f>HLOOKUP($A353,'Scenario 10'!$I$143:$N$173,Summary!J$2-2015,FALSE)</f>
        <v>8134829.0999999996</v>
      </c>
      <c r="K353" s="284">
        <f>HLOOKUP($A353,'Scenario 10'!$I$143:$N$173,Summary!K$2-2015,FALSE)</f>
        <v>8004623.8500000006</v>
      </c>
      <c r="L353" s="284">
        <f>HLOOKUP($A353,'Scenario 10'!$I$143:$N$173,Summary!L$2-2015,FALSE)</f>
        <v>7644655.5</v>
      </c>
      <c r="M353" s="284">
        <f>HLOOKUP($A353,'Scenario 10'!$I$143:$N$173,Summary!M$2-2015,FALSE)</f>
        <v>7797548.6099999975</v>
      </c>
      <c r="N353" s="284">
        <f>HLOOKUP($A353,'Scenario 10'!$I$143:$N$173,Summary!N$2-2015,FALSE)</f>
        <v>7953499.5821999991</v>
      </c>
      <c r="O353" s="284">
        <f>HLOOKUP($A353,'Scenario 10'!$I$143:$N$173,Summary!O$2-2015,FALSE)</f>
        <v>8112569.5738440007</v>
      </c>
      <c r="P353" s="284">
        <f>HLOOKUP($A353,'Scenario 10'!$I$143:$N$173,Summary!P$2-2015,FALSE)</f>
        <v>8274820.9653208777</v>
      </c>
      <c r="Q353" s="284">
        <f>HLOOKUP($A353,'Scenario 10'!$I$143:$N$173,Summary!Q$2-2015,FALSE)</f>
        <v>8440317.3846272975</v>
      </c>
      <c r="R353" s="284">
        <f>HLOOKUP($A353,'Scenario 10'!$I$143:$N$173,Summary!R$2-2015,FALSE)</f>
        <v>8609123.732319843</v>
      </c>
      <c r="S353" s="284">
        <f>HLOOKUP($A353,'Scenario 10'!$I$143:$N$173,Summary!S$2-2015,FALSE)</f>
        <v>0</v>
      </c>
      <c r="T353" s="284">
        <f>HLOOKUP($A353,'Scenario 10'!$I$143:$N$173,Summary!T$2-2015,FALSE)</f>
        <v>0</v>
      </c>
      <c r="U353" s="284">
        <f>HLOOKUP($A353,'Scenario 10'!$I$143:$N$173,Summary!U$2-2015,FALSE)</f>
        <v>0</v>
      </c>
      <c r="V353" s="284">
        <f>HLOOKUP($A353,'Scenario 10'!$I$143:$N$173,Summary!V$2-2015,FALSE)</f>
        <v>0</v>
      </c>
      <c r="W353" s="284">
        <f>HLOOKUP($A353,'Scenario 10'!$I$143:$N$173,Summary!W$2-2015,FALSE)</f>
        <v>0</v>
      </c>
      <c r="X353" s="284">
        <f>HLOOKUP($A353,'Scenario 10'!$I$143:$N$173,Summary!X$2-2015,FALSE)</f>
        <v>0</v>
      </c>
      <c r="Y353" s="284">
        <f>HLOOKUP($A353,'Scenario 10'!$I$143:$N$173,Summary!Y$2-2015,FALSE)</f>
        <v>0</v>
      </c>
      <c r="Z353" s="284">
        <f>HLOOKUP($A353,'Scenario 10'!$I$143:$N$173,Summary!Z$2-2015,FALSE)</f>
        <v>0</v>
      </c>
      <c r="AA353" s="284">
        <f>HLOOKUP($A353,'Scenario 10'!$I$143:$N$173,Summary!AA$2-2015,FALSE)</f>
        <v>0</v>
      </c>
      <c r="AB353" s="284">
        <f>HLOOKUP($A353,'Scenario 10'!$I$143:$N$173,Summary!AB$2-2015,FALSE)</f>
        <v>0</v>
      </c>
      <c r="AC353" s="284">
        <f>HLOOKUP($A353,'Scenario 10'!$I$143:$N$173,Summary!AC$2-2015,FALSE)</f>
        <v>0</v>
      </c>
      <c r="AD353" s="284">
        <f>HLOOKUP($A353,'Scenario 10'!$I$143:$N$173,Summary!AD$2-2015,FALSE)</f>
        <v>0</v>
      </c>
      <c r="AE353" s="284">
        <f>HLOOKUP($A353,'Scenario 10'!$I$143:$N$173,Summary!AE$2-2015,FALSE)</f>
        <v>0</v>
      </c>
      <c r="AF353" s="284">
        <f>HLOOKUP($A353,'Scenario 10'!$I$143:$N$173,Summary!AF$2-2015,FALSE)</f>
        <v>0</v>
      </c>
      <c r="AG353" s="284">
        <f>HLOOKUP($A353,'Scenario 10'!$I$143:$N$173,Summary!AG$2-2015,FALSE)</f>
        <v>0</v>
      </c>
      <c r="AH353" s="284">
        <f>HLOOKUP($A353,'Scenario 10'!$I$143:$N$173,Summary!AH$2-2015,FALSE)</f>
        <v>0</v>
      </c>
      <c r="AI353" s="284">
        <f>HLOOKUP($A353,'Scenario 10'!$I$143:$N$173,Summary!AI$2-2015,FALSE)</f>
        <v>0</v>
      </c>
      <c r="AJ353" s="284">
        <f>HLOOKUP($A353,'Scenario 10'!$I$143:$N$173,Summary!AJ$2-2015,FALSE)</f>
        <v>0</v>
      </c>
      <c r="AK353" s="284">
        <f>SUM(H353:AJ353)</f>
        <v>94403732.648312032</v>
      </c>
    </row>
    <row r="354" spans="1:37" s="281" customFormat="1" hidden="1" outlineLevel="1">
      <c r="A354" s="283" t="str">
        <f>A353</f>
        <v>10B</v>
      </c>
      <c r="B354" s="283"/>
      <c r="C354" s="287" t="s">
        <v>114</v>
      </c>
      <c r="D354" s="283"/>
      <c r="E354" s="283"/>
      <c r="F354" s="296"/>
      <c r="G354" s="282"/>
      <c r="H354" s="284">
        <f>HLOOKUP($A354,'Scenario 10'!$I$178:$N$208,Summary!H$2-2015,FALSE)</f>
        <v>2076817</v>
      </c>
      <c r="I354" s="284">
        <f>HLOOKUP($A354,'Scenario 10'!$I$178:$N$208,Summary!I$2-2015,FALSE)</f>
        <v>2179106</v>
      </c>
      <c r="J354" s="284">
        <f>HLOOKUP($A354,'Scenario 10'!$I$178:$N$208,Summary!J$2-2015,FALSE)</f>
        <v>2812155.9999999995</v>
      </c>
      <c r="K354" s="284">
        <f>HLOOKUP($A354,'Scenario 10'!$I$178:$N$208,Summary!K$2-2015,FALSE)</f>
        <v>1126205.4214285715</v>
      </c>
      <c r="L354" s="284">
        <f>HLOOKUP($A354,'Scenario 10'!$I$178:$N$208,Summary!L$2-2015,FALSE)</f>
        <v>1169999.2523809522</v>
      </c>
      <c r="M354" s="284">
        <f>HLOOKUP($A354,'Scenario 10'!$I$178:$N$208,Summary!M$2-2015,FALSE)</f>
        <v>1193399.2374285716</v>
      </c>
      <c r="N354" s="284">
        <f>HLOOKUP($A354,'Scenario 10'!$I$178:$N$208,Summary!N$2-2015,FALSE)</f>
        <v>1217267.2221771427</v>
      </c>
      <c r="O354" s="284">
        <f>HLOOKUP($A354,'Scenario 10'!$I$178:$N$208,Summary!O$2-2015,FALSE)</f>
        <v>1241612.5666206856</v>
      </c>
      <c r="P354" s="284">
        <f>HLOOKUP($A354,'Scenario 10'!$I$178:$N$208,Summary!P$2-2015,FALSE)</f>
        <v>1266444.8179530995</v>
      </c>
      <c r="Q354" s="284">
        <f>HLOOKUP($A354,'Scenario 10'!$I$178:$N$208,Summary!Q$2-2015,FALSE)</f>
        <v>1291773.7143121613</v>
      </c>
      <c r="R354" s="284">
        <f>HLOOKUP($A354,'Scenario 10'!$I$178:$N$208,Summary!R$2-2015,FALSE)</f>
        <v>1317609.1885984046</v>
      </c>
      <c r="S354" s="284">
        <f>HLOOKUP($A354,'Scenario 10'!$I$178:$N$208,Summary!S$2-2015,FALSE)</f>
        <v>0</v>
      </c>
      <c r="T354" s="284">
        <f>HLOOKUP($A354,'Scenario 10'!$I$178:$N$208,Summary!T$2-2015,FALSE)</f>
        <v>0</v>
      </c>
      <c r="U354" s="284">
        <f>HLOOKUP($A354,'Scenario 10'!$I$178:$N$208,Summary!U$2-2015,FALSE)</f>
        <v>0</v>
      </c>
      <c r="V354" s="284">
        <f>HLOOKUP($A354,'Scenario 10'!$I$178:$N$208,Summary!V$2-2015,FALSE)</f>
        <v>0</v>
      </c>
      <c r="W354" s="284">
        <f>HLOOKUP($A354,'Scenario 10'!$I$178:$N$208,Summary!W$2-2015,FALSE)</f>
        <v>0</v>
      </c>
      <c r="X354" s="284">
        <f>HLOOKUP($A354,'Scenario 10'!$I$178:$N$208,Summary!X$2-2015,FALSE)</f>
        <v>0</v>
      </c>
      <c r="Y354" s="284">
        <f>HLOOKUP($A354,'Scenario 10'!$I$178:$N$208,Summary!Y$2-2015,FALSE)</f>
        <v>0</v>
      </c>
      <c r="Z354" s="284">
        <f>HLOOKUP($A354,'Scenario 10'!$I$178:$N$208,Summary!Z$2-2015,FALSE)</f>
        <v>0</v>
      </c>
      <c r="AA354" s="284">
        <f>HLOOKUP($A354,'Scenario 10'!$I$178:$N$208,Summary!AA$2-2015,FALSE)</f>
        <v>0</v>
      </c>
      <c r="AB354" s="284">
        <f>HLOOKUP($A354,'Scenario 10'!$I$178:$N$208,Summary!AB$2-2015,FALSE)</f>
        <v>0</v>
      </c>
      <c r="AC354" s="284">
        <f>HLOOKUP($A354,'Scenario 10'!$I$178:$N$208,Summary!AC$2-2015,FALSE)</f>
        <v>0</v>
      </c>
      <c r="AD354" s="284">
        <f>HLOOKUP($A354,'Scenario 10'!$I$178:$N$208,Summary!AD$2-2015,FALSE)</f>
        <v>0</v>
      </c>
      <c r="AE354" s="284">
        <f>HLOOKUP($A354,'Scenario 10'!$I$178:$N$208,Summary!AE$2-2015,FALSE)</f>
        <v>0</v>
      </c>
      <c r="AF354" s="284">
        <f>HLOOKUP($A354,'Scenario 10'!$I$178:$N$208,Summary!AF$2-2015,FALSE)</f>
        <v>0</v>
      </c>
      <c r="AG354" s="284">
        <f>HLOOKUP($A354,'Scenario 10'!$I$178:$N$208,Summary!AG$2-2015,FALSE)</f>
        <v>0</v>
      </c>
      <c r="AH354" s="284">
        <f>HLOOKUP($A354,'Scenario 10'!$I$178:$N$208,Summary!AH$2-2015,FALSE)</f>
        <v>0</v>
      </c>
      <c r="AI354" s="284">
        <f>HLOOKUP($A354,'Scenario 10'!$I$178:$N$208,Summary!AI$2-2015,FALSE)</f>
        <v>0</v>
      </c>
      <c r="AJ354" s="284">
        <f>HLOOKUP($A354,'Scenario 10'!$I$178:$N$208,Summary!AJ$2-2015,FALSE)</f>
        <v>0</v>
      </c>
      <c r="AK354" s="284">
        <f>SUM(H354:AJ354)</f>
        <v>16892390.420899592</v>
      </c>
    </row>
    <row r="355" spans="1:37" s="281" customFormat="1" collapsed="1">
      <c r="A355" s="285" t="s">
        <v>278</v>
      </c>
      <c r="B355" s="285" t="str">
        <f t="shared" ref="B355" si="1638">CONCATENATE("Sensitivity ",A355)</f>
        <v>Sensitivity 10C</v>
      </c>
      <c r="C355" s="289" t="s">
        <v>237</v>
      </c>
      <c r="D355" s="285" t="s">
        <v>427</v>
      </c>
      <c r="E355" s="285" t="s">
        <v>427</v>
      </c>
      <c r="F355" s="295"/>
      <c r="G355" s="288"/>
      <c r="H355" s="290">
        <f>SUBTOTAL(9,H356:H360)</f>
        <v>0</v>
      </c>
      <c r="I355" s="290">
        <f t="shared" ref="I355" si="1639">SUBTOTAL(9,I356:I360)</f>
        <v>0</v>
      </c>
      <c r="J355" s="290">
        <f t="shared" ref="J355" si="1640">SUBTOTAL(9,J356:J360)</f>
        <v>0</v>
      </c>
      <c r="K355" s="290">
        <f t="shared" ref="K355" si="1641">SUBTOTAL(9,K356:K360)</f>
        <v>0</v>
      </c>
      <c r="L355" s="290">
        <f t="shared" ref="L355" si="1642">SUBTOTAL(9,L356:L360)</f>
        <v>0</v>
      </c>
      <c r="M355" s="290">
        <f t="shared" ref="M355" si="1643">SUBTOTAL(9,M356:M360)</f>
        <v>0</v>
      </c>
      <c r="N355" s="290">
        <f t="shared" ref="N355" si="1644">SUBTOTAL(9,N356:N360)</f>
        <v>0</v>
      </c>
      <c r="O355" s="290">
        <f t="shared" ref="O355" si="1645">SUBTOTAL(9,O356:O360)</f>
        <v>0</v>
      </c>
      <c r="P355" s="290">
        <f t="shared" ref="P355" si="1646">SUBTOTAL(9,P356:P360)</f>
        <v>0</v>
      </c>
      <c r="Q355" s="290">
        <f t="shared" ref="Q355" si="1647">SUBTOTAL(9,Q356:Q360)</f>
        <v>0</v>
      </c>
      <c r="R355" s="290">
        <f t="shared" ref="R355" si="1648">SUBTOTAL(9,R356:R360)</f>
        <v>0</v>
      </c>
      <c r="S355" s="290">
        <f t="shared" ref="S355" si="1649">SUBTOTAL(9,S356:S360)</f>
        <v>0</v>
      </c>
      <c r="T355" s="290">
        <f t="shared" ref="T355" si="1650">SUBTOTAL(9,T356:T360)</f>
        <v>0</v>
      </c>
      <c r="U355" s="290">
        <f t="shared" ref="U355" si="1651">SUBTOTAL(9,U356:U360)</f>
        <v>0</v>
      </c>
      <c r="V355" s="290">
        <f t="shared" ref="V355" si="1652">SUBTOTAL(9,V356:V360)</f>
        <v>0</v>
      </c>
      <c r="W355" s="290">
        <f t="shared" ref="W355" si="1653">SUBTOTAL(9,W356:W360)</f>
        <v>0</v>
      </c>
      <c r="X355" s="290">
        <f t="shared" ref="X355" si="1654">SUBTOTAL(9,X356:X360)</f>
        <v>0</v>
      </c>
      <c r="Y355" s="290">
        <f t="shared" ref="Y355" si="1655">SUBTOTAL(9,Y356:Y360)</f>
        <v>0</v>
      </c>
      <c r="Z355" s="290">
        <f t="shared" ref="Z355" si="1656">SUBTOTAL(9,Z356:Z360)</f>
        <v>0</v>
      </c>
      <c r="AA355" s="290">
        <f t="shared" ref="AA355" si="1657">SUBTOTAL(9,AA356:AA360)</f>
        <v>0</v>
      </c>
      <c r="AB355" s="290">
        <f t="shared" ref="AB355" si="1658">SUBTOTAL(9,AB356:AB360)</f>
        <v>0</v>
      </c>
      <c r="AC355" s="290">
        <f t="shared" ref="AC355" si="1659">SUBTOTAL(9,AC356:AC360)</f>
        <v>0</v>
      </c>
      <c r="AD355" s="290">
        <f t="shared" ref="AD355" si="1660">SUBTOTAL(9,AD356:AD360)</f>
        <v>0</v>
      </c>
      <c r="AE355" s="290">
        <f t="shared" ref="AE355" si="1661">SUBTOTAL(9,AE356:AE360)</f>
        <v>0</v>
      </c>
      <c r="AF355" s="290">
        <f t="shared" ref="AF355" si="1662">SUBTOTAL(9,AF356:AF360)</f>
        <v>0</v>
      </c>
      <c r="AG355" s="290">
        <f t="shared" ref="AG355" si="1663">SUBTOTAL(9,AG356:AG360)</f>
        <v>0</v>
      </c>
      <c r="AH355" s="290">
        <f t="shared" ref="AH355" si="1664">SUBTOTAL(9,AH356:AH360)</f>
        <v>0</v>
      </c>
      <c r="AI355" s="290">
        <f t="shared" ref="AI355" si="1665">SUBTOTAL(9,AI356:AI360)</f>
        <v>0</v>
      </c>
      <c r="AJ355" s="290">
        <f t="shared" ref="AJ355" si="1666">SUBTOTAL(9,AJ356:AJ360)</f>
        <v>0</v>
      </c>
      <c r="AK355" s="290">
        <f t="shared" ref="AK355" si="1667">SUBTOTAL(9,AK356:AK360)</f>
        <v>0</v>
      </c>
    </row>
    <row r="356" spans="1:37" s="281" customFormat="1" hidden="1" outlineLevel="1">
      <c r="A356" s="283" t="str">
        <f>A355</f>
        <v>10C</v>
      </c>
      <c r="B356" s="283"/>
      <c r="C356" s="287" t="s">
        <v>224</v>
      </c>
      <c r="D356" s="283"/>
      <c r="E356" s="283"/>
      <c r="F356" s="296"/>
      <c r="G356" s="282"/>
      <c r="H356" s="284">
        <f>HLOOKUP($A356,'Scenario 10'!$I$42:$N$72,Summary!H$2-2015,FALSE)</f>
        <v>0</v>
      </c>
      <c r="I356" s="284">
        <f>HLOOKUP($A356,'Scenario 10'!$I$42:$N$72,Summary!I$2-2015,FALSE)</f>
        <v>0</v>
      </c>
      <c r="J356" s="284">
        <f>HLOOKUP($A356,'Scenario 10'!$I$42:$N$72,Summary!J$2-2015,FALSE)</f>
        <v>0</v>
      </c>
      <c r="K356" s="284">
        <f>HLOOKUP($A356,'Scenario 10'!$I$42:$N$72,Summary!K$2-2015,FALSE)</f>
        <v>0</v>
      </c>
      <c r="L356" s="284">
        <f>HLOOKUP($A356,'Scenario 10'!$I$42:$N$72,Summary!L$2-2015,FALSE)</f>
        <v>0</v>
      </c>
      <c r="M356" s="284">
        <f>HLOOKUP($A356,'Scenario 10'!$I$42:$N$72,Summary!M$2-2015,FALSE)</f>
        <v>0</v>
      </c>
      <c r="N356" s="284">
        <f>HLOOKUP($A356,'Scenario 10'!$I$42:$N$72,Summary!N$2-2015,FALSE)</f>
        <v>0</v>
      </c>
      <c r="O356" s="284">
        <f>HLOOKUP($A356,'Scenario 10'!$I$42:$N$72,Summary!O$2-2015,FALSE)</f>
        <v>0</v>
      </c>
      <c r="P356" s="284">
        <f>HLOOKUP($A356,'Scenario 10'!$I$42:$N$72,Summary!P$2-2015,FALSE)</f>
        <v>0</v>
      </c>
      <c r="Q356" s="284">
        <f>HLOOKUP($A356,'Scenario 10'!$I$42:$N$72,Summary!Q$2-2015,FALSE)</f>
        <v>0</v>
      </c>
      <c r="R356" s="284">
        <f>HLOOKUP($A356,'Scenario 10'!$I$42:$N$72,Summary!R$2-2015,FALSE)</f>
        <v>0</v>
      </c>
      <c r="S356" s="284">
        <f>HLOOKUP($A356,'Scenario 10'!$I$42:$N$72,Summary!S$2-2015,FALSE)</f>
        <v>0</v>
      </c>
      <c r="T356" s="284">
        <f>HLOOKUP($A356,'Scenario 10'!$I$42:$N$72,Summary!T$2-2015,FALSE)</f>
        <v>0</v>
      </c>
      <c r="U356" s="284">
        <f>HLOOKUP($A356,'Scenario 10'!$I$42:$N$72,Summary!U$2-2015,FALSE)</f>
        <v>0</v>
      </c>
      <c r="V356" s="284">
        <f>HLOOKUP($A356,'Scenario 10'!$I$42:$N$72,Summary!V$2-2015,FALSE)</f>
        <v>0</v>
      </c>
      <c r="W356" s="284">
        <f>HLOOKUP($A356,'Scenario 10'!$I$42:$N$72,Summary!W$2-2015,FALSE)</f>
        <v>0</v>
      </c>
      <c r="X356" s="284">
        <f>HLOOKUP($A356,'Scenario 10'!$I$42:$N$72,Summary!X$2-2015,FALSE)</f>
        <v>0</v>
      </c>
      <c r="Y356" s="284">
        <f>HLOOKUP($A356,'Scenario 10'!$I$42:$N$72,Summary!Y$2-2015,FALSE)</f>
        <v>0</v>
      </c>
      <c r="Z356" s="284">
        <f>HLOOKUP($A356,'Scenario 10'!$I$42:$N$72,Summary!Z$2-2015,FALSE)</f>
        <v>0</v>
      </c>
      <c r="AA356" s="284">
        <f>HLOOKUP($A356,'Scenario 10'!$I$42:$N$72,Summary!AA$2-2015,FALSE)</f>
        <v>0</v>
      </c>
      <c r="AB356" s="284">
        <f>HLOOKUP($A356,'Scenario 10'!$I$42:$N$72,Summary!AB$2-2015,FALSE)</f>
        <v>0</v>
      </c>
      <c r="AC356" s="284">
        <f>HLOOKUP($A356,'Scenario 10'!$I$42:$N$72,Summary!AC$2-2015,FALSE)</f>
        <v>0</v>
      </c>
      <c r="AD356" s="284">
        <f>HLOOKUP($A356,'Scenario 10'!$I$42:$N$72,Summary!AD$2-2015,FALSE)</f>
        <v>0</v>
      </c>
      <c r="AE356" s="284">
        <f>HLOOKUP($A356,'Scenario 10'!$I$42:$N$72,Summary!AE$2-2015,FALSE)</f>
        <v>0</v>
      </c>
      <c r="AF356" s="284">
        <f>HLOOKUP($A356,'Scenario 10'!$I$42:$N$72,Summary!AF$2-2015,FALSE)</f>
        <v>0</v>
      </c>
      <c r="AG356" s="284">
        <f>HLOOKUP($A356,'Scenario 10'!$I$42:$N$72,Summary!AG$2-2015,FALSE)</f>
        <v>0</v>
      </c>
      <c r="AH356" s="284">
        <f>HLOOKUP($A356,'Scenario 10'!$I$42:$N$72,Summary!AH$2-2015,FALSE)</f>
        <v>0</v>
      </c>
      <c r="AI356" s="284">
        <f>HLOOKUP($A356,'Scenario 10'!$I$42:$N$72,Summary!AI$2-2015,FALSE)</f>
        <v>0</v>
      </c>
      <c r="AJ356" s="284">
        <f>HLOOKUP($A356,'Scenario 10'!$I$42:$N$72,Summary!AJ$2-2015,FALSE)</f>
        <v>0</v>
      </c>
      <c r="AK356" s="284">
        <f>SUM(H356:AJ356)</f>
        <v>0</v>
      </c>
    </row>
    <row r="357" spans="1:37" s="281" customFormat="1" hidden="1" outlineLevel="1">
      <c r="A357" s="283" t="str">
        <f>A356</f>
        <v>10C</v>
      </c>
      <c r="B357" s="283"/>
      <c r="C357" s="287" t="s">
        <v>225</v>
      </c>
      <c r="D357" s="283"/>
      <c r="E357" s="283"/>
      <c r="F357" s="296"/>
      <c r="G357" s="282"/>
      <c r="H357" s="284" t="str">
        <f>HLOOKUP($A357,'Scenario 10'!$I$75:$N$105,Summary!H$2-2015,FALSE)</f>
        <v/>
      </c>
      <c r="I357" s="284" t="str">
        <f>HLOOKUP($A357,'Scenario 10'!$I$75:$N$105,Summary!I$2-2015,FALSE)</f>
        <v/>
      </c>
      <c r="J357" s="284" t="str">
        <f>HLOOKUP($A357,'Scenario 10'!$I$75:$N$105,Summary!J$2-2015,FALSE)</f>
        <v/>
      </c>
      <c r="K357" s="284" t="str">
        <f>HLOOKUP($A357,'Scenario 10'!$I$75:$N$105,Summary!K$2-2015,FALSE)</f>
        <v/>
      </c>
      <c r="L357" s="284" t="str">
        <f>HLOOKUP($A357,'Scenario 10'!$I$75:$N$105,Summary!L$2-2015,FALSE)</f>
        <v/>
      </c>
      <c r="M357" s="284" t="str">
        <f>HLOOKUP($A357,'Scenario 10'!$I$75:$N$105,Summary!M$2-2015,FALSE)</f>
        <v/>
      </c>
      <c r="N357" s="284" t="str">
        <f>HLOOKUP($A357,'Scenario 10'!$I$75:$N$105,Summary!N$2-2015,FALSE)</f>
        <v/>
      </c>
      <c r="O357" s="284" t="str">
        <f>HLOOKUP($A357,'Scenario 10'!$I$75:$N$105,Summary!O$2-2015,FALSE)</f>
        <v/>
      </c>
      <c r="P357" s="284" t="str">
        <f>HLOOKUP($A357,'Scenario 10'!$I$75:$N$105,Summary!P$2-2015,FALSE)</f>
        <v/>
      </c>
      <c r="Q357" s="284" t="str">
        <f>HLOOKUP($A357,'Scenario 10'!$I$75:$N$105,Summary!Q$2-2015,FALSE)</f>
        <v/>
      </c>
      <c r="R357" s="284" t="str">
        <f>HLOOKUP($A357,'Scenario 10'!$I$75:$N$105,Summary!R$2-2015,FALSE)</f>
        <v/>
      </c>
      <c r="S357" s="284" t="str">
        <f>HLOOKUP($A357,'Scenario 10'!$I$75:$N$105,Summary!S$2-2015,FALSE)</f>
        <v/>
      </c>
      <c r="T357" s="284" t="str">
        <f>HLOOKUP($A357,'Scenario 10'!$I$75:$N$105,Summary!T$2-2015,FALSE)</f>
        <v/>
      </c>
      <c r="U357" s="284" t="str">
        <f>HLOOKUP($A357,'Scenario 10'!$I$75:$N$105,Summary!U$2-2015,FALSE)</f>
        <v/>
      </c>
      <c r="V357" s="284" t="str">
        <f>HLOOKUP($A357,'Scenario 10'!$I$75:$N$105,Summary!V$2-2015,FALSE)</f>
        <v/>
      </c>
      <c r="W357" s="284" t="str">
        <f>HLOOKUP($A357,'Scenario 10'!$I$75:$N$105,Summary!W$2-2015,FALSE)</f>
        <v/>
      </c>
      <c r="X357" s="284" t="str">
        <f>HLOOKUP($A357,'Scenario 10'!$I$75:$N$105,Summary!X$2-2015,FALSE)</f>
        <v/>
      </c>
      <c r="Y357" s="284" t="str">
        <f>HLOOKUP($A357,'Scenario 10'!$I$75:$N$105,Summary!Y$2-2015,FALSE)</f>
        <v/>
      </c>
      <c r="Z357" s="284" t="str">
        <f>HLOOKUP($A357,'Scenario 10'!$I$75:$N$105,Summary!Z$2-2015,FALSE)</f>
        <v/>
      </c>
      <c r="AA357" s="284" t="str">
        <f>HLOOKUP($A357,'Scenario 10'!$I$75:$N$105,Summary!AA$2-2015,FALSE)</f>
        <v/>
      </c>
      <c r="AB357" s="284" t="str">
        <f>HLOOKUP($A357,'Scenario 10'!$I$75:$N$105,Summary!AB$2-2015,FALSE)</f>
        <v/>
      </c>
      <c r="AC357" s="284" t="str">
        <f>HLOOKUP($A357,'Scenario 10'!$I$75:$N$105,Summary!AC$2-2015,FALSE)</f>
        <v/>
      </c>
      <c r="AD357" s="284" t="str">
        <f>HLOOKUP($A357,'Scenario 10'!$I$75:$N$105,Summary!AD$2-2015,FALSE)</f>
        <v/>
      </c>
      <c r="AE357" s="284" t="str">
        <f>HLOOKUP($A357,'Scenario 10'!$I$75:$N$105,Summary!AE$2-2015,FALSE)</f>
        <v/>
      </c>
      <c r="AF357" s="284" t="str">
        <f>HLOOKUP($A357,'Scenario 10'!$I$75:$N$105,Summary!AF$2-2015,FALSE)</f>
        <v/>
      </c>
      <c r="AG357" s="284" t="str">
        <f>HLOOKUP($A357,'Scenario 10'!$I$75:$N$105,Summary!AG$2-2015,FALSE)</f>
        <v/>
      </c>
      <c r="AH357" s="284" t="str">
        <f>HLOOKUP($A357,'Scenario 10'!$I$75:$N$105,Summary!AH$2-2015,FALSE)</f>
        <v/>
      </c>
      <c r="AI357" s="284" t="str">
        <f>HLOOKUP($A357,'Scenario 10'!$I$75:$N$105,Summary!AI$2-2015,FALSE)</f>
        <v/>
      </c>
      <c r="AJ357" s="284" t="str">
        <f>HLOOKUP($A357,'Scenario 10'!$I$75:$N$105,Summary!AJ$2-2015,FALSE)</f>
        <v/>
      </c>
      <c r="AK357" s="284">
        <f>SUM(H357:AJ357)</f>
        <v>0</v>
      </c>
    </row>
    <row r="358" spans="1:37" s="281" customFormat="1" hidden="1" outlineLevel="1">
      <c r="A358" s="283" t="str">
        <f>A357</f>
        <v>10C</v>
      </c>
      <c r="B358" s="283"/>
      <c r="C358" s="287" t="s">
        <v>226</v>
      </c>
      <c r="D358" s="283"/>
      <c r="E358" s="283"/>
      <c r="F358" s="296"/>
      <c r="G358" s="282"/>
      <c r="H358" s="284">
        <f>HLOOKUP($A358,'Scenario 10'!$I$108:$N$138,Summary!H$2-2015,FALSE)</f>
        <v>0</v>
      </c>
      <c r="I358" s="284">
        <f>HLOOKUP($A358,'Scenario 10'!$I$108:$N$138,Summary!I$2-2015,FALSE)</f>
        <v>0</v>
      </c>
      <c r="J358" s="284">
        <f>HLOOKUP($A358,'Scenario 10'!$I$108:$N$138,Summary!J$2-2015,FALSE)</f>
        <v>0</v>
      </c>
      <c r="K358" s="284">
        <f>HLOOKUP($A358,'Scenario 10'!$I$108:$N$138,Summary!K$2-2015,FALSE)</f>
        <v>0</v>
      </c>
      <c r="L358" s="284">
        <f>HLOOKUP($A358,'Scenario 10'!$I$108:$N$138,Summary!L$2-2015,FALSE)</f>
        <v>0</v>
      </c>
      <c r="M358" s="284">
        <f>HLOOKUP($A358,'Scenario 10'!$I$108:$N$138,Summary!M$2-2015,FALSE)</f>
        <v>0</v>
      </c>
      <c r="N358" s="284">
        <f>HLOOKUP($A358,'Scenario 10'!$I$108:$N$138,Summary!N$2-2015,FALSE)</f>
        <v>0</v>
      </c>
      <c r="O358" s="284">
        <f>HLOOKUP($A358,'Scenario 10'!$I$108:$N$138,Summary!O$2-2015,FALSE)</f>
        <v>0</v>
      </c>
      <c r="P358" s="284">
        <f>HLOOKUP($A358,'Scenario 10'!$I$108:$N$138,Summary!P$2-2015,FALSE)</f>
        <v>0</v>
      </c>
      <c r="Q358" s="284">
        <f>HLOOKUP($A358,'Scenario 10'!$I$108:$N$138,Summary!Q$2-2015,FALSE)</f>
        <v>0</v>
      </c>
      <c r="R358" s="284">
        <f>HLOOKUP($A358,'Scenario 10'!$I$108:$N$138,Summary!R$2-2015,FALSE)</f>
        <v>0</v>
      </c>
      <c r="S358" s="284">
        <f>HLOOKUP($A358,'Scenario 10'!$I$108:$N$138,Summary!S$2-2015,FALSE)</f>
        <v>0</v>
      </c>
      <c r="T358" s="284">
        <f>HLOOKUP($A358,'Scenario 10'!$I$108:$N$138,Summary!T$2-2015,FALSE)</f>
        <v>0</v>
      </c>
      <c r="U358" s="284">
        <f>HLOOKUP($A358,'Scenario 10'!$I$108:$N$138,Summary!U$2-2015,FALSE)</f>
        <v>0</v>
      </c>
      <c r="V358" s="284">
        <f>HLOOKUP($A358,'Scenario 10'!$I$108:$N$138,Summary!V$2-2015,FALSE)</f>
        <v>0</v>
      </c>
      <c r="W358" s="284">
        <f>HLOOKUP($A358,'Scenario 10'!$I$108:$N$138,Summary!W$2-2015,FALSE)</f>
        <v>0</v>
      </c>
      <c r="X358" s="284">
        <f>HLOOKUP($A358,'Scenario 10'!$I$108:$N$138,Summary!X$2-2015,FALSE)</f>
        <v>0</v>
      </c>
      <c r="Y358" s="284">
        <f>HLOOKUP($A358,'Scenario 10'!$I$108:$N$138,Summary!Y$2-2015,FALSE)</f>
        <v>0</v>
      </c>
      <c r="Z358" s="284">
        <f>HLOOKUP($A358,'Scenario 10'!$I$108:$N$138,Summary!Z$2-2015,FALSE)</f>
        <v>0</v>
      </c>
      <c r="AA358" s="284">
        <f>HLOOKUP($A358,'Scenario 10'!$I$108:$N$138,Summary!AA$2-2015,FALSE)</f>
        <v>0</v>
      </c>
      <c r="AB358" s="284">
        <f>HLOOKUP($A358,'Scenario 10'!$I$108:$N$138,Summary!AB$2-2015,FALSE)</f>
        <v>0</v>
      </c>
      <c r="AC358" s="284">
        <f>HLOOKUP($A358,'Scenario 10'!$I$108:$N$138,Summary!AC$2-2015,FALSE)</f>
        <v>0</v>
      </c>
      <c r="AD358" s="284">
        <f>HLOOKUP($A358,'Scenario 10'!$I$108:$N$138,Summary!AD$2-2015,FALSE)</f>
        <v>0</v>
      </c>
      <c r="AE358" s="284">
        <f>HLOOKUP($A358,'Scenario 10'!$I$108:$N$138,Summary!AE$2-2015,FALSE)</f>
        <v>0</v>
      </c>
      <c r="AF358" s="284">
        <f>HLOOKUP($A358,'Scenario 10'!$I$108:$N$138,Summary!AF$2-2015,FALSE)</f>
        <v>0</v>
      </c>
      <c r="AG358" s="284">
        <f>HLOOKUP($A358,'Scenario 10'!$I$108:$N$138,Summary!AG$2-2015,FALSE)</f>
        <v>0</v>
      </c>
      <c r="AH358" s="284">
        <f>HLOOKUP($A358,'Scenario 10'!$I$108:$N$138,Summary!AH$2-2015,FALSE)</f>
        <v>0</v>
      </c>
      <c r="AI358" s="284">
        <f>HLOOKUP($A358,'Scenario 10'!$I$108:$N$138,Summary!AI$2-2015,FALSE)</f>
        <v>0</v>
      </c>
      <c r="AJ358" s="284">
        <f>HLOOKUP($A358,'Scenario 10'!$I$108:$N$138,Summary!AJ$2-2015,FALSE)</f>
        <v>0</v>
      </c>
      <c r="AK358" s="284">
        <f>SUM(H358:AJ358)</f>
        <v>0</v>
      </c>
    </row>
    <row r="359" spans="1:37" s="281" customFormat="1" hidden="1" outlineLevel="1">
      <c r="A359" s="283" t="str">
        <f>A358</f>
        <v>10C</v>
      </c>
      <c r="B359" s="283"/>
      <c r="C359" s="287" t="s">
        <v>227</v>
      </c>
      <c r="D359" s="283"/>
      <c r="E359" s="283"/>
      <c r="F359" s="296"/>
      <c r="G359" s="282"/>
      <c r="H359" s="284">
        <f>HLOOKUP($A359,'Scenario 10'!$I$143:$N$173,Summary!H$2-2015,FALSE)</f>
        <v>0</v>
      </c>
      <c r="I359" s="284">
        <f>HLOOKUP($A359,'Scenario 10'!$I$143:$N$173,Summary!I$2-2015,FALSE)</f>
        <v>0</v>
      </c>
      <c r="J359" s="284">
        <f>HLOOKUP($A359,'Scenario 10'!$I$143:$N$173,Summary!J$2-2015,FALSE)</f>
        <v>0</v>
      </c>
      <c r="K359" s="284">
        <f>HLOOKUP($A359,'Scenario 10'!$I$143:$N$173,Summary!K$2-2015,FALSE)</f>
        <v>0</v>
      </c>
      <c r="L359" s="284">
        <f>HLOOKUP($A359,'Scenario 10'!$I$143:$N$173,Summary!L$2-2015,FALSE)</f>
        <v>0</v>
      </c>
      <c r="M359" s="284">
        <f>HLOOKUP($A359,'Scenario 10'!$I$143:$N$173,Summary!M$2-2015,FALSE)</f>
        <v>0</v>
      </c>
      <c r="N359" s="284">
        <f>HLOOKUP($A359,'Scenario 10'!$I$143:$N$173,Summary!N$2-2015,FALSE)</f>
        <v>0</v>
      </c>
      <c r="O359" s="284">
        <f>HLOOKUP($A359,'Scenario 10'!$I$143:$N$173,Summary!O$2-2015,FALSE)</f>
        <v>0</v>
      </c>
      <c r="P359" s="284">
        <f>HLOOKUP($A359,'Scenario 10'!$I$143:$N$173,Summary!P$2-2015,FALSE)</f>
        <v>0</v>
      </c>
      <c r="Q359" s="284">
        <f>HLOOKUP($A359,'Scenario 10'!$I$143:$N$173,Summary!Q$2-2015,FALSE)</f>
        <v>0</v>
      </c>
      <c r="R359" s="284">
        <f>HLOOKUP($A359,'Scenario 10'!$I$143:$N$173,Summary!R$2-2015,FALSE)</f>
        <v>0</v>
      </c>
      <c r="S359" s="284">
        <f>HLOOKUP($A359,'Scenario 10'!$I$143:$N$173,Summary!S$2-2015,FALSE)</f>
        <v>0</v>
      </c>
      <c r="T359" s="284">
        <f>HLOOKUP($A359,'Scenario 10'!$I$143:$N$173,Summary!T$2-2015,FALSE)</f>
        <v>0</v>
      </c>
      <c r="U359" s="284">
        <f>HLOOKUP($A359,'Scenario 10'!$I$143:$N$173,Summary!U$2-2015,FALSE)</f>
        <v>0</v>
      </c>
      <c r="V359" s="284">
        <f>HLOOKUP($A359,'Scenario 10'!$I$143:$N$173,Summary!V$2-2015,FALSE)</f>
        <v>0</v>
      </c>
      <c r="W359" s="284">
        <f>HLOOKUP($A359,'Scenario 10'!$I$143:$N$173,Summary!W$2-2015,FALSE)</f>
        <v>0</v>
      </c>
      <c r="X359" s="284">
        <f>HLOOKUP($A359,'Scenario 10'!$I$143:$N$173,Summary!X$2-2015,FALSE)</f>
        <v>0</v>
      </c>
      <c r="Y359" s="284">
        <f>HLOOKUP($A359,'Scenario 10'!$I$143:$N$173,Summary!Y$2-2015,FALSE)</f>
        <v>0</v>
      </c>
      <c r="Z359" s="284">
        <f>HLOOKUP($A359,'Scenario 10'!$I$143:$N$173,Summary!Z$2-2015,FALSE)</f>
        <v>0</v>
      </c>
      <c r="AA359" s="284">
        <f>HLOOKUP($A359,'Scenario 10'!$I$143:$N$173,Summary!AA$2-2015,FALSE)</f>
        <v>0</v>
      </c>
      <c r="AB359" s="284">
        <f>HLOOKUP($A359,'Scenario 10'!$I$143:$N$173,Summary!AB$2-2015,FALSE)</f>
        <v>0</v>
      </c>
      <c r="AC359" s="284">
        <f>HLOOKUP($A359,'Scenario 10'!$I$143:$N$173,Summary!AC$2-2015,FALSE)</f>
        <v>0</v>
      </c>
      <c r="AD359" s="284">
        <f>HLOOKUP($A359,'Scenario 10'!$I$143:$N$173,Summary!AD$2-2015,FALSE)</f>
        <v>0</v>
      </c>
      <c r="AE359" s="284">
        <f>HLOOKUP($A359,'Scenario 10'!$I$143:$N$173,Summary!AE$2-2015,FALSE)</f>
        <v>0</v>
      </c>
      <c r="AF359" s="284">
        <f>HLOOKUP($A359,'Scenario 10'!$I$143:$N$173,Summary!AF$2-2015,FALSE)</f>
        <v>0</v>
      </c>
      <c r="AG359" s="284">
        <f>HLOOKUP($A359,'Scenario 10'!$I$143:$N$173,Summary!AG$2-2015,FALSE)</f>
        <v>0</v>
      </c>
      <c r="AH359" s="284">
        <f>HLOOKUP($A359,'Scenario 10'!$I$143:$N$173,Summary!AH$2-2015,FALSE)</f>
        <v>0</v>
      </c>
      <c r="AI359" s="284">
        <f>HLOOKUP($A359,'Scenario 10'!$I$143:$N$173,Summary!AI$2-2015,FALSE)</f>
        <v>0</v>
      </c>
      <c r="AJ359" s="284">
        <f>HLOOKUP($A359,'Scenario 10'!$I$143:$N$173,Summary!AJ$2-2015,FALSE)</f>
        <v>0</v>
      </c>
      <c r="AK359" s="284">
        <f>SUM(H359:AJ359)</f>
        <v>0</v>
      </c>
    </row>
    <row r="360" spans="1:37" s="281" customFormat="1" hidden="1" outlineLevel="1">
      <c r="A360" s="283" t="str">
        <f>A359</f>
        <v>10C</v>
      </c>
      <c r="B360" s="283"/>
      <c r="C360" s="287" t="s">
        <v>114</v>
      </c>
      <c r="D360" s="283"/>
      <c r="E360" s="283"/>
      <c r="F360" s="296"/>
      <c r="G360" s="282"/>
      <c r="H360" s="284">
        <f>HLOOKUP($A360,'Scenario 10'!$I$178:$N$208,Summary!H$2-2015,FALSE)</f>
        <v>0</v>
      </c>
      <c r="I360" s="284">
        <f>HLOOKUP($A360,'Scenario 10'!$I$178:$N$208,Summary!I$2-2015,FALSE)</f>
        <v>0</v>
      </c>
      <c r="J360" s="284">
        <f>HLOOKUP($A360,'Scenario 10'!$I$178:$N$208,Summary!J$2-2015,FALSE)</f>
        <v>0</v>
      </c>
      <c r="K360" s="284">
        <f>HLOOKUP($A360,'Scenario 10'!$I$178:$N$208,Summary!K$2-2015,FALSE)</f>
        <v>0</v>
      </c>
      <c r="L360" s="284">
        <f>HLOOKUP($A360,'Scenario 10'!$I$178:$N$208,Summary!L$2-2015,FALSE)</f>
        <v>0</v>
      </c>
      <c r="M360" s="284">
        <f>HLOOKUP($A360,'Scenario 10'!$I$178:$N$208,Summary!M$2-2015,FALSE)</f>
        <v>0</v>
      </c>
      <c r="N360" s="284">
        <f>HLOOKUP($A360,'Scenario 10'!$I$178:$N$208,Summary!N$2-2015,FALSE)</f>
        <v>0</v>
      </c>
      <c r="O360" s="284">
        <f>HLOOKUP($A360,'Scenario 10'!$I$178:$N$208,Summary!O$2-2015,FALSE)</f>
        <v>0</v>
      </c>
      <c r="P360" s="284">
        <f>HLOOKUP($A360,'Scenario 10'!$I$178:$N$208,Summary!P$2-2015,FALSE)</f>
        <v>0</v>
      </c>
      <c r="Q360" s="284">
        <f>HLOOKUP($A360,'Scenario 10'!$I$178:$N$208,Summary!Q$2-2015,FALSE)</f>
        <v>0</v>
      </c>
      <c r="R360" s="284">
        <f>HLOOKUP($A360,'Scenario 10'!$I$178:$N$208,Summary!R$2-2015,FALSE)</f>
        <v>0</v>
      </c>
      <c r="S360" s="284">
        <f>HLOOKUP($A360,'Scenario 10'!$I$178:$N$208,Summary!S$2-2015,FALSE)</f>
        <v>0</v>
      </c>
      <c r="T360" s="284">
        <f>HLOOKUP($A360,'Scenario 10'!$I$178:$N$208,Summary!T$2-2015,FALSE)</f>
        <v>0</v>
      </c>
      <c r="U360" s="284">
        <f>HLOOKUP($A360,'Scenario 10'!$I$178:$N$208,Summary!U$2-2015,FALSE)</f>
        <v>0</v>
      </c>
      <c r="V360" s="284">
        <f>HLOOKUP($A360,'Scenario 10'!$I$178:$N$208,Summary!V$2-2015,FALSE)</f>
        <v>0</v>
      </c>
      <c r="W360" s="284">
        <f>HLOOKUP($A360,'Scenario 10'!$I$178:$N$208,Summary!W$2-2015,FALSE)</f>
        <v>0</v>
      </c>
      <c r="X360" s="284">
        <f>HLOOKUP($A360,'Scenario 10'!$I$178:$N$208,Summary!X$2-2015,FALSE)</f>
        <v>0</v>
      </c>
      <c r="Y360" s="284">
        <f>HLOOKUP($A360,'Scenario 10'!$I$178:$N$208,Summary!Y$2-2015,FALSE)</f>
        <v>0</v>
      </c>
      <c r="Z360" s="284">
        <f>HLOOKUP($A360,'Scenario 10'!$I$178:$N$208,Summary!Z$2-2015,FALSE)</f>
        <v>0</v>
      </c>
      <c r="AA360" s="284">
        <f>HLOOKUP($A360,'Scenario 10'!$I$178:$N$208,Summary!AA$2-2015,FALSE)</f>
        <v>0</v>
      </c>
      <c r="AB360" s="284">
        <f>HLOOKUP($A360,'Scenario 10'!$I$178:$N$208,Summary!AB$2-2015,FALSE)</f>
        <v>0</v>
      </c>
      <c r="AC360" s="284">
        <f>HLOOKUP($A360,'Scenario 10'!$I$178:$N$208,Summary!AC$2-2015,FALSE)</f>
        <v>0</v>
      </c>
      <c r="AD360" s="284">
        <f>HLOOKUP($A360,'Scenario 10'!$I$178:$N$208,Summary!AD$2-2015,FALSE)</f>
        <v>0</v>
      </c>
      <c r="AE360" s="284">
        <f>HLOOKUP($A360,'Scenario 10'!$I$178:$N$208,Summary!AE$2-2015,FALSE)</f>
        <v>0</v>
      </c>
      <c r="AF360" s="284">
        <f>HLOOKUP($A360,'Scenario 10'!$I$178:$N$208,Summary!AF$2-2015,FALSE)</f>
        <v>0</v>
      </c>
      <c r="AG360" s="284">
        <f>HLOOKUP($A360,'Scenario 10'!$I$178:$N$208,Summary!AG$2-2015,FALSE)</f>
        <v>0</v>
      </c>
      <c r="AH360" s="284">
        <f>HLOOKUP($A360,'Scenario 10'!$I$178:$N$208,Summary!AH$2-2015,FALSE)</f>
        <v>0</v>
      </c>
      <c r="AI360" s="284">
        <f>HLOOKUP($A360,'Scenario 10'!$I$178:$N$208,Summary!AI$2-2015,FALSE)</f>
        <v>0</v>
      </c>
      <c r="AJ360" s="284">
        <f>HLOOKUP($A360,'Scenario 10'!$I$178:$N$208,Summary!AJ$2-2015,FALSE)</f>
        <v>0</v>
      </c>
      <c r="AK360" s="284">
        <f>SUM(H360:AJ360)</f>
        <v>0</v>
      </c>
    </row>
    <row r="361" spans="1:37" s="281" customFormat="1" collapsed="1">
      <c r="A361" s="285" t="s">
        <v>279</v>
      </c>
      <c r="B361" s="285" t="str">
        <f t="shared" ref="B361" si="1668">CONCATENATE("Sensitivity ",A361)</f>
        <v>Sensitivity 10D</v>
      </c>
      <c r="C361" s="289" t="s">
        <v>237</v>
      </c>
      <c r="D361" s="285" t="s">
        <v>427</v>
      </c>
      <c r="E361" s="285" t="s">
        <v>427</v>
      </c>
      <c r="F361" s="295"/>
      <c r="G361" s="288"/>
      <c r="H361" s="290">
        <f>SUBTOTAL(9,H362:H366)</f>
        <v>0</v>
      </c>
      <c r="I361" s="290">
        <f t="shared" ref="I361" si="1669">SUBTOTAL(9,I362:I366)</f>
        <v>0</v>
      </c>
      <c r="J361" s="290">
        <f t="shared" ref="J361" si="1670">SUBTOTAL(9,J362:J366)</f>
        <v>0</v>
      </c>
      <c r="K361" s="290">
        <f t="shared" ref="K361" si="1671">SUBTOTAL(9,K362:K366)</f>
        <v>0</v>
      </c>
      <c r="L361" s="290">
        <f t="shared" ref="L361" si="1672">SUBTOTAL(9,L362:L366)</f>
        <v>0</v>
      </c>
      <c r="M361" s="290">
        <f t="shared" ref="M361" si="1673">SUBTOTAL(9,M362:M366)</f>
        <v>0</v>
      </c>
      <c r="N361" s="290">
        <f t="shared" ref="N361" si="1674">SUBTOTAL(9,N362:N366)</f>
        <v>0</v>
      </c>
      <c r="O361" s="290">
        <f t="shared" ref="O361" si="1675">SUBTOTAL(9,O362:O366)</f>
        <v>0</v>
      </c>
      <c r="P361" s="290">
        <f t="shared" ref="P361" si="1676">SUBTOTAL(9,P362:P366)</f>
        <v>0</v>
      </c>
      <c r="Q361" s="290">
        <f t="shared" ref="Q361" si="1677">SUBTOTAL(9,Q362:Q366)</f>
        <v>0</v>
      </c>
      <c r="R361" s="290">
        <f t="shared" ref="R361" si="1678">SUBTOTAL(9,R362:R366)</f>
        <v>0</v>
      </c>
      <c r="S361" s="290">
        <f t="shared" ref="S361" si="1679">SUBTOTAL(9,S362:S366)</f>
        <v>0</v>
      </c>
      <c r="T361" s="290">
        <f t="shared" ref="T361" si="1680">SUBTOTAL(9,T362:T366)</f>
        <v>0</v>
      </c>
      <c r="U361" s="290">
        <f t="shared" ref="U361" si="1681">SUBTOTAL(9,U362:U366)</f>
        <v>0</v>
      </c>
      <c r="V361" s="290">
        <f t="shared" ref="V361" si="1682">SUBTOTAL(9,V362:V366)</f>
        <v>0</v>
      </c>
      <c r="W361" s="290">
        <f t="shared" ref="W361" si="1683">SUBTOTAL(9,W362:W366)</f>
        <v>0</v>
      </c>
      <c r="X361" s="290">
        <f t="shared" ref="X361" si="1684">SUBTOTAL(9,X362:X366)</f>
        <v>0</v>
      </c>
      <c r="Y361" s="290">
        <f t="shared" ref="Y361" si="1685">SUBTOTAL(9,Y362:Y366)</f>
        <v>0</v>
      </c>
      <c r="Z361" s="290">
        <f t="shared" ref="Z361" si="1686">SUBTOTAL(9,Z362:Z366)</f>
        <v>0</v>
      </c>
      <c r="AA361" s="290">
        <f t="shared" ref="AA361" si="1687">SUBTOTAL(9,AA362:AA366)</f>
        <v>0</v>
      </c>
      <c r="AB361" s="290">
        <f t="shared" ref="AB361" si="1688">SUBTOTAL(9,AB362:AB366)</f>
        <v>0</v>
      </c>
      <c r="AC361" s="290">
        <f t="shared" ref="AC361" si="1689">SUBTOTAL(9,AC362:AC366)</f>
        <v>0</v>
      </c>
      <c r="AD361" s="290">
        <f t="shared" ref="AD361" si="1690">SUBTOTAL(9,AD362:AD366)</f>
        <v>0</v>
      </c>
      <c r="AE361" s="290">
        <f t="shared" ref="AE361" si="1691">SUBTOTAL(9,AE362:AE366)</f>
        <v>0</v>
      </c>
      <c r="AF361" s="290">
        <f t="shared" ref="AF361" si="1692">SUBTOTAL(9,AF362:AF366)</f>
        <v>0</v>
      </c>
      <c r="AG361" s="290">
        <f t="shared" ref="AG361" si="1693">SUBTOTAL(9,AG362:AG366)</f>
        <v>0</v>
      </c>
      <c r="AH361" s="290">
        <f t="shared" ref="AH361" si="1694">SUBTOTAL(9,AH362:AH366)</f>
        <v>0</v>
      </c>
      <c r="AI361" s="290">
        <f t="shared" ref="AI361" si="1695">SUBTOTAL(9,AI362:AI366)</f>
        <v>0</v>
      </c>
      <c r="AJ361" s="290">
        <f t="shared" ref="AJ361" si="1696">SUBTOTAL(9,AJ362:AJ366)</f>
        <v>0</v>
      </c>
      <c r="AK361" s="290">
        <f t="shared" ref="AK361" si="1697">SUBTOTAL(9,AK362:AK366)</f>
        <v>0</v>
      </c>
    </row>
    <row r="362" spans="1:37" s="281" customFormat="1" hidden="1" outlineLevel="1">
      <c r="A362" s="283" t="str">
        <f>A361</f>
        <v>10D</v>
      </c>
      <c r="B362" s="283"/>
      <c r="C362" s="287" t="s">
        <v>224</v>
      </c>
      <c r="D362" s="283"/>
      <c r="E362" s="283"/>
      <c r="F362" s="296"/>
      <c r="G362" s="282"/>
      <c r="H362" s="284">
        <f>HLOOKUP($A362,'Scenario 10'!$I$42:$N$72,Summary!H$2-2015,FALSE)</f>
        <v>0</v>
      </c>
      <c r="I362" s="284">
        <f>HLOOKUP($A362,'Scenario 10'!$I$42:$N$72,Summary!I$2-2015,FALSE)</f>
        <v>0</v>
      </c>
      <c r="J362" s="284">
        <f>HLOOKUP($A362,'Scenario 10'!$I$42:$N$72,Summary!J$2-2015,FALSE)</f>
        <v>0</v>
      </c>
      <c r="K362" s="284">
        <f>HLOOKUP($A362,'Scenario 10'!$I$42:$N$72,Summary!K$2-2015,FALSE)</f>
        <v>0</v>
      </c>
      <c r="L362" s="284">
        <f>HLOOKUP($A362,'Scenario 10'!$I$42:$N$72,Summary!L$2-2015,FALSE)</f>
        <v>0</v>
      </c>
      <c r="M362" s="284">
        <f>HLOOKUP($A362,'Scenario 10'!$I$42:$N$72,Summary!M$2-2015,FALSE)</f>
        <v>0</v>
      </c>
      <c r="N362" s="284">
        <f>HLOOKUP($A362,'Scenario 10'!$I$42:$N$72,Summary!N$2-2015,FALSE)</f>
        <v>0</v>
      </c>
      <c r="O362" s="284">
        <f>HLOOKUP($A362,'Scenario 10'!$I$42:$N$72,Summary!O$2-2015,FALSE)</f>
        <v>0</v>
      </c>
      <c r="P362" s="284">
        <f>HLOOKUP($A362,'Scenario 10'!$I$42:$N$72,Summary!P$2-2015,FALSE)</f>
        <v>0</v>
      </c>
      <c r="Q362" s="284">
        <f>HLOOKUP($A362,'Scenario 10'!$I$42:$N$72,Summary!Q$2-2015,FALSE)</f>
        <v>0</v>
      </c>
      <c r="R362" s="284">
        <f>HLOOKUP($A362,'Scenario 10'!$I$42:$N$72,Summary!R$2-2015,FALSE)</f>
        <v>0</v>
      </c>
      <c r="S362" s="284">
        <f>HLOOKUP($A362,'Scenario 10'!$I$42:$N$72,Summary!S$2-2015,FALSE)</f>
        <v>0</v>
      </c>
      <c r="T362" s="284">
        <f>HLOOKUP($A362,'Scenario 10'!$I$42:$N$72,Summary!T$2-2015,FALSE)</f>
        <v>0</v>
      </c>
      <c r="U362" s="284">
        <f>HLOOKUP($A362,'Scenario 10'!$I$42:$N$72,Summary!U$2-2015,FALSE)</f>
        <v>0</v>
      </c>
      <c r="V362" s="284">
        <f>HLOOKUP($A362,'Scenario 10'!$I$42:$N$72,Summary!V$2-2015,FALSE)</f>
        <v>0</v>
      </c>
      <c r="W362" s="284">
        <f>HLOOKUP($A362,'Scenario 10'!$I$42:$N$72,Summary!W$2-2015,FALSE)</f>
        <v>0</v>
      </c>
      <c r="X362" s="284">
        <f>HLOOKUP($A362,'Scenario 10'!$I$42:$N$72,Summary!X$2-2015,FALSE)</f>
        <v>0</v>
      </c>
      <c r="Y362" s="284">
        <f>HLOOKUP($A362,'Scenario 10'!$I$42:$N$72,Summary!Y$2-2015,FALSE)</f>
        <v>0</v>
      </c>
      <c r="Z362" s="284">
        <f>HLOOKUP($A362,'Scenario 10'!$I$42:$N$72,Summary!Z$2-2015,FALSE)</f>
        <v>0</v>
      </c>
      <c r="AA362" s="284">
        <f>HLOOKUP($A362,'Scenario 10'!$I$42:$N$72,Summary!AA$2-2015,FALSE)</f>
        <v>0</v>
      </c>
      <c r="AB362" s="284">
        <f>HLOOKUP($A362,'Scenario 10'!$I$42:$N$72,Summary!AB$2-2015,FALSE)</f>
        <v>0</v>
      </c>
      <c r="AC362" s="284">
        <f>HLOOKUP($A362,'Scenario 10'!$I$42:$N$72,Summary!AC$2-2015,FALSE)</f>
        <v>0</v>
      </c>
      <c r="AD362" s="284">
        <f>HLOOKUP($A362,'Scenario 10'!$I$42:$N$72,Summary!AD$2-2015,FALSE)</f>
        <v>0</v>
      </c>
      <c r="AE362" s="284">
        <f>HLOOKUP($A362,'Scenario 10'!$I$42:$N$72,Summary!AE$2-2015,FALSE)</f>
        <v>0</v>
      </c>
      <c r="AF362" s="284">
        <f>HLOOKUP($A362,'Scenario 10'!$I$42:$N$72,Summary!AF$2-2015,FALSE)</f>
        <v>0</v>
      </c>
      <c r="AG362" s="284">
        <f>HLOOKUP($A362,'Scenario 10'!$I$42:$N$72,Summary!AG$2-2015,FALSE)</f>
        <v>0</v>
      </c>
      <c r="AH362" s="284">
        <f>HLOOKUP($A362,'Scenario 10'!$I$42:$N$72,Summary!AH$2-2015,FALSE)</f>
        <v>0</v>
      </c>
      <c r="AI362" s="284">
        <f>HLOOKUP($A362,'Scenario 10'!$I$42:$N$72,Summary!AI$2-2015,FALSE)</f>
        <v>0</v>
      </c>
      <c r="AJ362" s="284">
        <f>HLOOKUP($A362,'Scenario 10'!$I$42:$N$72,Summary!AJ$2-2015,FALSE)</f>
        <v>0</v>
      </c>
      <c r="AK362" s="284">
        <f>SUM(H362:AJ362)</f>
        <v>0</v>
      </c>
    </row>
    <row r="363" spans="1:37" s="281" customFormat="1" hidden="1" outlineLevel="1">
      <c r="A363" s="283" t="str">
        <f>A362</f>
        <v>10D</v>
      </c>
      <c r="B363" s="283"/>
      <c r="C363" s="287" t="s">
        <v>225</v>
      </c>
      <c r="D363" s="283"/>
      <c r="E363" s="283"/>
      <c r="F363" s="296"/>
      <c r="G363" s="282"/>
      <c r="H363" s="284" t="str">
        <f>HLOOKUP($A363,'Scenario 10'!$I$75:$N$105,Summary!H$2-2015,FALSE)</f>
        <v/>
      </c>
      <c r="I363" s="284" t="str">
        <f>HLOOKUP($A363,'Scenario 10'!$I$75:$N$105,Summary!I$2-2015,FALSE)</f>
        <v/>
      </c>
      <c r="J363" s="284" t="str">
        <f>HLOOKUP($A363,'Scenario 10'!$I$75:$N$105,Summary!J$2-2015,FALSE)</f>
        <v/>
      </c>
      <c r="K363" s="284" t="str">
        <f>HLOOKUP($A363,'Scenario 10'!$I$75:$N$105,Summary!K$2-2015,FALSE)</f>
        <v/>
      </c>
      <c r="L363" s="284" t="str">
        <f>HLOOKUP($A363,'Scenario 10'!$I$75:$N$105,Summary!L$2-2015,FALSE)</f>
        <v/>
      </c>
      <c r="M363" s="284" t="str">
        <f>HLOOKUP($A363,'Scenario 10'!$I$75:$N$105,Summary!M$2-2015,FALSE)</f>
        <v/>
      </c>
      <c r="N363" s="284" t="str">
        <f>HLOOKUP($A363,'Scenario 10'!$I$75:$N$105,Summary!N$2-2015,FALSE)</f>
        <v/>
      </c>
      <c r="O363" s="284" t="str">
        <f>HLOOKUP($A363,'Scenario 10'!$I$75:$N$105,Summary!O$2-2015,FALSE)</f>
        <v/>
      </c>
      <c r="P363" s="284" t="str">
        <f>HLOOKUP($A363,'Scenario 10'!$I$75:$N$105,Summary!P$2-2015,FALSE)</f>
        <v/>
      </c>
      <c r="Q363" s="284" t="str">
        <f>HLOOKUP($A363,'Scenario 10'!$I$75:$N$105,Summary!Q$2-2015,FALSE)</f>
        <v/>
      </c>
      <c r="R363" s="284" t="str">
        <f>HLOOKUP($A363,'Scenario 10'!$I$75:$N$105,Summary!R$2-2015,FALSE)</f>
        <v/>
      </c>
      <c r="S363" s="284" t="str">
        <f>HLOOKUP($A363,'Scenario 10'!$I$75:$N$105,Summary!S$2-2015,FALSE)</f>
        <v/>
      </c>
      <c r="T363" s="284" t="str">
        <f>HLOOKUP($A363,'Scenario 10'!$I$75:$N$105,Summary!T$2-2015,FALSE)</f>
        <v/>
      </c>
      <c r="U363" s="284" t="str">
        <f>HLOOKUP($A363,'Scenario 10'!$I$75:$N$105,Summary!U$2-2015,FALSE)</f>
        <v/>
      </c>
      <c r="V363" s="284" t="str">
        <f>HLOOKUP($A363,'Scenario 10'!$I$75:$N$105,Summary!V$2-2015,FALSE)</f>
        <v/>
      </c>
      <c r="W363" s="284" t="str">
        <f>HLOOKUP($A363,'Scenario 10'!$I$75:$N$105,Summary!W$2-2015,FALSE)</f>
        <v/>
      </c>
      <c r="X363" s="284" t="str">
        <f>HLOOKUP($A363,'Scenario 10'!$I$75:$N$105,Summary!X$2-2015,FALSE)</f>
        <v/>
      </c>
      <c r="Y363" s="284" t="str">
        <f>HLOOKUP($A363,'Scenario 10'!$I$75:$N$105,Summary!Y$2-2015,FALSE)</f>
        <v/>
      </c>
      <c r="Z363" s="284" t="str">
        <f>HLOOKUP($A363,'Scenario 10'!$I$75:$N$105,Summary!Z$2-2015,FALSE)</f>
        <v/>
      </c>
      <c r="AA363" s="284" t="str">
        <f>HLOOKUP($A363,'Scenario 10'!$I$75:$N$105,Summary!AA$2-2015,FALSE)</f>
        <v/>
      </c>
      <c r="AB363" s="284" t="str">
        <f>HLOOKUP($A363,'Scenario 10'!$I$75:$N$105,Summary!AB$2-2015,FALSE)</f>
        <v/>
      </c>
      <c r="AC363" s="284" t="str">
        <f>HLOOKUP($A363,'Scenario 10'!$I$75:$N$105,Summary!AC$2-2015,FALSE)</f>
        <v/>
      </c>
      <c r="AD363" s="284" t="str">
        <f>HLOOKUP($A363,'Scenario 10'!$I$75:$N$105,Summary!AD$2-2015,FALSE)</f>
        <v/>
      </c>
      <c r="AE363" s="284" t="str">
        <f>HLOOKUP($A363,'Scenario 10'!$I$75:$N$105,Summary!AE$2-2015,FALSE)</f>
        <v/>
      </c>
      <c r="AF363" s="284" t="str">
        <f>HLOOKUP($A363,'Scenario 10'!$I$75:$N$105,Summary!AF$2-2015,FALSE)</f>
        <v/>
      </c>
      <c r="AG363" s="284" t="str">
        <f>HLOOKUP($A363,'Scenario 10'!$I$75:$N$105,Summary!AG$2-2015,FALSE)</f>
        <v/>
      </c>
      <c r="AH363" s="284" t="str">
        <f>HLOOKUP($A363,'Scenario 10'!$I$75:$N$105,Summary!AH$2-2015,FALSE)</f>
        <v/>
      </c>
      <c r="AI363" s="284" t="str">
        <f>HLOOKUP($A363,'Scenario 10'!$I$75:$N$105,Summary!AI$2-2015,FALSE)</f>
        <v/>
      </c>
      <c r="AJ363" s="284" t="str">
        <f>HLOOKUP($A363,'Scenario 10'!$I$75:$N$105,Summary!AJ$2-2015,FALSE)</f>
        <v/>
      </c>
      <c r="AK363" s="284">
        <f>SUM(H363:AJ363)</f>
        <v>0</v>
      </c>
    </row>
    <row r="364" spans="1:37" s="281" customFormat="1" hidden="1" outlineLevel="1">
      <c r="A364" s="283" t="str">
        <f>A363</f>
        <v>10D</v>
      </c>
      <c r="B364" s="283"/>
      <c r="C364" s="287" t="s">
        <v>226</v>
      </c>
      <c r="D364" s="283"/>
      <c r="E364" s="283"/>
      <c r="F364" s="296"/>
      <c r="G364" s="282"/>
      <c r="H364" s="284">
        <f>HLOOKUP($A364,'Scenario 10'!$I$108:$N$138,Summary!H$2-2015,FALSE)</f>
        <v>0</v>
      </c>
      <c r="I364" s="284">
        <f>HLOOKUP($A364,'Scenario 10'!$I$108:$N$138,Summary!I$2-2015,FALSE)</f>
        <v>0</v>
      </c>
      <c r="J364" s="284">
        <f>HLOOKUP($A364,'Scenario 10'!$I$108:$N$138,Summary!J$2-2015,FALSE)</f>
        <v>0</v>
      </c>
      <c r="K364" s="284">
        <f>HLOOKUP($A364,'Scenario 10'!$I$108:$N$138,Summary!K$2-2015,FALSE)</f>
        <v>0</v>
      </c>
      <c r="L364" s="284">
        <f>HLOOKUP($A364,'Scenario 10'!$I$108:$N$138,Summary!L$2-2015,FALSE)</f>
        <v>0</v>
      </c>
      <c r="M364" s="284">
        <f>HLOOKUP($A364,'Scenario 10'!$I$108:$N$138,Summary!M$2-2015,FALSE)</f>
        <v>0</v>
      </c>
      <c r="N364" s="284">
        <f>HLOOKUP($A364,'Scenario 10'!$I$108:$N$138,Summary!N$2-2015,FALSE)</f>
        <v>0</v>
      </c>
      <c r="O364" s="284">
        <f>HLOOKUP($A364,'Scenario 10'!$I$108:$N$138,Summary!O$2-2015,FALSE)</f>
        <v>0</v>
      </c>
      <c r="P364" s="284">
        <f>HLOOKUP($A364,'Scenario 10'!$I$108:$N$138,Summary!P$2-2015,FALSE)</f>
        <v>0</v>
      </c>
      <c r="Q364" s="284">
        <f>HLOOKUP($A364,'Scenario 10'!$I$108:$N$138,Summary!Q$2-2015,FALSE)</f>
        <v>0</v>
      </c>
      <c r="R364" s="284">
        <f>HLOOKUP($A364,'Scenario 10'!$I$108:$N$138,Summary!R$2-2015,FALSE)</f>
        <v>0</v>
      </c>
      <c r="S364" s="284">
        <f>HLOOKUP($A364,'Scenario 10'!$I$108:$N$138,Summary!S$2-2015,FALSE)</f>
        <v>0</v>
      </c>
      <c r="T364" s="284">
        <f>HLOOKUP($A364,'Scenario 10'!$I$108:$N$138,Summary!T$2-2015,FALSE)</f>
        <v>0</v>
      </c>
      <c r="U364" s="284">
        <f>HLOOKUP($A364,'Scenario 10'!$I$108:$N$138,Summary!U$2-2015,FALSE)</f>
        <v>0</v>
      </c>
      <c r="V364" s="284">
        <f>HLOOKUP($A364,'Scenario 10'!$I$108:$N$138,Summary!V$2-2015,FALSE)</f>
        <v>0</v>
      </c>
      <c r="W364" s="284">
        <f>HLOOKUP($A364,'Scenario 10'!$I$108:$N$138,Summary!W$2-2015,FALSE)</f>
        <v>0</v>
      </c>
      <c r="X364" s="284">
        <f>HLOOKUP($A364,'Scenario 10'!$I$108:$N$138,Summary!X$2-2015,FALSE)</f>
        <v>0</v>
      </c>
      <c r="Y364" s="284">
        <f>HLOOKUP($A364,'Scenario 10'!$I$108:$N$138,Summary!Y$2-2015,FALSE)</f>
        <v>0</v>
      </c>
      <c r="Z364" s="284">
        <f>HLOOKUP($A364,'Scenario 10'!$I$108:$N$138,Summary!Z$2-2015,FALSE)</f>
        <v>0</v>
      </c>
      <c r="AA364" s="284">
        <f>HLOOKUP($A364,'Scenario 10'!$I$108:$N$138,Summary!AA$2-2015,FALSE)</f>
        <v>0</v>
      </c>
      <c r="AB364" s="284">
        <f>HLOOKUP($A364,'Scenario 10'!$I$108:$N$138,Summary!AB$2-2015,FALSE)</f>
        <v>0</v>
      </c>
      <c r="AC364" s="284">
        <f>HLOOKUP($A364,'Scenario 10'!$I$108:$N$138,Summary!AC$2-2015,FALSE)</f>
        <v>0</v>
      </c>
      <c r="AD364" s="284">
        <f>HLOOKUP($A364,'Scenario 10'!$I$108:$N$138,Summary!AD$2-2015,FALSE)</f>
        <v>0</v>
      </c>
      <c r="AE364" s="284">
        <f>HLOOKUP($A364,'Scenario 10'!$I$108:$N$138,Summary!AE$2-2015,FALSE)</f>
        <v>0</v>
      </c>
      <c r="AF364" s="284">
        <f>HLOOKUP($A364,'Scenario 10'!$I$108:$N$138,Summary!AF$2-2015,FALSE)</f>
        <v>0</v>
      </c>
      <c r="AG364" s="284">
        <f>HLOOKUP($A364,'Scenario 10'!$I$108:$N$138,Summary!AG$2-2015,FALSE)</f>
        <v>0</v>
      </c>
      <c r="AH364" s="284">
        <f>HLOOKUP($A364,'Scenario 10'!$I$108:$N$138,Summary!AH$2-2015,FALSE)</f>
        <v>0</v>
      </c>
      <c r="AI364" s="284">
        <f>HLOOKUP($A364,'Scenario 10'!$I$108:$N$138,Summary!AI$2-2015,FALSE)</f>
        <v>0</v>
      </c>
      <c r="AJ364" s="284">
        <f>HLOOKUP($A364,'Scenario 10'!$I$108:$N$138,Summary!AJ$2-2015,FALSE)</f>
        <v>0</v>
      </c>
      <c r="AK364" s="284">
        <f>SUM(H364:AJ364)</f>
        <v>0</v>
      </c>
    </row>
    <row r="365" spans="1:37" s="281" customFormat="1" hidden="1" outlineLevel="1">
      <c r="A365" s="283" t="str">
        <f>A364</f>
        <v>10D</v>
      </c>
      <c r="B365" s="283"/>
      <c r="C365" s="287" t="s">
        <v>227</v>
      </c>
      <c r="D365" s="283"/>
      <c r="E365" s="283"/>
      <c r="F365" s="296"/>
      <c r="G365" s="282"/>
      <c r="H365" s="284">
        <f>HLOOKUP($A365,'Scenario 10'!$I$143:$N$173,Summary!H$2-2015,FALSE)</f>
        <v>0</v>
      </c>
      <c r="I365" s="284">
        <f>HLOOKUP($A365,'Scenario 10'!$I$143:$N$173,Summary!I$2-2015,FALSE)</f>
        <v>0</v>
      </c>
      <c r="J365" s="284">
        <f>HLOOKUP($A365,'Scenario 10'!$I$143:$N$173,Summary!J$2-2015,FALSE)</f>
        <v>0</v>
      </c>
      <c r="K365" s="284">
        <f>HLOOKUP($A365,'Scenario 10'!$I$143:$N$173,Summary!K$2-2015,FALSE)</f>
        <v>0</v>
      </c>
      <c r="L365" s="284">
        <f>HLOOKUP($A365,'Scenario 10'!$I$143:$N$173,Summary!L$2-2015,FALSE)</f>
        <v>0</v>
      </c>
      <c r="M365" s="284">
        <f>HLOOKUP($A365,'Scenario 10'!$I$143:$N$173,Summary!M$2-2015,FALSE)</f>
        <v>0</v>
      </c>
      <c r="N365" s="284">
        <f>HLOOKUP($A365,'Scenario 10'!$I$143:$N$173,Summary!N$2-2015,FALSE)</f>
        <v>0</v>
      </c>
      <c r="O365" s="284">
        <f>HLOOKUP($A365,'Scenario 10'!$I$143:$N$173,Summary!O$2-2015,FALSE)</f>
        <v>0</v>
      </c>
      <c r="P365" s="284">
        <f>HLOOKUP($A365,'Scenario 10'!$I$143:$N$173,Summary!P$2-2015,FALSE)</f>
        <v>0</v>
      </c>
      <c r="Q365" s="284">
        <f>HLOOKUP($A365,'Scenario 10'!$I$143:$N$173,Summary!Q$2-2015,FALSE)</f>
        <v>0</v>
      </c>
      <c r="R365" s="284">
        <f>HLOOKUP($A365,'Scenario 10'!$I$143:$N$173,Summary!R$2-2015,FALSE)</f>
        <v>0</v>
      </c>
      <c r="S365" s="284">
        <f>HLOOKUP($A365,'Scenario 10'!$I$143:$N$173,Summary!S$2-2015,FALSE)</f>
        <v>0</v>
      </c>
      <c r="T365" s="284">
        <f>HLOOKUP($A365,'Scenario 10'!$I$143:$N$173,Summary!T$2-2015,FALSE)</f>
        <v>0</v>
      </c>
      <c r="U365" s="284">
        <f>HLOOKUP($A365,'Scenario 10'!$I$143:$N$173,Summary!U$2-2015,FALSE)</f>
        <v>0</v>
      </c>
      <c r="V365" s="284">
        <f>HLOOKUP($A365,'Scenario 10'!$I$143:$N$173,Summary!V$2-2015,FALSE)</f>
        <v>0</v>
      </c>
      <c r="W365" s="284">
        <f>HLOOKUP($A365,'Scenario 10'!$I$143:$N$173,Summary!W$2-2015,FALSE)</f>
        <v>0</v>
      </c>
      <c r="X365" s="284">
        <f>HLOOKUP($A365,'Scenario 10'!$I$143:$N$173,Summary!X$2-2015,FALSE)</f>
        <v>0</v>
      </c>
      <c r="Y365" s="284">
        <f>HLOOKUP($A365,'Scenario 10'!$I$143:$N$173,Summary!Y$2-2015,FALSE)</f>
        <v>0</v>
      </c>
      <c r="Z365" s="284">
        <f>HLOOKUP($A365,'Scenario 10'!$I$143:$N$173,Summary!Z$2-2015,FALSE)</f>
        <v>0</v>
      </c>
      <c r="AA365" s="284">
        <f>HLOOKUP($A365,'Scenario 10'!$I$143:$N$173,Summary!AA$2-2015,FALSE)</f>
        <v>0</v>
      </c>
      <c r="AB365" s="284">
        <f>HLOOKUP($A365,'Scenario 10'!$I$143:$N$173,Summary!AB$2-2015,FALSE)</f>
        <v>0</v>
      </c>
      <c r="AC365" s="284">
        <f>HLOOKUP($A365,'Scenario 10'!$I$143:$N$173,Summary!AC$2-2015,FALSE)</f>
        <v>0</v>
      </c>
      <c r="AD365" s="284">
        <f>HLOOKUP($A365,'Scenario 10'!$I$143:$N$173,Summary!AD$2-2015,FALSE)</f>
        <v>0</v>
      </c>
      <c r="AE365" s="284">
        <f>HLOOKUP($A365,'Scenario 10'!$I$143:$N$173,Summary!AE$2-2015,FALSE)</f>
        <v>0</v>
      </c>
      <c r="AF365" s="284">
        <f>HLOOKUP($A365,'Scenario 10'!$I$143:$N$173,Summary!AF$2-2015,FALSE)</f>
        <v>0</v>
      </c>
      <c r="AG365" s="284">
        <f>HLOOKUP($A365,'Scenario 10'!$I$143:$N$173,Summary!AG$2-2015,FALSE)</f>
        <v>0</v>
      </c>
      <c r="AH365" s="284">
        <f>HLOOKUP($A365,'Scenario 10'!$I$143:$N$173,Summary!AH$2-2015,FALSE)</f>
        <v>0</v>
      </c>
      <c r="AI365" s="284">
        <f>HLOOKUP($A365,'Scenario 10'!$I$143:$N$173,Summary!AI$2-2015,FALSE)</f>
        <v>0</v>
      </c>
      <c r="AJ365" s="284">
        <f>HLOOKUP($A365,'Scenario 10'!$I$143:$N$173,Summary!AJ$2-2015,FALSE)</f>
        <v>0</v>
      </c>
      <c r="AK365" s="284">
        <f>SUM(H365:AJ365)</f>
        <v>0</v>
      </c>
    </row>
    <row r="366" spans="1:37" s="281" customFormat="1" hidden="1" outlineLevel="1">
      <c r="A366" s="283" t="str">
        <f>A365</f>
        <v>10D</v>
      </c>
      <c r="B366" s="283"/>
      <c r="C366" s="287" t="s">
        <v>114</v>
      </c>
      <c r="D366" s="283"/>
      <c r="E366" s="283"/>
      <c r="F366" s="296"/>
      <c r="G366" s="282"/>
      <c r="H366" s="284">
        <f>HLOOKUP($A366,'Scenario 10'!$I$178:$N$208,Summary!H$2-2015,FALSE)</f>
        <v>0</v>
      </c>
      <c r="I366" s="284">
        <f>HLOOKUP($A366,'Scenario 10'!$I$178:$N$208,Summary!I$2-2015,FALSE)</f>
        <v>0</v>
      </c>
      <c r="J366" s="284">
        <f>HLOOKUP($A366,'Scenario 10'!$I$178:$N$208,Summary!J$2-2015,FALSE)</f>
        <v>0</v>
      </c>
      <c r="K366" s="284">
        <f>HLOOKUP($A366,'Scenario 10'!$I$178:$N$208,Summary!K$2-2015,FALSE)</f>
        <v>0</v>
      </c>
      <c r="L366" s="284">
        <f>HLOOKUP($A366,'Scenario 10'!$I$178:$N$208,Summary!L$2-2015,FALSE)</f>
        <v>0</v>
      </c>
      <c r="M366" s="284">
        <f>HLOOKUP($A366,'Scenario 10'!$I$178:$N$208,Summary!M$2-2015,FALSE)</f>
        <v>0</v>
      </c>
      <c r="N366" s="284">
        <f>HLOOKUP($A366,'Scenario 10'!$I$178:$N$208,Summary!N$2-2015,FALSE)</f>
        <v>0</v>
      </c>
      <c r="O366" s="284">
        <f>HLOOKUP($A366,'Scenario 10'!$I$178:$N$208,Summary!O$2-2015,FALSE)</f>
        <v>0</v>
      </c>
      <c r="P366" s="284">
        <f>HLOOKUP($A366,'Scenario 10'!$I$178:$N$208,Summary!P$2-2015,FALSE)</f>
        <v>0</v>
      </c>
      <c r="Q366" s="284">
        <f>HLOOKUP($A366,'Scenario 10'!$I$178:$N$208,Summary!Q$2-2015,FALSE)</f>
        <v>0</v>
      </c>
      <c r="R366" s="284">
        <f>HLOOKUP($A366,'Scenario 10'!$I$178:$N$208,Summary!R$2-2015,FALSE)</f>
        <v>0</v>
      </c>
      <c r="S366" s="284">
        <f>HLOOKUP($A366,'Scenario 10'!$I$178:$N$208,Summary!S$2-2015,FALSE)</f>
        <v>0</v>
      </c>
      <c r="T366" s="284">
        <f>HLOOKUP($A366,'Scenario 10'!$I$178:$N$208,Summary!T$2-2015,FALSE)</f>
        <v>0</v>
      </c>
      <c r="U366" s="284">
        <f>HLOOKUP($A366,'Scenario 10'!$I$178:$N$208,Summary!U$2-2015,FALSE)</f>
        <v>0</v>
      </c>
      <c r="V366" s="284">
        <f>HLOOKUP($A366,'Scenario 10'!$I$178:$N$208,Summary!V$2-2015,FALSE)</f>
        <v>0</v>
      </c>
      <c r="W366" s="284">
        <f>HLOOKUP($A366,'Scenario 10'!$I$178:$N$208,Summary!W$2-2015,FALSE)</f>
        <v>0</v>
      </c>
      <c r="X366" s="284">
        <f>HLOOKUP($A366,'Scenario 10'!$I$178:$N$208,Summary!X$2-2015,FALSE)</f>
        <v>0</v>
      </c>
      <c r="Y366" s="284">
        <f>HLOOKUP($A366,'Scenario 10'!$I$178:$N$208,Summary!Y$2-2015,FALSE)</f>
        <v>0</v>
      </c>
      <c r="Z366" s="284">
        <f>HLOOKUP($A366,'Scenario 10'!$I$178:$N$208,Summary!Z$2-2015,FALSE)</f>
        <v>0</v>
      </c>
      <c r="AA366" s="284">
        <f>HLOOKUP($A366,'Scenario 10'!$I$178:$N$208,Summary!AA$2-2015,FALSE)</f>
        <v>0</v>
      </c>
      <c r="AB366" s="284">
        <f>HLOOKUP($A366,'Scenario 10'!$I$178:$N$208,Summary!AB$2-2015,FALSE)</f>
        <v>0</v>
      </c>
      <c r="AC366" s="284">
        <f>HLOOKUP($A366,'Scenario 10'!$I$178:$N$208,Summary!AC$2-2015,FALSE)</f>
        <v>0</v>
      </c>
      <c r="AD366" s="284">
        <f>HLOOKUP($A366,'Scenario 10'!$I$178:$N$208,Summary!AD$2-2015,FALSE)</f>
        <v>0</v>
      </c>
      <c r="AE366" s="284">
        <f>HLOOKUP($A366,'Scenario 10'!$I$178:$N$208,Summary!AE$2-2015,FALSE)</f>
        <v>0</v>
      </c>
      <c r="AF366" s="284">
        <f>HLOOKUP($A366,'Scenario 10'!$I$178:$N$208,Summary!AF$2-2015,FALSE)</f>
        <v>0</v>
      </c>
      <c r="AG366" s="284">
        <f>HLOOKUP($A366,'Scenario 10'!$I$178:$N$208,Summary!AG$2-2015,FALSE)</f>
        <v>0</v>
      </c>
      <c r="AH366" s="284">
        <f>HLOOKUP($A366,'Scenario 10'!$I$178:$N$208,Summary!AH$2-2015,FALSE)</f>
        <v>0</v>
      </c>
      <c r="AI366" s="284">
        <f>HLOOKUP($A366,'Scenario 10'!$I$178:$N$208,Summary!AI$2-2015,FALSE)</f>
        <v>0</v>
      </c>
      <c r="AJ366" s="284">
        <f>HLOOKUP($A366,'Scenario 10'!$I$178:$N$208,Summary!AJ$2-2015,FALSE)</f>
        <v>0</v>
      </c>
      <c r="AK366" s="284">
        <f>SUM(H366:AJ366)</f>
        <v>0</v>
      </c>
    </row>
    <row r="367" spans="1:37" s="281" customFormat="1" collapsed="1">
      <c r="A367" s="285" t="s">
        <v>280</v>
      </c>
      <c r="B367" s="285" t="str">
        <f t="shared" ref="B367" si="1698">CONCATENATE("Sensitivity ",A367)</f>
        <v>Sensitivity 10E</v>
      </c>
      <c r="C367" s="289" t="s">
        <v>237</v>
      </c>
      <c r="D367" s="285" t="s">
        <v>427</v>
      </c>
      <c r="E367" s="285" t="s">
        <v>427</v>
      </c>
      <c r="F367" s="295"/>
      <c r="G367" s="288"/>
      <c r="H367" s="290">
        <f>SUBTOTAL(9,H368:H372)</f>
        <v>0</v>
      </c>
      <c r="I367" s="290">
        <f t="shared" ref="I367" si="1699">SUBTOTAL(9,I368:I372)</f>
        <v>0</v>
      </c>
      <c r="J367" s="290">
        <f t="shared" ref="J367" si="1700">SUBTOTAL(9,J368:J372)</f>
        <v>0</v>
      </c>
      <c r="K367" s="290">
        <f t="shared" ref="K367" si="1701">SUBTOTAL(9,K368:K372)</f>
        <v>0</v>
      </c>
      <c r="L367" s="290">
        <f t="shared" ref="L367" si="1702">SUBTOTAL(9,L368:L372)</f>
        <v>0</v>
      </c>
      <c r="M367" s="290">
        <f t="shared" ref="M367" si="1703">SUBTOTAL(9,M368:M372)</f>
        <v>0</v>
      </c>
      <c r="N367" s="290">
        <f t="shared" ref="N367" si="1704">SUBTOTAL(9,N368:N372)</f>
        <v>0</v>
      </c>
      <c r="O367" s="290">
        <f t="shared" ref="O367" si="1705">SUBTOTAL(9,O368:O372)</f>
        <v>0</v>
      </c>
      <c r="P367" s="290">
        <f t="shared" ref="P367" si="1706">SUBTOTAL(9,P368:P372)</f>
        <v>0</v>
      </c>
      <c r="Q367" s="290">
        <f t="shared" ref="Q367" si="1707">SUBTOTAL(9,Q368:Q372)</f>
        <v>0</v>
      </c>
      <c r="R367" s="290">
        <f t="shared" ref="R367" si="1708">SUBTOTAL(9,R368:R372)</f>
        <v>0</v>
      </c>
      <c r="S367" s="290">
        <f t="shared" ref="S367" si="1709">SUBTOTAL(9,S368:S372)</f>
        <v>0</v>
      </c>
      <c r="T367" s="290">
        <f t="shared" ref="T367" si="1710">SUBTOTAL(9,T368:T372)</f>
        <v>0</v>
      </c>
      <c r="U367" s="290">
        <f t="shared" ref="U367" si="1711">SUBTOTAL(9,U368:U372)</f>
        <v>0</v>
      </c>
      <c r="V367" s="290">
        <f t="shared" ref="V367" si="1712">SUBTOTAL(9,V368:V372)</f>
        <v>0</v>
      </c>
      <c r="W367" s="290">
        <f t="shared" ref="W367" si="1713">SUBTOTAL(9,W368:W372)</f>
        <v>0</v>
      </c>
      <c r="X367" s="290">
        <f t="shared" ref="X367" si="1714">SUBTOTAL(9,X368:X372)</f>
        <v>0</v>
      </c>
      <c r="Y367" s="290">
        <f t="shared" ref="Y367" si="1715">SUBTOTAL(9,Y368:Y372)</f>
        <v>0</v>
      </c>
      <c r="Z367" s="290">
        <f t="shared" ref="Z367" si="1716">SUBTOTAL(9,Z368:Z372)</f>
        <v>0</v>
      </c>
      <c r="AA367" s="290">
        <f t="shared" ref="AA367" si="1717">SUBTOTAL(9,AA368:AA372)</f>
        <v>0</v>
      </c>
      <c r="AB367" s="290">
        <f t="shared" ref="AB367" si="1718">SUBTOTAL(9,AB368:AB372)</f>
        <v>0</v>
      </c>
      <c r="AC367" s="290">
        <f t="shared" ref="AC367" si="1719">SUBTOTAL(9,AC368:AC372)</f>
        <v>0</v>
      </c>
      <c r="AD367" s="290">
        <f t="shared" ref="AD367" si="1720">SUBTOTAL(9,AD368:AD372)</f>
        <v>0</v>
      </c>
      <c r="AE367" s="290">
        <f t="shared" ref="AE367" si="1721">SUBTOTAL(9,AE368:AE372)</f>
        <v>0</v>
      </c>
      <c r="AF367" s="290">
        <f t="shared" ref="AF367" si="1722">SUBTOTAL(9,AF368:AF372)</f>
        <v>0</v>
      </c>
      <c r="AG367" s="290">
        <f t="shared" ref="AG367" si="1723">SUBTOTAL(9,AG368:AG372)</f>
        <v>0</v>
      </c>
      <c r="AH367" s="290">
        <f t="shared" ref="AH367" si="1724">SUBTOTAL(9,AH368:AH372)</f>
        <v>0</v>
      </c>
      <c r="AI367" s="290">
        <f t="shared" ref="AI367" si="1725">SUBTOTAL(9,AI368:AI372)</f>
        <v>0</v>
      </c>
      <c r="AJ367" s="290">
        <f t="shared" ref="AJ367" si="1726">SUBTOTAL(9,AJ368:AJ372)</f>
        <v>0</v>
      </c>
      <c r="AK367" s="290">
        <f t="shared" ref="AK367" si="1727">SUBTOTAL(9,AK368:AK372)</f>
        <v>0</v>
      </c>
    </row>
    <row r="368" spans="1:37" s="281" customFormat="1" hidden="1" outlineLevel="1">
      <c r="A368" s="283" t="str">
        <f>A367</f>
        <v>10E</v>
      </c>
      <c r="B368" s="283"/>
      <c r="C368" s="287" t="s">
        <v>224</v>
      </c>
      <c r="D368" s="283"/>
      <c r="E368" s="283"/>
      <c r="F368" s="296"/>
      <c r="G368" s="282"/>
      <c r="H368" s="284">
        <f>HLOOKUP($A368,'Scenario 10'!$I$42:$N$72,Summary!H$2-2015,FALSE)</f>
        <v>0</v>
      </c>
      <c r="I368" s="284">
        <f>HLOOKUP($A368,'Scenario 10'!$I$42:$N$72,Summary!I$2-2015,FALSE)</f>
        <v>0</v>
      </c>
      <c r="J368" s="284">
        <f>HLOOKUP($A368,'Scenario 10'!$I$42:$N$72,Summary!J$2-2015,FALSE)</f>
        <v>0</v>
      </c>
      <c r="K368" s="284">
        <f>HLOOKUP($A368,'Scenario 10'!$I$42:$N$72,Summary!K$2-2015,FALSE)</f>
        <v>0</v>
      </c>
      <c r="L368" s="284">
        <f>HLOOKUP($A368,'Scenario 10'!$I$42:$N$72,Summary!L$2-2015,FALSE)</f>
        <v>0</v>
      </c>
      <c r="M368" s="284">
        <f>HLOOKUP($A368,'Scenario 10'!$I$42:$N$72,Summary!M$2-2015,FALSE)</f>
        <v>0</v>
      </c>
      <c r="N368" s="284">
        <f>HLOOKUP($A368,'Scenario 10'!$I$42:$N$72,Summary!N$2-2015,FALSE)</f>
        <v>0</v>
      </c>
      <c r="O368" s="284">
        <f>HLOOKUP($A368,'Scenario 10'!$I$42:$N$72,Summary!O$2-2015,FALSE)</f>
        <v>0</v>
      </c>
      <c r="P368" s="284">
        <f>HLOOKUP($A368,'Scenario 10'!$I$42:$N$72,Summary!P$2-2015,FALSE)</f>
        <v>0</v>
      </c>
      <c r="Q368" s="284">
        <f>HLOOKUP($A368,'Scenario 10'!$I$42:$N$72,Summary!Q$2-2015,FALSE)</f>
        <v>0</v>
      </c>
      <c r="R368" s="284">
        <f>HLOOKUP($A368,'Scenario 10'!$I$42:$N$72,Summary!R$2-2015,FALSE)</f>
        <v>0</v>
      </c>
      <c r="S368" s="284">
        <f>HLOOKUP($A368,'Scenario 10'!$I$42:$N$72,Summary!S$2-2015,FALSE)</f>
        <v>0</v>
      </c>
      <c r="T368" s="284">
        <f>HLOOKUP($A368,'Scenario 10'!$I$42:$N$72,Summary!T$2-2015,FALSE)</f>
        <v>0</v>
      </c>
      <c r="U368" s="284">
        <f>HLOOKUP($A368,'Scenario 10'!$I$42:$N$72,Summary!U$2-2015,FALSE)</f>
        <v>0</v>
      </c>
      <c r="V368" s="284">
        <f>HLOOKUP($A368,'Scenario 10'!$I$42:$N$72,Summary!V$2-2015,FALSE)</f>
        <v>0</v>
      </c>
      <c r="W368" s="284">
        <f>HLOOKUP($A368,'Scenario 10'!$I$42:$N$72,Summary!W$2-2015,FALSE)</f>
        <v>0</v>
      </c>
      <c r="X368" s="284">
        <f>HLOOKUP($A368,'Scenario 10'!$I$42:$N$72,Summary!X$2-2015,FALSE)</f>
        <v>0</v>
      </c>
      <c r="Y368" s="284">
        <f>HLOOKUP($A368,'Scenario 10'!$I$42:$N$72,Summary!Y$2-2015,FALSE)</f>
        <v>0</v>
      </c>
      <c r="Z368" s="284">
        <f>HLOOKUP($A368,'Scenario 10'!$I$42:$N$72,Summary!Z$2-2015,FALSE)</f>
        <v>0</v>
      </c>
      <c r="AA368" s="284">
        <f>HLOOKUP($A368,'Scenario 10'!$I$42:$N$72,Summary!AA$2-2015,FALSE)</f>
        <v>0</v>
      </c>
      <c r="AB368" s="284">
        <f>HLOOKUP($A368,'Scenario 10'!$I$42:$N$72,Summary!AB$2-2015,FALSE)</f>
        <v>0</v>
      </c>
      <c r="AC368" s="284">
        <f>HLOOKUP($A368,'Scenario 10'!$I$42:$N$72,Summary!AC$2-2015,FALSE)</f>
        <v>0</v>
      </c>
      <c r="AD368" s="284">
        <f>HLOOKUP($A368,'Scenario 10'!$I$42:$N$72,Summary!AD$2-2015,FALSE)</f>
        <v>0</v>
      </c>
      <c r="AE368" s="284">
        <f>HLOOKUP($A368,'Scenario 10'!$I$42:$N$72,Summary!AE$2-2015,FALSE)</f>
        <v>0</v>
      </c>
      <c r="AF368" s="284">
        <f>HLOOKUP($A368,'Scenario 10'!$I$42:$N$72,Summary!AF$2-2015,FALSE)</f>
        <v>0</v>
      </c>
      <c r="AG368" s="284">
        <f>HLOOKUP($A368,'Scenario 10'!$I$42:$N$72,Summary!AG$2-2015,FALSE)</f>
        <v>0</v>
      </c>
      <c r="AH368" s="284">
        <f>HLOOKUP($A368,'Scenario 10'!$I$42:$N$72,Summary!AH$2-2015,FALSE)</f>
        <v>0</v>
      </c>
      <c r="AI368" s="284">
        <f>HLOOKUP($A368,'Scenario 10'!$I$42:$N$72,Summary!AI$2-2015,FALSE)</f>
        <v>0</v>
      </c>
      <c r="AJ368" s="284">
        <f>HLOOKUP($A368,'Scenario 10'!$I$42:$N$72,Summary!AJ$2-2015,FALSE)</f>
        <v>0</v>
      </c>
      <c r="AK368" s="284">
        <f>SUM(H368:AJ368)</f>
        <v>0</v>
      </c>
    </row>
    <row r="369" spans="1:37" s="281" customFormat="1" hidden="1" outlineLevel="1">
      <c r="A369" s="283" t="str">
        <f>A368</f>
        <v>10E</v>
      </c>
      <c r="B369" s="283"/>
      <c r="C369" s="287" t="s">
        <v>225</v>
      </c>
      <c r="D369" s="283"/>
      <c r="E369" s="283"/>
      <c r="F369" s="296"/>
      <c r="G369" s="282"/>
      <c r="H369" s="284" t="str">
        <f>HLOOKUP($A369,'Scenario 10'!$I$75:$N$105,Summary!H$2-2015,FALSE)</f>
        <v/>
      </c>
      <c r="I369" s="284" t="str">
        <f>HLOOKUP($A369,'Scenario 10'!$I$75:$N$105,Summary!I$2-2015,FALSE)</f>
        <v/>
      </c>
      <c r="J369" s="284" t="str">
        <f>HLOOKUP($A369,'Scenario 10'!$I$75:$N$105,Summary!J$2-2015,FALSE)</f>
        <v/>
      </c>
      <c r="K369" s="284" t="str">
        <f>HLOOKUP($A369,'Scenario 10'!$I$75:$N$105,Summary!K$2-2015,FALSE)</f>
        <v/>
      </c>
      <c r="L369" s="284" t="str">
        <f>HLOOKUP($A369,'Scenario 10'!$I$75:$N$105,Summary!L$2-2015,FALSE)</f>
        <v/>
      </c>
      <c r="M369" s="284" t="str">
        <f>HLOOKUP($A369,'Scenario 10'!$I$75:$N$105,Summary!M$2-2015,FALSE)</f>
        <v/>
      </c>
      <c r="N369" s="284" t="str">
        <f>HLOOKUP($A369,'Scenario 10'!$I$75:$N$105,Summary!N$2-2015,FALSE)</f>
        <v/>
      </c>
      <c r="O369" s="284" t="str">
        <f>HLOOKUP($A369,'Scenario 10'!$I$75:$N$105,Summary!O$2-2015,FALSE)</f>
        <v/>
      </c>
      <c r="P369" s="284" t="str">
        <f>HLOOKUP($A369,'Scenario 10'!$I$75:$N$105,Summary!P$2-2015,FALSE)</f>
        <v/>
      </c>
      <c r="Q369" s="284" t="str">
        <f>HLOOKUP($A369,'Scenario 10'!$I$75:$N$105,Summary!Q$2-2015,FALSE)</f>
        <v/>
      </c>
      <c r="R369" s="284" t="str">
        <f>HLOOKUP($A369,'Scenario 10'!$I$75:$N$105,Summary!R$2-2015,FALSE)</f>
        <v/>
      </c>
      <c r="S369" s="284" t="str">
        <f>HLOOKUP($A369,'Scenario 10'!$I$75:$N$105,Summary!S$2-2015,FALSE)</f>
        <v/>
      </c>
      <c r="T369" s="284" t="str">
        <f>HLOOKUP($A369,'Scenario 10'!$I$75:$N$105,Summary!T$2-2015,FALSE)</f>
        <v/>
      </c>
      <c r="U369" s="284" t="str">
        <f>HLOOKUP($A369,'Scenario 10'!$I$75:$N$105,Summary!U$2-2015,FALSE)</f>
        <v/>
      </c>
      <c r="V369" s="284" t="str">
        <f>HLOOKUP($A369,'Scenario 10'!$I$75:$N$105,Summary!V$2-2015,FALSE)</f>
        <v/>
      </c>
      <c r="W369" s="284" t="str">
        <f>HLOOKUP($A369,'Scenario 10'!$I$75:$N$105,Summary!W$2-2015,FALSE)</f>
        <v/>
      </c>
      <c r="X369" s="284" t="str">
        <f>HLOOKUP($A369,'Scenario 10'!$I$75:$N$105,Summary!X$2-2015,FALSE)</f>
        <v/>
      </c>
      <c r="Y369" s="284" t="str">
        <f>HLOOKUP($A369,'Scenario 10'!$I$75:$N$105,Summary!Y$2-2015,FALSE)</f>
        <v/>
      </c>
      <c r="Z369" s="284" t="str">
        <f>HLOOKUP($A369,'Scenario 10'!$I$75:$N$105,Summary!Z$2-2015,FALSE)</f>
        <v/>
      </c>
      <c r="AA369" s="284" t="str">
        <f>HLOOKUP($A369,'Scenario 10'!$I$75:$N$105,Summary!AA$2-2015,FALSE)</f>
        <v/>
      </c>
      <c r="AB369" s="284" t="str">
        <f>HLOOKUP($A369,'Scenario 10'!$I$75:$N$105,Summary!AB$2-2015,FALSE)</f>
        <v/>
      </c>
      <c r="AC369" s="284" t="str">
        <f>HLOOKUP($A369,'Scenario 10'!$I$75:$N$105,Summary!AC$2-2015,FALSE)</f>
        <v/>
      </c>
      <c r="AD369" s="284" t="str">
        <f>HLOOKUP($A369,'Scenario 10'!$I$75:$N$105,Summary!AD$2-2015,FALSE)</f>
        <v/>
      </c>
      <c r="AE369" s="284" t="str">
        <f>HLOOKUP($A369,'Scenario 10'!$I$75:$N$105,Summary!AE$2-2015,FALSE)</f>
        <v/>
      </c>
      <c r="AF369" s="284" t="str">
        <f>HLOOKUP($A369,'Scenario 10'!$I$75:$N$105,Summary!AF$2-2015,FALSE)</f>
        <v/>
      </c>
      <c r="AG369" s="284" t="str">
        <f>HLOOKUP($A369,'Scenario 10'!$I$75:$N$105,Summary!AG$2-2015,FALSE)</f>
        <v/>
      </c>
      <c r="AH369" s="284" t="str">
        <f>HLOOKUP($A369,'Scenario 10'!$I$75:$N$105,Summary!AH$2-2015,FALSE)</f>
        <v/>
      </c>
      <c r="AI369" s="284" t="str">
        <f>HLOOKUP($A369,'Scenario 10'!$I$75:$N$105,Summary!AI$2-2015,FALSE)</f>
        <v/>
      </c>
      <c r="AJ369" s="284" t="str">
        <f>HLOOKUP($A369,'Scenario 10'!$I$75:$N$105,Summary!AJ$2-2015,FALSE)</f>
        <v/>
      </c>
      <c r="AK369" s="284">
        <f>SUM(H369:AJ369)</f>
        <v>0</v>
      </c>
    </row>
    <row r="370" spans="1:37" s="281" customFormat="1" hidden="1" outlineLevel="1">
      <c r="A370" s="283" t="str">
        <f>A369</f>
        <v>10E</v>
      </c>
      <c r="B370" s="283"/>
      <c r="C370" s="287" t="s">
        <v>226</v>
      </c>
      <c r="D370" s="283"/>
      <c r="E370" s="283"/>
      <c r="F370" s="296"/>
      <c r="G370" s="282"/>
      <c r="H370" s="284">
        <f>HLOOKUP($A370,'Scenario 10'!$I$108:$N$138,Summary!H$2-2015,FALSE)</f>
        <v>0</v>
      </c>
      <c r="I370" s="284">
        <f>HLOOKUP($A370,'Scenario 10'!$I$108:$N$138,Summary!I$2-2015,FALSE)</f>
        <v>0</v>
      </c>
      <c r="J370" s="284">
        <f>HLOOKUP($A370,'Scenario 10'!$I$108:$N$138,Summary!J$2-2015,FALSE)</f>
        <v>0</v>
      </c>
      <c r="K370" s="284">
        <f>HLOOKUP($A370,'Scenario 10'!$I$108:$N$138,Summary!K$2-2015,FALSE)</f>
        <v>0</v>
      </c>
      <c r="L370" s="284">
        <f>HLOOKUP($A370,'Scenario 10'!$I$108:$N$138,Summary!L$2-2015,FALSE)</f>
        <v>0</v>
      </c>
      <c r="M370" s="284">
        <f>HLOOKUP($A370,'Scenario 10'!$I$108:$N$138,Summary!M$2-2015,FALSE)</f>
        <v>0</v>
      </c>
      <c r="N370" s="284">
        <f>HLOOKUP($A370,'Scenario 10'!$I$108:$N$138,Summary!N$2-2015,FALSE)</f>
        <v>0</v>
      </c>
      <c r="O370" s="284">
        <f>HLOOKUP($A370,'Scenario 10'!$I$108:$N$138,Summary!O$2-2015,FALSE)</f>
        <v>0</v>
      </c>
      <c r="P370" s="284">
        <f>HLOOKUP($A370,'Scenario 10'!$I$108:$N$138,Summary!P$2-2015,FALSE)</f>
        <v>0</v>
      </c>
      <c r="Q370" s="284">
        <f>HLOOKUP($A370,'Scenario 10'!$I$108:$N$138,Summary!Q$2-2015,FALSE)</f>
        <v>0</v>
      </c>
      <c r="R370" s="284">
        <f>HLOOKUP($A370,'Scenario 10'!$I$108:$N$138,Summary!R$2-2015,FALSE)</f>
        <v>0</v>
      </c>
      <c r="S370" s="284">
        <f>HLOOKUP($A370,'Scenario 10'!$I$108:$N$138,Summary!S$2-2015,FALSE)</f>
        <v>0</v>
      </c>
      <c r="T370" s="284">
        <f>HLOOKUP($A370,'Scenario 10'!$I$108:$N$138,Summary!T$2-2015,FALSE)</f>
        <v>0</v>
      </c>
      <c r="U370" s="284">
        <f>HLOOKUP($A370,'Scenario 10'!$I$108:$N$138,Summary!U$2-2015,FALSE)</f>
        <v>0</v>
      </c>
      <c r="V370" s="284">
        <f>HLOOKUP($A370,'Scenario 10'!$I$108:$N$138,Summary!V$2-2015,FALSE)</f>
        <v>0</v>
      </c>
      <c r="W370" s="284">
        <f>HLOOKUP($A370,'Scenario 10'!$I$108:$N$138,Summary!W$2-2015,FALSE)</f>
        <v>0</v>
      </c>
      <c r="X370" s="284">
        <f>HLOOKUP($A370,'Scenario 10'!$I$108:$N$138,Summary!X$2-2015,FALSE)</f>
        <v>0</v>
      </c>
      <c r="Y370" s="284">
        <f>HLOOKUP($A370,'Scenario 10'!$I$108:$N$138,Summary!Y$2-2015,FALSE)</f>
        <v>0</v>
      </c>
      <c r="Z370" s="284">
        <f>HLOOKUP($A370,'Scenario 10'!$I$108:$N$138,Summary!Z$2-2015,FALSE)</f>
        <v>0</v>
      </c>
      <c r="AA370" s="284">
        <f>HLOOKUP($A370,'Scenario 10'!$I$108:$N$138,Summary!AA$2-2015,FALSE)</f>
        <v>0</v>
      </c>
      <c r="AB370" s="284">
        <f>HLOOKUP($A370,'Scenario 10'!$I$108:$N$138,Summary!AB$2-2015,FALSE)</f>
        <v>0</v>
      </c>
      <c r="AC370" s="284">
        <f>HLOOKUP($A370,'Scenario 10'!$I$108:$N$138,Summary!AC$2-2015,FALSE)</f>
        <v>0</v>
      </c>
      <c r="AD370" s="284">
        <f>HLOOKUP($A370,'Scenario 10'!$I$108:$N$138,Summary!AD$2-2015,FALSE)</f>
        <v>0</v>
      </c>
      <c r="AE370" s="284">
        <f>HLOOKUP($A370,'Scenario 10'!$I$108:$N$138,Summary!AE$2-2015,FALSE)</f>
        <v>0</v>
      </c>
      <c r="AF370" s="284">
        <f>HLOOKUP($A370,'Scenario 10'!$I$108:$N$138,Summary!AF$2-2015,FALSE)</f>
        <v>0</v>
      </c>
      <c r="AG370" s="284">
        <f>HLOOKUP($A370,'Scenario 10'!$I$108:$N$138,Summary!AG$2-2015,FALSE)</f>
        <v>0</v>
      </c>
      <c r="AH370" s="284">
        <f>HLOOKUP($A370,'Scenario 10'!$I$108:$N$138,Summary!AH$2-2015,FALSE)</f>
        <v>0</v>
      </c>
      <c r="AI370" s="284">
        <f>HLOOKUP($A370,'Scenario 10'!$I$108:$N$138,Summary!AI$2-2015,FALSE)</f>
        <v>0</v>
      </c>
      <c r="AJ370" s="284">
        <f>HLOOKUP($A370,'Scenario 10'!$I$108:$N$138,Summary!AJ$2-2015,FALSE)</f>
        <v>0</v>
      </c>
      <c r="AK370" s="284">
        <f>SUM(H370:AJ370)</f>
        <v>0</v>
      </c>
    </row>
    <row r="371" spans="1:37" s="281" customFormat="1" hidden="1" outlineLevel="1">
      <c r="A371" s="283" t="str">
        <f>A370</f>
        <v>10E</v>
      </c>
      <c r="B371" s="283"/>
      <c r="C371" s="287" t="s">
        <v>227</v>
      </c>
      <c r="D371" s="283"/>
      <c r="E371" s="283"/>
      <c r="F371" s="296"/>
      <c r="G371" s="282"/>
      <c r="H371" s="284">
        <f>HLOOKUP($A371,'Scenario 10'!$I$143:$N$173,Summary!H$2-2015,FALSE)</f>
        <v>0</v>
      </c>
      <c r="I371" s="284">
        <f>HLOOKUP($A371,'Scenario 10'!$I$143:$N$173,Summary!I$2-2015,FALSE)</f>
        <v>0</v>
      </c>
      <c r="J371" s="284">
        <f>HLOOKUP($A371,'Scenario 10'!$I$143:$N$173,Summary!J$2-2015,FALSE)</f>
        <v>0</v>
      </c>
      <c r="K371" s="284">
        <f>HLOOKUP($A371,'Scenario 10'!$I$143:$N$173,Summary!K$2-2015,FALSE)</f>
        <v>0</v>
      </c>
      <c r="L371" s="284">
        <f>HLOOKUP($A371,'Scenario 10'!$I$143:$N$173,Summary!L$2-2015,FALSE)</f>
        <v>0</v>
      </c>
      <c r="M371" s="284">
        <f>HLOOKUP($A371,'Scenario 10'!$I$143:$N$173,Summary!M$2-2015,FALSE)</f>
        <v>0</v>
      </c>
      <c r="N371" s="284">
        <f>HLOOKUP($A371,'Scenario 10'!$I$143:$N$173,Summary!N$2-2015,FALSE)</f>
        <v>0</v>
      </c>
      <c r="O371" s="284">
        <f>HLOOKUP($A371,'Scenario 10'!$I$143:$N$173,Summary!O$2-2015,FALSE)</f>
        <v>0</v>
      </c>
      <c r="P371" s="284">
        <f>HLOOKUP($A371,'Scenario 10'!$I$143:$N$173,Summary!P$2-2015,FALSE)</f>
        <v>0</v>
      </c>
      <c r="Q371" s="284">
        <f>HLOOKUP($A371,'Scenario 10'!$I$143:$N$173,Summary!Q$2-2015,FALSE)</f>
        <v>0</v>
      </c>
      <c r="R371" s="284">
        <f>HLOOKUP($A371,'Scenario 10'!$I$143:$N$173,Summary!R$2-2015,FALSE)</f>
        <v>0</v>
      </c>
      <c r="S371" s="284">
        <f>HLOOKUP($A371,'Scenario 10'!$I$143:$N$173,Summary!S$2-2015,FALSE)</f>
        <v>0</v>
      </c>
      <c r="T371" s="284">
        <f>HLOOKUP($A371,'Scenario 10'!$I$143:$N$173,Summary!T$2-2015,FALSE)</f>
        <v>0</v>
      </c>
      <c r="U371" s="284">
        <f>HLOOKUP($A371,'Scenario 10'!$I$143:$N$173,Summary!U$2-2015,FALSE)</f>
        <v>0</v>
      </c>
      <c r="V371" s="284">
        <f>HLOOKUP($A371,'Scenario 10'!$I$143:$N$173,Summary!V$2-2015,FALSE)</f>
        <v>0</v>
      </c>
      <c r="W371" s="284">
        <f>HLOOKUP($A371,'Scenario 10'!$I$143:$N$173,Summary!W$2-2015,FALSE)</f>
        <v>0</v>
      </c>
      <c r="X371" s="284">
        <f>HLOOKUP($A371,'Scenario 10'!$I$143:$N$173,Summary!X$2-2015,FALSE)</f>
        <v>0</v>
      </c>
      <c r="Y371" s="284">
        <f>HLOOKUP($A371,'Scenario 10'!$I$143:$N$173,Summary!Y$2-2015,FALSE)</f>
        <v>0</v>
      </c>
      <c r="Z371" s="284">
        <f>HLOOKUP($A371,'Scenario 10'!$I$143:$N$173,Summary!Z$2-2015,FALSE)</f>
        <v>0</v>
      </c>
      <c r="AA371" s="284">
        <f>HLOOKUP($A371,'Scenario 10'!$I$143:$N$173,Summary!AA$2-2015,FALSE)</f>
        <v>0</v>
      </c>
      <c r="AB371" s="284">
        <f>HLOOKUP($A371,'Scenario 10'!$I$143:$N$173,Summary!AB$2-2015,FALSE)</f>
        <v>0</v>
      </c>
      <c r="AC371" s="284">
        <f>HLOOKUP($A371,'Scenario 10'!$I$143:$N$173,Summary!AC$2-2015,FALSE)</f>
        <v>0</v>
      </c>
      <c r="AD371" s="284">
        <f>HLOOKUP($A371,'Scenario 10'!$I$143:$N$173,Summary!AD$2-2015,FALSE)</f>
        <v>0</v>
      </c>
      <c r="AE371" s="284">
        <f>HLOOKUP($A371,'Scenario 10'!$I$143:$N$173,Summary!AE$2-2015,FALSE)</f>
        <v>0</v>
      </c>
      <c r="AF371" s="284">
        <f>HLOOKUP($A371,'Scenario 10'!$I$143:$N$173,Summary!AF$2-2015,FALSE)</f>
        <v>0</v>
      </c>
      <c r="AG371" s="284">
        <f>HLOOKUP($A371,'Scenario 10'!$I$143:$N$173,Summary!AG$2-2015,FALSE)</f>
        <v>0</v>
      </c>
      <c r="AH371" s="284">
        <f>HLOOKUP($A371,'Scenario 10'!$I$143:$N$173,Summary!AH$2-2015,FALSE)</f>
        <v>0</v>
      </c>
      <c r="AI371" s="284">
        <f>HLOOKUP($A371,'Scenario 10'!$I$143:$N$173,Summary!AI$2-2015,FALSE)</f>
        <v>0</v>
      </c>
      <c r="AJ371" s="284">
        <f>HLOOKUP($A371,'Scenario 10'!$I$143:$N$173,Summary!AJ$2-2015,FALSE)</f>
        <v>0</v>
      </c>
      <c r="AK371" s="284">
        <f>SUM(H371:AJ371)</f>
        <v>0</v>
      </c>
    </row>
    <row r="372" spans="1:37" s="281" customFormat="1" hidden="1" outlineLevel="1">
      <c r="A372" s="283" t="str">
        <f>A371</f>
        <v>10E</v>
      </c>
      <c r="B372" s="283"/>
      <c r="C372" s="287" t="s">
        <v>114</v>
      </c>
      <c r="D372" s="283"/>
      <c r="E372" s="283"/>
      <c r="F372" s="296"/>
      <c r="G372" s="282"/>
      <c r="H372" s="284">
        <f>HLOOKUP($A372,'Scenario 10'!$I$178:$N$208,Summary!H$2-2015,FALSE)</f>
        <v>0</v>
      </c>
      <c r="I372" s="284">
        <f>HLOOKUP($A372,'Scenario 10'!$I$178:$N$208,Summary!I$2-2015,FALSE)</f>
        <v>0</v>
      </c>
      <c r="J372" s="284">
        <f>HLOOKUP($A372,'Scenario 10'!$I$178:$N$208,Summary!J$2-2015,FALSE)</f>
        <v>0</v>
      </c>
      <c r="K372" s="284">
        <f>HLOOKUP($A372,'Scenario 10'!$I$178:$N$208,Summary!K$2-2015,FALSE)</f>
        <v>0</v>
      </c>
      <c r="L372" s="284">
        <f>HLOOKUP($A372,'Scenario 10'!$I$178:$N$208,Summary!L$2-2015,FALSE)</f>
        <v>0</v>
      </c>
      <c r="M372" s="284">
        <f>HLOOKUP($A372,'Scenario 10'!$I$178:$N$208,Summary!M$2-2015,FALSE)</f>
        <v>0</v>
      </c>
      <c r="N372" s="284">
        <f>HLOOKUP($A372,'Scenario 10'!$I$178:$N$208,Summary!N$2-2015,FALSE)</f>
        <v>0</v>
      </c>
      <c r="O372" s="284">
        <f>HLOOKUP($A372,'Scenario 10'!$I$178:$N$208,Summary!O$2-2015,FALSE)</f>
        <v>0</v>
      </c>
      <c r="P372" s="284">
        <f>HLOOKUP($A372,'Scenario 10'!$I$178:$N$208,Summary!P$2-2015,FALSE)</f>
        <v>0</v>
      </c>
      <c r="Q372" s="284">
        <f>HLOOKUP($A372,'Scenario 10'!$I$178:$N$208,Summary!Q$2-2015,FALSE)</f>
        <v>0</v>
      </c>
      <c r="R372" s="284">
        <f>HLOOKUP($A372,'Scenario 10'!$I$178:$N$208,Summary!R$2-2015,FALSE)</f>
        <v>0</v>
      </c>
      <c r="S372" s="284">
        <f>HLOOKUP($A372,'Scenario 10'!$I$178:$N$208,Summary!S$2-2015,FALSE)</f>
        <v>0</v>
      </c>
      <c r="T372" s="284">
        <f>HLOOKUP($A372,'Scenario 10'!$I$178:$N$208,Summary!T$2-2015,FALSE)</f>
        <v>0</v>
      </c>
      <c r="U372" s="284">
        <f>HLOOKUP($A372,'Scenario 10'!$I$178:$N$208,Summary!U$2-2015,FALSE)</f>
        <v>0</v>
      </c>
      <c r="V372" s="284">
        <f>HLOOKUP($A372,'Scenario 10'!$I$178:$N$208,Summary!V$2-2015,FALSE)</f>
        <v>0</v>
      </c>
      <c r="W372" s="284">
        <f>HLOOKUP($A372,'Scenario 10'!$I$178:$N$208,Summary!W$2-2015,FALSE)</f>
        <v>0</v>
      </c>
      <c r="X372" s="284">
        <f>HLOOKUP($A372,'Scenario 10'!$I$178:$N$208,Summary!X$2-2015,FALSE)</f>
        <v>0</v>
      </c>
      <c r="Y372" s="284">
        <f>HLOOKUP($A372,'Scenario 10'!$I$178:$N$208,Summary!Y$2-2015,FALSE)</f>
        <v>0</v>
      </c>
      <c r="Z372" s="284">
        <f>HLOOKUP($A372,'Scenario 10'!$I$178:$N$208,Summary!Z$2-2015,FALSE)</f>
        <v>0</v>
      </c>
      <c r="AA372" s="284">
        <f>HLOOKUP($A372,'Scenario 10'!$I$178:$N$208,Summary!AA$2-2015,FALSE)</f>
        <v>0</v>
      </c>
      <c r="AB372" s="284">
        <f>HLOOKUP($A372,'Scenario 10'!$I$178:$N$208,Summary!AB$2-2015,FALSE)</f>
        <v>0</v>
      </c>
      <c r="AC372" s="284">
        <f>HLOOKUP($A372,'Scenario 10'!$I$178:$N$208,Summary!AC$2-2015,FALSE)</f>
        <v>0</v>
      </c>
      <c r="AD372" s="284">
        <f>HLOOKUP($A372,'Scenario 10'!$I$178:$N$208,Summary!AD$2-2015,FALSE)</f>
        <v>0</v>
      </c>
      <c r="AE372" s="284">
        <f>HLOOKUP($A372,'Scenario 10'!$I$178:$N$208,Summary!AE$2-2015,FALSE)</f>
        <v>0</v>
      </c>
      <c r="AF372" s="284">
        <f>HLOOKUP($A372,'Scenario 10'!$I$178:$N$208,Summary!AF$2-2015,FALSE)</f>
        <v>0</v>
      </c>
      <c r="AG372" s="284">
        <f>HLOOKUP($A372,'Scenario 10'!$I$178:$N$208,Summary!AG$2-2015,FALSE)</f>
        <v>0</v>
      </c>
      <c r="AH372" s="284">
        <f>HLOOKUP($A372,'Scenario 10'!$I$178:$N$208,Summary!AH$2-2015,FALSE)</f>
        <v>0</v>
      </c>
      <c r="AI372" s="284">
        <f>HLOOKUP($A372,'Scenario 10'!$I$178:$N$208,Summary!AI$2-2015,FALSE)</f>
        <v>0</v>
      </c>
      <c r="AJ372" s="284">
        <f>HLOOKUP($A372,'Scenario 10'!$I$178:$N$208,Summary!AJ$2-2015,FALSE)</f>
        <v>0</v>
      </c>
      <c r="AK372" s="284">
        <f>SUM(H372:AJ372)</f>
        <v>0</v>
      </c>
    </row>
    <row r="373" spans="1:37" s="281" customFormat="1" collapsed="1">
      <c r="A373" s="283"/>
      <c r="B373" s="283"/>
      <c r="C373" s="287"/>
      <c r="D373" s="283"/>
      <c r="E373" s="283"/>
      <c r="F373" s="296"/>
      <c r="G373" s="282"/>
      <c r="H373" s="284"/>
      <c r="I373" s="284"/>
      <c r="J373" s="284"/>
      <c r="K373" s="284"/>
      <c r="L373" s="284"/>
      <c r="M373" s="284"/>
      <c r="N373" s="284"/>
      <c r="O373" s="284"/>
      <c r="P373" s="284"/>
      <c r="Q373" s="284"/>
      <c r="R373" s="284"/>
      <c r="S373" s="284"/>
      <c r="T373" s="284"/>
      <c r="U373" s="284"/>
      <c r="V373" s="284"/>
      <c r="W373" s="284"/>
      <c r="X373" s="284"/>
      <c r="Y373" s="284"/>
      <c r="Z373" s="284"/>
      <c r="AA373" s="284"/>
      <c r="AB373" s="284"/>
      <c r="AC373" s="284"/>
      <c r="AD373" s="284"/>
      <c r="AE373" s="284"/>
      <c r="AF373" s="284"/>
      <c r="AG373" s="284"/>
      <c r="AH373" s="284"/>
      <c r="AI373" s="284"/>
      <c r="AJ373" s="284"/>
      <c r="AK373" s="284"/>
    </row>
    <row r="374" spans="1:37" s="281" customFormat="1">
      <c r="A374" s="285">
        <v>11</v>
      </c>
      <c r="B374" s="285" t="str">
        <f t="shared" ref="B374" si="1728">CONCATENATE("Sensitivity ",A374)</f>
        <v>Sensitivity 11</v>
      </c>
      <c r="C374" s="289" t="s">
        <v>441</v>
      </c>
      <c r="D374" s="285">
        <v>2032</v>
      </c>
      <c r="E374" s="285">
        <v>2032</v>
      </c>
      <c r="F374" s="295" t="s">
        <v>448</v>
      </c>
      <c r="G374" s="288"/>
      <c r="H374" s="290">
        <f ca="1">SUBTOTAL(9,H375:H379)</f>
        <v>50240082.030000001</v>
      </c>
      <c r="I374" s="290">
        <f t="shared" ref="I374:AK374" ca="1" si="1729">SUBTOTAL(9,I375:I379)</f>
        <v>46478733.429831333</v>
      </c>
      <c r="J374" s="290">
        <f t="shared" ca="1" si="1729"/>
        <v>35260326.637158751</v>
      </c>
      <c r="K374" s="290">
        <f t="shared" ca="1" si="1729"/>
        <v>29512106.855878498</v>
      </c>
      <c r="L374" s="290">
        <f t="shared" ca="1" si="1729"/>
        <v>26544308.977815863</v>
      </c>
      <c r="M374" s="290">
        <f t="shared" ca="1" si="1729"/>
        <v>23426200.683355231</v>
      </c>
      <c r="N374" s="290">
        <f t="shared" ca="1" si="1729"/>
        <v>25344732.153109338</v>
      </c>
      <c r="O374" s="290">
        <f t="shared" ca="1" si="1729"/>
        <v>26002159.999989018</v>
      </c>
      <c r="P374" s="290">
        <f t="shared" ca="1" si="1729"/>
        <v>23566454.130817305</v>
      </c>
      <c r="Q374" s="290">
        <f t="shared" ca="1" si="1729"/>
        <v>26689515.079150233</v>
      </c>
      <c r="R374" s="290">
        <f t="shared" ca="1" si="1729"/>
        <v>26243924.293362644</v>
      </c>
      <c r="S374" s="290">
        <f t="shared" ca="1" si="1729"/>
        <v>23697084.238198087</v>
      </c>
      <c r="T374" s="290">
        <f t="shared" ca="1" si="1729"/>
        <v>24005852.273306847</v>
      </c>
      <c r="U374" s="290">
        <f t="shared" ca="1" si="1729"/>
        <v>22107786.155361492</v>
      </c>
      <c r="V374" s="290">
        <f t="shared" ca="1" si="1729"/>
        <v>21294768.394297674</v>
      </c>
      <c r="W374" s="290">
        <f t="shared" ca="1" si="1729"/>
        <v>0</v>
      </c>
      <c r="X374" s="290">
        <f t="shared" ca="1" si="1729"/>
        <v>0</v>
      </c>
      <c r="Y374" s="290">
        <f t="shared" ca="1" si="1729"/>
        <v>0</v>
      </c>
      <c r="Z374" s="290">
        <f t="shared" ca="1" si="1729"/>
        <v>0</v>
      </c>
      <c r="AA374" s="290">
        <f t="shared" ca="1" si="1729"/>
        <v>0</v>
      </c>
      <c r="AB374" s="290">
        <f t="shared" ca="1" si="1729"/>
        <v>0</v>
      </c>
      <c r="AC374" s="290">
        <f t="shared" ca="1" si="1729"/>
        <v>0</v>
      </c>
      <c r="AD374" s="290">
        <f t="shared" ca="1" si="1729"/>
        <v>0</v>
      </c>
      <c r="AE374" s="290">
        <f t="shared" ca="1" si="1729"/>
        <v>0</v>
      </c>
      <c r="AF374" s="290">
        <f t="shared" ca="1" si="1729"/>
        <v>0</v>
      </c>
      <c r="AG374" s="290">
        <f t="shared" ca="1" si="1729"/>
        <v>0</v>
      </c>
      <c r="AH374" s="290">
        <f t="shared" ca="1" si="1729"/>
        <v>0</v>
      </c>
      <c r="AI374" s="290">
        <f t="shared" ca="1" si="1729"/>
        <v>0</v>
      </c>
      <c r="AJ374" s="290">
        <f t="shared" ca="1" si="1729"/>
        <v>0</v>
      </c>
      <c r="AK374" s="290">
        <f t="shared" ca="1" si="1729"/>
        <v>430414035.33163226</v>
      </c>
    </row>
    <row r="375" spans="1:37" s="281" customFormat="1" hidden="1" outlineLevel="1">
      <c r="A375" s="283">
        <f>A374</f>
        <v>11</v>
      </c>
      <c r="B375" s="283"/>
      <c r="C375" s="287" t="s">
        <v>224</v>
      </c>
      <c r="D375" s="283"/>
      <c r="E375" s="283"/>
      <c r="F375" s="296"/>
      <c r="G375" s="282"/>
      <c r="H375" s="284">
        <f>HLOOKUP($A375,'Scenario 11'!$I$42:$N$72,Summary!H$2-2015,FALSE)</f>
        <v>18803258.5</v>
      </c>
      <c r="I375" s="284">
        <f>HLOOKUP($A375,'Scenario 11'!$I$42:$N$72,Summary!I$2-2015,FALSE)</f>
        <v>13964142.213</v>
      </c>
      <c r="J375" s="284">
        <f>HLOOKUP($A375,'Scenario 11'!$I$42:$N$72,Summary!J$2-2015,FALSE)</f>
        <v>9320316.4349999987</v>
      </c>
      <c r="K375" s="284">
        <f>HLOOKUP($A375,'Scenario 11'!$I$42:$N$72,Summary!K$2-2015,FALSE)</f>
        <v>11682802.886999998</v>
      </c>
      <c r="L375" s="284">
        <f>HLOOKUP($A375,'Scenario 11'!$I$42:$N$72,Summary!L$2-2015,FALSE)</f>
        <v>8858409.1896538679</v>
      </c>
      <c r="M375" s="284">
        <f>HLOOKUP($A375,'Scenario 11'!$I$42:$N$72,Summary!M$2-2015,FALSE)</f>
        <v>5387142.8994299993</v>
      </c>
      <c r="N375" s="284">
        <f>HLOOKUP($A375,'Scenario 11'!$I$42:$N$72,Summary!N$2-2015,FALSE)</f>
        <v>6945593.2135055996</v>
      </c>
      <c r="O375" s="284">
        <f>HLOOKUP($A375,'Scenario 11'!$I$42:$N$72,Summary!O$2-2015,FALSE)</f>
        <v>6144192.6139439233</v>
      </c>
      <c r="P375" s="284">
        <f>HLOOKUP($A375,'Scenario 11'!$I$42:$N$72,Summary!P$2-2015,FALSE)</f>
        <v>4483826.778053578</v>
      </c>
      <c r="Q375" s="284">
        <f>HLOOKUP($A375,'Scenario 11'!$I$42:$N$72,Summary!Q$2-2015,FALSE)</f>
        <v>7226195.1793312263</v>
      </c>
      <c r="R375" s="284">
        <f>HLOOKUP($A375,'Scenario 11'!$I$42:$N$72,Summary!R$2-2015,FALSE)</f>
        <v>6392417.9955472574</v>
      </c>
      <c r="S375" s="284">
        <f>HLOOKUP($A375,'Scenario 11'!$I$42:$N$72,Summary!S$2-2015,FALSE)</f>
        <v>3449747.8144263942</v>
      </c>
      <c r="T375" s="284">
        <f>HLOOKUP($A375,'Scenario 11'!$I$42:$N$72,Summary!T$2-2015,FALSE)</f>
        <v>3726889.1210597181</v>
      </c>
      <c r="U375" s="284">
        <f>HLOOKUP($A375,'Scenario 11'!$I$42:$N$72,Summary!U$2-2015,FALSE)</f>
        <v>1423243.7400694164</v>
      </c>
      <c r="V375" s="284">
        <f>HLOOKUP($A375,'Scenario 11'!$I$42:$N$72,Summary!V$2-2015,FALSE)</f>
        <v>196535.13069976561</v>
      </c>
      <c r="W375" s="284">
        <f>HLOOKUP($A375,'Scenario 11'!$I$42:$N$72,Summary!W$2-2015,FALSE)</f>
        <v>0</v>
      </c>
      <c r="X375" s="284">
        <f>HLOOKUP($A375,'Scenario 11'!$I$42:$N$72,Summary!X$2-2015,FALSE)</f>
        <v>0</v>
      </c>
      <c r="Y375" s="284">
        <f>HLOOKUP($A375,'Scenario 11'!$I$42:$N$72,Summary!Y$2-2015,FALSE)</f>
        <v>0</v>
      </c>
      <c r="Z375" s="284">
        <f>HLOOKUP($A375,'Scenario 11'!$I$42:$N$72,Summary!Z$2-2015,FALSE)</f>
        <v>0</v>
      </c>
      <c r="AA375" s="284">
        <f>HLOOKUP($A375,'Scenario 11'!$I$42:$N$72,Summary!AA$2-2015,FALSE)</f>
        <v>0</v>
      </c>
      <c r="AB375" s="284">
        <f>HLOOKUP($A375,'Scenario 11'!$I$42:$N$72,Summary!AB$2-2015,FALSE)</f>
        <v>0</v>
      </c>
      <c r="AC375" s="284">
        <f>HLOOKUP($A375,'Scenario 11'!$I$42:$N$72,Summary!AC$2-2015,FALSE)</f>
        <v>0</v>
      </c>
      <c r="AD375" s="284">
        <f>HLOOKUP($A375,'Scenario 11'!$I$42:$N$72,Summary!AD$2-2015,FALSE)</f>
        <v>0</v>
      </c>
      <c r="AE375" s="284">
        <f>HLOOKUP($A375,'Scenario 11'!$I$42:$N$72,Summary!AE$2-2015,FALSE)</f>
        <v>0</v>
      </c>
      <c r="AF375" s="284">
        <f>HLOOKUP($A375,'Scenario 11'!$I$42:$N$72,Summary!AF$2-2015,FALSE)</f>
        <v>0</v>
      </c>
      <c r="AG375" s="284">
        <f>HLOOKUP($A375,'Scenario 11'!$I$42:$N$72,Summary!AG$2-2015,FALSE)</f>
        <v>0</v>
      </c>
      <c r="AH375" s="284">
        <f>HLOOKUP($A375,'Scenario 11'!$I$42:$N$72,Summary!AH$2-2015,FALSE)</f>
        <v>0</v>
      </c>
      <c r="AI375" s="284">
        <f>HLOOKUP($A375,'Scenario 11'!$I$42:$N$72,Summary!AI$2-2015,FALSE)</f>
        <v>0</v>
      </c>
      <c r="AJ375" s="284">
        <f>HLOOKUP($A375,'Scenario 11'!$I$42:$N$72,Summary!AJ$2-2015,FALSE)</f>
        <v>0</v>
      </c>
      <c r="AK375" s="284">
        <f>SUM(H375:AJ375)</f>
        <v>108004713.71072073</v>
      </c>
    </row>
    <row r="376" spans="1:37" s="281" customFormat="1" hidden="1" outlineLevel="1">
      <c r="A376" s="283">
        <f>A375</f>
        <v>11</v>
      </c>
      <c r="B376" s="283"/>
      <c r="C376" s="287" t="s">
        <v>225</v>
      </c>
      <c r="D376" s="283"/>
      <c r="E376" s="283"/>
      <c r="F376" s="296"/>
      <c r="G376" s="282"/>
      <c r="H376" s="284">
        <f ca="1">HLOOKUP($A376,'Scenario 11'!$I$75:$N$105,Summary!H$2-2015,FALSE)</f>
        <v>600000</v>
      </c>
      <c r="I376" s="284">
        <f ca="1">HLOOKUP($A376,'Scenario 11'!$I$75:$N$105,Summary!I$2-2015,FALSE)</f>
        <v>3927000</v>
      </c>
      <c r="J376" s="284">
        <f ca="1">HLOOKUP($A376,'Scenario 11'!$I$75:$N$105,Summary!J$2-2015,FALSE)</f>
        <v>364000</v>
      </c>
      <c r="K376" s="284">
        <f ca="1">HLOOKUP($A376,'Scenario 11'!$I$75:$N$105,Summary!K$2-2015,FALSE)</f>
        <v>371000</v>
      </c>
      <c r="L376" s="284">
        <f ca="1">HLOOKUP($A376,'Scenario 11'!$I$75:$N$105,Summary!L$2-2015,FALSE)</f>
        <v>378000</v>
      </c>
      <c r="M376" s="284">
        <f ca="1">HLOOKUP($A376,'Scenario 11'!$I$75:$N$105,Summary!M$2-2015,FALSE)</f>
        <v>385000.00000000006</v>
      </c>
      <c r="N376" s="284">
        <f ca="1">HLOOKUP($A376,'Scenario 11'!$I$75:$N$105,Summary!N$2-2015,FALSE)</f>
        <v>392000.00000000006</v>
      </c>
      <c r="O376" s="284">
        <f ca="1">HLOOKUP($A376,'Scenario 11'!$I$75:$N$105,Summary!O$2-2015,FALSE)</f>
        <v>1490685.6676492798</v>
      </c>
      <c r="P376" s="284">
        <f ca="1">HLOOKUP($A376,'Scenario 11'!$I$75:$N$105,Summary!P$2-2015,FALSE)</f>
        <v>348000</v>
      </c>
      <c r="Q376" s="284">
        <f ca="1">HLOOKUP($A376,'Scenario 11'!$I$75:$N$105,Summary!Q$2-2015,FALSE)</f>
        <v>354000</v>
      </c>
      <c r="R376" s="284">
        <f ca="1">HLOOKUP($A376,'Scenario 11'!$I$75:$N$105,Summary!R$2-2015,FALSE)</f>
        <v>360000</v>
      </c>
      <c r="S376" s="284">
        <f ca="1">HLOOKUP($A376,'Scenario 11'!$I$75:$N$105,Summary!S$2-2015,FALSE)</f>
        <v>366000</v>
      </c>
      <c r="T376" s="284">
        <f ca="1">HLOOKUP($A376,'Scenario 11'!$I$75:$N$105,Summary!T$2-2015,FALSE)</f>
        <v>0</v>
      </c>
      <c r="U376" s="284">
        <f ca="1">HLOOKUP($A376,'Scenario 11'!$I$75:$N$105,Summary!U$2-2015,FALSE)</f>
        <v>0</v>
      </c>
      <c r="V376" s="284">
        <f ca="1">HLOOKUP($A376,'Scenario 11'!$I$75:$N$105,Summary!V$2-2015,FALSE)</f>
        <v>0</v>
      </c>
      <c r="W376" s="284">
        <f ca="1">HLOOKUP($A376,'Scenario 11'!$I$75:$N$105,Summary!W$2-2015,FALSE)</f>
        <v>0</v>
      </c>
      <c r="X376" s="284">
        <f ca="1">HLOOKUP($A376,'Scenario 11'!$I$75:$N$105,Summary!X$2-2015,FALSE)</f>
        <v>0</v>
      </c>
      <c r="Y376" s="284">
        <f ca="1">HLOOKUP($A376,'Scenario 11'!$I$75:$N$105,Summary!Y$2-2015,FALSE)</f>
        <v>0</v>
      </c>
      <c r="Z376" s="284">
        <f ca="1">HLOOKUP($A376,'Scenario 11'!$I$75:$N$105,Summary!Z$2-2015,FALSE)</f>
        <v>0</v>
      </c>
      <c r="AA376" s="284">
        <f ca="1">HLOOKUP($A376,'Scenario 11'!$I$75:$N$105,Summary!AA$2-2015,FALSE)</f>
        <v>0</v>
      </c>
      <c r="AB376" s="284">
        <f ca="1">HLOOKUP($A376,'Scenario 11'!$I$75:$N$105,Summary!AB$2-2015,FALSE)</f>
        <v>0</v>
      </c>
      <c r="AC376" s="284">
        <f ca="1">HLOOKUP($A376,'Scenario 11'!$I$75:$N$105,Summary!AC$2-2015,FALSE)</f>
        <v>0</v>
      </c>
      <c r="AD376" s="284">
        <f ca="1">HLOOKUP($A376,'Scenario 11'!$I$75:$N$105,Summary!AD$2-2015,FALSE)</f>
        <v>0</v>
      </c>
      <c r="AE376" s="284">
        <f ca="1">HLOOKUP($A376,'Scenario 11'!$I$75:$N$105,Summary!AE$2-2015,FALSE)</f>
        <v>0</v>
      </c>
      <c r="AF376" s="284">
        <f ca="1">HLOOKUP($A376,'Scenario 11'!$I$75:$N$105,Summary!AF$2-2015,FALSE)</f>
        <v>0</v>
      </c>
      <c r="AG376" s="284">
        <f ca="1">HLOOKUP($A376,'Scenario 11'!$I$75:$N$105,Summary!AG$2-2015,FALSE)</f>
        <v>0</v>
      </c>
      <c r="AH376" s="284">
        <f ca="1">HLOOKUP($A376,'Scenario 11'!$I$75:$N$105,Summary!AH$2-2015,FALSE)</f>
        <v>0</v>
      </c>
      <c r="AI376" s="284">
        <f ca="1">HLOOKUP($A376,'Scenario 11'!$I$75:$N$105,Summary!AI$2-2015,FALSE)</f>
        <v>0</v>
      </c>
      <c r="AJ376" s="284">
        <f ca="1">HLOOKUP($A376,'Scenario 11'!$I$75:$N$105,Summary!AJ$2-2015,FALSE)</f>
        <v>0</v>
      </c>
      <c r="AK376" s="284">
        <f ca="1">SUM(H376:AJ376)</f>
        <v>9335685.6676492803</v>
      </c>
    </row>
    <row r="377" spans="1:37" s="281" customFormat="1" hidden="1" outlineLevel="1">
      <c r="A377" s="283">
        <f>A376</f>
        <v>11</v>
      </c>
      <c r="B377" s="283"/>
      <c r="C377" s="287" t="s">
        <v>226</v>
      </c>
      <c r="D377" s="283"/>
      <c r="E377" s="283"/>
      <c r="F377" s="296"/>
      <c r="G377" s="282"/>
      <c r="H377" s="284">
        <f>HLOOKUP($A377,'Scenario 11'!$I$108:$N$138,Summary!H$2-2015,FALSE)</f>
        <v>18063856.140000001</v>
      </c>
      <c r="I377" s="284">
        <f>HLOOKUP($A377,'Scenario 11'!$I$108:$N$138,Summary!I$2-2015,FALSE)</f>
        <v>16632735.566355139</v>
      </c>
      <c r="J377" s="284">
        <f>HLOOKUP($A377,'Scenario 11'!$I$108:$N$138,Summary!J$2-2015,FALSE)</f>
        <v>16426091.011799585</v>
      </c>
      <c r="K377" s="284">
        <f>HLOOKUP($A377,'Scenario 11'!$I$108:$N$138,Summary!K$2-2015,FALSE)</f>
        <v>11493147.618878502</v>
      </c>
      <c r="L377" s="284">
        <f>HLOOKUP($A377,'Scenario 11'!$I$108:$N$138,Summary!L$2-2015,FALSE)</f>
        <v>11558273.021495329</v>
      </c>
      <c r="M377" s="284">
        <f>HLOOKUP($A377,'Scenario 11'!$I$108:$N$138,Summary!M$2-2015,FALSE)</f>
        <v>11789438.481925236</v>
      </c>
      <c r="N377" s="284">
        <f>HLOOKUP($A377,'Scenario 11'!$I$108:$N$138,Summary!N$2-2015,FALSE)</f>
        <v>12025227.251563739</v>
      </c>
      <c r="O377" s="284">
        <f>HLOOKUP($A377,'Scenario 11'!$I$108:$N$138,Summary!O$2-2015,FALSE)</f>
        <v>12265731.796595015</v>
      </c>
      <c r="P377" s="284">
        <f>HLOOKUP($A377,'Scenario 11'!$I$108:$N$138,Summary!P$2-2015,FALSE)</f>
        <v>12511046.432526913</v>
      </c>
      <c r="Q377" s="284">
        <f>HLOOKUP($A377,'Scenario 11'!$I$108:$N$138,Summary!Q$2-2015,FALSE)</f>
        <v>12761267.361177452</v>
      </c>
      <c r="R377" s="284">
        <f>HLOOKUP($A377,'Scenario 11'!$I$108:$N$138,Summary!R$2-2015,FALSE)</f>
        <v>13016492.708401002</v>
      </c>
      <c r="S377" s="284">
        <f>HLOOKUP($A377,'Scenario 11'!$I$108:$N$138,Summary!S$2-2015,FALSE)</f>
        <v>13276822.562569022</v>
      </c>
      <c r="T377" s="284">
        <f>HLOOKUP($A377,'Scenario 11'!$I$108:$N$138,Summary!T$2-2015,FALSE)</f>
        <v>13542359.013820404</v>
      </c>
      <c r="U377" s="284">
        <f>HLOOKUP($A377,'Scenario 11'!$I$108:$N$138,Summary!U$2-2015,FALSE)</f>
        <v>13813206.194096813</v>
      </c>
      <c r="V377" s="284">
        <f>HLOOKUP($A377,'Scenario 11'!$I$108:$N$138,Summary!V$2-2015,FALSE)</f>
        <v>14089470.317978747</v>
      </c>
      <c r="W377" s="284">
        <f>HLOOKUP($A377,'Scenario 11'!$I$108:$N$138,Summary!W$2-2015,FALSE)</f>
        <v>0</v>
      </c>
      <c r="X377" s="284">
        <f>HLOOKUP($A377,'Scenario 11'!$I$108:$N$138,Summary!X$2-2015,FALSE)</f>
        <v>0</v>
      </c>
      <c r="Y377" s="284">
        <f>HLOOKUP($A377,'Scenario 11'!$I$108:$N$138,Summary!Y$2-2015,FALSE)</f>
        <v>0</v>
      </c>
      <c r="Z377" s="284">
        <f>HLOOKUP($A377,'Scenario 11'!$I$108:$N$138,Summary!Z$2-2015,FALSE)</f>
        <v>0</v>
      </c>
      <c r="AA377" s="284">
        <f>HLOOKUP($A377,'Scenario 11'!$I$108:$N$138,Summary!AA$2-2015,FALSE)</f>
        <v>0</v>
      </c>
      <c r="AB377" s="284">
        <f>HLOOKUP($A377,'Scenario 11'!$I$108:$N$138,Summary!AB$2-2015,FALSE)</f>
        <v>0</v>
      </c>
      <c r="AC377" s="284">
        <f>HLOOKUP($A377,'Scenario 11'!$I$108:$N$138,Summary!AC$2-2015,FALSE)</f>
        <v>0</v>
      </c>
      <c r="AD377" s="284">
        <f>HLOOKUP($A377,'Scenario 11'!$I$108:$N$138,Summary!AD$2-2015,FALSE)</f>
        <v>0</v>
      </c>
      <c r="AE377" s="284">
        <f>HLOOKUP($A377,'Scenario 11'!$I$108:$N$138,Summary!AE$2-2015,FALSE)</f>
        <v>0</v>
      </c>
      <c r="AF377" s="284">
        <f>HLOOKUP($A377,'Scenario 11'!$I$108:$N$138,Summary!AF$2-2015,FALSE)</f>
        <v>0</v>
      </c>
      <c r="AG377" s="284">
        <f>HLOOKUP($A377,'Scenario 11'!$I$108:$N$138,Summary!AG$2-2015,FALSE)</f>
        <v>0</v>
      </c>
      <c r="AH377" s="284">
        <f>HLOOKUP($A377,'Scenario 11'!$I$108:$N$138,Summary!AH$2-2015,FALSE)</f>
        <v>0</v>
      </c>
      <c r="AI377" s="284">
        <f>HLOOKUP($A377,'Scenario 11'!$I$108:$N$138,Summary!AI$2-2015,FALSE)</f>
        <v>0</v>
      </c>
      <c r="AJ377" s="284">
        <f>HLOOKUP($A377,'Scenario 11'!$I$108:$N$138,Summary!AJ$2-2015,FALSE)</f>
        <v>0</v>
      </c>
      <c r="AK377" s="284">
        <f>SUM(H377:AJ377)</f>
        <v>203265165.47918287</v>
      </c>
    </row>
    <row r="378" spans="1:37" s="281" customFormat="1" hidden="1" outlineLevel="1">
      <c r="A378" s="283">
        <f>A377</f>
        <v>11</v>
      </c>
      <c r="B378" s="283"/>
      <c r="C378" s="287" t="s">
        <v>227</v>
      </c>
      <c r="D378" s="283"/>
      <c r="E378" s="283"/>
      <c r="F378" s="296"/>
      <c r="G378" s="282"/>
      <c r="H378" s="284">
        <f>HLOOKUP($A378,'Scenario 11'!$I$143:$N$173,Summary!H$2-2015,FALSE)</f>
        <v>10696150.390000001</v>
      </c>
      <c r="I378" s="284">
        <f>HLOOKUP($A378,'Scenario 11'!$I$143:$N$173,Summary!I$2-2015,FALSE)</f>
        <v>10735593.960000001</v>
      </c>
      <c r="J378" s="284">
        <f>HLOOKUP($A378,'Scenario 11'!$I$143:$N$173,Summary!J$2-2015,FALSE)</f>
        <v>7696971.9236924993</v>
      </c>
      <c r="K378" s="284">
        <f>HLOOKUP($A378,'Scenario 11'!$I$143:$N$173,Summary!K$2-2015,FALSE)</f>
        <v>5336415.9000000004</v>
      </c>
      <c r="L378" s="284">
        <f>HLOOKUP($A378,'Scenario 11'!$I$143:$N$173,Summary!L$2-2015,FALSE)</f>
        <v>5096437</v>
      </c>
      <c r="M378" s="284">
        <f>HLOOKUP($A378,'Scenario 11'!$I$143:$N$173,Summary!M$2-2015,FALSE)</f>
        <v>5198365.7399999984</v>
      </c>
      <c r="N378" s="284">
        <f>HLOOKUP($A378,'Scenario 11'!$I$143:$N$173,Summary!N$2-2015,FALSE)</f>
        <v>5302333.0547999991</v>
      </c>
      <c r="O378" s="284">
        <f>HLOOKUP($A378,'Scenario 11'!$I$143:$N$173,Summary!O$2-2015,FALSE)</f>
        <v>5408379.7158960002</v>
      </c>
      <c r="P378" s="284">
        <f>HLOOKUP($A378,'Scenario 11'!$I$143:$N$173,Summary!P$2-2015,FALSE)</f>
        <v>5516547.3102139188</v>
      </c>
      <c r="Q378" s="284">
        <f>HLOOKUP($A378,'Scenario 11'!$I$143:$N$173,Summary!Q$2-2015,FALSE)</f>
        <v>5626878.2564181974</v>
      </c>
      <c r="R378" s="284">
        <f>HLOOKUP($A378,'Scenario 11'!$I$143:$N$173,Summary!R$2-2015,FALSE)</f>
        <v>5739415.8215465611</v>
      </c>
      <c r="S378" s="284">
        <f>HLOOKUP($A378,'Scenario 11'!$I$143:$N$173,Summary!S$2-2015,FALSE)</f>
        <v>5854204.1379774939</v>
      </c>
      <c r="T378" s="284">
        <f>HLOOKUP($A378,'Scenario 11'!$I$143:$N$173,Summary!T$2-2015,FALSE)</f>
        <v>5971288.2207370419</v>
      </c>
      <c r="U378" s="284">
        <f>HLOOKUP($A378,'Scenario 11'!$I$143:$N$173,Summary!U$2-2015,FALSE)</f>
        <v>6090713.9851517854</v>
      </c>
      <c r="V378" s="284">
        <f>HLOOKUP($A378,'Scenario 11'!$I$143:$N$173,Summary!V$2-2015,FALSE)</f>
        <v>6212528.2648548186</v>
      </c>
      <c r="W378" s="284">
        <f>HLOOKUP($A378,'Scenario 11'!$I$143:$N$173,Summary!W$2-2015,FALSE)</f>
        <v>0</v>
      </c>
      <c r="X378" s="284">
        <f>HLOOKUP($A378,'Scenario 11'!$I$143:$N$173,Summary!X$2-2015,FALSE)</f>
        <v>0</v>
      </c>
      <c r="Y378" s="284">
        <f>HLOOKUP($A378,'Scenario 11'!$I$143:$N$173,Summary!Y$2-2015,FALSE)</f>
        <v>0</v>
      </c>
      <c r="Z378" s="284">
        <f>HLOOKUP($A378,'Scenario 11'!$I$143:$N$173,Summary!Z$2-2015,FALSE)</f>
        <v>0</v>
      </c>
      <c r="AA378" s="284">
        <f>HLOOKUP($A378,'Scenario 11'!$I$143:$N$173,Summary!AA$2-2015,FALSE)</f>
        <v>0</v>
      </c>
      <c r="AB378" s="284">
        <f>HLOOKUP($A378,'Scenario 11'!$I$143:$N$173,Summary!AB$2-2015,FALSE)</f>
        <v>0</v>
      </c>
      <c r="AC378" s="284">
        <f>HLOOKUP($A378,'Scenario 11'!$I$143:$N$173,Summary!AC$2-2015,FALSE)</f>
        <v>0</v>
      </c>
      <c r="AD378" s="284">
        <f>HLOOKUP($A378,'Scenario 11'!$I$143:$N$173,Summary!AD$2-2015,FALSE)</f>
        <v>0</v>
      </c>
      <c r="AE378" s="284">
        <f>HLOOKUP($A378,'Scenario 11'!$I$143:$N$173,Summary!AE$2-2015,FALSE)</f>
        <v>0</v>
      </c>
      <c r="AF378" s="284">
        <f>HLOOKUP($A378,'Scenario 11'!$I$143:$N$173,Summary!AF$2-2015,FALSE)</f>
        <v>0</v>
      </c>
      <c r="AG378" s="284">
        <f>HLOOKUP($A378,'Scenario 11'!$I$143:$N$173,Summary!AG$2-2015,FALSE)</f>
        <v>0</v>
      </c>
      <c r="AH378" s="284">
        <f>HLOOKUP($A378,'Scenario 11'!$I$143:$N$173,Summary!AH$2-2015,FALSE)</f>
        <v>0</v>
      </c>
      <c r="AI378" s="284">
        <f>HLOOKUP($A378,'Scenario 11'!$I$143:$N$173,Summary!AI$2-2015,FALSE)</f>
        <v>0</v>
      </c>
      <c r="AJ378" s="284">
        <f>HLOOKUP($A378,'Scenario 11'!$I$143:$N$173,Summary!AJ$2-2015,FALSE)</f>
        <v>0</v>
      </c>
      <c r="AK378" s="284">
        <f>SUM(H378:AJ378)</f>
        <v>96482223.681288317</v>
      </c>
    </row>
    <row r="379" spans="1:37" s="281" customFormat="1" hidden="1" outlineLevel="1">
      <c r="A379" s="283">
        <f>A378</f>
        <v>11</v>
      </c>
      <c r="B379" s="283"/>
      <c r="C379" s="287" t="s">
        <v>114</v>
      </c>
      <c r="D379" s="283"/>
      <c r="E379" s="283"/>
      <c r="F379" s="296"/>
      <c r="G379" s="282"/>
      <c r="H379" s="284">
        <f>HLOOKUP($A379,'Scenario 11'!$I$178:$N$208,Summary!H$2-2015,FALSE)</f>
        <v>2076817</v>
      </c>
      <c r="I379" s="284">
        <f>HLOOKUP($A379,'Scenario 11'!$I$178:$N$208,Summary!I$2-2015,FALSE)</f>
        <v>1219261.6904761905</v>
      </c>
      <c r="J379" s="284">
        <f>HLOOKUP($A379,'Scenario 11'!$I$178:$N$208,Summary!J$2-2015,FALSE)</f>
        <v>1452947.2666666666</v>
      </c>
      <c r="K379" s="284">
        <f>HLOOKUP($A379,'Scenario 11'!$I$178:$N$208,Summary!K$2-2015,FALSE)</f>
        <v>628740.45000000007</v>
      </c>
      <c r="L379" s="284">
        <f>HLOOKUP($A379,'Scenario 11'!$I$178:$N$208,Summary!L$2-2015,FALSE)</f>
        <v>653189.7666666666</v>
      </c>
      <c r="M379" s="284">
        <f>HLOOKUP($A379,'Scenario 11'!$I$178:$N$208,Summary!M$2-2015,FALSE)</f>
        <v>666253.56200000003</v>
      </c>
      <c r="N379" s="284">
        <f>HLOOKUP($A379,'Scenario 11'!$I$178:$N$208,Summary!N$2-2015,FALSE)</f>
        <v>679578.63324</v>
      </c>
      <c r="O379" s="284">
        <f>HLOOKUP($A379,'Scenario 11'!$I$178:$N$208,Summary!O$2-2015,FALSE)</f>
        <v>693170.20590479998</v>
      </c>
      <c r="P379" s="284">
        <f>HLOOKUP($A379,'Scenario 11'!$I$178:$N$208,Summary!P$2-2015,FALSE)</f>
        <v>707033.61002289597</v>
      </c>
      <c r="Q379" s="284">
        <f>HLOOKUP($A379,'Scenario 11'!$I$178:$N$208,Summary!Q$2-2015,FALSE)</f>
        <v>721174.28222335386</v>
      </c>
      <c r="R379" s="284">
        <f>HLOOKUP($A379,'Scenario 11'!$I$178:$N$208,Summary!R$2-2015,FALSE)</f>
        <v>735597.76786782104</v>
      </c>
      <c r="S379" s="284">
        <f>HLOOKUP($A379,'Scenario 11'!$I$178:$N$208,Summary!S$2-2015,FALSE)</f>
        <v>750309.72322517738</v>
      </c>
      <c r="T379" s="284">
        <f>HLOOKUP($A379,'Scenario 11'!$I$178:$N$208,Summary!T$2-2015,FALSE)</f>
        <v>765315.91768968082</v>
      </c>
      <c r="U379" s="284">
        <f>HLOOKUP($A379,'Scenario 11'!$I$178:$N$208,Summary!U$2-2015,FALSE)</f>
        <v>780622.23604347452</v>
      </c>
      <c r="V379" s="284">
        <f>HLOOKUP($A379,'Scenario 11'!$I$178:$N$208,Summary!V$2-2015,FALSE)</f>
        <v>796234.68076434394</v>
      </c>
      <c r="W379" s="284">
        <f>HLOOKUP($A379,'Scenario 11'!$I$178:$N$208,Summary!W$2-2015,FALSE)</f>
        <v>0</v>
      </c>
      <c r="X379" s="284">
        <f>HLOOKUP($A379,'Scenario 11'!$I$178:$N$208,Summary!X$2-2015,FALSE)</f>
        <v>0</v>
      </c>
      <c r="Y379" s="284">
        <f>HLOOKUP($A379,'Scenario 11'!$I$178:$N$208,Summary!Y$2-2015,FALSE)</f>
        <v>0</v>
      </c>
      <c r="Z379" s="284">
        <f>HLOOKUP($A379,'Scenario 11'!$I$178:$N$208,Summary!Z$2-2015,FALSE)</f>
        <v>0</v>
      </c>
      <c r="AA379" s="284">
        <f>HLOOKUP($A379,'Scenario 11'!$I$178:$N$208,Summary!AA$2-2015,FALSE)</f>
        <v>0</v>
      </c>
      <c r="AB379" s="284">
        <f>HLOOKUP($A379,'Scenario 11'!$I$178:$N$208,Summary!AB$2-2015,FALSE)</f>
        <v>0</v>
      </c>
      <c r="AC379" s="284">
        <f>HLOOKUP($A379,'Scenario 11'!$I$178:$N$208,Summary!AC$2-2015,FALSE)</f>
        <v>0</v>
      </c>
      <c r="AD379" s="284">
        <f>HLOOKUP($A379,'Scenario 11'!$I$178:$N$208,Summary!AD$2-2015,FALSE)</f>
        <v>0</v>
      </c>
      <c r="AE379" s="284">
        <f>HLOOKUP($A379,'Scenario 11'!$I$178:$N$208,Summary!AE$2-2015,FALSE)</f>
        <v>0</v>
      </c>
      <c r="AF379" s="284">
        <f>HLOOKUP($A379,'Scenario 11'!$I$178:$N$208,Summary!AF$2-2015,FALSE)</f>
        <v>0</v>
      </c>
      <c r="AG379" s="284">
        <f>HLOOKUP($A379,'Scenario 11'!$I$178:$N$208,Summary!AG$2-2015,FALSE)</f>
        <v>0</v>
      </c>
      <c r="AH379" s="284">
        <f>HLOOKUP($A379,'Scenario 11'!$I$178:$N$208,Summary!AH$2-2015,FALSE)</f>
        <v>0</v>
      </c>
      <c r="AI379" s="284">
        <f>HLOOKUP($A379,'Scenario 11'!$I$178:$N$208,Summary!AI$2-2015,FALSE)</f>
        <v>0</v>
      </c>
      <c r="AJ379" s="284">
        <f>HLOOKUP($A379,'Scenario 11'!$I$178:$N$208,Summary!AJ$2-2015,FALSE)</f>
        <v>0</v>
      </c>
      <c r="AK379" s="284">
        <f>SUM(H379:AJ379)</f>
        <v>13326246.792791069</v>
      </c>
    </row>
    <row r="380" spans="1:37" s="281" customFormat="1" collapsed="1">
      <c r="A380" s="283"/>
      <c r="B380" s="283"/>
      <c r="C380" s="287"/>
      <c r="D380" s="283"/>
      <c r="E380" s="283"/>
      <c r="F380" s="296"/>
      <c r="G380" s="282"/>
      <c r="H380" s="284"/>
      <c r="I380" s="284"/>
      <c r="J380" s="284"/>
      <c r="K380" s="284"/>
      <c r="L380" s="284"/>
      <c r="M380" s="284"/>
      <c r="N380" s="284"/>
      <c r="O380" s="284"/>
      <c r="P380" s="284"/>
      <c r="Q380" s="284"/>
      <c r="R380" s="284"/>
      <c r="S380" s="284"/>
      <c r="T380" s="284"/>
      <c r="U380" s="284"/>
      <c r="V380" s="284"/>
      <c r="W380" s="284"/>
      <c r="X380" s="284"/>
      <c r="Y380" s="284"/>
      <c r="Z380" s="284"/>
      <c r="AA380" s="284"/>
      <c r="AB380" s="284"/>
      <c r="AC380" s="284"/>
      <c r="AD380" s="284"/>
      <c r="AE380" s="284"/>
      <c r="AF380" s="284"/>
      <c r="AG380" s="284"/>
      <c r="AH380" s="284"/>
      <c r="AI380" s="284"/>
      <c r="AJ380" s="284"/>
      <c r="AK380" s="284"/>
    </row>
  </sheetData>
  <mergeCells count="36">
    <mergeCell ref="AK2:AK3"/>
    <mergeCell ref="AJ2:AJ3"/>
    <mergeCell ref="AE2:AE3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U2:U3"/>
    <mergeCell ref="V2:V3"/>
    <mergeCell ref="W2:W3"/>
    <mergeCell ref="X2:X3"/>
    <mergeCell ref="Y2:Y3"/>
    <mergeCell ref="T2:T3"/>
    <mergeCell ref="M2:M3"/>
    <mergeCell ref="N2:N3"/>
    <mergeCell ref="O2:O3"/>
    <mergeCell ref="P2:P3"/>
    <mergeCell ref="K2:K3"/>
    <mergeCell ref="L2:L3"/>
    <mergeCell ref="Q2:Q3"/>
    <mergeCell ref="R2:R3"/>
    <mergeCell ref="S2:S3"/>
    <mergeCell ref="H2:H3"/>
    <mergeCell ref="I2:I3"/>
    <mergeCell ref="J2:J3"/>
    <mergeCell ref="D2:E2"/>
    <mergeCell ref="A2:A3"/>
    <mergeCell ref="C2:C3"/>
    <mergeCell ref="F2:F3"/>
    <mergeCell ref="G2:G3"/>
    <mergeCell ref="B2:B3"/>
  </mergeCell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P208"/>
  <sheetViews>
    <sheetView showGridLines="0" tabSelected="1" workbookViewId="0">
      <selection activeCell="C16" sqref="C16"/>
    </sheetView>
  </sheetViews>
  <sheetFormatPr defaultRowHeight="12" outlineLevelCol="1"/>
  <cols>
    <col min="1" max="1" width="2.85546875" style="23" customWidth="1"/>
    <col min="2" max="2" width="5" style="23" customWidth="1"/>
    <col min="3" max="3" width="29" style="23" customWidth="1"/>
    <col min="4" max="7" width="7.140625" style="23" customWidth="1"/>
    <col min="8" max="8" width="10.7109375" style="23" customWidth="1"/>
    <col min="9" max="14" width="11.42578125" style="23" customWidth="1"/>
    <col min="15" max="15" width="10.7109375" style="23" customWidth="1"/>
    <col min="16" max="17" width="2.85546875" style="23" customWidth="1"/>
    <col min="18" max="18" width="39.28515625" style="23" customWidth="1"/>
    <col min="19" max="19" width="9.140625" style="23" customWidth="1" outlineLevel="1"/>
    <col min="20" max="26" width="10.42578125" style="23" customWidth="1" outlineLevel="1"/>
    <col min="27" max="28" width="9.140625" style="23" customWidth="1" outlineLevel="1"/>
    <col min="29" max="34" width="10.42578125" style="23" customWidth="1" outlineLevel="1"/>
    <col min="35" max="36" width="9.140625" style="23" customWidth="1" outlineLevel="1"/>
    <col min="37" max="43" width="10.42578125" style="23" customWidth="1" outlineLevel="1"/>
    <col min="44" max="45" width="9.140625" style="23" customWidth="1" outlineLevel="1"/>
    <col min="46" max="51" width="10.42578125" style="23" customWidth="1" outlineLevel="1"/>
    <col min="52" max="53" width="9.140625" style="23" customWidth="1" outlineLevel="1"/>
    <col min="54" max="59" width="10.42578125" style="23" customWidth="1" outlineLevel="1"/>
    <col min="60" max="61" width="9.140625" style="23" customWidth="1" outlineLevel="1"/>
    <col min="62" max="67" width="10.42578125" style="23" customWidth="1" outlineLevel="1"/>
    <col min="68" max="68" width="9.140625" style="23"/>
    <col min="69" max="16384" width="9.140625" style="67"/>
  </cols>
  <sheetData>
    <row r="1" spans="2:18" ht="12.75">
      <c r="Q1" s="67"/>
      <c r="R1" s="41" t="s">
        <v>48</v>
      </c>
    </row>
    <row r="2" spans="2:18">
      <c r="B2" s="25" t="s">
        <v>392</v>
      </c>
    </row>
    <row r="3" spans="2:18">
      <c r="B3" s="25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28" t="s">
        <v>0</v>
      </c>
      <c r="C5" s="337" t="s">
        <v>113</v>
      </c>
      <c r="D5" s="338"/>
      <c r="E5" s="338"/>
      <c r="F5" s="338"/>
      <c r="G5" s="339"/>
      <c r="H5" s="28" t="s">
        <v>8</v>
      </c>
      <c r="I5" s="28" t="s">
        <v>9</v>
      </c>
      <c r="J5" s="28" t="s">
        <v>8</v>
      </c>
      <c r="K5" s="28" t="s">
        <v>9</v>
      </c>
      <c r="L5" s="28" t="s">
        <v>8</v>
      </c>
      <c r="M5" s="28" t="s">
        <v>9</v>
      </c>
      <c r="N5" s="28" t="s">
        <v>8</v>
      </c>
      <c r="O5" s="28" t="s">
        <v>9</v>
      </c>
    </row>
    <row r="6" spans="2:18">
      <c r="B6" s="71">
        <v>1</v>
      </c>
      <c r="C6" s="340" t="s">
        <v>2</v>
      </c>
      <c r="D6" s="341"/>
      <c r="E6" s="341"/>
      <c r="F6" s="341"/>
      <c r="G6" s="342"/>
      <c r="H6" s="6">
        <f>VLOOKUP($C6,Tables!$A2:$E9,2,FALSE)</f>
        <v>0.84</v>
      </c>
      <c r="I6" s="6">
        <f>VLOOKUP($C6,Tables!$A2:$E9,3,FALSE)</f>
        <v>0.84</v>
      </c>
      <c r="J6" s="6">
        <f>VLOOKUP($C6,Tables!$A2:$F9,4,FALSE)</f>
        <v>0.84</v>
      </c>
      <c r="K6" s="6">
        <f>VLOOKUP($C6,Tables!$A2:$F9,5,FALSE)</f>
        <v>0.84</v>
      </c>
      <c r="L6" s="7">
        <f>IF(ISERROR(H6*530*8760),"N/A",H6*530*8760)</f>
        <v>3899952</v>
      </c>
      <c r="M6" s="7">
        <f>IF(ISERROR(I6*530*8760),"N/A",I6*530*8760)</f>
        <v>3899952</v>
      </c>
      <c r="N6" s="7">
        <f>IF(ISERROR(J6*530*8760),"N/A",J6*530*8760)</f>
        <v>3899952</v>
      </c>
      <c r="O6" s="7">
        <f>IF(ISERROR(K6*530*8760),"N/A",K6*530*8760)</f>
        <v>3899952</v>
      </c>
    </row>
    <row r="9" spans="2:18">
      <c r="B9" s="25" t="s">
        <v>396</v>
      </c>
      <c r="H9" s="44"/>
    </row>
    <row r="10" spans="2:18">
      <c r="B10" s="25"/>
      <c r="H10" s="44"/>
    </row>
    <row r="11" spans="2:18">
      <c r="H11" s="67"/>
      <c r="K11" s="27" t="s">
        <v>124</v>
      </c>
      <c r="M11" s="89" t="s">
        <v>236</v>
      </c>
      <c r="N11" s="89"/>
    </row>
    <row r="12" spans="2:18">
      <c r="D12" s="336" t="s">
        <v>230</v>
      </c>
      <c r="E12" s="336"/>
      <c r="F12" s="336" t="s">
        <v>231</v>
      </c>
      <c r="G12" s="336"/>
      <c r="H12" s="67"/>
      <c r="I12" s="337" t="s">
        <v>18</v>
      </c>
      <c r="J12" s="339"/>
      <c r="K12" s="337" t="s">
        <v>36</v>
      </c>
      <c r="L12" s="339"/>
      <c r="M12" s="345" t="s">
        <v>36</v>
      </c>
      <c r="N12" s="346"/>
    </row>
    <row r="13" spans="2:18">
      <c r="B13" s="28" t="s">
        <v>0</v>
      </c>
      <c r="C13" s="28" t="s">
        <v>1</v>
      </c>
      <c r="D13" s="86" t="s">
        <v>367</v>
      </c>
      <c r="E13" s="98" t="s">
        <v>368</v>
      </c>
      <c r="F13" s="86" t="s">
        <v>367</v>
      </c>
      <c r="G13" s="98" t="s">
        <v>368</v>
      </c>
      <c r="H13" s="28" t="s">
        <v>160</v>
      </c>
      <c r="I13" s="28" t="s">
        <v>8</v>
      </c>
      <c r="J13" s="28" t="s">
        <v>9</v>
      </c>
      <c r="K13" s="28" t="s">
        <v>8</v>
      </c>
      <c r="L13" s="28" t="s">
        <v>9</v>
      </c>
      <c r="M13" s="146" t="s">
        <v>8</v>
      </c>
      <c r="N13" s="146" t="s">
        <v>9</v>
      </c>
    </row>
    <row r="14" spans="2:18">
      <c r="B14" s="8">
        <f>B6</f>
        <v>1</v>
      </c>
      <c r="C14" s="13" t="s">
        <v>123</v>
      </c>
      <c r="D14" s="13" t="s">
        <v>235</v>
      </c>
      <c r="E14" s="13"/>
      <c r="F14" s="13" t="s">
        <v>235</v>
      </c>
      <c r="G14" s="13"/>
      <c r="H14" s="72" t="s">
        <v>127</v>
      </c>
      <c r="I14" s="71">
        <v>2023</v>
      </c>
      <c r="J14" s="71">
        <v>2023</v>
      </c>
      <c r="K14" s="71"/>
      <c r="L14" s="71"/>
      <c r="M14" s="146">
        <f t="shared" ref="M14:N19" si="0">IF($C14="","",IF(K14="",I14,K14))</f>
        <v>2023</v>
      </c>
      <c r="N14" s="146">
        <f t="shared" si="0"/>
        <v>2023</v>
      </c>
    </row>
    <row r="15" spans="2:18">
      <c r="B15" s="8" t="str">
        <f>CONCATENATE($B$6,"A")</f>
        <v>1A</v>
      </c>
      <c r="C15" s="13" t="s">
        <v>162</v>
      </c>
      <c r="D15" s="13" t="s">
        <v>235</v>
      </c>
      <c r="E15" s="13"/>
      <c r="F15" s="13" t="s">
        <v>235</v>
      </c>
      <c r="G15" s="13"/>
      <c r="H15" s="72" t="s">
        <v>134</v>
      </c>
      <c r="I15" s="71">
        <v>2024</v>
      </c>
      <c r="J15" s="71">
        <v>2024</v>
      </c>
      <c r="K15" s="71"/>
      <c r="L15" s="71"/>
      <c r="M15" s="146">
        <f t="shared" si="0"/>
        <v>2024</v>
      </c>
      <c r="N15" s="146">
        <f t="shared" si="0"/>
        <v>2024</v>
      </c>
    </row>
    <row r="16" spans="2:18">
      <c r="B16" s="8" t="str">
        <f>CONCATENATE($B$6,"B")</f>
        <v>1B</v>
      </c>
      <c r="C16" s="13" t="s">
        <v>163</v>
      </c>
      <c r="D16" s="13" t="s">
        <v>235</v>
      </c>
      <c r="E16" s="13"/>
      <c r="F16" s="13" t="s">
        <v>235</v>
      </c>
      <c r="G16" s="13"/>
      <c r="H16" s="72" t="s">
        <v>135</v>
      </c>
      <c r="I16" s="71">
        <v>2025</v>
      </c>
      <c r="J16" s="71">
        <v>2025</v>
      </c>
      <c r="K16" s="71"/>
      <c r="L16" s="71"/>
      <c r="M16" s="146">
        <f t="shared" si="0"/>
        <v>2025</v>
      </c>
      <c r="N16" s="146">
        <f t="shared" si="0"/>
        <v>2025</v>
      </c>
    </row>
    <row r="17" spans="2:14">
      <c r="B17" s="8" t="str">
        <f>CONCATENATE($B$6,"C")</f>
        <v>1C</v>
      </c>
      <c r="C17" s="13" t="s">
        <v>164</v>
      </c>
      <c r="D17" s="13" t="s">
        <v>235</v>
      </c>
      <c r="E17" s="13"/>
      <c r="F17" s="13" t="s">
        <v>235</v>
      </c>
      <c r="G17" s="13"/>
      <c r="H17" s="72" t="s">
        <v>136</v>
      </c>
      <c r="I17" s="71">
        <v>2027</v>
      </c>
      <c r="J17" s="71">
        <v>2027</v>
      </c>
      <c r="K17" s="71"/>
      <c r="L17" s="71"/>
      <c r="M17" s="146">
        <f t="shared" si="0"/>
        <v>2027</v>
      </c>
      <c r="N17" s="146">
        <f t="shared" si="0"/>
        <v>2027</v>
      </c>
    </row>
    <row r="18" spans="2:14">
      <c r="B18" s="8" t="str">
        <f>CONCATENATE($B$6,"D")</f>
        <v>1D</v>
      </c>
      <c r="C18" s="13" t="s">
        <v>165</v>
      </c>
      <c r="D18" s="13" t="s">
        <v>235</v>
      </c>
      <c r="E18" s="13"/>
      <c r="F18" s="13" t="s">
        <v>235</v>
      </c>
      <c r="G18" s="13"/>
      <c r="H18" s="72" t="s">
        <v>137</v>
      </c>
      <c r="I18" s="71">
        <v>2029</v>
      </c>
      <c r="J18" s="71">
        <v>2029</v>
      </c>
      <c r="K18" s="71"/>
      <c r="L18" s="71"/>
      <c r="M18" s="146">
        <f t="shared" si="0"/>
        <v>2029</v>
      </c>
      <c r="N18" s="146">
        <f t="shared" si="0"/>
        <v>2029</v>
      </c>
    </row>
    <row r="19" spans="2:14">
      <c r="B19" s="8" t="str">
        <f>CONCATENATE($B$6,"E")</f>
        <v>1E</v>
      </c>
      <c r="C19" s="13" t="s">
        <v>166</v>
      </c>
      <c r="D19" s="13" t="s">
        <v>235</v>
      </c>
      <c r="E19" s="13"/>
      <c r="F19" s="13" t="s">
        <v>235</v>
      </c>
      <c r="G19" s="13"/>
      <c r="H19" s="72" t="s">
        <v>138</v>
      </c>
      <c r="I19" s="71">
        <v>2031</v>
      </c>
      <c r="J19" s="71">
        <v>2031</v>
      </c>
      <c r="K19" s="71"/>
      <c r="L19" s="71"/>
      <c r="M19" s="146">
        <f t="shared" si="0"/>
        <v>2031</v>
      </c>
      <c r="N19" s="146">
        <f t="shared" si="0"/>
        <v>2031</v>
      </c>
    </row>
    <row r="22" spans="2:14">
      <c r="B22" s="25" t="s">
        <v>362</v>
      </c>
    </row>
    <row r="23" spans="2:14">
      <c r="B23" s="25"/>
      <c r="H23" s="26" t="s">
        <v>34</v>
      </c>
    </row>
    <row r="24" spans="2:14">
      <c r="B24" s="25"/>
      <c r="C24" s="333" t="str">
        <f>C6</f>
        <v>Status quo</v>
      </c>
      <c r="D24" s="334"/>
      <c r="E24" s="334"/>
      <c r="F24" s="334"/>
      <c r="G24" s="335"/>
      <c r="H24" s="22">
        <f>VLOOKUP(C24,CapX!A:B,2,FALSE)</f>
        <v>2</v>
      </c>
    </row>
    <row r="25" spans="2:14">
      <c r="B25" s="25"/>
    </row>
    <row r="26" spans="2:14">
      <c r="B26" s="27"/>
      <c r="C26" s="337" t="s">
        <v>5</v>
      </c>
      <c r="D26" s="338"/>
      <c r="E26" s="338"/>
      <c r="F26" s="338"/>
      <c r="G26" s="339"/>
      <c r="H26" s="28" t="s">
        <v>35</v>
      </c>
    </row>
    <row r="27" spans="2:14">
      <c r="C27" s="333" t="s">
        <v>30</v>
      </c>
      <c r="D27" s="334"/>
      <c r="E27" s="334"/>
      <c r="F27" s="334"/>
      <c r="G27" s="335"/>
      <c r="H27" s="56">
        <v>0.72499999999999998</v>
      </c>
    </row>
    <row r="28" spans="2:14">
      <c r="C28" s="333" t="s">
        <v>19</v>
      </c>
      <c r="D28" s="334"/>
      <c r="E28" s="334"/>
      <c r="F28" s="334"/>
      <c r="G28" s="335"/>
      <c r="H28" s="56">
        <v>0.48599999999999999</v>
      </c>
    </row>
    <row r="29" spans="2:14">
      <c r="C29" s="333" t="s">
        <v>20</v>
      </c>
      <c r="D29" s="334"/>
      <c r="E29" s="334"/>
      <c r="F29" s="334"/>
      <c r="G29" s="335"/>
      <c r="H29" s="56">
        <v>0.214</v>
      </c>
    </row>
    <row r="30" spans="2:14">
      <c r="C30" s="333" t="s">
        <v>223</v>
      </c>
      <c r="D30" s="334"/>
      <c r="E30" s="334"/>
      <c r="F30" s="334"/>
      <c r="G30" s="335"/>
      <c r="H30" s="82">
        <v>3.9699999999999999E-2</v>
      </c>
    </row>
    <row r="31" spans="2:14">
      <c r="H31" s="43"/>
    </row>
    <row r="32" spans="2:14">
      <c r="B32" s="25" t="s">
        <v>363</v>
      </c>
      <c r="H32" s="43"/>
    </row>
    <row r="33" spans="1:68">
      <c r="H33" s="26"/>
    </row>
    <row r="34" spans="1:68">
      <c r="H34" s="43"/>
    </row>
    <row r="35" spans="1:68">
      <c r="C35" s="333" t="s">
        <v>234</v>
      </c>
      <c r="D35" s="334"/>
      <c r="E35" s="334"/>
      <c r="F35" s="334"/>
      <c r="G35" s="335"/>
      <c r="H35" s="88">
        <v>0.1</v>
      </c>
      <c r="I35" s="344"/>
      <c r="J35" s="344"/>
    </row>
    <row r="36" spans="1:68">
      <c r="H36" s="43"/>
    </row>
    <row r="37" spans="1:68">
      <c r="H37" s="43"/>
    </row>
    <row r="38" spans="1:68">
      <c r="S38" s="27"/>
      <c r="AB38" s="27"/>
      <c r="AJ38" s="27"/>
      <c r="AS38" s="27"/>
      <c r="BA38" s="139"/>
      <c r="BB38" s="140"/>
      <c r="BC38" s="140"/>
      <c r="BD38" s="140"/>
      <c r="BE38" s="140"/>
      <c r="BF38" s="140"/>
      <c r="BG38" s="140"/>
      <c r="BH38" s="140"/>
      <c r="BI38" s="139"/>
      <c r="BJ38" s="140"/>
      <c r="BK38" s="140"/>
      <c r="BL38" s="140"/>
      <c r="BM38" s="140"/>
      <c r="BN38" s="140"/>
      <c r="BO38" s="140"/>
      <c r="BP38" s="140"/>
    </row>
    <row r="39" spans="1:68">
      <c r="R39" s="67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</row>
    <row r="40" spans="1:68">
      <c r="A40" s="67"/>
      <c r="B40" s="69" t="s">
        <v>408</v>
      </c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25" t="s">
        <v>52</v>
      </c>
      <c r="AB40" s="25" t="s">
        <v>53</v>
      </c>
      <c r="AJ40" s="25" t="s">
        <v>54</v>
      </c>
      <c r="AS40" s="25" t="s">
        <v>55</v>
      </c>
      <c r="BA40" s="141"/>
      <c r="BB40" s="140"/>
      <c r="BC40" s="140"/>
      <c r="BD40" s="140"/>
      <c r="BE40" s="140"/>
      <c r="BF40" s="140"/>
      <c r="BG40" s="140"/>
      <c r="BH40" s="140"/>
      <c r="BI40" s="141"/>
      <c r="BJ40" s="140"/>
      <c r="BK40" s="140"/>
      <c r="BL40" s="140"/>
      <c r="BM40" s="140"/>
      <c r="BN40" s="140"/>
      <c r="BO40" s="140"/>
      <c r="BP40" s="140"/>
    </row>
    <row r="41" spans="1:68">
      <c r="A41" s="67"/>
      <c r="B41" s="67"/>
      <c r="C41" s="67"/>
      <c r="D41" s="67"/>
      <c r="E41" s="67"/>
      <c r="F41" s="67"/>
      <c r="G41" s="67"/>
      <c r="H41" s="343"/>
      <c r="I41" s="343"/>
      <c r="J41" s="67"/>
      <c r="K41" s="67"/>
      <c r="L41" s="67"/>
      <c r="M41" s="67"/>
      <c r="N41" s="67"/>
      <c r="O41" s="67"/>
      <c r="P41" s="67"/>
      <c r="Q41" s="67"/>
      <c r="R41" s="67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</row>
    <row r="42" spans="1:68">
      <c r="A42" s="67"/>
      <c r="B42" s="67"/>
      <c r="C42" s="67"/>
      <c r="D42" s="67"/>
      <c r="E42" s="67"/>
      <c r="F42" s="67"/>
      <c r="G42" s="67"/>
      <c r="H42" s="28" t="s">
        <v>33</v>
      </c>
      <c r="I42" s="28">
        <f t="shared" ref="I42:N42" si="1">U42</f>
        <v>1</v>
      </c>
      <c r="J42" s="28" t="str">
        <f t="shared" si="1"/>
        <v>1A</v>
      </c>
      <c r="K42" s="28" t="str">
        <f t="shared" si="1"/>
        <v>1B</v>
      </c>
      <c r="L42" s="28" t="str">
        <f t="shared" si="1"/>
        <v>1C</v>
      </c>
      <c r="M42" s="28" t="str">
        <f t="shared" si="1"/>
        <v>1D</v>
      </c>
      <c r="N42" s="28" t="str">
        <f t="shared" si="1"/>
        <v>1E</v>
      </c>
      <c r="O42" s="67"/>
      <c r="P42" s="67"/>
      <c r="Q42" s="67"/>
      <c r="R42" s="67"/>
      <c r="S42" s="112" t="s">
        <v>33</v>
      </c>
      <c r="T42" s="114" t="s">
        <v>27</v>
      </c>
      <c r="U42" s="112">
        <f t="array" ref="U42:Z42">TRANSPOSE(B14:B19)</f>
        <v>1</v>
      </c>
      <c r="V42" s="112" t="str">
        <v>1A</v>
      </c>
      <c r="W42" s="112" t="str">
        <v>1B</v>
      </c>
      <c r="X42" s="112" t="str">
        <v>1C</v>
      </c>
      <c r="Y42" s="112" t="str">
        <v>1D</v>
      </c>
      <c r="Z42" s="112" t="str">
        <v>1E</v>
      </c>
      <c r="AB42" s="112" t="s">
        <v>33</v>
      </c>
      <c r="AC42" s="112">
        <f>U42</f>
        <v>1</v>
      </c>
      <c r="AD42" s="112" t="str">
        <f t="shared" ref="AD42:AH42" si="2">V42</f>
        <v>1A</v>
      </c>
      <c r="AE42" s="112" t="str">
        <f t="shared" si="2"/>
        <v>1B</v>
      </c>
      <c r="AF42" s="112" t="str">
        <f t="shared" si="2"/>
        <v>1C</v>
      </c>
      <c r="AG42" s="113" t="str">
        <f t="shared" si="2"/>
        <v>1D</v>
      </c>
      <c r="AH42" s="112" t="str">
        <f t="shared" si="2"/>
        <v>1E</v>
      </c>
      <c r="AJ42" s="112" t="s">
        <v>33</v>
      </c>
      <c r="AK42" s="112" t="s">
        <v>27</v>
      </c>
      <c r="AL42" s="112">
        <f>AC42</f>
        <v>1</v>
      </c>
      <c r="AM42" s="112" t="str">
        <f t="shared" ref="AM42:AQ42" si="3">AD42</f>
        <v>1A</v>
      </c>
      <c r="AN42" s="112" t="str">
        <f t="shared" si="3"/>
        <v>1B</v>
      </c>
      <c r="AO42" s="113" t="str">
        <f t="shared" si="3"/>
        <v>1C</v>
      </c>
      <c r="AP42" s="112" t="str">
        <f t="shared" si="3"/>
        <v>1D</v>
      </c>
      <c r="AQ42" s="112" t="str">
        <f t="shared" si="3"/>
        <v>1E</v>
      </c>
      <c r="AS42" s="112" t="s">
        <v>33</v>
      </c>
      <c r="AT42" s="112">
        <f>AL42</f>
        <v>1</v>
      </c>
      <c r="AU42" s="112" t="str">
        <f t="shared" ref="AU42:AY42" si="4">AM42</f>
        <v>1A</v>
      </c>
      <c r="AV42" s="112" t="str">
        <f t="shared" si="4"/>
        <v>1B</v>
      </c>
      <c r="AW42" s="112" t="str">
        <f t="shared" si="4"/>
        <v>1C</v>
      </c>
      <c r="AX42" s="113" t="str">
        <f t="shared" si="4"/>
        <v>1D</v>
      </c>
      <c r="AY42" s="112" t="str">
        <f t="shared" si="4"/>
        <v>1E</v>
      </c>
      <c r="BA42" s="142"/>
      <c r="BB42" s="142"/>
      <c r="BC42" s="142"/>
      <c r="BD42" s="142"/>
      <c r="BE42" s="142"/>
      <c r="BF42" s="142"/>
      <c r="BG42" s="142"/>
      <c r="BH42" s="140"/>
      <c r="BI42" s="142"/>
      <c r="BJ42" s="142"/>
      <c r="BK42" s="142"/>
      <c r="BL42" s="142"/>
      <c r="BM42" s="142"/>
      <c r="BN42" s="142"/>
      <c r="BO42" s="142"/>
      <c r="BP42" s="140"/>
    </row>
    <row r="43" spans="1:68">
      <c r="A43" s="67"/>
      <c r="B43" s="67"/>
      <c r="C43" s="67"/>
      <c r="D43" s="67"/>
      <c r="E43" s="67"/>
      <c r="F43" s="67"/>
      <c r="G43" s="67"/>
      <c r="H43" s="19">
        <v>2017</v>
      </c>
      <c r="I43" s="16">
        <f>AC43+AT43</f>
        <v>18803258.5</v>
      </c>
      <c r="J43" s="16">
        <f t="shared" ref="J43:J71" si="5">AD43+AU43</f>
        <v>18803258.5</v>
      </c>
      <c r="K43" s="16">
        <f t="shared" ref="K43:K71" si="6">AE43+AV43</f>
        <v>18803258.5</v>
      </c>
      <c r="L43" s="16">
        <f t="shared" ref="L43:L71" si="7">AF43+AW43</f>
        <v>18803258.5</v>
      </c>
      <c r="M43" s="16">
        <f t="shared" ref="M43:M71" si="8">AG43+AX43</f>
        <v>18803258.5</v>
      </c>
      <c r="N43" s="16">
        <f t="shared" ref="N43:N71" si="9">AH43+AY43</f>
        <v>18803258.5</v>
      </c>
      <c r="O43" s="67"/>
      <c r="P43" s="67"/>
      <c r="Q43" s="67"/>
      <c r="R43" s="67"/>
      <c r="S43" s="19">
        <v>2017</v>
      </c>
      <c r="T43" s="132">
        <f>HLOOKUP($S43,CapX!$A$11:$AP$14,2,FALSE)</f>
        <v>5101701.2424999997</v>
      </c>
      <c r="U43" s="84">
        <f>IF($K$14="",$T43,IF($K$14&gt;$S43,$T43,HLOOKUP($S43-$K$14,CapX!$A$18:$AP$26,$H$24,FALSE)*$T43))</f>
        <v>5101701.2424999997</v>
      </c>
      <c r="V43" s="16">
        <f>IF($K$15="",$T43,IF($K$15&gt;$S43,$T43,HLOOKUP($S43-$K$15,CapX!$A$18:$AP$26,$H$24,FALSE)*$T43))</f>
        <v>5101701.2424999997</v>
      </c>
      <c r="W43" s="16">
        <f>IF($K$16="",$T43,IF($K$16&gt;$S43,$T43,HLOOKUP($S43-$K$16,CapX!$A$18:$AP$26,$H$24,FALSE)*$T43))</f>
        <v>5101701.2424999997</v>
      </c>
      <c r="X43" s="16">
        <f>IF($K$17="",$T43,IF($K$17&gt;$S43,$T43,HLOOKUP($S43-$K$17,CapX!$A$18:$AP$26,$H$24,FALSE)*$T43))</f>
        <v>5101701.2424999997</v>
      </c>
      <c r="Y43" s="16">
        <f>IF($K$18="",$T43,IF($K$18&gt;$S43,$T43,HLOOKUP($S43-$K$18,CapX!$A$18:$AP$26,$H$24,FALSE)*$T43))</f>
        <v>5101701.2424999997</v>
      </c>
      <c r="Z43" s="16">
        <f>IF($K$19="",$T43,IF($K$19&gt;$S43,$T43,HLOOKUP($S43-$K$19,CapX!$A$18:$AP$26,$H$24,FALSE)*$T43))</f>
        <v>5101701.2424999997</v>
      </c>
      <c r="AB43" s="19">
        <v>2017</v>
      </c>
      <c r="AC43" s="16">
        <f t="shared" ref="AC43:AC71" si="10">IF($AB43&gt;$I$14,0,IF($AB43=$I$14,U43*$H$30,IF($AB43+1=$I$14,U43*$H$29,IF($AB43+2=$I$14,U43*$H$28,IF($AB43+3=$I$14,U43*$H$27,U43)))))</f>
        <v>5101701.2424999997</v>
      </c>
      <c r="AD43" s="16">
        <f t="shared" ref="AD43:AD71" si="11">IF($AB43&gt;$I$15,0,IF($AB43=$I$15,U43*$H$30,IF($AB43+1=$I$15,U43*$H$29,IF($AB43+2=$I$15,U43*$H$28,IF($AB43+3=$I$15,U43*$H$27,V43)))))</f>
        <v>5101701.2424999997</v>
      </c>
      <c r="AE43" s="16">
        <f t="shared" ref="AE43:AE71" si="12">IF($AB43&gt;$I$16,0,IF($AB43=$I$16,U43*$H$30,IF($AB43+1=$I$16,U43*$H$29,IF($AB43+2=$I$16,U43*$H$28,IF($AB43+3=$I$16,U43*$H$27,W43)))))</f>
        <v>5101701.2424999997</v>
      </c>
      <c r="AF43" s="16">
        <f t="shared" ref="AF43:AF71" si="13">IF($AB43&gt;$I$17,0,IF($AB43=$I$17,U43*$H$30,IF($AB43+1=$I$17,U43*$H$29,IF($AB43+2=$I$17,U43*$H$28,IF($AB43+3=$I$17,U43*$H$27,X43)))))</f>
        <v>5101701.2424999997</v>
      </c>
      <c r="AG43" s="136">
        <f t="shared" ref="AG43:AG71" si="14">IF($AB43&gt;$I$18,0,IF($AB43=$I$18,U43*$H$30,IF($AB43+1=$I$18,U43*$H$29,IF($AB43+2=$I$18,U43*$H$28,IF($AB43+3=$I$18,U43*$H$27,Y43)))))</f>
        <v>5101701.2424999997</v>
      </c>
      <c r="AH43" s="16">
        <f t="shared" ref="AH43:AH71" si="15">IF($AB43&gt;$I$19,0,IF($AB43=$I$19,U43*$H$30,IF($AB43+1=$I$19,U43*$H$29,IF($AB43+2=$I$19,U43*$H$28,IF($AB43+3=$I$19,U43*$H$27,Z43)))))</f>
        <v>5101701.2424999997</v>
      </c>
      <c r="AJ43" s="19">
        <v>2017</v>
      </c>
      <c r="AK43" s="16">
        <f>HLOOKUP($S43,CapX!$A$11:$AP$14,3,FALSE)</f>
        <v>13701557.2575</v>
      </c>
      <c r="AL43" s="16">
        <f>IF($L$14="",$AK43,IF($L$14&gt;$AJ43,$AK43,HLOOKUP($AJ43-$L$14,CapX!$A$18:$AP$26,$H$24,FALSE)*$AK43))</f>
        <v>13701557.2575</v>
      </c>
      <c r="AM43" s="16">
        <f>IF($L$15="",$AK43,IF($L$15&gt;$AJ43,$AK43,HLOOKUP($AJ43-$L$15,CapX!$A$18:$AP$26,$H$24,FALSE)*$AK43))</f>
        <v>13701557.2575</v>
      </c>
      <c r="AN43" s="16">
        <f>IF($L$16="",$AK43,IF($L$16&gt;$AJ43,$AK43,HLOOKUP($AJ43-$L$16,CapX!$A$18:$AP$26,$H$24,FALSE)*$AK43))</f>
        <v>13701557.2575</v>
      </c>
      <c r="AO43" s="136">
        <f>IF($L$17="",$AK43,IF($L$17&gt;$AJ43,$AK43,HLOOKUP($AJ43-$L$17,CapX!$A$18:$AP$26,$H$24,FALSE)*$AK43))</f>
        <v>13701557.2575</v>
      </c>
      <c r="AP43" s="16">
        <f>IF($L$18="",$AK43,IF($L$18&gt;$AJ43,$AK43,HLOOKUP($AJ43-$L$18,CapX!$A$18:$AP$26,$H$24,FALSE)*$AK43))</f>
        <v>13701557.2575</v>
      </c>
      <c r="AQ43" s="16">
        <f>IF($L$19="",$AK43,IF($L$19&gt;$AJ43,$AK43,HLOOKUP($AJ43-$L$19,CapX!$A$18:$AP$26,$H$24,FALSE)*$AK43))</f>
        <v>13701557.2575</v>
      </c>
      <c r="AS43" s="19">
        <v>2017</v>
      </c>
      <c r="AT43" s="16">
        <f t="shared" ref="AT43:AT71" si="16">IF($AS43&gt;$J$14,0,IF($AS43=$J$14,AL43*$H$30,IF($AS43+1=$J$14,AL43*$H$29,IF($AS43+2=$J$14,AL43*$H$28,IF($AS43+3=$J$14,AL43*$H$27,AL43)))))</f>
        <v>13701557.2575</v>
      </c>
      <c r="AU43" s="16">
        <f t="shared" ref="AU43:AU71" si="17">IF($AS43&gt;$J$15,0,IF($AS43=$J$15,AM43*$H$30,IF($AS43+1=$J$15,AM43*$H$29,IF($AS43+2=$J$15,AM43*$H$28,IF($AS43+3=$J$15,AM43*$H$27,AM43)))))</f>
        <v>13701557.2575</v>
      </c>
      <c r="AV43" s="16">
        <f t="shared" ref="AV43:AV71" si="18">IF($AS43&gt;$J$16,0,IF($AS43=$J$16,AN43*$H$30,IF($AS43+1=$J$16,AN43*$H$29,IF($AS43+2=$J$16,AN43*$H$28,IF($AS43+3=$J$16,AN43*$H$27,AN43)))))</f>
        <v>13701557.2575</v>
      </c>
      <c r="AW43" s="16">
        <f t="shared" ref="AW43:AW71" si="19">IF($AS43&gt;$J$17,0,IF($AS43=$J$17,AO43*$H$30,IF($AS43+1=$J$17,AO43*$H$29,IF($AS43+2=$J$17,AO43*$H$28,IF($AS43+3=$J$17,AO43*$H$27,AO43)))))</f>
        <v>13701557.2575</v>
      </c>
      <c r="AX43" s="136">
        <f t="shared" ref="AX43:AX71" si="20">IF($AS43&gt;$J$18,0,IF($AS43=$J$18,AP43*$H$30,IF($AS43+1=$J$18,AP43*$H$29,IF($AS43+2=$J$18,AP43*$H$28,IF($AS43+3=$J$18,AP43*$H$27,AP43)))))</f>
        <v>13701557.2575</v>
      </c>
      <c r="AY43" s="16">
        <f t="shared" ref="AY43:AY71" si="21">IF($AS43&gt;$J$19,0,IF($AS43=$J$19,AQ43*$H$30,IF($AS43+1=$J$19,AQ43*$H$29,IF($AS43+2=$J$19,AQ43*$H$28,IF($AS43+3=$J$19,AQ43*$H$27,AQ43)))))</f>
        <v>13701557.2575</v>
      </c>
      <c r="BA43" s="135"/>
      <c r="BB43" s="143"/>
      <c r="BC43" s="143"/>
      <c r="BD43" s="143"/>
      <c r="BE43" s="143"/>
      <c r="BF43" s="143"/>
      <c r="BG43" s="143"/>
      <c r="BH43" s="140"/>
      <c r="BI43" s="135"/>
      <c r="BJ43" s="143"/>
      <c r="BK43" s="143"/>
      <c r="BL43" s="143"/>
      <c r="BM43" s="143"/>
      <c r="BN43" s="143"/>
      <c r="BO43" s="143"/>
      <c r="BP43" s="140"/>
    </row>
    <row r="44" spans="1:68">
      <c r="A44" s="67"/>
      <c r="B44" s="67"/>
      <c r="C44" s="67"/>
      <c r="D44" s="67"/>
      <c r="E44" s="67"/>
      <c r="F44" s="67"/>
      <c r="G44" s="67"/>
      <c r="H44" s="20">
        <v>2018</v>
      </c>
      <c r="I44" s="16">
        <f t="shared" ref="I44:I71" si="22">AC44+AT44</f>
        <v>15515713.57</v>
      </c>
      <c r="J44" s="16">
        <f t="shared" si="5"/>
        <v>15515713.57</v>
      </c>
      <c r="K44" s="16">
        <f t="shared" si="6"/>
        <v>15515713.57</v>
      </c>
      <c r="L44" s="16">
        <f t="shared" si="7"/>
        <v>15515713.57</v>
      </c>
      <c r="M44" s="16">
        <f t="shared" si="8"/>
        <v>15515713.57</v>
      </c>
      <c r="N44" s="16">
        <f t="shared" si="9"/>
        <v>15515713.57</v>
      </c>
      <c r="O44" s="67"/>
      <c r="P44" s="67"/>
      <c r="Q44" s="67"/>
      <c r="R44" s="67"/>
      <c r="S44" s="20">
        <v>2018</v>
      </c>
      <c r="T44" s="84">
        <f>HLOOKUP($S44,CapX!$A$11:$AP$14,2,FALSE)</f>
        <v>9138973.3925000001</v>
      </c>
      <c r="U44" s="84">
        <f>IF($K$14="",$T44,IF($K$14&gt;$S44,$T44,HLOOKUP($S44-$K$14,CapX!$A$18:$AP$26,$H$24,FALSE)*$T44))</f>
        <v>9138973.3925000001</v>
      </c>
      <c r="V44" s="16">
        <f>IF($K$15="",$T44,IF($K$15&gt;$S44,$T44,HLOOKUP($S44-$K$15,CapX!$A$18:$AP$26,$H$24,FALSE)*$T44))</f>
        <v>9138973.3925000001</v>
      </c>
      <c r="W44" s="16">
        <f>IF($K$16="",$T44,IF($K$16&gt;$S44,$T44,HLOOKUP($S44-$K$16,CapX!$A$18:$AP$26,$H$24,FALSE)*$T44))</f>
        <v>9138973.3925000001</v>
      </c>
      <c r="X44" s="16">
        <f>IF($K$17="",$T44,IF($K$17&gt;$S44,$T44,HLOOKUP($S44-$K$17,CapX!$A$18:$AP$26,$H$24,FALSE)*$T44))</f>
        <v>9138973.3925000001</v>
      </c>
      <c r="Y44" s="16">
        <f>IF($K$18="",$T44,IF($K$18&gt;$S44,$T44,HLOOKUP($S44-$K$18,CapX!$A$18:$AP$26,$H$24,FALSE)*$T44))</f>
        <v>9138973.3925000001</v>
      </c>
      <c r="Z44" s="16">
        <f>IF($K$19="",$T44,IF($K$19&gt;$S44,$T44,HLOOKUP($S44-$K$19,CapX!$A$18:$AP$26,$H$24,FALSE)*$T44))</f>
        <v>9138973.3925000001</v>
      </c>
      <c r="AB44" s="20">
        <v>2018</v>
      </c>
      <c r="AC44" s="16">
        <f t="shared" si="10"/>
        <v>9138973.3925000001</v>
      </c>
      <c r="AD44" s="16">
        <f t="shared" si="11"/>
        <v>9138973.3925000001</v>
      </c>
      <c r="AE44" s="16">
        <f t="shared" si="12"/>
        <v>9138973.3925000001</v>
      </c>
      <c r="AF44" s="16">
        <f t="shared" si="13"/>
        <v>9138973.3925000001</v>
      </c>
      <c r="AG44" s="136">
        <f t="shared" si="14"/>
        <v>9138973.3925000001</v>
      </c>
      <c r="AH44" s="16">
        <f t="shared" si="15"/>
        <v>9138973.3925000001</v>
      </c>
      <c r="AJ44" s="20">
        <v>2018</v>
      </c>
      <c r="AK44" s="16">
        <f>HLOOKUP($S44,CapX!$A$11:$AP$14,3,FALSE)</f>
        <v>6376740.1775000002</v>
      </c>
      <c r="AL44" s="16">
        <f>IF($L$14="",$AK44,IF($L$14&gt;$AJ44,$AK44,HLOOKUP($AJ44-$L$14,CapX!$A$18:$AP$26,$H$24,FALSE)*$AK44))</f>
        <v>6376740.1775000002</v>
      </c>
      <c r="AM44" s="16">
        <f>IF($L$15="",$AK44,IF($L$15&gt;$AJ44,$AK44,HLOOKUP($AJ44-$L$15,CapX!$A$18:$AP$26,$H$24,FALSE)*$AK44))</f>
        <v>6376740.1775000002</v>
      </c>
      <c r="AN44" s="16">
        <f>IF($L$16="",$AK44,IF($L$16&gt;$AJ44,$AK44,HLOOKUP($AJ44-$L$16,CapX!$A$18:$AP$26,$H$24,FALSE)*$AK44))</f>
        <v>6376740.1775000002</v>
      </c>
      <c r="AO44" s="136">
        <f>IF($L$17="",$AK44,IF($L$17&gt;$AJ44,$AK44,HLOOKUP($AJ44-$L$17,CapX!$A$18:$AP$26,$H$24,FALSE)*$AK44))</f>
        <v>6376740.1775000002</v>
      </c>
      <c r="AP44" s="16">
        <f>IF($L$18="",$AK44,IF($L$18&gt;$AJ44,$AK44,HLOOKUP($AJ44-$L$18,CapX!$A$18:$AP$26,$H$24,FALSE)*$AK44))</f>
        <v>6376740.1775000002</v>
      </c>
      <c r="AQ44" s="16">
        <f>IF($L$19="",$AK44,IF($L$19&gt;$AJ44,$AK44,HLOOKUP($AJ44-$L$19,CapX!$A$18:$AP$26,$H$24,FALSE)*$AK44))</f>
        <v>6376740.1775000002</v>
      </c>
      <c r="AS44" s="20">
        <v>2018</v>
      </c>
      <c r="AT44" s="16">
        <f t="shared" si="16"/>
        <v>6376740.1775000002</v>
      </c>
      <c r="AU44" s="16">
        <f t="shared" si="17"/>
        <v>6376740.1775000002</v>
      </c>
      <c r="AV44" s="16">
        <f t="shared" si="18"/>
        <v>6376740.1775000002</v>
      </c>
      <c r="AW44" s="16">
        <f t="shared" si="19"/>
        <v>6376740.1775000002</v>
      </c>
      <c r="AX44" s="136">
        <f t="shared" si="20"/>
        <v>6376740.1775000002</v>
      </c>
      <c r="AY44" s="16">
        <f t="shared" si="21"/>
        <v>6376740.1775000002</v>
      </c>
      <c r="BA44" s="135"/>
      <c r="BB44" s="143"/>
      <c r="BC44" s="143"/>
      <c r="BD44" s="143"/>
      <c r="BE44" s="143"/>
      <c r="BF44" s="143"/>
      <c r="BG44" s="143"/>
      <c r="BH44" s="140"/>
      <c r="BI44" s="135"/>
      <c r="BJ44" s="143"/>
      <c r="BK44" s="143"/>
      <c r="BL44" s="143"/>
      <c r="BM44" s="143"/>
      <c r="BN44" s="143"/>
      <c r="BO44" s="143"/>
      <c r="BP44" s="140"/>
    </row>
    <row r="45" spans="1:68">
      <c r="A45" s="67"/>
      <c r="B45" s="67"/>
      <c r="C45" s="67"/>
      <c r="D45" s="67"/>
      <c r="E45" s="67"/>
      <c r="F45" s="67"/>
      <c r="G45" s="67"/>
      <c r="H45" s="20">
        <v>2019</v>
      </c>
      <c r="I45" s="16">
        <f t="shared" si="22"/>
        <v>10355907.15</v>
      </c>
      <c r="J45" s="16">
        <f t="shared" si="5"/>
        <v>10355907.15</v>
      </c>
      <c r="K45" s="16">
        <f t="shared" si="6"/>
        <v>10355907.15</v>
      </c>
      <c r="L45" s="16">
        <f t="shared" si="7"/>
        <v>10355907.15</v>
      </c>
      <c r="M45" s="16">
        <f t="shared" si="8"/>
        <v>10355907.15</v>
      </c>
      <c r="N45" s="16">
        <f t="shared" si="9"/>
        <v>10355907.15</v>
      </c>
      <c r="O45" s="67"/>
      <c r="P45" s="67"/>
      <c r="Q45" s="67"/>
      <c r="R45" s="67"/>
      <c r="S45" s="20">
        <v>2019</v>
      </c>
      <c r="T45" s="84">
        <f>HLOOKUP($S45,CapX!$A$11:$AP$14,2,FALSE)</f>
        <v>3802341.1675</v>
      </c>
      <c r="U45" s="84">
        <f>IF($K$14="",$T45,IF($K$14&gt;$S45,$T45,HLOOKUP($S45-$K$14,CapX!$A$18:$AP$26,$H$24,FALSE)*$T45))</f>
        <v>3802341.1675</v>
      </c>
      <c r="V45" s="16">
        <f>IF($K$15="",$T45,IF($K$15&gt;$S45,$T45,HLOOKUP($S45-$K$15,CapX!$A$18:$AP$26,$H$24,FALSE)*$T45))</f>
        <v>3802341.1675</v>
      </c>
      <c r="W45" s="16">
        <f>IF($K$16="",$T45,IF($K$16&gt;$S45,$T45,HLOOKUP($S45-$K$16,CapX!$A$18:$AP$26,$H$24,FALSE)*$T45))</f>
        <v>3802341.1675</v>
      </c>
      <c r="X45" s="16">
        <f>IF($K$17="",$T45,IF($K$17&gt;$S45,$T45,HLOOKUP($S45-$K$17,CapX!$A$18:$AP$26,$H$24,FALSE)*$T45))</f>
        <v>3802341.1675</v>
      </c>
      <c r="Y45" s="16">
        <f>IF($K$18="",$T45,IF($K$18&gt;$S45,$T45,HLOOKUP($S45-$K$18,CapX!$A$18:$AP$26,$H$24,FALSE)*$T45))</f>
        <v>3802341.1675</v>
      </c>
      <c r="Z45" s="16">
        <f>IF($K$19="",$T45,IF($K$19&gt;$S45,$T45,HLOOKUP($S45-$K$19,CapX!$A$18:$AP$26,$H$24,FALSE)*$T45))</f>
        <v>3802341.1675</v>
      </c>
      <c r="AB45" s="20">
        <v>2019</v>
      </c>
      <c r="AC45" s="16">
        <f t="shared" si="10"/>
        <v>3802341.1675</v>
      </c>
      <c r="AD45" s="16">
        <f t="shared" si="11"/>
        <v>3802341.1675</v>
      </c>
      <c r="AE45" s="16">
        <f t="shared" si="12"/>
        <v>3802341.1675</v>
      </c>
      <c r="AF45" s="16">
        <f t="shared" si="13"/>
        <v>3802341.1675</v>
      </c>
      <c r="AG45" s="136">
        <f t="shared" si="14"/>
        <v>3802341.1675</v>
      </c>
      <c r="AH45" s="16">
        <f t="shared" si="15"/>
        <v>3802341.1675</v>
      </c>
      <c r="AJ45" s="20">
        <v>2019</v>
      </c>
      <c r="AK45" s="16">
        <f>HLOOKUP($S45,CapX!$A$11:$AP$14,3,FALSE)</f>
        <v>6553565.9824999999</v>
      </c>
      <c r="AL45" s="16">
        <f>IF($L$14="",$AK45,IF($L$14&gt;$AJ45,$AK45,HLOOKUP($AJ45-$L$14,CapX!$A$18:$AP$26,$H$24,FALSE)*$AK45))</f>
        <v>6553565.9824999999</v>
      </c>
      <c r="AM45" s="16">
        <f>IF($L$15="",$AK45,IF($L$15&gt;$AJ45,$AK45,HLOOKUP($AJ45-$L$15,CapX!$A$18:$AP$26,$H$24,FALSE)*$AK45))</f>
        <v>6553565.9824999999</v>
      </c>
      <c r="AN45" s="16">
        <f>IF($L$16="",$AK45,IF($L$16&gt;$AJ45,$AK45,HLOOKUP($AJ45-$L$16,CapX!$A$18:$AP$26,$H$24,FALSE)*$AK45))</f>
        <v>6553565.9824999999</v>
      </c>
      <c r="AO45" s="136">
        <f>IF($L$17="",$AK45,IF($L$17&gt;$AJ45,$AK45,HLOOKUP($AJ45-$L$17,CapX!$A$18:$AP$26,$H$24,FALSE)*$AK45))</f>
        <v>6553565.9824999999</v>
      </c>
      <c r="AP45" s="16">
        <f>IF($L$18="",$AK45,IF($L$18&gt;$AJ45,$AK45,HLOOKUP($AJ45-$L$18,CapX!$A$18:$AP$26,$H$24,FALSE)*$AK45))</f>
        <v>6553565.9824999999</v>
      </c>
      <c r="AQ45" s="16">
        <f>IF($L$19="",$AK45,IF($L$19&gt;$AJ45,$AK45,HLOOKUP($AJ45-$L$19,CapX!$A$18:$AP$26,$H$24,FALSE)*$AK45))</f>
        <v>6553565.9824999999</v>
      </c>
      <c r="AS45" s="20">
        <v>2019</v>
      </c>
      <c r="AT45" s="16">
        <f t="shared" si="16"/>
        <v>6553565.9824999999</v>
      </c>
      <c r="AU45" s="16">
        <f t="shared" si="17"/>
        <v>6553565.9824999999</v>
      </c>
      <c r="AV45" s="16">
        <f t="shared" si="18"/>
        <v>6553565.9824999999</v>
      </c>
      <c r="AW45" s="16">
        <f t="shared" si="19"/>
        <v>6553565.9824999999</v>
      </c>
      <c r="AX45" s="136">
        <f t="shared" si="20"/>
        <v>6553565.9824999999</v>
      </c>
      <c r="AY45" s="16">
        <f t="shared" si="21"/>
        <v>6553565.9824999999</v>
      </c>
      <c r="BA45" s="135"/>
      <c r="BB45" s="143"/>
      <c r="BC45" s="143"/>
      <c r="BD45" s="143"/>
      <c r="BE45" s="143"/>
      <c r="BF45" s="143"/>
      <c r="BG45" s="143"/>
      <c r="BH45" s="140"/>
      <c r="BI45" s="135"/>
      <c r="BJ45" s="143"/>
      <c r="BK45" s="143"/>
      <c r="BL45" s="143"/>
      <c r="BM45" s="143"/>
      <c r="BN45" s="143"/>
      <c r="BO45" s="143"/>
      <c r="BP45" s="140"/>
    </row>
    <row r="46" spans="1:68">
      <c r="A46" s="67"/>
      <c r="B46" s="67"/>
      <c r="C46" s="67"/>
      <c r="D46" s="67"/>
      <c r="E46" s="67"/>
      <c r="F46" s="67"/>
      <c r="G46" s="67"/>
      <c r="H46" s="20">
        <v>2020</v>
      </c>
      <c r="I46" s="16">
        <f t="shared" si="22"/>
        <v>12100045.84725</v>
      </c>
      <c r="J46" s="16">
        <f t="shared" si="5"/>
        <v>16689718.41</v>
      </c>
      <c r="K46" s="16">
        <f t="shared" si="6"/>
        <v>16689718.41</v>
      </c>
      <c r="L46" s="16">
        <f t="shared" si="7"/>
        <v>16689718.41</v>
      </c>
      <c r="M46" s="16">
        <f t="shared" si="8"/>
        <v>16689718.41</v>
      </c>
      <c r="N46" s="16">
        <f t="shared" si="9"/>
        <v>16689718.41</v>
      </c>
      <c r="O46" s="67"/>
      <c r="P46" s="67"/>
      <c r="Q46" s="67"/>
      <c r="R46" s="67"/>
      <c r="S46" s="20">
        <v>2020</v>
      </c>
      <c r="T46" s="84">
        <f>HLOOKUP($S46,CapX!$A$11:$AP$14,2,FALSE)</f>
        <v>6163918.9424999999</v>
      </c>
      <c r="U46" s="84">
        <f>IF($K$14="",$T46,IF($K$14&gt;$S46,$T46,HLOOKUP($S46-$K$14,CapX!$A$18:$AP$26,$H$24,FALSE)*$T46))</f>
        <v>6163918.9424999999</v>
      </c>
      <c r="V46" s="16">
        <f>IF($K$15="",$T46,IF($K$15&gt;$S46,$T46,HLOOKUP($S46-$K$15,CapX!$A$18:$AP$26,$H$24,FALSE)*$T46))</f>
        <v>6163918.9424999999</v>
      </c>
      <c r="W46" s="16">
        <f>IF($K$16="",$T46,IF($K$16&gt;$S46,$T46,HLOOKUP($S46-$K$16,CapX!$A$18:$AP$26,$H$24,FALSE)*$T46))</f>
        <v>6163918.9424999999</v>
      </c>
      <c r="X46" s="16">
        <f>IF($K$17="",$T46,IF($K$17&gt;$S46,$T46,HLOOKUP($S46-$K$17,CapX!$A$18:$AP$26,$H$24,FALSE)*$T46))</f>
        <v>6163918.9424999999</v>
      </c>
      <c r="Y46" s="16">
        <f>IF($K$18="",$T46,IF($K$18&gt;$S46,$T46,HLOOKUP($S46-$K$18,CapX!$A$18:$AP$26,$H$24,FALSE)*$T46))</f>
        <v>6163918.9424999999</v>
      </c>
      <c r="Z46" s="16">
        <f>IF($K$19="",$T46,IF($K$19&gt;$S46,$T46,HLOOKUP($S46-$K$19,CapX!$A$18:$AP$26,$H$24,FALSE)*$T46))</f>
        <v>6163918.9424999999</v>
      </c>
      <c r="AB46" s="20">
        <v>2020</v>
      </c>
      <c r="AC46" s="16">
        <f t="shared" si="10"/>
        <v>4468841.2333124997</v>
      </c>
      <c r="AD46" s="16">
        <f t="shared" si="11"/>
        <v>6163918.9424999999</v>
      </c>
      <c r="AE46" s="16">
        <f t="shared" si="12"/>
        <v>6163918.9424999999</v>
      </c>
      <c r="AF46" s="16">
        <f t="shared" si="13"/>
        <v>6163918.9424999999</v>
      </c>
      <c r="AG46" s="136">
        <f t="shared" si="14"/>
        <v>6163918.9424999999</v>
      </c>
      <c r="AH46" s="16">
        <f t="shared" si="15"/>
        <v>6163918.9424999999</v>
      </c>
      <c r="AJ46" s="20">
        <v>2020</v>
      </c>
      <c r="AK46" s="16">
        <f>HLOOKUP($S46,CapX!$A$11:$AP$14,3,FALSE)</f>
        <v>10525799.467500001</v>
      </c>
      <c r="AL46" s="16">
        <f>IF($L$14="",$AK46,IF($L$14&gt;$AJ46,$AK46,HLOOKUP($AJ46-$L$14,CapX!$A$18:$AP$26,$H$24,FALSE)*$AK46))</f>
        <v>10525799.467500001</v>
      </c>
      <c r="AM46" s="16">
        <f>IF($L$15="",$AK46,IF($L$15&gt;$AJ46,$AK46,HLOOKUP($AJ46-$L$15,CapX!$A$18:$AP$26,$H$24,FALSE)*$AK46))</f>
        <v>10525799.467500001</v>
      </c>
      <c r="AN46" s="16">
        <f>IF($L$16="",$AK46,IF($L$16&gt;$AJ46,$AK46,HLOOKUP($AJ46-$L$16,CapX!$A$18:$AP$26,$H$24,FALSE)*$AK46))</f>
        <v>10525799.467500001</v>
      </c>
      <c r="AO46" s="136">
        <f>IF($L$17="",$AK46,IF($L$17&gt;$AJ46,$AK46,HLOOKUP($AJ46-$L$17,CapX!$A$18:$AP$26,$H$24,FALSE)*$AK46))</f>
        <v>10525799.467500001</v>
      </c>
      <c r="AP46" s="16">
        <f>IF($L$18="",$AK46,IF($L$18&gt;$AJ46,$AK46,HLOOKUP($AJ46-$L$18,CapX!$A$18:$AP$26,$H$24,FALSE)*$AK46))</f>
        <v>10525799.467500001</v>
      </c>
      <c r="AQ46" s="16">
        <f>IF($L$19="",$AK46,IF($L$19&gt;$AJ46,$AK46,HLOOKUP($AJ46-$L$19,CapX!$A$18:$AP$26,$H$24,FALSE)*$AK46))</f>
        <v>10525799.467500001</v>
      </c>
      <c r="AS46" s="20">
        <v>2020</v>
      </c>
      <c r="AT46" s="16">
        <f t="shared" si="16"/>
        <v>7631204.6139375009</v>
      </c>
      <c r="AU46" s="16">
        <f t="shared" si="17"/>
        <v>10525799.467500001</v>
      </c>
      <c r="AV46" s="16">
        <f t="shared" si="18"/>
        <v>10525799.467500001</v>
      </c>
      <c r="AW46" s="16">
        <f t="shared" si="19"/>
        <v>10525799.467500001</v>
      </c>
      <c r="AX46" s="136">
        <f t="shared" si="20"/>
        <v>10525799.467500001</v>
      </c>
      <c r="AY46" s="16">
        <f t="shared" si="21"/>
        <v>10525799.467500001</v>
      </c>
      <c r="BA46" s="115"/>
      <c r="BB46" s="138"/>
      <c r="BC46" s="138"/>
      <c r="BD46" s="138"/>
      <c r="BE46" s="138"/>
      <c r="BF46" s="138"/>
      <c r="BG46" s="138"/>
      <c r="BI46" s="115"/>
      <c r="BJ46" s="138"/>
      <c r="BK46" s="138"/>
      <c r="BL46" s="138"/>
      <c r="BM46" s="138"/>
      <c r="BN46" s="138"/>
      <c r="BO46" s="138"/>
    </row>
    <row r="47" spans="1:68">
      <c r="A47" s="67"/>
      <c r="B47" s="67"/>
      <c r="C47" s="67"/>
      <c r="D47" s="67"/>
      <c r="E47" s="67"/>
      <c r="F47" s="67"/>
      <c r="G47" s="67"/>
      <c r="H47" s="20">
        <v>2021</v>
      </c>
      <c r="I47" s="16">
        <f t="shared" si="22"/>
        <v>7175311.4436196331</v>
      </c>
      <c r="J47" s="16">
        <f t="shared" si="5"/>
        <v>10703911.104165088</v>
      </c>
      <c r="K47" s="16">
        <f t="shared" si="6"/>
        <v>14764015.316089779</v>
      </c>
      <c r="L47" s="16">
        <f t="shared" si="7"/>
        <v>14764015.316089779</v>
      </c>
      <c r="M47" s="16">
        <f t="shared" si="8"/>
        <v>14764015.316089779</v>
      </c>
      <c r="N47" s="16">
        <f t="shared" si="9"/>
        <v>14764015.316089779</v>
      </c>
      <c r="O47" s="67"/>
      <c r="P47" s="67"/>
      <c r="Q47" s="67"/>
      <c r="R47" s="67"/>
      <c r="S47" s="20">
        <v>2021</v>
      </c>
      <c r="T47" s="84">
        <f>HLOOKUP($S47,CapX!$A$11:$AP$14,2,FALSE)</f>
        <v>10631803.235945571</v>
      </c>
      <c r="U47" s="84">
        <f>IF($K$14="",$T47,IF($K$14&gt;$S47,$T47,HLOOKUP($S47-$K$14,CapX!$A$18:$AP$26,$H$24,FALSE)*$T47))</f>
        <v>10631803.235945571</v>
      </c>
      <c r="V47" s="16">
        <f>IF($K$15="",$T47,IF($K$15&gt;$S47,$T47,HLOOKUP($S47-$K$15,CapX!$A$18:$AP$26,$H$24,FALSE)*$T47))</f>
        <v>10631803.235945571</v>
      </c>
      <c r="W47" s="16">
        <f>IF($K$16="",$T47,IF($K$16&gt;$S47,$T47,HLOOKUP($S47-$K$16,CapX!$A$18:$AP$26,$H$24,FALSE)*$T47))</f>
        <v>10631803.235945571</v>
      </c>
      <c r="X47" s="16">
        <f>IF($K$17="",$T47,IF($K$17&gt;$S47,$T47,HLOOKUP($S47-$K$17,CapX!$A$18:$AP$26,$H$24,FALSE)*$T47))</f>
        <v>10631803.235945571</v>
      </c>
      <c r="Y47" s="16">
        <f>IF($K$18="",$T47,IF($K$18&gt;$S47,$T47,HLOOKUP($S47-$K$18,CapX!$A$18:$AP$26,$H$24,FALSE)*$T47))</f>
        <v>10631803.235945571</v>
      </c>
      <c r="Z47" s="16">
        <f>IF($K$19="",$T47,IF($K$19&gt;$S47,$T47,HLOOKUP($S47-$K$19,CapX!$A$18:$AP$26,$H$24,FALSE)*$T47))</f>
        <v>10631803.235945571</v>
      </c>
      <c r="AB47" s="20">
        <v>2021</v>
      </c>
      <c r="AC47" s="16">
        <f t="shared" si="10"/>
        <v>5167056.3726695478</v>
      </c>
      <c r="AD47" s="16">
        <f t="shared" si="11"/>
        <v>7708057.3460605387</v>
      </c>
      <c r="AE47" s="16">
        <f t="shared" si="12"/>
        <v>10631803.235945571</v>
      </c>
      <c r="AF47" s="16">
        <f t="shared" si="13"/>
        <v>10631803.235945571</v>
      </c>
      <c r="AG47" s="136">
        <f t="shared" si="14"/>
        <v>10631803.235945571</v>
      </c>
      <c r="AH47" s="16">
        <f t="shared" si="15"/>
        <v>10631803.235945571</v>
      </c>
      <c r="AJ47" s="20">
        <v>2021</v>
      </c>
      <c r="AK47" s="16">
        <f>HLOOKUP($S47,CapX!$A$11:$AP$14,3,FALSE)</f>
        <v>4132212.0801442079</v>
      </c>
      <c r="AL47" s="16">
        <f>IF($L$14="",$AK47,IF($L$14&gt;$AJ47,$AK47,HLOOKUP($AJ47-$L$14,CapX!$A$18:$AP$26,$H$24,FALSE)*$AK47))</f>
        <v>4132212.0801442079</v>
      </c>
      <c r="AM47" s="16">
        <f>IF($L$15="",$AK47,IF($L$15&gt;$AJ47,$AK47,HLOOKUP($AJ47-$L$15,CapX!$A$18:$AP$26,$H$24,FALSE)*$AK47))</f>
        <v>4132212.0801442079</v>
      </c>
      <c r="AN47" s="16">
        <f>IF($L$16="",$AK47,IF($L$16&gt;$AJ47,$AK47,HLOOKUP($AJ47-$L$16,CapX!$A$18:$AP$26,$H$24,FALSE)*$AK47))</f>
        <v>4132212.0801442079</v>
      </c>
      <c r="AO47" s="136">
        <f>IF($L$17="",$AK47,IF($L$17&gt;$AJ47,$AK47,HLOOKUP($AJ47-$L$17,CapX!$A$18:$AP$26,$H$24,FALSE)*$AK47))</f>
        <v>4132212.0801442079</v>
      </c>
      <c r="AP47" s="16">
        <f>IF($L$18="",$AK47,IF($L$18&gt;$AJ47,$AK47,HLOOKUP($AJ47-$L$18,CapX!$A$18:$AP$26,$H$24,FALSE)*$AK47))</f>
        <v>4132212.0801442079</v>
      </c>
      <c r="AQ47" s="16">
        <f>IF($L$19="",$AK47,IF($L$19&gt;$AJ47,$AK47,HLOOKUP($AJ47-$L$19,CapX!$A$18:$AP$26,$H$24,FALSE)*$AK47))</f>
        <v>4132212.0801442079</v>
      </c>
      <c r="AS47" s="20">
        <v>2021</v>
      </c>
      <c r="AT47" s="16">
        <f t="shared" si="16"/>
        <v>2008255.0709500851</v>
      </c>
      <c r="AU47" s="16">
        <f t="shared" si="17"/>
        <v>2995853.7581045507</v>
      </c>
      <c r="AV47" s="16">
        <f t="shared" si="18"/>
        <v>4132212.0801442079</v>
      </c>
      <c r="AW47" s="16">
        <f t="shared" si="19"/>
        <v>4132212.0801442079</v>
      </c>
      <c r="AX47" s="136">
        <f t="shared" si="20"/>
        <v>4132212.0801442079</v>
      </c>
      <c r="AY47" s="16">
        <f t="shared" si="21"/>
        <v>4132212.0801442079</v>
      </c>
      <c r="BA47" s="115"/>
      <c r="BB47" s="138"/>
      <c r="BC47" s="138"/>
      <c r="BD47" s="138"/>
      <c r="BE47" s="138"/>
      <c r="BF47" s="138"/>
      <c r="BG47" s="138"/>
      <c r="BI47" s="115"/>
      <c r="BJ47" s="138"/>
      <c r="BK47" s="138"/>
      <c r="BL47" s="138"/>
      <c r="BM47" s="138"/>
      <c r="BN47" s="138"/>
      <c r="BO47" s="138"/>
    </row>
    <row r="48" spans="1:68">
      <c r="A48" s="67"/>
      <c r="B48" s="67"/>
      <c r="C48" s="67"/>
      <c r="D48" s="67"/>
      <c r="E48" s="67"/>
      <c r="F48" s="67"/>
      <c r="G48" s="67"/>
      <c r="H48" s="20">
        <v>2022</v>
      </c>
      <c r="I48" s="16">
        <f t="shared" si="22"/>
        <v>2305697.16095604</v>
      </c>
      <c r="J48" s="16">
        <f t="shared" si="5"/>
        <v>5236302.8982459595</v>
      </c>
      <c r="K48" s="16">
        <f t="shared" si="6"/>
        <v>7811357.2041734997</v>
      </c>
      <c r="L48" s="16">
        <f t="shared" si="7"/>
        <v>10774285.798859999</v>
      </c>
      <c r="M48" s="16">
        <f t="shared" si="8"/>
        <v>10774285.798859999</v>
      </c>
      <c r="N48" s="16">
        <f t="shared" si="9"/>
        <v>10774285.798859999</v>
      </c>
      <c r="O48" s="67"/>
      <c r="P48" s="67"/>
      <c r="Q48" s="67"/>
      <c r="R48" s="67"/>
      <c r="S48" s="20">
        <v>2022</v>
      </c>
      <c r="T48" s="84">
        <f>HLOOKUP($S48,CapX!$A$11:$AP$14,2,FALSE)</f>
        <v>3955955.7506670002</v>
      </c>
      <c r="U48" s="84">
        <f>IF($K$14="",$T48,IF($K$14&gt;$S48,$T48,HLOOKUP($S48-$K$14,CapX!$A$18:$AP$26,$H$24,FALSE)*$T48))</f>
        <v>3955955.7506670002</v>
      </c>
      <c r="V48" s="16">
        <f>IF($K$15="",$T48,IF($K$15&gt;$S48,$T48,HLOOKUP($S48-$K$15,CapX!$A$18:$AP$26,$H$24,FALSE)*$T48))</f>
        <v>3955955.7506670002</v>
      </c>
      <c r="W48" s="16">
        <f>IF($K$16="",$T48,IF($K$16&gt;$S48,$T48,HLOOKUP($S48-$K$16,CapX!$A$18:$AP$26,$H$24,FALSE)*$T48))</f>
        <v>3955955.7506670002</v>
      </c>
      <c r="X48" s="16">
        <f>IF($K$17="",$T48,IF($K$17&gt;$S48,$T48,HLOOKUP($S48-$K$17,CapX!$A$18:$AP$26,$H$24,FALSE)*$T48))</f>
        <v>3955955.7506670002</v>
      </c>
      <c r="Y48" s="16">
        <f>IF($K$18="",$T48,IF($K$18&gt;$S48,$T48,HLOOKUP($S48-$K$18,CapX!$A$18:$AP$26,$H$24,FALSE)*$T48))</f>
        <v>3955955.7506670002</v>
      </c>
      <c r="Z48" s="16">
        <f>IF($K$19="",$T48,IF($K$19&gt;$S48,$T48,HLOOKUP($S48-$K$19,CapX!$A$18:$AP$26,$H$24,FALSE)*$T48))</f>
        <v>3955955.7506670002</v>
      </c>
      <c r="AB48" s="20">
        <v>2022</v>
      </c>
      <c r="AC48" s="16">
        <f t="shared" si="10"/>
        <v>846574.53064273798</v>
      </c>
      <c r="AD48" s="16">
        <f t="shared" si="11"/>
        <v>1922594.494824162</v>
      </c>
      <c r="AE48" s="16">
        <f t="shared" si="12"/>
        <v>2868067.919233575</v>
      </c>
      <c r="AF48" s="16">
        <f t="shared" si="13"/>
        <v>3955955.7506670002</v>
      </c>
      <c r="AG48" s="136">
        <f t="shared" si="14"/>
        <v>3955955.7506670002</v>
      </c>
      <c r="AH48" s="16">
        <f t="shared" si="15"/>
        <v>3955955.7506670002</v>
      </c>
      <c r="AJ48" s="20">
        <v>2022</v>
      </c>
      <c r="AK48" s="16">
        <f>HLOOKUP($S48,CapX!$A$11:$AP$14,3,FALSE)</f>
        <v>6818330.0481929993</v>
      </c>
      <c r="AL48" s="16">
        <f>IF($L$14="",$AK48,IF($L$14&gt;$AJ48,$AK48,HLOOKUP($AJ48-$L$14,CapX!$A$18:$AP$26,$H$24,FALSE)*$AK48))</f>
        <v>6818330.0481929993</v>
      </c>
      <c r="AM48" s="16">
        <f>IF($L$15="",$AK48,IF($L$15&gt;$AJ48,$AK48,HLOOKUP($AJ48-$L$15,CapX!$A$18:$AP$26,$H$24,FALSE)*$AK48))</f>
        <v>6818330.0481929993</v>
      </c>
      <c r="AN48" s="16">
        <f>IF($L$16="",$AK48,IF($L$16&gt;$AJ48,$AK48,HLOOKUP($AJ48-$L$16,CapX!$A$18:$AP$26,$H$24,FALSE)*$AK48))</f>
        <v>6818330.0481929993</v>
      </c>
      <c r="AO48" s="136">
        <f>IF($L$17="",$AK48,IF($L$17&gt;$AJ48,$AK48,HLOOKUP($AJ48-$L$17,CapX!$A$18:$AP$26,$H$24,FALSE)*$AK48))</f>
        <v>6818330.0481929993</v>
      </c>
      <c r="AP48" s="16">
        <f>IF($L$18="",$AK48,IF($L$18&gt;$AJ48,$AK48,HLOOKUP($AJ48-$L$18,CapX!$A$18:$AP$26,$H$24,FALSE)*$AK48))</f>
        <v>6818330.0481929993</v>
      </c>
      <c r="AQ48" s="16">
        <f>IF($L$19="",$AK48,IF($L$19&gt;$AJ48,$AK48,HLOOKUP($AJ48-$L$19,CapX!$A$18:$AP$26,$H$24,FALSE)*$AK48))</f>
        <v>6818330.0481929993</v>
      </c>
      <c r="AS48" s="20">
        <v>2022</v>
      </c>
      <c r="AT48" s="16">
        <f t="shared" si="16"/>
        <v>1459122.6303133019</v>
      </c>
      <c r="AU48" s="16">
        <f t="shared" si="17"/>
        <v>3313708.4034217978</v>
      </c>
      <c r="AV48" s="16">
        <f t="shared" si="18"/>
        <v>4943289.2849399243</v>
      </c>
      <c r="AW48" s="16">
        <f t="shared" si="19"/>
        <v>6818330.0481929993</v>
      </c>
      <c r="AX48" s="136">
        <f t="shared" si="20"/>
        <v>6818330.0481929993</v>
      </c>
      <c r="AY48" s="16">
        <f t="shared" si="21"/>
        <v>6818330.0481929993</v>
      </c>
      <c r="BA48" s="115"/>
      <c r="BB48" s="138"/>
      <c r="BC48" s="138"/>
      <c r="BD48" s="138"/>
      <c r="BE48" s="138"/>
      <c r="BF48" s="138"/>
      <c r="BG48" s="138"/>
      <c r="BI48" s="115"/>
      <c r="BJ48" s="138"/>
      <c r="BK48" s="138"/>
      <c r="BL48" s="138"/>
      <c r="BM48" s="138"/>
      <c r="BN48" s="138"/>
      <c r="BO48" s="138"/>
    </row>
    <row r="49" spans="1:67">
      <c r="A49" s="67"/>
      <c r="B49" s="67"/>
      <c r="C49" s="67"/>
      <c r="D49" s="67"/>
      <c r="E49" s="67"/>
      <c r="F49" s="67"/>
      <c r="G49" s="67"/>
      <c r="H49" s="20">
        <v>2023</v>
      </c>
      <c r="I49" s="16">
        <f t="shared" si="22"/>
        <v>689350.12644043076</v>
      </c>
      <c r="J49" s="16">
        <f t="shared" si="5"/>
        <v>3715892.3692254955</v>
      </c>
      <c r="K49" s="16">
        <f t="shared" si="6"/>
        <v>8438895.7544093039</v>
      </c>
      <c r="L49" s="16">
        <f t="shared" si="7"/>
        <v>17363983.033763997</v>
      </c>
      <c r="M49" s="16">
        <f t="shared" si="8"/>
        <v>17363983.033763997</v>
      </c>
      <c r="N49" s="16">
        <f t="shared" si="9"/>
        <v>17363983.033763997</v>
      </c>
      <c r="O49" s="67"/>
      <c r="P49" s="67"/>
      <c r="Q49" s="67"/>
      <c r="R49" s="67"/>
      <c r="S49" s="20">
        <v>2023</v>
      </c>
      <c r="T49" s="84">
        <f>HLOOKUP($S49,CapX!$A$11:$AP$14,2,FALSE)</f>
        <v>6412941.2677769996</v>
      </c>
      <c r="U49" s="84">
        <f>IF($K$14="",$T49,IF($K$14&gt;$S49,$T49,HLOOKUP($S49-$K$14,CapX!$A$18:$AP$26,$H$24,FALSE)*$T49))</f>
        <v>6412941.2677769996</v>
      </c>
      <c r="V49" s="16">
        <f>IF($K$15="",$T49,IF($K$15&gt;$S49,$T49,HLOOKUP($S49-$K$15,CapX!$A$18:$AP$26,$H$24,FALSE)*$T49))</f>
        <v>6412941.2677769996</v>
      </c>
      <c r="W49" s="16">
        <f>IF($K$16="",$T49,IF($K$16&gt;$S49,$T49,HLOOKUP($S49-$K$16,CapX!$A$18:$AP$26,$H$24,FALSE)*$T49))</f>
        <v>6412941.2677769996</v>
      </c>
      <c r="X49" s="16">
        <f>IF($K$17="",$T49,IF($K$17&gt;$S49,$T49,HLOOKUP($S49-$K$17,CapX!$A$18:$AP$26,$H$24,FALSE)*$T49))</f>
        <v>6412941.2677769996</v>
      </c>
      <c r="Y49" s="16">
        <f>IF($K$18="",$T49,IF($K$18&gt;$S49,$T49,HLOOKUP($S49-$K$18,CapX!$A$18:$AP$26,$H$24,FALSE)*$T49))</f>
        <v>6412941.2677769996</v>
      </c>
      <c r="Z49" s="16">
        <f>IF($K$19="",$T49,IF($K$19&gt;$S49,$T49,HLOOKUP($S49-$K$19,CapX!$A$18:$AP$26,$H$24,FALSE)*$T49))</f>
        <v>6412941.2677769996</v>
      </c>
      <c r="AB49" s="20">
        <v>2023</v>
      </c>
      <c r="AC49" s="16">
        <f t="shared" si="10"/>
        <v>254593.76833074688</v>
      </c>
      <c r="AD49" s="16">
        <f t="shared" si="11"/>
        <v>1372369.4313042779</v>
      </c>
      <c r="AE49" s="16">
        <f t="shared" si="12"/>
        <v>3116689.4561396218</v>
      </c>
      <c r="AF49" s="16">
        <f t="shared" si="13"/>
        <v>6412941.2677769996</v>
      </c>
      <c r="AG49" s="136">
        <f t="shared" si="14"/>
        <v>6412941.2677769996</v>
      </c>
      <c r="AH49" s="16">
        <f t="shared" si="15"/>
        <v>6412941.2677769996</v>
      </c>
      <c r="AJ49" s="20">
        <v>2023</v>
      </c>
      <c r="AK49" s="16">
        <f>HLOOKUP($S49,CapX!$A$11:$AP$14,3,FALSE)</f>
        <v>10951041.765986999</v>
      </c>
      <c r="AL49" s="16">
        <f>IF($L$14="",$AK49,IF($L$14&gt;$AJ49,$AK49,HLOOKUP($AJ49-$L$14,CapX!$A$18:$AP$26,$H$24,FALSE)*$AK49))</f>
        <v>10951041.765986999</v>
      </c>
      <c r="AM49" s="16">
        <f>IF($L$15="",$AK49,IF($L$15&gt;$AJ49,$AK49,HLOOKUP($AJ49-$L$15,CapX!$A$18:$AP$26,$H$24,FALSE)*$AK49))</f>
        <v>10951041.765986999</v>
      </c>
      <c r="AN49" s="16">
        <f>IF($L$16="",$AK49,IF($L$16&gt;$AJ49,$AK49,HLOOKUP($AJ49-$L$16,CapX!$A$18:$AP$26,$H$24,FALSE)*$AK49))</f>
        <v>10951041.765986999</v>
      </c>
      <c r="AO49" s="136">
        <f>IF($L$17="",$AK49,IF($L$17&gt;$AJ49,$AK49,HLOOKUP($AJ49-$L$17,CapX!$A$18:$AP$26,$H$24,FALSE)*$AK49))</f>
        <v>10951041.765986999</v>
      </c>
      <c r="AP49" s="16">
        <f>IF($L$18="",$AK49,IF($L$18&gt;$AJ49,$AK49,HLOOKUP($AJ49-$L$18,CapX!$A$18:$AP$26,$H$24,FALSE)*$AK49))</f>
        <v>10951041.765986999</v>
      </c>
      <c r="AQ49" s="16">
        <f>IF($L$19="",$AK49,IF($L$19&gt;$AJ49,$AK49,HLOOKUP($AJ49-$L$19,CapX!$A$18:$AP$26,$H$24,FALSE)*$AK49))</f>
        <v>10951041.765986999</v>
      </c>
      <c r="AS49" s="20">
        <v>2023</v>
      </c>
      <c r="AT49" s="16">
        <f t="shared" si="16"/>
        <v>434756.35810968385</v>
      </c>
      <c r="AU49" s="16">
        <f t="shared" si="17"/>
        <v>2343522.9379212176</v>
      </c>
      <c r="AV49" s="16">
        <f t="shared" si="18"/>
        <v>5322206.2982696816</v>
      </c>
      <c r="AW49" s="16">
        <f t="shared" si="19"/>
        <v>10951041.765986999</v>
      </c>
      <c r="AX49" s="136">
        <f t="shared" si="20"/>
        <v>10951041.765986999</v>
      </c>
      <c r="AY49" s="16">
        <f t="shared" si="21"/>
        <v>10951041.765986999</v>
      </c>
      <c r="BA49" s="115"/>
      <c r="BB49" s="138"/>
      <c r="BC49" s="138"/>
      <c r="BD49" s="138"/>
      <c r="BE49" s="138"/>
      <c r="BF49" s="138"/>
      <c r="BG49" s="138"/>
      <c r="BI49" s="115"/>
      <c r="BJ49" s="138"/>
      <c r="BK49" s="138"/>
      <c r="BL49" s="138"/>
      <c r="BM49" s="138"/>
      <c r="BN49" s="138"/>
      <c r="BO49" s="138"/>
    </row>
    <row r="50" spans="1:67">
      <c r="A50" s="67"/>
      <c r="B50" s="67"/>
      <c r="C50" s="67"/>
      <c r="D50" s="67"/>
      <c r="E50" s="67"/>
      <c r="F50" s="67"/>
      <c r="G50" s="67"/>
      <c r="H50" s="20">
        <v>2024</v>
      </c>
      <c r="I50" s="16">
        <f t="shared" si="22"/>
        <v>0</v>
      </c>
      <c r="J50" s="16">
        <f t="shared" si="5"/>
        <v>609811.11693393427</v>
      </c>
      <c r="K50" s="16">
        <f t="shared" si="6"/>
        <v>3287143.0484599983</v>
      </c>
      <c r="L50" s="16">
        <f t="shared" si="7"/>
        <v>11136349.112773359</v>
      </c>
      <c r="M50" s="16">
        <f t="shared" si="8"/>
        <v>15360481.534859806</v>
      </c>
      <c r="N50" s="16">
        <f t="shared" si="9"/>
        <v>15360481.534859806</v>
      </c>
      <c r="O50" s="67"/>
      <c r="P50" s="67"/>
      <c r="Q50" s="67"/>
      <c r="R50" s="67"/>
      <c r="S50" s="20">
        <v>2024</v>
      </c>
      <c r="T50" s="84">
        <f>HLOOKUP($S50,CapX!$A$11:$AP$14,2,FALSE)</f>
        <v>11061328.086677773</v>
      </c>
      <c r="U50" s="84">
        <f>IF($K$14="",$T50,IF($K$14&gt;$S50,$T50,HLOOKUP($S50-$K$14,CapX!$A$18:$AP$26,$H$24,FALSE)*$T50))</f>
        <v>11061328.086677773</v>
      </c>
      <c r="V50" s="16">
        <f>IF($K$15="",$T50,IF($K$15&gt;$S50,$T50,HLOOKUP($S50-$K$15,CapX!$A$18:$AP$26,$H$24,FALSE)*$T50))</f>
        <v>11061328.086677773</v>
      </c>
      <c r="W50" s="16">
        <f>IF($K$16="",$T50,IF($K$16&gt;$S50,$T50,HLOOKUP($S50-$K$16,CapX!$A$18:$AP$26,$H$24,FALSE)*$T50))</f>
        <v>11061328.086677773</v>
      </c>
      <c r="X50" s="16">
        <f>IF($K$17="",$T50,IF($K$17&gt;$S50,$T50,HLOOKUP($S50-$K$17,CapX!$A$18:$AP$26,$H$24,FALSE)*$T50))</f>
        <v>11061328.086677773</v>
      </c>
      <c r="Y50" s="16">
        <f>IF($K$18="",$T50,IF($K$18&gt;$S50,$T50,HLOOKUP($S50-$K$18,CapX!$A$18:$AP$26,$H$24,FALSE)*$T50))</f>
        <v>11061328.086677773</v>
      </c>
      <c r="Z50" s="16">
        <f>IF($K$19="",$T50,IF($K$19&gt;$S50,$T50,HLOOKUP($S50-$K$19,CapX!$A$18:$AP$26,$H$24,FALSE)*$T50))</f>
        <v>11061328.086677773</v>
      </c>
      <c r="AB50" s="20">
        <v>2024</v>
      </c>
      <c r="AC50" s="16">
        <f t="shared" si="10"/>
        <v>0</v>
      </c>
      <c r="AD50" s="16">
        <f t="shared" si="11"/>
        <v>439134.72504110757</v>
      </c>
      <c r="AE50" s="16">
        <f t="shared" si="12"/>
        <v>2367124.2105490435</v>
      </c>
      <c r="AF50" s="16">
        <f t="shared" si="13"/>
        <v>8019462.8628413854</v>
      </c>
      <c r="AG50" s="136">
        <f t="shared" si="14"/>
        <v>11061328.086677773</v>
      </c>
      <c r="AH50" s="16">
        <f t="shared" si="15"/>
        <v>11061328.086677773</v>
      </c>
      <c r="AJ50" s="20">
        <v>2024</v>
      </c>
      <c r="AK50" s="16">
        <f>HLOOKUP($S50,CapX!$A$11:$AP$14,3,FALSE)</f>
        <v>4299153.4481820334</v>
      </c>
      <c r="AL50" s="16">
        <f>IF($L$14="",$AK50,IF($L$14&gt;$AJ50,$AK50,HLOOKUP($AJ50-$L$14,CapX!$A$18:$AP$26,$H$24,FALSE)*$AK50))</f>
        <v>4299153.4481820334</v>
      </c>
      <c r="AM50" s="16">
        <f>IF($L$15="",$AK50,IF($L$15&gt;$AJ50,$AK50,HLOOKUP($AJ50-$L$15,CapX!$A$18:$AP$26,$H$24,FALSE)*$AK50))</f>
        <v>4299153.4481820334</v>
      </c>
      <c r="AN50" s="16">
        <f>IF($L$16="",$AK50,IF($L$16&gt;$AJ50,$AK50,HLOOKUP($AJ50-$L$16,CapX!$A$18:$AP$26,$H$24,FALSE)*$AK50))</f>
        <v>4299153.4481820334</v>
      </c>
      <c r="AO50" s="136">
        <f>IF($L$17="",$AK50,IF($L$17&gt;$AJ50,$AK50,HLOOKUP($AJ50-$L$17,CapX!$A$18:$AP$26,$H$24,FALSE)*$AK50))</f>
        <v>4299153.4481820334</v>
      </c>
      <c r="AP50" s="16">
        <f>IF($L$18="",$AK50,IF($L$18&gt;$AJ50,$AK50,HLOOKUP($AJ50-$L$18,CapX!$A$18:$AP$26,$H$24,FALSE)*$AK50))</f>
        <v>4299153.4481820334</v>
      </c>
      <c r="AQ50" s="16">
        <f>IF($L$19="",$AK50,IF($L$19&gt;$AJ50,$AK50,HLOOKUP($AJ50-$L$19,CapX!$A$18:$AP$26,$H$24,FALSE)*$AK50))</f>
        <v>4299153.4481820334</v>
      </c>
      <c r="AS50" s="20">
        <v>2024</v>
      </c>
      <c r="AT50" s="16">
        <f t="shared" si="16"/>
        <v>0</v>
      </c>
      <c r="AU50" s="16">
        <f t="shared" si="17"/>
        <v>170676.39189282671</v>
      </c>
      <c r="AV50" s="16">
        <f t="shared" si="18"/>
        <v>920018.83791095507</v>
      </c>
      <c r="AW50" s="16">
        <f t="shared" si="19"/>
        <v>3116886.2499319739</v>
      </c>
      <c r="AX50" s="136">
        <f t="shared" si="20"/>
        <v>4299153.4481820334</v>
      </c>
      <c r="AY50" s="16">
        <f t="shared" si="21"/>
        <v>4299153.4481820334</v>
      </c>
      <c r="BA50" s="115"/>
      <c r="BB50" s="138"/>
      <c r="BC50" s="138"/>
      <c r="BD50" s="138"/>
      <c r="BE50" s="138"/>
      <c r="BF50" s="138"/>
      <c r="BG50" s="138"/>
      <c r="BI50" s="115"/>
      <c r="BJ50" s="138"/>
      <c r="BK50" s="138"/>
      <c r="BL50" s="138"/>
      <c r="BM50" s="138"/>
      <c r="BN50" s="138"/>
      <c r="BO50" s="138"/>
    </row>
    <row r="51" spans="1:67">
      <c r="A51" s="67"/>
      <c r="B51" s="67"/>
      <c r="C51" s="67"/>
      <c r="D51" s="67"/>
      <c r="E51" s="67"/>
      <c r="F51" s="67"/>
      <c r="G51" s="67"/>
      <c r="H51" s="20">
        <v>2025</v>
      </c>
      <c r="I51" s="16">
        <f t="shared" si="22"/>
        <v>0</v>
      </c>
      <c r="J51" s="16">
        <f t="shared" si="5"/>
        <v>0</v>
      </c>
      <c r="K51" s="16">
        <f t="shared" si="6"/>
        <v>445019.80772181757</v>
      </c>
      <c r="L51" s="16">
        <f t="shared" si="7"/>
        <v>5447849.5353350965</v>
      </c>
      <c r="M51" s="16">
        <f t="shared" si="8"/>
        <v>11209566.945133943</v>
      </c>
      <c r="N51" s="16">
        <f t="shared" si="9"/>
        <v>11209566.945133943</v>
      </c>
      <c r="O51" s="67"/>
      <c r="P51" s="67"/>
      <c r="Q51" s="67"/>
      <c r="R51" s="67"/>
      <c r="S51" s="20">
        <v>2025</v>
      </c>
      <c r="T51" s="84">
        <f>HLOOKUP($S51,CapX!$A$11:$AP$14,2,FALSE)</f>
        <v>4115776.3629939472</v>
      </c>
      <c r="U51" s="84">
        <f>IF($K$14="",$T51,IF($K$14&gt;$S51,$T51,HLOOKUP($S51-$K$14,CapX!$A$18:$AP$26,$H$24,FALSE)*$T51))</f>
        <v>4115776.3629939472</v>
      </c>
      <c r="V51" s="16">
        <f>IF($K$15="",$T51,IF($K$15&gt;$S51,$T51,HLOOKUP($S51-$K$15,CapX!$A$18:$AP$26,$H$24,FALSE)*$T51))</f>
        <v>4115776.3629939472</v>
      </c>
      <c r="W51" s="16">
        <f>IF($K$16="",$T51,IF($K$16&gt;$S51,$T51,HLOOKUP($S51-$K$16,CapX!$A$18:$AP$26,$H$24,FALSE)*$T51))</f>
        <v>4115776.3629939472</v>
      </c>
      <c r="X51" s="16">
        <f>IF($K$17="",$T51,IF($K$17&gt;$S51,$T51,HLOOKUP($S51-$K$17,CapX!$A$18:$AP$26,$H$24,FALSE)*$T51))</f>
        <v>4115776.3629939472</v>
      </c>
      <c r="Y51" s="16">
        <f>IF($K$18="",$T51,IF($K$18&gt;$S51,$T51,HLOOKUP($S51-$K$18,CapX!$A$18:$AP$26,$H$24,FALSE)*$T51))</f>
        <v>4115776.3629939472</v>
      </c>
      <c r="Z51" s="16">
        <f>IF($K$19="",$T51,IF($K$19&gt;$S51,$T51,HLOOKUP($S51-$K$19,CapX!$A$18:$AP$26,$H$24,FALSE)*$T51))</f>
        <v>4115776.3629939472</v>
      </c>
      <c r="AB51" s="20">
        <v>2025</v>
      </c>
      <c r="AC51" s="16">
        <f t="shared" si="10"/>
        <v>0</v>
      </c>
      <c r="AD51" s="16">
        <f t="shared" si="11"/>
        <v>0</v>
      </c>
      <c r="AE51" s="16">
        <f t="shared" si="12"/>
        <v>163396.32161085971</v>
      </c>
      <c r="AF51" s="16">
        <f t="shared" si="13"/>
        <v>2000267.3124150583</v>
      </c>
      <c r="AG51" s="136">
        <f t="shared" si="14"/>
        <v>4115776.3629939472</v>
      </c>
      <c r="AH51" s="16">
        <f t="shared" si="15"/>
        <v>4115776.3629939472</v>
      </c>
      <c r="AJ51" s="20">
        <v>2025</v>
      </c>
      <c r="AK51" s="16">
        <f>HLOOKUP($S51,CapX!$A$11:$AP$14,3,FALSE)</f>
        <v>7093790.5821399968</v>
      </c>
      <c r="AL51" s="16">
        <f>IF($L$14="",$AK51,IF($L$14&gt;$AJ51,$AK51,HLOOKUP($AJ51-$L$14,CapX!$A$18:$AP$26,$H$24,FALSE)*$AK51))</f>
        <v>7093790.5821399968</v>
      </c>
      <c r="AM51" s="16">
        <f>IF($L$15="",$AK51,IF($L$15&gt;$AJ51,$AK51,HLOOKUP($AJ51-$L$15,CapX!$A$18:$AP$26,$H$24,FALSE)*$AK51))</f>
        <v>7093790.5821399968</v>
      </c>
      <c r="AN51" s="16">
        <f>IF($L$16="",$AK51,IF($L$16&gt;$AJ51,$AK51,HLOOKUP($AJ51-$L$16,CapX!$A$18:$AP$26,$H$24,FALSE)*$AK51))</f>
        <v>7093790.5821399968</v>
      </c>
      <c r="AO51" s="136">
        <f>IF($L$17="",$AK51,IF($L$17&gt;$AJ51,$AK51,HLOOKUP($AJ51-$L$17,CapX!$A$18:$AP$26,$H$24,FALSE)*$AK51))</f>
        <v>7093790.5821399968</v>
      </c>
      <c r="AP51" s="16">
        <f>IF($L$18="",$AK51,IF($L$18&gt;$AJ51,$AK51,HLOOKUP($AJ51-$L$18,CapX!$A$18:$AP$26,$H$24,FALSE)*$AK51))</f>
        <v>7093790.5821399968</v>
      </c>
      <c r="AQ51" s="16">
        <f>IF($L$19="",$AK51,IF($L$19&gt;$AJ51,$AK51,HLOOKUP($AJ51-$L$19,CapX!$A$18:$AP$26,$H$24,FALSE)*$AK51))</f>
        <v>7093790.5821399968</v>
      </c>
      <c r="AS51" s="20">
        <v>2025</v>
      </c>
      <c r="AT51" s="16">
        <f t="shared" si="16"/>
        <v>0</v>
      </c>
      <c r="AU51" s="16">
        <f t="shared" si="17"/>
        <v>0</v>
      </c>
      <c r="AV51" s="16">
        <f t="shared" si="18"/>
        <v>281623.48611095786</v>
      </c>
      <c r="AW51" s="16">
        <f t="shared" si="19"/>
        <v>3447582.2229200383</v>
      </c>
      <c r="AX51" s="136">
        <f t="shared" si="20"/>
        <v>7093790.5821399968</v>
      </c>
      <c r="AY51" s="16">
        <f t="shared" si="21"/>
        <v>7093790.5821399968</v>
      </c>
      <c r="BA51" s="115"/>
      <c r="BB51" s="138"/>
      <c r="BC51" s="138"/>
      <c r="BD51" s="138"/>
      <c r="BE51" s="138"/>
      <c r="BF51" s="138"/>
      <c r="BG51" s="138"/>
      <c r="BI51" s="115"/>
      <c r="BJ51" s="138"/>
      <c r="BK51" s="138"/>
      <c r="BL51" s="138"/>
      <c r="BM51" s="138"/>
      <c r="BN51" s="138"/>
      <c r="BO51" s="138"/>
    </row>
    <row r="52" spans="1:67">
      <c r="A52" s="67"/>
      <c r="B52" s="67"/>
      <c r="C52" s="67"/>
      <c r="D52" s="67"/>
      <c r="E52" s="67"/>
      <c r="F52" s="67"/>
      <c r="G52" s="67"/>
      <c r="H52" s="20">
        <v>2026</v>
      </c>
      <c r="I52" s="16">
        <f t="shared" si="22"/>
        <v>0</v>
      </c>
      <c r="J52" s="16">
        <f t="shared" si="5"/>
        <v>0</v>
      </c>
      <c r="K52" s="16">
        <f t="shared" si="6"/>
        <v>0</v>
      </c>
      <c r="L52" s="16">
        <f t="shared" si="7"/>
        <v>3866014.4209422059</v>
      </c>
      <c r="M52" s="16">
        <f t="shared" si="8"/>
        <v>13097478.762537846</v>
      </c>
      <c r="N52" s="16">
        <f t="shared" si="9"/>
        <v>18065487.948328063</v>
      </c>
      <c r="O52" s="67"/>
      <c r="P52" s="67"/>
      <c r="Q52" s="67"/>
      <c r="R52" s="67"/>
      <c r="S52" s="20">
        <v>2026</v>
      </c>
      <c r="T52" s="84">
        <f>HLOOKUP($S52,CapX!$A$11:$AP$14,2,FALSE)</f>
        <v>6672024.0949951913</v>
      </c>
      <c r="U52" s="84">
        <f>IF($K$14="",$T52,IF($K$14&gt;$S52,$T52,HLOOKUP($S52-$K$14,CapX!$A$18:$AP$26,$H$24,FALSE)*$T52))</f>
        <v>6672024.0949951913</v>
      </c>
      <c r="V52" s="16">
        <f>IF($K$15="",$T52,IF($K$15&gt;$S52,$T52,HLOOKUP($S52-$K$15,CapX!$A$18:$AP$26,$H$24,FALSE)*$T52))</f>
        <v>6672024.0949951913</v>
      </c>
      <c r="W52" s="16">
        <f>IF($K$16="",$T52,IF($K$16&gt;$S52,$T52,HLOOKUP($S52-$K$16,CapX!$A$18:$AP$26,$H$24,FALSE)*$T52))</f>
        <v>6672024.0949951913</v>
      </c>
      <c r="X52" s="16">
        <f>IF($K$17="",$T52,IF($K$17&gt;$S52,$T52,HLOOKUP($S52-$K$17,CapX!$A$18:$AP$26,$H$24,FALSE)*$T52))</f>
        <v>6672024.0949951913</v>
      </c>
      <c r="Y52" s="16">
        <f>IF($K$18="",$T52,IF($K$18&gt;$S52,$T52,HLOOKUP($S52-$K$18,CapX!$A$18:$AP$26,$H$24,FALSE)*$T52))</f>
        <v>6672024.0949951913</v>
      </c>
      <c r="Z52" s="16">
        <f>IF($K$19="",$T52,IF($K$19&gt;$S52,$T52,HLOOKUP($S52-$K$19,CapX!$A$18:$AP$26,$H$24,FALSE)*$T52))</f>
        <v>6672024.0949951913</v>
      </c>
      <c r="AB52" s="20">
        <v>2026</v>
      </c>
      <c r="AC52" s="16">
        <f t="shared" si="10"/>
        <v>0</v>
      </c>
      <c r="AD52" s="16">
        <f t="shared" si="11"/>
        <v>0</v>
      </c>
      <c r="AE52" s="16">
        <f t="shared" si="12"/>
        <v>0</v>
      </c>
      <c r="AF52" s="16">
        <f t="shared" si="13"/>
        <v>1427813.1563289708</v>
      </c>
      <c r="AG52" s="136">
        <f t="shared" si="14"/>
        <v>4837217.4688715134</v>
      </c>
      <c r="AH52" s="16">
        <f t="shared" si="15"/>
        <v>6672024.0949951913</v>
      </c>
      <c r="AJ52" s="20">
        <v>2026</v>
      </c>
      <c r="AK52" s="16">
        <f>HLOOKUP($S52,CapX!$A$11:$AP$14,3,FALSE)</f>
        <v>11393463.853332873</v>
      </c>
      <c r="AL52" s="16">
        <f>IF($L$14="",$AK52,IF($L$14&gt;$AJ52,$AK52,HLOOKUP($AJ52-$L$14,CapX!$A$18:$AP$26,$H$24,FALSE)*$AK52))</f>
        <v>11393463.853332873</v>
      </c>
      <c r="AM52" s="16">
        <f>IF($L$15="",$AK52,IF($L$15&gt;$AJ52,$AK52,HLOOKUP($AJ52-$L$15,CapX!$A$18:$AP$26,$H$24,FALSE)*$AK52))</f>
        <v>11393463.853332873</v>
      </c>
      <c r="AN52" s="16">
        <f>IF($L$16="",$AK52,IF($L$16&gt;$AJ52,$AK52,HLOOKUP($AJ52-$L$16,CapX!$A$18:$AP$26,$H$24,FALSE)*$AK52))</f>
        <v>11393463.853332873</v>
      </c>
      <c r="AO52" s="136">
        <f>IF($L$17="",$AK52,IF($L$17&gt;$AJ52,$AK52,HLOOKUP($AJ52-$L$17,CapX!$A$18:$AP$26,$H$24,FALSE)*$AK52))</f>
        <v>11393463.853332873</v>
      </c>
      <c r="AP52" s="16">
        <f>IF($L$18="",$AK52,IF($L$18&gt;$AJ52,$AK52,HLOOKUP($AJ52-$L$18,CapX!$A$18:$AP$26,$H$24,FALSE)*$AK52))</f>
        <v>11393463.853332873</v>
      </c>
      <c r="AQ52" s="16">
        <f>IF($L$19="",$AK52,IF($L$19&gt;$AJ52,$AK52,HLOOKUP($AJ52-$L$19,CapX!$A$18:$AP$26,$H$24,FALSE)*$AK52))</f>
        <v>11393463.853332873</v>
      </c>
      <c r="AS52" s="20">
        <v>2026</v>
      </c>
      <c r="AT52" s="16">
        <f t="shared" si="16"/>
        <v>0</v>
      </c>
      <c r="AU52" s="16">
        <f t="shared" si="17"/>
        <v>0</v>
      </c>
      <c r="AV52" s="16">
        <f t="shared" si="18"/>
        <v>0</v>
      </c>
      <c r="AW52" s="16">
        <f t="shared" si="19"/>
        <v>2438201.2646132349</v>
      </c>
      <c r="AX52" s="136">
        <f t="shared" si="20"/>
        <v>8260261.293666333</v>
      </c>
      <c r="AY52" s="16">
        <f t="shared" si="21"/>
        <v>11393463.853332873</v>
      </c>
      <c r="BA52" s="115"/>
      <c r="BB52" s="138"/>
      <c r="BC52" s="138"/>
      <c r="BD52" s="138"/>
      <c r="BE52" s="138"/>
      <c r="BF52" s="138"/>
      <c r="BG52" s="138"/>
      <c r="BI52" s="115"/>
      <c r="BJ52" s="138"/>
      <c r="BK52" s="138"/>
      <c r="BL52" s="138"/>
      <c r="BM52" s="138"/>
      <c r="BN52" s="138"/>
      <c r="BO52" s="138"/>
    </row>
    <row r="53" spans="1:67">
      <c r="A53" s="67"/>
      <c r="B53" s="67"/>
      <c r="C53" s="67"/>
      <c r="D53" s="67"/>
      <c r="E53" s="67"/>
      <c r="F53" s="67"/>
      <c r="G53" s="67"/>
      <c r="H53" s="20">
        <v>2027</v>
      </c>
      <c r="I53" s="16">
        <f t="shared" si="22"/>
        <v>0</v>
      </c>
      <c r="J53" s="16">
        <f t="shared" si="5"/>
        <v>0</v>
      </c>
      <c r="K53" s="16">
        <f t="shared" si="6"/>
        <v>0</v>
      </c>
      <c r="L53" s="16">
        <f t="shared" si="7"/>
        <v>634447.4860580652</v>
      </c>
      <c r="M53" s="16">
        <f t="shared" si="8"/>
        <v>7766787.8645899165</v>
      </c>
      <c r="N53" s="16">
        <f t="shared" si="9"/>
        <v>15981044.988868142</v>
      </c>
      <c r="O53" s="67"/>
      <c r="P53" s="67"/>
      <c r="Q53" s="67"/>
      <c r="R53" s="67"/>
      <c r="S53" s="20">
        <v>2027</v>
      </c>
      <c r="T53" s="84">
        <f>HLOOKUP($S53,CapX!$A$11:$AP$14,2,FALSE)</f>
        <v>11508205.741379553</v>
      </c>
      <c r="U53" s="84">
        <f>IF($K$14="",$T53,IF($K$14&gt;$S53,$T53,HLOOKUP($S53-$K$14,CapX!$A$18:$AP$26,$H$24,FALSE)*$T53))</f>
        <v>11508205.741379553</v>
      </c>
      <c r="V53" s="16">
        <f>IF($K$15="",$T53,IF($K$15&gt;$S53,$T53,HLOOKUP($S53-$K$15,CapX!$A$18:$AP$26,$H$24,FALSE)*$T53))</f>
        <v>11508205.741379553</v>
      </c>
      <c r="W53" s="16">
        <f>IF($K$16="",$T53,IF($K$16&gt;$S53,$T53,HLOOKUP($S53-$K$16,CapX!$A$18:$AP$26,$H$24,FALSE)*$T53))</f>
        <v>11508205.741379553</v>
      </c>
      <c r="X53" s="16">
        <f>IF($K$17="",$T53,IF($K$17&gt;$S53,$T53,HLOOKUP($S53-$K$17,CapX!$A$18:$AP$26,$H$24,FALSE)*$T53))</f>
        <v>11508205.741379553</v>
      </c>
      <c r="Y53" s="16">
        <f>IF($K$18="",$T53,IF($K$18&gt;$S53,$T53,HLOOKUP($S53-$K$18,CapX!$A$18:$AP$26,$H$24,FALSE)*$T53))</f>
        <v>11508205.741379553</v>
      </c>
      <c r="Z53" s="16">
        <f>IF($K$19="",$T53,IF($K$19&gt;$S53,$T53,HLOOKUP($S53-$K$19,CapX!$A$18:$AP$26,$H$24,FALSE)*$T53))</f>
        <v>11508205.741379553</v>
      </c>
      <c r="AB53" s="20">
        <v>2027</v>
      </c>
      <c r="AC53" s="16">
        <f t="shared" si="10"/>
        <v>0</v>
      </c>
      <c r="AD53" s="16">
        <f t="shared" si="11"/>
        <v>0</v>
      </c>
      <c r="AE53" s="16">
        <f t="shared" si="12"/>
        <v>0</v>
      </c>
      <c r="AF53" s="16">
        <f t="shared" si="13"/>
        <v>456875.76793276827</v>
      </c>
      <c r="AG53" s="136">
        <f t="shared" si="14"/>
        <v>5592987.9903104631</v>
      </c>
      <c r="AH53" s="16">
        <f t="shared" si="15"/>
        <v>11508205.741379553</v>
      </c>
      <c r="AJ53" s="20">
        <v>2027</v>
      </c>
      <c r="AK53" s="16">
        <f>HLOOKUP($S53,CapX!$A$11:$AP$14,3,FALSE)</f>
        <v>4472839.2474885881</v>
      </c>
      <c r="AL53" s="16">
        <f>IF($L$14="",$AK53,IF($L$14&gt;$AJ53,$AK53,HLOOKUP($AJ53-$L$14,CapX!$A$18:$AP$26,$H$24,FALSE)*$AK53))</f>
        <v>4472839.2474885881</v>
      </c>
      <c r="AM53" s="16">
        <f>IF($L$15="",$AK53,IF($L$15&gt;$AJ53,$AK53,HLOOKUP($AJ53-$L$15,CapX!$A$18:$AP$26,$H$24,FALSE)*$AK53))</f>
        <v>4472839.2474885881</v>
      </c>
      <c r="AN53" s="16">
        <f>IF($L$16="",$AK53,IF($L$16&gt;$AJ53,$AK53,HLOOKUP($AJ53-$L$16,CapX!$A$18:$AP$26,$H$24,FALSE)*$AK53))</f>
        <v>4472839.2474885881</v>
      </c>
      <c r="AO53" s="136">
        <f>IF($L$17="",$AK53,IF($L$17&gt;$AJ53,$AK53,HLOOKUP($AJ53-$L$17,CapX!$A$18:$AP$26,$H$24,FALSE)*$AK53))</f>
        <v>4472839.2474885881</v>
      </c>
      <c r="AP53" s="16">
        <f>IF($L$18="",$AK53,IF($L$18&gt;$AJ53,$AK53,HLOOKUP($AJ53-$L$18,CapX!$A$18:$AP$26,$H$24,FALSE)*$AK53))</f>
        <v>4472839.2474885881</v>
      </c>
      <c r="AQ53" s="16">
        <f>IF($L$19="",$AK53,IF($L$19&gt;$AJ53,$AK53,HLOOKUP($AJ53-$L$19,CapX!$A$18:$AP$26,$H$24,FALSE)*$AK53))</f>
        <v>4472839.2474885881</v>
      </c>
      <c r="AS53" s="20">
        <v>2027</v>
      </c>
      <c r="AT53" s="16">
        <f t="shared" si="16"/>
        <v>0</v>
      </c>
      <c r="AU53" s="16">
        <f t="shared" si="17"/>
        <v>0</v>
      </c>
      <c r="AV53" s="16">
        <f t="shared" si="18"/>
        <v>0</v>
      </c>
      <c r="AW53" s="16">
        <f t="shared" si="19"/>
        <v>177571.71812529693</v>
      </c>
      <c r="AX53" s="136">
        <f t="shared" si="20"/>
        <v>2173799.8742794539</v>
      </c>
      <c r="AY53" s="16">
        <f t="shared" si="21"/>
        <v>4472839.2474885881</v>
      </c>
      <c r="BA53" s="115"/>
      <c r="BB53" s="138"/>
      <c r="BC53" s="138"/>
      <c r="BD53" s="138"/>
      <c r="BE53" s="138"/>
      <c r="BF53" s="138"/>
      <c r="BG53" s="138"/>
      <c r="BI53" s="115"/>
      <c r="BJ53" s="138"/>
      <c r="BK53" s="138"/>
      <c r="BL53" s="138"/>
      <c r="BM53" s="138"/>
      <c r="BN53" s="138"/>
      <c r="BO53" s="138"/>
    </row>
    <row r="54" spans="1:67">
      <c r="A54" s="67"/>
      <c r="B54" s="67"/>
      <c r="C54" s="67"/>
      <c r="D54" s="67"/>
      <c r="E54" s="67"/>
      <c r="F54" s="67"/>
      <c r="G54" s="67"/>
      <c r="H54" s="20">
        <v>2028</v>
      </c>
      <c r="I54" s="16">
        <f t="shared" si="22"/>
        <v>0</v>
      </c>
      <c r="J54" s="16">
        <f t="shared" si="5"/>
        <v>0</v>
      </c>
      <c r="K54" s="16">
        <f t="shared" si="6"/>
        <v>0</v>
      </c>
      <c r="L54" s="16">
        <f t="shared" si="7"/>
        <v>0</v>
      </c>
      <c r="M54" s="16">
        <f t="shared" si="8"/>
        <v>2545675.9734043046</v>
      </c>
      <c r="N54" s="16">
        <f t="shared" si="9"/>
        <v>8624369.5360659845</v>
      </c>
      <c r="O54" s="67"/>
      <c r="P54" s="67"/>
      <c r="Q54" s="67"/>
      <c r="R54" s="67"/>
      <c r="S54" s="20">
        <v>2028</v>
      </c>
      <c r="T54" s="84">
        <f>HLOOKUP($S54,CapX!$A$11:$AP$14,2,FALSE)</f>
        <v>4367694.8026200812</v>
      </c>
      <c r="U54" s="84">
        <f>IF($K$14="",$T54,IF($K$14&gt;$S54,$T54,HLOOKUP($S54-$K$14,CapX!$A$18:$AP$26,$H$24,FALSE)*$T54))</f>
        <v>4367694.8026200812</v>
      </c>
      <c r="V54" s="16">
        <f>IF($K$15="",$T54,IF($K$15&gt;$S54,$T54,HLOOKUP($S54-$K$15,CapX!$A$18:$AP$26,$H$24,FALSE)*$T54))</f>
        <v>4367694.8026200812</v>
      </c>
      <c r="W54" s="16">
        <f>IF($K$16="",$T54,IF($K$16&gt;$S54,$T54,HLOOKUP($S54-$K$16,CapX!$A$18:$AP$26,$H$24,FALSE)*$T54))</f>
        <v>4367694.8026200812</v>
      </c>
      <c r="X54" s="16">
        <f>IF($K$17="",$T54,IF($K$17&gt;$S54,$T54,HLOOKUP($S54-$K$17,CapX!$A$18:$AP$26,$H$24,FALSE)*$T54))</f>
        <v>4367694.8026200812</v>
      </c>
      <c r="Y54" s="16">
        <f>IF($K$18="",$T54,IF($K$18&gt;$S54,$T54,HLOOKUP($S54-$K$18,CapX!$A$18:$AP$26,$H$24,FALSE)*$T54))</f>
        <v>4367694.8026200812</v>
      </c>
      <c r="Z54" s="16">
        <f>IF($K$19="",$T54,IF($K$19&gt;$S54,$T54,HLOOKUP($S54-$K$19,CapX!$A$18:$AP$26,$H$24,FALSE)*$T54))</f>
        <v>4367694.8026200812</v>
      </c>
      <c r="AB54" s="20">
        <v>2028</v>
      </c>
      <c r="AC54" s="16">
        <f t="shared" si="10"/>
        <v>0</v>
      </c>
      <c r="AD54" s="16">
        <f t="shared" si="11"/>
        <v>0</v>
      </c>
      <c r="AE54" s="16">
        <f t="shared" si="12"/>
        <v>0</v>
      </c>
      <c r="AF54" s="16">
        <f t="shared" si="13"/>
        <v>0</v>
      </c>
      <c r="AG54" s="136">
        <f t="shared" si="14"/>
        <v>934686.68776069733</v>
      </c>
      <c r="AH54" s="16">
        <f t="shared" si="15"/>
        <v>3166578.7318995586</v>
      </c>
      <c r="AJ54" s="20">
        <v>2028</v>
      </c>
      <c r="AK54" s="16">
        <f>HLOOKUP($S54,CapX!$A$11:$AP$14,3,FALSE)</f>
        <v>7527987.3160916222</v>
      </c>
      <c r="AL54" s="16">
        <f>IF($L$14="",$AK54,IF($L$14&gt;$AJ54,$AK54,HLOOKUP($AJ54-$L$14,CapX!$A$18:$AP$26,$H$24,FALSE)*$AK54))</f>
        <v>7527987.3160916222</v>
      </c>
      <c r="AM54" s="16">
        <f>IF($L$15="",$AK54,IF($L$15&gt;$AJ54,$AK54,HLOOKUP($AJ54-$L$15,CapX!$A$18:$AP$26,$H$24,FALSE)*$AK54))</f>
        <v>7527987.3160916222</v>
      </c>
      <c r="AN54" s="16">
        <f>IF($L$16="",$AK54,IF($L$16&gt;$AJ54,$AK54,HLOOKUP($AJ54-$L$16,CapX!$A$18:$AP$26,$H$24,FALSE)*$AK54))</f>
        <v>7527987.3160916222</v>
      </c>
      <c r="AO54" s="136">
        <f>IF($L$17="",$AK54,IF($L$17&gt;$AJ54,$AK54,HLOOKUP($AJ54-$L$17,CapX!$A$18:$AP$26,$H$24,FALSE)*$AK54))</f>
        <v>7527987.3160916222</v>
      </c>
      <c r="AP54" s="16">
        <f>IF($L$18="",$AK54,IF($L$18&gt;$AJ54,$AK54,HLOOKUP($AJ54-$L$18,CapX!$A$18:$AP$26,$H$24,FALSE)*$AK54))</f>
        <v>7527987.3160916222</v>
      </c>
      <c r="AQ54" s="16">
        <f>IF($L$19="",$AK54,IF($L$19&gt;$AJ54,$AK54,HLOOKUP($AJ54-$L$19,CapX!$A$18:$AP$26,$H$24,FALSE)*$AK54))</f>
        <v>7527987.3160916222</v>
      </c>
      <c r="AS54" s="20">
        <v>2028</v>
      </c>
      <c r="AT54" s="16">
        <f t="shared" si="16"/>
        <v>0</v>
      </c>
      <c r="AU54" s="16">
        <f t="shared" si="17"/>
        <v>0</v>
      </c>
      <c r="AV54" s="16">
        <f t="shared" si="18"/>
        <v>0</v>
      </c>
      <c r="AW54" s="16">
        <f t="shared" si="19"/>
        <v>0</v>
      </c>
      <c r="AX54" s="136">
        <f t="shared" si="20"/>
        <v>1610989.2856436071</v>
      </c>
      <c r="AY54" s="16">
        <f t="shared" si="21"/>
        <v>5457790.804166426</v>
      </c>
      <c r="BA54" s="115"/>
      <c r="BB54" s="138"/>
      <c r="BC54" s="138"/>
      <c r="BD54" s="138"/>
      <c r="BE54" s="138"/>
      <c r="BF54" s="138"/>
      <c r="BG54" s="138"/>
      <c r="BI54" s="115"/>
      <c r="BJ54" s="138"/>
      <c r="BK54" s="138"/>
      <c r="BL54" s="138"/>
      <c r="BM54" s="138"/>
      <c r="BN54" s="138"/>
      <c r="BO54" s="138"/>
    </row>
    <row r="55" spans="1:67">
      <c r="A55" s="67"/>
      <c r="B55" s="67"/>
      <c r="C55" s="67"/>
      <c r="D55" s="67"/>
      <c r="E55" s="67"/>
      <c r="F55" s="67"/>
      <c r="G55" s="67"/>
      <c r="H55" s="20">
        <v>2029</v>
      </c>
      <c r="I55" s="16">
        <f t="shared" si="22"/>
        <v>0</v>
      </c>
      <c r="J55" s="16">
        <f t="shared" si="5"/>
        <v>0</v>
      </c>
      <c r="K55" s="16">
        <f t="shared" si="6"/>
        <v>0</v>
      </c>
      <c r="L55" s="16">
        <f t="shared" si="7"/>
        <v>0</v>
      </c>
      <c r="M55" s="16">
        <f t="shared" si="8"/>
        <v>761098.24128637242</v>
      </c>
      <c r="N55" s="16">
        <f t="shared" si="9"/>
        <v>9317222.802649295</v>
      </c>
      <c r="O55" s="67"/>
      <c r="P55" s="67"/>
      <c r="Q55" s="67"/>
      <c r="R55" s="67"/>
      <c r="S55" s="20">
        <v>2029</v>
      </c>
      <c r="T55" s="84">
        <f>HLOOKUP($S55,CapX!$A$11:$AP$14,2,FALSE)</f>
        <v>7080405.3458016571</v>
      </c>
      <c r="U55" s="84">
        <f>IF($K$14="",$T55,IF($K$14&gt;$S55,$T55,HLOOKUP($S55-$K$14,CapX!$A$18:$AP$26,$H$24,FALSE)*$T55))</f>
        <v>7080405.3458016571</v>
      </c>
      <c r="V55" s="16">
        <f>IF($K$15="",$T55,IF($K$15&gt;$S55,$T55,HLOOKUP($S55-$K$15,CapX!$A$18:$AP$26,$H$24,FALSE)*$T55))</f>
        <v>7080405.3458016571</v>
      </c>
      <c r="W55" s="16">
        <f>IF($K$16="",$T55,IF($K$16&gt;$S55,$T55,HLOOKUP($S55-$K$16,CapX!$A$18:$AP$26,$H$24,FALSE)*$T55))</f>
        <v>7080405.3458016571</v>
      </c>
      <c r="X55" s="16">
        <f>IF($K$17="",$T55,IF($K$17&gt;$S55,$T55,HLOOKUP($S55-$K$17,CapX!$A$18:$AP$26,$H$24,FALSE)*$T55))</f>
        <v>7080405.3458016571</v>
      </c>
      <c r="Y55" s="16">
        <f>IF($K$18="",$T55,IF($K$18&gt;$S55,$T55,HLOOKUP($S55-$K$18,CapX!$A$18:$AP$26,$H$24,FALSE)*$T55))</f>
        <v>7080405.3458016571</v>
      </c>
      <c r="Z55" s="16">
        <f>IF($K$19="",$T55,IF($K$19&gt;$S55,$T55,HLOOKUP($S55-$K$19,CapX!$A$18:$AP$26,$H$24,FALSE)*$T55))</f>
        <v>7080405.3458016571</v>
      </c>
      <c r="AB55" s="20">
        <v>2029</v>
      </c>
      <c r="AC55" s="84">
        <f t="shared" si="10"/>
        <v>0</v>
      </c>
      <c r="AD55" s="16">
        <f t="shared" si="11"/>
        <v>0</v>
      </c>
      <c r="AE55" s="16">
        <f t="shared" si="12"/>
        <v>0</v>
      </c>
      <c r="AF55" s="16">
        <f t="shared" si="13"/>
        <v>0</v>
      </c>
      <c r="AG55" s="136">
        <f t="shared" si="14"/>
        <v>281092.09222832578</v>
      </c>
      <c r="AH55" s="16">
        <f t="shared" si="15"/>
        <v>3441076.9980596052</v>
      </c>
      <c r="AJ55" s="20">
        <v>2029</v>
      </c>
      <c r="AK55" s="84">
        <f>HLOOKUP($S55,CapX!$A$11:$AP$14,3,FALSE)</f>
        <v>12090834.988867674</v>
      </c>
      <c r="AL55" s="16">
        <f>IF($L$14="",$AK55,IF($L$14&gt;$AJ55,$AK55,HLOOKUP($AJ55-$L$14,CapX!$A$18:$AP$26,$H$24,FALSE)*$AK55))</f>
        <v>12090834.988867674</v>
      </c>
      <c r="AM55" s="16">
        <f>IF($L$15="",$AK55,IF($L$15&gt;$AJ55,$AK55,HLOOKUP($AJ55-$L$15,CapX!$A$18:$AP$26,$H$24,FALSE)*$AK55))</f>
        <v>12090834.988867674</v>
      </c>
      <c r="AN55" s="16">
        <f>IF($L$16="",$AK55,IF($L$16&gt;$AJ55,$AK55,HLOOKUP($AJ55-$L$16,CapX!$A$18:$AP$26,$H$24,FALSE)*$AK55))</f>
        <v>12090834.988867674</v>
      </c>
      <c r="AO55" s="136">
        <f>IF($L$17="",$AK55,IF($L$17&gt;$AJ55,$AK55,HLOOKUP($AJ55-$L$17,CapX!$A$18:$AP$26,$H$24,FALSE)*$AK55))</f>
        <v>12090834.988867674</v>
      </c>
      <c r="AP55" s="16">
        <f>IF($L$18="",$AK55,IF($L$18&gt;$AJ55,$AK55,HLOOKUP($AJ55-$L$18,CapX!$A$18:$AP$26,$H$24,FALSE)*$AK55))</f>
        <v>12090834.988867674</v>
      </c>
      <c r="AQ55" s="16">
        <f>IF($L$19="",$AK55,IF($L$19&gt;$AJ55,$AK55,HLOOKUP($AJ55-$L$19,CapX!$A$18:$AP$26,$H$24,FALSE)*$AK55))</f>
        <v>12090834.988867674</v>
      </c>
      <c r="AS55" s="20">
        <v>2029</v>
      </c>
      <c r="AT55" s="84">
        <f t="shared" si="16"/>
        <v>0</v>
      </c>
      <c r="AU55" s="16">
        <f t="shared" si="17"/>
        <v>0</v>
      </c>
      <c r="AV55" s="16">
        <f t="shared" si="18"/>
        <v>0</v>
      </c>
      <c r="AW55" s="16">
        <f t="shared" si="19"/>
        <v>0</v>
      </c>
      <c r="AX55" s="136">
        <f t="shared" si="20"/>
        <v>480006.14905804663</v>
      </c>
      <c r="AY55" s="16">
        <f t="shared" si="21"/>
        <v>5876145.8045896897</v>
      </c>
      <c r="BA55" s="115"/>
      <c r="BB55" s="138"/>
      <c r="BC55" s="138"/>
      <c r="BD55" s="138"/>
      <c r="BE55" s="138"/>
      <c r="BF55" s="138"/>
      <c r="BG55" s="138"/>
      <c r="BI55" s="115"/>
      <c r="BJ55" s="138"/>
      <c r="BK55" s="138"/>
      <c r="BL55" s="138"/>
      <c r="BM55" s="138"/>
      <c r="BN55" s="138"/>
      <c r="BO55" s="138"/>
    </row>
    <row r="56" spans="1:67">
      <c r="A56" s="67"/>
      <c r="B56" s="67"/>
      <c r="C56" s="67"/>
      <c r="D56" s="67"/>
      <c r="E56" s="67"/>
      <c r="F56" s="67"/>
      <c r="G56" s="67"/>
      <c r="H56" s="20">
        <v>2030</v>
      </c>
      <c r="I56" s="16">
        <f t="shared" si="22"/>
        <v>0</v>
      </c>
      <c r="J56" s="16">
        <f t="shared" si="5"/>
        <v>0</v>
      </c>
      <c r="K56" s="16">
        <f t="shared" si="6"/>
        <v>0</v>
      </c>
      <c r="L56" s="16">
        <f t="shared" si="7"/>
        <v>0</v>
      </c>
      <c r="M56" s="16">
        <f t="shared" si="8"/>
        <v>0</v>
      </c>
      <c r="N56" s="16">
        <f t="shared" si="9"/>
        <v>3558109.3501735404</v>
      </c>
      <c r="O56" s="67"/>
      <c r="P56" s="67"/>
      <c r="Q56" s="67"/>
      <c r="R56" s="67"/>
      <c r="S56" s="20">
        <v>2030</v>
      </c>
      <c r="T56" s="84">
        <f>HLOOKUP($S56,CapX!$A$11:$AP$14,2,FALSE)</f>
        <v>11973137.253331287</v>
      </c>
      <c r="U56" s="84">
        <f>IF($K$14="",$T56,IF($K$14&gt;$S56,$T56,HLOOKUP($S56-$K$14,CapX!$A$18:$AP$26,$H$24,FALSE)*$T56))</f>
        <v>11973137.253331287</v>
      </c>
      <c r="V56" s="16">
        <f>IF($K$15="",$T56,IF($K$15&gt;$S56,$T56,HLOOKUP($S56-$K$15,CapX!$A$18:$AP$26,$H$24,FALSE)*$T56))</f>
        <v>11973137.253331287</v>
      </c>
      <c r="W56" s="16">
        <f>IF($K$16="",$T56,IF($K$16&gt;$S56,$T56,HLOOKUP($S56-$K$16,CapX!$A$18:$AP$26,$H$24,FALSE)*$T56))</f>
        <v>11973137.253331287</v>
      </c>
      <c r="X56" s="16">
        <f>IF($K$17="",$T56,IF($K$17&gt;$S56,$T56,HLOOKUP($S56-$K$17,CapX!$A$18:$AP$26,$H$24,FALSE)*$T56))</f>
        <v>11973137.253331287</v>
      </c>
      <c r="Y56" s="16">
        <f>IF($K$18="",$T56,IF($K$18&gt;$S56,$T56,HLOOKUP($S56-$K$18,CapX!$A$18:$AP$26,$H$24,FALSE)*$T56))</f>
        <v>11973137.253331287</v>
      </c>
      <c r="Z56" s="16">
        <f>IF($K$19="",$T56,IF($K$19&gt;$S56,$T56,HLOOKUP($S56-$K$19,CapX!$A$18:$AP$26,$H$24,FALSE)*$T56))</f>
        <v>11973137.253331287</v>
      </c>
      <c r="AB56" s="20">
        <v>2030</v>
      </c>
      <c r="AC56" s="84">
        <f t="shared" si="10"/>
        <v>0</v>
      </c>
      <c r="AD56" s="16">
        <f t="shared" si="11"/>
        <v>0</v>
      </c>
      <c r="AE56" s="16">
        <f t="shared" si="12"/>
        <v>0</v>
      </c>
      <c r="AF56" s="16">
        <f t="shared" si="13"/>
        <v>0</v>
      </c>
      <c r="AG56" s="136">
        <f t="shared" si="14"/>
        <v>0</v>
      </c>
      <c r="AH56" s="16">
        <f t="shared" si="15"/>
        <v>2562251.3722128952</v>
      </c>
      <c r="AJ56" s="20">
        <v>2030</v>
      </c>
      <c r="AK56" s="84">
        <f>HLOOKUP($S56,CapX!$A$11:$AP$14,3,FALSE)</f>
        <v>4653541.9530871278</v>
      </c>
      <c r="AL56" s="16">
        <f>IF($L$14="",$AK56,IF($L$14&gt;$AJ56,$AK56,HLOOKUP($AJ56-$L$14,CapX!$A$18:$AP$26,$H$24,FALSE)*$AK56))</f>
        <v>4653541.9530871278</v>
      </c>
      <c r="AM56" s="16">
        <f>IF($L$15="",$AK56,IF($L$15&gt;$AJ56,$AK56,HLOOKUP($AJ56-$L$15,CapX!$A$18:$AP$26,$H$24,FALSE)*$AK56))</f>
        <v>4653541.9530871278</v>
      </c>
      <c r="AN56" s="16">
        <f>IF($L$16="",$AK56,IF($L$16&gt;$AJ56,$AK56,HLOOKUP($AJ56-$L$16,CapX!$A$18:$AP$26,$H$24,FALSE)*$AK56))</f>
        <v>4653541.9530871278</v>
      </c>
      <c r="AO56" s="136">
        <f>IF($L$17="",$AK56,IF($L$17&gt;$AJ56,$AK56,HLOOKUP($AJ56-$L$17,CapX!$A$18:$AP$26,$H$24,FALSE)*$AK56))</f>
        <v>4653541.9530871278</v>
      </c>
      <c r="AP56" s="16">
        <f>IF($L$18="",$AK56,IF($L$18&gt;$AJ56,$AK56,HLOOKUP($AJ56-$L$18,CapX!$A$18:$AP$26,$H$24,FALSE)*$AK56))</f>
        <v>4653541.9530871278</v>
      </c>
      <c r="AQ56" s="16">
        <f>IF($L$19="",$AK56,IF($L$19&gt;$AJ56,$AK56,HLOOKUP($AJ56-$L$19,CapX!$A$18:$AP$26,$H$24,FALSE)*$AK56))</f>
        <v>4653541.9530871278</v>
      </c>
      <c r="AS56" s="20">
        <v>2030</v>
      </c>
      <c r="AT56" s="84">
        <f t="shared" si="16"/>
        <v>0</v>
      </c>
      <c r="AU56" s="16">
        <f t="shared" si="17"/>
        <v>0</v>
      </c>
      <c r="AV56" s="16">
        <f t="shared" si="18"/>
        <v>0</v>
      </c>
      <c r="AW56" s="16">
        <f t="shared" si="19"/>
        <v>0</v>
      </c>
      <c r="AX56" s="136">
        <f t="shared" si="20"/>
        <v>0</v>
      </c>
      <c r="AY56" s="16">
        <f t="shared" si="21"/>
        <v>995857.97796064534</v>
      </c>
      <c r="BA56" s="115"/>
      <c r="BB56" s="138"/>
      <c r="BC56" s="138"/>
      <c r="BD56" s="138"/>
      <c r="BE56" s="138"/>
      <c r="BF56" s="138"/>
      <c r="BG56" s="138"/>
      <c r="BI56" s="115"/>
      <c r="BJ56" s="138"/>
      <c r="BK56" s="138"/>
      <c r="BL56" s="138"/>
      <c r="BM56" s="138"/>
      <c r="BN56" s="138"/>
      <c r="BO56" s="138"/>
    </row>
    <row r="57" spans="1:67">
      <c r="A57" s="67"/>
      <c r="B57" s="67"/>
      <c r="C57" s="67"/>
      <c r="D57" s="67"/>
      <c r="E57" s="67"/>
      <c r="F57" s="67"/>
      <c r="G57" s="67"/>
      <c r="H57" s="20">
        <v>2031</v>
      </c>
      <c r="I57" s="16">
        <f t="shared" si="22"/>
        <v>0</v>
      </c>
      <c r="J57" s="16">
        <f t="shared" si="5"/>
        <v>0</v>
      </c>
      <c r="K57" s="16">
        <f t="shared" si="6"/>
        <v>0</v>
      </c>
      <c r="L57" s="16">
        <f t="shared" si="7"/>
        <v>0</v>
      </c>
      <c r="M57" s="16">
        <f t="shared" si="8"/>
        <v>0</v>
      </c>
      <c r="N57" s="16">
        <f t="shared" si="9"/>
        <v>491337.82674941397</v>
      </c>
      <c r="O57" s="67"/>
      <c r="P57" s="67"/>
      <c r="Q57" s="67"/>
      <c r="R57" s="67"/>
      <c r="S57" s="20">
        <v>2031</v>
      </c>
      <c r="T57" s="84">
        <f>HLOOKUP($S57,CapX!$A$11:$AP$14,2,FALSE)</f>
        <v>4544149.6726459321</v>
      </c>
      <c r="U57" s="84">
        <f>IF($K$14="",$T57,IF($K$14&gt;$S57,$T57,HLOOKUP($S57-$K$14,CapX!$A$18:$AP$26,$H$24,FALSE)*$T57))</f>
        <v>4544149.6726459321</v>
      </c>
      <c r="V57" s="16">
        <f>IF($K$15="",$T57,IF($K$15&gt;$S57,$T57,HLOOKUP($S57-$K$15,CapX!$A$18:$AP$26,$H$24,FALSE)*$T57))</f>
        <v>4544149.6726459321</v>
      </c>
      <c r="W57" s="16">
        <f>IF($K$16="",$T57,IF($K$16&gt;$S57,$T57,HLOOKUP($S57-$K$16,CapX!$A$18:$AP$26,$H$24,FALSE)*$T57))</f>
        <v>4544149.6726459321</v>
      </c>
      <c r="X57" s="16">
        <f>IF($K$17="",$T57,IF($K$17&gt;$S57,$T57,HLOOKUP($S57-$K$17,CapX!$A$18:$AP$26,$H$24,FALSE)*$T57))</f>
        <v>4544149.6726459321</v>
      </c>
      <c r="Y57" s="16">
        <f>IF($K$18="",$T57,IF($K$18&gt;$S57,$T57,HLOOKUP($S57-$K$18,CapX!$A$18:$AP$26,$H$24,FALSE)*$T57))</f>
        <v>4544149.6726459321</v>
      </c>
      <c r="Z57" s="16">
        <f>IF($K$19="",$T57,IF($K$19&gt;$S57,$T57,HLOOKUP($S57-$K$19,CapX!$A$18:$AP$26,$H$24,FALSE)*$T57))</f>
        <v>4544149.6726459321</v>
      </c>
      <c r="AB57" s="20">
        <v>2031</v>
      </c>
      <c r="AC57" s="84">
        <f t="shared" si="10"/>
        <v>0</v>
      </c>
      <c r="AD57" s="16">
        <f t="shared" si="11"/>
        <v>0</v>
      </c>
      <c r="AE57" s="16">
        <f t="shared" si="12"/>
        <v>0</v>
      </c>
      <c r="AF57" s="16">
        <f t="shared" si="13"/>
        <v>0</v>
      </c>
      <c r="AG57" s="136">
        <f t="shared" si="14"/>
        <v>0</v>
      </c>
      <c r="AH57" s="16">
        <f t="shared" si="15"/>
        <v>180402.74200404351</v>
      </c>
      <c r="AJ57" s="20">
        <v>2031</v>
      </c>
      <c r="AK57" s="84">
        <f>HLOOKUP($S57,CapX!$A$11:$AP$14,3,FALSE)</f>
        <v>7832118.0036617247</v>
      </c>
      <c r="AL57" s="16">
        <f>IF($L$14="",$AK57,IF($L$14&gt;$AJ57,$AK57,HLOOKUP($AJ57-$L$14,CapX!$A$18:$AP$26,$H$24,FALSE)*$AK57))</f>
        <v>7832118.0036617247</v>
      </c>
      <c r="AM57" s="16">
        <f>IF($L$15="",$AK57,IF($L$15&gt;$AJ57,$AK57,HLOOKUP($AJ57-$L$15,CapX!$A$18:$AP$26,$H$24,FALSE)*$AK57))</f>
        <v>7832118.0036617247</v>
      </c>
      <c r="AN57" s="16">
        <f>IF($L$16="",$AK57,IF($L$16&gt;$AJ57,$AK57,HLOOKUP($AJ57-$L$16,CapX!$A$18:$AP$26,$H$24,FALSE)*$AK57))</f>
        <v>7832118.0036617247</v>
      </c>
      <c r="AO57" s="136">
        <f>IF($L$17="",$AK57,IF($L$17&gt;$AJ57,$AK57,HLOOKUP($AJ57-$L$17,CapX!$A$18:$AP$26,$H$24,FALSE)*$AK57))</f>
        <v>7832118.0036617247</v>
      </c>
      <c r="AP57" s="16">
        <f>IF($L$18="",$AK57,IF($L$18&gt;$AJ57,$AK57,HLOOKUP($AJ57-$L$18,CapX!$A$18:$AP$26,$H$24,FALSE)*$AK57))</f>
        <v>7832118.0036617247</v>
      </c>
      <c r="AQ57" s="16">
        <f>IF($L$19="",$AK57,IF($L$19&gt;$AJ57,$AK57,HLOOKUP($AJ57-$L$19,CapX!$A$18:$AP$26,$H$24,FALSE)*$AK57))</f>
        <v>7832118.0036617247</v>
      </c>
      <c r="AS57" s="20">
        <v>2031</v>
      </c>
      <c r="AT57" s="84">
        <f t="shared" si="16"/>
        <v>0</v>
      </c>
      <c r="AU57" s="16">
        <f t="shared" si="17"/>
        <v>0</v>
      </c>
      <c r="AV57" s="16">
        <f t="shared" si="18"/>
        <v>0</v>
      </c>
      <c r="AW57" s="16">
        <f t="shared" si="19"/>
        <v>0</v>
      </c>
      <c r="AX57" s="136">
        <f t="shared" si="20"/>
        <v>0</v>
      </c>
      <c r="AY57" s="16">
        <f t="shared" si="21"/>
        <v>310935.08474537049</v>
      </c>
      <c r="BA57" s="115"/>
      <c r="BB57" s="138"/>
      <c r="BC57" s="138"/>
      <c r="BD57" s="138"/>
      <c r="BE57" s="138"/>
      <c r="BF57" s="138"/>
      <c r="BG57" s="138"/>
      <c r="BI57" s="115"/>
      <c r="BJ57" s="138"/>
      <c r="BK57" s="138"/>
      <c r="BL57" s="138"/>
      <c r="BM57" s="138"/>
      <c r="BN57" s="138"/>
      <c r="BO57" s="138"/>
    </row>
    <row r="58" spans="1:67">
      <c r="A58" s="67"/>
      <c r="B58" s="67"/>
      <c r="C58" s="67"/>
      <c r="D58" s="67"/>
      <c r="E58" s="67"/>
      <c r="F58" s="67"/>
      <c r="G58" s="67"/>
      <c r="H58" s="20">
        <v>2032</v>
      </c>
      <c r="I58" s="16">
        <f t="shared" si="22"/>
        <v>0</v>
      </c>
      <c r="J58" s="16">
        <f t="shared" si="5"/>
        <v>0</v>
      </c>
      <c r="K58" s="16">
        <f t="shared" si="6"/>
        <v>0</v>
      </c>
      <c r="L58" s="16">
        <f t="shared" si="7"/>
        <v>0</v>
      </c>
      <c r="M58" s="16">
        <f t="shared" si="8"/>
        <v>0</v>
      </c>
      <c r="N58" s="16">
        <f t="shared" si="9"/>
        <v>0</v>
      </c>
      <c r="O58" s="67"/>
      <c r="P58" s="67"/>
      <c r="Q58" s="67"/>
      <c r="R58" s="67"/>
      <c r="S58" s="20">
        <v>2032</v>
      </c>
      <c r="T58" s="84">
        <f>HLOOKUP($S58,CapX!$A$11:$AP$14,2,FALSE)</f>
        <v>7366453.721772044</v>
      </c>
      <c r="U58" s="84">
        <f>IF($K$14="",$T58,IF($K$14&gt;$S58,$T58,HLOOKUP($S58-$K$14,CapX!$A$18:$AP$26,$H$24,FALSE)*$T58))</f>
        <v>7366453.721772044</v>
      </c>
      <c r="V58" s="16">
        <f>IF($K$15="",$T58,IF($K$15&gt;$S58,$T58,HLOOKUP($S58-$K$15,CapX!$A$18:$AP$26,$H$24,FALSE)*$T58))</f>
        <v>7366453.721772044</v>
      </c>
      <c r="W58" s="16">
        <f>IF($K$16="",$T58,IF($K$16&gt;$S58,$T58,HLOOKUP($S58-$K$16,CapX!$A$18:$AP$26,$H$24,FALSE)*$T58))</f>
        <v>7366453.721772044</v>
      </c>
      <c r="X58" s="16">
        <f>IF($K$17="",$T58,IF($K$17&gt;$S58,$T58,HLOOKUP($S58-$K$17,CapX!$A$18:$AP$26,$H$24,FALSE)*$T58))</f>
        <v>7366453.721772044</v>
      </c>
      <c r="Y58" s="16">
        <f>IF($K$18="",$T58,IF($K$18&gt;$S58,$T58,HLOOKUP($S58-$K$18,CapX!$A$18:$AP$26,$H$24,FALSE)*$T58))</f>
        <v>7366453.721772044</v>
      </c>
      <c r="Z58" s="16">
        <f>IF($K$19="",$T58,IF($K$19&gt;$S58,$T58,HLOOKUP($S58-$K$19,CapX!$A$18:$AP$26,$H$24,FALSE)*$T58))</f>
        <v>7366453.721772044</v>
      </c>
      <c r="AB58" s="20">
        <v>2032</v>
      </c>
      <c r="AC58" s="84">
        <f t="shared" si="10"/>
        <v>0</v>
      </c>
      <c r="AD58" s="16">
        <f t="shared" si="11"/>
        <v>0</v>
      </c>
      <c r="AE58" s="16">
        <f t="shared" si="12"/>
        <v>0</v>
      </c>
      <c r="AF58" s="16">
        <f t="shared" si="13"/>
        <v>0</v>
      </c>
      <c r="AG58" s="136">
        <f t="shared" si="14"/>
        <v>0</v>
      </c>
      <c r="AH58" s="16">
        <f t="shared" si="15"/>
        <v>0</v>
      </c>
      <c r="AJ58" s="20">
        <v>2032</v>
      </c>
      <c r="AK58" s="84">
        <f>HLOOKUP($S58,CapX!$A$11:$AP$14,3,FALSE)</f>
        <v>12579304.722417928</v>
      </c>
      <c r="AL58" s="16">
        <f>IF($L$14="",$AK58,IF($L$14&gt;$AJ58,$AK58,HLOOKUP($AJ58-$L$14,CapX!$A$18:$AP$26,$H$24,FALSE)*$AK58))</f>
        <v>12579304.722417928</v>
      </c>
      <c r="AM58" s="16">
        <f>IF($L$15="",$AK58,IF($L$15&gt;$AJ58,$AK58,HLOOKUP($AJ58-$L$15,CapX!$A$18:$AP$26,$H$24,FALSE)*$AK58))</f>
        <v>12579304.722417928</v>
      </c>
      <c r="AN58" s="16">
        <f>IF($L$16="",$AK58,IF($L$16&gt;$AJ58,$AK58,HLOOKUP($AJ58-$L$16,CapX!$A$18:$AP$26,$H$24,FALSE)*$AK58))</f>
        <v>12579304.722417928</v>
      </c>
      <c r="AO58" s="136">
        <f>IF($L$17="",$AK58,IF($L$17&gt;$AJ58,$AK58,HLOOKUP($AJ58-$L$17,CapX!$A$18:$AP$26,$H$24,FALSE)*$AK58))</f>
        <v>12579304.722417928</v>
      </c>
      <c r="AP58" s="16">
        <f>IF($L$18="",$AK58,IF($L$18&gt;$AJ58,$AK58,HLOOKUP($AJ58-$L$18,CapX!$A$18:$AP$26,$H$24,FALSE)*$AK58))</f>
        <v>12579304.722417928</v>
      </c>
      <c r="AQ58" s="16">
        <f>IF($L$19="",$AK58,IF($L$19&gt;$AJ58,$AK58,HLOOKUP($AJ58-$L$19,CapX!$A$18:$AP$26,$H$24,FALSE)*$AK58))</f>
        <v>12579304.722417928</v>
      </c>
      <c r="AS58" s="20">
        <v>2032</v>
      </c>
      <c r="AT58" s="84">
        <f t="shared" si="16"/>
        <v>0</v>
      </c>
      <c r="AU58" s="16">
        <f t="shared" si="17"/>
        <v>0</v>
      </c>
      <c r="AV58" s="16">
        <f t="shared" si="18"/>
        <v>0</v>
      </c>
      <c r="AW58" s="16">
        <f t="shared" si="19"/>
        <v>0</v>
      </c>
      <c r="AX58" s="136">
        <f t="shared" si="20"/>
        <v>0</v>
      </c>
      <c r="AY58" s="16">
        <f t="shared" si="21"/>
        <v>0</v>
      </c>
      <c r="BA58" s="115"/>
      <c r="BB58" s="138"/>
      <c r="BC58" s="138"/>
      <c r="BD58" s="138"/>
      <c r="BE58" s="138"/>
      <c r="BF58" s="138"/>
      <c r="BG58" s="138"/>
      <c r="BI58" s="115"/>
      <c r="BJ58" s="138"/>
      <c r="BK58" s="138"/>
      <c r="BL58" s="138"/>
      <c r="BM58" s="138"/>
      <c r="BN58" s="138"/>
      <c r="BO58" s="138"/>
    </row>
    <row r="59" spans="1:67">
      <c r="A59" s="67"/>
      <c r="B59" s="67"/>
      <c r="C59" s="67"/>
      <c r="D59" s="67"/>
      <c r="E59" s="67"/>
      <c r="F59" s="67"/>
      <c r="G59" s="67"/>
      <c r="H59" s="20">
        <v>2033</v>
      </c>
      <c r="I59" s="16">
        <f t="shared" si="22"/>
        <v>0</v>
      </c>
      <c r="J59" s="16">
        <f t="shared" si="5"/>
        <v>0</v>
      </c>
      <c r="K59" s="16">
        <f t="shared" si="6"/>
        <v>0</v>
      </c>
      <c r="L59" s="16">
        <f t="shared" si="7"/>
        <v>0</v>
      </c>
      <c r="M59" s="16">
        <f t="shared" si="8"/>
        <v>0</v>
      </c>
      <c r="N59" s="16">
        <f t="shared" si="9"/>
        <v>0</v>
      </c>
      <c r="O59" s="67"/>
      <c r="P59" s="67"/>
      <c r="Q59" s="67"/>
      <c r="R59" s="67"/>
      <c r="S59" s="20">
        <v>2033</v>
      </c>
      <c r="T59" s="84">
        <f>HLOOKUP($S59,CapX!$A$11:$AP$14,2,FALSE)</f>
        <v>12456851.998365872</v>
      </c>
      <c r="U59" s="84">
        <f>IF($K$14="",$T59,IF($K$14&gt;$S59,$T59,HLOOKUP($S59-$K$14,CapX!$A$18:$AP$26,$H$24,FALSE)*$T59))</f>
        <v>12456851.998365872</v>
      </c>
      <c r="V59" s="16">
        <f>IF($K$15="",$T59,IF($K$15&gt;$S59,$T59,HLOOKUP($S59-$K$15,CapX!$A$18:$AP$26,$H$24,FALSE)*$T59))</f>
        <v>12456851.998365872</v>
      </c>
      <c r="W59" s="16">
        <f>IF($K$16="",$T59,IF($K$16&gt;$S59,$T59,HLOOKUP($S59-$K$16,CapX!$A$18:$AP$26,$H$24,FALSE)*$T59))</f>
        <v>12456851.998365872</v>
      </c>
      <c r="X59" s="16">
        <f>IF($K$17="",$T59,IF($K$17&gt;$S59,$T59,HLOOKUP($S59-$K$17,CapX!$A$18:$AP$26,$H$24,FALSE)*$T59))</f>
        <v>12456851.998365872</v>
      </c>
      <c r="Y59" s="16">
        <f>IF($K$18="",$T59,IF($K$18&gt;$S59,$T59,HLOOKUP($S59-$K$18,CapX!$A$18:$AP$26,$H$24,FALSE)*$T59))</f>
        <v>12456851.998365872</v>
      </c>
      <c r="Z59" s="16">
        <f>IF($K$19="",$T59,IF($K$19&gt;$S59,$T59,HLOOKUP($S59-$K$19,CapX!$A$18:$AP$26,$H$24,FALSE)*$T59))</f>
        <v>12456851.998365872</v>
      </c>
      <c r="AB59" s="20">
        <v>2033</v>
      </c>
      <c r="AC59" s="84">
        <f t="shared" si="10"/>
        <v>0</v>
      </c>
      <c r="AD59" s="16">
        <f t="shared" si="11"/>
        <v>0</v>
      </c>
      <c r="AE59" s="16">
        <f t="shared" si="12"/>
        <v>0</v>
      </c>
      <c r="AF59" s="16">
        <f t="shared" si="13"/>
        <v>0</v>
      </c>
      <c r="AG59" s="136">
        <f t="shared" si="14"/>
        <v>0</v>
      </c>
      <c r="AH59" s="16">
        <f t="shared" si="15"/>
        <v>0</v>
      </c>
      <c r="AJ59" s="20">
        <v>2033</v>
      </c>
      <c r="AK59" s="84">
        <f>HLOOKUP($S59,CapX!$A$11:$AP$14,3,FALSE)</f>
        <v>4841545.0479918476</v>
      </c>
      <c r="AL59" s="16">
        <f>IF($L$14="",$AK59,IF($L$14&gt;$AJ59,$AK59,HLOOKUP($AJ59-$L$14,CapX!$A$18:$AP$26,$H$24,FALSE)*$AK59))</f>
        <v>4841545.0479918476</v>
      </c>
      <c r="AM59" s="16">
        <f>IF($L$15="",$AK59,IF($L$15&gt;$AJ59,$AK59,HLOOKUP($AJ59-$L$15,CapX!$A$18:$AP$26,$H$24,FALSE)*$AK59))</f>
        <v>4841545.0479918476</v>
      </c>
      <c r="AN59" s="16">
        <f>IF($L$16="",$AK59,IF($L$16&gt;$AJ59,$AK59,HLOOKUP($AJ59-$L$16,CapX!$A$18:$AP$26,$H$24,FALSE)*$AK59))</f>
        <v>4841545.0479918476</v>
      </c>
      <c r="AO59" s="136">
        <f>IF($L$17="",$AK59,IF($L$17&gt;$AJ59,$AK59,HLOOKUP($AJ59-$L$17,CapX!$A$18:$AP$26,$H$24,FALSE)*$AK59))</f>
        <v>4841545.0479918476</v>
      </c>
      <c r="AP59" s="16">
        <f>IF($L$18="",$AK59,IF($L$18&gt;$AJ59,$AK59,HLOOKUP($AJ59-$L$18,CapX!$A$18:$AP$26,$H$24,FALSE)*$AK59))</f>
        <v>4841545.0479918476</v>
      </c>
      <c r="AQ59" s="16">
        <f>IF($L$19="",$AK59,IF($L$19&gt;$AJ59,$AK59,HLOOKUP($AJ59-$L$19,CapX!$A$18:$AP$26,$H$24,FALSE)*$AK59))</f>
        <v>4841545.0479918476</v>
      </c>
      <c r="AS59" s="20">
        <v>2033</v>
      </c>
      <c r="AT59" s="84">
        <f t="shared" si="16"/>
        <v>0</v>
      </c>
      <c r="AU59" s="16">
        <f t="shared" si="17"/>
        <v>0</v>
      </c>
      <c r="AV59" s="16">
        <f t="shared" si="18"/>
        <v>0</v>
      </c>
      <c r="AW59" s="16">
        <f t="shared" si="19"/>
        <v>0</v>
      </c>
      <c r="AX59" s="136">
        <f t="shared" si="20"/>
        <v>0</v>
      </c>
      <c r="AY59" s="16">
        <f t="shared" si="21"/>
        <v>0</v>
      </c>
      <c r="BA59" s="115"/>
      <c r="BB59" s="138"/>
      <c r="BC59" s="138"/>
      <c r="BD59" s="138"/>
      <c r="BE59" s="138"/>
      <c r="BF59" s="138"/>
      <c r="BG59" s="138"/>
      <c r="BI59" s="115"/>
      <c r="BJ59" s="138"/>
      <c r="BK59" s="138"/>
      <c r="BL59" s="138"/>
      <c r="BM59" s="138"/>
      <c r="BN59" s="138"/>
      <c r="BO59" s="138"/>
    </row>
    <row r="60" spans="1:67">
      <c r="A60" s="67"/>
      <c r="B60" s="67"/>
      <c r="C60" s="67"/>
      <c r="D60" s="67"/>
      <c r="E60" s="67"/>
      <c r="F60" s="67"/>
      <c r="G60" s="67"/>
      <c r="H60" s="20">
        <v>2034</v>
      </c>
      <c r="I60" s="16">
        <f t="shared" si="22"/>
        <v>0</v>
      </c>
      <c r="J60" s="16">
        <f t="shared" si="5"/>
        <v>0</v>
      </c>
      <c r="K60" s="16">
        <f t="shared" si="6"/>
        <v>0</v>
      </c>
      <c r="L60" s="16">
        <f t="shared" si="7"/>
        <v>0</v>
      </c>
      <c r="M60" s="16">
        <f t="shared" si="8"/>
        <v>0</v>
      </c>
      <c r="N60" s="16">
        <f t="shared" si="9"/>
        <v>0</v>
      </c>
      <c r="O60" s="67"/>
      <c r="P60" s="67"/>
      <c r="Q60" s="67"/>
      <c r="R60" s="67"/>
      <c r="S60" s="20">
        <v>2034</v>
      </c>
      <c r="T60" s="84">
        <f>HLOOKUP($S60,CapX!$A$11:$AP$14,2,FALSE)</f>
        <v>4727733.3194208285</v>
      </c>
      <c r="U60" s="84">
        <f>IF($K$14="",$T60,IF($K$14&gt;$S60,$T60,HLOOKUP($S60-$K$14,CapX!$A$18:$AP$26,$H$24,FALSE)*$T60))</f>
        <v>4727733.3194208285</v>
      </c>
      <c r="V60" s="16">
        <f>IF($K$15="",$T60,IF($K$15&gt;$S60,$T60,HLOOKUP($S60-$K$15,CapX!$A$18:$AP$26,$H$24,FALSE)*$T60))</f>
        <v>4727733.3194208285</v>
      </c>
      <c r="W60" s="16">
        <f>IF($K$16="",$T60,IF($K$16&gt;$S60,$T60,HLOOKUP($S60-$K$16,CapX!$A$18:$AP$26,$H$24,FALSE)*$T60))</f>
        <v>4727733.3194208285</v>
      </c>
      <c r="X60" s="16">
        <f>IF($K$17="",$T60,IF($K$17&gt;$S60,$T60,HLOOKUP($S60-$K$17,CapX!$A$18:$AP$26,$H$24,FALSE)*$T60))</f>
        <v>4727733.3194208285</v>
      </c>
      <c r="Y60" s="16">
        <f>IF($K$18="",$T60,IF($K$18&gt;$S60,$T60,HLOOKUP($S60-$K$18,CapX!$A$18:$AP$26,$H$24,FALSE)*$T60))</f>
        <v>4727733.3194208285</v>
      </c>
      <c r="Z60" s="16">
        <f>IF($K$19="",$T60,IF($K$19&gt;$S60,$T60,HLOOKUP($S60-$K$19,CapX!$A$18:$AP$26,$H$24,FALSE)*$T60))</f>
        <v>4727733.3194208285</v>
      </c>
      <c r="AB60" s="20">
        <v>2034</v>
      </c>
      <c r="AC60" s="84">
        <f t="shared" si="10"/>
        <v>0</v>
      </c>
      <c r="AD60" s="16">
        <f t="shared" si="11"/>
        <v>0</v>
      </c>
      <c r="AE60" s="16">
        <f t="shared" si="12"/>
        <v>0</v>
      </c>
      <c r="AF60" s="16">
        <f t="shared" si="13"/>
        <v>0</v>
      </c>
      <c r="AG60" s="136">
        <f t="shared" si="14"/>
        <v>0</v>
      </c>
      <c r="AH60" s="16">
        <f t="shared" si="15"/>
        <v>0</v>
      </c>
      <c r="AJ60" s="20">
        <v>2034</v>
      </c>
      <c r="AK60" s="84">
        <f>HLOOKUP($S60,CapX!$A$11:$AP$14,3,FALSE)</f>
        <v>8148535.5710096592</v>
      </c>
      <c r="AL60" s="16">
        <f>IF($L$14="",$AK60,IF($L$14&gt;$AJ60,$AK60,HLOOKUP($AJ60-$L$14,CapX!$A$18:$AP$26,$H$24,FALSE)*$AK60))</f>
        <v>8148535.5710096592</v>
      </c>
      <c r="AM60" s="16">
        <f>IF($L$15="",$AK60,IF($L$15&gt;$AJ60,$AK60,HLOOKUP($AJ60-$L$15,CapX!$A$18:$AP$26,$H$24,FALSE)*$AK60))</f>
        <v>8148535.5710096592</v>
      </c>
      <c r="AN60" s="16">
        <f>IF($L$16="",$AK60,IF($L$16&gt;$AJ60,$AK60,HLOOKUP($AJ60-$L$16,CapX!$A$18:$AP$26,$H$24,FALSE)*$AK60))</f>
        <v>8148535.5710096592</v>
      </c>
      <c r="AO60" s="136">
        <f>IF($L$17="",$AK60,IF($L$17&gt;$AJ60,$AK60,HLOOKUP($AJ60-$L$17,CapX!$A$18:$AP$26,$H$24,FALSE)*$AK60))</f>
        <v>8148535.5710096592</v>
      </c>
      <c r="AP60" s="16">
        <f>IF($L$18="",$AK60,IF($L$18&gt;$AJ60,$AK60,HLOOKUP($AJ60-$L$18,CapX!$A$18:$AP$26,$H$24,FALSE)*$AK60))</f>
        <v>8148535.5710096592</v>
      </c>
      <c r="AQ60" s="16">
        <f>IF($L$19="",$AK60,IF($L$19&gt;$AJ60,$AK60,HLOOKUP($AJ60-$L$19,CapX!$A$18:$AP$26,$H$24,FALSE)*$AK60))</f>
        <v>8148535.5710096592</v>
      </c>
      <c r="AS60" s="20">
        <v>2034</v>
      </c>
      <c r="AT60" s="84">
        <f t="shared" si="16"/>
        <v>0</v>
      </c>
      <c r="AU60" s="16">
        <f t="shared" si="17"/>
        <v>0</v>
      </c>
      <c r="AV60" s="16">
        <f t="shared" si="18"/>
        <v>0</v>
      </c>
      <c r="AW60" s="16">
        <f t="shared" si="19"/>
        <v>0</v>
      </c>
      <c r="AX60" s="136">
        <f t="shared" si="20"/>
        <v>0</v>
      </c>
      <c r="AY60" s="16">
        <f t="shared" si="21"/>
        <v>0</v>
      </c>
      <c r="BA60" s="115"/>
      <c r="BB60" s="138"/>
      <c r="BC60" s="138"/>
      <c r="BD60" s="138"/>
      <c r="BE60" s="138"/>
      <c r="BF60" s="138"/>
      <c r="BG60" s="138"/>
      <c r="BI60" s="115"/>
      <c r="BJ60" s="138"/>
      <c r="BK60" s="138"/>
      <c r="BL60" s="138"/>
      <c r="BM60" s="138"/>
      <c r="BN60" s="138"/>
      <c r="BO60" s="138"/>
    </row>
    <row r="61" spans="1:67">
      <c r="A61" s="67"/>
      <c r="B61" s="67"/>
      <c r="C61" s="67"/>
      <c r="D61" s="67"/>
      <c r="E61" s="67"/>
      <c r="F61" s="67"/>
      <c r="G61" s="67"/>
      <c r="H61" s="20">
        <v>2035</v>
      </c>
      <c r="I61" s="16">
        <f t="shared" si="22"/>
        <v>0</v>
      </c>
      <c r="J61" s="16">
        <f t="shared" si="5"/>
        <v>0</v>
      </c>
      <c r="K61" s="16">
        <f t="shared" si="6"/>
        <v>0</v>
      </c>
      <c r="L61" s="16">
        <f t="shared" si="7"/>
        <v>0</v>
      </c>
      <c r="M61" s="16">
        <f t="shared" si="8"/>
        <v>0</v>
      </c>
      <c r="N61" s="16">
        <f t="shared" si="9"/>
        <v>0</v>
      </c>
      <c r="O61" s="67"/>
      <c r="P61" s="67"/>
      <c r="Q61" s="67"/>
      <c r="R61" s="67"/>
      <c r="S61" s="20">
        <v>2035</v>
      </c>
      <c r="T61" s="84">
        <f>HLOOKUP($S61,CapX!$A$11:$AP$14,2,FALSE)</f>
        <v>7664058.4521316346</v>
      </c>
      <c r="U61" s="84">
        <f>IF($K$14="",$T61,IF($K$14&gt;$S61,$T61,HLOOKUP($S61-$K$14,CapX!$A$18:$AP$26,$H$24,FALSE)*$T61))</f>
        <v>7664058.4521316346</v>
      </c>
      <c r="V61" s="16">
        <f>IF($K$15="",$T61,IF($K$15&gt;$S61,$T61,HLOOKUP($S61-$K$15,CapX!$A$18:$AP$26,$H$24,FALSE)*$T61))</f>
        <v>7664058.4521316346</v>
      </c>
      <c r="W61" s="16">
        <f>IF($K$16="",$T61,IF($K$16&gt;$S61,$T61,HLOOKUP($S61-$K$16,CapX!$A$18:$AP$26,$H$24,FALSE)*$T61))</f>
        <v>7664058.4521316346</v>
      </c>
      <c r="X61" s="16">
        <f>IF($K$17="",$T61,IF($K$17&gt;$S61,$T61,HLOOKUP($S61-$K$17,CapX!$A$18:$AP$26,$H$24,FALSE)*$T61))</f>
        <v>7664058.4521316346</v>
      </c>
      <c r="Y61" s="16">
        <f>IF($K$18="",$T61,IF($K$18&gt;$S61,$T61,HLOOKUP($S61-$K$18,CapX!$A$18:$AP$26,$H$24,FALSE)*$T61))</f>
        <v>7664058.4521316346</v>
      </c>
      <c r="Z61" s="16">
        <f>IF($K$19="",$T61,IF($K$19&gt;$S61,$T61,HLOOKUP($S61-$K$19,CapX!$A$18:$AP$26,$H$24,FALSE)*$T61))</f>
        <v>7664058.4521316346</v>
      </c>
      <c r="AB61" s="20">
        <v>2035</v>
      </c>
      <c r="AC61" s="84">
        <f t="shared" si="10"/>
        <v>0</v>
      </c>
      <c r="AD61" s="16">
        <f t="shared" si="11"/>
        <v>0</v>
      </c>
      <c r="AE61" s="16">
        <f t="shared" si="12"/>
        <v>0</v>
      </c>
      <c r="AF61" s="16">
        <f t="shared" si="13"/>
        <v>0</v>
      </c>
      <c r="AG61" s="136">
        <f t="shared" si="14"/>
        <v>0</v>
      </c>
      <c r="AH61" s="16">
        <f t="shared" si="15"/>
        <v>0</v>
      </c>
      <c r="AJ61" s="20">
        <v>2035</v>
      </c>
      <c r="AK61" s="84">
        <f>HLOOKUP($S61,CapX!$A$11:$AP$14,3,FALSE)</f>
        <v>13087508.633203615</v>
      </c>
      <c r="AL61" s="16">
        <f>IF($L$14="",$AK61,IF($L$14&gt;$AJ61,$AK61,HLOOKUP($AJ61-$L$14,CapX!$A$18:$AP$26,$H$24,FALSE)*$AK61))</f>
        <v>13087508.633203615</v>
      </c>
      <c r="AM61" s="16">
        <f>IF($L$15="",$AK61,IF($L$15&gt;$AJ61,$AK61,HLOOKUP($AJ61-$L$15,CapX!$A$18:$AP$26,$H$24,FALSE)*$AK61))</f>
        <v>13087508.633203615</v>
      </c>
      <c r="AN61" s="16">
        <f>IF($L$16="",$AK61,IF($L$16&gt;$AJ61,$AK61,HLOOKUP($AJ61-$L$16,CapX!$A$18:$AP$26,$H$24,FALSE)*$AK61))</f>
        <v>13087508.633203615</v>
      </c>
      <c r="AO61" s="136">
        <f>IF($L$17="",$AK61,IF($L$17&gt;$AJ61,$AK61,HLOOKUP($AJ61-$L$17,CapX!$A$18:$AP$26,$H$24,FALSE)*$AK61))</f>
        <v>13087508.633203615</v>
      </c>
      <c r="AP61" s="16">
        <f>IF($L$18="",$AK61,IF($L$18&gt;$AJ61,$AK61,HLOOKUP($AJ61-$L$18,CapX!$A$18:$AP$26,$H$24,FALSE)*$AK61))</f>
        <v>13087508.633203615</v>
      </c>
      <c r="AQ61" s="16">
        <f>IF($L$19="",$AK61,IF($L$19&gt;$AJ61,$AK61,HLOOKUP($AJ61-$L$19,CapX!$A$18:$AP$26,$H$24,FALSE)*$AK61))</f>
        <v>13087508.633203615</v>
      </c>
      <c r="AS61" s="20">
        <v>2035</v>
      </c>
      <c r="AT61" s="84">
        <f t="shared" si="16"/>
        <v>0</v>
      </c>
      <c r="AU61" s="16">
        <f t="shared" si="17"/>
        <v>0</v>
      </c>
      <c r="AV61" s="16">
        <f t="shared" si="18"/>
        <v>0</v>
      </c>
      <c r="AW61" s="16">
        <f t="shared" si="19"/>
        <v>0</v>
      </c>
      <c r="AX61" s="136">
        <f t="shared" si="20"/>
        <v>0</v>
      </c>
      <c r="AY61" s="16">
        <f t="shared" si="21"/>
        <v>0</v>
      </c>
      <c r="BA61" s="115"/>
      <c r="BB61" s="138"/>
      <c r="BC61" s="138"/>
      <c r="BD61" s="138"/>
      <c r="BE61" s="138"/>
      <c r="BF61" s="138"/>
      <c r="BG61" s="138"/>
      <c r="BI61" s="115"/>
      <c r="BJ61" s="138"/>
      <c r="BK61" s="138"/>
      <c r="BL61" s="138"/>
      <c r="BM61" s="138"/>
      <c r="BN61" s="138"/>
      <c r="BO61" s="138"/>
    </row>
    <row r="62" spans="1:67">
      <c r="A62" s="67"/>
      <c r="B62" s="67"/>
      <c r="C62" s="67"/>
      <c r="D62" s="67"/>
      <c r="E62" s="67"/>
      <c r="F62" s="67"/>
      <c r="G62" s="67"/>
      <c r="H62" s="20">
        <v>2036</v>
      </c>
      <c r="I62" s="16">
        <f t="shared" si="22"/>
        <v>0</v>
      </c>
      <c r="J62" s="16">
        <f t="shared" si="5"/>
        <v>0</v>
      </c>
      <c r="K62" s="16">
        <f t="shared" si="6"/>
        <v>0</v>
      </c>
      <c r="L62" s="16">
        <f t="shared" si="7"/>
        <v>0</v>
      </c>
      <c r="M62" s="16">
        <f t="shared" si="8"/>
        <v>0</v>
      </c>
      <c r="N62" s="16">
        <f t="shared" si="9"/>
        <v>0</v>
      </c>
      <c r="O62" s="67"/>
      <c r="P62" s="67"/>
      <c r="Q62" s="67"/>
      <c r="R62" s="67"/>
      <c r="S62" s="20">
        <v>2036</v>
      </c>
      <c r="T62" s="84">
        <f>HLOOKUP($S62,CapX!$A$11:$AP$14,2,FALSE)</f>
        <v>12960108.819099851</v>
      </c>
      <c r="U62" s="84">
        <f>IF($K$14="",$T62,IF($K$14&gt;$S62,$T62,HLOOKUP($S62-$K$14,CapX!$A$18:$AP$26,$H$24,FALSE)*$T62))</f>
        <v>12960108.819099851</v>
      </c>
      <c r="V62" s="16">
        <f>IF($K$15="",$T62,IF($K$15&gt;$S62,$T62,HLOOKUP($S62-$K$15,CapX!$A$18:$AP$26,$H$24,FALSE)*$T62))</f>
        <v>12960108.819099851</v>
      </c>
      <c r="W62" s="16">
        <f>IF($K$16="",$T62,IF($K$16&gt;$S62,$T62,HLOOKUP($S62-$K$16,CapX!$A$18:$AP$26,$H$24,FALSE)*$T62))</f>
        <v>12960108.819099851</v>
      </c>
      <c r="X62" s="16">
        <f>IF($K$17="",$T62,IF($K$17&gt;$S62,$T62,HLOOKUP($S62-$K$17,CapX!$A$18:$AP$26,$H$24,FALSE)*$T62))</f>
        <v>12960108.819099851</v>
      </c>
      <c r="Y62" s="16">
        <f>IF($K$18="",$T62,IF($K$18&gt;$S62,$T62,HLOOKUP($S62-$K$18,CapX!$A$18:$AP$26,$H$24,FALSE)*$T62))</f>
        <v>12960108.819099851</v>
      </c>
      <c r="Z62" s="16">
        <f>IF($K$19="",$T62,IF($K$19&gt;$S62,$T62,HLOOKUP($S62-$K$19,CapX!$A$18:$AP$26,$H$24,FALSE)*$T62))</f>
        <v>12960108.819099851</v>
      </c>
      <c r="AB62" s="20">
        <v>2036</v>
      </c>
      <c r="AC62" s="84">
        <f t="shared" si="10"/>
        <v>0</v>
      </c>
      <c r="AD62" s="16">
        <f t="shared" si="11"/>
        <v>0</v>
      </c>
      <c r="AE62" s="16">
        <f t="shared" si="12"/>
        <v>0</v>
      </c>
      <c r="AF62" s="16">
        <f t="shared" si="13"/>
        <v>0</v>
      </c>
      <c r="AG62" s="136">
        <f t="shared" si="14"/>
        <v>0</v>
      </c>
      <c r="AH62" s="16">
        <f t="shared" si="15"/>
        <v>0</v>
      </c>
      <c r="AJ62" s="20">
        <v>2036</v>
      </c>
      <c r="AK62" s="84">
        <f>HLOOKUP($S62,CapX!$A$11:$AP$14,3,FALSE)</f>
        <v>5037143.4679307193</v>
      </c>
      <c r="AL62" s="16">
        <f>IF($L$14="",$AK62,IF($L$14&gt;$AJ62,$AK62,HLOOKUP($AJ62-$L$14,CapX!$A$18:$AP$26,$H$24,FALSE)*$AK62))</f>
        <v>5037143.4679307193</v>
      </c>
      <c r="AM62" s="16">
        <f>IF($L$15="",$AK62,IF($L$15&gt;$AJ62,$AK62,HLOOKUP($AJ62-$L$15,CapX!$A$18:$AP$26,$H$24,FALSE)*$AK62))</f>
        <v>5037143.4679307193</v>
      </c>
      <c r="AN62" s="16">
        <f>IF($L$16="",$AK62,IF($L$16&gt;$AJ62,$AK62,HLOOKUP($AJ62-$L$16,CapX!$A$18:$AP$26,$H$24,FALSE)*$AK62))</f>
        <v>5037143.4679307193</v>
      </c>
      <c r="AO62" s="136">
        <f>IF($L$17="",$AK62,IF($L$17&gt;$AJ62,$AK62,HLOOKUP($AJ62-$L$17,CapX!$A$18:$AP$26,$H$24,FALSE)*$AK62))</f>
        <v>5037143.4679307193</v>
      </c>
      <c r="AP62" s="16">
        <f>IF($L$18="",$AK62,IF($L$18&gt;$AJ62,$AK62,HLOOKUP($AJ62-$L$18,CapX!$A$18:$AP$26,$H$24,FALSE)*$AK62))</f>
        <v>5037143.4679307193</v>
      </c>
      <c r="AQ62" s="16">
        <f>IF($L$19="",$AK62,IF($L$19&gt;$AJ62,$AK62,HLOOKUP($AJ62-$L$19,CapX!$A$18:$AP$26,$H$24,FALSE)*$AK62))</f>
        <v>5037143.4679307193</v>
      </c>
      <c r="AS62" s="20">
        <v>2036</v>
      </c>
      <c r="AT62" s="84">
        <f t="shared" si="16"/>
        <v>0</v>
      </c>
      <c r="AU62" s="16">
        <f t="shared" si="17"/>
        <v>0</v>
      </c>
      <c r="AV62" s="16">
        <f t="shared" si="18"/>
        <v>0</v>
      </c>
      <c r="AW62" s="16">
        <f t="shared" si="19"/>
        <v>0</v>
      </c>
      <c r="AX62" s="136">
        <f t="shared" si="20"/>
        <v>0</v>
      </c>
      <c r="AY62" s="16">
        <f t="shared" si="21"/>
        <v>0</v>
      </c>
      <c r="BA62" s="115"/>
      <c r="BB62" s="138"/>
      <c r="BC62" s="138"/>
      <c r="BD62" s="138"/>
      <c r="BE62" s="138"/>
      <c r="BF62" s="138"/>
      <c r="BG62" s="138"/>
      <c r="BI62" s="115"/>
      <c r="BJ62" s="138"/>
      <c r="BK62" s="138"/>
      <c r="BL62" s="138"/>
      <c r="BM62" s="138"/>
      <c r="BN62" s="138"/>
      <c r="BO62" s="138"/>
    </row>
    <row r="63" spans="1:67">
      <c r="A63" s="67"/>
      <c r="B63" s="67"/>
      <c r="C63" s="67"/>
      <c r="D63" s="67"/>
      <c r="E63" s="67"/>
      <c r="F63" s="67"/>
      <c r="G63" s="67"/>
      <c r="H63" s="20">
        <v>2037</v>
      </c>
      <c r="I63" s="16">
        <f t="shared" si="22"/>
        <v>0</v>
      </c>
      <c r="J63" s="16">
        <f t="shared" si="5"/>
        <v>0</v>
      </c>
      <c r="K63" s="16">
        <f t="shared" si="6"/>
        <v>0</v>
      </c>
      <c r="L63" s="16">
        <f t="shared" si="7"/>
        <v>0</v>
      </c>
      <c r="M63" s="16">
        <f t="shared" si="8"/>
        <v>0</v>
      </c>
      <c r="N63" s="16">
        <f t="shared" si="9"/>
        <v>0</v>
      </c>
      <c r="O63" s="67"/>
      <c r="P63" s="67"/>
      <c r="Q63" s="67"/>
      <c r="R63" s="67"/>
      <c r="S63" s="20">
        <v>2037</v>
      </c>
      <c r="T63" s="84">
        <f>HLOOKUP($S63,CapX!$A$11:$AP$14,2,FALSE)</f>
        <v>4918733.74552543</v>
      </c>
      <c r="U63" s="84">
        <f>IF($K$14="",$T63,IF($K$14&gt;$S63,$T63,HLOOKUP($S63-$K$14,CapX!$A$18:$AP$26,$H$24,FALSE)*$T63))</f>
        <v>4918733.74552543</v>
      </c>
      <c r="V63" s="16">
        <f>IF($K$15="",$T63,IF($K$15&gt;$S63,$T63,HLOOKUP($S63-$K$15,CapX!$A$18:$AP$26,$H$24,FALSE)*$T63))</f>
        <v>4918733.74552543</v>
      </c>
      <c r="W63" s="16">
        <f>IF($K$16="",$T63,IF($K$16&gt;$S63,$T63,HLOOKUP($S63-$K$16,CapX!$A$18:$AP$26,$H$24,FALSE)*$T63))</f>
        <v>4918733.74552543</v>
      </c>
      <c r="X63" s="16">
        <f>IF($K$17="",$T63,IF($K$17&gt;$S63,$T63,HLOOKUP($S63-$K$17,CapX!$A$18:$AP$26,$H$24,FALSE)*$T63))</f>
        <v>4918733.74552543</v>
      </c>
      <c r="Y63" s="16">
        <f>IF($K$18="",$T63,IF($K$18&gt;$S63,$T63,HLOOKUP($S63-$K$18,CapX!$A$18:$AP$26,$H$24,FALSE)*$T63))</f>
        <v>4918733.74552543</v>
      </c>
      <c r="Z63" s="16">
        <f>IF($K$19="",$T63,IF($K$19&gt;$S63,$T63,HLOOKUP($S63-$K$19,CapX!$A$18:$AP$26,$H$24,FALSE)*$T63))</f>
        <v>4918733.74552543</v>
      </c>
      <c r="AB63" s="20">
        <v>2037</v>
      </c>
      <c r="AC63" s="84">
        <f t="shared" si="10"/>
        <v>0</v>
      </c>
      <c r="AD63" s="16">
        <f t="shared" si="11"/>
        <v>0</v>
      </c>
      <c r="AE63" s="16">
        <f t="shared" si="12"/>
        <v>0</v>
      </c>
      <c r="AF63" s="16">
        <f t="shared" si="13"/>
        <v>0</v>
      </c>
      <c r="AG63" s="136">
        <f t="shared" si="14"/>
        <v>0</v>
      </c>
      <c r="AH63" s="16">
        <f t="shared" si="15"/>
        <v>0</v>
      </c>
      <c r="AJ63" s="20">
        <v>2037</v>
      </c>
      <c r="AK63" s="84">
        <f>HLOOKUP($S63,CapX!$A$11:$AP$14,3,FALSE)</f>
        <v>8477736.4080784488</v>
      </c>
      <c r="AL63" s="16">
        <f>IF($L$14="",$AK63,IF($L$14&gt;$AJ63,$AK63,HLOOKUP($AJ63-$L$14,CapX!$A$18:$AP$26,$H$24,FALSE)*$AK63))</f>
        <v>8477736.4080784488</v>
      </c>
      <c r="AM63" s="16">
        <f>IF($L$15="",$AK63,IF($L$15&gt;$AJ63,$AK63,HLOOKUP($AJ63-$L$15,CapX!$A$18:$AP$26,$H$24,FALSE)*$AK63))</f>
        <v>8477736.4080784488</v>
      </c>
      <c r="AN63" s="16">
        <f>IF($L$16="",$AK63,IF($L$16&gt;$AJ63,$AK63,HLOOKUP($AJ63-$L$16,CapX!$A$18:$AP$26,$H$24,FALSE)*$AK63))</f>
        <v>8477736.4080784488</v>
      </c>
      <c r="AO63" s="136">
        <f>IF($L$17="",$AK63,IF($L$17&gt;$AJ63,$AK63,HLOOKUP($AJ63-$L$17,CapX!$A$18:$AP$26,$H$24,FALSE)*$AK63))</f>
        <v>8477736.4080784488</v>
      </c>
      <c r="AP63" s="16">
        <f>IF($L$18="",$AK63,IF($L$18&gt;$AJ63,$AK63,HLOOKUP($AJ63-$L$18,CapX!$A$18:$AP$26,$H$24,FALSE)*$AK63))</f>
        <v>8477736.4080784488</v>
      </c>
      <c r="AQ63" s="16">
        <f>IF($L$19="",$AK63,IF($L$19&gt;$AJ63,$AK63,HLOOKUP($AJ63-$L$19,CapX!$A$18:$AP$26,$H$24,FALSE)*$AK63))</f>
        <v>8477736.4080784488</v>
      </c>
      <c r="AS63" s="20">
        <v>2037</v>
      </c>
      <c r="AT63" s="84">
        <f t="shared" si="16"/>
        <v>0</v>
      </c>
      <c r="AU63" s="16">
        <f t="shared" si="17"/>
        <v>0</v>
      </c>
      <c r="AV63" s="16">
        <f t="shared" si="18"/>
        <v>0</v>
      </c>
      <c r="AW63" s="16">
        <f t="shared" si="19"/>
        <v>0</v>
      </c>
      <c r="AX63" s="136">
        <f t="shared" si="20"/>
        <v>0</v>
      </c>
      <c r="AY63" s="16">
        <f t="shared" si="21"/>
        <v>0</v>
      </c>
      <c r="BA63" s="115"/>
      <c r="BB63" s="138"/>
      <c r="BC63" s="138"/>
      <c r="BD63" s="138"/>
      <c r="BE63" s="138"/>
      <c r="BF63" s="138"/>
      <c r="BG63" s="138"/>
      <c r="BI63" s="115"/>
      <c r="BJ63" s="138"/>
      <c r="BK63" s="138"/>
      <c r="BL63" s="138"/>
      <c r="BM63" s="138"/>
      <c r="BN63" s="138"/>
      <c r="BO63" s="138"/>
    </row>
    <row r="64" spans="1:67">
      <c r="A64" s="67"/>
      <c r="B64" s="67"/>
      <c r="C64" s="67"/>
      <c r="D64" s="67"/>
      <c r="E64" s="67"/>
      <c r="F64" s="67"/>
      <c r="G64" s="67"/>
      <c r="H64" s="20">
        <v>2038</v>
      </c>
      <c r="I64" s="16">
        <f t="shared" si="22"/>
        <v>0</v>
      </c>
      <c r="J64" s="16">
        <f t="shared" si="5"/>
        <v>0</v>
      </c>
      <c r="K64" s="16">
        <f t="shared" si="6"/>
        <v>0</v>
      </c>
      <c r="L64" s="16">
        <f t="shared" si="7"/>
        <v>0</v>
      </c>
      <c r="M64" s="16">
        <f t="shared" si="8"/>
        <v>0</v>
      </c>
      <c r="N64" s="16">
        <f t="shared" si="9"/>
        <v>0</v>
      </c>
      <c r="O64" s="67"/>
      <c r="P64" s="67"/>
      <c r="Q64" s="67"/>
      <c r="R64" s="67"/>
      <c r="S64" s="20">
        <v>2038</v>
      </c>
      <c r="T64" s="84">
        <f>HLOOKUP($S64,CapX!$A$11:$AP$14,2,FALSE)</f>
        <v>7973686.4135977533</v>
      </c>
      <c r="U64" s="84">
        <f>IF($K$14="",$T64,IF($K$14&gt;$S64,$T64,HLOOKUP($S64-$K$14,CapX!$A$18:$AP$26,$H$24,FALSE)*$T64))</f>
        <v>7973686.4135977533</v>
      </c>
      <c r="V64" s="16">
        <f>IF($K$15="",$T64,IF($K$15&gt;$S64,$T64,HLOOKUP($S64-$K$15,CapX!$A$18:$AP$26,$H$24,FALSE)*$T64))</f>
        <v>7973686.4135977533</v>
      </c>
      <c r="W64" s="16">
        <f>IF($K$16="",$T64,IF($K$16&gt;$S64,$T64,HLOOKUP($S64-$K$16,CapX!$A$18:$AP$26,$H$24,FALSE)*$T64))</f>
        <v>7973686.4135977533</v>
      </c>
      <c r="X64" s="16">
        <f>IF($K$17="",$T64,IF($K$17&gt;$S64,$T64,HLOOKUP($S64-$K$17,CapX!$A$18:$AP$26,$H$24,FALSE)*$T64))</f>
        <v>7973686.4135977533</v>
      </c>
      <c r="Y64" s="16">
        <f>IF($K$18="",$T64,IF($K$18&gt;$S64,$T64,HLOOKUP($S64-$K$18,CapX!$A$18:$AP$26,$H$24,FALSE)*$T64))</f>
        <v>7973686.4135977533</v>
      </c>
      <c r="Z64" s="16">
        <f>IF($K$19="",$T64,IF($K$19&gt;$S64,$T64,HLOOKUP($S64-$K$19,CapX!$A$18:$AP$26,$H$24,FALSE)*$T64))</f>
        <v>7973686.4135977533</v>
      </c>
      <c r="AB64" s="20">
        <v>2038</v>
      </c>
      <c r="AC64" s="84">
        <f t="shared" si="10"/>
        <v>0</v>
      </c>
      <c r="AD64" s="16">
        <f t="shared" si="11"/>
        <v>0</v>
      </c>
      <c r="AE64" s="16">
        <f t="shared" si="12"/>
        <v>0</v>
      </c>
      <c r="AF64" s="16">
        <f t="shared" si="13"/>
        <v>0</v>
      </c>
      <c r="AG64" s="136">
        <f t="shared" si="14"/>
        <v>0</v>
      </c>
      <c r="AH64" s="16">
        <f t="shared" si="15"/>
        <v>0</v>
      </c>
      <c r="AJ64" s="20">
        <v>2038</v>
      </c>
      <c r="AK64" s="84">
        <f>HLOOKUP($S64,CapX!$A$11:$AP$14,3,FALSE)</f>
        <v>13616243.981985042</v>
      </c>
      <c r="AL64" s="16">
        <f>IF($L$14="",$AK64,IF($L$14&gt;$AJ64,$AK64,HLOOKUP($AJ64-$L$14,CapX!$A$18:$AP$26,$H$24,FALSE)*$AK64))</f>
        <v>13616243.981985042</v>
      </c>
      <c r="AM64" s="16">
        <f>IF($L$15="",$AK64,IF($L$15&gt;$AJ64,$AK64,HLOOKUP($AJ64-$L$15,CapX!$A$18:$AP$26,$H$24,FALSE)*$AK64))</f>
        <v>13616243.981985042</v>
      </c>
      <c r="AN64" s="16">
        <f>IF($L$16="",$AK64,IF($L$16&gt;$AJ64,$AK64,HLOOKUP($AJ64-$L$16,CapX!$A$18:$AP$26,$H$24,FALSE)*$AK64))</f>
        <v>13616243.981985042</v>
      </c>
      <c r="AO64" s="136">
        <f>IF($L$17="",$AK64,IF($L$17&gt;$AJ64,$AK64,HLOOKUP($AJ64-$L$17,CapX!$A$18:$AP$26,$H$24,FALSE)*$AK64))</f>
        <v>13616243.981985042</v>
      </c>
      <c r="AP64" s="16">
        <f>IF($L$18="",$AK64,IF($L$18&gt;$AJ64,$AK64,HLOOKUP($AJ64-$L$18,CapX!$A$18:$AP$26,$H$24,FALSE)*$AK64))</f>
        <v>13616243.981985042</v>
      </c>
      <c r="AQ64" s="16">
        <f>IF($L$19="",$AK64,IF($L$19&gt;$AJ64,$AK64,HLOOKUP($AJ64-$L$19,CapX!$A$18:$AP$26,$H$24,FALSE)*$AK64))</f>
        <v>13616243.981985042</v>
      </c>
      <c r="AS64" s="20">
        <v>2038</v>
      </c>
      <c r="AT64" s="84">
        <f t="shared" si="16"/>
        <v>0</v>
      </c>
      <c r="AU64" s="16">
        <f t="shared" si="17"/>
        <v>0</v>
      </c>
      <c r="AV64" s="16">
        <f t="shared" si="18"/>
        <v>0</v>
      </c>
      <c r="AW64" s="16">
        <f t="shared" si="19"/>
        <v>0</v>
      </c>
      <c r="AX64" s="136">
        <f t="shared" si="20"/>
        <v>0</v>
      </c>
      <c r="AY64" s="16">
        <f t="shared" si="21"/>
        <v>0</v>
      </c>
      <c r="BA64" s="115"/>
      <c r="BB64" s="138"/>
      <c r="BC64" s="138"/>
      <c r="BD64" s="138"/>
      <c r="BE64" s="138"/>
      <c r="BF64" s="138"/>
      <c r="BG64" s="138"/>
      <c r="BI64" s="115"/>
      <c r="BJ64" s="138"/>
      <c r="BK64" s="138"/>
      <c r="BL64" s="138"/>
      <c r="BM64" s="138"/>
      <c r="BN64" s="138"/>
      <c r="BO64" s="138"/>
    </row>
    <row r="65" spans="1:67">
      <c r="A65" s="67"/>
      <c r="B65" s="67"/>
      <c r="C65" s="67"/>
      <c r="D65" s="67"/>
      <c r="E65" s="67"/>
      <c r="F65" s="67"/>
      <c r="G65" s="67"/>
      <c r="H65" s="20">
        <v>2039</v>
      </c>
      <c r="I65" s="16">
        <f t="shared" si="22"/>
        <v>0</v>
      </c>
      <c r="J65" s="16">
        <f t="shared" si="5"/>
        <v>0</v>
      </c>
      <c r="K65" s="16">
        <f t="shared" si="6"/>
        <v>0</v>
      </c>
      <c r="L65" s="16">
        <f t="shared" si="7"/>
        <v>0</v>
      </c>
      <c r="M65" s="16">
        <f t="shared" si="8"/>
        <v>0</v>
      </c>
      <c r="N65" s="16">
        <f t="shared" si="9"/>
        <v>0</v>
      </c>
      <c r="O65" s="67"/>
      <c r="P65" s="67"/>
      <c r="Q65" s="67"/>
      <c r="R65" s="67"/>
      <c r="S65" s="20">
        <v>2039</v>
      </c>
      <c r="T65" s="84">
        <f>HLOOKUP($S65,CapX!$A$11:$AP$14,2,FALSE)</f>
        <v>13483697.215391487</v>
      </c>
      <c r="U65" s="84">
        <f>IF($K$14="",$T65,IF($K$14&gt;$S65,$T65,HLOOKUP($S65-$K$14,CapX!$A$18:$AP$26,$H$24,FALSE)*$T65))</f>
        <v>13483697.215391487</v>
      </c>
      <c r="V65" s="16">
        <f>IF($K$15="",$T65,IF($K$15&gt;$S65,$T65,HLOOKUP($S65-$K$15,CapX!$A$18:$AP$26,$H$24,FALSE)*$T65))</f>
        <v>13483697.215391487</v>
      </c>
      <c r="W65" s="16">
        <f>IF($K$16="",$T65,IF($K$16&gt;$S65,$T65,HLOOKUP($S65-$K$16,CapX!$A$18:$AP$26,$H$24,FALSE)*$T65))</f>
        <v>13483697.215391487</v>
      </c>
      <c r="X65" s="16">
        <f>IF($K$17="",$T65,IF($K$17&gt;$S65,$T65,HLOOKUP($S65-$K$17,CapX!$A$18:$AP$26,$H$24,FALSE)*$T65))</f>
        <v>13483697.215391487</v>
      </c>
      <c r="Y65" s="16">
        <f>IF($K$18="",$T65,IF($K$18&gt;$S65,$T65,HLOOKUP($S65-$K$18,CapX!$A$18:$AP$26,$H$24,FALSE)*$T65))</f>
        <v>13483697.215391487</v>
      </c>
      <c r="Z65" s="16">
        <f>IF($K$19="",$T65,IF($K$19&gt;$S65,$T65,HLOOKUP($S65-$K$19,CapX!$A$18:$AP$26,$H$24,FALSE)*$T65))</f>
        <v>13483697.215391487</v>
      </c>
      <c r="AB65" s="20">
        <v>2039</v>
      </c>
      <c r="AC65" s="84">
        <f t="shared" si="10"/>
        <v>0</v>
      </c>
      <c r="AD65" s="16">
        <f t="shared" si="11"/>
        <v>0</v>
      </c>
      <c r="AE65" s="16">
        <f t="shared" si="12"/>
        <v>0</v>
      </c>
      <c r="AF65" s="16">
        <f t="shared" si="13"/>
        <v>0</v>
      </c>
      <c r="AG65" s="136">
        <f t="shared" si="14"/>
        <v>0</v>
      </c>
      <c r="AH65" s="16">
        <f t="shared" si="15"/>
        <v>0</v>
      </c>
      <c r="AJ65" s="20">
        <v>2039</v>
      </c>
      <c r="AK65" s="84">
        <f>HLOOKUP($S65,CapX!$A$11:$AP$14,3,FALSE)</f>
        <v>5240644.0640351214</v>
      </c>
      <c r="AL65" s="16">
        <f>IF($L$14="",$AK65,IF($L$14&gt;$AJ65,$AK65,HLOOKUP($AJ65-$L$14,CapX!$A$18:$AP$26,$H$24,FALSE)*$AK65))</f>
        <v>5240644.0640351214</v>
      </c>
      <c r="AM65" s="16">
        <f>IF($L$15="",$AK65,IF($L$15&gt;$AJ65,$AK65,HLOOKUP($AJ65-$L$15,CapX!$A$18:$AP$26,$H$24,FALSE)*$AK65))</f>
        <v>5240644.0640351214</v>
      </c>
      <c r="AN65" s="16">
        <f>IF($L$16="",$AK65,IF($L$16&gt;$AJ65,$AK65,HLOOKUP($AJ65-$L$16,CapX!$A$18:$AP$26,$H$24,FALSE)*$AK65))</f>
        <v>5240644.0640351214</v>
      </c>
      <c r="AO65" s="136">
        <f>IF($L$17="",$AK65,IF($L$17&gt;$AJ65,$AK65,HLOOKUP($AJ65-$L$17,CapX!$A$18:$AP$26,$H$24,FALSE)*$AK65))</f>
        <v>5240644.0640351214</v>
      </c>
      <c r="AP65" s="16">
        <f>IF($L$18="",$AK65,IF($L$18&gt;$AJ65,$AK65,HLOOKUP($AJ65-$L$18,CapX!$A$18:$AP$26,$H$24,FALSE)*$AK65))</f>
        <v>5240644.0640351214</v>
      </c>
      <c r="AQ65" s="16">
        <f>IF($L$19="",$AK65,IF($L$19&gt;$AJ65,$AK65,HLOOKUP($AJ65-$L$19,CapX!$A$18:$AP$26,$H$24,FALSE)*$AK65))</f>
        <v>5240644.0640351214</v>
      </c>
      <c r="AS65" s="20">
        <v>2039</v>
      </c>
      <c r="AT65" s="84">
        <f t="shared" si="16"/>
        <v>0</v>
      </c>
      <c r="AU65" s="16">
        <f t="shared" si="17"/>
        <v>0</v>
      </c>
      <c r="AV65" s="16">
        <f t="shared" si="18"/>
        <v>0</v>
      </c>
      <c r="AW65" s="16">
        <f t="shared" si="19"/>
        <v>0</v>
      </c>
      <c r="AX65" s="136">
        <f t="shared" si="20"/>
        <v>0</v>
      </c>
      <c r="AY65" s="16">
        <f t="shared" si="21"/>
        <v>0</v>
      </c>
      <c r="BA65" s="115"/>
      <c r="BB65" s="138"/>
      <c r="BC65" s="138"/>
      <c r="BD65" s="138"/>
      <c r="BE65" s="138"/>
      <c r="BF65" s="138"/>
      <c r="BG65" s="138"/>
      <c r="BI65" s="115"/>
      <c r="BJ65" s="138"/>
      <c r="BK65" s="138"/>
      <c r="BL65" s="138"/>
      <c r="BM65" s="138"/>
      <c r="BN65" s="138"/>
      <c r="BO65" s="138"/>
    </row>
    <row r="66" spans="1:67">
      <c r="A66" s="67"/>
      <c r="B66" s="67"/>
      <c r="C66" s="67"/>
      <c r="D66" s="67"/>
      <c r="E66" s="67"/>
      <c r="F66" s="67"/>
      <c r="G66" s="67"/>
      <c r="H66" s="20">
        <v>2040</v>
      </c>
      <c r="I66" s="16">
        <f t="shared" si="22"/>
        <v>0</v>
      </c>
      <c r="J66" s="16">
        <f t="shared" si="5"/>
        <v>0</v>
      </c>
      <c r="K66" s="16">
        <f t="shared" si="6"/>
        <v>0</v>
      </c>
      <c r="L66" s="16">
        <f t="shared" si="7"/>
        <v>0</v>
      </c>
      <c r="M66" s="16">
        <f t="shared" si="8"/>
        <v>0</v>
      </c>
      <c r="N66" s="16">
        <f t="shared" si="9"/>
        <v>0</v>
      </c>
      <c r="O66" s="67"/>
      <c r="P66" s="67"/>
      <c r="Q66" s="67"/>
      <c r="R66" s="67"/>
      <c r="S66" s="20">
        <v>2040</v>
      </c>
      <c r="T66" s="84">
        <f>HLOOKUP($S66,CapX!$A$11:$AP$14,2,FALSE)</f>
        <v>5117450.5888446579</v>
      </c>
      <c r="U66" s="84">
        <f>IF($K$14="",$T66,IF($K$14&gt;$S66,$T66,HLOOKUP($S66-$K$14,CapX!$A$18:$AP$26,$H$24,FALSE)*$T66))</f>
        <v>5117450.5888446579</v>
      </c>
      <c r="V66" s="16">
        <f>IF($K$15="",$T66,IF($K$15&gt;$S66,$T66,HLOOKUP($S66-$K$15,CapX!$A$18:$AP$26,$H$24,FALSE)*$T66))</f>
        <v>5117450.5888446579</v>
      </c>
      <c r="W66" s="16">
        <f>IF($K$16="",$T66,IF($K$16&gt;$S66,$T66,HLOOKUP($S66-$K$16,CapX!$A$18:$AP$26,$H$24,FALSE)*$T66))</f>
        <v>5117450.5888446579</v>
      </c>
      <c r="X66" s="16">
        <f>IF($K$17="",$T66,IF($K$17&gt;$S66,$T66,HLOOKUP($S66-$K$17,CapX!$A$18:$AP$26,$H$24,FALSE)*$T66))</f>
        <v>5117450.5888446579</v>
      </c>
      <c r="Y66" s="16">
        <f>IF($K$18="",$T66,IF($K$18&gt;$S66,$T66,HLOOKUP($S66-$K$18,CapX!$A$18:$AP$26,$H$24,FALSE)*$T66))</f>
        <v>5117450.5888446579</v>
      </c>
      <c r="Z66" s="16">
        <f>IF($K$19="",$T66,IF($K$19&gt;$S66,$T66,HLOOKUP($S66-$K$19,CapX!$A$18:$AP$26,$H$24,FALSE)*$T66))</f>
        <v>5117450.5888446579</v>
      </c>
      <c r="AB66" s="20">
        <v>2040</v>
      </c>
      <c r="AC66" s="84">
        <f t="shared" si="10"/>
        <v>0</v>
      </c>
      <c r="AD66" s="16">
        <f t="shared" si="11"/>
        <v>0</v>
      </c>
      <c r="AE66" s="16">
        <f t="shared" si="12"/>
        <v>0</v>
      </c>
      <c r="AF66" s="16">
        <f t="shared" si="13"/>
        <v>0</v>
      </c>
      <c r="AG66" s="136">
        <f t="shared" si="14"/>
        <v>0</v>
      </c>
      <c r="AH66" s="16">
        <f t="shared" si="15"/>
        <v>0</v>
      </c>
      <c r="AJ66" s="20">
        <v>2040</v>
      </c>
      <c r="AK66" s="84">
        <f>HLOOKUP($S66,CapX!$A$11:$AP$14,3,FALSE)</f>
        <v>8820236.9589648191</v>
      </c>
      <c r="AL66" s="16">
        <f>IF($L$14="",$AK66,IF($L$14&gt;$AJ66,$AK66,HLOOKUP($AJ66-$L$14,CapX!$A$18:$AP$26,$H$24,FALSE)*$AK66))</f>
        <v>8820236.9589648191</v>
      </c>
      <c r="AM66" s="16">
        <f>IF($L$15="",$AK66,IF($L$15&gt;$AJ66,$AK66,HLOOKUP($AJ66-$L$15,CapX!$A$18:$AP$26,$H$24,FALSE)*$AK66))</f>
        <v>8820236.9589648191</v>
      </c>
      <c r="AN66" s="16">
        <f>IF($L$16="",$AK66,IF($L$16&gt;$AJ66,$AK66,HLOOKUP($AJ66-$L$16,CapX!$A$18:$AP$26,$H$24,FALSE)*$AK66))</f>
        <v>8820236.9589648191</v>
      </c>
      <c r="AO66" s="136">
        <f>IF($L$17="",$AK66,IF($L$17&gt;$AJ66,$AK66,HLOOKUP($AJ66-$L$17,CapX!$A$18:$AP$26,$H$24,FALSE)*$AK66))</f>
        <v>8820236.9589648191</v>
      </c>
      <c r="AP66" s="16">
        <f>IF($L$18="",$AK66,IF($L$18&gt;$AJ66,$AK66,HLOOKUP($AJ66-$L$18,CapX!$A$18:$AP$26,$H$24,FALSE)*$AK66))</f>
        <v>8820236.9589648191</v>
      </c>
      <c r="AQ66" s="16">
        <f>IF($L$19="",$AK66,IF($L$19&gt;$AJ66,$AK66,HLOOKUP($AJ66-$L$19,CapX!$A$18:$AP$26,$H$24,FALSE)*$AK66))</f>
        <v>8820236.9589648191</v>
      </c>
      <c r="AS66" s="20">
        <v>2040</v>
      </c>
      <c r="AT66" s="84">
        <f t="shared" si="16"/>
        <v>0</v>
      </c>
      <c r="AU66" s="16">
        <f t="shared" si="17"/>
        <v>0</v>
      </c>
      <c r="AV66" s="16">
        <f t="shared" si="18"/>
        <v>0</v>
      </c>
      <c r="AW66" s="16">
        <f t="shared" si="19"/>
        <v>0</v>
      </c>
      <c r="AX66" s="136">
        <f t="shared" si="20"/>
        <v>0</v>
      </c>
      <c r="AY66" s="16">
        <f t="shared" si="21"/>
        <v>0</v>
      </c>
      <c r="BA66" s="115"/>
      <c r="BB66" s="138"/>
      <c r="BC66" s="138"/>
      <c r="BD66" s="138"/>
      <c r="BE66" s="138"/>
      <c r="BF66" s="138"/>
      <c r="BG66" s="138"/>
      <c r="BI66" s="115"/>
      <c r="BJ66" s="138"/>
      <c r="BK66" s="138"/>
      <c r="BL66" s="138"/>
      <c r="BM66" s="138"/>
      <c r="BN66" s="138"/>
      <c r="BO66" s="138"/>
    </row>
    <row r="67" spans="1:67">
      <c r="A67" s="67"/>
      <c r="B67" s="67"/>
      <c r="C67" s="67"/>
      <c r="D67" s="67"/>
      <c r="E67" s="67"/>
      <c r="F67" s="67"/>
      <c r="G67" s="67"/>
      <c r="H67" s="20">
        <v>2041</v>
      </c>
      <c r="I67" s="16">
        <f t="shared" si="22"/>
        <v>0</v>
      </c>
      <c r="J67" s="16">
        <f t="shared" si="5"/>
        <v>0</v>
      </c>
      <c r="K67" s="16">
        <f t="shared" si="6"/>
        <v>0</v>
      </c>
      <c r="L67" s="16">
        <f t="shared" si="7"/>
        <v>0</v>
      </c>
      <c r="M67" s="16">
        <f t="shared" si="8"/>
        <v>0</v>
      </c>
      <c r="N67" s="16">
        <f t="shared" si="9"/>
        <v>0</v>
      </c>
      <c r="O67" s="67"/>
      <c r="P67" s="67"/>
      <c r="Q67" s="67"/>
      <c r="R67" s="67"/>
      <c r="S67" s="20">
        <v>2041</v>
      </c>
      <c r="T67" s="84">
        <f>HLOOKUP($S67,CapX!$A$11:$AP$14,2,FALSE)</f>
        <v>8295823.3447071016</v>
      </c>
      <c r="U67" s="84">
        <f>IF($K$14="",$T67,IF($K$14&gt;$S67,$T67,HLOOKUP($S67-$K$14,CapX!$A$18:$AP$26,$H$24,FALSE)*$T67))</f>
        <v>8295823.3447071016</v>
      </c>
      <c r="V67" s="16">
        <f>IF($K$15="",$T67,IF($K$15&gt;$S67,$T67,HLOOKUP($S67-$K$15,CapX!$A$18:$AP$26,$H$24,FALSE)*$T67))</f>
        <v>8295823.3447071016</v>
      </c>
      <c r="W67" s="16">
        <f>IF($K$16="",$T67,IF($K$16&gt;$S67,$T67,HLOOKUP($S67-$K$16,CapX!$A$18:$AP$26,$H$24,FALSE)*$T67))</f>
        <v>8295823.3447071016</v>
      </c>
      <c r="X67" s="16">
        <f>IF($K$17="",$T67,IF($K$17&gt;$S67,$T67,HLOOKUP($S67-$K$17,CapX!$A$18:$AP$26,$H$24,FALSE)*$T67))</f>
        <v>8295823.3447071016</v>
      </c>
      <c r="Y67" s="16">
        <f>IF($K$18="",$T67,IF($K$18&gt;$S67,$T67,HLOOKUP($S67-$K$18,CapX!$A$18:$AP$26,$H$24,FALSE)*$T67))</f>
        <v>8295823.3447071016</v>
      </c>
      <c r="Z67" s="16">
        <f>IF($K$19="",$T67,IF($K$19&gt;$S67,$T67,HLOOKUP($S67-$K$19,CapX!$A$18:$AP$26,$H$24,FALSE)*$T67))</f>
        <v>8295823.3447071016</v>
      </c>
      <c r="AB67" s="20">
        <v>2041</v>
      </c>
      <c r="AC67" s="84">
        <f t="shared" si="10"/>
        <v>0</v>
      </c>
      <c r="AD67" s="16">
        <f t="shared" si="11"/>
        <v>0</v>
      </c>
      <c r="AE67" s="16">
        <f t="shared" si="12"/>
        <v>0</v>
      </c>
      <c r="AF67" s="16">
        <f t="shared" si="13"/>
        <v>0</v>
      </c>
      <c r="AG67" s="136">
        <f t="shared" si="14"/>
        <v>0</v>
      </c>
      <c r="AH67" s="16">
        <f t="shared" si="15"/>
        <v>0</v>
      </c>
      <c r="AJ67" s="20">
        <v>2041</v>
      </c>
      <c r="AK67" s="84">
        <f>HLOOKUP($S67,CapX!$A$11:$AP$14,3,FALSE)</f>
        <v>14166340.238857238</v>
      </c>
      <c r="AL67" s="16">
        <f>IF($L$14="",$AK67,IF($L$14&gt;$AJ67,$AK67,HLOOKUP($AJ67-$L$14,CapX!$A$18:$AP$26,$H$24,FALSE)*$AK67))</f>
        <v>14166340.238857238</v>
      </c>
      <c r="AM67" s="16">
        <f>IF($L$15="",$AK67,IF($L$15&gt;$AJ67,$AK67,HLOOKUP($AJ67-$L$15,CapX!$A$18:$AP$26,$H$24,FALSE)*$AK67))</f>
        <v>14166340.238857238</v>
      </c>
      <c r="AN67" s="16">
        <f>IF($L$16="",$AK67,IF($L$16&gt;$AJ67,$AK67,HLOOKUP($AJ67-$L$16,CapX!$A$18:$AP$26,$H$24,FALSE)*$AK67))</f>
        <v>14166340.238857238</v>
      </c>
      <c r="AO67" s="136">
        <f>IF($L$17="",$AK67,IF($L$17&gt;$AJ67,$AK67,HLOOKUP($AJ67-$L$17,CapX!$A$18:$AP$26,$H$24,FALSE)*$AK67))</f>
        <v>14166340.238857238</v>
      </c>
      <c r="AP67" s="16">
        <f>IF($L$18="",$AK67,IF($L$18&gt;$AJ67,$AK67,HLOOKUP($AJ67-$L$18,CapX!$A$18:$AP$26,$H$24,FALSE)*$AK67))</f>
        <v>14166340.238857238</v>
      </c>
      <c r="AQ67" s="16">
        <f>IF($L$19="",$AK67,IF($L$19&gt;$AJ67,$AK67,HLOOKUP($AJ67-$L$19,CapX!$A$18:$AP$26,$H$24,FALSE)*$AK67))</f>
        <v>14166340.238857238</v>
      </c>
      <c r="AS67" s="20">
        <v>2041</v>
      </c>
      <c r="AT67" s="84">
        <f t="shared" si="16"/>
        <v>0</v>
      </c>
      <c r="AU67" s="16">
        <f t="shared" si="17"/>
        <v>0</v>
      </c>
      <c r="AV67" s="16">
        <f t="shared" si="18"/>
        <v>0</v>
      </c>
      <c r="AW67" s="16">
        <f t="shared" si="19"/>
        <v>0</v>
      </c>
      <c r="AX67" s="136">
        <f t="shared" si="20"/>
        <v>0</v>
      </c>
      <c r="AY67" s="16">
        <f t="shared" si="21"/>
        <v>0</v>
      </c>
      <c r="BA67" s="115"/>
      <c r="BB67" s="138"/>
      <c r="BC67" s="138"/>
      <c r="BD67" s="138"/>
      <c r="BE67" s="138"/>
      <c r="BF67" s="138"/>
      <c r="BG67" s="138"/>
      <c r="BI67" s="115"/>
      <c r="BJ67" s="138"/>
      <c r="BK67" s="138"/>
      <c r="BL67" s="138"/>
      <c r="BM67" s="138"/>
      <c r="BN67" s="138"/>
      <c r="BO67" s="138"/>
    </row>
    <row r="68" spans="1:67">
      <c r="A68" s="67"/>
      <c r="B68" s="67"/>
      <c r="C68" s="67"/>
      <c r="D68" s="67"/>
      <c r="E68" s="67"/>
      <c r="F68" s="67"/>
      <c r="G68" s="67"/>
      <c r="H68" s="20">
        <v>2042</v>
      </c>
      <c r="I68" s="16">
        <f t="shared" si="22"/>
        <v>0</v>
      </c>
      <c r="J68" s="16">
        <f t="shared" si="5"/>
        <v>0</v>
      </c>
      <c r="K68" s="16">
        <f t="shared" si="6"/>
        <v>0</v>
      </c>
      <c r="L68" s="16">
        <f t="shared" si="7"/>
        <v>0</v>
      </c>
      <c r="M68" s="16">
        <f t="shared" si="8"/>
        <v>0</v>
      </c>
      <c r="N68" s="16">
        <f t="shared" si="9"/>
        <v>0</v>
      </c>
      <c r="O68" s="67"/>
      <c r="P68" s="67"/>
      <c r="Q68" s="67"/>
      <c r="R68" s="67"/>
      <c r="S68" s="20">
        <v>2042</v>
      </c>
      <c r="T68" s="84">
        <f>HLOOKUP($S68,CapX!$A$11:$AP$14,2,FALSE)</f>
        <v>14028438.582893301</v>
      </c>
      <c r="U68" s="84">
        <f>IF($K$14="",$T68,IF($K$14&gt;$S68,$T68,HLOOKUP($S68-$K$14,CapX!$A$18:$AP$26,$H$24,FALSE)*$T68))</f>
        <v>14028438.582893301</v>
      </c>
      <c r="V68" s="16">
        <f>IF($K$15="",$T68,IF($K$15&gt;$S68,$T68,HLOOKUP($S68-$K$15,CapX!$A$18:$AP$26,$H$24,FALSE)*$T68))</f>
        <v>14028438.582893301</v>
      </c>
      <c r="W68" s="16">
        <f>IF($K$16="",$T68,IF($K$16&gt;$S68,$T68,HLOOKUP($S68-$K$16,CapX!$A$18:$AP$26,$H$24,FALSE)*$T68))</f>
        <v>14028438.582893301</v>
      </c>
      <c r="X68" s="16">
        <f>IF($K$17="",$T68,IF($K$17&gt;$S68,$T68,HLOOKUP($S68-$K$17,CapX!$A$18:$AP$26,$H$24,FALSE)*$T68))</f>
        <v>14028438.582893301</v>
      </c>
      <c r="Y68" s="16">
        <f>IF($K$18="",$T68,IF($K$18&gt;$S68,$T68,HLOOKUP($S68-$K$18,CapX!$A$18:$AP$26,$H$24,FALSE)*$T68))</f>
        <v>14028438.582893301</v>
      </c>
      <c r="Z68" s="16">
        <f>IF($K$19="",$T68,IF($K$19&gt;$S68,$T68,HLOOKUP($S68-$K$19,CapX!$A$18:$AP$26,$H$24,FALSE)*$T68))</f>
        <v>14028438.582893301</v>
      </c>
      <c r="AB68" s="20">
        <v>2042</v>
      </c>
      <c r="AC68" s="84">
        <f t="shared" si="10"/>
        <v>0</v>
      </c>
      <c r="AD68" s="16">
        <f t="shared" si="11"/>
        <v>0</v>
      </c>
      <c r="AE68" s="16">
        <f t="shared" si="12"/>
        <v>0</v>
      </c>
      <c r="AF68" s="16">
        <f t="shared" si="13"/>
        <v>0</v>
      </c>
      <c r="AG68" s="136">
        <f t="shared" si="14"/>
        <v>0</v>
      </c>
      <c r="AH68" s="16">
        <f t="shared" si="15"/>
        <v>0</v>
      </c>
      <c r="AJ68" s="20">
        <v>2042</v>
      </c>
      <c r="AK68" s="84">
        <f>HLOOKUP($S68,CapX!$A$11:$AP$14,3,FALSE)</f>
        <v>5452366.0842221398</v>
      </c>
      <c r="AL68" s="16">
        <f>IF($L$14="",$AK68,IF($L$14&gt;$AJ68,$AK68,HLOOKUP($AJ68-$L$14,CapX!$A$18:$AP$26,$H$24,FALSE)*$AK68))</f>
        <v>5452366.0842221398</v>
      </c>
      <c r="AM68" s="16">
        <f>IF($L$15="",$AK68,IF($L$15&gt;$AJ68,$AK68,HLOOKUP($AJ68-$L$15,CapX!$A$18:$AP$26,$H$24,FALSE)*$AK68))</f>
        <v>5452366.0842221398</v>
      </c>
      <c r="AN68" s="16">
        <f>IF($L$16="",$AK68,IF($L$16&gt;$AJ68,$AK68,HLOOKUP($AJ68-$L$16,CapX!$A$18:$AP$26,$H$24,FALSE)*$AK68))</f>
        <v>5452366.0842221398</v>
      </c>
      <c r="AO68" s="136">
        <f>IF($L$17="",$AK68,IF($L$17&gt;$AJ68,$AK68,HLOOKUP($AJ68-$L$17,CapX!$A$18:$AP$26,$H$24,FALSE)*$AK68))</f>
        <v>5452366.0842221398</v>
      </c>
      <c r="AP68" s="16">
        <f>IF($L$18="",$AK68,IF($L$18&gt;$AJ68,$AK68,HLOOKUP($AJ68-$L$18,CapX!$A$18:$AP$26,$H$24,FALSE)*$AK68))</f>
        <v>5452366.0842221398</v>
      </c>
      <c r="AQ68" s="16">
        <f>IF($L$19="",$AK68,IF($L$19&gt;$AJ68,$AK68,HLOOKUP($AJ68-$L$19,CapX!$A$18:$AP$26,$H$24,FALSE)*$AK68))</f>
        <v>5452366.0842221398</v>
      </c>
      <c r="AS68" s="20">
        <v>2042</v>
      </c>
      <c r="AT68" s="84">
        <f t="shared" si="16"/>
        <v>0</v>
      </c>
      <c r="AU68" s="16">
        <f t="shared" si="17"/>
        <v>0</v>
      </c>
      <c r="AV68" s="16">
        <f t="shared" si="18"/>
        <v>0</v>
      </c>
      <c r="AW68" s="16">
        <f t="shared" si="19"/>
        <v>0</v>
      </c>
      <c r="AX68" s="136">
        <f t="shared" si="20"/>
        <v>0</v>
      </c>
      <c r="AY68" s="16">
        <f t="shared" si="21"/>
        <v>0</v>
      </c>
      <c r="BA68" s="115"/>
      <c r="BB68" s="138"/>
      <c r="BC68" s="138"/>
      <c r="BD68" s="138"/>
      <c r="BE68" s="138"/>
      <c r="BF68" s="138"/>
      <c r="BG68" s="138"/>
      <c r="BI68" s="115"/>
      <c r="BJ68" s="138"/>
      <c r="BK68" s="138"/>
      <c r="BL68" s="138"/>
      <c r="BM68" s="138"/>
      <c r="BN68" s="138"/>
      <c r="BO68" s="138"/>
    </row>
    <row r="69" spans="1:67">
      <c r="A69" s="67"/>
      <c r="B69" s="67"/>
      <c r="C69" s="67"/>
      <c r="D69" s="67"/>
      <c r="E69" s="67"/>
      <c r="F69" s="67"/>
      <c r="G69" s="67"/>
      <c r="H69" s="20">
        <v>2043</v>
      </c>
      <c r="I69" s="16">
        <f t="shared" si="22"/>
        <v>0</v>
      </c>
      <c r="J69" s="16">
        <f t="shared" si="5"/>
        <v>0</v>
      </c>
      <c r="K69" s="16">
        <f t="shared" si="6"/>
        <v>0</v>
      </c>
      <c r="L69" s="16">
        <f t="shared" si="7"/>
        <v>0</v>
      </c>
      <c r="M69" s="16">
        <f t="shared" si="8"/>
        <v>0</v>
      </c>
      <c r="N69" s="16">
        <f t="shared" si="9"/>
        <v>0</v>
      </c>
      <c r="O69" s="67"/>
      <c r="P69" s="67"/>
      <c r="Q69" s="67"/>
      <c r="R69" s="67"/>
      <c r="S69" s="20">
        <v>2043</v>
      </c>
      <c r="T69" s="84">
        <f>HLOOKUP($S69,CapX!$A$11:$AP$14,2,FALSE)</f>
        <v>5324195.5926339831</v>
      </c>
      <c r="U69" s="84">
        <f>IF($K$14="",$T69,IF($K$14&gt;$S69,$T69,HLOOKUP($S69-$K$14,CapX!$A$18:$AP$26,$H$24,FALSE)*$T69))</f>
        <v>5324195.5926339831</v>
      </c>
      <c r="V69" s="16">
        <f>IF($K$15="",$T69,IF($K$15&gt;$S69,$T69,HLOOKUP($S69-$K$15,CapX!$A$18:$AP$26,$H$24,FALSE)*$T69))</f>
        <v>5324195.5926339831</v>
      </c>
      <c r="W69" s="16">
        <f>IF($K$16="",$T69,IF($K$16&gt;$S69,$T69,HLOOKUP($S69-$K$16,CapX!$A$18:$AP$26,$H$24,FALSE)*$T69))</f>
        <v>5324195.5926339831</v>
      </c>
      <c r="X69" s="16">
        <f>IF($K$17="",$T69,IF($K$17&gt;$S69,$T69,HLOOKUP($S69-$K$17,CapX!$A$18:$AP$26,$H$24,FALSE)*$T69))</f>
        <v>5324195.5926339831</v>
      </c>
      <c r="Y69" s="16">
        <f>IF($K$18="",$T69,IF($K$18&gt;$S69,$T69,HLOOKUP($S69-$K$18,CapX!$A$18:$AP$26,$H$24,FALSE)*$T69))</f>
        <v>5324195.5926339831</v>
      </c>
      <c r="Z69" s="16">
        <f>IF($K$19="",$T69,IF($K$19&gt;$S69,$T69,HLOOKUP($S69-$K$19,CapX!$A$18:$AP$26,$H$24,FALSE)*$T69))</f>
        <v>5324195.5926339831</v>
      </c>
      <c r="AB69" s="20">
        <v>2043</v>
      </c>
      <c r="AC69" s="84">
        <f t="shared" si="10"/>
        <v>0</v>
      </c>
      <c r="AD69" s="16">
        <f t="shared" si="11"/>
        <v>0</v>
      </c>
      <c r="AE69" s="16">
        <f t="shared" si="12"/>
        <v>0</v>
      </c>
      <c r="AF69" s="16">
        <f t="shared" si="13"/>
        <v>0</v>
      </c>
      <c r="AG69" s="136">
        <f t="shared" si="14"/>
        <v>0</v>
      </c>
      <c r="AH69" s="16">
        <f t="shared" si="15"/>
        <v>0</v>
      </c>
      <c r="AJ69" s="20">
        <v>2043</v>
      </c>
      <c r="AK69" s="84">
        <f>HLOOKUP($S69,CapX!$A$11:$AP$14,3,FALSE)</f>
        <v>9176574.5321069993</v>
      </c>
      <c r="AL69" s="16">
        <f>IF($L$14="",$AK69,IF($L$14&gt;$AJ69,$AK69,HLOOKUP($AJ69-$L$14,CapX!$A$18:$AP$26,$H$24,FALSE)*$AK69))</f>
        <v>9176574.5321069993</v>
      </c>
      <c r="AM69" s="16">
        <f>IF($L$15="",$AK69,IF($L$15&gt;$AJ69,$AK69,HLOOKUP($AJ69-$L$15,CapX!$A$18:$AP$26,$H$24,FALSE)*$AK69))</f>
        <v>9176574.5321069993</v>
      </c>
      <c r="AN69" s="16">
        <f>IF($L$16="",$AK69,IF($L$16&gt;$AJ69,$AK69,HLOOKUP($AJ69-$L$16,CapX!$A$18:$AP$26,$H$24,FALSE)*$AK69))</f>
        <v>9176574.5321069993</v>
      </c>
      <c r="AO69" s="136">
        <f>IF($L$17="",$AK69,IF($L$17&gt;$AJ69,$AK69,HLOOKUP($AJ69-$L$17,CapX!$A$18:$AP$26,$H$24,FALSE)*$AK69))</f>
        <v>9176574.5321069993</v>
      </c>
      <c r="AP69" s="16">
        <f>IF($L$18="",$AK69,IF($L$18&gt;$AJ69,$AK69,HLOOKUP($AJ69-$L$18,CapX!$A$18:$AP$26,$H$24,FALSE)*$AK69))</f>
        <v>9176574.5321069993</v>
      </c>
      <c r="AQ69" s="16">
        <f>IF($L$19="",$AK69,IF($L$19&gt;$AJ69,$AK69,HLOOKUP($AJ69-$L$19,CapX!$A$18:$AP$26,$H$24,FALSE)*$AK69))</f>
        <v>9176574.5321069993</v>
      </c>
      <c r="AS69" s="20">
        <v>2043</v>
      </c>
      <c r="AT69" s="84">
        <f t="shared" si="16"/>
        <v>0</v>
      </c>
      <c r="AU69" s="16">
        <f t="shared" si="17"/>
        <v>0</v>
      </c>
      <c r="AV69" s="16">
        <f t="shared" si="18"/>
        <v>0</v>
      </c>
      <c r="AW69" s="16">
        <f t="shared" si="19"/>
        <v>0</v>
      </c>
      <c r="AX69" s="136">
        <f t="shared" si="20"/>
        <v>0</v>
      </c>
      <c r="AY69" s="16">
        <f t="shared" si="21"/>
        <v>0</v>
      </c>
      <c r="BA69" s="115"/>
      <c r="BB69" s="138"/>
      <c r="BC69" s="138"/>
      <c r="BD69" s="138"/>
      <c r="BE69" s="138"/>
      <c r="BF69" s="138"/>
      <c r="BG69" s="138"/>
      <c r="BI69" s="115"/>
      <c r="BJ69" s="138"/>
      <c r="BK69" s="138"/>
      <c r="BL69" s="138"/>
      <c r="BM69" s="138"/>
      <c r="BN69" s="138"/>
      <c r="BO69" s="138"/>
    </row>
    <row r="70" spans="1:67">
      <c r="A70" s="67"/>
      <c r="B70" s="67"/>
      <c r="C70" s="67"/>
      <c r="D70" s="67"/>
      <c r="E70" s="67"/>
      <c r="F70" s="67"/>
      <c r="G70" s="67"/>
      <c r="H70" s="20">
        <v>2044</v>
      </c>
      <c r="I70" s="16">
        <f t="shared" si="22"/>
        <v>0</v>
      </c>
      <c r="J70" s="16">
        <f t="shared" si="5"/>
        <v>0</v>
      </c>
      <c r="K70" s="16">
        <f t="shared" si="6"/>
        <v>0</v>
      </c>
      <c r="L70" s="16">
        <f t="shared" si="7"/>
        <v>0</v>
      </c>
      <c r="M70" s="16">
        <f t="shared" si="8"/>
        <v>0</v>
      </c>
      <c r="N70" s="16">
        <f t="shared" si="9"/>
        <v>0</v>
      </c>
      <c r="O70" s="67"/>
      <c r="P70" s="67"/>
      <c r="Q70" s="67"/>
      <c r="R70" s="67"/>
      <c r="S70" s="20">
        <v>2044</v>
      </c>
      <c r="T70" s="84">
        <f>HLOOKUP($S70,CapX!$A$11:$AP$14,2,FALSE)</f>
        <v>8630974.60783327</v>
      </c>
      <c r="U70" s="84">
        <f>IF($K$14="",$T70,IF($K$14&gt;$S70,$T70,HLOOKUP($S70-$K$14,CapX!$A$18:$AP$26,$H$24,FALSE)*$T70))</f>
        <v>8630974.60783327</v>
      </c>
      <c r="V70" s="16">
        <f>IF($K$15="",$T70,IF($K$15&gt;$S70,$T70,HLOOKUP($S70-$K$15,CapX!$A$18:$AP$26,$H$24,FALSE)*$T70))</f>
        <v>8630974.60783327</v>
      </c>
      <c r="W70" s="16">
        <f>IF($K$16="",$T70,IF($K$16&gt;$S70,$T70,HLOOKUP($S70-$K$16,CapX!$A$18:$AP$26,$H$24,FALSE)*$T70))</f>
        <v>8630974.60783327</v>
      </c>
      <c r="X70" s="16">
        <f>IF($K$17="",$T70,IF($K$17&gt;$S70,$T70,HLOOKUP($S70-$K$17,CapX!$A$18:$AP$26,$H$24,FALSE)*$T70))</f>
        <v>8630974.60783327</v>
      </c>
      <c r="Y70" s="16">
        <f>IF($K$18="",$T70,IF($K$18&gt;$S70,$T70,HLOOKUP($S70-$K$18,CapX!$A$18:$AP$26,$H$24,FALSE)*$T70))</f>
        <v>8630974.60783327</v>
      </c>
      <c r="Z70" s="16">
        <f>IF($K$19="",$T70,IF($K$19&gt;$S70,$T70,HLOOKUP($S70-$K$19,CapX!$A$18:$AP$26,$H$24,FALSE)*$T70))</f>
        <v>8630974.60783327</v>
      </c>
      <c r="AB70" s="20">
        <v>2044</v>
      </c>
      <c r="AC70" s="84">
        <f t="shared" si="10"/>
        <v>0</v>
      </c>
      <c r="AD70" s="16">
        <f t="shared" si="11"/>
        <v>0</v>
      </c>
      <c r="AE70" s="16">
        <f t="shared" si="12"/>
        <v>0</v>
      </c>
      <c r="AF70" s="16">
        <f t="shared" si="13"/>
        <v>0</v>
      </c>
      <c r="AG70" s="136">
        <f t="shared" si="14"/>
        <v>0</v>
      </c>
      <c r="AH70" s="16">
        <f t="shared" si="15"/>
        <v>0</v>
      </c>
      <c r="AJ70" s="20">
        <v>2044</v>
      </c>
      <c r="AK70" s="84">
        <f>HLOOKUP($S70,CapX!$A$11:$AP$14,3,FALSE)</f>
        <v>14738660.384507069</v>
      </c>
      <c r="AL70" s="16">
        <f>IF($L$14="",$AK70,IF($L$14&gt;$AJ70,$AK70,HLOOKUP($AJ70-$L$14,CapX!$A$18:$AP$26,$H$24,FALSE)*$AK70))</f>
        <v>14738660.384507069</v>
      </c>
      <c r="AM70" s="16">
        <f>IF($L$15="",$AK70,IF($L$15&gt;$AJ70,$AK70,HLOOKUP($AJ70-$L$15,CapX!$A$18:$AP$26,$H$24,FALSE)*$AK70))</f>
        <v>14738660.384507069</v>
      </c>
      <c r="AN70" s="16">
        <f>IF($L$16="",$AK70,IF($L$16&gt;$AJ70,$AK70,HLOOKUP($AJ70-$L$16,CapX!$A$18:$AP$26,$H$24,FALSE)*$AK70))</f>
        <v>14738660.384507069</v>
      </c>
      <c r="AO70" s="136">
        <f>IF($L$17="",$AK70,IF($L$17&gt;$AJ70,$AK70,HLOOKUP($AJ70-$L$17,CapX!$A$18:$AP$26,$H$24,FALSE)*$AK70))</f>
        <v>14738660.384507069</v>
      </c>
      <c r="AP70" s="16">
        <f>IF($L$18="",$AK70,IF($L$18&gt;$AJ70,$AK70,HLOOKUP($AJ70-$L$18,CapX!$A$18:$AP$26,$H$24,FALSE)*$AK70))</f>
        <v>14738660.384507069</v>
      </c>
      <c r="AQ70" s="16">
        <f>IF($L$19="",$AK70,IF($L$19&gt;$AJ70,$AK70,HLOOKUP($AJ70-$L$19,CapX!$A$18:$AP$26,$H$24,FALSE)*$AK70))</f>
        <v>14738660.384507069</v>
      </c>
      <c r="AS70" s="20">
        <v>2044</v>
      </c>
      <c r="AT70" s="84">
        <f t="shared" si="16"/>
        <v>0</v>
      </c>
      <c r="AU70" s="16">
        <f t="shared" si="17"/>
        <v>0</v>
      </c>
      <c r="AV70" s="16">
        <f t="shared" si="18"/>
        <v>0</v>
      </c>
      <c r="AW70" s="16">
        <f t="shared" si="19"/>
        <v>0</v>
      </c>
      <c r="AX70" s="136">
        <f t="shared" si="20"/>
        <v>0</v>
      </c>
      <c r="AY70" s="16">
        <f t="shared" si="21"/>
        <v>0</v>
      </c>
      <c r="BA70" s="115"/>
      <c r="BB70" s="138"/>
      <c r="BC70" s="138"/>
      <c r="BD70" s="138"/>
      <c r="BE70" s="138"/>
      <c r="BF70" s="138"/>
      <c r="BG70" s="138"/>
      <c r="BI70" s="115"/>
      <c r="BJ70" s="138"/>
      <c r="BK70" s="138"/>
      <c r="BL70" s="138"/>
      <c r="BM70" s="138"/>
      <c r="BN70" s="138"/>
      <c r="BO70" s="138"/>
    </row>
    <row r="71" spans="1:67">
      <c r="A71" s="67"/>
      <c r="B71" s="67"/>
      <c r="C71" s="67"/>
      <c r="D71" s="67"/>
      <c r="E71" s="67"/>
      <c r="F71" s="67"/>
      <c r="G71" s="67"/>
      <c r="H71" s="21">
        <v>2045</v>
      </c>
      <c r="I71" s="16">
        <f t="shared" si="22"/>
        <v>0</v>
      </c>
      <c r="J71" s="16">
        <f t="shared" si="5"/>
        <v>0</v>
      </c>
      <c r="K71" s="16">
        <f t="shared" si="6"/>
        <v>0</v>
      </c>
      <c r="L71" s="16">
        <f t="shared" si="7"/>
        <v>0</v>
      </c>
      <c r="M71" s="16">
        <f t="shared" si="8"/>
        <v>0</v>
      </c>
      <c r="N71" s="16">
        <f t="shared" si="9"/>
        <v>0</v>
      </c>
      <c r="O71" s="67"/>
      <c r="P71" s="67"/>
      <c r="Q71" s="67"/>
      <c r="R71" s="67"/>
      <c r="S71" s="21">
        <v>2045</v>
      </c>
      <c r="T71" s="85">
        <f>HLOOKUP($S71,CapX!$A$11:$AP$14,2,FALSE)</f>
        <v>14595187.501642192</v>
      </c>
      <c r="U71" s="85">
        <f>IF($K$14="",$T71,IF($K$14&gt;$S71,$T71,HLOOKUP($S71-$K$14,CapX!$A$18:$AP$26,$H$24,FALSE)*$T71))</f>
        <v>14595187.501642192</v>
      </c>
      <c r="V71" s="17">
        <f>IF($K$15="",$T71,IF($K$15&gt;$S71,$T71,HLOOKUP($S71-$K$15,CapX!$A$18:$AP$26,$H$24,FALSE)*$T71))</f>
        <v>14595187.501642192</v>
      </c>
      <c r="W71" s="17">
        <f>IF($K$16="",$T71,IF($K$16&gt;$S71,$T71,HLOOKUP($S71-$K$16,CapX!$A$18:$AP$26,$H$24,FALSE)*$T71))</f>
        <v>14595187.501642192</v>
      </c>
      <c r="X71" s="17">
        <f>IF($K$17="",$T71,IF($K$17&gt;$S71,$T71,HLOOKUP($S71-$K$17,CapX!$A$18:$AP$26,$H$24,FALSE)*$T71))</f>
        <v>14595187.501642192</v>
      </c>
      <c r="Y71" s="17">
        <f>IF($K$18="",$T71,IF($K$18&gt;$S71,$T71,HLOOKUP($S71-$K$18,CapX!$A$18:$AP$26,$H$24,FALSE)*$T71))</f>
        <v>14595187.501642192</v>
      </c>
      <c r="Z71" s="17">
        <f>IF($K$19="",$T71,IF($K$19&gt;$S71,$T71,HLOOKUP($S71-$K$19,CapX!$A$18:$AP$26,$H$24,FALSE)*$T71))</f>
        <v>14595187.501642192</v>
      </c>
      <c r="AB71" s="21">
        <v>2045</v>
      </c>
      <c r="AC71" s="85">
        <f t="shared" si="10"/>
        <v>0</v>
      </c>
      <c r="AD71" s="17">
        <f t="shared" si="11"/>
        <v>0</v>
      </c>
      <c r="AE71" s="17">
        <f t="shared" si="12"/>
        <v>0</v>
      </c>
      <c r="AF71" s="17">
        <f t="shared" si="13"/>
        <v>0</v>
      </c>
      <c r="AG71" s="137">
        <f t="shared" si="14"/>
        <v>0</v>
      </c>
      <c r="AH71" s="17">
        <f t="shared" si="15"/>
        <v>0</v>
      </c>
      <c r="AJ71" s="21">
        <v>2045</v>
      </c>
      <c r="AK71" s="85">
        <f>HLOOKUP($S71,CapX!$A$11:$AP$14,3,FALSE)</f>
        <v>5672641.6740247151</v>
      </c>
      <c r="AL71" s="17">
        <f>IF($L$14="",$AK71,IF($L$14&gt;$AJ71,$AK71,HLOOKUP($AJ71-$L$14,CapX!$A$18:$AP$26,$H$24,FALSE)*$AK71))</f>
        <v>5672641.6740247151</v>
      </c>
      <c r="AM71" s="17">
        <f>IF($L$15="",$AK71,IF($L$15&gt;$AJ71,$AK71,HLOOKUP($AJ71-$L$15,CapX!$A$18:$AP$26,$H$24,FALSE)*$AK71))</f>
        <v>5672641.6740247151</v>
      </c>
      <c r="AN71" s="17">
        <f>IF($L$16="",$AK71,IF($L$16&gt;$AJ71,$AK71,HLOOKUP($AJ71-$L$16,CapX!$A$18:$AP$26,$H$24,FALSE)*$AK71))</f>
        <v>5672641.6740247151</v>
      </c>
      <c r="AO71" s="137">
        <f>IF($L$17="",$AK71,IF($L$17&gt;$AJ71,$AK71,HLOOKUP($AJ71-$L$17,CapX!$A$18:$AP$26,$H$24,FALSE)*$AK71))</f>
        <v>5672641.6740247151</v>
      </c>
      <c r="AP71" s="17">
        <f>IF($L$18="",$AK71,IF($L$18&gt;$AJ71,$AK71,HLOOKUP($AJ71-$L$18,CapX!$A$18:$AP$26,$H$24,FALSE)*$AK71))</f>
        <v>5672641.6740247151</v>
      </c>
      <c r="AQ71" s="17">
        <f>IF($L$19="",$AK71,IF($L$19&gt;$AJ71,$AK71,HLOOKUP($AJ71-$L$19,CapX!$A$18:$AP$26,$H$24,FALSE)*$AK71))</f>
        <v>5672641.6740247151</v>
      </c>
      <c r="AS71" s="21">
        <v>2045</v>
      </c>
      <c r="AT71" s="85">
        <f t="shared" si="16"/>
        <v>0</v>
      </c>
      <c r="AU71" s="17">
        <f t="shared" si="17"/>
        <v>0</v>
      </c>
      <c r="AV71" s="17">
        <f t="shared" si="18"/>
        <v>0</v>
      </c>
      <c r="AW71" s="17">
        <f t="shared" si="19"/>
        <v>0</v>
      </c>
      <c r="AX71" s="137">
        <f t="shared" si="20"/>
        <v>0</v>
      </c>
      <c r="AY71" s="17">
        <f t="shared" si="21"/>
        <v>0</v>
      </c>
      <c r="BA71" s="115"/>
      <c r="BB71" s="138"/>
      <c r="BC71" s="138"/>
      <c r="BD71" s="138"/>
      <c r="BE71" s="138"/>
      <c r="BF71" s="138"/>
      <c r="BG71" s="138"/>
      <c r="BI71" s="115"/>
      <c r="BJ71" s="138"/>
      <c r="BK71" s="138"/>
      <c r="BL71" s="138"/>
      <c r="BM71" s="138"/>
      <c r="BN71" s="138"/>
      <c r="BO71" s="138"/>
    </row>
    <row r="72" spans="1:67">
      <c r="A72" s="67"/>
      <c r="B72" s="67"/>
      <c r="C72" s="67"/>
      <c r="D72" s="67"/>
      <c r="E72" s="67"/>
      <c r="F72" s="67"/>
      <c r="G72" s="67"/>
      <c r="H72" s="55" t="s">
        <v>26</v>
      </c>
      <c r="I72" s="54">
        <f t="shared" ref="I72:N72" si="23">SUM(I43:I71)</f>
        <v>66945283.798266098</v>
      </c>
      <c r="J72" s="54">
        <f t="shared" si="23"/>
        <v>81630515.118570477</v>
      </c>
      <c r="K72" s="54">
        <f t="shared" si="23"/>
        <v>96111028.760854393</v>
      </c>
      <c r="L72" s="54">
        <f t="shared" si="23"/>
        <v>125351542.33382249</v>
      </c>
      <c r="M72" s="54">
        <f t="shared" si="23"/>
        <v>155007971.10052598</v>
      </c>
      <c r="N72" s="54">
        <f t="shared" si="23"/>
        <v>186874502.71154195</v>
      </c>
      <c r="O72" s="67"/>
      <c r="P72" s="67"/>
      <c r="Q72" s="67"/>
      <c r="R72" s="67"/>
    </row>
    <row r="73" spans="1:67">
      <c r="A73" s="67"/>
      <c r="B73" s="69" t="s">
        <v>409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25"/>
      <c r="AB73" s="25"/>
      <c r="AJ73" s="25"/>
      <c r="AS73" s="25"/>
      <c r="BA73" s="25" t="s">
        <v>232</v>
      </c>
      <c r="BI73" s="25" t="s">
        <v>231</v>
      </c>
    </row>
    <row r="74" spans="1:67">
      <c r="A74" s="67"/>
      <c r="B74" s="67"/>
      <c r="C74" s="67"/>
      <c r="D74" s="67"/>
      <c r="E74" s="67"/>
      <c r="F74" s="67"/>
      <c r="G74" s="67"/>
      <c r="H74" s="343"/>
      <c r="I74" s="343"/>
      <c r="J74" s="67"/>
      <c r="K74" s="67"/>
      <c r="L74" s="67"/>
      <c r="M74" s="67"/>
      <c r="N74" s="67"/>
      <c r="O74" s="67"/>
      <c r="P74" s="67"/>
      <c r="Q74" s="67"/>
      <c r="R74" s="67"/>
    </row>
    <row r="75" spans="1:67">
      <c r="A75" s="67"/>
      <c r="B75" s="67"/>
      <c r="C75" s="67"/>
      <c r="D75" s="67"/>
      <c r="E75" s="67"/>
      <c r="F75" s="67"/>
      <c r="G75" s="67"/>
      <c r="H75" s="28" t="s">
        <v>33</v>
      </c>
      <c r="I75" s="28">
        <f t="shared" ref="I75:N75" si="24">I42</f>
        <v>1</v>
      </c>
      <c r="J75" s="28" t="str">
        <f t="shared" si="24"/>
        <v>1A</v>
      </c>
      <c r="K75" s="28" t="str">
        <f t="shared" si="24"/>
        <v>1B</v>
      </c>
      <c r="L75" s="28" t="str">
        <f t="shared" si="24"/>
        <v>1C</v>
      </c>
      <c r="M75" s="28" t="str">
        <f t="shared" si="24"/>
        <v>1D</v>
      </c>
      <c r="N75" s="28" t="str">
        <f t="shared" si="24"/>
        <v>1E</v>
      </c>
      <c r="O75" s="67"/>
      <c r="P75" s="67"/>
      <c r="Q75" s="67"/>
      <c r="R75" s="67"/>
      <c r="BA75" s="112" t="s">
        <v>33</v>
      </c>
      <c r="BB75" s="112">
        <f t="shared" ref="BB75:BG75" si="25">U42</f>
        <v>1</v>
      </c>
      <c r="BC75" s="112" t="str">
        <f t="shared" si="25"/>
        <v>1A</v>
      </c>
      <c r="BD75" s="112" t="str">
        <f t="shared" si="25"/>
        <v>1B</v>
      </c>
      <c r="BE75" s="112" t="str">
        <f t="shared" si="25"/>
        <v>1C</v>
      </c>
      <c r="BF75" s="112" t="str">
        <f t="shared" si="25"/>
        <v>1D</v>
      </c>
      <c r="BG75" s="112" t="str">
        <f t="shared" si="25"/>
        <v>1E</v>
      </c>
      <c r="BI75" s="112" t="s">
        <v>33</v>
      </c>
      <c r="BJ75" s="112">
        <f>BB75</f>
        <v>1</v>
      </c>
      <c r="BK75" s="112" t="str">
        <f t="shared" ref="BK75" si="26">BC75</f>
        <v>1A</v>
      </c>
      <c r="BL75" s="112" t="str">
        <f t="shared" ref="BL75" si="27">BD75</f>
        <v>1B</v>
      </c>
      <c r="BM75" s="112" t="str">
        <f t="shared" ref="BM75" si="28">BE75</f>
        <v>1C</v>
      </c>
      <c r="BN75" s="112" t="str">
        <f t="shared" ref="BN75" si="29">BF75</f>
        <v>1D</v>
      </c>
      <c r="BO75" s="112" t="str">
        <f t="shared" ref="BO75" si="30">BG75</f>
        <v>1E</v>
      </c>
    </row>
    <row r="76" spans="1:67">
      <c r="A76" s="67"/>
      <c r="B76" s="67"/>
      <c r="C76" s="67"/>
      <c r="D76" s="67"/>
      <c r="E76" s="67"/>
      <c r="F76" s="67"/>
      <c r="G76" s="67"/>
      <c r="H76" s="19">
        <v>2017</v>
      </c>
      <c r="I76" s="16">
        <f ca="1">IF($H$14="","",HLOOKUP($H$14,'Capx - H2O'!$E$352:$AU$382,$H76-2015,FALSE)+BB76+BJ76)</f>
        <v>600000</v>
      </c>
      <c r="J76" s="16">
        <f ca="1">IF($H$15="","",HLOOKUP($H$15,'Capx - H2O'!$E$352:$AU$382,$H76-2015,FALSE)+BC76+BK76)</f>
        <v>8600000</v>
      </c>
      <c r="K76" s="16">
        <f ca="1">IF($H$16="","",HLOOKUP($H$16,'Capx - H2O'!$E$352:$AU$382,$H76-2015,FALSE)+BD76+BL76)</f>
        <v>8850000</v>
      </c>
      <c r="L76" s="16">
        <f ca="1">IF($H$17="","",HLOOKUP($H$17,'Capx - H2O'!$E$352:$AU$382,$H76-2015,FALSE)+BE76+BM76)</f>
        <v>8850000</v>
      </c>
      <c r="M76" s="16">
        <f ca="1">IF($H$18="","",HLOOKUP($H$18,'Capx - H2O'!$E$352:$AU$382,$H76-2015,FALSE)+BF76+BN76)</f>
        <v>8850000</v>
      </c>
      <c r="N76" s="16">
        <f ca="1">IF($H$19="","",HLOOKUP($H$19,'Capx - H2O'!$E$352:$AU$382,$H76-2015,FALSE)+BG76+BO76)</f>
        <v>8850000</v>
      </c>
      <c r="O76" s="67"/>
      <c r="P76" s="67"/>
      <c r="Q76" s="67"/>
      <c r="R76" s="67"/>
      <c r="BA76" s="144">
        <v>2017</v>
      </c>
      <c r="BB76" s="18">
        <f ca="1">IF($E$14="",0,IF($H43&gt;$E$14,0,IF($H43-$E$14&lt;-3,0,OFFSET(Extras!$E$3,0,'Scenario 1'!$H43-'Scenario 1'!$E$14))))</f>
        <v>0</v>
      </c>
      <c r="BC76" s="18">
        <f ca="1">IF($E$15="",0,IF($H43&gt;$E$15,0,IF($H43-$E$15&lt;-3,0,OFFSET(Extras!$E$3,0,'Scenario 1'!$H43-'Scenario 1'!$E$15))))</f>
        <v>0</v>
      </c>
      <c r="BD76" s="18">
        <f ca="1">IF($E$16="",0,IF($H43&gt;$E$16,0,IF($H43-$E$16&lt;-3,0,OFFSET(Extras!$E$3,0,'Scenario 1'!$H43-'Scenario 1'!$E$16))))</f>
        <v>0</v>
      </c>
      <c r="BE76" s="18">
        <f ca="1">IF($E$17="",0,IF($H43&gt;$E$17,0,IF($H43-$E$17&lt;-3,0,OFFSET(Extras!$E$3,0,'Scenario 1'!$H43-'Scenario 1'!$E$17))))</f>
        <v>0</v>
      </c>
      <c r="BF76" s="18">
        <f ca="1">IF($E$18="",0,IF($H43&gt;$E$18,0,IF($H43-$E$18&lt;-3,0,OFFSET(Extras!$E$3,0,'Scenario 1'!$H43-'Scenario 1'!$E$18))))</f>
        <v>0</v>
      </c>
      <c r="BG76" s="18">
        <f ca="1">IF($E$19="",0,IF($H43&gt;$E$19,0,IF($H43-$E$19&lt;-3,0,OFFSET(Extras!$E$3,0,'Scenario 1'!$H43-'Scenario 1'!$E$19))))</f>
        <v>0</v>
      </c>
      <c r="BI76" s="144">
        <v>2017</v>
      </c>
      <c r="BJ76" s="18">
        <f ca="1">IF($G$14="",0,IF($H43&gt;$G$14,0,IF($H43-$G$14&lt;-3,0,OFFSET(Extras!$E$4,0,'Scenario 1'!$H43-'Scenario 1'!$G$14))))</f>
        <v>0</v>
      </c>
      <c r="BK76" s="18">
        <f ca="1">IF($G$15="",0,IF($H43&gt;$G$15,0,IF($H43-$G$15&lt;-3,0,OFFSET(Extras!$E$4,0,'Scenario 1'!$H43-'Scenario 1'!$G$15))))</f>
        <v>0</v>
      </c>
      <c r="BL76" s="18">
        <f ca="1">IF($G$16="",0,IF($H43&gt;$G$16,0,IF($H43-$G$16&lt;-3,0,OFFSET(Extras!$E$4,0,'Scenario 1'!$H43-'Scenario 1'!$G$16))))</f>
        <v>0</v>
      </c>
      <c r="BM76" s="18">
        <f ca="1">IF($G$17="",0,IF($H43&gt;$G$17,0,IF($H43-$G$17&lt;-3,0,OFFSET(Extras!$E$4,0,'Scenario 1'!$H43-'Scenario 1'!$G$17))))</f>
        <v>0</v>
      </c>
      <c r="BN76" s="18">
        <f ca="1">IF($G$18="",0,IF($H43&gt;$G$18,0,IF($H43-$G$18&lt;-3,0,OFFSET(Extras!$E$4,0,'Scenario 1'!$H43-'Scenario 1'!$G$18))))</f>
        <v>0</v>
      </c>
      <c r="BO76" s="18">
        <f ca="1">IF($G$19="",0,IF($H43&gt;$G$19,0,IF($H43-$G$19&lt;-3,0,OFFSET(Extras!$E$4,0,'Scenario 1'!$H43-'Scenario 1'!$G$19))))</f>
        <v>0</v>
      </c>
    </row>
    <row r="77" spans="1:67">
      <c r="A77" s="67"/>
      <c r="B77" s="67"/>
      <c r="C77" s="67"/>
      <c r="D77" s="67"/>
      <c r="E77" s="67"/>
      <c r="F77" s="67"/>
      <c r="G77" s="67"/>
      <c r="H77" s="20">
        <v>2018</v>
      </c>
      <c r="I77" s="16">
        <f ca="1">IF($H$14="","",HLOOKUP($H$14,'Capx - H2O'!$E$352:$AU$382,$H77-2015,FALSE)+BB77+BJ77)</f>
        <v>4641000</v>
      </c>
      <c r="J77" s="16">
        <f ca="1">IF($H$15="","",HLOOKUP($H$15,'Capx - H2O'!$E$352:$AU$382,$H77-2015,FALSE)+BC77+BK77)</f>
        <v>4641000</v>
      </c>
      <c r="K77" s="16">
        <f ca="1">IF($H$16="","",HLOOKUP($H$16,'Capx - H2O'!$E$352:$AU$382,$H77-2015,FALSE)+BD77+BL77)</f>
        <v>4641000</v>
      </c>
      <c r="L77" s="16">
        <f ca="1">IF($H$17="","",HLOOKUP($H$17,'Capx - H2O'!$E$352:$AU$382,$H77-2015,FALSE)+BE77+BM77)</f>
        <v>12891000</v>
      </c>
      <c r="M77" s="16">
        <f ca="1">IF($H$18="","",HLOOKUP($H$18,'Capx - H2O'!$E$352:$AU$382,$H77-2015,FALSE)+BF77+BN77)</f>
        <v>12891000</v>
      </c>
      <c r="N77" s="16">
        <f ca="1">IF($H$19="","",HLOOKUP($H$19,'Capx - H2O'!$E$352:$AU$382,$H77-2015,FALSE)+BG77+BO77)</f>
        <v>12891000</v>
      </c>
      <c r="O77" s="67"/>
      <c r="P77" s="67"/>
      <c r="Q77" s="67"/>
      <c r="R77" s="67"/>
      <c r="BA77" s="145">
        <v>2018</v>
      </c>
      <c r="BB77" s="16">
        <f ca="1">IF($E$14="",0,IF($H44&gt;$E$14,0,IF($H44-$E$14&lt;-3,0,OFFSET(Extras!$E$3,0,'Scenario 1'!$H44-'Scenario 1'!$E$14))))</f>
        <v>0</v>
      </c>
      <c r="BC77" s="16">
        <f ca="1">IF($E$15="",0,IF($H44&gt;$E$15,0,IF($H44-$E$15&lt;-3,0,OFFSET(Extras!$E$3,0,'Scenario 1'!$H44-'Scenario 1'!$E$15))))</f>
        <v>0</v>
      </c>
      <c r="BD77" s="16">
        <f ca="1">IF($E$16="",0,IF($H44&gt;$E$16,0,IF($H44-$E$16&lt;-3,0,OFFSET(Extras!$E$3,0,'Scenario 1'!$H44-'Scenario 1'!$E$16))))</f>
        <v>0</v>
      </c>
      <c r="BE77" s="16">
        <f ca="1">IF($E$17="",0,IF($H44&gt;$E$17,0,IF($H44-$E$17&lt;-3,0,OFFSET(Extras!$E$3,0,'Scenario 1'!$H44-'Scenario 1'!$E$17))))</f>
        <v>0</v>
      </c>
      <c r="BF77" s="16">
        <f ca="1">IF($E$18="",0,IF($H44&gt;$E$18,0,IF($H44-$E$18&lt;-3,0,OFFSET(Extras!$E$3,0,'Scenario 1'!$H44-'Scenario 1'!$E$18))))</f>
        <v>0</v>
      </c>
      <c r="BG77" s="16">
        <f ca="1">IF($E$19="",0,IF($H44&gt;$E$19,0,IF($H44-$E$19&lt;-3,0,OFFSET(Extras!$E$3,0,'Scenario 1'!$H44-'Scenario 1'!$E$19))))</f>
        <v>0</v>
      </c>
      <c r="BI77" s="145">
        <v>2018</v>
      </c>
      <c r="BJ77" s="16">
        <f ca="1">IF($G$14="",0,IF($H44&gt;$G$14,0,IF($H44-$G$14&lt;-3,0,OFFSET(Extras!$E$4,0,'Scenario 1'!$H44-'Scenario 1'!$G$14))))</f>
        <v>0</v>
      </c>
      <c r="BK77" s="16">
        <f ca="1">IF($G$15="",0,IF($H44&gt;$G$15,0,IF($H44-$G$15&lt;-3,0,OFFSET(Extras!$E$4,0,'Scenario 1'!$H44-'Scenario 1'!$G$15))))</f>
        <v>0</v>
      </c>
      <c r="BL77" s="16">
        <f ca="1">IF($G$16="",0,IF($H44&gt;$G$16,0,IF($H44-$G$16&lt;-3,0,OFFSET(Extras!$E$4,0,'Scenario 1'!$H44-'Scenario 1'!$G$16))))</f>
        <v>0</v>
      </c>
      <c r="BM77" s="16">
        <f ca="1">IF($G$17="",0,IF($H44&gt;$G$17,0,IF($H44-$G$17&lt;-3,0,OFFSET(Extras!$E$4,0,'Scenario 1'!$H44-'Scenario 1'!$G$17))))</f>
        <v>0</v>
      </c>
      <c r="BN77" s="16">
        <f ca="1">IF($G$18="",0,IF($H44&gt;$G$18,0,IF($H44-$G$18&lt;-3,0,OFFSET(Extras!$E$4,0,'Scenario 1'!$H44-'Scenario 1'!$G$18))))</f>
        <v>0</v>
      </c>
      <c r="BO77" s="16">
        <f ca="1">IF($G$19="",0,IF($H44&gt;$G$19,0,IF($H44-$G$19&lt;-3,0,OFFSET(Extras!$E$4,0,'Scenario 1'!$H44-'Scenario 1'!$G$19))))</f>
        <v>0</v>
      </c>
    </row>
    <row r="78" spans="1:67">
      <c r="A78" s="67"/>
      <c r="B78" s="67"/>
      <c r="C78" s="67"/>
      <c r="D78" s="67"/>
      <c r="E78" s="67"/>
      <c r="F78" s="67"/>
      <c r="G78" s="67"/>
      <c r="H78" s="20">
        <v>2019</v>
      </c>
      <c r="I78" s="16">
        <f ca="1">IF($H$14="","",HLOOKUP($H$14,'Capx - H2O'!$E$352:$AU$382,$H78-2015,FALSE)+BB78+BJ78)</f>
        <v>728000</v>
      </c>
      <c r="J78" s="16">
        <f ca="1">IF($H$15="","",HLOOKUP($H$15,'Capx - H2O'!$E$352:$AU$382,$H78-2015,FALSE)+BC78+BK78)</f>
        <v>728000</v>
      </c>
      <c r="K78" s="16">
        <f ca="1">IF($H$16="","",HLOOKUP($H$16,'Capx - H2O'!$E$352:$AU$382,$H78-2015,FALSE)+BD78+BL78)</f>
        <v>728000</v>
      </c>
      <c r="L78" s="16">
        <f ca="1">IF($H$17="","",HLOOKUP($H$17,'Capx - H2O'!$E$352:$AU$382,$H78-2015,FALSE)+BE78+BM78)</f>
        <v>728000</v>
      </c>
      <c r="M78" s="16">
        <f ca="1">IF($H$18="","",HLOOKUP($H$18,'Capx - H2O'!$E$352:$AU$382,$H78-2015,FALSE)+BF78+BN78)</f>
        <v>17228000</v>
      </c>
      <c r="N78" s="16">
        <f ca="1">IF($H$19="","",HLOOKUP($H$19,'Capx - H2O'!$E$352:$AU$382,$H78-2015,FALSE)+BG78+BO78)</f>
        <v>17228000</v>
      </c>
      <c r="O78" s="67"/>
      <c r="P78" s="67"/>
      <c r="Q78" s="67"/>
      <c r="R78" s="67"/>
      <c r="BA78" s="145">
        <v>2019</v>
      </c>
      <c r="BB78" s="16">
        <f ca="1">IF($E$14="",0,IF($H45&gt;$E$14,0,IF($H45-$E$14&lt;-3,0,OFFSET(Extras!$E$3,0,'Scenario 1'!$H45-'Scenario 1'!$E$14))))</f>
        <v>0</v>
      </c>
      <c r="BC78" s="16">
        <f ca="1">IF($E$15="",0,IF($H45&gt;$E$15,0,IF($H45-$E$15&lt;-3,0,OFFSET(Extras!$E$3,0,'Scenario 1'!$H45-'Scenario 1'!$E$15))))</f>
        <v>0</v>
      </c>
      <c r="BD78" s="16">
        <f ca="1">IF($E$16="",0,IF($H45&gt;$E$16,0,IF($H45-$E$16&lt;-3,0,OFFSET(Extras!$E$3,0,'Scenario 1'!$H45-'Scenario 1'!$E$16))))</f>
        <v>0</v>
      </c>
      <c r="BE78" s="16">
        <f ca="1">IF($E$17="",0,IF($H45&gt;$E$17,0,IF($H45-$E$17&lt;-3,0,OFFSET(Extras!$E$3,0,'Scenario 1'!$H45-'Scenario 1'!$E$17))))</f>
        <v>0</v>
      </c>
      <c r="BF78" s="16">
        <f ca="1">IF($E$18="",0,IF($H45&gt;$E$18,0,IF($H45-$E$18&lt;-3,0,OFFSET(Extras!$E$3,0,'Scenario 1'!$H45-'Scenario 1'!$E$18))))</f>
        <v>0</v>
      </c>
      <c r="BG78" s="16">
        <f ca="1">IF($E$19="",0,IF($H45&gt;$E$19,0,IF($H45-$E$19&lt;-3,0,OFFSET(Extras!$E$3,0,'Scenario 1'!$H45-'Scenario 1'!$E$19))))</f>
        <v>0</v>
      </c>
      <c r="BI78" s="145">
        <v>2019</v>
      </c>
      <c r="BJ78" s="16">
        <f ca="1">IF($G$14="",0,IF($H45&gt;$G$14,0,IF($H45-$G$14&lt;-3,0,OFFSET(Extras!$E$4,0,'Scenario 1'!$H45-'Scenario 1'!$G$14))))</f>
        <v>0</v>
      </c>
      <c r="BK78" s="16">
        <f ca="1">IF($G$15="",0,IF($H45&gt;$G$15,0,IF($H45-$G$15&lt;-3,0,OFFSET(Extras!$E$4,0,'Scenario 1'!$H45-'Scenario 1'!$G$15))))</f>
        <v>0</v>
      </c>
      <c r="BL78" s="16">
        <f ca="1">IF($G$16="",0,IF($H45&gt;$G$16,0,IF($H45-$G$16&lt;-3,0,OFFSET(Extras!$E$4,0,'Scenario 1'!$H45-'Scenario 1'!$G$16))))</f>
        <v>0</v>
      </c>
      <c r="BM78" s="16">
        <f ca="1">IF($G$17="",0,IF($H45&gt;$G$17,0,IF($H45-$G$17&lt;-3,0,OFFSET(Extras!$E$4,0,'Scenario 1'!$H45-'Scenario 1'!$G$17))))</f>
        <v>0</v>
      </c>
      <c r="BN78" s="16">
        <f ca="1">IF($G$18="",0,IF($H45&gt;$G$18,0,IF($H45-$G$18&lt;-3,0,OFFSET(Extras!$E$4,0,'Scenario 1'!$H45-'Scenario 1'!$G$18))))</f>
        <v>0</v>
      </c>
      <c r="BO78" s="16">
        <f ca="1">IF($G$19="",0,IF($H45&gt;$G$19,0,IF($H45-$G$19&lt;-3,0,OFFSET(Extras!$E$4,0,'Scenario 1'!$H45-'Scenario 1'!$G$19))))</f>
        <v>0</v>
      </c>
    </row>
    <row r="79" spans="1:67">
      <c r="A79" s="67"/>
      <c r="B79" s="67"/>
      <c r="C79" s="67"/>
      <c r="D79" s="67"/>
      <c r="E79" s="67"/>
      <c r="F79" s="67"/>
      <c r="G79" s="67"/>
      <c r="H79" s="20">
        <v>2020</v>
      </c>
      <c r="I79" s="16">
        <f ca="1">IF($H$14="","",HLOOKUP($H$14,'Capx - H2O'!$E$352:$AU$382,$H79-2015,FALSE)+BB79+BJ79)</f>
        <v>2015208</v>
      </c>
      <c r="J79" s="16">
        <f ca="1">IF($H$15="","",HLOOKUP($H$15,'Capx - H2O'!$E$352:$AU$382,$H79-2015,FALSE)+BC79+BK79)</f>
        <v>2015208</v>
      </c>
      <c r="K79" s="16">
        <f ca="1">IF($H$16="","",HLOOKUP($H$16,'Capx - H2O'!$E$352:$AU$382,$H79-2015,FALSE)+BD79+BL79)</f>
        <v>2015208</v>
      </c>
      <c r="L79" s="16">
        <f ca="1">IF($H$17="","",HLOOKUP($H$17,'Capx - H2O'!$E$352:$AU$382,$H79-2015,FALSE)+BE79+BM79)</f>
        <v>2015208</v>
      </c>
      <c r="M79" s="16">
        <f ca="1">IF($H$18="","",HLOOKUP($H$18,'Capx - H2O'!$E$352:$AU$382,$H79-2015,FALSE)+BF79+BN79)</f>
        <v>2015208</v>
      </c>
      <c r="N79" s="16">
        <f ca="1">IF($H$19="","",HLOOKUP($H$19,'Capx - H2O'!$E$352:$AU$382,$H79-2015,FALSE)+BG79+BO79)</f>
        <v>18515208</v>
      </c>
      <c r="O79" s="67"/>
      <c r="P79" s="67"/>
      <c r="Q79" s="67"/>
      <c r="R79" s="67"/>
      <c r="BA79" s="145">
        <v>2020</v>
      </c>
      <c r="BB79" s="16">
        <f ca="1">IF($E$14="",0,IF($H46&gt;$E$14,0,IF($H46-$E$14&lt;-3,0,OFFSET(Extras!$E$3,0,'Scenario 1'!$H46-'Scenario 1'!$E$14))))</f>
        <v>0</v>
      </c>
      <c r="BC79" s="16">
        <f ca="1">IF($E$15="",0,IF($H46&gt;$E$15,0,IF($H46-$E$15&lt;-3,0,OFFSET(Extras!$E$3,0,'Scenario 1'!$H46-'Scenario 1'!$E$15))))</f>
        <v>0</v>
      </c>
      <c r="BD79" s="16">
        <f ca="1">IF($E$16="",0,IF($H46&gt;$E$16,0,IF($H46-$E$16&lt;-3,0,OFFSET(Extras!$E$3,0,'Scenario 1'!$H46-'Scenario 1'!$E$16))))</f>
        <v>0</v>
      </c>
      <c r="BE79" s="16">
        <f ca="1">IF($E$17="",0,IF($H46&gt;$E$17,0,IF($H46-$E$17&lt;-3,0,OFFSET(Extras!$E$3,0,'Scenario 1'!$H46-'Scenario 1'!$E$17))))</f>
        <v>0</v>
      </c>
      <c r="BF79" s="16">
        <f ca="1">IF($E$18="",0,IF($H46&gt;$E$18,0,IF($H46-$E$18&lt;-3,0,OFFSET(Extras!$E$3,0,'Scenario 1'!$H46-'Scenario 1'!$E$18))))</f>
        <v>0</v>
      </c>
      <c r="BG79" s="16">
        <f ca="1">IF($E$19="",0,IF($H46&gt;$E$19,0,IF($H46-$E$19&lt;-3,0,OFFSET(Extras!$E$3,0,'Scenario 1'!$H46-'Scenario 1'!$E$19))))</f>
        <v>0</v>
      </c>
      <c r="BI79" s="145">
        <v>2020</v>
      </c>
      <c r="BJ79" s="16">
        <f ca="1">IF($G$14="",0,IF($H46&gt;$G$14,0,IF($H46-$G$14&lt;-3,0,OFFSET(Extras!$E$4,0,'Scenario 1'!$H46-'Scenario 1'!$G$14))))</f>
        <v>0</v>
      </c>
      <c r="BK79" s="16">
        <f ca="1">IF($G$15="",0,IF($H46&gt;$G$15,0,IF($H46-$G$15&lt;-3,0,OFFSET(Extras!$E$4,0,'Scenario 1'!$H46-'Scenario 1'!$G$15))))</f>
        <v>0</v>
      </c>
      <c r="BL79" s="16">
        <f ca="1">IF($G$16="",0,IF($H46&gt;$G$16,0,IF($H46-$G$16&lt;-3,0,OFFSET(Extras!$E$4,0,'Scenario 1'!$H46-'Scenario 1'!$G$16))))</f>
        <v>0</v>
      </c>
      <c r="BM79" s="16">
        <f ca="1">IF($G$17="",0,IF($H46&gt;$G$17,0,IF($H46-$G$17&lt;-3,0,OFFSET(Extras!$E$4,0,'Scenario 1'!$H46-'Scenario 1'!$G$17))))</f>
        <v>0</v>
      </c>
      <c r="BN79" s="16">
        <f ca="1">IF($G$18="",0,IF($H46&gt;$G$18,0,IF($H46-$G$18&lt;-3,0,OFFSET(Extras!$E$4,0,'Scenario 1'!$H46-'Scenario 1'!$G$18))))</f>
        <v>0</v>
      </c>
      <c r="BO79" s="16">
        <f ca="1">IF($G$19="",0,IF($H46&gt;$G$19,0,IF($H46-$G$19&lt;-3,0,OFFSET(Extras!$E$4,0,'Scenario 1'!$H46-'Scenario 1'!$G$19))))</f>
        <v>0</v>
      </c>
    </row>
    <row r="80" spans="1:67">
      <c r="A80" s="67"/>
      <c r="B80" s="67"/>
      <c r="C80" s="67"/>
      <c r="D80" s="67"/>
      <c r="E80" s="67"/>
      <c r="F80" s="67"/>
      <c r="G80" s="67"/>
      <c r="H80" s="20">
        <v>2021</v>
      </c>
      <c r="I80" s="16">
        <f ca="1">IF($H$14="","",HLOOKUP($H$14,'Capx - H2O'!$E$352:$AU$382,$H80-2015,FALSE)+BB80+BJ80)</f>
        <v>648000</v>
      </c>
      <c r="J80" s="16">
        <f ca="1">IF($H$15="","",HLOOKUP($H$15,'Capx - H2O'!$E$352:$AU$382,$H80-2015,FALSE)+BC80+BK80)</f>
        <v>648000</v>
      </c>
      <c r="K80" s="16">
        <f ca="1">IF($H$16="","",HLOOKUP($H$16,'Capx - H2O'!$E$352:$AU$382,$H80-2015,FALSE)+BD80+BL80)</f>
        <v>648000</v>
      </c>
      <c r="L80" s="16">
        <f ca="1">IF($H$17="","",HLOOKUP($H$17,'Capx - H2O'!$E$352:$AU$382,$H80-2015,FALSE)+BE80+BM80)</f>
        <v>648000</v>
      </c>
      <c r="M80" s="16">
        <f ca="1">IF($H$18="","",HLOOKUP($H$18,'Capx - H2O'!$E$352:$AU$382,$H80-2015,FALSE)+BF80+BN80)</f>
        <v>648000</v>
      </c>
      <c r="N80" s="16">
        <f ca="1">IF($H$19="","",HLOOKUP($H$19,'Capx - H2O'!$E$352:$AU$382,$H80-2015,FALSE)+BG80+BO80)</f>
        <v>648000</v>
      </c>
      <c r="O80" s="67"/>
      <c r="P80" s="67"/>
      <c r="Q80" s="67"/>
      <c r="R80" s="67"/>
      <c r="BA80" s="145">
        <v>2021</v>
      </c>
      <c r="BB80" s="16">
        <f ca="1">IF($E$14="",0,IF($H47&gt;$E$14,0,IF($H47-$E$14&lt;-3,0,OFFSET(Extras!$E$3,0,'Scenario 1'!$H47-'Scenario 1'!$E$14))))</f>
        <v>0</v>
      </c>
      <c r="BC80" s="16">
        <f ca="1">IF($E$15="",0,IF($H47&gt;$E$15,0,IF($H47-$E$15&lt;-3,0,OFFSET(Extras!$E$3,0,'Scenario 1'!$H47-'Scenario 1'!$E$15))))</f>
        <v>0</v>
      </c>
      <c r="BD80" s="16">
        <f ca="1">IF($E$16="",0,IF($H47&gt;$E$16,0,IF($H47-$E$16&lt;-3,0,OFFSET(Extras!$E$3,0,'Scenario 1'!$H47-'Scenario 1'!$E$16))))</f>
        <v>0</v>
      </c>
      <c r="BE80" s="16">
        <f ca="1">IF($E$17="",0,IF($H47&gt;$E$17,0,IF($H47-$E$17&lt;-3,0,OFFSET(Extras!$E$3,0,'Scenario 1'!$H47-'Scenario 1'!$E$17))))</f>
        <v>0</v>
      </c>
      <c r="BF80" s="16">
        <f ca="1">IF($E$18="",0,IF($H47&gt;$E$18,0,IF($H47-$E$18&lt;-3,0,OFFSET(Extras!$E$3,0,'Scenario 1'!$H47-'Scenario 1'!$E$18))))</f>
        <v>0</v>
      </c>
      <c r="BG80" s="16">
        <f ca="1">IF($E$19="",0,IF($H47&gt;$E$19,0,IF($H47-$E$19&lt;-3,0,OFFSET(Extras!$E$3,0,'Scenario 1'!$H47-'Scenario 1'!$E$19))))</f>
        <v>0</v>
      </c>
      <c r="BI80" s="145">
        <v>2021</v>
      </c>
      <c r="BJ80" s="16">
        <f ca="1">IF($G$14="",0,IF($H47&gt;$G$14,0,IF($H47-$G$14&lt;-3,0,OFFSET(Extras!$E$4,0,'Scenario 1'!$H47-'Scenario 1'!$G$14))))</f>
        <v>0</v>
      </c>
      <c r="BK80" s="16">
        <f ca="1">IF($G$15="",0,IF($H47&gt;$G$15,0,IF($H47-$G$15&lt;-3,0,OFFSET(Extras!$E$4,0,'Scenario 1'!$H47-'Scenario 1'!$G$15))))</f>
        <v>0</v>
      </c>
      <c r="BL80" s="16">
        <f ca="1">IF($G$16="",0,IF($H47&gt;$G$16,0,IF($H47-$G$16&lt;-3,0,OFFSET(Extras!$E$4,0,'Scenario 1'!$H47-'Scenario 1'!$G$16))))</f>
        <v>0</v>
      </c>
      <c r="BM80" s="16">
        <f ca="1">IF($G$17="",0,IF($H47&gt;$G$17,0,IF($H47-$G$17&lt;-3,0,OFFSET(Extras!$E$4,0,'Scenario 1'!$H47-'Scenario 1'!$G$17))))</f>
        <v>0</v>
      </c>
      <c r="BN80" s="16">
        <f ca="1">IF($G$18="",0,IF($H47&gt;$G$18,0,IF($H47-$G$18&lt;-3,0,OFFSET(Extras!$E$4,0,'Scenario 1'!$H47-'Scenario 1'!$G$18))))</f>
        <v>0</v>
      </c>
      <c r="BO80" s="16">
        <f ca="1">IF($G$19="",0,IF($H47&gt;$G$19,0,IF($H47-$G$19&lt;-3,0,OFFSET(Extras!$E$4,0,'Scenario 1'!$H47-'Scenario 1'!$G$19))))</f>
        <v>0</v>
      </c>
    </row>
    <row r="81" spans="1:67">
      <c r="A81" s="67"/>
      <c r="B81" s="67"/>
      <c r="C81" s="67"/>
      <c r="D81" s="67"/>
      <c r="E81" s="67"/>
      <c r="F81" s="67"/>
      <c r="G81" s="67"/>
      <c r="H81" s="20">
        <v>2022</v>
      </c>
      <c r="I81" s="16">
        <f ca="1">IF($H$14="","",HLOOKUP($H$14,'Capx - H2O'!$E$352:$AU$382,$H81-2015,FALSE)+BB81+BJ81)</f>
        <v>990000.00000000012</v>
      </c>
      <c r="J81" s="16">
        <f ca="1">IF($H$15="","",HLOOKUP($H$15,'Capx - H2O'!$E$352:$AU$382,$H81-2015,FALSE)+BC81+BK81)</f>
        <v>990000.00000000012</v>
      </c>
      <c r="K81" s="16">
        <f ca="1">IF($H$16="","",HLOOKUP($H$16,'Capx - H2O'!$E$352:$AU$382,$H81-2015,FALSE)+BD81+BL81)</f>
        <v>990000.00000000012</v>
      </c>
      <c r="L81" s="16">
        <f ca="1">IF($H$17="","",HLOOKUP($H$17,'Capx - H2O'!$E$352:$AU$382,$H81-2015,FALSE)+BE81+BM81)</f>
        <v>990000.00000000012</v>
      </c>
      <c r="M81" s="16">
        <f ca="1">IF($H$18="","",HLOOKUP($H$18,'Capx - H2O'!$E$352:$AU$382,$H81-2015,FALSE)+BF81+BN81)</f>
        <v>990000.00000000012</v>
      </c>
      <c r="N81" s="16">
        <f ca="1">IF($H$19="","",HLOOKUP($H$19,'Capx - H2O'!$E$352:$AU$382,$H81-2015,FALSE)+BG81+BO81)</f>
        <v>990000.00000000012</v>
      </c>
      <c r="O81" s="67"/>
      <c r="P81" s="67"/>
      <c r="Q81" s="67"/>
      <c r="R81" s="67"/>
      <c r="BA81" s="145">
        <v>2022</v>
      </c>
      <c r="BB81" s="16">
        <f ca="1">IF($E$14="",0,IF($H48&gt;$E$14,0,IF($H48-$E$14&lt;-3,0,OFFSET(Extras!$E$3,0,'Scenario 1'!$H48-'Scenario 1'!$E$14))))</f>
        <v>0</v>
      </c>
      <c r="BC81" s="16">
        <f ca="1">IF($E$15="",0,IF($H48&gt;$E$15,0,IF($H48-$E$15&lt;-3,0,OFFSET(Extras!$E$3,0,'Scenario 1'!$H48-'Scenario 1'!$E$15))))</f>
        <v>0</v>
      </c>
      <c r="BD81" s="16">
        <f ca="1">IF($E$16="",0,IF($H48&gt;$E$16,0,IF($H48-$E$16&lt;-3,0,OFFSET(Extras!$E$3,0,'Scenario 1'!$H48-'Scenario 1'!$E$16))))</f>
        <v>0</v>
      </c>
      <c r="BE81" s="16">
        <f ca="1">IF($E$17="",0,IF($H48&gt;$E$17,0,IF($H48-$E$17&lt;-3,0,OFFSET(Extras!$E$3,0,'Scenario 1'!$H48-'Scenario 1'!$E$17))))</f>
        <v>0</v>
      </c>
      <c r="BF81" s="16">
        <f ca="1">IF($E$18="",0,IF($H48&gt;$E$18,0,IF($H48-$E$18&lt;-3,0,OFFSET(Extras!$E$3,0,'Scenario 1'!$H48-'Scenario 1'!$E$18))))</f>
        <v>0</v>
      </c>
      <c r="BG81" s="16">
        <f ca="1">IF($E$19="",0,IF($H48&gt;$E$19,0,IF($H48-$E$19&lt;-3,0,OFFSET(Extras!$E$3,0,'Scenario 1'!$H48-'Scenario 1'!$E$19))))</f>
        <v>0</v>
      </c>
      <c r="BI81" s="145">
        <v>2022</v>
      </c>
      <c r="BJ81" s="16">
        <f ca="1">IF($G$14="",0,IF($H48&gt;$G$14,0,IF($H48-$G$14&lt;-3,0,OFFSET(Extras!$E$4,0,'Scenario 1'!$H48-'Scenario 1'!$G$14))))</f>
        <v>0</v>
      </c>
      <c r="BK81" s="16">
        <f ca="1">IF($G$15="",0,IF($H48&gt;$G$15,0,IF($H48-$G$15&lt;-3,0,OFFSET(Extras!$E$4,0,'Scenario 1'!$H48-'Scenario 1'!$G$15))))</f>
        <v>0</v>
      </c>
      <c r="BL81" s="16">
        <f ca="1">IF($G$16="",0,IF($H48&gt;$G$16,0,IF($H48-$G$16&lt;-3,0,OFFSET(Extras!$E$4,0,'Scenario 1'!$H48-'Scenario 1'!$G$16))))</f>
        <v>0</v>
      </c>
      <c r="BM81" s="16">
        <f ca="1">IF($G$17="",0,IF($H48&gt;$G$17,0,IF($H48-$G$17&lt;-3,0,OFFSET(Extras!$E$4,0,'Scenario 1'!$H48-'Scenario 1'!$G$17))))</f>
        <v>0</v>
      </c>
      <c r="BN81" s="16">
        <f ca="1">IF($G$18="",0,IF($H48&gt;$G$18,0,IF($H48-$G$18&lt;-3,0,OFFSET(Extras!$E$4,0,'Scenario 1'!$H48-'Scenario 1'!$G$18))))</f>
        <v>0</v>
      </c>
      <c r="BO81" s="16">
        <f ca="1">IF($G$19="",0,IF($H48&gt;$G$19,0,IF($H48-$G$19&lt;-3,0,OFFSET(Extras!$E$4,0,'Scenario 1'!$H48-'Scenario 1'!$G$19))))</f>
        <v>0</v>
      </c>
    </row>
    <row r="82" spans="1:67">
      <c r="A82" s="67"/>
      <c r="B82" s="67"/>
      <c r="C82" s="67"/>
      <c r="D82" s="67"/>
      <c r="E82" s="67"/>
      <c r="F82" s="67"/>
      <c r="G82" s="67"/>
      <c r="H82" s="20">
        <v>2023</v>
      </c>
      <c r="I82" s="16">
        <f ca="1">IF($H$14="","",HLOOKUP($H$14,'Capx - H2O'!$E$352:$AU$382,$H82-2015,FALSE)+BB82+BJ82)</f>
        <v>0</v>
      </c>
      <c r="J82" s="16">
        <f ca="1">IF($H$15="","",HLOOKUP($H$15,'Capx - H2O'!$E$352:$AU$382,$H82-2015,FALSE)+BC82+BK82)</f>
        <v>5004027.8626080006</v>
      </c>
      <c r="K82" s="16">
        <f ca="1">IF($H$16="","",HLOOKUP($H$16,'Capx - H2O'!$E$352:$AU$382,$H82-2015,FALSE)+BD82+BL82)</f>
        <v>5004027.8626080006</v>
      </c>
      <c r="L82" s="16">
        <f ca="1">IF($H$17="","",HLOOKUP($H$17,'Capx - H2O'!$E$352:$AU$382,$H82-2015,FALSE)+BE82+BM82)</f>
        <v>5004027.8626080006</v>
      </c>
      <c r="M82" s="16">
        <f ca="1">IF($H$18="","",HLOOKUP($H$18,'Capx - H2O'!$E$352:$AU$382,$H82-2015,FALSE)+BF82+BN82)</f>
        <v>5004027.8626080006</v>
      </c>
      <c r="N82" s="16">
        <f ca="1">IF($H$19="","",HLOOKUP($H$19,'Capx - H2O'!$E$352:$AU$382,$H82-2015,FALSE)+BG82+BO82)</f>
        <v>5004027.8626080006</v>
      </c>
      <c r="O82" s="67"/>
      <c r="P82" s="67"/>
      <c r="Q82" s="67"/>
      <c r="R82" s="67"/>
      <c r="BA82" s="145">
        <v>2023</v>
      </c>
      <c r="BB82" s="16">
        <f ca="1">IF($E$14="",0,IF($H49&gt;$E$14,0,IF($H49-$E$14&lt;-3,0,OFFSET(Extras!$E$3,0,'Scenario 1'!$H49-'Scenario 1'!$E$14))))</f>
        <v>0</v>
      </c>
      <c r="BC82" s="16">
        <f ca="1">IF($E$15="",0,IF($H49&gt;$E$15,0,IF($H49-$E$15&lt;-3,0,OFFSET(Extras!$E$3,0,'Scenario 1'!$H49-'Scenario 1'!$E$15))))</f>
        <v>0</v>
      </c>
      <c r="BD82" s="16">
        <f ca="1">IF($E$16="",0,IF($H49&gt;$E$16,0,IF($H49-$E$16&lt;-3,0,OFFSET(Extras!$E$3,0,'Scenario 1'!$H49-'Scenario 1'!$E$16))))</f>
        <v>0</v>
      </c>
      <c r="BE82" s="16">
        <f ca="1">IF($E$17="",0,IF($H49&gt;$E$17,0,IF($H49-$E$17&lt;-3,0,OFFSET(Extras!$E$3,0,'Scenario 1'!$H49-'Scenario 1'!$E$17))))</f>
        <v>0</v>
      </c>
      <c r="BF82" s="16">
        <f ca="1">IF($E$18="",0,IF($H49&gt;$E$18,0,IF($H49-$E$18&lt;-3,0,OFFSET(Extras!$E$3,0,'Scenario 1'!$H49-'Scenario 1'!$E$18))))</f>
        <v>0</v>
      </c>
      <c r="BG82" s="16">
        <f ca="1">IF($E$19="",0,IF($H49&gt;$E$19,0,IF($H49-$E$19&lt;-3,0,OFFSET(Extras!$E$3,0,'Scenario 1'!$H49-'Scenario 1'!$E$19))))</f>
        <v>0</v>
      </c>
      <c r="BI82" s="145">
        <v>2023</v>
      </c>
      <c r="BJ82" s="16">
        <f ca="1">IF($G$14="",0,IF($H49&gt;$G$14,0,IF($H49-$G$14&lt;-3,0,OFFSET(Extras!$E$4,0,'Scenario 1'!$H49-'Scenario 1'!$G$14))))</f>
        <v>0</v>
      </c>
      <c r="BK82" s="16">
        <f ca="1">IF($G$15="",0,IF($H49&gt;$G$15,0,IF($H49-$G$15&lt;-3,0,OFFSET(Extras!$E$4,0,'Scenario 1'!$H49-'Scenario 1'!$G$15))))</f>
        <v>0</v>
      </c>
      <c r="BL82" s="16">
        <f ca="1">IF($G$16="",0,IF($H49&gt;$G$16,0,IF($H49-$G$16&lt;-3,0,OFFSET(Extras!$E$4,0,'Scenario 1'!$H49-'Scenario 1'!$G$16))))</f>
        <v>0</v>
      </c>
      <c r="BM82" s="16">
        <f ca="1">IF($G$17="",0,IF($H49&gt;$G$17,0,IF($H49-$G$17&lt;-3,0,OFFSET(Extras!$E$4,0,'Scenario 1'!$H49-'Scenario 1'!$G$17))))</f>
        <v>0</v>
      </c>
      <c r="BN82" s="16">
        <f ca="1">IF($G$18="",0,IF($H49&gt;$G$18,0,IF($H49-$G$18&lt;-3,0,OFFSET(Extras!$E$4,0,'Scenario 1'!$H49-'Scenario 1'!$G$18))))</f>
        <v>0</v>
      </c>
      <c r="BO82" s="16">
        <f ca="1">IF($G$19="",0,IF($H49&gt;$G$19,0,IF($H49-$G$19&lt;-3,0,OFFSET(Extras!$E$4,0,'Scenario 1'!$H49-'Scenario 1'!$G$19))))</f>
        <v>0</v>
      </c>
    </row>
    <row r="83" spans="1:67">
      <c r="A83" s="67"/>
      <c r="B83" s="67"/>
      <c r="C83" s="67"/>
      <c r="D83" s="67"/>
      <c r="E83" s="67"/>
      <c r="F83" s="67"/>
      <c r="G83" s="67"/>
      <c r="H83" s="20">
        <v>2024</v>
      </c>
      <c r="I83" s="16">
        <f ca="1">IF($H$14="","",HLOOKUP($H$14,'Capx - H2O'!$E$352:$AU$382,$H83-2015,FALSE)+BB83+BJ83)</f>
        <v>0</v>
      </c>
      <c r="J83" s="16">
        <f ca="1">IF($H$15="","",HLOOKUP($H$15,'Capx - H2O'!$E$352:$AU$382,$H83-2015,FALSE)+BC83+BK83)</f>
        <v>0</v>
      </c>
      <c r="K83" s="16">
        <f ca="1">IF($H$16="","",HLOOKUP($H$16,'Capx - H2O'!$E$352:$AU$382,$H83-2015,FALSE)+BD83+BL83)</f>
        <v>855000.00000000012</v>
      </c>
      <c r="L83" s="16">
        <f ca="1">IF($H$17="","",HLOOKUP($H$17,'Capx - H2O'!$E$352:$AU$382,$H83-2015,FALSE)+BE83+BM83)</f>
        <v>855000.00000000012</v>
      </c>
      <c r="M83" s="16">
        <f ca="1">IF($H$18="","",HLOOKUP($H$18,'Capx - H2O'!$E$352:$AU$382,$H83-2015,FALSE)+BF83+BN83)</f>
        <v>855000.00000000012</v>
      </c>
      <c r="N83" s="16">
        <f ca="1">IF($H$19="","",HLOOKUP($H$19,'Capx - H2O'!$E$352:$AU$382,$H83-2015,FALSE)+BG83+BO83)</f>
        <v>855000.00000000012</v>
      </c>
      <c r="O83" s="67"/>
      <c r="P83" s="67"/>
      <c r="Q83" s="67"/>
      <c r="R83" s="67"/>
      <c r="BA83" s="145">
        <v>2024</v>
      </c>
      <c r="BB83" s="16">
        <f ca="1">IF($E$14="",0,IF($H50&gt;$E$14,0,IF($H50-$E$14&lt;-3,0,OFFSET(Extras!$E$3,0,'Scenario 1'!$H50-'Scenario 1'!$E$14))))</f>
        <v>0</v>
      </c>
      <c r="BC83" s="16">
        <f ca="1">IF($E$15="",0,IF($H50&gt;$E$15,0,IF($H50-$E$15&lt;-3,0,OFFSET(Extras!$E$3,0,'Scenario 1'!$H50-'Scenario 1'!$E$15))))</f>
        <v>0</v>
      </c>
      <c r="BD83" s="16">
        <f ca="1">IF($E$16="",0,IF($H50&gt;$E$16,0,IF($H50-$E$16&lt;-3,0,OFFSET(Extras!$E$3,0,'Scenario 1'!$H50-'Scenario 1'!$E$16))))</f>
        <v>0</v>
      </c>
      <c r="BE83" s="16">
        <f ca="1">IF($E$17="",0,IF($H50&gt;$E$17,0,IF($H50-$E$17&lt;-3,0,OFFSET(Extras!$E$3,0,'Scenario 1'!$H50-'Scenario 1'!$E$17))))</f>
        <v>0</v>
      </c>
      <c r="BF83" s="16">
        <f ca="1">IF($E$18="",0,IF($H50&gt;$E$18,0,IF($H50-$E$18&lt;-3,0,OFFSET(Extras!$E$3,0,'Scenario 1'!$H50-'Scenario 1'!$E$18))))</f>
        <v>0</v>
      </c>
      <c r="BG83" s="16">
        <f ca="1">IF($E$19="",0,IF($H50&gt;$E$19,0,IF($H50-$E$19&lt;-3,0,OFFSET(Extras!$E$3,0,'Scenario 1'!$H50-'Scenario 1'!$E$19))))</f>
        <v>0</v>
      </c>
      <c r="BI83" s="145">
        <v>2024</v>
      </c>
      <c r="BJ83" s="16">
        <f ca="1">IF($G$14="",0,IF($H50&gt;$G$14,0,IF($H50-$G$14&lt;-3,0,OFFSET(Extras!$E$4,0,'Scenario 1'!$H50-'Scenario 1'!$G$14))))</f>
        <v>0</v>
      </c>
      <c r="BK83" s="16">
        <f ca="1">IF($G$15="",0,IF($H50&gt;$G$15,0,IF($H50-$G$15&lt;-3,0,OFFSET(Extras!$E$4,0,'Scenario 1'!$H50-'Scenario 1'!$G$15))))</f>
        <v>0</v>
      </c>
      <c r="BL83" s="16">
        <f ca="1">IF($G$16="",0,IF($H50&gt;$G$16,0,IF($H50-$G$16&lt;-3,0,OFFSET(Extras!$E$4,0,'Scenario 1'!$H50-'Scenario 1'!$G$16))))</f>
        <v>0</v>
      </c>
      <c r="BM83" s="16">
        <f ca="1">IF($G$17="",0,IF($H50&gt;$G$17,0,IF($H50-$G$17&lt;-3,0,OFFSET(Extras!$E$4,0,'Scenario 1'!$H50-'Scenario 1'!$G$17))))</f>
        <v>0</v>
      </c>
      <c r="BN83" s="16">
        <f ca="1">IF($G$18="",0,IF($H50&gt;$G$18,0,IF($H50-$G$18&lt;-3,0,OFFSET(Extras!$E$4,0,'Scenario 1'!$H50-'Scenario 1'!$G$18))))</f>
        <v>0</v>
      </c>
      <c r="BO83" s="16">
        <f ca="1">IF($G$19="",0,IF($H50&gt;$G$19,0,IF($H50-$G$19&lt;-3,0,OFFSET(Extras!$E$4,0,'Scenario 1'!$H50-'Scenario 1'!$G$19))))</f>
        <v>0</v>
      </c>
    </row>
    <row r="84" spans="1:67">
      <c r="A84" s="67"/>
      <c r="B84" s="67"/>
      <c r="C84" s="67"/>
      <c r="D84" s="67"/>
      <c r="E84" s="67"/>
      <c r="F84" s="67"/>
      <c r="G84" s="67"/>
      <c r="H84" s="20">
        <v>2025</v>
      </c>
      <c r="I84" s="16">
        <f ca="1">IF($H$14="","",HLOOKUP($H$14,'Capx - H2O'!$E$352:$AU$382,$H84-2015,FALSE)+BB84+BJ84)</f>
        <v>0</v>
      </c>
      <c r="J84" s="16">
        <f ca="1">IF($H$15="","",HLOOKUP($H$15,'Capx - H2O'!$E$352:$AU$382,$H84-2015,FALSE)+BC84+BK84)</f>
        <v>0</v>
      </c>
      <c r="K84" s="16">
        <f ca="1">IF($H$16="","",HLOOKUP($H$16,'Capx - H2O'!$E$352:$AU$382,$H84-2015,FALSE)+BD84+BL84)</f>
        <v>0</v>
      </c>
      <c r="L84" s="16">
        <f ca="1">IF($H$17="","",HLOOKUP($H$17,'Capx - H2O'!$E$352:$AU$382,$H84-2015,FALSE)+BE84+BM84)</f>
        <v>1224995.6286013592</v>
      </c>
      <c r="M84" s="16">
        <f ca="1">IF($H$18="","",HLOOKUP($H$18,'Capx - H2O'!$E$352:$AU$382,$H84-2015,FALSE)+BF84+BN84)</f>
        <v>1224995.6286013592</v>
      </c>
      <c r="N84" s="16">
        <f ca="1">IF($H$19="","",HLOOKUP($H$19,'Capx - H2O'!$E$352:$AU$382,$H84-2015,FALSE)+BG84+BO84)</f>
        <v>1224995.6286013592</v>
      </c>
      <c r="O84" s="67"/>
      <c r="P84" s="67"/>
      <c r="Q84" s="67"/>
      <c r="R84" s="67"/>
      <c r="BA84" s="145">
        <v>2025</v>
      </c>
      <c r="BB84" s="16">
        <f ca="1">IF($E$14="",0,IF($H51&gt;$E$14,0,IF($H51-$E$14&lt;-3,0,OFFSET(Extras!$E$3,0,'Scenario 1'!$H51-'Scenario 1'!$E$14))))</f>
        <v>0</v>
      </c>
      <c r="BC84" s="16">
        <f ca="1">IF($E$15="",0,IF($H51&gt;$E$15,0,IF($H51-$E$15&lt;-3,0,OFFSET(Extras!$E$3,0,'Scenario 1'!$H51-'Scenario 1'!$E$15))))</f>
        <v>0</v>
      </c>
      <c r="BD84" s="16">
        <f ca="1">IF($E$16="",0,IF($H51&gt;$E$16,0,IF($H51-$E$16&lt;-3,0,OFFSET(Extras!$E$3,0,'Scenario 1'!$H51-'Scenario 1'!$E$16))))</f>
        <v>0</v>
      </c>
      <c r="BE84" s="16">
        <f ca="1">IF($E$17="",0,IF($H51&gt;$E$17,0,IF($H51-$E$17&lt;-3,0,OFFSET(Extras!$E$3,0,'Scenario 1'!$H51-'Scenario 1'!$E$17))))</f>
        <v>0</v>
      </c>
      <c r="BF84" s="16">
        <f ca="1">IF($E$18="",0,IF($H51&gt;$E$18,0,IF($H51-$E$18&lt;-3,0,OFFSET(Extras!$E$3,0,'Scenario 1'!$H51-'Scenario 1'!$E$18))))</f>
        <v>0</v>
      </c>
      <c r="BG84" s="16">
        <f ca="1">IF($E$19="",0,IF($H51&gt;$E$19,0,IF($H51-$E$19&lt;-3,0,OFFSET(Extras!$E$3,0,'Scenario 1'!$H51-'Scenario 1'!$E$19))))</f>
        <v>0</v>
      </c>
      <c r="BI84" s="145">
        <v>2025</v>
      </c>
      <c r="BJ84" s="16">
        <f ca="1">IF($G$14="",0,IF($H51&gt;$G$14,0,IF($H51-$G$14&lt;-3,0,OFFSET(Extras!$E$4,0,'Scenario 1'!$H51-'Scenario 1'!$G$14))))</f>
        <v>0</v>
      </c>
      <c r="BK84" s="16">
        <f ca="1">IF($G$15="",0,IF($H51&gt;$G$15,0,IF($H51-$G$15&lt;-3,0,OFFSET(Extras!$E$4,0,'Scenario 1'!$H51-'Scenario 1'!$G$15))))</f>
        <v>0</v>
      </c>
      <c r="BL84" s="16">
        <f ca="1">IF($G$16="",0,IF($H51&gt;$G$16,0,IF($H51-$G$16&lt;-3,0,OFFSET(Extras!$E$4,0,'Scenario 1'!$H51-'Scenario 1'!$G$16))))</f>
        <v>0</v>
      </c>
      <c r="BM84" s="16">
        <f ca="1">IF($G$17="",0,IF($H51&gt;$G$17,0,IF($H51-$G$17&lt;-3,0,OFFSET(Extras!$E$4,0,'Scenario 1'!$H51-'Scenario 1'!$G$17))))</f>
        <v>0</v>
      </c>
      <c r="BN84" s="16">
        <f ca="1">IF($G$18="",0,IF($H51&gt;$G$18,0,IF($H51-$G$18&lt;-3,0,OFFSET(Extras!$E$4,0,'Scenario 1'!$H51-'Scenario 1'!$G$18))))</f>
        <v>0</v>
      </c>
      <c r="BO84" s="16">
        <f ca="1">IF($G$19="",0,IF($H51&gt;$G$19,0,IF($H51-$G$19&lt;-3,0,OFFSET(Extras!$E$4,0,'Scenario 1'!$H51-'Scenario 1'!$G$19))))</f>
        <v>0</v>
      </c>
    </row>
    <row r="85" spans="1:67">
      <c r="A85" s="67"/>
      <c r="B85" s="67"/>
      <c r="C85" s="67"/>
      <c r="D85" s="67"/>
      <c r="E85" s="67"/>
      <c r="F85" s="67"/>
      <c r="G85" s="67"/>
      <c r="H85" s="20">
        <v>2026</v>
      </c>
      <c r="I85" s="16">
        <f ca="1">IF($H$14="","",HLOOKUP($H$14,'Capx - H2O'!$E$352:$AU$382,$H85-2015,FALSE)+BB85+BJ85)</f>
        <v>0</v>
      </c>
      <c r="J85" s="16">
        <f ca="1">IF($H$15="","",HLOOKUP($H$15,'Capx - H2O'!$E$352:$AU$382,$H85-2015,FALSE)+BC85+BK85)</f>
        <v>0</v>
      </c>
      <c r="K85" s="16">
        <f ca="1">IF($H$16="","",HLOOKUP($H$16,'Capx - H2O'!$E$352:$AU$382,$H85-2015,FALSE)+BD85+BL85)</f>
        <v>0</v>
      </c>
      <c r="L85" s="16">
        <f ca="1">IF($H$17="","",HLOOKUP($H$17,'Capx - H2O'!$E$352:$AU$382,$H85-2015,FALSE)+BE85+BM85)</f>
        <v>0</v>
      </c>
      <c r="M85" s="16">
        <f ca="1">IF($H$18="","",HLOOKUP($H$18,'Capx - H2O'!$E$352:$AU$382,$H85-2015,FALSE)+BF85+BN85)</f>
        <v>708000</v>
      </c>
      <c r="N85" s="16">
        <f ca="1">IF($H$19="","",HLOOKUP($H$19,'Capx - H2O'!$E$352:$AU$382,$H85-2015,FALSE)+BG85+BO85)</f>
        <v>708000</v>
      </c>
      <c r="O85" s="67"/>
      <c r="P85" s="67"/>
      <c r="Q85" s="67"/>
      <c r="R85" s="67"/>
      <c r="BA85" s="145">
        <v>2026</v>
      </c>
      <c r="BB85" s="16">
        <f ca="1">IF($E$14="",0,IF($H52&gt;$E$14,0,IF($H52-$E$14&lt;-3,0,OFFSET(Extras!$E$3,0,'Scenario 1'!$H52-'Scenario 1'!$E$14))))</f>
        <v>0</v>
      </c>
      <c r="BC85" s="16">
        <f ca="1">IF($E$15="",0,IF($H52&gt;$E$15,0,IF($H52-$E$15&lt;-3,0,OFFSET(Extras!$E$3,0,'Scenario 1'!$H52-'Scenario 1'!$E$15))))</f>
        <v>0</v>
      </c>
      <c r="BD85" s="16">
        <f ca="1">IF($E$16="",0,IF($H52&gt;$E$16,0,IF($H52-$E$16&lt;-3,0,OFFSET(Extras!$E$3,0,'Scenario 1'!$H52-'Scenario 1'!$E$16))))</f>
        <v>0</v>
      </c>
      <c r="BE85" s="16">
        <f ca="1">IF($E$17="",0,IF($H52&gt;$E$17,0,IF($H52-$E$17&lt;-3,0,OFFSET(Extras!$E$3,0,'Scenario 1'!$H52-'Scenario 1'!$E$17))))</f>
        <v>0</v>
      </c>
      <c r="BF85" s="16">
        <f ca="1">IF($E$18="",0,IF($H52&gt;$E$18,0,IF($H52-$E$18&lt;-3,0,OFFSET(Extras!$E$3,0,'Scenario 1'!$H52-'Scenario 1'!$E$18))))</f>
        <v>0</v>
      </c>
      <c r="BG85" s="16">
        <f ca="1">IF($E$19="",0,IF($H52&gt;$E$19,0,IF($H52-$E$19&lt;-3,0,OFFSET(Extras!$E$3,0,'Scenario 1'!$H52-'Scenario 1'!$E$19))))</f>
        <v>0</v>
      </c>
      <c r="BI85" s="145">
        <v>2026</v>
      </c>
      <c r="BJ85" s="16">
        <f ca="1">IF($G$14="",0,IF($H52&gt;$G$14,0,IF($H52-$G$14&lt;-3,0,OFFSET(Extras!$E$4,0,'Scenario 1'!$H52-'Scenario 1'!$G$14))))</f>
        <v>0</v>
      </c>
      <c r="BK85" s="16">
        <f ca="1">IF($G$15="",0,IF($H52&gt;$G$15,0,IF($H52-$G$15&lt;-3,0,OFFSET(Extras!$E$4,0,'Scenario 1'!$H52-'Scenario 1'!$G$15))))</f>
        <v>0</v>
      </c>
      <c r="BL85" s="16">
        <f ca="1">IF($G$16="",0,IF($H52&gt;$G$16,0,IF($H52-$G$16&lt;-3,0,OFFSET(Extras!$E$4,0,'Scenario 1'!$H52-'Scenario 1'!$G$16))))</f>
        <v>0</v>
      </c>
      <c r="BM85" s="16">
        <f ca="1">IF($G$17="",0,IF($H52&gt;$G$17,0,IF($H52-$G$17&lt;-3,0,OFFSET(Extras!$E$4,0,'Scenario 1'!$H52-'Scenario 1'!$G$17))))</f>
        <v>0</v>
      </c>
      <c r="BN85" s="16">
        <f ca="1">IF($G$18="",0,IF($H52&gt;$G$18,0,IF($H52-$G$18&lt;-3,0,OFFSET(Extras!$E$4,0,'Scenario 1'!$H52-'Scenario 1'!$G$18))))</f>
        <v>0</v>
      </c>
      <c r="BO85" s="16">
        <f ca="1">IF($G$19="",0,IF($H52&gt;$G$19,0,IF($H52-$G$19&lt;-3,0,OFFSET(Extras!$E$4,0,'Scenario 1'!$H52-'Scenario 1'!$G$19))))</f>
        <v>0</v>
      </c>
    </row>
    <row r="86" spans="1:67">
      <c r="A86" s="67"/>
      <c r="B86" s="67"/>
      <c r="C86" s="67"/>
      <c r="D86" s="67"/>
      <c r="E86" s="67"/>
      <c r="F86" s="67"/>
      <c r="G86" s="67"/>
      <c r="H86" s="20">
        <v>2027</v>
      </c>
      <c r="I86" s="16">
        <f ca="1">IF($H$14="","",HLOOKUP($H$14,'Capx - H2O'!$E$352:$AU$382,$H86-2015,FALSE)+BB86+BJ86)</f>
        <v>0</v>
      </c>
      <c r="J86" s="16">
        <f ca="1">IF($H$15="","",HLOOKUP($H$15,'Capx - H2O'!$E$352:$AU$382,$H86-2015,FALSE)+BC86+BK86)</f>
        <v>0</v>
      </c>
      <c r="K86" s="16">
        <f ca="1">IF($H$16="","",HLOOKUP($H$16,'Capx - H2O'!$E$352:$AU$382,$H86-2015,FALSE)+BD86+BL86)</f>
        <v>0</v>
      </c>
      <c r="L86" s="16">
        <f ca="1">IF($H$17="","",HLOOKUP($H$17,'Capx - H2O'!$E$352:$AU$382,$H86-2015,FALSE)+BE86+BM86)</f>
        <v>0</v>
      </c>
      <c r="M86" s="16">
        <f ca="1">IF($H$18="","",HLOOKUP($H$18,'Capx - H2O'!$E$352:$AU$382,$H86-2015,FALSE)+BF86+BN86)</f>
        <v>1041497.2099973785</v>
      </c>
      <c r="N86" s="16">
        <f ca="1">IF($H$19="","",HLOOKUP($H$19,'Capx - H2O'!$E$352:$AU$382,$H86-2015,FALSE)+BG86+BO86)</f>
        <v>1041497.2099973785</v>
      </c>
      <c r="O86" s="67"/>
      <c r="P86" s="67"/>
      <c r="Q86" s="67"/>
      <c r="R86" s="67"/>
      <c r="BA86" s="145">
        <v>2027</v>
      </c>
      <c r="BB86" s="16">
        <f ca="1">IF($E$14="",0,IF($H53&gt;$E$14,0,IF($H53-$E$14&lt;-3,0,OFFSET(Extras!$E$3,0,'Scenario 1'!$H53-'Scenario 1'!$E$14))))</f>
        <v>0</v>
      </c>
      <c r="BC86" s="16">
        <f ca="1">IF($E$15="",0,IF($H53&gt;$E$15,0,IF($H53-$E$15&lt;-3,0,OFFSET(Extras!$E$3,0,'Scenario 1'!$H53-'Scenario 1'!$E$15))))</f>
        <v>0</v>
      </c>
      <c r="BD86" s="16">
        <f ca="1">IF($E$16="",0,IF($H53&gt;$E$16,0,IF($H53-$E$16&lt;-3,0,OFFSET(Extras!$E$3,0,'Scenario 1'!$H53-'Scenario 1'!$E$16))))</f>
        <v>0</v>
      </c>
      <c r="BE86" s="16">
        <f ca="1">IF($E$17="",0,IF($H53&gt;$E$17,0,IF($H53-$E$17&lt;-3,0,OFFSET(Extras!$E$3,0,'Scenario 1'!$H53-'Scenario 1'!$E$17))))</f>
        <v>0</v>
      </c>
      <c r="BF86" s="16">
        <f ca="1">IF($E$18="",0,IF($H53&gt;$E$18,0,IF($H53-$E$18&lt;-3,0,OFFSET(Extras!$E$3,0,'Scenario 1'!$H53-'Scenario 1'!$E$18))))</f>
        <v>0</v>
      </c>
      <c r="BG86" s="16">
        <f ca="1">IF($E$19="",0,IF($H53&gt;$E$19,0,IF($H53-$E$19&lt;-3,0,OFFSET(Extras!$E$3,0,'Scenario 1'!$H53-'Scenario 1'!$E$19))))</f>
        <v>0</v>
      </c>
      <c r="BI86" s="145">
        <v>2027</v>
      </c>
      <c r="BJ86" s="16">
        <f ca="1">IF($G$14="",0,IF($H53&gt;$G$14,0,IF($H53-$G$14&lt;-3,0,OFFSET(Extras!$E$4,0,'Scenario 1'!$H53-'Scenario 1'!$G$14))))</f>
        <v>0</v>
      </c>
      <c r="BK86" s="16">
        <f ca="1">IF($G$15="",0,IF($H53&gt;$G$15,0,IF($H53-$G$15&lt;-3,0,OFFSET(Extras!$E$4,0,'Scenario 1'!$H53-'Scenario 1'!$G$15))))</f>
        <v>0</v>
      </c>
      <c r="BL86" s="16">
        <f ca="1">IF($G$16="",0,IF($H53&gt;$G$16,0,IF($H53-$G$16&lt;-3,0,OFFSET(Extras!$E$4,0,'Scenario 1'!$H53-'Scenario 1'!$G$16))))</f>
        <v>0</v>
      </c>
      <c r="BM86" s="16">
        <f ca="1">IF($G$17="",0,IF($H53&gt;$G$17,0,IF($H53-$G$17&lt;-3,0,OFFSET(Extras!$E$4,0,'Scenario 1'!$H53-'Scenario 1'!$G$17))))</f>
        <v>0</v>
      </c>
      <c r="BN86" s="16">
        <f ca="1">IF($G$18="",0,IF($H53&gt;$G$18,0,IF($H53-$G$18&lt;-3,0,OFFSET(Extras!$E$4,0,'Scenario 1'!$H53-'Scenario 1'!$G$18))))</f>
        <v>0</v>
      </c>
      <c r="BO86" s="16">
        <f ca="1">IF($G$19="",0,IF($H53&gt;$G$19,0,IF($H53-$G$19&lt;-3,0,OFFSET(Extras!$E$4,0,'Scenario 1'!$H53-'Scenario 1'!$G$19))))</f>
        <v>0</v>
      </c>
    </row>
    <row r="87" spans="1:67">
      <c r="A87" s="67"/>
      <c r="B87" s="67"/>
      <c r="C87" s="67"/>
      <c r="D87" s="67"/>
      <c r="E87" s="67"/>
      <c r="F87" s="67"/>
      <c r="G87" s="67"/>
      <c r="H87" s="20">
        <v>2028</v>
      </c>
      <c r="I87" s="16">
        <f ca="1">IF($H$14="","",HLOOKUP($H$14,'Capx - H2O'!$E$352:$AU$382,$H87-2015,FALSE)+BB87+BJ87)</f>
        <v>0</v>
      </c>
      <c r="J87" s="16">
        <f ca="1">IF($H$15="","",HLOOKUP($H$15,'Capx - H2O'!$E$352:$AU$382,$H87-2015,FALSE)+BC87+BK87)</f>
        <v>0</v>
      </c>
      <c r="K87" s="16">
        <f ca="1">IF($H$16="","",HLOOKUP($H$16,'Capx - H2O'!$E$352:$AU$382,$H87-2015,FALSE)+BD87+BL87)</f>
        <v>0</v>
      </c>
      <c r="L87" s="16">
        <f ca="1">IF($H$17="","",HLOOKUP($H$17,'Capx - H2O'!$E$352:$AU$382,$H87-2015,FALSE)+BE87+BM87)</f>
        <v>0</v>
      </c>
      <c r="M87" s="16">
        <f ca="1">IF($H$18="","",HLOOKUP($H$18,'Capx - H2O'!$E$352:$AU$382,$H87-2015,FALSE)+BF87+BN87)</f>
        <v>0</v>
      </c>
      <c r="N87" s="16">
        <f ca="1">IF($H$19="","",HLOOKUP($H$19,'Capx - H2O'!$E$352:$AU$382,$H87-2015,FALSE)+BG87+BO87)</f>
        <v>732000</v>
      </c>
      <c r="O87" s="67"/>
      <c r="P87" s="67"/>
      <c r="Q87" s="67"/>
      <c r="R87" s="67"/>
      <c r="BA87" s="145">
        <v>2028</v>
      </c>
      <c r="BB87" s="16">
        <f ca="1">IF($E$14="",0,IF($H54&gt;$E$14,0,IF($H54-$E$14&lt;-3,0,OFFSET(Extras!$E$3,0,'Scenario 1'!$H54-'Scenario 1'!$E$14))))</f>
        <v>0</v>
      </c>
      <c r="BC87" s="16">
        <f ca="1">IF($E$15="",0,IF($H54&gt;$E$15,0,IF($H54-$E$15&lt;-3,0,OFFSET(Extras!$E$3,0,'Scenario 1'!$H54-'Scenario 1'!$E$15))))</f>
        <v>0</v>
      </c>
      <c r="BD87" s="16">
        <f ca="1">IF($E$16="",0,IF($H54&gt;$E$16,0,IF($H54-$E$16&lt;-3,0,OFFSET(Extras!$E$3,0,'Scenario 1'!$H54-'Scenario 1'!$E$16))))</f>
        <v>0</v>
      </c>
      <c r="BE87" s="16">
        <f ca="1">IF($E$17="",0,IF($H54&gt;$E$17,0,IF($H54-$E$17&lt;-3,0,OFFSET(Extras!$E$3,0,'Scenario 1'!$H54-'Scenario 1'!$E$17))))</f>
        <v>0</v>
      </c>
      <c r="BF87" s="16">
        <f ca="1">IF($E$18="",0,IF($H54&gt;$E$18,0,IF($H54-$E$18&lt;-3,0,OFFSET(Extras!$E$3,0,'Scenario 1'!$H54-'Scenario 1'!$E$18))))</f>
        <v>0</v>
      </c>
      <c r="BG87" s="16">
        <f ca="1">IF($E$19="",0,IF($H54&gt;$E$19,0,IF($H54-$E$19&lt;-3,0,OFFSET(Extras!$E$3,0,'Scenario 1'!$H54-'Scenario 1'!$E$19))))</f>
        <v>0</v>
      </c>
      <c r="BI87" s="145">
        <v>2028</v>
      </c>
      <c r="BJ87" s="16">
        <f ca="1">IF($G$14="",0,IF($H54&gt;$G$14,0,IF($H54-$G$14&lt;-3,0,OFFSET(Extras!$E$4,0,'Scenario 1'!$H54-'Scenario 1'!$G$14))))</f>
        <v>0</v>
      </c>
      <c r="BK87" s="16">
        <f ca="1">IF($G$15="",0,IF($H54&gt;$G$15,0,IF($H54-$G$15&lt;-3,0,OFFSET(Extras!$E$4,0,'Scenario 1'!$H54-'Scenario 1'!$G$15))))</f>
        <v>0</v>
      </c>
      <c r="BL87" s="16">
        <f ca="1">IF($G$16="",0,IF($H54&gt;$G$16,0,IF($H54-$G$16&lt;-3,0,OFFSET(Extras!$E$4,0,'Scenario 1'!$H54-'Scenario 1'!$G$16))))</f>
        <v>0</v>
      </c>
      <c r="BM87" s="16">
        <f ca="1">IF($G$17="",0,IF($H54&gt;$G$17,0,IF($H54-$G$17&lt;-3,0,OFFSET(Extras!$E$4,0,'Scenario 1'!$H54-'Scenario 1'!$G$17))))</f>
        <v>0</v>
      </c>
      <c r="BN87" s="16">
        <f ca="1">IF($G$18="",0,IF($H54&gt;$G$18,0,IF($H54-$G$18&lt;-3,0,OFFSET(Extras!$E$4,0,'Scenario 1'!$H54-'Scenario 1'!$G$18))))</f>
        <v>0</v>
      </c>
      <c r="BO87" s="16">
        <f ca="1">IF($G$19="",0,IF($H54&gt;$G$19,0,IF($H54-$G$19&lt;-3,0,OFFSET(Extras!$E$4,0,'Scenario 1'!$H54-'Scenario 1'!$G$19))))</f>
        <v>0</v>
      </c>
    </row>
    <row r="88" spans="1:67">
      <c r="A88" s="67"/>
      <c r="B88" s="67"/>
      <c r="C88" s="67"/>
      <c r="D88" s="67"/>
      <c r="E88" s="67"/>
      <c r="F88" s="67"/>
      <c r="G88" s="67"/>
      <c r="H88" s="20">
        <v>2029</v>
      </c>
      <c r="I88" s="16">
        <f ca="1">IF($H$14="","",HLOOKUP($H$14,'Capx - H2O'!$E$352:$AU$382,$H88-2015,FALSE)+BB88+BJ88)</f>
        <v>0</v>
      </c>
      <c r="J88" s="16">
        <f ca="1">IF($H$15="","",HLOOKUP($H$15,'Capx - H2O'!$E$352:$AU$382,$H88-2015,FALSE)+BC88+BK88)</f>
        <v>0</v>
      </c>
      <c r="K88" s="16">
        <f ca="1">IF($H$16="","",HLOOKUP($H$16,'Capx - H2O'!$E$352:$AU$382,$H88-2015,FALSE)+BD88+BL88)</f>
        <v>0</v>
      </c>
      <c r="L88" s="16">
        <f ca="1">IF($H$17="","",HLOOKUP($H$17,'Capx - H2O'!$E$352:$AU$382,$H88-2015,FALSE)+BE88+BM88)</f>
        <v>0</v>
      </c>
      <c r="M88" s="16">
        <f ca="1">IF($H$18="","",HLOOKUP($H$18,'Capx - H2O'!$E$352:$AU$382,$H88-2015,FALSE)+BF88+BN88)</f>
        <v>0</v>
      </c>
      <c r="N88" s="16">
        <f ca="1">IF($H$19="","",HLOOKUP($H$19,'Capx - H2O'!$E$352:$AU$382,$H88-2015,FALSE)+BG88+BO88)</f>
        <v>953696.7178250181</v>
      </c>
      <c r="O88" s="67"/>
      <c r="P88" s="67"/>
      <c r="Q88" s="67"/>
      <c r="R88" s="67"/>
      <c r="BA88" s="145">
        <v>2029</v>
      </c>
      <c r="BB88" s="16">
        <f ca="1">IF($E$14="",0,IF($H55&gt;$E$14,0,IF($H55-$E$14&lt;-3,0,OFFSET(Extras!$E$3,0,'Scenario 1'!$H55-'Scenario 1'!$E$14))))</f>
        <v>0</v>
      </c>
      <c r="BC88" s="16">
        <f ca="1">IF($E$15="",0,IF($H55&gt;$E$15,0,IF($H55-$E$15&lt;-3,0,OFFSET(Extras!$E$3,0,'Scenario 1'!$H55-'Scenario 1'!$E$15))))</f>
        <v>0</v>
      </c>
      <c r="BD88" s="16">
        <f ca="1">IF($E$16="",0,IF($H55&gt;$E$16,0,IF($H55-$E$16&lt;-3,0,OFFSET(Extras!$E$3,0,'Scenario 1'!$H55-'Scenario 1'!$E$16))))</f>
        <v>0</v>
      </c>
      <c r="BE88" s="16">
        <f ca="1">IF($E$17="",0,IF($H55&gt;$E$17,0,IF($H55-$E$17&lt;-3,0,OFFSET(Extras!$E$3,0,'Scenario 1'!$H55-'Scenario 1'!$E$17))))</f>
        <v>0</v>
      </c>
      <c r="BF88" s="16">
        <f ca="1">IF($E$18="",0,IF($H55&gt;$E$18,0,IF($H55-$E$18&lt;-3,0,OFFSET(Extras!$E$3,0,'Scenario 1'!$H55-'Scenario 1'!$E$18))))</f>
        <v>0</v>
      </c>
      <c r="BG88" s="16">
        <f ca="1">IF($E$19="",0,IF($H55&gt;$E$19,0,IF($H55-$E$19&lt;-3,0,OFFSET(Extras!$E$3,0,'Scenario 1'!$H55-'Scenario 1'!$E$19))))</f>
        <v>0</v>
      </c>
      <c r="BI88" s="145">
        <v>2029</v>
      </c>
      <c r="BJ88" s="16">
        <f ca="1">IF($G$14="",0,IF($H55&gt;$G$14,0,IF($H55-$G$14&lt;-3,0,OFFSET(Extras!$E$4,0,'Scenario 1'!$H55-'Scenario 1'!$G$14))))</f>
        <v>0</v>
      </c>
      <c r="BK88" s="16">
        <f ca="1">IF($G$15="",0,IF($H55&gt;$G$15,0,IF($H55-$G$15&lt;-3,0,OFFSET(Extras!$E$4,0,'Scenario 1'!$H55-'Scenario 1'!$G$15))))</f>
        <v>0</v>
      </c>
      <c r="BL88" s="16">
        <f ca="1">IF($G$16="",0,IF($H55&gt;$G$16,0,IF($H55-$G$16&lt;-3,0,OFFSET(Extras!$E$4,0,'Scenario 1'!$H55-'Scenario 1'!$G$16))))</f>
        <v>0</v>
      </c>
      <c r="BM88" s="16">
        <f ca="1">IF($G$17="",0,IF($H55&gt;$G$17,0,IF($H55-$G$17&lt;-3,0,OFFSET(Extras!$E$4,0,'Scenario 1'!$H55-'Scenario 1'!$G$17))))</f>
        <v>0</v>
      </c>
      <c r="BN88" s="16">
        <f ca="1">IF($G$18="",0,IF($H55&gt;$G$18,0,IF($H55-$G$18&lt;-3,0,OFFSET(Extras!$E$4,0,'Scenario 1'!$H55-'Scenario 1'!$G$18))))</f>
        <v>0</v>
      </c>
      <c r="BO88" s="16">
        <f ca="1">IF($G$19="",0,IF($H55&gt;$G$19,0,IF($H55-$G$19&lt;-3,0,OFFSET(Extras!$E$4,0,'Scenario 1'!$H55-'Scenario 1'!$G$19))))</f>
        <v>0</v>
      </c>
    </row>
    <row r="89" spans="1:67">
      <c r="A89" s="67"/>
      <c r="B89" s="67"/>
      <c r="C89" s="67"/>
      <c r="D89" s="67"/>
      <c r="E89" s="67"/>
      <c r="F89" s="67"/>
      <c r="G89" s="67"/>
      <c r="H89" s="20">
        <v>2030</v>
      </c>
      <c r="I89" s="16">
        <f ca="1">IF($H$14="","",HLOOKUP($H$14,'Capx - H2O'!$E$352:$AU$382,$H89-2015,FALSE)+BB89+BJ89)</f>
        <v>0</v>
      </c>
      <c r="J89" s="16">
        <f ca="1">IF($H$15="","",HLOOKUP($H$15,'Capx - H2O'!$E$352:$AU$382,$H89-2015,FALSE)+BC89+BK89)</f>
        <v>0</v>
      </c>
      <c r="K89" s="16">
        <f ca="1">IF($H$16="","",HLOOKUP($H$16,'Capx - H2O'!$E$352:$AU$382,$H89-2015,FALSE)+BD89+BL89)</f>
        <v>0</v>
      </c>
      <c r="L89" s="16">
        <f ca="1">IF($H$17="","",HLOOKUP($H$17,'Capx - H2O'!$E$352:$AU$382,$H89-2015,FALSE)+BE89+BM89)</f>
        <v>0</v>
      </c>
      <c r="M89" s="16">
        <f ca="1">IF($H$18="","",HLOOKUP($H$18,'Capx - H2O'!$E$352:$AU$382,$H89-2015,FALSE)+BF89+BN89)</f>
        <v>0</v>
      </c>
      <c r="N89" s="16">
        <f ca="1">IF($H$19="","",HLOOKUP($H$19,'Capx - H2O'!$E$352:$AU$382,$H89-2015,FALSE)+BG89+BO89)</f>
        <v>1424642.6521815185</v>
      </c>
      <c r="O89" s="67"/>
      <c r="P89" s="67"/>
      <c r="Q89" s="67"/>
      <c r="R89" s="67"/>
      <c r="BA89" s="145">
        <v>2030</v>
      </c>
      <c r="BB89" s="16">
        <f ca="1">IF($E$14="",0,IF($H56&gt;$E$14,0,IF($H56-$E$14&lt;-3,0,OFFSET(Extras!$E$3,0,'Scenario 1'!$H56-'Scenario 1'!$E$14))))</f>
        <v>0</v>
      </c>
      <c r="BC89" s="16">
        <f ca="1">IF($E$15="",0,IF($H56&gt;$E$15,0,IF($H56-$E$15&lt;-3,0,OFFSET(Extras!$E$3,0,'Scenario 1'!$H56-'Scenario 1'!$E$15))))</f>
        <v>0</v>
      </c>
      <c r="BD89" s="16">
        <f ca="1">IF($E$16="",0,IF($H56&gt;$E$16,0,IF($H56-$E$16&lt;-3,0,OFFSET(Extras!$E$3,0,'Scenario 1'!$H56-'Scenario 1'!$E$16))))</f>
        <v>0</v>
      </c>
      <c r="BE89" s="16">
        <f ca="1">IF($E$17="",0,IF($H56&gt;$E$17,0,IF($H56-$E$17&lt;-3,0,OFFSET(Extras!$E$3,0,'Scenario 1'!$H56-'Scenario 1'!$E$17))))</f>
        <v>0</v>
      </c>
      <c r="BF89" s="16">
        <f ca="1">IF($E$18="",0,IF($H56&gt;$E$18,0,IF($H56-$E$18&lt;-3,0,OFFSET(Extras!$E$3,0,'Scenario 1'!$H56-'Scenario 1'!$E$18))))</f>
        <v>0</v>
      </c>
      <c r="BG89" s="16">
        <f ca="1">IF($E$19="",0,IF($H56&gt;$E$19,0,IF($H56-$E$19&lt;-3,0,OFFSET(Extras!$E$3,0,'Scenario 1'!$H56-'Scenario 1'!$E$19))))</f>
        <v>0</v>
      </c>
      <c r="BI89" s="145">
        <v>2030</v>
      </c>
      <c r="BJ89" s="16">
        <f ca="1">IF($G$14="",0,IF($H56&gt;$G$14,0,IF($H56-$G$14&lt;-3,0,OFFSET(Extras!$E$4,0,'Scenario 1'!$H56-'Scenario 1'!$G$14))))</f>
        <v>0</v>
      </c>
      <c r="BK89" s="16">
        <f ca="1">IF($G$15="",0,IF($H56&gt;$G$15,0,IF($H56-$G$15&lt;-3,0,OFFSET(Extras!$E$4,0,'Scenario 1'!$H56-'Scenario 1'!$G$15))))</f>
        <v>0</v>
      </c>
      <c r="BL89" s="16">
        <f ca="1">IF($G$16="",0,IF($H56&gt;$G$16,0,IF($H56-$G$16&lt;-3,0,OFFSET(Extras!$E$4,0,'Scenario 1'!$H56-'Scenario 1'!$G$16))))</f>
        <v>0</v>
      </c>
      <c r="BM89" s="16">
        <f ca="1">IF($G$17="",0,IF($H56&gt;$G$17,0,IF($H56-$G$17&lt;-3,0,OFFSET(Extras!$E$4,0,'Scenario 1'!$H56-'Scenario 1'!$G$17))))</f>
        <v>0</v>
      </c>
      <c r="BN89" s="16">
        <f ca="1">IF($G$18="",0,IF($H56&gt;$G$18,0,IF($H56-$G$18&lt;-3,0,OFFSET(Extras!$E$4,0,'Scenario 1'!$H56-'Scenario 1'!$G$18))))</f>
        <v>0</v>
      </c>
      <c r="BO89" s="16">
        <f ca="1">IF($G$19="",0,IF($H56&gt;$G$19,0,IF($H56-$G$19&lt;-3,0,OFFSET(Extras!$E$4,0,'Scenario 1'!$H56-'Scenario 1'!$G$19))))</f>
        <v>0</v>
      </c>
    </row>
    <row r="90" spans="1:67">
      <c r="A90" s="67"/>
      <c r="B90" s="67"/>
      <c r="C90" s="67"/>
      <c r="D90" s="67"/>
      <c r="E90" s="67"/>
      <c r="F90" s="67"/>
      <c r="G90" s="67"/>
      <c r="H90" s="20">
        <v>2031</v>
      </c>
      <c r="I90" s="16">
        <f ca="1">IF($H$14="","",HLOOKUP($H$14,'Capx - H2O'!$E$352:$AU$382,$H90-2015,FALSE)+BB90+BJ90)</f>
        <v>0</v>
      </c>
      <c r="J90" s="16">
        <f ca="1">IF($H$15="","",HLOOKUP($H$15,'Capx - H2O'!$E$352:$AU$382,$H90-2015,FALSE)+BC90+BK90)</f>
        <v>0</v>
      </c>
      <c r="K90" s="16">
        <f ca="1">IF($H$16="","",HLOOKUP($H$16,'Capx - H2O'!$E$352:$AU$382,$H90-2015,FALSE)+BD90+BL90)</f>
        <v>0</v>
      </c>
      <c r="L90" s="16">
        <f ca="1">IF($H$17="","",HLOOKUP($H$17,'Capx - H2O'!$E$352:$AU$382,$H90-2015,FALSE)+BE90+BM90)</f>
        <v>0</v>
      </c>
      <c r="M90" s="16">
        <f ca="1">IF($H$18="","",HLOOKUP($H$18,'Capx - H2O'!$E$352:$AU$382,$H90-2015,FALSE)+BF90+BN90)</f>
        <v>0</v>
      </c>
      <c r="N90" s="16">
        <f ca="1">IF($H$19="","",HLOOKUP($H$19,'Capx - H2O'!$E$352:$AU$382,$H90-2015,FALSE)+BG90+BO90)</f>
        <v>0</v>
      </c>
      <c r="O90" s="67"/>
      <c r="P90" s="67"/>
      <c r="Q90" s="67"/>
      <c r="R90" s="67"/>
      <c r="BA90" s="145">
        <v>2031</v>
      </c>
      <c r="BB90" s="16">
        <f ca="1">IF($E$14="",0,IF($H57&gt;$E$14,0,IF($H57-$E$14&lt;-3,0,OFFSET(Extras!$E$3,0,'Scenario 1'!$H57-'Scenario 1'!$E$14))))</f>
        <v>0</v>
      </c>
      <c r="BC90" s="16">
        <f ca="1">IF($E$15="",0,IF($H57&gt;$E$15,0,IF($H57-$E$15&lt;-3,0,OFFSET(Extras!$E$3,0,'Scenario 1'!$H57-'Scenario 1'!$E$15))))</f>
        <v>0</v>
      </c>
      <c r="BD90" s="16">
        <f ca="1">IF($E$16="",0,IF($H57&gt;$E$16,0,IF($H57-$E$16&lt;-3,0,OFFSET(Extras!$E$3,0,'Scenario 1'!$H57-'Scenario 1'!$E$16))))</f>
        <v>0</v>
      </c>
      <c r="BE90" s="16">
        <f ca="1">IF($E$17="",0,IF($H57&gt;$E$17,0,IF($H57-$E$17&lt;-3,0,OFFSET(Extras!$E$3,0,'Scenario 1'!$H57-'Scenario 1'!$E$17))))</f>
        <v>0</v>
      </c>
      <c r="BF90" s="16">
        <f ca="1">IF($E$18="",0,IF($H57&gt;$E$18,0,IF($H57-$E$18&lt;-3,0,OFFSET(Extras!$E$3,0,'Scenario 1'!$H57-'Scenario 1'!$E$18))))</f>
        <v>0</v>
      </c>
      <c r="BG90" s="16">
        <f ca="1">IF($E$19="",0,IF($H57&gt;$E$19,0,IF($H57-$E$19&lt;-3,0,OFFSET(Extras!$E$3,0,'Scenario 1'!$H57-'Scenario 1'!$E$19))))</f>
        <v>0</v>
      </c>
      <c r="BI90" s="145">
        <v>2031</v>
      </c>
      <c r="BJ90" s="16">
        <f ca="1">IF($G$14="",0,IF($H57&gt;$G$14,0,IF($H57-$G$14&lt;-3,0,OFFSET(Extras!$E$4,0,'Scenario 1'!$H57-'Scenario 1'!$G$14))))</f>
        <v>0</v>
      </c>
      <c r="BK90" s="16">
        <f ca="1">IF($G$15="",0,IF($H57&gt;$G$15,0,IF($H57-$G$15&lt;-3,0,OFFSET(Extras!$E$4,0,'Scenario 1'!$H57-'Scenario 1'!$G$15))))</f>
        <v>0</v>
      </c>
      <c r="BL90" s="16">
        <f ca="1">IF($G$16="",0,IF($H57&gt;$G$16,0,IF($H57-$G$16&lt;-3,0,OFFSET(Extras!$E$4,0,'Scenario 1'!$H57-'Scenario 1'!$G$16))))</f>
        <v>0</v>
      </c>
      <c r="BM90" s="16">
        <f ca="1">IF($G$17="",0,IF($H57&gt;$G$17,0,IF($H57-$G$17&lt;-3,0,OFFSET(Extras!$E$4,0,'Scenario 1'!$H57-'Scenario 1'!$G$17))))</f>
        <v>0</v>
      </c>
      <c r="BN90" s="16">
        <f ca="1">IF($G$18="",0,IF($H57&gt;$G$18,0,IF($H57-$G$18&lt;-3,0,OFFSET(Extras!$E$4,0,'Scenario 1'!$H57-'Scenario 1'!$G$18))))</f>
        <v>0</v>
      </c>
      <c r="BO90" s="16">
        <f ca="1">IF($G$19="",0,IF($H57&gt;$G$19,0,IF($H57-$G$19&lt;-3,0,OFFSET(Extras!$E$4,0,'Scenario 1'!$H57-'Scenario 1'!$G$19))))</f>
        <v>0</v>
      </c>
    </row>
    <row r="91" spans="1:67">
      <c r="A91" s="67"/>
      <c r="B91" s="67"/>
      <c r="C91" s="67"/>
      <c r="D91" s="67"/>
      <c r="E91" s="67"/>
      <c r="F91" s="67"/>
      <c r="G91" s="67"/>
      <c r="H91" s="20">
        <v>2032</v>
      </c>
      <c r="I91" s="16">
        <f ca="1">IF($H$14="","",HLOOKUP($H$14,'Capx - H2O'!$E$352:$AU$382,$H91-2015,FALSE)+BB91+BJ91)</f>
        <v>0</v>
      </c>
      <c r="J91" s="16">
        <f ca="1">IF($H$15="","",HLOOKUP($H$15,'Capx - H2O'!$E$352:$AU$382,$H91-2015,FALSE)+BC91+BK91)</f>
        <v>0</v>
      </c>
      <c r="K91" s="16">
        <f ca="1">IF($H$16="","",HLOOKUP($H$16,'Capx - H2O'!$E$352:$AU$382,$H91-2015,FALSE)+BD91+BL91)</f>
        <v>0</v>
      </c>
      <c r="L91" s="16">
        <f ca="1">IF($H$17="","",HLOOKUP($H$17,'Capx - H2O'!$E$352:$AU$382,$H91-2015,FALSE)+BE91+BM91)</f>
        <v>0</v>
      </c>
      <c r="M91" s="16">
        <f ca="1">IF($H$18="","",HLOOKUP($H$18,'Capx - H2O'!$E$352:$AU$382,$H91-2015,FALSE)+BF91+BN91)</f>
        <v>0</v>
      </c>
      <c r="N91" s="16">
        <f ca="1">IF($H$19="","",HLOOKUP($H$19,'Capx - H2O'!$E$352:$AU$382,$H91-2015,FALSE)+BG91+BO91)</f>
        <v>0</v>
      </c>
      <c r="O91" s="67"/>
      <c r="P91" s="67"/>
      <c r="Q91" s="67"/>
      <c r="R91" s="67"/>
      <c r="BA91" s="145">
        <v>2032</v>
      </c>
      <c r="BB91" s="16">
        <f ca="1">IF($E$14="",0,IF($H58&gt;$E$14,0,IF($H58-$E$14&lt;-3,0,OFFSET(Extras!$E$3,0,'Scenario 1'!$H58-'Scenario 1'!$E$14))))</f>
        <v>0</v>
      </c>
      <c r="BC91" s="16">
        <f ca="1">IF($E$15="",0,IF($H58&gt;$E$15,0,IF($H58-$E$15&lt;-3,0,OFFSET(Extras!$E$3,0,'Scenario 1'!$H58-'Scenario 1'!$E$15))))</f>
        <v>0</v>
      </c>
      <c r="BD91" s="16">
        <f ca="1">IF($E$16="",0,IF($H58&gt;$E$16,0,IF($H58-$E$16&lt;-3,0,OFFSET(Extras!$E$3,0,'Scenario 1'!$H58-'Scenario 1'!$E$16))))</f>
        <v>0</v>
      </c>
      <c r="BE91" s="16">
        <f ca="1">IF($E$17="",0,IF($H58&gt;$E$17,0,IF($H58-$E$17&lt;-3,0,OFFSET(Extras!$E$3,0,'Scenario 1'!$H58-'Scenario 1'!$E$17))))</f>
        <v>0</v>
      </c>
      <c r="BF91" s="16">
        <f ca="1">IF($E$18="",0,IF($H58&gt;$E$18,0,IF($H58-$E$18&lt;-3,0,OFFSET(Extras!$E$3,0,'Scenario 1'!$H58-'Scenario 1'!$E$18))))</f>
        <v>0</v>
      </c>
      <c r="BG91" s="16">
        <f ca="1">IF($E$19="",0,IF($H58&gt;$E$19,0,IF($H58-$E$19&lt;-3,0,OFFSET(Extras!$E$3,0,'Scenario 1'!$H58-'Scenario 1'!$E$19))))</f>
        <v>0</v>
      </c>
      <c r="BI91" s="145">
        <v>2032</v>
      </c>
      <c r="BJ91" s="16">
        <f ca="1">IF($G$14="",0,IF($H58&gt;$G$14,0,IF($H58-$G$14&lt;-3,0,OFFSET(Extras!$E$4,0,'Scenario 1'!$H58-'Scenario 1'!$G$14))))</f>
        <v>0</v>
      </c>
      <c r="BK91" s="16">
        <f ca="1">IF($G$15="",0,IF($H58&gt;$G$15,0,IF($H58-$G$15&lt;-3,0,OFFSET(Extras!$E$4,0,'Scenario 1'!$H58-'Scenario 1'!$G$15))))</f>
        <v>0</v>
      </c>
      <c r="BL91" s="16">
        <f ca="1">IF($G$16="",0,IF($H58&gt;$G$16,0,IF($H58-$G$16&lt;-3,0,OFFSET(Extras!$E$4,0,'Scenario 1'!$H58-'Scenario 1'!$G$16))))</f>
        <v>0</v>
      </c>
      <c r="BM91" s="16">
        <f ca="1">IF($G$17="",0,IF($H58&gt;$G$17,0,IF($H58-$G$17&lt;-3,0,OFFSET(Extras!$E$4,0,'Scenario 1'!$H58-'Scenario 1'!$G$17))))</f>
        <v>0</v>
      </c>
      <c r="BN91" s="16">
        <f ca="1">IF($G$18="",0,IF($H58&gt;$G$18,0,IF($H58-$G$18&lt;-3,0,OFFSET(Extras!$E$4,0,'Scenario 1'!$H58-'Scenario 1'!$G$18))))</f>
        <v>0</v>
      </c>
      <c r="BO91" s="16">
        <f ca="1">IF($G$19="",0,IF($H58&gt;$G$19,0,IF($H58-$G$19&lt;-3,0,OFFSET(Extras!$E$4,0,'Scenario 1'!$H58-'Scenario 1'!$G$19))))</f>
        <v>0</v>
      </c>
    </row>
    <row r="92" spans="1:67">
      <c r="A92" s="67"/>
      <c r="B92" s="67"/>
      <c r="C92" s="67"/>
      <c r="D92" s="67"/>
      <c r="E92" s="67"/>
      <c r="F92" s="67"/>
      <c r="G92" s="67"/>
      <c r="H92" s="20">
        <v>2033</v>
      </c>
      <c r="I92" s="16">
        <f ca="1">IF($H$14="","",HLOOKUP($H$14,'Capx - H2O'!$E$352:$AU$382,$H92-2015,FALSE)+BB92+BJ92)</f>
        <v>0</v>
      </c>
      <c r="J92" s="16">
        <f ca="1">IF($H$15="","",HLOOKUP($H$15,'Capx - H2O'!$E$352:$AU$382,$H92-2015,FALSE)+BC92+BK92)</f>
        <v>0</v>
      </c>
      <c r="K92" s="16">
        <f ca="1">IF($H$16="","",HLOOKUP($H$16,'Capx - H2O'!$E$352:$AU$382,$H92-2015,FALSE)+BD92+BL92)</f>
        <v>0</v>
      </c>
      <c r="L92" s="16">
        <f ca="1">IF($H$17="","",HLOOKUP($H$17,'Capx - H2O'!$E$352:$AU$382,$H92-2015,FALSE)+BE92+BM92)</f>
        <v>0</v>
      </c>
      <c r="M92" s="16">
        <f ca="1">IF($H$18="","",HLOOKUP($H$18,'Capx - H2O'!$E$352:$AU$382,$H92-2015,FALSE)+BF92+BN92)</f>
        <v>0</v>
      </c>
      <c r="N92" s="16">
        <f ca="1">IF($H$19="","",HLOOKUP($H$19,'Capx - H2O'!$E$352:$AU$382,$H92-2015,FALSE)+BG92+BO92)</f>
        <v>0</v>
      </c>
      <c r="O92" s="67"/>
      <c r="P92" s="67"/>
      <c r="Q92" s="67"/>
      <c r="R92" s="67"/>
      <c r="BA92" s="145">
        <v>2033</v>
      </c>
      <c r="BB92" s="16">
        <f ca="1">IF($E$14="",0,IF($H59&gt;$E$14,0,IF($H59-$E$14&lt;-3,0,OFFSET(Extras!$E$3,0,'Scenario 1'!$H59-'Scenario 1'!$E$14))))</f>
        <v>0</v>
      </c>
      <c r="BC92" s="16">
        <f ca="1">IF($E$15="",0,IF($H59&gt;$E$15,0,IF($H59-$E$15&lt;-3,0,OFFSET(Extras!$E$3,0,'Scenario 1'!$H59-'Scenario 1'!$E$15))))</f>
        <v>0</v>
      </c>
      <c r="BD92" s="16">
        <f ca="1">IF($E$16="",0,IF($H59&gt;$E$16,0,IF($H59-$E$16&lt;-3,0,OFFSET(Extras!$E$3,0,'Scenario 1'!$H59-'Scenario 1'!$E$16))))</f>
        <v>0</v>
      </c>
      <c r="BE92" s="16">
        <f ca="1">IF($E$17="",0,IF($H59&gt;$E$17,0,IF($H59-$E$17&lt;-3,0,OFFSET(Extras!$E$3,0,'Scenario 1'!$H59-'Scenario 1'!$E$17))))</f>
        <v>0</v>
      </c>
      <c r="BF92" s="16">
        <f ca="1">IF($E$18="",0,IF($H59&gt;$E$18,0,IF($H59-$E$18&lt;-3,0,OFFSET(Extras!$E$3,0,'Scenario 1'!$H59-'Scenario 1'!$E$18))))</f>
        <v>0</v>
      </c>
      <c r="BG92" s="16">
        <f ca="1">IF($E$19="",0,IF($H59&gt;$E$19,0,IF($H59-$E$19&lt;-3,0,OFFSET(Extras!$E$3,0,'Scenario 1'!$H59-'Scenario 1'!$E$19))))</f>
        <v>0</v>
      </c>
      <c r="BI92" s="145">
        <v>2033</v>
      </c>
      <c r="BJ92" s="16">
        <f ca="1">IF($G$14="",0,IF($H59&gt;$G$14,0,IF($H59-$G$14&lt;-3,0,OFFSET(Extras!$E$4,0,'Scenario 1'!$H59-'Scenario 1'!$G$14))))</f>
        <v>0</v>
      </c>
      <c r="BK92" s="16">
        <f ca="1">IF($G$15="",0,IF($H59&gt;$G$15,0,IF($H59-$G$15&lt;-3,0,OFFSET(Extras!$E$4,0,'Scenario 1'!$H59-'Scenario 1'!$G$15))))</f>
        <v>0</v>
      </c>
      <c r="BL92" s="16">
        <f ca="1">IF($G$16="",0,IF($H59&gt;$G$16,0,IF($H59-$G$16&lt;-3,0,OFFSET(Extras!$E$4,0,'Scenario 1'!$H59-'Scenario 1'!$G$16))))</f>
        <v>0</v>
      </c>
      <c r="BM92" s="16">
        <f ca="1">IF($G$17="",0,IF($H59&gt;$G$17,0,IF($H59-$G$17&lt;-3,0,OFFSET(Extras!$E$4,0,'Scenario 1'!$H59-'Scenario 1'!$G$17))))</f>
        <v>0</v>
      </c>
      <c r="BN92" s="16">
        <f ca="1">IF($G$18="",0,IF($H59&gt;$G$18,0,IF($H59-$G$18&lt;-3,0,OFFSET(Extras!$E$4,0,'Scenario 1'!$H59-'Scenario 1'!$G$18))))</f>
        <v>0</v>
      </c>
      <c r="BO92" s="16">
        <f ca="1">IF($G$19="",0,IF($H59&gt;$G$19,0,IF($H59-$G$19&lt;-3,0,OFFSET(Extras!$E$4,0,'Scenario 1'!$H59-'Scenario 1'!$G$19))))</f>
        <v>0</v>
      </c>
    </row>
    <row r="93" spans="1:67">
      <c r="A93" s="67"/>
      <c r="B93" s="67"/>
      <c r="C93" s="67"/>
      <c r="D93" s="67"/>
      <c r="E93" s="67"/>
      <c r="F93" s="67"/>
      <c r="G93" s="67"/>
      <c r="H93" s="20">
        <v>2034</v>
      </c>
      <c r="I93" s="16">
        <f ca="1">IF($H$14="","",HLOOKUP($H$14,'Capx - H2O'!$E$352:$AU$382,$H93-2015,FALSE)+BB93+BJ93)</f>
        <v>0</v>
      </c>
      <c r="J93" s="16">
        <f ca="1">IF($H$15="","",HLOOKUP($H$15,'Capx - H2O'!$E$352:$AU$382,$H93-2015,FALSE)+BC93+BK93)</f>
        <v>0</v>
      </c>
      <c r="K93" s="16">
        <f ca="1">IF($H$16="","",HLOOKUP($H$16,'Capx - H2O'!$E$352:$AU$382,$H93-2015,FALSE)+BD93+BL93)</f>
        <v>0</v>
      </c>
      <c r="L93" s="16">
        <f ca="1">IF($H$17="","",HLOOKUP($H$17,'Capx - H2O'!$E$352:$AU$382,$H93-2015,FALSE)+BE93+BM93)</f>
        <v>0</v>
      </c>
      <c r="M93" s="16">
        <f ca="1">IF($H$18="","",HLOOKUP($H$18,'Capx - H2O'!$E$352:$AU$382,$H93-2015,FALSE)+BF93+BN93)</f>
        <v>0</v>
      </c>
      <c r="N93" s="16">
        <f ca="1">IF($H$19="","",HLOOKUP($H$19,'Capx - H2O'!$E$352:$AU$382,$H93-2015,FALSE)+BG93+BO93)</f>
        <v>0</v>
      </c>
      <c r="O93" s="67"/>
      <c r="P93" s="67"/>
      <c r="Q93" s="67"/>
      <c r="R93" s="67"/>
      <c r="BA93" s="145">
        <v>2034</v>
      </c>
      <c r="BB93" s="16">
        <f ca="1">IF($E$14="",0,IF($H60&gt;$E$14,0,IF($H60-$E$14&lt;-3,0,OFFSET(Extras!$E$3,0,'Scenario 1'!$H60-'Scenario 1'!$E$14))))</f>
        <v>0</v>
      </c>
      <c r="BC93" s="16">
        <f ca="1">IF($E$15="",0,IF($H60&gt;$E$15,0,IF($H60-$E$15&lt;-3,0,OFFSET(Extras!$E$3,0,'Scenario 1'!$H60-'Scenario 1'!$E$15))))</f>
        <v>0</v>
      </c>
      <c r="BD93" s="16">
        <f ca="1">IF($E$16="",0,IF($H60&gt;$E$16,0,IF($H60-$E$16&lt;-3,0,OFFSET(Extras!$E$3,0,'Scenario 1'!$H60-'Scenario 1'!$E$16))))</f>
        <v>0</v>
      </c>
      <c r="BE93" s="16">
        <f ca="1">IF($E$17="",0,IF($H60&gt;$E$17,0,IF($H60-$E$17&lt;-3,0,OFFSET(Extras!$E$3,0,'Scenario 1'!$H60-'Scenario 1'!$E$17))))</f>
        <v>0</v>
      </c>
      <c r="BF93" s="16">
        <f ca="1">IF($E$18="",0,IF($H60&gt;$E$18,0,IF($H60-$E$18&lt;-3,0,OFFSET(Extras!$E$3,0,'Scenario 1'!$H60-'Scenario 1'!$E$18))))</f>
        <v>0</v>
      </c>
      <c r="BG93" s="16">
        <f ca="1">IF($E$19="",0,IF($H60&gt;$E$19,0,IF($H60-$E$19&lt;-3,0,OFFSET(Extras!$E$3,0,'Scenario 1'!$H60-'Scenario 1'!$E$19))))</f>
        <v>0</v>
      </c>
      <c r="BI93" s="145">
        <v>2034</v>
      </c>
      <c r="BJ93" s="16">
        <f ca="1">IF($G$14="",0,IF($H60&gt;$G$14,0,IF($H60-$G$14&lt;-3,0,OFFSET(Extras!$E$4,0,'Scenario 1'!$H60-'Scenario 1'!$G$14))))</f>
        <v>0</v>
      </c>
      <c r="BK93" s="16">
        <f ca="1">IF($G$15="",0,IF($H60&gt;$G$15,0,IF($H60-$G$15&lt;-3,0,OFFSET(Extras!$E$4,0,'Scenario 1'!$H60-'Scenario 1'!$G$15))))</f>
        <v>0</v>
      </c>
      <c r="BL93" s="16">
        <f ca="1">IF($G$16="",0,IF($H60&gt;$G$16,0,IF($H60-$G$16&lt;-3,0,OFFSET(Extras!$E$4,0,'Scenario 1'!$H60-'Scenario 1'!$G$16))))</f>
        <v>0</v>
      </c>
      <c r="BM93" s="16">
        <f ca="1">IF($G$17="",0,IF($H60&gt;$G$17,0,IF($H60-$G$17&lt;-3,0,OFFSET(Extras!$E$4,0,'Scenario 1'!$H60-'Scenario 1'!$G$17))))</f>
        <v>0</v>
      </c>
      <c r="BN93" s="16">
        <f ca="1">IF($G$18="",0,IF($H60&gt;$G$18,0,IF($H60-$G$18&lt;-3,0,OFFSET(Extras!$E$4,0,'Scenario 1'!$H60-'Scenario 1'!$G$18))))</f>
        <v>0</v>
      </c>
      <c r="BO93" s="16">
        <f ca="1">IF($G$19="",0,IF($H60&gt;$G$19,0,IF($H60-$G$19&lt;-3,0,OFFSET(Extras!$E$4,0,'Scenario 1'!$H60-'Scenario 1'!$G$19))))</f>
        <v>0</v>
      </c>
    </row>
    <row r="94" spans="1:67">
      <c r="A94" s="67"/>
      <c r="B94" s="67"/>
      <c r="C94" s="67"/>
      <c r="D94" s="67"/>
      <c r="E94" s="67"/>
      <c r="F94" s="67"/>
      <c r="G94" s="67"/>
      <c r="H94" s="20">
        <v>2035</v>
      </c>
      <c r="I94" s="16">
        <f ca="1">IF($H$14="","",HLOOKUP($H$14,'Capx - H2O'!$E$352:$AU$382,$H94-2015,FALSE)+BB94+BJ94)</f>
        <v>0</v>
      </c>
      <c r="J94" s="16">
        <f ca="1">IF($H$15="","",HLOOKUP($H$15,'Capx - H2O'!$E$352:$AU$382,$H94-2015,FALSE)+BC94+BK94)</f>
        <v>0</v>
      </c>
      <c r="K94" s="16">
        <f ca="1">IF($H$16="","",HLOOKUP($H$16,'Capx - H2O'!$E$352:$AU$382,$H94-2015,FALSE)+BD94+BL94)</f>
        <v>0</v>
      </c>
      <c r="L94" s="16">
        <f ca="1">IF($H$17="","",HLOOKUP($H$17,'Capx - H2O'!$E$352:$AU$382,$H94-2015,FALSE)+BE94+BM94)</f>
        <v>0</v>
      </c>
      <c r="M94" s="16">
        <f ca="1">IF($H$18="","",HLOOKUP($H$18,'Capx - H2O'!$E$352:$AU$382,$H94-2015,FALSE)+BF94+BN94)</f>
        <v>0</v>
      </c>
      <c r="N94" s="16">
        <f ca="1">IF($H$19="","",HLOOKUP($H$19,'Capx - H2O'!$E$352:$AU$382,$H94-2015,FALSE)+BG94+BO94)</f>
        <v>0</v>
      </c>
      <c r="O94" s="67"/>
      <c r="P94" s="67"/>
      <c r="Q94" s="67"/>
      <c r="R94" s="67"/>
      <c r="BA94" s="145">
        <v>2035</v>
      </c>
      <c r="BB94" s="16">
        <f ca="1">IF($E$14="",0,IF($H61&gt;$E$14,0,IF($H61-$E$14&lt;-3,0,OFFSET(Extras!$E$3,0,'Scenario 1'!$H61-'Scenario 1'!$E$14))))</f>
        <v>0</v>
      </c>
      <c r="BC94" s="16">
        <f ca="1">IF($E$15="",0,IF($H61&gt;$E$15,0,IF($H61-$E$15&lt;-3,0,OFFSET(Extras!$E$3,0,'Scenario 1'!$H61-'Scenario 1'!$E$15))))</f>
        <v>0</v>
      </c>
      <c r="BD94" s="16">
        <f ca="1">IF($E$16="",0,IF($H61&gt;$E$16,0,IF($H61-$E$16&lt;-3,0,OFFSET(Extras!$E$3,0,'Scenario 1'!$H61-'Scenario 1'!$E$16))))</f>
        <v>0</v>
      </c>
      <c r="BE94" s="16">
        <f ca="1">IF($E$17="",0,IF($H61&gt;$E$17,0,IF($H61-$E$17&lt;-3,0,OFFSET(Extras!$E$3,0,'Scenario 1'!$H61-'Scenario 1'!$E$17))))</f>
        <v>0</v>
      </c>
      <c r="BF94" s="16">
        <f ca="1">IF($E$18="",0,IF($H61&gt;$E$18,0,IF($H61-$E$18&lt;-3,0,OFFSET(Extras!$E$3,0,'Scenario 1'!$H61-'Scenario 1'!$E$18))))</f>
        <v>0</v>
      </c>
      <c r="BG94" s="16">
        <f ca="1">IF($E$19="",0,IF($H61&gt;$E$19,0,IF($H61-$E$19&lt;-3,0,OFFSET(Extras!$E$3,0,'Scenario 1'!$H61-'Scenario 1'!$E$19))))</f>
        <v>0</v>
      </c>
      <c r="BI94" s="145">
        <v>2035</v>
      </c>
      <c r="BJ94" s="16">
        <f ca="1">IF($G$14="",0,IF($H61&gt;$G$14,0,IF($H61-$G$14&lt;-3,0,OFFSET(Extras!$E$4,0,'Scenario 1'!$H61-'Scenario 1'!$G$14))))</f>
        <v>0</v>
      </c>
      <c r="BK94" s="16">
        <f ca="1">IF($G$15="",0,IF($H61&gt;$G$15,0,IF($H61-$G$15&lt;-3,0,OFFSET(Extras!$E$4,0,'Scenario 1'!$H61-'Scenario 1'!$G$15))))</f>
        <v>0</v>
      </c>
      <c r="BL94" s="16">
        <f ca="1">IF($G$16="",0,IF($H61&gt;$G$16,0,IF($H61-$G$16&lt;-3,0,OFFSET(Extras!$E$4,0,'Scenario 1'!$H61-'Scenario 1'!$G$16))))</f>
        <v>0</v>
      </c>
      <c r="BM94" s="16">
        <f ca="1">IF($G$17="",0,IF($H61&gt;$G$17,0,IF($H61-$G$17&lt;-3,0,OFFSET(Extras!$E$4,0,'Scenario 1'!$H61-'Scenario 1'!$G$17))))</f>
        <v>0</v>
      </c>
      <c r="BN94" s="16">
        <f ca="1">IF($G$18="",0,IF($H61&gt;$G$18,0,IF($H61-$G$18&lt;-3,0,OFFSET(Extras!$E$4,0,'Scenario 1'!$H61-'Scenario 1'!$G$18))))</f>
        <v>0</v>
      </c>
      <c r="BO94" s="16">
        <f ca="1">IF($G$19="",0,IF($H61&gt;$G$19,0,IF($H61-$G$19&lt;-3,0,OFFSET(Extras!$E$4,0,'Scenario 1'!$H61-'Scenario 1'!$G$19))))</f>
        <v>0</v>
      </c>
    </row>
    <row r="95" spans="1:67">
      <c r="A95" s="67"/>
      <c r="B95" s="67"/>
      <c r="C95" s="67"/>
      <c r="D95" s="67"/>
      <c r="E95" s="67"/>
      <c r="F95" s="67"/>
      <c r="G95" s="67"/>
      <c r="H95" s="20">
        <v>2036</v>
      </c>
      <c r="I95" s="16">
        <f ca="1">IF($H$14="","",HLOOKUP($H$14,'Capx - H2O'!$E$352:$AU$382,$H95-2015,FALSE)+BB95+BJ95)</f>
        <v>0</v>
      </c>
      <c r="J95" s="16">
        <f ca="1">IF($H$15="","",HLOOKUP($H$15,'Capx - H2O'!$E$352:$AU$382,$H95-2015,FALSE)+BC95+BK95)</f>
        <v>0</v>
      </c>
      <c r="K95" s="16">
        <f ca="1">IF($H$16="","",HLOOKUP($H$16,'Capx - H2O'!$E$352:$AU$382,$H95-2015,FALSE)+BD95+BL95)</f>
        <v>0</v>
      </c>
      <c r="L95" s="16">
        <f ca="1">IF($H$17="","",HLOOKUP($H$17,'Capx - H2O'!$E$352:$AU$382,$H95-2015,FALSE)+BE95+BM95)</f>
        <v>0</v>
      </c>
      <c r="M95" s="16">
        <f ca="1">IF($H$18="","",HLOOKUP($H$18,'Capx - H2O'!$E$352:$AU$382,$H95-2015,FALSE)+BF95+BN95)</f>
        <v>0</v>
      </c>
      <c r="N95" s="16">
        <f ca="1">IF($H$19="","",HLOOKUP($H$19,'Capx - H2O'!$E$352:$AU$382,$H95-2015,FALSE)+BG95+BO95)</f>
        <v>0</v>
      </c>
      <c r="O95" s="67"/>
      <c r="P95" s="67"/>
      <c r="Q95" s="67"/>
      <c r="R95" s="67"/>
      <c r="BA95" s="145">
        <v>2036</v>
      </c>
      <c r="BB95" s="16">
        <f ca="1">IF($E$14="",0,IF($H62&gt;$E$14,0,IF($H62-$E$14&lt;-3,0,OFFSET(Extras!$E$3,0,'Scenario 1'!$H62-'Scenario 1'!$E$14))))</f>
        <v>0</v>
      </c>
      <c r="BC95" s="16">
        <f ca="1">IF($E$15="",0,IF($H62&gt;$E$15,0,IF($H62-$E$15&lt;-3,0,OFFSET(Extras!$E$3,0,'Scenario 1'!$H62-'Scenario 1'!$E$15))))</f>
        <v>0</v>
      </c>
      <c r="BD95" s="16">
        <f ca="1">IF($E$16="",0,IF($H62&gt;$E$16,0,IF($H62-$E$16&lt;-3,0,OFFSET(Extras!$E$3,0,'Scenario 1'!$H62-'Scenario 1'!$E$16))))</f>
        <v>0</v>
      </c>
      <c r="BE95" s="16">
        <f ca="1">IF($E$17="",0,IF($H62&gt;$E$17,0,IF($H62-$E$17&lt;-3,0,OFFSET(Extras!$E$3,0,'Scenario 1'!$H62-'Scenario 1'!$E$17))))</f>
        <v>0</v>
      </c>
      <c r="BF95" s="16">
        <f ca="1">IF($E$18="",0,IF($H62&gt;$E$18,0,IF($H62-$E$18&lt;-3,0,OFFSET(Extras!$E$3,0,'Scenario 1'!$H62-'Scenario 1'!$E$18))))</f>
        <v>0</v>
      </c>
      <c r="BG95" s="16">
        <f ca="1">IF($E$19="",0,IF($H62&gt;$E$19,0,IF($H62-$E$19&lt;-3,0,OFFSET(Extras!$E$3,0,'Scenario 1'!$H62-'Scenario 1'!$E$19))))</f>
        <v>0</v>
      </c>
      <c r="BI95" s="145">
        <v>2036</v>
      </c>
      <c r="BJ95" s="16">
        <f ca="1">IF($G$14="",0,IF($H62&gt;$G$14,0,IF($H62-$G$14&lt;-3,0,OFFSET(Extras!$E$4,0,'Scenario 1'!$H62-'Scenario 1'!$G$14))))</f>
        <v>0</v>
      </c>
      <c r="BK95" s="16">
        <f ca="1">IF($G$15="",0,IF($H62&gt;$G$15,0,IF($H62-$G$15&lt;-3,0,OFFSET(Extras!$E$4,0,'Scenario 1'!$H62-'Scenario 1'!$G$15))))</f>
        <v>0</v>
      </c>
      <c r="BL95" s="16">
        <f ca="1">IF($G$16="",0,IF($H62&gt;$G$16,0,IF($H62-$G$16&lt;-3,0,OFFSET(Extras!$E$4,0,'Scenario 1'!$H62-'Scenario 1'!$G$16))))</f>
        <v>0</v>
      </c>
      <c r="BM95" s="16">
        <f ca="1">IF($G$17="",0,IF($H62&gt;$G$17,0,IF($H62-$G$17&lt;-3,0,OFFSET(Extras!$E$4,0,'Scenario 1'!$H62-'Scenario 1'!$G$17))))</f>
        <v>0</v>
      </c>
      <c r="BN95" s="16">
        <f ca="1">IF($G$18="",0,IF($H62&gt;$G$18,0,IF($H62-$G$18&lt;-3,0,OFFSET(Extras!$E$4,0,'Scenario 1'!$H62-'Scenario 1'!$G$18))))</f>
        <v>0</v>
      </c>
      <c r="BO95" s="16">
        <f ca="1">IF($G$19="",0,IF($H62&gt;$G$19,0,IF($H62-$G$19&lt;-3,0,OFFSET(Extras!$E$4,0,'Scenario 1'!$H62-'Scenario 1'!$G$19))))</f>
        <v>0</v>
      </c>
    </row>
    <row r="96" spans="1:67">
      <c r="A96" s="67"/>
      <c r="B96" s="67"/>
      <c r="C96" s="67"/>
      <c r="D96" s="67"/>
      <c r="E96" s="67"/>
      <c r="F96" s="67"/>
      <c r="G96" s="67"/>
      <c r="H96" s="20">
        <v>2037</v>
      </c>
      <c r="I96" s="16">
        <f ca="1">IF($H$14="","",HLOOKUP($H$14,'Capx - H2O'!$E$352:$AU$382,$H96-2015,FALSE)+BB96+BJ96)</f>
        <v>0</v>
      </c>
      <c r="J96" s="16">
        <f ca="1">IF($H$15="","",HLOOKUP($H$15,'Capx - H2O'!$E$352:$AU$382,$H96-2015,FALSE)+BC96+BK96)</f>
        <v>0</v>
      </c>
      <c r="K96" s="16">
        <f ca="1">IF($H$16="","",HLOOKUP($H$16,'Capx - H2O'!$E$352:$AU$382,$H96-2015,FALSE)+BD96+BL96)</f>
        <v>0</v>
      </c>
      <c r="L96" s="16">
        <f ca="1">IF($H$17="","",HLOOKUP($H$17,'Capx - H2O'!$E$352:$AU$382,$H96-2015,FALSE)+BE96+BM96)</f>
        <v>0</v>
      </c>
      <c r="M96" s="16">
        <f ca="1">IF($H$18="","",HLOOKUP($H$18,'Capx - H2O'!$E$352:$AU$382,$H96-2015,FALSE)+BF96+BN96)</f>
        <v>0</v>
      </c>
      <c r="N96" s="16">
        <f ca="1">IF($H$19="","",HLOOKUP($H$19,'Capx - H2O'!$E$352:$AU$382,$H96-2015,FALSE)+BG96+BO96)</f>
        <v>0</v>
      </c>
      <c r="O96" s="67"/>
      <c r="P96" s="67"/>
      <c r="Q96" s="67"/>
      <c r="R96" s="67"/>
      <c r="BA96" s="145">
        <v>2037</v>
      </c>
      <c r="BB96" s="16">
        <f ca="1">IF($E$14="",0,IF($H63&gt;$E$14,0,IF($H63-$E$14&lt;-3,0,OFFSET(Extras!$E$3,0,'Scenario 1'!$H63-'Scenario 1'!$E$14))))</f>
        <v>0</v>
      </c>
      <c r="BC96" s="16">
        <f ca="1">IF($E$15="",0,IF($H63&gt;$E$15,0,IF($H63-$E$15&lt;-3,0,OFFSET(Extras!$E$3,0,'Scenario 1'!$H63-'Scenario 1'!$E$15))))</f>
        <v>0</v>
      </c>
      <c r="BD96" s="16">
        <f ca="1">IF($E$16="",0,IF($H63&gt;$E$16,0,IF($H63-$E$16&lt;-3,0,OFFSET(Extras!$E$3,0,'Scenario 1'!$H63-'Scenario 1'!$E$16))))</f>
        <v>0</v>
      </c>
      <c r="BE96" s="16">
        <f ca="1">IF($E$17="",0,IF($H63&gt;$E$17,0,IF($H63-$E$17&lt;-3,0,OFFSET(Extras!$E$3,0,'Scenario 1'!$H63-'Scenario 1'!$E$17))))</f>
        <v>0</v>
      </c>
      <c r="BF96" s="16">
        <f ca="1">IF($E$18="",0,IF($H63&gt;$E$18,0,IF($H63-$E$18&lt;-3,0,OFFSET(Extras!$E$3,0,'Scenario 1'!$H63-'Scenario 1'!$E$18))))</f>
        <v>0</v>
      </c>
      <c r="BG96" s="16">
        <f ca="1">IF($E$19="",0,IF($H63&gt;$E$19,0,IF($H63-$E$19&lt;-3,0,OFFSET(Extras!$E$3,0,'Scenario 1'!$H63-'Scenario 1'!$E$19))))</f>
        <v>0</v>
      </c>
      <c r="BI96" s="145">
        <v>2037</v>
      </c>
      <c r="BJ96" s="16">
        <f ca="1">IF($G$14="",0,IF($H63&gt;$G$14,0,IF($H63-$G$14&lt;-3,0,OFFSET(Extras!$E$4,0,'Scenario 1'!$H63-'Scenario 1'!$G$14))))</f>
        <v>0</v>
      </c>
      <c r="BK96" s="16">
        <f ca="1">IF($G$15="",0,IF($H63&gt;$G$15,0,IF($H63-$G$15&lt;-3,0,OFFSET(Extras!$E$4,0,'Scenario 1'!$H63-'Scenario 1'!$G$15))))</f>
        <v>0</v>
      </c>
      <c r="BL96" s="16">
        <f ca="1">IF($G$16="",0,IF($H63&gt;$G$16,0,IF($H63-$G$16&lt;-3,0,OFFSET(Extras!$E$4,0,'Scenario 1'!$H63-'Scenario 1'!$G$16))))</f>
        <v>0</v>
      </c>
      <c r="BM96" s="16">
        <f ca="1">IF($G$17="",0,IF($H63&gt;$G$17,0,IF($H63-$G$17&lt;-3,0,OFFSET(Extras!$E$4,0,'Scenario 1'!$H63-'Scenario 1'!$G$17))))</f>
        <v>0</v>
      </c>
      <c r="BN96" s="16">
        <f ca="1">IF($G$18="",0,IF($H63&gt;$G$18,0,IF($H63-$G$18&lt;-3,0,OFFSET(Extras!$E$4,0,'Scenario 1'!$H63-'Scenario 1'!$G$18))))</f>
        <v>0</v>
      </c>
      <c r="BO96" s="16">
        <f ca="1">IF($G$19="",0,IF($H63&gt;$G$19,0,IF($H63-$G$19&lt;-3,0,OFFSET(Extras!$E$4,0,'Scenario 1'!$H63-'Scenario 1'!$G$19))))</f>
        <v>0</v>
      </c>
    </row>
    <row r="97" spans="1:67">
      <c r="A97" s="67"/>
      <c r="B97" s="67"/>
      <c r="C97" s="67"/>
      <c r="D97" s="67"/>
      <c r="E97" s="67"/>
      <c r="F97" s="67"/>
      <c r="G97" s="67"/>
      <c r="H97" s="20">
        <v>2038</v>
      </c>
      <c r="I97" s="16">
        <f ca="1">IF($H$14="","",HLOOKUP($H$14,'Capx - H2O'!$E$352:$AU$382,$H97-2015,FALSE)+BB97+BJ97)</f>
        <v>0</v>
      </c>
      <c r="J97" s="16">
        <f ca="1">IF($H$15="","",HLOOKUP($H$15,'Capx - H2O'!$E$352:$AU$382,$H97-2015,FALSE)+BC97+BK97)</f>
        <v>0</v>
      </c>
      <c r="K97" s="16">
        <f ca="1">IF($H$16="","",HLOOKUP($H$16,'Capx - H2O'!$E$352:$AU$382,$H97-2015,FALSE)+BD97+BL97)</f>
        <v>0</v>
      </c>
      <c r="L97" s="16">
        <f ca="1">IF($H$17="","",HLOOKUP($H$17,'Capx - H2O'!$E$352:$AU$382,$H97-2015,FALSE)+BE97+BM97)</f>
        <v>0</v>
      </c>
      <c r="M97" s="16">
        <f ca="1">IF($H$18="","",HLOOKUP($H$18,'Capx - H2O'!$E$352:$AU$382,$H97-2015,FALSE)+BF97+BN97)</f>
        <v>0</v>
      </c>
      <c r="N97" s="16">
        <f ca="1">IF($H$19="","",HLOOKUP($H$19,'Capx - H2O'!$E$352:$AU$382,$H97-2015,FALSE)+BG97+BO97)</f>
        <v>0</v>
      </c>
      <c r="O97" s="67"/>
      <c r="P97" s="67"/>
      <c r="Q97" s="67"/>
      <c r="R97" s="67"/>
      <c r="BA97" s="145">
        <v>2038</v>
      </c>
      <c r="BB97" s="16">
        <f ca="1">IF($E$14="",0,IF($H64&gt;$E$14,0,IF($H64-$E$14&lt;-3,0,OFFSET(Extras!$E$3,0,'Scenario 1'!$H64-'Scenario 1'!$E$14))))</f>
        <v>0</v>
      </c>
      <c r="BC97" s="16">
        <f ca="1">IF($E$15="",0,IF($H64&gt;$E$15,0,IF($H64-$E$15&lt;-3,0,OFFSET(Extras!$E$3,0,'Scenario 1'!$H64-'Scenario 1'!$E$15))))</f>
        <v>0</v>
      </c>
      <c r="BD97" s="16">
        <f ca="1">IF($E$16="",0,IF($H64&gt;$E$16,0,IF($H64-$E$16&lt;-3,0,OFFSET(Extras!$E$3,0,'Scenario 1'!$H64-'Scenario 1'!$E$16))))</f>
        <v>0</v>
      </c>
      <c r="BE97" s="16">
        <f ca="1">IF($E$17="",0,IF($H64&gt;$E$17,0,IF($H64-$E$17&lt;-3,0,OFFSET(Extras!$E$3,0,'Scenario 1'!$H64-'Scenario 1'!$E$17))))</f>
        <v>0</v>
      </c>
      <c r="BF97" s="16">
        <f ca="1">IF($E$18="",0,IF($H64&gt;$E$18,0,IF($H64-$E$18&lt;-3,0,OFFSET(Extras!$E$3,0,'Scenario 1'!$H64-'Scenario 1'!$E$18))))</f>
        <v>0</v>
      </c>
      <c r="BG97" s="16">
        <f ca="1">IF($E$19="",0,IF($H64&gt;$E$19,0,IF($H64-$E$19&lt;-3,0,OFFSET(Extras!$E$3,0,'Scenario 1'!$H64-'Scenario 1'!$E$19))))</f>
        <v>0</v>
      </c>
      <c r="BI97" s="145">
        <v>2038</v>
      </c>
      <c r="BJ97" s="16">
        <f ca="1">IF($G$14="",0,IF($H64&gt;$G$14,0,IF($H64-$G$14&lt;-3,0,OFFSET(Extras!$E$4,0,'Scenario 1'!$H64-'Scenario 1'!$G$14))))</f>
        <v>0</v>
      </c>
      <c r="BK97" s="16">
        <f ca="1">IF($G$15="",0,IF($H64&gt;$G$15,0,IF($H64-$G$15&lt;-3,0,OFFSET(Extras!$E$4,0,'Scenario 1'!$H64-'Scenario 1'!$G$15))))</f>
        <v>0</v>
      </c>
      <c r="BL97" s="16">
        <f ca="1">IF($G$16="",0,IF($H64&gt;$G$16,0,IF($H64-$G$16&lt;-3,0,OFFSET(Extras!$E$4,0,'Scenario 1'!$H64-'Scenario 1'!$G$16))))</f>
        <v>0</v>
      </c>
      <c r="BM97" s="16">
        <f ca="1">IF($G$17="",0,IF($H64&gt;$G$17,0,IF($H64-$G$17&lt;-3,0,OFFSET(Extras!$E$4,0,'Scenario 1'!$H64-'Scenario 1'!$G$17))))</f>
        <v>0</v>
      </c>
      <c r="BN97" s="16">
        <f ca="1">IF($G$18="",0,IF($H64&gt;$G$18,0,IF($H64-$G$18&lt;-3,0,OFFSET(Extras!$E$4,0,'Scenario 1'!$H64-'Scenario 1'!$G$18))))</f>
        <v>0</v>
      </c>
      <c r="BO97" s="16">
        <f ca="1">IF($G$19="",0,IF($H64&gt;$G$19,0,IF($H64-$G$19&lt;-3,0,OFFSET(Extras!$E$4,0,'Scenario 1'!$H64-'Scenario 1'!$G$19))))</f>
        <v>0</v>
      </c>
    </row>
    <row r="98" spans="1:67">
      <c r="A98" s="67"/>
      <c r="B98" s="67"/>
      <c r="C98" s="67"/>
      <c r="D98" s="67"/>
      <c r="E98" s="67"/>
      <c r="F98" s="67"/>
      <c r="G98" s="67"/>
      <c r="H98" s="20">
        <v>2039</v>
      </c>
      <c r="I98" s="16">
        <f ca="1">IF($H$14="","",HLOOKUP($H$14,'Capx - H2O'!$E$352:$AU$382,$H98-2015,FALSE)+BB98+BJ98)</f>
        <v>0</v>
      </c>
      <c r="J98" s="16">
        <f ca="1">IF($H$15="","",HLOOKUP($H$15,'Capx - H2O'!$E$352:$AU$382,$H98-2015,FALSE)+BC98+BK98)</f>
        <v>0</v>
      </c>
      <c r="K98" s="16">
        <f ca="1">IF($H$16="","",HLOOKUP($H$16,'Capx - H2O'!$E$352:$AU$382,$H98-2015,FALSE)+BD98+BL98)</f>
        <v>0</v>
      </c>
      <c r="L98" s="16">
        <f ca="1">IF($H$17="","",HLOOKUP($H$17,'Capx - H2O'!$E$352:$AU$382,$H98-2015,FALSE)+BE98+BM98)</f>
        <v>0</v>
      </c>
      <c r="M98" s="16">
        <f ca="1">IF($H$18="","",HLOOKUP($H$18,'Capx - H2O'!$E$352:$AU$382,$H98-2015,FALSE)+BF98+BN98)</f>
        <v>0</v>
      </c>
      <c r="N98" s="16">
        <f ca="1">IF($H$19="","",HLOOKUP($H$19,'Capx - H2O'!$E$352:$AU$382,$H98-2015,FALSE)+BG98+BO98)</f>
        <v>0</v>
      </c>
      <c r="O98" s="67"/>
      <c r="P98" s="67"/>
      <c r="Q98" s="67"/>
      <c r="R98" s="67"/>
      <c r="BA98" s="145">
        <v>2039</v>
      </c>
      <c r="BB98" s="16">
        <f ca="1">IF($E$14="",0,IF($H65&gt;$E$14,0,IF($H65-$E$14&lt;-3,0,OFFSET(Extras!$E$3,0,'Scenario 1'!$H65-'Scenario 1'!$E$14))))</f>
        <v>0</v>
      </c>
      <c r="BC98" s="16">
        <f ca="1">IF($E$15="",0,IF($H65&gt;$E$15,0,IF($H65-$E$15&lt;-3,0,OFFSET(Extras!$E$3,0,'Scenario 1'!$H65-'Scenario 1'!$E$15))))</f>
        <v>0</v>
      </c>
      <c r="BD98" s="16">
        <f ca="1">IF($E$16="",0,IF($H65&gt;$E$16,0,IF($H65-$E$16&lt;-3,0,OFFSET(Extras!$E$3,0,'Scenario 1'!$H65-'Scenario 1'!$E$16))))</f>
        <v>0</v>
      </c>
      <c r="BE98" s="16">
        <f ca="1">IF($E$17="",0,IF($H65&gt;$E$17,0,IF($H65-$E$17&lt;-3,0,OFFSET(Extras!$E$3,0,'Scenario 1'!$H65-'Scenario 1'!$E$17))))</f>
        <v>0</v>
      </c>
      <c r="BF98" s="16">
        <f ca="1">IF($E$18="",0,IF($H65&gt;$E$18,0,IF($H65-$E$18&lt;-3,0,OFFSET(Extras!$E$3,0,'Scenario 1'!$H65-'Scenario 1'!$E$18))))</f>
        <v>0</v>
      </c>
      <c r="BG98" s="16">
        <f ca="1">IF($E$19="",0,IF($H65&gt;$E$19,0,IF($H65-$E$19&lt;-3,0,OFFSET(Extras!$E$3,0,'Scenario 1'!$H65-'Scenario 1'!$E$19))))</f>
        <v>0</v>
      </c>
      <c r="BI98" s="145">
        <v>2039</v>
      </c>
      <c r="BJ98" s="16">
        <f ca="1">IF($G$14="",0,IF($H65&gt;$G$14,0,IF($H65-$G$14&lt;-3,0,OFFSET(Extras!$E$4,0,'Scenario 1'!$H65-'Scenario 1'!$G$14))))</f>
        <v>0</v>
      </c>
      <c r="BK98" s="16">
        <f ca="1">IF($G$15="",0,IF($H65&gt;$G$15,0,IF($H65-$G$15&lt;-3,0,OFFSET(Extras!$E$4,0,'Scenario 1'!$H65-'Scenario 1'!$G$15))))</f>
        <v>0</v>
      </c>
      <c r="BL98" s="16">
        <f ca="1">IF($G$16="",0,IF($H65&gt;$G$16,0,IF($H65-$G$16&lt;-3,0,OFFSET(Extras!$E$4,0,'Scenario 1'!$H65-'Scenario 1'!$G$16))))</f>
        <v>0</v>
      </c>
      <c r="BM98" s="16">
        <f ca="1">IF($G$17="",0,IF($H65&gt;$G$17,0,IF($H65-$G$17&lt;-3,0,OFFSET(Extras!$E$4,0,'Scenario 1'!$H65-'Scenario 1'!$G$17))))</f>
        <v>0</v>
      </c>
      <c r="BN98" s="16">
        <f ca="1">IF($G$18="",0,IF($H65&gt;$G$18,0,IF($H65-$G$18&lt;-3,0,OFFSET(Extras!$E$4,0,'Scenario 1'!$H65-'Scenario 1'!$G$18))))</f>
        <v>0</v>
      </c>
      <c r="BO98" s="16">
        <f ca="1">IF($G$19="",0,IF($H65&gt;$G$19,0,IF($H65-$G$19&lt;-3,0,OFFSET(Extras!$E$4,0,'Scenario 1'!$H65-'Scenario 1'!$G$19))))</f>
        <v>0</v>
      </c>
    </row>
    <row r="99" spans="1:67">
      <c r="A99" s="67"/>
      <c r="B99" s="67"/>
      <c r="C99" s="67"/>
      <c r="D99" s="67"/>
      <c r="E99" s="67"/>
      <c r="F99" s="67"/>
      <c r="G99" s="67"/>
      <c r="H99" s="20">
        <v>2040</v>
      </c>
      <c r="I99" s="16">
        <f ca="1">IF($H$14="","",HLOOKUP($H$14,'Capx - H2O'!$E$352:$AU$382,$H99-2015,FALSE)+BB99+BJ99)</f>
        <v>0</v>
      </c>
      <c r="J99" s="16">
        <f ca="1">IF($H$15="","",HLOOKUP($H$15,'Capx - H2O'!$E$352:$AU$382,$H99-2015,FALSE)+BC99+BK99)</f>
        <v>0</v>
      </c>
      <c r="K99" s="16">
        <f ca="1">IF($H$16="","",HLOOKUP($H$16,'Capx - H2O'!$E$352:$AU$382,$H99-2015,FALSE)+BD99+BL99)</f>
        <v>0</v>
      </c>
      <c r="L99" s="16">
        <f ca="1">IF($H$17="","",HLOOKUP($H$17,'Capx - H2O'!$E$352:$AU$382,$H99-2015,FALSE)+BE99+BM99)</f>
        <v>0</v>
      </c>
      <c r="M99" s="16">
        <f ca="1">IF($H$18="","",HLOOKUP($H$18,'Capx - H2O'!$E$352:$AU$382,$H99-2015,FALSE)+BF99+BN99)</f>
        <v>0</v>
      </c>
      <c r="N99" s="16">
        <f ca="1">IF($H$19="","",HLOOKUP($H$19,'Capx - H2O'!$E$352:$AU$382,$H99-2015,FALSE)+BG99+BO99)</f>
        <v>0</v>
      </c>
      <c r="O99" s="67"/>
      <c r="P99" s="67"/>
      <c r="Q99" s="67"/>
      <c r="R99" s="67"/>
      <c r="BA99" s="145">
        <v>2040</v>
      </c>
      <c r="BB99" s="16">
        <f ca="1">IF($E$14="",0,IF($H66&gt;$E$14,0,IF($H66-$E$14&lt;-3,0,OFFSET(Extras!$E$3,0,'Scenario 1'!$H66-'Scenario 1'!$E$14))))</f>
        <v>0</v>
      </c>
      <c r="BC99" s="16">
        <f ca="1">IF($E$15="",0,IF($H66&gt;$E$15,0,IF($H66-$E$15&lt;-3,0,OFFSET(Extras!$E$3,0,'Scenario 1'!$H66-'Scenario 1'!$E$15))))</f>
        <v>0</v>
      </c>
      <c r="BD99" s="16">
        <f ca="1">IF($E$16="",0,IF($H66&gt;$E$16,0,IF($H66-$E$16&lt;-3,0,OFFSET(Extras!$E$3,0,'Scenario 1'!$H66-'Scenario 1'!$E$16))))</f>
        <v>0</v>
      </c>
      <c r="BE99" s="16">
        <f ca="1">IF($E$17="",0,IF($H66&gt;$E$17,0,IF($H66-$E$17&lt;-3,0,OFFSET(Extras!$E$3,0,'Scenario 1'!$H66-'Scenario 1'!$E$17))))</f>
        <v>0</v>
      </c>
      <c r="BF99" s="16">
        <f ca="1">IF($E$18="",0,IF($H66&gt;$E$18,0,IF($H66-$E$18&lt;-3,0,OFFSET(Extras!$E$3,0,'Scenario 1'!$H66-'Scenario 1'!$E$18))))</f>
        <v>0</v>
      </c>
      <c r="BG99" s="16">
        <f ca="1">IF($E$19="",0,IF($H66&gt;$E$19,0,IF($H66-$E$19&lt;-3,0,OFFSET(Extras!$E$3,0,'Scenario 1'!$H66-'Scenario 1'!$E$19))))</f>
        <v>0</v>
      </c>
      <c r="BI99" s="145">
        <v>2040</v>
      </c>
      <c r="BJ99" s="16">
        <f ca="1">IF($G$14="",0,IF($H66&gt;$G$14,0,IF($H66-$G$14&lt;-3,0,OFFSET(Extras!$E$4,0,'Scenario 1'!$H66-'Scenario 1'!$G$14))))</f>
        <v>0</v>
      </c>
      <c r="BK99" s="16">
        <f ca="1">IF($G$15="",0,IF($H66&gt;$G$15,0,IF($H66-$G$15&lt;-3,0,OFFSET(Extras!$E$4,0,'Scenario 1'!$H66-'Scenario 1'!$G$15))))</f>
        <v>0</v>
      </c>
      <c r="BL99" s="16">
        <f ca="1">IF($G$16="",0,IF($H66&gt;$G$16,0,IF($H66-$G$16&lt;-3,0,OFFSET(Extras!$E$4,0,'Scenario 1'!$H66-'Scenario 1'!$G$16))))</f>
        <v>0</v>
      </c>
      <c r="BM99" s="16">
        <f ca="1">IF($G$17="",0,IF($H66&gt;$G$17,0,IF($H66-$G$17&lt;-3,0,OFFSET(Extras!$E$4,0,'Scenario 1'!$H66-'Scenario 1'!$G$17))))</f>
        <v>0</v>
      </c>
      <c r="BN99" s="16">
        <f ca="1">IF($G$18="",0,IF($H66&gt;$G$18,0,IF($H66-$G$18&lt;-3,0,OFFSET(Extras!$E$4,0,'Scenario 1'!$H66-'Scenario 1'!$G$18))))</f>
        <v>0</v>
      </c>
      <c r="BO99" s="16">
        <f ca="1">IF($G$19="",0,IF($H66&gt;$G$19,0,IF($H66-$G$19&lt;-3,0,OFFSET(Extras!$E$4,0,'Scenario 1'!$H66-'Scenario 1'!$G$19))))</f>
        <v>0</v>
      </c>
    </row>
    <row r="100" spans="1:67">
      <c r="A100" s="67"/>
      <c r="B100" s="67"/>
      <c r="C100" s="67"/>
      <c r="D100" s="67"/>
      <c r="E100" s="67"/>
      <c r="F100" s="67"/>
      <c r="G100" s="67"/>
      <c r="H100" s="20">
        <v>2041</v>
      </c>
      <c r="I100" s="16">
        <f ca="1">IF($H$14="","",HLOOKUP($H$14,'Capx - H2O'!$E$352:$AU$382,$H100-2015,FALSE)+BB100+BJ100)</f>
        <v>0</v>
      </c>
      <c r="J100" s="16">
        <f ca="1">IF($H$15="","",HLOOKUP($H$15,'Capx - H2O'!$E$352:$AU$382,$H100-2015,FALSE)+BC100+BK100)</f>
        <v>0</v>
      </c>
      <c r="K100" s="16">
        <f ca="1">IF($H$16="","",HLOOKUP($H$16,'Capx - H2O'!$E$352:$AU$382,$H100-2015,FALSE)+BD100+BL100)</f>
        <v>0</v>
      </c>
      <c r="L100" s="16">
        <f ca="1">IF($H$17="","",HLOOKUP($H$17,'Capx - H2O'!$E$352:$AU$382,$H100-2015,FALSE)+BE100+BM100)</f>
        <v>0</v>
      </c>
      <c r="M100" s="16">
        <f ca="1">IF($H$18="","",HLOOKUP($H$18,'Capx - H2O'!$E$352:$AU$382,$H100-2015,FALSE)+BF100+BN100)</f>
        <v>0</v>
      </c>
      <c r="N100" s="16">
        <f ca="1">IF($H$19="","",HLOOKUP($H$19,'Capx - H2O'!$E$352:$AU$382,$H100-2015,FALSE)+BG100+BO100)</f>
        <v>0</v>
      </c>
      <c r="O100" s="67"/>
      <c r="P100" s="67"/>
      <c r="Q100" s="67"/>
      <c r="R100" s="67"/>
      <c r="BA100" s="145">
        <v>2041</v>
      </c>
      <c r="BB100" s="16">
        <f ca="1">IF($E$14="",0,IF($H67&gt;$E$14,0,IF($H67-$E$14&lt;-3,0,OFFSET(Extras!$E$3,0,'Scenario 1'!$H67-'Scenario 1'!$E$14))))</f>
        <v>0</v>
      </c>
      <c r="BC100" s="16">
        <f ca="1">IF($E$15="",0,IF($H67&gt;$E$15,0,IF($H67-$E$15&lt;-3,0,OFFSET(Extras!$E$3,0,'Scenario 1'!$H67-'Scenario 1'!$E$15))))</f>
        <v>0</v>
      </c>
      <c r="BD100" s="16">
        <f ca="1">IF($E$16="",0,IF($H67&gt;$E$16,0,IF($H67-$E$16&lt;-3,0,OFFSET(Extras!$E$3,0,'Scenario 1'!$H67-'Scenario 1'!$E$16))))</f>
        <v>0</v>
      </c>
      <c r="BE100" s="16">
        <f ca="1">IF($E$17="",0,IF($H67&gt;$E$17,0,IF($H67-$E$17&lt;-3,0,OFFSET(Extras!$E$3,0,'Scenario 1'!$H67-'Scenario 1'!$E$17))))</f>
        <v>0</v>
      </c>
      <c r="BF100" s="16">
        <f ca="1">IF($E$18="",0,IF($H67&gt;$E$18,0,IF($H67-$E$18&lt;-3,0,OFFSET(Extras!$E$3,0,'Scenario 1'!$H67-'Scenario 1'!$E$18))))</f>
        <v>0</v>
      </c>
      <c r="BG100" s="16">
        <f ca="1">IF($E$19="",0,IF($H67&gt;$E$19,0,IF($H67-$E$19&lt;-3,0,OFFSET(Extras!$E$3,0,'Scenario 1'!$H67-'Scenario 1'!$E$19))))</f>
        <v>0</v>
      </c>
      <c r="BI100" s="145">
        <v>2041</v>
      </c>
      <c r="BJ100" s="16">
        <f ca="1">IF($G$14="",0,IF($H67&gt;$G$14,0,IF($H67-$G$14&lt;-3,0,OFFSET(Extras!$E$4,0,'Scenario 1'!$H67-'Scenario 1'!$G$14))))</f>
        <v>0</v>
      </c>
      <c r="BK100" s="16">
        <f ca="1">IF($G$15="",0,IF($H67&gt;$G$15,0,IF($H67-$G$15&lt;-3,0,OFFSET(Extras!$E$4,0,'Scenario 1'!$H67-'Scenario 1'!$G$15))))</f>
        <v>0</v>
      </c>
      <c r="BL100" s="16">
        <f ca="1">IF($G$16="",0,IF($H67&gt;$G$16,0,IF($H67-$G$16&lt;-3,0,OFFSET(Extras!$E$4,0,'Scenario 1'!$H67-'Scenario 1'!$G$16))))</f>
        <v>0</v>
      </c>
      <c r="BM100" s="16">
        <f ca="1">IF($G$17="",0,IF($H67&gt;$G$17,0,IF($H67-$G$17&lt;-3,0,OFFSET(Extras!$E$4,0,'Scenario 1'!$H67-'Scenario 1'!$G$17))))</f>
        <v>0</v>
      </c>
      <c r="BN100" s="16">
        <f ca="1">IF($G$18="",0,IF($H67&gt;$G$18,0,IF($H67-$G$18&lt;-3,0,OFFSET(Extras!$E$4,0,'Scenario 1'!$H67-'Scenario 1'!$G$18))))</f>
        <v>0</v>
      </c>
      <c r="BO100" s="16">
        <f ca="1">IF($G$19="",0,IF($H67&gt;$G$19,0,IF($H67-$G$19&lt;-3,0,OFFSET(Extras!$E$4,0,'Scenario 1'!$H67-'Scenario 1'!$G$19))))</f>
        <v>0</v>
      </c>
    </row>
    <row r="101" spans="1:67">
      <c r="A101" s="67"/>
      <c r="B101" s="67"/>
      <c r="C101" s="67"/>
      <c r="D101" s="67"/>
      <c r="E101" s="67"/>
      <c r="F101" s="67"/>
      <c r="G101" s="67"/>
      <c r="H101" s="20">
        <v>2042</v>
      </c>
      <c r="I101" s="16">
        <f ca="1">IF($H$14="","",HLOOKUP($H$14,'Capx - H2O'!$E$352:$AU$382,$H101-2015,FALSE)+BB101+BJ101)</f>
        <v>0</v>
      </c>
      <c r="J101" s="16">
        <f ca="1">IF($H$15="","",HLOOKUP($H$15,'Capx - H2O'!$E$352:$AU$382,$H101-2015,FALSE)+BC101+BK101)</f>
        <v>0</v>
      </c>
      <c r="K101" s="16">
        <f ca="1">IF($H$16="","",HLOOKUP($H$16,'Capx - H2O'!$E$352:$AU$382,$H101-2015,FALSE)+BD101+BL101)</f>
        <v>0</v>
      </c>
      <c r="L101" s="16">
        <f ca="1">IF($H$17="","",HLOOKUP($H$17,'Capx - H2O'!$E$352:$AU$382,$H101-2015,FALSE)+BE101+BM101)</f>
        <v>0</v>
      </c>
      <c r="M101" s="16">
        <f ca="1">IF($H$18="","",HLOOKUP($H$18,'Capx - H2O'!$E$352:$AU$382,$H101-2015,FALSE)+BF101+BN101)</f>
        <v>0</v>
      </c>
      <c r="N101" s="16">
        <f ca="1">IF($H$19="","",HLOOKUP($H$19,'Capx - H2O'!$E$352:$AU$382,$H101-2015,FALSE)+BG101+BO101)</f>
        <v>0</v>
      </c>
      <c r="O101" s="67"/>
      <c r="P101" s="67"/>
      <c r="Q101" s="67"/>
      <c r="R101" s="67"/>
      <c r="BA101" s="145">
        <v>2042</v>
      </c>
      <c r="BB101" s="16">
        <f ca="1">IF($E$14="",0,IF($H68&gt;$E$14,0,IF($H68-$E$14&lt;-3,0,OFFSET(Extras!$E$3,0,'Scenario 1'!$H68-'Scenario 1'!$E$14))))</f>
        <v>0</v>
      </c>
      <c r="BC101" s="16">
        <f ca="1">IF($E$15="",0,IF($H68&gt;$E$15,0,IF($H68-$E$15&lt;-3,0,OFFSET(Extras!$E$3,0,'Scenario 1'!$H68-'Scenario 1'!$E$15))))</f>
        <v>0</v>
      </c>
      <c r="BD101" s="16">
        <f ca="1">IF($E$16="",0,IF($H68&gt;$E$16,0,IF($H68-$E$16&lt;-3,0,OFFSET(Extras!$E$3,0,'Scenario 1'!$H68-'Scenario 1'!$E$16))))</f>
        <v>0</v>
      </c>
      <c r="BE101" s="16">
        <f ca="1">IF($E$17="",0,IF($H68&gt;$E$17,0,IF($H68-$E$17&lt;-3,0,OFFSET(Extras!$E$3,0,'Scenario 1'!$H68-'Scenario 1'!$E$17))))</f>
        <v>0</v>
      </c>
      <c r="BF101" s="16">
        <f ca="1">IF($E$18="",0,IF($H68&gt;$E$18,0,IF($H68-$E$18&lt;-3,0,OFFSET(Extras!$E$3,0,'Scenario 1'!$H68-'Scenario 1'!$E$18))))</f>
        <v>0</v>
      </c>
      <c r="BG101" s="16">
        <f ca="1">IF($E$19="",0,IF($H68&gt;$E$19,0,IF($H68-$E$19&lt;-3,0,OFFSET(Extras!$E$3,0,'Scenario 1'!$H68-'Scenario 1'!$E$19))))</f>
        <v>0</v>
      </c>
      <c r="BI101" s="145">
        <v>2042</v>
      </c>
      <c r="BJ101" s="16">
        <f ca="1">IF($G$14="",0,IF($H68&gt;$G$14,0,IF($H68-$G$14&lt;-3,0,OFFSET(Extras!$E$4,0,'Scenario 1'!$H68-'Scenario 1'!$G$14))))</f>
        <v>0</v>
      </c>
      <c r="BK101" s="16">
        <f ca="1">IF($G$15="",0,IF($H68&gt;$G$15,0,IF($H68-$G$15&lt;-3,0,OFFSET(Extras!$E$4,0,'Scenario 1'!$H68-'Scenario 1'!$G$15))))</f>
        <v>0</v>
      </c>
      <c r="BL101" s="16">
        <f ca="1">IF($G$16="",0,IF($H68&gt;$G$16,0,IF($H68-$G$16&lt;-3,0,OFFSET(Extras!$E$4,0,'Scenario 1'!$H68-'Scenario 1'!$G$16))))</f>
        <v>0</v>
      </c>
      <c r="BM101" s="16">
        <f ca="1">IF($G$17="",0,IF($H68&gt;$G$17,0,IF($H68-$G$17&lt;-3,0,OFFSET(Extras!$E$4,0,'Scenario 1'!$H68-'Scenario 1'!$G$17))))</f>
        <v>0</v>
      </c>
      <c r="BN101" s="16">
        <f ca="1">IF($G$18="",0,IF($H68&gt;$G$18,0,IF($H68-$G$18&lt;-3,0,OFFSET(Extras!$E$4,0,'Scenario 1'!$H68-'Scenario 1'!$G$18))))</f>
        <v>0</v>
      </c>
      <c r="BO101" s="16">
        <f ca="1">IF($G$19="",0,IF($H68&gt;$G$19,0,IF($H68-$G$19&lt;-3,0,OFFSET(Extras!$E$4,0,'Scenario 1'!$H68-'Scenario 1'!$G$19))))</f>
        <v>0</v>
      </c>
    </row>
    <row r="102" spans="1:67">
      <c r="A102" s="67"/>
      <c r="B102" s="67"/>
      <c r="C102" s="67"/>
      <c r="D102" s="67"/>
      <c r="E102" s="67"/>
      <c r="F102" s="67"/>
      <c r="G102" s="67"/>
      <c r="H102" s="20">
        <v>2043</v>
      </c>
      <c r="I102" s="16">
        <f ca="1">IF($H$14="","",HLOOKUP($H$14,'Capx - H2O'!$E$352:$AU$382,$H102-2015,FALSE)+BB102+BJ102)</f>
        <v>0</v>
      </c>
      <c r="J102" s="16">
        <f ca="1">IF($H$15="","",HLOOKUP($H$15,'Capx - H2O'!$E$352:$AU$382,$H102-2015,FALSE)+BC102+BK102)</f>
        <v>0</v>
      </c>
      <c r="K102" s="16">
        <f ca="1">IF($H$16="","",HLOOKUP($H$16,'Capx - H2O'!$E$352:$AU$382,$H102-2015,FALSE)+BD102+BL102)</f>
        <v>0</v>
      </c>
      <c r="L102" s="16">
        <f ca="1">IF($H$17="","",HLOOKUP($H$17,'Capx - H2O'!$E$352:$AU$382,$H102-2015,FALSE)+BE102+BM102)</f>
        <v>0</v>
      </c>
      <c r="M102" s="16">
        <f ca="1">IF($H$18="","",HLOOKUP($H$18,'Capx - H2O'!$E$352:$AU$382,$H102-2015,FALSE)+BF102+BN102)</f>
        <v>0</v>
      </c>
      <c r="N102" s="16">
        <f ca="1">IF($H$19="","",HLOOKUP($H$19,'Capx - H2O'!$E$352:$AU$382,$H102-2015,FALSE)+BG102+BO102)</f>
        <v>0</v>
      </c>
      <c r="O102" s="67"/>
      <c r="P102" s="67"/>
      <c r="Q102" s="67"/>
      <c r="R102" s="67"/>
      <c r="BA102" s="145">
        <v>2043</v>
      </c>
      <c r="BB102" s="16">
        <f ca="1">IF($E$14="",0,IF($H69&gt;$E$14,0,IF($H69-$E$14&lt;-3,0,OFFSET(Extras!$E$3,0,'Scenario 1'!$H69-'Scenario 1'!$E$14))))</f>
        <v>0</v>
      </c>
      <c r="BC102" s="16">
        <f ca="1">IF($E$15="",0,IF($H69&gt;$E$15,0,IF($H69-$E$15&lt;-3,0,OFFSET(Extras!$E$3,0,'Scenario 1'!$H69-'Scenario 1'!$E$15))))</f>
        <v>0</v>
      </c>
      <c r="BD102" s="16">
        <f ca="1">IF($E$16="",0,IF($H69&gt;$E$16,0,IF($H69-$E$16&lt;-3,0,OFFSET(Extras!$E$3,0,'Scenario 1'!$H69-'Scenario 1'!$E$16))))</f>
        <v>0</v>
      </c>
      <c r="BE102" s="16">
        <f ca="1">IF($E$17="",0,IF($H69&gt;$E$17,0,IF($H69-$E$17&lt;-3,0,OFFSET(Extras!$E$3,0,'Scenario 1'!$H69-'Scenario 1'!$E$17))))</f>
        <v>0</v>
      </c>
      <c r="BF102" s="16">
        <f ca="1">IF($E$18="",0,IF($H69&gt;$E$18,0,IF($H69-$E$18&lt;-3,0,OFFSET(Extras!$E$3,0,'Scenario 1'!$H69-'Scenario 1'!$E$18))))</f>
        <v>0</v>
      </c>
      <c r="BG102" s="16">
        <f ca="1">IF($E$19="",0,IF($H69&gt;$E$19,0,IF($H69-$E$19&lt;-3,0,OFFSET(Extras!$E$3,0,'Scenario 1'!$H69-'Scenario 1'!$E$19))))</f>
        <v>0</v>
      </c>
      <c r="BI102" s="145">
        <v>2043</v>
      </c>
      <c r="BJ102" s="16">
        <f ca="1">IF($G$14="",0,IF($H69&gt;$G$14,0,IF($H69-$G$14&lt;-3,0,OFFSET(Extras!$E$4,0,'Scenario 1'!$H69-'Scenario 1'!$G$14))))</f>
        <v>0</v>
      </c>
      <c r="BK102" s="16">
        <f ca="1">IF($G$15="",0,IF($H69&gt;$G$15,0,IF($H69-$G$15&lt;-3,0,OFFSET(Extras!$E$4,0,'Scenario 1'!$H69-'Scenario 1'!$G$15))))</f>
        <v>0</v>
      </c>
      <c r="BL102" s="16">
        <f ca="1">IF($G$16="",0,IF($H69&gt;$G$16,0,IF($H69-$G$16&lt;-3,0,OFFSET(Extras!$E$4,0,'Scenario 1'!$H69-'Scenario 1'!$G$16))))</f>
        <v>0</v>
      </c>
      <c r="BM102" s="16">
        <f ca="1">IF($G$17="",0,IF($H69&gt;$G$17,0,IF($H69-$G$17&lt;-3,0,OFFSET(Extras!$E$4,0,'Scenario 1'!$H69-'Scenario 1'!$G$17))))</f>
        <v>0</v>
      </c>
      <c r="BN102" s="16">
        <f ca="1">IF($G$18="",0,IF($H69&gt;$G$18,0,IF($H69-$G$18&lt;-3,0,OFFSET(Extras!$E$4,0,'Scenario 1'!$H69-'Scenario 1'!$G$18))))</f>
        <v>0</v>
      </c>
      <c r="BO102" s="16">
        <f ca="1">IF($G$19="",0,IF($H69&gt;$G$19,0,IF($H69-$G$19&lt;-3,0,OFFSET(Extras!$E$4,0,'Scenario 1'!$H69-'Scenario 1'!$G$19))))</f>
        <v>0</v>
      </c>
    </row>
    <row r="103" spans="1:67">
      <c r="A103" s="67"/>
      <c r="B103" s="67"/>
      <c r="C103" s="67"/>
      <c r="D103" s="67"/>
      <c r="E103" s="67"/>
      <c r="F103" s="67"/>
      <c r="G103" s="67"/>
      <c r="H103" s="20">
        <v>2044</v>
      </c>
      <c r="I103" s="16">
        <f ca="1">IF($H$14="","",HLOOKUP($H$14,'Capx - H2O'!$E$352:$AU$382,$H103-2015,FALSE)+BB103+BJ103)</f>
        <v>0</v>
      </c>
      <c r="J103" s="16">
        <f ca="1">IF($H$15="","",HLOOKUP($H$15,'Capx - H2O'!$E$352:$AU$382,$H103-2015,FALSE)+BC103+BK103)</f>
        <v>0</v>
      </c>
      <c r="K103" s="16">
        <f ca="1">IF($H$16="","",HLOOKUP($H$16,'Capx - H2O'!$E$352:$AU$382,$H103-2015,FALSE)+BD103+BL103)</f>
        <v>0</v>
      </c>
      <c r="L103" s="16">
        <f ca="1">IF($H$17="","",HLOOKUP($H$17,'Capx - H2O'!$E$352:$AU$382,$H103-2015,FALSE)+BE103+BM103)</f>
        <v>0</v>
      </c>
      <c r="M103" s="16">
        <f ca="1">IF($H$18="","",HLOOKUP($H$18,'Capx - H2O'!$E$352:$AU$382,$H103-2015,FALSE)+BF103+BN103)</f>
        <v>0</v>
      </c>
      <c r="N103" s="16">
        <f ca="1">IF($H$19="","",HLOOKUP($H$19,'Capx - H2O'!$E$352:$AU$382,$H103-2015,FALSE)+BG103+BO103)</f>
        <v>0</v>
      </c>
      <c r="O103" s="67"/>
      <c r="P103" s="67"/>
      <c r="Q103" s="67"/>
      <c r="R103" s="67"/>
      <c r="BA103" s="145">
        <v>2044</v>
      </c>
      <c r="BB103" s="16">
        <f ca="1">IF($E$14="",0,IF($H70&gt;$E$14,0,IF($H70-$E$14&lt;-3,0,OFFSET(Extras!$E$3,0,'Scenario 1'!$H70-'Scenario 1'!$E$14))))</f>
        <v>0</v>
      </c>
      <c r="BC103" s="16">
        <f ca="1">IF($E$15="",0,IF($H70&gt;$E$15,0,IF($H70-$E$15&lt;-3,0,OFFSET(Extras!$E$3,0,'Scenario 1'!$H70-'Scenario 1'!$E$15))))</f>
        <v>0</v>
      </c>
      <c r="BD103" s="16">
        <f ca="1">IF($E$16="",0,IF($H70&gt;$E$16,0,IF($H70-$E$16&lt;-3,0,OFFSET(Extras!$E$3,0,'Scenario 1'!$H70-'Scenario 1'!$E$16))))</f>
        <v>0</v>
      </c>
      <c r="BE103" s="16">
        <f ca="1">IF($E$17="",0,IF($H70&gt;$E$17,0,IF($H70-$E$17&lt;-3,0,OFFSET(Extras!$E$3,0,'Scenario 1'!$H70-'Scenario 1'!$E$17))))</f>
        <v>0</v>
      </c>
      <c r="BF103" s="16">
        <f ca="1">IF($E$18="",0,IF($H70&gt;$E$18,0,IF($H70-$E$18&lt;-3,0,OFFSET(Extras!$E$3,0,'Scenario 1'!$H70-'Scenario 1'!$E$18))))</f>
        <v>0</v>
      </c>
      <c r="BG103" s="16">
        <f ca="1">IF($E$19="",0,IF($H70&gt;$E$19,0,IF($H70-$E$19&lt;-3,0,OFFSET(Extras!$E$3,0,'Scenario 1'!$H70-'Scenario 1'!$E$19))))</f>
        <v>0</v>
      </c>
      <c r="BI103" s="145">
        <v>2044</v>
      </c>
      <c r="BJ103" s="16">
        <f ca="1">IF($G$14="",0,IF($H70&gt;$G$14,0,IF($H70-$G$14&lt;-3,0,OFFSET(Extras!$E$4,0,'Scenario 1'!$H70-'Scenario 1'!$G$14))))</f>
        <v>0</v>
      </c>
      <c r="BK103" s="16">
        <f ca="1">IF($G$15="",0,IF($H70&gt;$G$15,0,IF($H70-$G$15&lt;-3,0,OFFSET(Extras!$E$4,0,'Scenario 1'!$H70-'Scenario 1'!$G$15))))</f>
        <v>0</v>
      </c>
      <c r="BL103" s="16">
        <f ca="1">IF($G$16="",0,IF($H70&gt;$G$16,0,IF($H70-$G$16&lt;-3,0,OFFSET(Extras!$E$4,0,'Scenario 1'!$H70-'Scenario 1'!$G$16))))</f>
        <v>0</v>
      </c>
      <c r="BM103" s="16">
        <f ca="1">IF($G$17="",0,IF($H70&gt;$G$17,0,IF($H70-$G$17&lt;-3,0,OFFSET(Extras!$E$4,0,'Scenario 1'!$H70-'Scenario 1'!$G$17))))</f>
        <v>0</v>
      </c>
      <c r="BN103" s="16">
        <f ca="1">IF($G$18="",0,IF($H70&gt;$G$18,0,IF($H70-$G$18&lt;-3,0,OFFSET(Extras!$E$4,0,'Scenario 1'!$H70-'Scenario 1'!$G$18))))</f>
        <v>0</v>
      </c>
      <c r="BO103" s="16">
        <f ca="1">IF($G$19="",0,IF($H70&gt;$G$19,0,IF($H70-$G$19&lt;-3,0,OFFSET(Extras!$E$4,0,'Scenario 1'!$H70-'Scenario 1'!$G$19))))</f>
        <v>0</v>
      </c>
    </row>
    <row r="104" spans="1:67">
      <c r="A104" s="67"/>
      <c r="B104" s="67"/>
      <c r="C104" s="67"/>
      <c r="D104" s="67"/>
      <c r="E104" s="67"/>
      <c r="F104" s="67"/>
      <c r="G104" s="67"/>
      <c r="H104" s="21">
        <v>2045</v>
      </c>
      <c r="I104" s="16">
        <f ca="1">IF($H$14="","",HLOOKUP($H$14,'Capx - H2O'!$E$352:$AU$382,$H104-2015,FALSE)+BB104+BJ104)</f>
        <v>0</v>
      </c>
      <c r="J104" s="16">
        <f ca="1">IF($H$15="","",HLOOKUP($H$15,'Capx - H2O'!$E$352:$AU$382,$H104-2015,FALSE)+BC104+BK104)</f>
        <v>0</v>
      </c>
      <c r="K104" s="16">
        <f ca="1">IF($H$16="","",HLOOKUP($H$16,'Capx - H2O'!$E$352:$AU$382,$H104-2015,FALSE)+BD104+BL104)</f>
        <v>0</v>
      </c>
      <c r="L104" s="16">
        <f ca="1">IF($H$17="","",HLOOKUP($H$17,'Capx - H2O'!$E$352:$AU$382,$H104-2015,FALSE)+BE104+BM104)</f>
        <v>0</v>
      </c>
      <c r="M104" s="16">
        <f ca="1">IF($H$18="","",HLOOKUP($H$18,'Capx - H2O'!$E$352:$AU$382,$H104-2015,FALSE)+BF104+BN104)</f>
        <v>0</v>
      </c>
      <c r="N104" s="16">
        <f ca="1">IF($H$19="","",HLOOKUP($H$19,'Capx - H2O'!$E$352:$AU$382,$H104-2015,FALSE)+BG104+BO104)</f>
        <v>0</v>
      </c>
      <c r="O104" s="67"/>
      <c r="P104" s="67"/>
      <c r="Q104" s="67"/>
      <c r="R104" s="67"/>
      <c r="BA104" s="103">
        <v>2045</v>
      </c>
      <c r="BB104" s="17">
        <f ca="1">IF($E$14="",0,IF($H71&gt;$E$14,0,IF($H71-$E$14&lt;-3,0,OFFSET(Extras!$E$3,0,'Scenario 1'!$H71-'Scenario 1'!$E$14))))</f>
        <v>0</v>
      </c>
      <c r="BC104" s="17">
        <f ca="1">IF($E$15="",0,IF($H71&gt;$E$15,0,IF($H71-$E$15&lt;-3,0,OFFSET(Extras!$E$3,0,'Scenario 1'!$H71-'Scenario 1'!$E$15))))</f>
        <v>0</v>
      </c>
      <c r="BD104" s="17">
        <f ca="1">IF($E$16="",0,IF($H71&gt;$E$16,0,IF($H71-$E$16&lt;-3,0,OFFSET(Extras!$E$3,0,'Scenario 1'!$H71-'Scenario 1'!$E$16))))</f>
        <v>0</v>
      </c>
      <c r="BE104" s="17">
        <f ca="1">IF($E$17="",0,IF($H71&gt;$E$17,0,IF($H71-$E$17&lt;-3,0,OFFSET(Extras!$E$3,0,'Scenario 1'!$H71-'Scenario 1'!$E$17))))</f>
        <v>0</v>
      </c>
      <c r="BF104" s="17">
        <f ca="1">IF($E$18="",0,IF($H71&gt;$E$18,0,IF($H71-$E$18&lt;-3,0,OFFSET(Extras!$E$3,0,'Scenario 1'!$H71-'Scenario 1'!$E$18))))</f>
        <v>0</v>
      </c>
      <c r="BG104" s="17">
        <f ca="1">IF($E$19="",0,IF($H71&gt;$E$19,0,IF($H71-$E$19&lt;-3,0,OFFSET(Extras!$E$3,0,'Scenario 1'!$H71-'Scenario 1'!$E$19))))</f>
        <v>0</v>
      </c>
      <c r="BI104" s="103">
        <v>2045</v>
      </c>
      <c r="BJ104" s="17">
        <f ca="1">IF($G$14="",0,IF($H71&gt;$G$14,0,IF($H71-$G$14&lt;-3,0,OFFSET(Extras!$E$4,0,'Scenario 1'!$H71-'Scenario 1'!$G$14))))</f>
        <v>0</v>
      </c>
      <c r="BK104" s="17">
        <f ca="1">IF($G$15="",0,IF($H71&gt;$G$15,0,IF($H71-$G$15&lt;-3,0,OFFSET(Extras!$E$4,0,'Scenario 1'!$H71-'Scenario 1'!$G$15))))</f>
        <v>0</v>
      </c>
      <c r="BL104" s="17">
        <f ca="1">IF($G$16="",0,IF($H71&gt;$G$16,0,IF($H71-$G$16&lt;-3,0,OFFSET(Extras!$E$4,0,'Scenario 1'!$H71-'Scenario 1'!$G$16))))</f>
        <v>0</v>
      </c>
      <c r="BM104" s="17">
        <f ca="1">IF($G$17="",0,IF($H71&gt;$G$17,0,IF($H71-$G$17&lt;-3,0,OFFSET(Extras!$E$4,0,'Scenario 1'!$H71-'Scenario 1'!$G$17))))</f>
        <v>0</v>
      </c>
      <c r="BN104" s="17">
        <f ca="1">IF($G$18="",0,IF($H71&gt;$G$18,0,IF($H71-$G$18&lt;-3,0,OFFSET(Extras!$E$4,0,'Scenario 1'!$H71-'Scenario 1'!$G$18))))</f>
        <v>0</v>
      </c>
      <c r="BO104" s="17">
        <f ca="1">IF($G$19="",0,IF($H71&gt;$G$19,0,IF($H71-$G$19&lt;-3,0,OFFSET(Extras!$E$4,0,'Scenario 1'!$H71-'Scenario 1'!$G$19))))</f>
        <v>0</v>
      </c>
    </row>
    <row r="105" spans="1:67">
      <c r="A105" s="67"/>
      <c r="B105" s="67"/>
      <c r="C105" s="67"/>
      <c r="D105" s="67"/>
      <c r="E105" s="67"/>
      <c r="F105" s="67"/>
      <c r="G105" s="67"/>
      <c r="H105" s="55" t="s">
        <v>26</v>
      </c>
      <c r="I105" s="54">
        <f t="shared" ref="I105:N105" ca="1" si="31">SUM(I76:I104)</f>
        <v>9622208</v>
      </c>
      <c r="J105" s="54">
        <f t="shared" ca="1" si="31"/>
        <v>22626235.862608001</v>
      </c>
      <c r="K105" s="54">
        <f t="shared" ca="1" si="31"/>
        <v>23731235.862608001</v>
      </c>
      <c r="L105" s="54">
        <f t="shared" ca="1" si="31"/>
        <v>33206231.491209358</v>
      </c>
      <c r="M105" s="54">
        <f t="shared" ca="1" si="31"/>
        <v>51455728.701206736</v>
      </c>
      <c r="N105" s="54">
        <f t="shared" ca="1" si="31"/>
        <v>71066068.07121329</v>
      </c>
      <c r="O105" s="67"/>
      <c r="P105" s="67"/>
      <c r="Q105" s="67"/>
      <c r="R105" s="67"/>
    </row>
    <row r="106" spans="1:67">
      <c r="A106" s="67"/>
      <c r="B106" s="42" t="s">
        <v>364</v>
      </c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25" t="s">
        <v>52</v>
      </c>
      <c r="AB106" s="25" t="s">
        <v>56</v>
      </c>
      <c r="AJ106" s="25" t="s">
        <v>54</v>
      </c>
      <c r="AS106" s="25" t="s">
        <v>57</v>
      </c>
      <c r="BA106" s="25"/>
      <c r="BI106" s="25"/>
    </row>
    <row r="107" spans="1:67">
      <c r="A107" s="67"/>
      <c r="B107" s="67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</row>
    <row r="108" spans="1:67">
      <c r="A108" s="67"/>
      <c r="B108" s="67"/>
      <c r="C108" s="67"/>
      <c r="D108" s="67"/>
      <c r="E108" s="67"/>
      <c r="F108" s="67"/>
      <c r="G108" s="67"/>
      <c r="H108" s="28" t="s">
        <v>33</v>
      </c>
      <c r="I108" s="28">
        <f t="shared" ref="I108:N108" si="32">I42</f>
        <v>1</v>
      </c>
      <c r="J108" s="28" t="str">
        <f t="shared" si="32"/>
        <v>1A</v>
      </c>
      <c r="K108" s="28" t="str">
        <f t="shared" si="32"/>
        <v>1B</v>
      </c>
      <c r="L108" s="28" t="str">
        <f t="shared" si="32"/>
        <v>1C</v>
      </c>
      <c r="M108" s="28" t="str">
        <f t="shared" si="32"/>
        <v>1D</v>
      </c>
      <c r="N108" s="28" t="str">
        <f t="shared" si="32"/>
        <v>1E</v>
      </c>
      <c r="O108" s="67"/>
      <c r="P108" s="67"/>
      <c r="Q108" s="67"/>
      <c r="R108" s="67"/>
      <c r="S108" s="112" t="s">
        <v>33</v>
      </c>
      <c r="T108" s="114" t="s">
        <v>27</v>
      </c>
      <c r="U108" s="159">
        <f t="shared" ref="U108:Z108" si="33">U42</f>
        <v>1</v>
      </c>
      <c r="V108" s="112" t="str">
        <f t="shared" si="33"/>
        <v>1A</v>
      </c>
      <c r="W108" s="112" t="str">
        <f t="shared" si="33"/>
        <v>1B</v>
      </c>
      <c r="X108" s="112" t="str">
        <f t="shared" si="33"/>
        <v>1C</v>
      </c>
      <c r="Y108" s="112" t="str">
        <f t="shared" si="33"/>
        <v>1D</v>
      </c>
      <c r="Z108" s="112" t="str">
        <f t="shared" si="33"/>
        <v>1E</v>
      </c>
      <c r="AB108" s="112" t="s">
        <v>33</v>
      </c>
      <c r="AC108" s="112">
        <f>U108</f>
        <v>1</v>
      </c>
      <c r="AD108" s="112" t="str">
        <f t="shared" ref="AD108:AH108" si="34">V108</f>
        <v>1A</v>
      </c>
      <c r="AE108" s="112" t="str">
        <f t="shared" si="34"/>
        <v>1B</v>
      </c>
      <c r="AF108" s="112" t="str">
        <f t="shared" si="34"/>
        <v>1C</v>
      </c>
      <c r="AG108" s="112" t="str">
        <f t="shared" si="34"/>
        <v>1D</v>
      </c>
      <c r="AH108" s="112" t="str">
        <f t="shared" si="34"/>
        <v>1E</v>
      </c>
      <c r="AJ108" s="112" t="s">
        <v>33</v>
      </c>
      <c r="AK108" s="114" t="s">
        <v>27</v>
      </c>
      <c r="AL108" s="112">
        <f t="shared" ref="AL108:AQ108" si="35">AL42</f>
        <v>1</v>
      </c>
      <c r="AM108" s="112" t="str">
        <f t="shared" si="35"/>
        <v>1A</v>
      </c>
      <c r="AN108" s="112" t="str">
        <f t="shared" si="35"/>
        <v>1B</v>
      </c>
      <c r="AO108" s="112" t="str">
        <f t="shared" si="35"/>
        <v>1C</v>
      </c>
      <c r="AP108" s="112" t="str">
        <f t="shared" si="35"/>
        <v>1D</v>
      </c>
      <c r="AQ108" s="112" t="str">
        <f t="shared" si="35"/>
        <v>1E</v>
      </c>
      <c r="AS108" s="112" t="s">
        <v>33</v>
      </c>
      <c r="AT108" s="112">
        <f>AL108</f>
        <v>1</v>
      </c>
      <c r="AU108" s="112" t="str">
        <f t="shared" ref="AU108:AY108" si="36">AM108</f>
        <v>1A</v>
      </c>
      <c r="AV108" s="112" t="str">
        <f t="shared" si="36"/>
        <v>1B</v>
      </c>
      <c r="AW108" s="112" t="str">
        <f t="shared" si="36"/>
        <v>1C</v>
      </c>
      <c r="AX108" s="112" t="str">
        <f t="shared" si="36"/>
        <v>1D</v>
      </c>
      <c r="AY108" s="112" t="str">
        <f t="shared" si="36"/>
        <v>1E</v>
      </c>
      <c r="BA108" s="115"/>
      <c r="BB108" s="138"/>
      <c r="BC108" s="138"/>
      <c r="BD108" s="138"/>
      <c r="BE108" s="138"/>
      <c r="BF108" s="138"/>
      <c r="BG108" s="138"/>
      <c r="BI108" s="115"/>
      <c r="BJ108" s="138"/>
      <c r="BK108" s="138"/>
      <c r="BL108" s="138"/>
      <c r="BM108" s="138"/>
      <c r="BN108" s="138"/>
      <c r="BO108" s="138"/>
    </row>
    <row r="109" spans="1:67">
      <c r="A109" s="67"/>
      <c r="B109" s="67"/>
      <c r="C109" s="67"/>
      <c r="D109" s="67"/>
      <c r="E109" s="67"/>
      <c r="F109" s="67"/>
      <c r="G109" s="67"/>
      <c r="H109" s="19">
        <v>2017</v>
      </c>
      <c r="I109" s="16">
        <f>AC109+AT109</f>
        <v>18063856.140000001</v>
      </c>
      <c r="J109" s="16">
        <f t="shared" ref="J109:N137" si="37">AD109+AU109</f>
        <v>18063856.140000001</v>
      </c>
      <c r="K109" s="16">
        <f t="shared" si="37"/>
        <v>18063856.140000001</v>
      </c>
      <c r="L109" s="16">
        <f t="shared" si="37"/>
        <v>18063856.140000001</v>
      </c>
      <c r="M109" s="16">
        <f t="shared" si="37"/>
        <v>18063856.140000001</v>
      </c>
      <c r="N109" s="16">
        <f t="shared" si="37"/>
        <v>18063856.140000001</v>
      </c>
      <c r="O109" s="67"/>
      <c r="P109" s="67"/>
      <c r="Q109" s="67"/>
      <c r="R109" s="67"/>
      <c r="S109" s="19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A</v>
      </c>
      <c r="V109" s="156" t="str">
        <f t="shared" ref="V109:V137" si="38">IF($S109&gt;$I$15,"Retired",IF($K$15="","A",IF($S109&lt;$K$15,"A",IF($S109&lt;=$I$15,"B"))))</f>
        <v>A</v>
      </c>
      <c r="W109" s="156" t="str">
        <f t="shared" ref="W109:W137" si="39">IF($S109&gt;$I$16,"Retired",IF($K$16="","A",IF($S109&lt;$K$16,"A",IF($S109&lt;=$I$16,"B"))))</f>
        <v>A</v>
      </c>
      <c r="X109" s="156" t="str">
        <f t="shared" ref="X109:X137" si="40">IF($S109&gt;$I$17,"Retired",IF($K$17="","A",IF($S109&lt;$K$17,"A",IF($S109&lt;=$I$17,"B"))))</f>
        <v>A</v>
      </c>
      <c r="Y109" s="156" t="str">
        <f t="shared" ref="Y109:Y137" si="41">IF($S109&gt;$I$18,"Retired",IF($K$18="","A",IF($S109&lt;$K$18,"A",IF($S109&lt;=$I$18,"B"))))</f>
        <v>A</v>
      </c>
      <c r="Z109" s="156" t="str">
        <f t="shared" ref="Z109:Z137" si="42">IF($S109&gt;$I$19,"Retired",IF($K$19="","A",IF($S109&lt;$K$19,"A",IF($S109&lt;=$I$19,"B"))))</f>
        <v>A</v>
      </c>
      <c r="AB109" s="19">
        <v>2017</v>
      </c>
      <c r="AC109" s="16">
        <f>IF(U109="Retired",0,HLOOKUP(U109,'Fixed - Labor'!$C$29:$E$37,'Scenario 1'!$H$24,FALSE)*$T109)</f>
        <v>5908687.3433940001</v>
      </c>
      <c r="AD109" s="16">
        <f>IF(V109="Retired",0,HLOOKUP(V109,'Fixed - Labor'!$C$29:$E$37,'Scenario 1'!$H$24,FALSE)*$T109)</f>
        <v>5908687.3433940001</v>
      </c>
      <c r="AE109" s="16">
        <f>IF(W109="Retired",0,HLOOKUP(W109,'Fixed - Labor'!$C$29:$E$37,'Scenario 1'!$H$24,FALSE)*$T109)</f>
        <v>5908687.3433940001</v>
      </c>
      <c r="AF109" s="16">
        <f>IF(X109="Retired",0,HLOOKUP(X109,'Fixed - Labor'!$C$29:$E$37,'Scenario 1'!$H$24,FALSE)*$T109)</f>
        <v>5908687.3433940001</v>
      </c>
      <c r="AG109" s="16">
        <f>IF(Y109="Retired",0,HLOOKUP(Y109,'Fixed - Labor'!$C$29:$E$37,'Scenario 1'!$H$24,FALSE)*$T109)</f>
        <v>5908687.3433940001</v>
      </c>
      <c r="AH109" s="16">
        <f>IF(Z109="Retired",0,HLOOKUP(Z109,'Fixed - Labor'!$C$29:$E$37,'Scenario 1'!$H$24,FALSE)*$T109)</f>
        <v>5908687.3433940001</v>
      </c>
      <c r="AJ109" s="19">
        <v>2017</v>
      </c>
      <c r="AK109" s="18">
        <f>HLOOKUP($AJ109,'Fixed - Labor'!$A$21:$AE$24,3,FALSE)</f>
        <v>12155168.796606001</v>
      </c>
      <c r="AL109" s="156" t="str">
        <f t="shared" ref="AL109:AL113" si="43">IF($S109&gt;$J$14,"Retired",IF($L$14="","A",IF($S109&lt;$L$14,"A",IF(AND($S109&lt;=$J$14,$S109&lt;=$I$14),"B","C"))))</f>
        <v>A</v>
      </c>
      <c r="AM109" s="156" t="str">
        <f t="shared" ref="AM109:AM137" si="44">IF($S109&gt;$J$15,"Retired",IF($L$15="","A",IF($S109&lt;$L$15,"A",IF(AND($S109&lt;=$J$15,$S109&lt;=$I$15),"B","C"))))</f>
        <v>A</v>
      </c>
      <c r="AN109" s="156" t="str">
        <f t="shared" ref="AN109:AN137" si="45">IF($S109&gt;$J$16,"Retired",IF($L$16="","A",IF($S109&lt;$L$16,"A",IF(AND($S109&lt;=$J$16,$S109&lt;=$I$16),"B","C"))))</f>
        <v>A</v>
      </c>
      <c r="AO109" s="156" t="str">
        <f t="shared" ref="AO109:AO137" si="46">IF($S109&gt;$J$17,"Retired",IF($L$17="","A",IF($S109&lt;$L$17,"A",IF(AND($S109&lt;=$J$17,$S109&lt;=$I$17),"B","C"))))</f>
        <v>A</v>
      </c>
      <c r="AP109" s="156" t="str">
        <f t="shared" ref="AP109:AP137" si="47">IF($S109&gt;$J$18,"Retired",IF($L$18="","A",IF($S109&lt;$L$18,"A",IF(AND($S109&lt;=$J$18,$S109&lt;=$I$18),"B","C"))))</f>
        <v>A</v>
      </c>
      <c r="AQ109" s="156" t="str">
        <f t="shared" ref="AQ109:AQ137" si="48">IF($S109&gt;$J$19,"Retired",IF($L$19="","A",IF($S109&lt;$L$19,"A",IF(AND($S109&lt;=$J$19,$S109&lt;=$I$19),"B","C"))))</f>
        <v>A</v>
      </c>
      <c r="AS109" s="19">
        <v>2017</v>
      </c>
      <c r="AT109" s="16">
        <f>IF(AL109="Retired",0,HLOOKUP(AL109,'Fixed - Labor'!$C$29:$E$37,'Scenario 1'!$H$24,FALSE)*$AK109)</f>
        <v>12155168.796606001</v>
      </c>
      <c r="AU109" s="16">
        <f>IF(AM109="Retired",0,HLOOKUP(AM109,'Fixed - Labor'!$C$29:$E$37,'Scenario 1'!$H$24,FALSE)*$AK109)</f>
        <v>12155168.796606001</v>
      </c>
      <c r="AV109" s="16">
        <f>IF(AN109="Retired",0,HLOOKUP(AN109,'Fixed - Labor'!$C$29:$E$37,'Scenario 1'!$H$24,FALSE)*$AK109)</f>
        <v>12155168.796606001</v>
      </c>
      <c r="AW109" s="16">
        <f>IF(AO109="Retired",0,HLOOKUP(AO109,'Fixed - Labor'!$C$29:$E$37,'Scenario 1'!$H$24,FALSE)*$AK109)</f>
        <v>12155168.796606001</v>
      </c>
      <c r="AX109" s="16">
        <f>IF(AP109="Retired",0,HLOOKUP(AP109,'Fixed - Labor'!$C$29:$E$37,'Scenario 1'!$H$24,FALSE)*$AK109)</f>
        <v>12155168.796606001</v>
      </c>
      <c r="AY109" s="16">
        <f>IF(AQ109="Retired",0,HLOOKUP(AQ109,'Fixed - Labor'!$C$29:$E$37,'Scenario 1'!$H$24,FALSE)*$AK109)</f>
        <v>12155168.796606001</v>
      </c>
      <c r="BA109" s="115"/>
      <c r="BB109" s="138"/>
      <c r="BC109" s="138"/>
      <c r="BD109" s="138"/>
      <c r="BE109" s="138"/>
      <c r="BF109" s="138"/>
      <c r="BG109" s="138"/>
      <c r="BI109" s="115"/>
      <c r="BJ109" s="138"/>
      <c r="BK109" s="138"/>
      <c r="BL109" s="138"/>
      <c r="BM109" s="138"/>
      <c r="BN109" s="138"/>
      <c r="BO109" s="138"/>
    </row>
    <row r="110" spans="1:67">
      <c r="A110" s="67"/>
      <c r="B110" s="67"/>
      <c r="C110" s="67"/>
      <c r="D110" s="67"/>
      <c r="E110" s="67"/>
      <c r="F110" s="67"/>
      <c r="G110" s="67"/>
      <c r="H110" s="20">
        <v>2018</v>
      </c>
      <c r="I110" s="16">
        <f t="shared" ref="I110:I137" si="49">AC110+AT110</f>
        <v>18538569.849999998</v>
      </c>
      <c r="J110" s="16">
        <f t="shared" si="37"/>
        <v>18538569.849999998</v>
      </c>
      <c r="K110" s="16">
        <f t="shared" si="37"/>
        <v>18538569.849999998</v>
      </c>
      <c r="L110" s="16">
        <f t="shared" si="37"/>
        <v>18538569.849999998</v>
      </c>
      <c r="M110" s="16">
        <f t="shared" si="37"/>
        <v>18538569.849999998</v>
      </c>
      <c r="N110" s="16">
        <f t="shared" si="37"/>
        <v>18538569.849999998</v>
      </c>
      <c r="O110" s="67"/>
      <c r="P110" s="67"/>
      <c r="Q110" s="67"/>
      <c r="R110" s="67"/>
      <c r="S110" s="20">
        <v>2018</v>
      </c>
      <c r="T110" s="136">
        <f>HLOOKUP($S110,'Fixed - Labor'!$A$21:$AE$24,2,FALSE)</f>
        <v>6063966.1979349991</v>
      </c>
      <c r="U110" s="155" t="str">
        <f t="shared" ref="U110:U137" si="50">IF($S110&gt;$I$14,"Retired",IF($K$14="","A",IF($S110&lt;$K$14,"A",IF($S110&lt;=$I$14,"B"))))</f>
        <v>A</v>
      </c>
      <c r="V110" s="155" t="str">
        <f t="shared" si="38"/>
        <v>A</v>
      </c>
      <c r="W110" s="155" t="str">
        <f t="shared" si="39"/>
        <v>A</v>
      </c>
      <c r="X110" s="155" t="str">
        <f t="shared" si="40"/>
        <v>A</v>
      </c>
      <c r="Y110" s="155" t="str">
        <f t="shared" si="41"/>
        <v>A</v>
      </c>
      <c r="Z110" s="155" t="str">
        <f t="shared" si="42"/>
        <v>A</v>
      </c>
      <c r="AB110" s="20">
        <v>2018</v>
      </c>
      <c r="AC110" s="16">
        <f>IF(U110="Retired",0,HLOOKUP(U110,'Fixed - Labor'!$C$29:$E$37,'Scenario 1'!$H$24,FALSE)*$T110)</f>
        <v>6063966.1979349991</v>
      </c>
      <c r="AD110" s="16">
        <f>IF(V110="Retired",0,HLOOKUP(V110,'Fixed - Labor'!$C$29:$E$37,'Scenario 1'!$H$24,FALSE)*$T110)</f>
        <v>6063966.1979349991</v>
      </c>
      <c r="AE110" s="16">
        <f>IF(W110="Retired",0,HLOOKUP(W110,'Fixed - Labor'!$C$29:$E$37,'Scenario 1'!$H$24,FALSE)*$T110)</f>
        <v>6063966.1979349991</v>
      </c>
      <c r="AF110" s="16">
        <f>IF(X110="Retired",0,HLOOKUP(X110,'Fixed - Labor'!$C$29:$E$37,'Scenario 1'!$H$24,FALSE)*$T110)</f>
        <v>6063966.1979349991</v>
      </c>
      <c r="AG110" s="16">
        <f>IF(Y110="Retired",0,HLOOKUP(Y110,'Fixed - Labor'!$C$29:$E$37,'Scenario 1'!$H$24,FALSE)*$T110)</f>
        <v>6063966.1979349991</v>
      </c>
      <c r="AH110" s="16">
        <f>IF(Z110="Retired",0,HLOOKUP(Z110,'Fixed - Labor'!$C$29:$E$37,'Scenario 1'!$H$24,FALSE)*$T110)</f>
        <v>6063966.1979349991</v>
      </c>
      <c r="AJ110" s="20">
        <v>2018</v>
      </c>
      <c r="AK110" s="16">
        <f>HLOOKUP($AJ110,'Fixed - Labor'!$A$21:$AE$24,3,FALSE)</f>
        <v>12474603.652065</v>
      </c>
      <c r="AL110" s="155" t="str">
        <f t="shared" si="43"/>
        <v>A</v>
      </c>
      <c r="AM110" s="155" t="str">
        <f t="shared" si="44"/>
        <v>A</v>
      </c>
      <c r="AN110" s="155" t="str">
        <f t="shared" si="45"/>
        <v>A</v>
      </c>
      <c r="AO110" s="155" t="str">
        <f t="shared" si="46"/>
        <v>A</v>
      </c>
      <c r="AP110" s="155" t="str">
        <f t="shared" si="47"/>
        <v>A</v>
      </c>
      <c r="AQ110" s="155" t="str">
        <f t="shared" si="48"/>
        <v>A</v>
      </c>
      <c r="AS110" s="20">
        <v>2018</v>
      </c>
      <c r="AT110" s="16">
        <f>IF(AL110="Retired",0,HLOOKUP(AL110,'Fixed - Labor'!$C$29:$E$37,'Scenario 1'!$H$24,FALSE)*$AK110)</f>
        <v>12474603.652065</v>
      </c>
      <c r="AU110" s="16">
        <f>IF(AM110="Retired",0,HLOOKUP(AM110,'Fixed - Labor'!$C$29:$E$37,'Scenario 1'!$H$24,FALSE)*$AK110)</f>
        <v>12474603.652065</v>
      </c>
      <c r="AV110" s="16">
        <f>IF(AN110="Retired",0,HLOOKUP(AN110,'Fixed - Labor'!$C$29:$E$37,'Scenario 1'!$H$24,FALSE)*$AK110)</f>
        <v>12474603.652065</v>
      </c>
      <c r="AW110" s="16">
        <f>IF(AO110="Retired",0,HLOOKUP(AO110,'Fixed - Labor'!$C$29:$E$37,'Scenario 1'!$H$24,FALSE)*$AK110)</f>
        <v>12474603.652065</v>
      </c>
      <c r="AX110" s="16">
        <f>IF(AP110="Retired",0,HLOOKUP(AP110,'Fixed - Labor'!$C$29:$E$37,'Scenario 1'!$H$24,FALSE)*$AK110)</f>
        <v>12474603.652065</v>
      </c>
      <c r="AY110" s="16">
        <f>IF(AQ110="Retired",0,HLOOKUP(AQ110,'Fixed - Labor'!$C$29:$E$37,'Scenario 1'!$H$24,FALSE)*$AK110)</f>
        <v>12474603.652065</v>
      </c>
      <c r="BA110" s="115"/>
      <c r="BB110" s="138"/>
      <c r="BC110" s="138"/>
      <c r="BD110" s="138"/>
      <c r="BE110" s="138"/>
      <c r="BF110" s="138"/>
      <c r="BG110" s="138"/>
      <c r="BI110" s="115"/>
      <c r="BJ110" s="138"/>
      <c r="BK110" s="138"/>
      <c r="BL110" s="138"/>
      <c r="BM110" s="138"/>
      <c r="BN110" s="138"/>
      <c r="BO110" s="138"/>
    </row>
    <row r="111" spans="1:67">
      <c r="A111" s="67"/>
      <c r="B111" s="67"/>
      <c r="C111" s="67"/>
      <c r="D111" s="67"/>
      <c r="E111" s="67"/>
      <c r="F111" s="67"/>
      <c r="G111" s="67"/>
      <c r="H111" s="20">
        <v>2019</v>
      </c>
      <c r="I111" s="16">
        <f t="shared" si="49"/>
        <v>18854305.27</v>
      </c>
      <c r="J111" s="16">
        <f t="shared" si="37"/>
        <v>18854305.27</v>
      </c>
      <c r="K111" s="16">
        <f t="shared" si="37"/>
        <v>18854305.27</v>
      </c>
      <c r="L111" s="16">
        <f t="shared" si="37"/>
        <v>18854305.27</v>
      </c>
      <c r="M111" s="16">
        <f t="shared" si="37"/>
        <v>18854305.27</v>
      </c>
      <c r="N111" s="16">
        <f t="shared" si="37"/>
        <v>18854305.27</v>
      </c>
      <c r="O111" s="67"/>
      <c r="P111" s="67"/>
      <c r="Q111" s="67"/>
      <c r="R111" s="67"/>
      <c r="S111" s="20">
        <v>2019</v>
      </c>
      <c r="T111" s="136">
        <f>HLOOKUP($S111,'Fixed - Labor'!$A$21:$AE$24,2,FALSE)</f>
        <v>6167243.2538169995</v>
      </c>
      <c r="U111" s="155" t="str">
        <f t="shared" si="50"/>
        <v>A</v>
      </c>
      <c r="V111" s="155" t="str">
        <f t="shared" si="38"/>
        <v>A</v>
      </c>
      <c r="W111" s="155" t="str">
        <f t="shared" si="39"/>
        <v>A</v>
      </c>
      <c r="X111" s="155" t="str">
        <f t="shared" si="40"/>
        <v>A</v>
      </c>
      <c r="Y111" s="155" t="str">
        <f t="shared" si="41"/>
        <v>A</v>
      </c>
      <c r="Z111" s="155" t="str">
        <f t="shared" si="42"/>
        <v>A</v>
      </c>
      <c r="AB111" s="20">
        <v>2019</v>
      </c>
      <c r="AC111" s="16">
        <f>IF(U111="Retired",0,HLOOKUP(U111,'Fixed - Labor'!$C$29:$E$37,'Scenario 1'!$H$24,FALSE)*$T111)</f>
        <v>6167243.2538169995</v>
      </c>
      <c r="AD111" s="16">
        <f>IF(V111="Retired",0,HLOOKUP(V111,'Fixed - Labor'!$C$29:$E$37,'Scenario 1'!$H$24,FALSE)*$T111)</f>
        <v>6167243.2538169995</v>
      </c>
      <c r="AE111" s="16">
        <f>IF(W111="Retired",0,HLOOKUP(W111,'Fixed - Labor'!$C$29:$E$37,'Scenario 1'!$H$24,FALSE)*$T111)</f>
        <v>6167243.2538169995</v>
      </c>
      <c r="AF111" s="16">
        <f>IF(X111="Retired",0,HLOOKUP(X111,'Fixed - Labor'!$C$29:$E$37,'Scenario 1'!$H$24,FALSE)*$T111)</f>
        <v>6167243.2538169995</v>
      </c>
      <c r="AG111" s="16">
        <f>IF(Y111="Retired",0,HLOOKUP(Y111,'Fixed - Labor'!$C$29:$E$37,'Scenario 1'!$H$24,FALSE)*$T111)</f>
        <v>6167243.2538169995</v>
      </c>
      <c r="AH111" s="16">
        <f>IF(Z111="Retired",0,HLOOKUP(Z111,'Fixed - Labor'!$C$29:$E$37,'Scenario 1'!$H$24,FALSE)*$T111)</f>
        <v>6167243.2538169995</v>
      </c>
      <c r="AJ111" s="20">
        <v>2019</v>
      </c>
      <c r="AK111" s="16">
        <f>HLOOKUP($AJ111,'Fixed - Labor'!$A$21:$AE$24,3,FALSE)</f>
        <v>12687062.016183</v>
      </c>
      <c r="AL111" s="155" t="str">
        <f t="shared" si="43"/>
        <v>A</v>
      </c>
      <c r="AM111" s="155" t="str">
        <f t="shared" si="44"/>
        <v>A</v>
      </c>
      <c r="AN111" s="155" t="str">
        <f t="shared" si="45"/>
        <v>A</v>
      </c>
      <c r="AO111" s="155" t="str">
        <f t="shared" si="46"/>
        <v>A</v>
      </c>
      <c r="AP111" s="155" t="str">
        <f t="shared" si="47"/>
        <v>A</v>
      </c>
      <c r="AQ111" s="155" t="str">
        <f t="shared" si="48"/>
        <v>A</v>
      </c>
      <c r="AS111" s="20">
        <v>2019</v>
      </c>
      <c r="AT111" s="16">
        <f>IF(AL111="Retired",0,HLOOKUP(AL111,'Fixed - Labor'!$C$29:$E$37,'Scenario 1'!$H$24,FALSE)*$AK111)</f>
        <v>12687062.016183</v>
      </c>
      <c r="AU111" s="16">
        <f>IF(AM111="Retired",0,HLOOKUP(AM111,'Fixed - Labor'!$C$29:$E$37,'Scenario 1'!$H$24,FALSE)*$AK111)</f>
        <v>12687062.016183</v>
      </c>
      <c r="AV111" s="16">
        <f>IF(AN111="Retired",0,HLOOKUP(AN111,'Fixed - Labor'!$C$29:$E$37,'Scenario 1'!$H$24,FALSE)*$AK111)</f>
        <v>12687062.016183</v>
      </c>
      <c r="AW111" s="16">
        <f>IF(AO111="Retired",0,HLOOKUP(AO111,'Fixed - Labor'!$C$29:$E$37,'Scenario 1'!$H$24,FALSE)*$AK111)</f>
        <v>12687062.016183</v>
      </c>
      <c r="AX111" s="16">
        <f>IF(AP111="Retired",0,HLOOKUP(AP111,'Fixed - Labor'!$C$29:$E$37,'Scenario 1'!$H$24,FALSE)*$AK111)</f>
        <v>12687062.016183</v>
      </c>
      <c r="AY111" s="16">
        <f>IF(AQ111="Retired",0,HLOOKUP(AQ111,'Fixed - Labor'!$C$29:$E$37,'Scenario 1'!$H$24,FALSE)*$AK111)</f>
        <v>12687062.016183</v>
      </c>
      <c r="BA111" s="115"/>
      <c r="BB111" s="138"/>
      <c r="BC111" s="138"/>
      <c r="BD111" s="138"/>
      <c r="BE111" s="138"/>
      <c r="BF111" s="138"/>
      <c r="BG111" s="138"/>
      <c r="BI111" s="115"/>
      <c r="BJ111" s="138"/>
      <c r="BK111" s="138"/>
      <c r="BL111" s="138"/>
      <c r="BM111" s="138"/>
      <c r="BN111" s="138"/>
      <c r="BO111" s="138"/>
    </row>
    <row r="112" spans="1:67">
      <c r="A112" s="67"/>
      <c r="B112" s="67"/>
      <c r="C112" s="67"/>
      <c r="D112" s="67"/>
      <c r="E112" s="67"/>
      <c r="F112" s="67"/>
      <c r="G112" s="67"/>
      <c r="H112" s="20">
        <v>2020</v>
      </c>
      <c r="I112" s="16">
        <f t="shared" si="49"/>
        <v>19834948.309999999</v>
      </c>
      <c r="J112" s="16">
        <f t="shared" si="37"/>
        <v>19834948.309999999</v>
      </c>
      <c r="K112" s="16">
        <f t="shared" si="37"/>
        <v>19834948.309999999</v>
      </c>
      <c r="L112" s="16">
        <f t="shared" si="37"/>
        <v>19834948.309999999</v>
      </c>
      <c r="M112" s="16">
        <f t="shared" si="37"/>
        <v>19834948.309999999</v>
      </c>
      <c r="N112" s="16">
        <f t="shared" si="37"/>
        <v>19834948.309999999</v>
      </c>
      <c r="O112" s="67"/>
      <c r="P112" s="67"/>
      <c r="Q112" s="67"/>
      <c r="R112" s="67"/>
      <c r="S112" s="20">
        <v>2020</v>
      </c>
      <c r="T112" s="136">
        <f>HLOOKUP($S112,'Fixed - Labor'!$A$21:$AE$24,2,FALSE)</f>
        <v>6488011.5922009991</v>
      </c>
      <c r="U112" s="155" t="str">
        <f t="shared" si="50"/>
        <v>A</v>
      </c>
      <c r="V112" s="155" t="str">
        <f t="shared" si="38"/>
        <v>A</v>
      </c>
      <c r="W112" s="155" t="str">
        <f t="shared" si="39"/>
        <v>A</v>
      </c>
      <c r="X112" s="155" t="str">
        <f t="shared" si="40"/>
        <v>A</v>
      </c>
      <c r="Y112" s="155" t="str">
        <f t="shared" si="41"/>
        <v>A</v>
      </c>
      <c r="Z112" s="155" t="str">
        <f t="shared" si="42"/>
        <v>A</v>
      </c>
      <c r="AB112" s="20">
        <v>2020</v>
      </c>
      <c r="AC112" s="16">
        <f>IF(U112="Retired",0,HLOOKUP(U112,'Fixed - Labor'!$C$29:$E$37,'Scenario 1'!$H$24,FALSE)*$T112)</f>
        <v>6488011.5922009991</v>
      </c>
      <c r="AD112" s="16">
        <f>IF(V112="Retired",0,HLOOKUP(V112,'Fixed - Labor'!$C$29:$E$37,'Scenario 1'!$H$24,FALSE)*$T112)</f>
        <v>6488011.5922009991</v>
      </c>
      <c r="AE112" s="16">
        <f>IF(W112="Retired",0,HLOOKUP(W112,'Fixed - Labor'!$C$29:$E$37,'Scenario 1'!$H$24,FALSE)*$T112)</f>
        <v>6488011.5922009991</v>
      </c>
      <c r="AF112" s="16">
        <f>IF(X112="Retired",0,HLOOKUP(X112,'Fixed - Labor'!$C$29:$E$37,'Scenario 1'!$H$24,FALSE)*$T112)</f>
        <v>6488011.5922009991</v>
      </c>
      <c r="AG112" s="16">
        <f>IF(Y112="Retired",0,HLOOKUP(Y112,'Fixed - Labor'!$C$29:$E$37,'Scenario 1'!$H$24,FALSE)*$T112)</f>
        <v>6488011.5922009991</v>
      </c>
      <c r="AH112" s="16">
        <f>IF(Z112="Retired",0,HLOOKUP(Z112,'Fixed - Labor'!$C$29:$E$37,'Scenario 1'!$H$24,FALSE)*$T112)</f>
        <v>6488011.5922009991</v>
      </c>
      <c r="AJ112" s="20">
        <v>2020</v>
      </c>
      <c r="AK112" s="16">
        <f>HLOOKUP($AJ112,'Fixed - Labor'!$A$21:$AE$24,3,FALSE)</f>
        <v>13346936.717799</v>
      </c>
      <c r="AL112" s="155" t="str">
        <f t="shared" si="43"/>
        <v>A</v>
      </c>
      <c r="AM112" s="155" t="str">
        <f t="shared" si="44"/>
        <v>A</v>
      </c>
      <c r="AN112" s="155" t="str">
        <f t="shared" si="45"/>
        <v>A</v>
      </c>
      <c r="AO112" s="155" t="str">
        <f t="shared" si="46"/>
        <v>A</v>
      </c>
      <c r="AP112" s="155" t="str">
        <f t="shared" si="47"/>
        <v>A</v>
      </c>
      <c r="AQ112" s="155" t="str">
        <f t="shared" si="48"/>
        <v>A</v>
      </c>
      <c r="AS112" s="20">
        <v>2020</v>
      </c>
      <c r="AT112" s="16">
        <f>IF(AL112="Retired",0,HLOOKUP(AL112,'Fixed - Labor'!$C$29:$E$37,'Scenario 1'!$H$24,FALSE)*$AK112)</f>
        <v>13346936.717799</v>
      </c>
      <c r="AU112" s="16">
        <f>IF(AM112="Retired",0,HLOOKUP(AM112,'Fixed - Labor'!$C$29:$E$37,'Scenario 1'!$H$24,FALSE)*$AK112)</f>
        <v>13346936.717799</v>
      </c>
      <c r="AV112" s="16">
        <f>IF(AN112="Retired",0,HLOOKUP(AN112,'Fixed - Labor'!$C$29:$E$37,'Scenario 1'!$H$24,FALSE)*$AK112)</f>
        <v>13346936.717799</v>
      </c>
      <c r="AW112" s="16">
        <f>IF(AO112="Retired",0,HLOOKUP(AO112,'Fixed - Labor'!$C$29:$E$37,'Scenario 1'!$H$24,FALSE)*$AK112)</f>
        <v>13346936.717799</v>
      </c>
      <c r="AX112" s="16">
        <f>IF(AP112="Retired",0,HLOOKUP(AP112,'Fixed - Labor'!$C$29:$E$37,'Scenario 1'!$H$24,FALSE)*$AK112)</f>
        <v>13346936.717799</v>
      </c>
      <c r="AY112" s="16">
        <f>IF(AQ112="Retired",0,HLOOKUP(AQ112,'Fixed - Labor'!$C$29:$E$37,'Scenario 1'!$H$24,FALSE)*$AK112)</f>
        <v>13346936.717799</v>
      </c>
      <c r="BA112" s="115"/>
      <c r="BB112" s="138"/>
      <c r="BC112" s="138"/>
      <c r="BD112" s="138"/>
      <c r="BE112" s="138"/>
      <c r="BF112" s="138"/>
      <c r="BG112" s="138"/>
      <c r="BI112" s="115"/>
      <c r="BJ112" s="138"/>
      <c r="BK112" s="138"/>
      <c r="BL112" s="138"/>
      <c r="BM112" s="138"/>
      <c r="BN112" s="138"/>
      <c r="BO112" s="138"/>
    </row>
    <row r="113" spans="1:67">
      <c r="A113" s="67"/>
      <c r="B113" s="67"/>
      <c r="C113" s="67"/>
      <c r="D113" s="67"/>
      <c r="E113" s="67"/>
      <c r="F113" s="67"/>
      <c r="G113" s="67"/>
      <c r="H113" s="20">
        <v>2021</v>
      </c>
      <c r="I113" s="16">
        <f t="shared" si="49"/>
        <v>19947342.150000006</v>
      </c>
      <c r="J113" s="16">
        <f t="shared" si="37"/>
        <v>19947342.150000006</v>
      </c>
      <c r="K113" s="16">
        <f t="shared" si="37"/>
        <v>19947342.150000006</v>
      </c>
      <c r="L113" s="16">
        <f t="shared" si="37"/>
        <v>19947342.150000006</v>
      </c>
      <c r="M113" s="16">
        <f t="shared" si="37"/>
        <v>19947342.150000006</v>
      </c>
      <c r="N113" s="16">
        <f t="shared" si="37"/>
        <v>19947342.150000006</v>
      </c>
      <c r="O113" s="67"/>
      <c r="P113" s="67"/>
      <c r="Q113" s="67"/>
      <c r="R113" s="67"/>
      <c r="S113" s="20">
        <v>2021</v>
      </c>
      <c r="T113" s="136">
        <f>HLOOKUP($S113,'Fixed - Labor'!$A$21:$AE$24,2,FALSE)</f>
        <v>6524775.6172650009</v>
      </c>
      <c r="U113" s="155" t="str">
        <f t="shared" si="50"/>
        <v>A</v>
      </c>
      <c r="V113" s="155" t="str">
        <f t="shared" si="38"/>
        <v>A</v>
      </c>
      <c r="W113" s="155" t="str">
        <f t="shared" si="39"/>
        <v>A</v>
      </c>
      <c r="X113" s="155" t="str">
        <f t="shared" si="40"/>
        <v>A</v>
      </c>
      <c r="Y113" s="155" t="str">
        <f t="shared" si="41"/>
        <v>A</v>
      </c>
      <c r="Z113" s="155" t="str">
        <f t="shared" si="42"/>
        <v>A</v>
      </c>
      <c r="AB113" s="20">
        <v>2021</v>
      </c>
      <c r="AC113" s="16">
        <f>IF(U113="Retired",0,HLOOKUP(U113,'Fixed - Labor'!$C$29:$E$37,'Scenario 1'!$H$24,FALSE)*$T113)</f>
        <v>6524775.6172650009</v>
      </c>
      <c r="AD113" s="16">
        <f>IF(V113="Retired",0,HLOOKUP(V113,'Fixed - Labor'!$C$29:$E$37,'Scenario 1'!$H$24,FALSE)*$T113)</f>
        <v>6524775.6172650009</v>
      </c>
      <c r="AE113" s="16">
        <f>IF(W113="Retired",0,HLOOKUP(W113,'Fixed - Labor'!$C$29:$E$37,'Scenario 1'!$H$24,FALSE)*$T113)</f>
        <v>6524775.6172650009</v>
      </c>
      <c r="AF113" s="16">
        <f>IF(X113="Retired",0,HLOOKUP(X113,'Fixed - Labor'!$C$29:$E$37,'Scenario 1'!$H$24,FALSE)*$T113)</f>
        <v>6524775.6172650009</v>
      </c>
      <c r="AG113" s="16">
        <f>IF(Y113="Retired",0,HLOOKUP(Y113,'Fixed - Labor'!$C$29:$E$37,'Scenario 1'!$H$24,FALSE)*$T113)</f>
        <v>6524775.6172650009</v>
      </c>
      <c r="AH113" s="16">
        <f>IF(Z113="Retired",0,HLOOKUP(Z113,'Fixed - Labor'!$C$29:$E$37,'Scenario 1'!$H$24,FALSE)*$T113)</f>
        <v>6524775.6172650009</v>
      </c>
      <c r="AJ113" s="20">
        <v>2021</v>
      </c>
      <c r="AK113" s="16">
        <f>HLOOKUP($AJ113,'Fixed - Labor'!$A$21:$AE$24,3,FALSE)</f>
        <v>13422566.532735003</v>
      </c>
      <c r="AL113" s="155" t="str">
        <f t="shared" si="43"/>
        <v>A</v>
      </c>
      <c r="AM113" s="155" t="str">
        <f t="shared" si="44"/>
        <v>A</v>
      </c>
      <c r="AN113" s="155" t="str">
        <f t="shared" si="45"/>
        <v>A</v>
      </c>
      <c r="AO113" s="155" t="str">
        <f t="shared" si="46"/>
        <v>A</v>
      </c>
      <c r="AP113" s="155" t="str">
        <f t="shared" si="47"/>
        <v>A</v>
      </c>
      <c r="AQ113" s="155" t="str">
        <f t="shared" si="48"/>
        <v>A</v>
      </c>
      <c r="AS113" s="20">
        <v>2021</v>
      </c>
      <c r="AT113" s="16">
        <f>IF(AL113="Retired",0,HLOOKUP(AL113,'Fixed - Labor'!$C$29:$E$37,'Scenario 1'!$H$24,FALSE)*$AK113)</f>
        <v>13422566.532735003</v>
      </c>
      <c r="AU113" s="16">
        <f>IF(AM113="Retired",0,HLOOKUP(AM113,'Fixed - Labor'!$C$29:$E$37,'Scenario 1'!$H$24,FALSE)*$AK113)</f>
        <v>13422566.532735003</v>
      </c>
      <c r="AV113" s="16">
        <f>IF(AN113="Retired",0,HLOOKUP(AN113,'Fixed - Labor'!$C$29:$E$37,'Scenario 1'!$H$24,FALSE)*$AK113)</f>
        <v>13422566.532735003</v>
      </c>
      <c r="AW113" s="16">
        <f>IF(AO113="Retired",0,HLOOKUP(AO113,'Fixed - Labor'!$C$29:$E$37,'Scenario 1'!$H$24,FALSE)*$AK113)</f>
        <v>13422566.532735003</v>
      </c>
      <c r="AX113" s="16">
        <f>IF(AP113="Retired",0,HLOOKUP(AP113,'Fixed - Labor'!$C$29:$E$37,'Scenario 1'!$H$24,FALSE)*$AK113)</f>
        <v>13422566.532735003</v>
      </c>
      <c r="AY113" s="16">
        <f>IF(AQ113="Retired",0,HLOOKUP(AQ113,'Fixed - Labor'!$C$29:$E$37,'Scenario 1'!$H$24,FALSE)*$AK113)</f>
        <v>13422566.532735003</v>
      </c>
      <c r="BA113" s="115"/>
      <c r="BB113" s="138"/>
      <c r="BC113" s="138"/>
      <c r="BD113" s="138"/>
      <c r="BE113" s="138"/>
      <c r="BF113" s="138"/>
      <c r="BG113" s="138"/>
      <c r="BI113" s="115"/>
      <c r="BJ113" s="138"/>
      <c r="BK113" s="138"/>
      <c r="BL113" s="138"/>
      <c r="BM113" s="138"/>
      <c r="BN113" s="138"/>
      <c r="BO113" s="138"/>
    </row>
    <row r="114" spans="1:67">
      <c r="A114" s="67"/>
      <c r="B114" s="67"/>
      <c r="C114" s="67"/>
      <c r="D114" s="67"/>
      <c r="E114" s="67"/>
      <c r="F114" s="67"/>
      <c r="G114" s="67"/>
      <c r="H114" s="20">
        <v>2022</v>
      </c>
      <c r="I114" s="16">
        <f t="shared" si="49"/>
        <v>20346288.993000008</v>
      </c>
      <c r="J114" s="16">
        <f t="shared" si="37"/>
        <v>20346288.993000008</v>
      </c>
      <c r="K114" s="16">
        <f t="shared" si="37"/>
        <v>20346288.993000008</v>
      </c>
      <c r="L114" s="16">
        <f t="shared" si="37"/>
        <v>20346288.993000008</v>
      </c>
      <c r="M114" s="16">
        <f t="shared" si="37"/>
        <v>20346288.993000008</v>
      </c>
      <c r="N114" s="16">
        <f t="shared" si="37"/>
        <v>20346288.993000008</v>
      </c>
      <c r="O114" s="67"/>
      <c r="P114" s="67"/>
      <c r="Q114" s="67"/>
      <c r="R114" s="67"/>
      <c r="S114" s="20">
        <v>2022</v>
      </c>
      <c r="T114" s="136">
        <f>HLOOKUP($S114,'Fixed - Labor'!$A$21:$AE$24,2,FALSE)</f>
        <v>6655271.1296103019</v>
      </c>
      <c r="U114" s="155" t="str">
        <f t="shared" si="50"/>
        <v>A</v>
      </c>
      <c r="V114" s="155" t="str">
        <f t="shared" si="38"/>
        <v>A</v>
      </c>
      <c r="W114" s="155" t="str">
        <f t="shared" si="39"/>
        <v>A</v>
      </c>
      <c r="X114" s="155" t="str">
        <f t="shared" si="40"/>
        <v>A</v>
      </c>
      <c r="Y114" s="155" t="str">
        <f t="shared" si="41"/>
        <v>A</v>
      </c>
      <c r="Z114" s="155" t="str">
        <f t="shared" si="42"/>
        <v>A</v>
      </c>
      <c r="AB114" s="20">
        <v>2022</v>
      </c>
      <c r="AC114" s="16">
        <f>IF(U114="Retired",0,HLOOKUP(U114,'Fixed - Labor'!$C$29:$E$37,'Scenario 1'!$H$24,FALSE)*$T114)</f>
        <v>6655271.1296103019</v>
      </c>
      <c r="AD114" s="16">
        <f>IF(V114="Retired",0,HLOOKUP(V114,'Fixed - Labor'!$C$29:$E$37,'Scenario 1'!$H$24,FALSE)*$T114)</f>
        <v>6655271.1296103019</v>
      </c>
      <c r="AE114" s="16">
        <f>IF(W114="Retired",0,HLOOKUP(W114,'Fixed - Labor'!$C$29:$E$37,'Scenario 1'!$H$24,FALSE)*$T114)</f>
        <v>6655271.1296103019</v>
      </c>
      <c r="AF114" s="16">
        <f>IF(X114="Retired",0,HLOOKUP(X114,'Fixed - Labor'!$C$29:$E$37,'Scenario 1'!$H$24,FALSE)*$T114)</f>
        <v>6655271.1296103019</v>
      </c>
      <c r="AG114" s="16">
        <f>IF(Y114="Retired",0,HLOOKUP(Y114,'Fixed - Labor'!$C$29:$E$37,'Scenario 1'!$H$24,FALSE)*$T114)</f>
        <v>6655271.1296103019</v>
      </c>
      <c r="AH114" s="16">
        <f>IF(Z114="Retired",0,HLOOKUP(Z114,'Fixed - Labor'!$C$29:$E$37,'Scenario 1'!$H$24,FALSE)*$T114)</f>
        <v>6655271.1296103019</v>
      </c>
      <c r="AJ114" s="20">
        <v>2022</v>
      </c>
      <c r="AK114" s="16">
        <f>HLOOKUP($AJ114,'Fixed - Labor'!$A$21:$AE$24,3,FALSE)</f>
        <v>13691017.863389704</v>
      </c>
      <c r="AL114" s="155" t="str">
        <f>IF($S114&gt;$J$14,"Retired",IF($L$14="","A",IF($S114&lt;$L$14,"A",IF(AND($S114&lt;=$J$14,$S114&lt;=$I$14),"B","C"))))</f>
        <v>A</v>
      </c>
      <c r="AM114" s="155" t="str">
        <f t="shared" si="44"/>
        <v>A</v>
      </c>
      <c r="AN114" s="155" t="str">
        <f t="shared" si="45"/>
        <v>A</v>
      </c>
      <c r="AO114" s="155" t="str">
        <f t="shared" si="46"/>
        <v>A</v>
      </c>
      <c r="AP114" s="155" t="str">
        <f t="shared" si="47"/>
        <v>A</v>
      </c>
      <c r="AQ114" s="155" t="str">
        <f t="shared" si="48"/>
        <v>A</v>
      </c>
      <c r="AS114" s="20">
        <v>2022</v>
      </c>
      <c r="AT114" s="16">
        <f>IF(AL114="Retired",0,HLOOKUP(AL114,'Fixed - Labor'!$C$29:$E$37,'Scenario 1'!$H$24,FALSE)*$AK114)</f>
        <v>13691017.863389704</v>
      </c>
      <c r="AU114" s="16">
        <f>IF(AM114="Retired",0,HLOOKUP(AM114,'Fixed - Labor'!$C$29:$E$37,'Scenario 1'!$H$24,FALSE)*$AK114)</f>
        <v>13691017.863389704</v>
      </c>
      <c r="AV114" s="16">
        <f>IF(AN114="Retired",0,HLOOKUP(AN114,'Fixed - Labor'!$C$29:$E$37,'Scenario 1'!$H$24,FALSE)*$AK114)</f>
        <v>13691017.863389704</v>
      </c>
      <c r="AW114" s="16">
        <f>IF(AO114="Retired",0,HLOOKUP(AO114,'Fixed - Labor'!$C$29:$E$37,'Scenario 1'!$H$24,FALSE)*$AK114)</f>
        <v>13691017.863389704</v>
      </c>
      <c r="AX114" s="16">
        <f>IF(AP114="Retired",0,HLOOKUP(AP114,'Fixed - Labor'!$C$29:$E$37,'Scenario 1'!$H$24,FALSE)*$AK114)</f>
        <v>13691017.863389704</v>
      </c>
      <c r="AY114" s="16">
        <f>IF(AQ114="Retired",0,HLOOKUP(AQ114,'Fixed - Labor'!$C$29:$E$37,'Scenario 1'!$H$24,FALSE)*$AK114)</f>
        <v>13691017.863389704</v>
      </c>
      <c r="BA114" s="115"/>
      <c r="BB114" s="138"/>
      <c r="BC114" s="138"/>
      <c r="BD114" s="138"/>
      <c r="BE114" s="138"/>
      <c r="BF114" s="138"/>
      <c r="BG114" s="138"/>
      <c r="BI114" s="115"/>
      <c r="BJ114" s="138"/>
      <c r="BK114" s="138"/>
      <c r="BL114" s="138"/>
      <c r="BM114" s="138"/>
      <c r="BN114" s="138"/>
      <c r="BO114" s="138"/>
    </row>
    <row r="115" spans="1:67">
      <c r="A115" s="67"/>
      <c r="B115" s="67"/>
      <c r="C115" s="67"/>
      <c r="D115" s="67"/>
      <c r="E115" s="67"/>
      <c r="F115" s="67"/>
      <c r="G115" s="67"/>
      <c r="H115" s="20">
        <v>2023</v>
      </c>
      <c r="I115" s="16">
        <f t="shared" si="49"/>
        <v>20753214.772860002</v>
      </c>
      <c r="J115" s="16">
        <f t="shared" si="37"/>
        <v>20753214.772860002</v>
      </c>
      <c r="K115" s="16">
        <f t="shared" si="37"/>
        <v>20753214.772860002</v>
      </c>
      <c r="L115" s="16">
        <f t="shared" si="37"/>
        <v>20753214.772860002</v>
      </c>
      <c r="M115" s="16">
        <f t="shared" si="37"/>
        <v>20753214.772860002</v>
      </c>
      <c r="N115" s="16">
        <f t="shared" si="37"/>
        <v>20753214.772860002</v>
      </c>
      <c r="O115" s="67"/>
      <c r="P115" s="67"/>
      <c r="Q115" s="67"/>
      <c r="R115" s="67"/>
      <c r="S115" s="20">
        <v>2023</v>
      </c>
      <c r="T115" s="136">
        <f>HLOOKUP($S115,'Fixed - Labor'!$A$21:$AE$24,2,FALSE)</f>
        <v>6788376.5522025069</v>
      </c>
      <c r="U115" s="155" t="str">
        <f t="shared" si="50"/>
        <v>A</v>
      </c>
      <c r="V115" s="155" t="str">
        <f t="shared" si="38"/>
        <v>A</v>
      </c>
      <c r="W115" s="155" t="str">
        <f t="shared" si="39"/>
        <v>A</v>
      </c>
      <c r="X115" s="155" t="str">
        <f t="shared" si="40"/>
        <v>A</v>
      </c>
      <c r="Y115" s="155" t="str">
        <f t="shared" si="41"/>
        <v>A</v>
      </c>
      <c r="Z115" s="155" t="str">
        <f t="shared" si="42"/>
        <v>A</v>
      </c>
      <c r="AB115" s="20">
        <v>2023</v>
      </c>
      <c r="AC115" s="16">
        <f>IF(U115="Retired",0,HLOOKUP(U115,'Fixed - Labor'!$C$29:$E$37,'Scenario 1'!$H$24,FALSE)*$T115)</f>
        <v>6788376.5522025069</v>
      </c>
      <c r="AD115" s="16">
        <f>IF(V115="Retired",0,HLOOKUP(V115,'Fixed - Labor'!$C$29:$E$37,'Scenario 1'!$H$24,FALSE)*$T115)</f>
        <v>6788376.5522025069</v>
      </c>
      <c r="AE115" s="16">
        <f>IF(W115="Retired",0,HLOOKUP(W115,'Fixed - Labor'!$C$29:$E$37,'Scenario 1'!$H$24,FALSE)*$T115)</f>
        <v>6788376.5522025069</v>
      </c>
      <c r="AF115" s="16">
        <f>IF(X115="Retired",0,HLOOKUP(X115,'Fixed - Labor'!$C$29:$E$37,'Scenario 1'!$H$24,FALSE)*$T115)</f>
        <v>6788376.5522025069</v>
      </c>
      <c r="AG115" s="16">
        <f>IF(Y115="Retired",0,HLOOKUP(Y115,'Fixed - Labor'!$C$29:$E$37,'Scenario 1'!$H$24,FALSE)*$T115)</f>
        <v>6788376.5522025069</v>
      </c>
      <c r="AH115" s="16">
        <f>IF(Z115="Retired",0,HLOOKUP(Z115,'Fixed - Labor'!$C$29:$E$37,'Scenario 1'!$H$24,FALSE)*$T115)</f>
        <v>6788376.5522025069</v>
      </c>
      <c r="AJ115" s="20">
        <v>2023</v>
      </c>
      <c r="AK115" s="16">
        <f>HLOOKUP($AJ115,'Fixed - Labor'!$A$21:$AE$24,3,FALSE)</f>
        <v>13964838.220657496</v>
      </c>
      <c r="AL115" s="155" t="str">
        <f t="shared" ref="AL115:AL137" si="51">IF($S115&gt;$J$14,"Retired",IF($L$14="","A",IF($S115&lt;$L$14,"A",IF(AND($S115&lt;=$J$14,$S115&lt;=$I$14),"B","C"))))</f>
        <v>A</v>
      </c>
      <c r="AM115" s="155" t="str">
        <f t="shared" si="44"/>
        <v>A</v>
      </c>
      <c r="AN115" s="155" t="str">
        <f t="shared" si="45"/>
        <v>A</v>
      </c>
      <c r="AO115" s="155" t="str">
        <f t="shared" si="46"/>
        <v>A</v>
      </c>
      <c r="AP115" s="155" t="str">
        <f t="shared" si="47"/>
        <v>A</v>
      </c>
      <c r="AQ115" s="155" t="str">
        <f t="shared" si="48"/>
        <v>A</v>
      </c>
      <c r="AS115" s="20">
        <v>2023</v>
      </c>
      <c r="AT115" s="16">
        <f>IF(AL115="Retired",0,HLOOKUP(AL115,'Fixed - Labor'!$C$29:$E$37,'Scenario 1'!$H$24,FALSE)*$AK115)</f>
        <v>13964838.220657496</v>
      </c>
      <c r="AU115" s="16">
        <f>IF(AM115="Retired",0,HLOOKUP(AM115,'Fixed - Labor'!$C$29:$E$37,'Scenario 1'!$H$24,FALSE)*$AK115)</f>
        <v>13964838.220657496</v>
      </c>
      <c r="AV115" s="16">
        <f>IF(AN115="Retired",0,HLOOKUP(AN115,'Fixed - Labor'!$C$29:$E$37,'Scenario 1'!$H$24,FALSE)*$AK115)</f>
        <v>13964838.220657496</v>
      </c>
      <c r="AW115" s="16">
        <f>IF(AO115="Retired",0,HLOOKUP(AO115,'Fixed - Labor'!$C$29:$E$37,'Scenario 1'!$H$24,FALSE)*$AK115)</f>
        <v>13964838.220657496</v>
      </c>
      <c r="AX115" s="16">
        <f>IF(AP115="Retired",0,HLOOKUP(AP115,'Fixed - Labor'!$C$29:$E$37,'Scenario 1'!$H$24,FALSE)*$AK115)</f>
        <v>13964838.220657496</v>
      </c>
      <c r="AY115" s="16">
        <f>IF(AQ115="Retired",0,HLOOKUP(AQ115,'Fixed - Labor'!$C$29:$E$37,'Scenario 1'!$H$24,FALSE)*$AK115)</f>
        <v>13964838.220657496</v>
      </c>
      <c r="BA115" s="115"/>
      <c r="BB115" s="138"/>
      <c r="BC115" s="138"/>
      <c r="BD115" s="138"/>
      <c r="BE115" s="138"/>
      <c r="BF115" s="138"/>
      <c r="BG115" s="138"/>
      <c r="BI115" s="115"/>
      <c r="BJ115" s="138"/>
      <c r="BK115" s="138"/>
      <c r="BL115" s="138"/>
      <c r="BM115" s="138"/>
      <c r="BN115" s="138"/>
      <c r="BO115" s="138"/>
    </row>
    <row r="116" spans="1:67">
      <c r="A116" s="67"/>
      <c r="B116" s="67"/>
      <c r="C116" s="67"/>
      <c r="D116" s="67"/>
      <c r="E116" s="67"/>
      <c r="F116" s="67"/>
      <c r="G116" s="67"/>
      <c r="H116" s="20">
        <v>2024</v>
      </c>
      <c r="I116" s="16">
        <f t="shared" si="49"/>
        <v>0</v>
      </c>
      <c r="J116" s="16">
        <f t="shared" si="37"/>
        <v>21168279.068317205</v>
      </c>
      <c r="K116" s="16">
        <f t="shared" si="37"/>
        <v>21168279.068317205</v>
      </c>
      <c r="L116" s="16">
        <f t="shared" si="37"/>
        <v>21168279.068317205</v>
      </c>
      <c r="M116" s="16">
        <f t="shared" si="37"/>
        <v>21168279.068317205</v>
      </c>
      <c r="N116" s="16">
        <f t="shared" si="37"/>
        <v>21168279.068317205</v>
      </c>
      <c r="O116" s="67"/>
      <c r="P116" s="67"/>
      <c r="Q116" s="67"/>
      <c r="R116" s="67"/>
      <c r="S116" s="20">
        <v>2024</v>
      </c>
      <c r="T116" s="136">
        <f>HLOOKUP($S116,'Fixed - Labor'!$A$21:$AE$24,2,FALSE)</f>
        <v>6924144.083246558</v>
      </c>
      <c r="U116" s="155" t="str">
        <f t="shared" si="50"/>
        <v>Retired</v>
      </c>
      <c r="V116" s="155" t="str">
        <f t="shared" si="38"/>
        <v>A</v>
      </c>
      <c r="W116" s="155" t="str">
        <f t="shared" si="39"/>
        <v>A</v>
      </c>
      <c r="X116" s="155" t="str">
        <f t="shared" si="40"/>
        <v>A</v>
      </c>
      <c r="Y116" s="155" t="str">
        <f t="shared" si="41"/>
        <v>A</v>
      </c>
      <c r="Z116" s="155" t="str">
        <f t="shared" si="42"/>
        <v>A</v>
      </c>
      <c r="AB116" s="20">
        <v>2024</v>
      </c>
      <c r="AC116" s="16">
        <f>IF(U116="Retired",0,HLOOKUP(U116,'Fixed - Labor'!$C$29:$E$37,'Scenario 1'!$H$24,FALSE)*$T116)</f>
        <v>0</v>
      </c>
      <c r="AD116" s="16">
        <f>IF(V116="Retired",0,HLOOKUP(V116,'Fixed - Labor'!$C$29:$E$37,'Scenario 1'!$H$24,FALSE)*$T116)</f>
        <v>6924144.083246558</v>
      </c>
      <c r="AE116" s="16">
        <f>IF(W116="Retired",0,HLOOKUP(W116,'Fixed - Labor'!$C$29:$E$37,'Scenario 1'!$H$24,FALSE)*$T116)</f>
        <v>6924144.083246558</v>
      </c>
      <c r="AF116" s="16">
        <f>IF(X116="Retired",0,HLOOKUP(X116,'Fixed - Labor'!$C$29:$E$37,'Scenario 1'!$H$24,FALSE)*$T116)</f>
        <v>6924144.083246558</v>
      </c>
      <c r="AG116" s="16">
        <f>IF(Y116="Retired",0,HLOOKUP(Y116,'Fixed - Labor'!$C$29:$E$37,'Scenario 1'!$H$24,FALSE)*$T116)</f>
        <v>6924144.083246558</v>
      </c>
      <c r="AH116" s="16">
        <f>IF(Z116="Retired",0,HLOOKUP(Z116,'Fixed - Labor'!$C$29:$E$37,'Scenario 1'!$H$24,FALSE)*$T116)</f>
        <v>6924144.083246558</v>
      </c>
      <c r="AJ116" s="20">
        <v>2024</v>
      </c>
      <c r="AK116" s="16">
        <f>HLOOKUP($AJ116,'Fixed - Labor'!$A$21:$AE$24,3,FALSE)</f>
        <v>14244134.985070648</v>
      </c>
      <c r="AL116" s="155" t="str">
        <f t="shared" si="51"/>
        <v>Retired</v>
      </c>
      <c r="AM116" s="155" t="str">
        <f t="shared" si="44"/>
        <v>A</v>
      </c>
      <c r="AN116" s="155" t="str">
        <f t="shared" si="45"/>
        <v>A</v>
      </c>
      <c r="AO116" s="155" t="str">
        <f t="shared" si="46"/>
        <v>A</v>
      </c>
      <c r="AP116" s="155" t="str">
        <f t="shared" si="47"/>
        <v>A</v>
      </c>
      <c r="AQ116" s="155" t="str">
        <f t="shared" si="48"/>
        <v>A</v>
      </c>
      <c r="AS116" s="20">
        <v>2024</v>
      </c>
      <c r="AT116" s="16">
        <f>IF(AL116="Retired",0,HLOOKUP(AL116,'Fixed - Labor'!$C$29:$E$37,'Scenario 1'!$H$24,FALSE)*$AK116)</f>
        <v>0</v>
      </c>
      <c r="AU116" s="16">
        <f>IF(AM116="Retired",0,HLOOKUP(AM116,'Fixed - Labor'!$C$29:$E$37,'Scenario 1'!$H$24,FALSE)*$AK116)</f>
        <v>14244134.985070648</v>
      </c>
      <c r="AV116" s="16">
        <f>IF(AN116="Retired",0,HLOOKUP(AN116,'Fixed - Labor'!$C$29:$E$37,'Scenario 1'!$H$24,FALSE)*$AK116)</f>
        <v>14244134.985070648</v>
      </c>
      <c r="AW116" s="16">
        <f>IF(AO116="Retired",0,HLOOKUP(AO116,'Fixed - Labor'!$C$29:$E$37,'Scenario 1'!$H$24,FALSE)*$AK116)</f>
        <v>14244134.985070648</v>
      </c>
      <c r="AX116" s="16">
        <f>IF(AP116="Retired",0,HLOOKUP(AP116,'Fixed - Labor'!$C$29:$E$37,'Scenario 1'!$H$24,FALSE)*$AK116)</f>
        <v>14244134.985070648</v>
      </c>
      <c r="AY116" s="16">
        <f>IF(AQ116="Retired",0,HLOOKUP(AQ116,'Fixed - Labor'!$C$29:$E$37,'Scenario 1'!$H$24,FALSE)*$AK116)</f>
        <v>14244134.985070648</v>
      </c>
      <c r="BA116" s="115"/>
      <c r="BB116" s="138"/>
      <c r="BC116" s="138"/>
      <c r="BD116" s="138"/>
      <c r="BE116" s="138"/>
      <c r="BF116" s="138"/>
      <c r="BG116" s="138"/>
      <c r="BI116" s="115"/>
      <c r="BJ116" s="138"/>
      <c r="BK116" s="138"/>
      <c r="BL116" s="138"/>
      <c r="BM116" s="138"/>
      <c r="BN116" s="138"/>
      <c r="BO116" s="138"/>
    </row>
    <row r="117" spans="1:67">
      <c r="A117" s="67"/>
      <c r="B117" s="67"/>
      <c r="C117" s="67"/>
      <c r="D117" s="67"/>
      <c r="E117" s="67"/>
      <c r="F117" s="67"/>
      <c r="G117" s="67"/>
      <c r="H117" s="20">
        <v>2025</v>
      </c>
      <c r="I117" s="16">
        <f t="shared" si="49"/>
        <v>0</v>
      </c>
      <c r="J117" s="16">
        <f t="shared" si="37"/>
        <v>0</v>
      </c>
      <c r="K117" s="16">
        <f t="shared" si="37"/>
        <v>21591644.649683543</v>
      </c>
      <c r="L117" s="16">
        <f t="shared" si="37"/>
        <v>21591644.649683543</v>
      </c>
      <c r="M117" s="16">
        <f t="shared" si="37"/>
        <v>21591644.649683543</v>
      </c>
      <c r="N117" s="16">
        <f t="shared" si="37"/>
        <v>21591644.649683543</v>
      </c>
      <c r="O117" s="67"/>
      <c r="P117" s="67"/>
      <c r="Q117" s="67"/>
      <c r="R117" s="67"/>
      <c r="S117" s="20">
        <v>2025</v>
      </c>
      <c r="T117" s="136">
        <f>HLOOKUP($S117,'Fixed - Labor'!$A$21:$AE$24,2,FALSE)</f>
        <v>7062626.964911487</v>
      </c>
      <c r="U117" s="155" t="str">
        <f t="shared" si="50"/>
        <v>Retired</v>
      </c>
      <c r="V117" s="155" t="str">
        <f t="shared" si="38"/>
        <v>Retired</v>
      </c>
      <c r="W117" s="155" t="str">
        <f t="shared" si="39"/>
        <v>A</v>
      </c>
      <c r="X117" s="155" t="str">
        <f t="shared" si="40"/>
        <v>A</v>
      </c>
      <c r="Y117" s="155" t="str">
        <f t="shared" si="41"/>
        <v>A</v>
      </c>
      <c r="Z117" s="155" t="str">
        <f t="shared" si="42"/>
        <v>A</v>
      </c>
      <c r="AB117" s="20">
        <v>2025</v>
      </c>
      <c r="AC117" s="16">
        <f>IF(U117="Retired",0,HLOOKUP(U117,'Fixed - Labor'!$C$29:$E$37,'Scenario 1'!$H$24,FALSE)*$T117)</f>
        <v>0</v>
      </c>
      <c r="AD117" s="16">
        <f>IF(V117="Retired",0,HLOOKUP(V117,'Fixed - Labor'!$C$29:$E$37,'Scenario 1'!$H$24,FALSE)*$T117)</f>
        <v>0</v>
      </c>
      <c r="AE117" s="16">
        <f>IF(W117="Retired",0,HLOOKUP(W117,'Fixed - Labor'!$C$29:$E$37,'Scenario 1'!$H$24,FALSE)*$T117)</f>
        <v>7062626.964911487</v>
      </c>
      <c r="AF117" s="16">
        <f>IF(X117="Retired",0,HLOOKUP(X117,'Fixed - Labor'!$C$29:$E$37,'Scenario 1'!$H$24,FALSE)*$T117)</f>
        <v>7062626.964911487</v>
      </c>
      <c r="AG117" s="16">
        <f>IF(Y117="Retired",0,HLOOKUP(Y117,'Fixed - Labor'!$C$29:$E$37,'Scenario 1'!$H$24,FALSE)*$T117)</f>
        <v>7062626.964911487</v>
      </c>
      <c r="AH117" s="16">
        <f>IF(Z117="Retired",0,HLOOKUP(Z117,'Fixed - Labor'!$C$29:$E$37,'Scenario 1'!$H$24,FALSE)*$T117)</f>
        <v>7062626.964911487</v>
      </c>
      <c r="AJ117" s="20">
        <v>2025</v>
      </c>
      <c r="AK117" s="16">
        <f>HLOOKUP($AJ117,'Fixed - Labor'!$A$21:$AE$24,3,FALSE)</f>
        <v>14529017.684772057</v>
      </c>
      <c r="AL117" s="155" t="str">
        <f t="shared" si="51"/>
        <v>Retired</v>
      </c>
      <c r="AM117" s="155" t="str">
        <f t="shared" si="44"/>
        <v>Retired</v>
      </c>
      <c r="AN117" s="155" t="str">
        <f t="shared" si="45"/>
        <v>A</v>
      </c>
      <c r="AO117" s="155" t="str">
        <f t="shared" si="46"/>
        <v>A</v>
      </c>
      <c r="AP117" s="155" t="str">
        <f t="shared" si="47"/>
        <v>A</v>
      </c>
      <c r="AQ117" s="155" t="str">
        <f t="shared" si="48"/>
        <v>A</v>
      </c>
      <c r="AS117" s="20">
        <v>2025</v>
      </c>
      <c r="AT117" s="16">
        <f>IF(AL117="Retired",0,HLOOKUP(AL117,'Fixed - Labor'!$C$29:$E$37,'Scenario 1'!$H$24,FALSE)*$AK117)</f>
        <v>0</v>
      </c>
      <c r="AU117" s="16">
        <f>IF(AM117="Retired",0,HLOOKUP(AM117,'Fixed - Labor'!$C$29:$E$37,'Scenario 1'!$H$24,FALSE)*$AK117)</f>
        <v>0</v>
      </c>
      <c r="AV117" s="16">
        <f>IF(AN117="Retired",0,HLOOKUP(AN117,'Fixed - Labor'!$C$29:$E$37,'Scenario 1'!$H$24,FALSE)*$AK117)</f>
        <v>14529017.684772057</v>
      </c>
      <c r="AW117" s="16">
        <f>IF(AO117="Retired",0,HLOOKUP(AO117,'Fixed - Labor'!$C$29:$E$37,'Scenario 1'!$H$24,FALSE)*$AK117)</f>
        <v>14529017.684772057</v>
      </c>
      <c r="AX117" s="16">
        <f>IF(AP117="Retired",0,HLOOKUP(AP117,'Fixed - Labor'!$C$29:$E$37,'Scenario 1'!$H$24,FALSE)*$AK117)</f>
        <v>14529017.684772057</v>
      </c>
      <c r="AY117" s="16">
        <f>IF(AQ117="Retired",0,HLOOKUP(AQ117,'Fixed - Labor'!$C$29:$E$37,'Scenario 1'!$H$24,FALSE)*$AK117)</f>
        <v>14529017.684772057</v>
      </c>
      <c r="BA117" s="115"/>
      <c r="BB117" s="138"/>
      <c r="BC117" s="138"/>
      <c r="BD117" s="138"/>
      <c r="BE117" s="138"/>
      <c r="BF117" s="138"/>
      <c r="BG117" s="138"/>
      <c r="BI117" s="115"/>
      <c r="BJ117" s="138"/>
      <c r="BK117" s="138"/>
      <c r="BL117" s="138"/>
      <c r="BM117" s="138"/>
      <c r="BN117" s="138"/>
      <c r="BO117" s="138"/>
    </row>
    <row r="118" spans="1:67">
      <c r="A118" s="67"/>
      <c r="B118" s="67"/>
      <c r="C118" s="67"/>
      <c r="D118" s="67"/>
      <c r="E118" s="67"/>
      <c r="F118" s="67"/>
      <c r="G118" s="67"/>
      <c r="H118" s="20">
        <v>2026</v>
      </c>
      <c r="I118" s="16">
        <f t="shared" si="49"/>
        <v>0</v>
      </c>
      <c r="J118" s="16">
        <f t="shared" si="37"/>
        <v>0</v>
      </c>
      <c r="K118" s="16">
        <f t="shared" si="37"/>
        <v>0</v>
      </c>
      <c r="L118" s="16">
        <f t="shared" si="37"/>
        <v>22023477.542677216</v>
      </c>
      <c r="M118" s="16">
        <f t="shared" si="37"/>
        <v>22023477.542677216</v>
      </c>
      <c r="N118" s="16">
        <f t="shared" si="37"/>
        <v>22023477.542677216</v>
      </c>
      <c r="O118" s="67"/>
      <c r="P118" s="67"/>
      <c r="Q118" s="67"/>
      <c r="R118" s="67"/>
      <c r="S118" s="20">
        <v>2026</v>
      </c>
      <c r="T118" s="136">
        <f>HLOOKUP($S118,'Fixed - Labor'!$A$21:$AE$24,2,FALSE)</f>
        <v>7203879.5042097177</v>
      </c>
      <c r="U118" s="155" t="str">
        <f t="shared" si="50"/>
        <v>Retired</v>
      </c>
      <c r="V118" s="155" t="str">
        <f t="shared" si="38"/>
        <v>Retired</v>
      </c>
      <c r="W118" s="155" t="str">
        <f t="shared" si="39"/>
        <v>Retired</v>
      </c>
      <c r="X118" s="155" t="str">
        <f t="shared" si="40"/>
        <v>A</v>
      </c>
      <c r="Y118" s="155" t="str">
        <f t="shared" si="41"/>
        <v>A</v>
      </c>
      <c r="Z118" s="155" t="str">
        <f t="shared" si="42"/>
        <v>A</v>
      </c>
      <c r="AB118" s="20">
        <v>2026</v>
      </c>
      <c r="AC118" s="16">
        <f>IF(U118="Retired",0,HLOOKUP(U118,'Fixed - Labor'!$C$29:$E$37,'Scenario 1'!$H$24,FALSE)*$T118)</f>
        <v>0</v>
      </c>
      <c r="AD118" s="16">
        <f>IF(V118="Retired",0,HLOOKUP(V118,'Fixed - Labor'!$C$29:$E$37,'Scenario 1'!$H$24,FALSE)*$T118)</f>
        <v>0</v>
      </c>
      <c r="AE118" s="16">
        <f>IF(W118="Retired",0,HLOOKUP(W118,'Fixed - Labor'!$C$29:$E$37,'Scenario 1'!$H$24,FALSE)*$T118)</f>
        <v>0</v>
      </c>
      <c r="AF118" s="16">
        <f>IF(X118="Retired",0,HLOOKUP(X118,'Fixed - Labor'!$C$29:$E$37,'Scenario 1'!$H$24,FALSE)*$T118)</f>
        <v>7203879.5042097177</v>
      </c>
      <c r="AG118" s="16">
        <f>IF(Y118="Retired",0,HLOOKUP(Y118,'Fixed - Labor'!$C$29:$E$37,'Scenario 1'!$H$24,FALSE)*$T118)</f>
        <v>7203879.5042097177</v>
      </c>
      <c r="AH118" s="16">
        <f>IF(Z118="Retired",0,HLOOKUP(Z118,'Fixed - Labor'!$C$29:$E$37,'Scenario 1'!$H$24,FALSE)*$T118)</f>
        <v>7203879.5042097177</v>
      </c>
      <c r="AJ118" s="20">
        <v>2026</v>
      </c>
      <c r="AK118" s="16">
        <f>HLOOKUP($AJ118,'Fixed - Labor'!$A$21:$AE$24,3,FALSE)</f>
        <v>14819598.0384675</v>
      </c>
      <c r="AL118" s="155" t="str">
        <f t="shared" si="51"/>
        <v>Retired</v>
      </c>
      <c r="AM118" s="155" t="str">
        <f t="shared" si="44"/>
        <v>Retired</v>
      </c>
      <c r="AN118" s="155" t="str">
        <f t="shared" si="45"/>
        <v>Retired</v>
      </c>
      <c r="AO118" s="155" t="str">
        <f t="shared" si="46"/>
        <v>A</v>
      </c>
      <c r="AP118" s="155" t="str">
        <f t="shared" si="47"/>
        <v>A</v>
      </c>
      <c r="AQ118" s="155" t="str">
        <f t="shared" si="48"/>
        <v>A</v>
      </c>
      <c r="AS118" s="20">
        <v>2026</v>
      </c>
      <c r="AT118" s="16">
        <f>IF(AL118="Retired",0,HLOOKUP(AL118,'Fixed - Labor'!$C$29:$E$37,'Scenario 1'!$H$24,FALSE)*$AK118)</f>
        <v>0</v>
      </c>
      <c r="AU118" s="16">
        <f>IF(AM118="Retired",0,HLOOKUP(AM118,'Fixed - Labor'!$C$29:$E$37,'Scenario 1'!$H$24,FALSE)*$AK118)</f>
        <v>0</v>
      </c>
      <c r="AV118" s="16">
        <f>IF(AN118="Retired",0,HLOOKUP(AN118,'Fixed - Labor'!$C$29:$E$37,'Scenario 1'!$H$24,FALSE)*$AK118)</f>
        <v>0</v>
      </c>
      <c r="AW118" s="16">
        <f>IF(AO118="Retired",0,HLOOKUP(AO118,'Fixed - Labor'!$C$29:$E$37,'Scenario 1'!$H$24,FALSE)*$AK118)</f>
        <v>14819598.0384675</v>
      </c>
      <c r="AX118" s="16">
        <f>IF(AP118="Retired",0,HLOOKUP(AP118,'Fixed - Labor'!$C$29:$E$37,'Scenario 1'!$H$24,FALSE)*$AK118)</f>
        <v>14819598.0384675</v>
      </c>
      <c r="AY118" s="16">
        <f>IF(AQ118="Retired",0,HLOOKUP(AQ118,'Fixed - Labor'!$C$29:$E$37,'Scenario 1'!$H$24,FALSE)*$AK118)</f>
        <v>14819598.0384675</v>
      </c>
      <c r="BA118" s="115"/>
      <c r="BB118" s="138"/>
      <c r="BC118" s="138"/>
      <c r="BD118" s="138"/>
      <c r="BE118" s="138"/>
      <c r="BF118" s="138"/>
      <c r="BG118" s="138"/>
      <c r="BI118" s="115"/>
      <c r="BJ118" s="138"/>
      <c r="BK118" s="138"/>
      <c r="BL118" s="138"/>
      <c r="BM118" s="138"/>
      <c r="BN118" s="138"/>
      <c r="BO118" s="138"/>
    </row>
    <row r="119" spans="1:67">
      <c r="A119" s="67"/>
      <c r="B119" s="67"/>
      <c r="C119" s="67"/>
      <c r="D119" s="67"/>
      <c r="E119" s="67"/>
      <c r="F119" s="67"/>
      <c r="G119" s="67"/>
      <c r="H119" s="20">
        <v>2027</v>
      </c>
      <c r="I119" s="16">
        <f t="shared" si="49"/>
        <v>0</v>
      </c>
      <c r="J119" s="16">
        <f t="shared" si="37"/>
        <v>0</v>
      </c>
      <c r="K119" s="16">
        <f t="shared" si="37"/>
        <v>0</v>
      </c>
      <c r="L119" s="16">
        <f t="shared" si="37"/>
        <v>22463947.093530767</v>
      </c>
      <c r="M119" s="16">
        <f t="shared" si="37"/>
        <v>22463947.093530767</v>
      </c>
      <c r="N119" s="16">
        <f t="shared" si="37"/>
        <v>22463947.093530767</v>
      </c>
      <c r="O119" s="67"/>
      <c r="P119" s="67"/>
      <c r="Q119" s="67"/>
      <c r="R119" s="67"/>
      <c r="S119" s="20">
        <v>2027</v>
      </c>
      <c r="T119" s="136">
        <f>HLOOKUP($S119,'Fixed - Labor'!$A$21:$AE$24,2,FALSE)</f>
        <v>7347957.0942939129</v>
      </c>
      <c r="U119" s="155" t="str">
        <f t="shared" si="50"/>
        <v>Retired</v>
      </c>
      <c r="V119" s="155" t="str">
        <f t="shared" si="38"/>
        <v>Retired</v>
      </c>
      <c r="W119" s="155" t="str">
        <f t="shared" si="39"/>
        <v>Retired</v>
      </c>
      <c r="X119" s="155" t="str">
        <f t="shared" si="40"/>
        <v>A</v>
      </c>
      <c r="Y119" s="155" t="str">
        <f t="shared" si="41"/>
        <v>A</v>
      </c>
      <c r="Z119" s="155" t="str">
        <f t="shared" si="42"/>
        <v>A</v>
      </c>
      <c r="AB119" s="20">
        <v>2027</v>
      </c>
      <c r="AC119" s="16">
        <f>IF(U119="Retired",0,HLOOKUP(U119,'Fixed - Labor'!$C$29:$E$37,'Scenario 1'!$H$24,FALSE)*$T119)</f>
        <v>0</v>
      </c>
      <c r="AD119" s="16">
        <f>IF(V119="Retired",0,HLOOKUP(V119,'Fixed - Labor'!$C$29:$E$37,'Scenario 1'!$H$24,FALSE)*$T119)</f>
        <v>0</v>
      </c>
      <c r="AE119" s="16">
        <f>IF(W119="Retired",0,HLOOKUP(W119,'Fixed - Labor'!$C$29:$E$37,'Scenario 1'!$H$24,FALSE)*$T119)</f>
        <v>0</v>
      </c>
      <c r="AF119" s="16">
        <f>IF(X119="Retired",0,HLOOKUP(X119,'Fixed - Labor'!$C$29:$E$37,'Scenario 1'!$H$24,FALSE)*$T119)</f>
        <v>7347957.0942939129</v>
      </c>
      <c r="AG119" s="16">
        <f>IF(Y119="Retired",0,HLOOKUP(Y119,'Fixed - Labor'!$C$29:$E$37,'Scenario 1'!$H$24,FALSE)*$T119)</f>
        <v>7347957.0942939129</v>
      </c>
      <c r="AH119" s="16">
        <f>IF(Z119="Retired",0,HLOOKUP(Z119,'Fixed - Labor'!$C$29:$E$37,'Scenario 1'!$H$24,FALSE)*$T119)</f>
        <v>7347957.0942939129</v>
      </c>
      <c r="AJ119" s="20">
        <v>2027</v>
      </c>
      <c r="AK119" s="16">
        <f>HLOOKUP($AJ119,'Fixed - Labor'!$A$21:$AE$24,3,FALSE)</f>
        <v>15115989.999236852</v>
      </c>
      <c r="AL119" s="155" t="str">
        <f t="shared" si="51"/>
        <v>Retired</v>
      </c>
      <c r="AM119" s="155" t="str">
        <f t="shared" si="44"/>
        <v>Retired</v>
      </c>
      <c r="AN119" s="155" t="str">
        <f t="shared" si="45"/>
        <v>Retired</v>
      </c>
      <c r="AO119" s="155" t="str">
        <f t="shared" si="46"/>
        <v>A</v>
      </c>
      <c r="AP119" s="155" t="str">
        <f t="shared" si="47"/>
        <v>A</v>
      </c>
      <c r="AQ119" s="155" t="str">
        <f t="shared" si="48"/>
        <v>A</v>
      </c>
      <c r="AS119" s="20">
        <v>2027</v>
      </c>
      <c r="AT119" s="16">
        <f>IF(AL119="Retired",0,HLOOKUP(AL119,'Fixed - Labor'!$C$29:$E$37,'Scenario 1'!$H$24,FALSE)*$AK119)</f>
        <v>0</v>
      </c>
      <c r="AU119" s="16">
        <f>IF(AM119="Retired",0,HLOOKUP(AM119,'Fixed - Labor'!$C$29:$E$37,'Scenario 1'!$H$24,FALSE)*$AK119)</f>
        <v>0</v>
      </c>
      <c r="AV119" s="16">
        <f>IF(AN119="Retired",0,HLOOKUP(AN119,'Fixed - Labor'!$C$29:$E$37,'Scenario 1'!$H$24,FALSE)*$AK119)</f>
        <v>0</v>
      </c>
      <c r="AW119" s="16">
        <f>IF(AO119="Retired",0,HLOOKUP(AO119,'Fixed - Labor'!$C$29:$E$37,'Scenario 1'!$H$24,FALSE)*$AK119)</f>
        <v>15115989.999236852</v>
      </c>
      <c r="AX119" s="16">
        <f>IF(AP119="Retired",0,HLOOKUP(AP119,'Fixed - Labor'!$C$29:$E$37,'Scenario 1'!$H$24,FALSE)*$AK119)</f>
        <v>15115989.999236852</v>
      </c>
      <c r="AY119" s="16">
        <f>IF(AQ119="Retired",0,HLOOKUP(AQ119,'Fixed - Labor'!$C$29:$E$37,'Scenario 1'!$H$24,FALSE)*$AK119)</f>
        <v>15115989.999236852</v>
      </c>
      <c r="BA119" s="115"/>
      <c r="BB119" s="138"/>
      <c r="BC119" s="138"/>
      <c r="BD119" s="138"/>
      <c r="BE119" s="138"/>
      <c r="BF119" s="138"/>
      <c r="BG119" s="138"/>
      <c r="BI119" s="115"/>
      <c r="BJ119" s="138"/>
      <c r="BK119" s="138"/>
      <c r="BL119" s="138"/>
      <c r="BM119" s="138"/>
      <c r="BN119" s="138"/>
      <c r="BO119" s="138"/>
    </row>
    <row r="120" spans="1:67">
      <c r="A120" s="67"/>
      <c r="B120" s="67"/>
      <c r="C120" s="67"/>
      <c r="D120" s="67"/>
      <c r="E120" s="67"/>
      <c r="F120" s="67"/>
      <c r="G120" s="67"/>
      <c r="H120" s="20">
        <v>2028</v>
      </c>
      <c r="I120" s="16">
        <f t="shared" si="49"/>
        <v>0</v>
      </c>
      <c r="J120" s="16">
        <f t="shared" si="37"/>
        <v>0</v>
      </c>
      <c r="K120" s="16">
        <f t="shared" si="37"/>
        <v>0</v>
      </c>
      <c r="L120" s="16">
        <f t="shared" si="37"/>
        <v>0</v>
      </c>
      <c r="M120" s="16">
        <f t="shared" si="37"/>
        <v>22913226.035401378</v>
      </c>
      <c r="N120" s="16">
        <f t="shared" si="37"/>
        <v>22913226.035401378</v>
      </c>
      <c r="O120" s="67"/>
      <c r="P120" s="67"/>
      <c r="Q120" s="67"/>
      <c r="R120" s="67"/>
      <c r="S120" s="20">
        <v>2028</v>
      </c>
      <c r="T120" s="136">
        <f>HLOOKUP($S120,'Fixed - Labor'!$A$21:$AE$24,2,FALSE)</f>
        <v>7494916.2361797905</v>
      </c>
      <c r="U120" s="155" t="str">
        <f t="shared" si="50"/>
        <v>Retired</v>
      </c>
      <c r="V120" s="155" t="str">
        <f t="shared" si="38"/>
        <v>Retired</v>
      </c>
      <c r="W120" s="155" t="str">
        <f t="shared" si="39"/>
        <v>Retired</v>
      </c>
      <c r="X120" s="155" t="str">
        <f t="shared" si="40"/>
        <v>Retired</v>
      </c>
      <c r="Y120" s="155" t="str">
        <f t="shared" si="41"/>
        <v>A</v>
      </c>
      <c r="Z120" s="155" t="str">
        <f t="shared" si="42"/>
        <v>A</v>
      </c>
      <c r="AB120" s="20">
        <v>2028</v>
      </c>
      <c r="AC120" s="16">
        <f>IF(U120="Retired",0,HLOOKUP(U120,'Fixed - Labor'!$C$29:$E$37,'Scenario 1'!$H$24,FALSE)*$T120)</f>
        <v>0</v>
      </c>
      <c r="AD120" s="16">
        <f>IF(V120="Retired",0,HLOOKUP(V120,'Fixed - Labor'!$C$29:$E$37,'Scenario 1'!$H$24,FALSE)*$T120)</f>
        <v>0</v>
      </c>
      <c r="AE120" s="16">
        <f>IF(W120="Retired",0,HLOOKUP(W120,'Fixed - Labor'!$C$29:$E$37,'Scenario 1'!$H$24,FALSE)*$T120)</f>
        <v>0</v>
      </c>
      <c r="AF120" s="16">
        <f>IF(X120="Retired",0,HLOOKUP(X120,'Fixed - Labor'!$C$29:$E$37,'Scenario 1'!$H$24,FALSE)*$T120)</f>
        <v>0</v>
      </c>
      <c r="AG120" s="16">
        <f>IF(Y120="Retired",0,HLOOKUP(Y120,'Fixed - Labor'!$C$29:$E$37,'Scenario 1'!$H$24,FALSE)*$T120)</f>
        <v>7494916.2361797905</v>
      </c>
      <c r="AH120" s="16">
        <f>IF(Z120="Retired",0,HLOOKUP(Z120,'Fixed - Labor'!$C$29:$E$37,'Scenario 1'!$H$24,FALSE)*$T120)</f>
        <v>7494916.2361797905</v>
      </c>
      <c r="AJ120" s="20">
        <v>2028</v>
      </c>
      <c r="AK120" s="16">
        <f>HLOOKUP($AJ120,'Fixed - Labor'!$A$21:$AE$24,3,FALSE)</f>
        <v>15418309.799221588</v>
      </c>
      <c r="AL120" s="155" t="str">
        <f t="shared" si="51"/>
        <v>Retired</v>
      </c>
      <c r="AM120" s="155" t="str">
        <f t="shared" si="44"/>
        <v>Retired</v>
      </c>
      <c r="AN120" s="155" t="str">
        <f t="shared" si="45"/>
        <v>Retired</v>
      </c>
      <c r="AO120" s="155" t="str">
        <f t="shared" si="46"/>
        <v>Retired</v>
      </c>
      <c r="AP120" s="155" t="str">
        <f t="shared" si="47"/>
        <v>A</v>
      </c>
      <c r="AQ120" s="155" t="str">
        <f t="shared" si="48"/>
        <v>A</v>
      </c>
      <c r="AS120" s="20">
        <v>2028</v>
      </c>
      <c r="AT120" s="16">
        <f>IF(AL120="Retired",0,HLOOKUP(AL120,'Fixed - Labor'!$C$29:$E$37,'Scenario 1'!$H$24,FALSE)*$AK120)</f>
        <v>0</v>
      </c>
      <c r="AU120" s="16">
        <f>IF(AM120="Retired",0,HLOOKUP(AM120,'Fixed - Labor'!$C$29:$E$37,'Scenario 1'!$H$24,FALSE)*$AK120)</f>
        <v>0</v>
      </c>
      <c r="AV120" s="16">
        <f>IF(AN120="Retired",0,HLOOKUP(AN120,'Fixed - Labor'!$C$29:$E$37,'Scenario 1'!$H$24,FALSE)*$AK120)</f>
        <v>0</v>
      </c>
      <c r="AW120" s="16">
        <f>IF(AO120="Retired",0,HLOOKUP(AO120,'Fixed - Labor'!$C$29:$E$37,'Scenario 1'!$H$24,FALSE)*$AK120)</f>
        <v>0</v>
      </c>
      <c r="AX120" s="16">
        <f>IF(AP120="Retired",0,HLOOKUP(AP120,'Fixed - Labor'!$C$29:$E$37,'Scenario 1'!$H$24,FALSE)*$AK120)</f>
        <v>15418309.799221588</v>
      </c>
      <c r="AY120" s="16">
        <f>IF(AQ120="Retired",0,HLOOKUP(AQ120,'Fixed - Labor'!$C$29:$E$37,'Scenario 1'!$H$24,FALSE)*$AK120)</f>
        <v>15418309.799221588</v>
      </c>
      <c r="BA120" s="115"/>
      <c r="BB120" s="138"/>
      <c r="BC120" s="138"/>
      <c r="BD120" s="138"/>
      <c r="BE120" s="138"/>
      <c r="BF120" s="138"/>
      <c r="BG120" s="138"/>
      <c r="BI120" s="115"/>
      <c r="BJ120" s="138"/>
      <c r="BK120" s="138"/>
      <c r="BL120" s="138"/>
      <c r="BM120" s="138"/>
      <c r="BN120" s="138"/>
      <c r="BO120" s="138"/>
    </row>
    <row r="121" spans="1:67">
      <c r="A121" s="67"/>
      <c r="B121" s="67"/>
      <c r="C121" s="67"/>
      <c r="D121" s="67"/>
      <c r="E121" s="67"/>
      <c r="F121" s="67"/>
      <c r="G121" s="67"/>
      <c r="H121" s="20">
        <v>2029</v>
      </c>
      <c r="I121" s="16">
        <f t="shared" si="49"/>
        <v>0</v>
      </c>
      <c r="J121" s="16">
        <f t="shared" si="37"/>
        <v>0</v>
      </c>
      <c r="K121" s="16">
        <f t="shared" si="37"/>
        <v>0</v>
      </c>
      <c r="L121" s="16">
        <f t="shared" si="37"/>
        <v>0</v>
      </c>
      <c r="M121" s="16">
        <f t="shared" si="37"/>
        <v>23371490.556109406</v>
      </c>
      <c r="N121" s="16">
        <f t="shared" si="37"/>
        <v>23371490.556109406</v>
      </c>
      <c r="O121" s="67"/>
      <c r="P121" s="67"/>
      <c r="Q121" s="67"/>
      <c r="R121" s="67"/>
      <c r="S121" s="20">
        <v>2029</v>
      </c>
      <c r="T121" s="136">
        <f>HLOOKUP($S121,'Fixed - Labor'!$A$21:$AE$24,2,FALSE)</f>
        <v>7644814.5609033871</v>
      </c>
      <c r="U121" s="155" t="str">
        <f t="shared" si="50"/>
        <v>Retired</v>
      </c>
      <c r="V121" s="155" t="str">
        <f t="shared" si="38"/>
        <v>Retired</v>
      </c>
      <c r="W121" s="155" t="str">
        <f t="shared" si="39"/>
        <v>Retired</v>
      </c>
      <c r="X121" s="155" t="str">
        <f t="shared" si="40"/>
        <v>Retired</v>
      </c>
      <c r="Y121" s="155" t="str">
        <f t="shared" si="41"/>
        <v>A</v>
      </c>
      <c r="Z121" s="155" t="str">
        <f t="shared" si="42"/>
        <v>A</v>
      </c>
      <c r="AB121" s="20">
        <v>2029</v>
      </c>
      <c r="AC121" s="16">
        <f>IF(U121="Retired",0,HLOOKUP(U121,'Fixed - Labor'!$C$29:$E$37,'Scenario 1'!$H$24,FALSE)*$T121)</f>
        <v>0</v>
      </c>
      <c r="AD121" s="16">
        <f>IF(V121="Retired",0,HLOOKUP(V121,'Fixed - Labor'!$C$29:$E$37,'Scenario 1'!$H$24,FALSE)*$T121)</f>
        <v>0</v>
      </c>
      <c r="AE121" s="16">
        <f>IF(W121="Retired",0,HLOOKUP(W121,'Fixed - Labor'!$C$29:$E$37,'Scenario 1'!$H$24,FALSE)*$T121)</f>
        <v>0</v>
      </c>
      <c r="AF121" s="16">
        <f>IF(X121="Retired",0,HLOOKUP(X121,'Fixed - Labor'!$C$29:$E$37,'Scenario 1'!$H$24,FALSE)*$T121)</f>
        <v>0</v>
      </c>
      <c r="AG121" s="16">
        <f>IF(Y121="Retired",0,HLOOKUP(Y121,'Fixed - Labor'!$C$29:$E$37,'Scenario 1'!$H$24,FALSE)*$T121)</f>
        <v>7644814.5609033871</v>
      </c>
      <c r="AH121" s="16">
        <f>IF(Z121="Retired",0,HLOOKUP(Z121,'Fixed - Labor'!$C$29:$E$37,'Scenario 1'!$H$24,FALSE)*$T121)</f>
        <v>7644814.5609033871</v>
      </c>
      <c r="AJ121" s="20">
        <v>2029</v>
      </c>
      <c r="AK121" s="16">
        <f>HLOOKUP($AJ121,'Fixed - Labor'!$A$21:$AE$24,3,FALSE)</f>
        <v>15726675.995206021</v>
      </c>
      <c r="AL121" s="155" t="str">
        <f t="shared" si="51"/>
        <v>Retired</v>
      </c>
      <c r="AM121" s="155" t="str">
        <f t="shared" si="44"/>
        <v>Retired</v>
      </c>
      <c r="AN121" s="155" t="str">
        <f t="shared" si="45"/>
        <v>Retired</v>
      </c>
      <c r="AO121" s="155" t="str">
        <f t="shared" si="46"/>
        <v>Retired</v>
      </c>
      <c r="AP121" s="155" t="str">
        <f t="shared" si="47"/>
        <v>A</v>
      </c>
      <c r="AQ121" s="155" t="str">
        <f t="shared" si="48"/>
        <v>A</v>
      </c>
      <c r="AS121" s="20">
        <v>2029</v>
      </c>
      <c r="AT121" s="16">
        <f>IF(AL121="Retired",0,HLOOKUP(AL121,'Fixed - Labor'!$C$29:$E$37,'Scenario 1'!$H$24,FALSE)*$AK121)</f>
        <v>0</v>
      </c>
      <c r="AU121" s="16">
        <f>IF(AM121="Retired",0,HLOOKUP(AM121,'Fixed - Labor'!$C$29:$E$37,'Scenario 1'!$H$24,FALSE)*$AK121)</f>
        <v>0</v>
      </c>
      <c r="AV121" s="16">
        <f>IF(AN121="Retired",0,HLOOKUP(AN121,'Fixed - Labor'!$C$29:$E$37,'Scenario 1'!$H$24,FALSE)*$AK121)</f>
        <v>0</v>
      </c>
      <c r="AW121" s="16">
        <f>IF(AO121="Retired",0,HLOOKUP(AO121,'Fixed - Labor'!$C$29:$E$37,'Scenario 1'!$H$24,FALSE)*$AK121)</f>
        <v>0</v>
      </c>
      <c r="AX121" s="16">
        <f>IF(AP121="Retired",0,HLOOKUP(AP121,'Fixed - Labor'!$C$29:$E$37,'Scenario 1'!$H$24,FALSE)*$AK121)</f>
        <v>15726675.995206021</v>
      </c>
      <c r="AY121" s="16">
        <f>IF(AQ121="Retired",0,HLOOKUP(AQ121,'Fixed - Labor'!$C$29:$E$37,'Scenario 1'!$H$24,FALSE)*$AK121)</f>
        <v>15726675.995206021</v>
      </c>
      <c r="BA121" s="115"/>
      <c r="BB121" s="138"/>
      <c r="BC121" s="138"/>
      <c r="BD121" s="138"/>
      <c r="BE121" s="138"/>
      <c r="BF121" s="138"/>
      <c r="BG121" s="138"/>
      <c r="BI121" s="115"/>
      <c r="BJ121" s="138"/>
      <c r="BK121" s="138"/>
      <c r="BL121" s="138"/>
      <c r="BM121" s="138"/>
      <c r="BN121" s="138"/>
      <c r="BO121" s="138"/>
    </row>
    <row r="122" spans="1:67">
      <c r="A122" s="67"/>
      <c r="B122" s="67"/>
      <c r="C122" s="67"/>
      <c r="D122" s="67"/>
      <c r="E122" s="67"/>
      <c r="F122" s="67"/>
      <c r="G122" s="67"/>
      <c r="H122" s="20">
        <v>2030</v>
      </c>
      <c r="I122" s="16">
        <f t="shared" si="49"/>
        <v>0</v>
      </c>
      <c r="J122" s="16">
        <f t="shared" si="37"/>
        <v>0</v>
      </c>
      <c r="K122" s="16">
        <f t="shared" si="37"/>
        <v>0</v>
      </c>
      <c r="L122" s="16">
        <f t="shared" si="37"/>
        <v>0</v>
      </c>
      <c r="M122" s="16">
        <f t="shared" si="37"/>
        <v>0</v>
      </c>
      <c r="N122" s="16">
        <f t="shared" si="37"/>
        <v>23838920.3672316</v>
      </c>
      <c r="O122" s="67"/>
      <c r="P122" s="67"/>
      <c r="Q122" s="67"/>
      <c r="R122" s="67"/>
      <c r="S122" s="20">
        <v>2030</v>
      </c>
      <c r="T122" s="136">
        <f>HLOOKUP($S122,'Fixed - Labor'!$A$21:$AE$24,2,FALSE)</f>
        <v>7797710.8521214556</v>
      </c>
      <c r="U122" s="155" t="str">
        <f t="shared" si="50"/>
        <v>Retired</v>
      </c>
      <c r="V122" s="155" t="str">
        <f t="shared" si="38"/>
        <v>Retired</v>
      </c>
      <c r="W122" s="155" t="str">
        <f t="shared" si="39"/>
        <v>Retired</v>
      </c>
      <c r="X122" s="155" t="str">
        <f t="shared" si="40"/>
        <v>Retired</v>
      </c>
      <c r="Y122" s="155" t="str">
        <f t="shared" si="41"/>
        <v>Retired</v>
      </c>
      <c r="Z122" s="155" t="str">
        <f t="shared" si="42"/>
        <v>A</v>
      </c>
      <c r="AB122" s="20">
        <v>2030</v>
      </c>
      <c r="AC122" s="16">
        <f>IF(U122="Retired",0,HLOOKUP(U122,'Fixed - Labor'!$C$29:$E$37,'Scenario 1'!$H$24,FALSE)*$T122)</f>
        <v>0</v>
      </c>
      <c r="AD122" s="16">
        <f>IF(V122="Retired",0,HLOOKUP(V122,'Fixed - Labor'!$C$29:$E$37,'Scenario 1'!$H$24,FALSE)*$T122)</f>
        <v>0</v>
      </c>
      <c r="AE122" s="16">
        <f>IF(W122="Retired",0,HLOOKUP(W122,'Fixed - Labor'!$C$29:$E$37,'Scenario 1'!$H$24,FALSE)*$T122)</f>
        <v>0</v>
      </c>
      <c r="AF122" s="16">
        <f>IF(X122="Retired",0,HLOOKUP(X122,'Fixed - Labor'!$C$29:$E$37,'Scenario 1'!$H$24,FALSE)*$T122)</f>
        <v>0</v>
      </c>
      <c r="AG122" s="16">
        <f>IF(Y122="Retired",0,HLOOKUP(Y122,'Fixed - Labor'!$C$29:$E$37,'Scenario 1'!$H$24,FALSE)*$T122)</f>
        <v>0</v>
      </c>
      <c r="AH122" s="16">
        <f>IF(Z122="Retired",0,HLOOKUP(Z122,'Fixed - Labor'!$C$29:$E$37,'Scenario 1'!$H$24,FALSE)*$T122)</f>
        <v>7797710.8521214556</v>
      </c>
      <c r="AJ122" s="20">
        <v>2030</v>
      </c>
      <c r="AK122" s="16">
        <f>HLOOKUP($AJ122,'Fixed - Labor'!$A$21:$AE$24,3,FALSE)</f>
        <v>16041209.515110143</v>
      </c>
      <c r="AL122" s="155" t="str">
        <f t="shared" si="51"/>
        <v>Retired</v>
      </c>
      <c r="AM122" s="155" t="str">
        <f t="shared" si="44"/>
        <v>Retired</v>
      </c>
      <c r="AN122" s="155" t="str">
        <f t="shared" si="45"/>
        <v>Retired</v>
      </c>
      <c r="AO122" s="155" t="str">
        <f t="shared" si="46"/>
        <v>Retired</v>
      </c>
      <c r="AP122" s="155" t="str">
        <f t="shared" si="47"/>
        <v>Retired</v>
      </c>
      <c r="AQ122" s="155" t="str">
        <f t="shared" si="48"/>
        <v>A</v>
      </c>
      <c r="AS122" s="20">
        <v>2030</v>
      </c>
      <c r="AT122" s="16">
        <f>IF(AL122="Retired",0,HLOOKUP(AL122,'Fixed - Labor'!$C$29:$E$37,'Scenario 1'!$H$24,FALSE)*$AK122)</f>
        <v>0</v>
      </c>
      <c r="AU122" s="16">
        <f>IF(AM122="Retired",0,HLOOKUP(AM122,'Fixed - Labor'!$C$29:$E$37,'Scenario 1'!$H$24,FALSE)*$AK122)</f>
        <v>0</v>
      </c>
      <c r="AV122" s="16">
        <f>IF(AN122="Retired",0,HLOOKUP(AN122,'Fixed - Labor'!$C$29:$E$37,'Scenario 1'!$H$24,FALSE)*$AK122)</f>
        <v>0</v>
      </c>
      <c r="AW122" s="16">
        <f>IF(AO122="Retired",0,HLOOKUP(AO122,'Fixed - Labor'!$C$29:$E$37,'Scenario 1'!$H$24,FALSE)*$AK122)</f>
        <v>0</v>
      </c>
      <c r="AX122" s="16">
        <f>IF(AP122="Retired",0,HLOOKUP(AP122,'Fixed - Labor'!$C$29:$E$37,'Scenario 1'!$H$24,FALSE)*$AK122)</f>
        <v>0</v>
      </c>
      <c r="AY122" s="16">
        <f>IF(AQ122="Retired",0,HLOOKUP(AQ122,'Fixed - Labor'!$C$29:$E$37,'Scenario 1'!$H$24,FALSE)*$AK122)</f>
        <v>16041209.515110143</v>
      </c>
      <c r="BA122" s="115"/>
      <c r="BB122" s="138"/>
      <c r="BC122" s="138"/>
      <c r="BD122" s="138"/>
      <c r="BE122" s="138"/>
      <c r="BF122" s="138"/>
      <c r="BG122" s="138"/>
      <c r="BI122" s="115"/>
      <c r="BJ122" s="138"/>
      <c r="BK122" s="138"/>
      <c r="BL122" s="138"/>
      <c r="BM122" s="138"/>
      <c r="BN122" s="138"/>
      <c r="BO122" s="138"/>
    </row>
    <row r="123" spans="1:67">
      <c r="A123" s="67"/>
      <c r="B123" s="67"/>
      <c r="C123" s="67"/>
      <c r="D123" s="67"/>
      <c r="E123" s="67"/>
      <c r="F123" s="67"/>
      <c r="G123" s="67"/>
      <c r="H123" s="20">
        <v>2031</v>
      </c>
      <c r="I123" s="16">
        <f t="shared" si="49"/>
        <v>0</v>
      </c>
      <c r="J123" s="16">
        <f t="shared" si="37"/>
        <v>0</v>
      </c>
      <c r="K123" s="16">
        <f t="shared" si="37"/>
        <v>0</v>
      </c>
      <c r="L123" s="16">
        <f t="shared" si="37"/>
        <v>0</v>
      </c>
      <c r="M123" s="16">
        <f t="shared" si="37"/>
        <v>0</v>
      </c>
      <c r="N123" s="16">
        <f t="shared" si="37"/>
        <v>24315698.774576224</v>
      </c>
      <c r="O123" s="67"/>
      <c r="P123" s="67"/>
      <c r="Q123" s="67"/>
      <c r="R123" s="67"/>
      <c r="S123" s="20">
        <v>2031</v>
      </c>
      <c r="T123" s="136">
        <f>HLOOKUP($S123,'Fixed - Labor'!$A$21:$AE$24,2,FALSE)</f>
        <v>7953665.0691638831</v>
      </c>
      <c r="U123" s="155" t="str">
        <f t="shared" si="50"/>
        <v>Retired</v>
      </c>
      <c r="V123" s="155" t="str">
        <f t="shared" si="38"/>
        <v>Retired</v>
      </c>
      <c r="W123" s="155" t="str">
        <f t="shared" si="39"/>
        <v>Retired</v>
      </c>
      <c r="X123" s="155" t="str">
        <f t="shared" si="40"/>
        <v>Retired</v>
      </c>
      <c r="Y123" s="155" t="str">
        <f t="shared" si="41"/>
        <v>Retired</v>
      </c>
      <c r="Z123" s="155" t="str">
        <f t="shared" si="42"/>
        <v>A</v>
      </c>
      <c r="AB123" s="20">
        <v>2031</v>
      </c>
      <c r="AC123" s="16">
        <f>IF(U123="Retired",0,HLOOKUP(U123,'Fixed - Labor'!$C$29:$E$37,'Scenario 1'!$H$24,FALSE)*$T123)</f>
        <v>0</v>
      </c>
      <c r="AD123" s="16">
        <f>IF(V123="Retired",0,HLOOKUP(V123,'Fixed - Labor'!$C$29:$E$37,'Scenario 1'!$H$24,FALSE)*$T123)</f>
        <v>0</v>
      </c>
      <c r="AE123" s="16">
        <f>IF(W123="Retired",0,HLOOKUP(W123,'Fixed - Labor'!$C$29:$E$37,'Scenario 1'!$H$24,FALSE)*$T123)</f>
        <v>0</v>
      </c>
      <c r="AF123" s="16">
        <f>IF(X123="Retired",0,HLOOKUP(X123,'Fixed - Labor'!$C$29:$E$37,'Scenario 1'!$H$24,FALSE)*$T123)</f>
        <v>0</v>
      </c>
      <c r="AG123" s="16">
        <f>IF(Y123="Retired",0,HLOOKUP(Y123,'Fixed - Labor'!$C$29:$E$37,'Scenario 1'!$H$24,FALSE)*$T123)</f>
        <v>0</v>
      </c>
      <c r="AH123" s="16">
        <f>IF(Z123="Retired",0,HLOOKUP(Z123,'Fixed - Labor'!$C$29:$E$37,'Scenario 1'!$H$24,FALSE)*$T123)</f>
        <v>7953665.0691638831</v>
      </c>
      <c r="AJ123" s="20">
        <v>2031</v>
      </c>
      <c r="AK123" s="16">
        <f>HLOOKUP($AJ123,'Fixed - Labor'!$A$21:$AE$24,3,FALSE)</f>
        <v>16362033.705412343</v>
      </c>
      <c r="AL123" s="155" t="str">
        <f t="shared" si="51"/>
        <v>Retired</v>
      </c>
      <c r="AM123" s="155" t="str">
        <f t="shared" si="44"/>
        <v>Retired</v>
      </c>
      <c r="AN123" s="155" t="str">
        <f t="shared" si="45"/>
        <v>Retired</v>
      </c>
      <c r="AO123" s="155" t="str">
        <f t="shared" si="46"/>
        <v>Retired</v>
      </c>
      <c r="AP123" s="155" t="str">
        <f t="shared" si="47"/>
        <v>Retired</v>
      </c>
      <c r="AQ123" s="155" t="str">
        <f t="shared" si="48"/>
        <v>A</v>
      </c>
      <c r="AS123" s="20">
        <v>2031</v>
      </c>
      <c r="AT123" s="16">
        <f>IF(AL123="Retired",0,HLOOKUP(AL123,'Fixed - Labor'!$C$29:$E$37,'Scenario 1'!$H$24,FALSE)*$AK123)</f>
        <v>0</v>
      </c>
      <c r="AU123" s="16">
        <f>IF(AM123="Retired",0,HLOOKUP(AM123,'Fixed - Labor'!$C$29:$E$37,'Scenario 1'!$H$24,FALSE)*$AK123)</f>
        <v>0</v>
      </c>
      <c r="AV123" s="16">
        <f>IF(AN123="Retired",0,HLOOKUP(AN123,'Fixed - Labor'!$C$29:$E$37,'Scenario 1'!$H$24,FALSE)*$AK123)</f>
        <v>0</v>
      </c>
      <c r="AW123" s="16">
        <f>IF(AO123="Retired",0,HLOOKUP(AO123,'Fixed - Labor'!$C$29:$E$37,'Scenario 1'!$H$24,FALSE)*$AK123)</f>
        <v>0</v>
      </c>
      <c r="AX123" s="16">
        <f>IF(AP123="Retired",0,HLOOKUP(AP123,'Fixed - Labor'!$C$29:$E$37,'Scenario 1'!$H$24,FALSE)*$AK123)</f>
        <v>0</v>
      </c>
      <c r="AY123" s="16">
        <f>IF(AQ123="Retired",0,HLOOKUP(AQ123,'Fixed - Labor'!$C$29:$E$37,'Scenario 1'!$H$24,FALSE)*$AK123)</f>
        <v>16362033.705412343</v>
      </c>
      <c r="BA123" s="115"/>
      <c r="BB123" s="138"/>
      <c r="BC123" s="138"/>
      <c r="BD123" s="138"/>
      <c r="BE123" s="138"/>
      <c r="BF123" s="138"/>
      <c r="BG123" s="138"/>
      <c r="BI123" s="115"/>
      <c r="BJ123" s="138"/>
      <c r="BK123" s="138"/>
      <c r="BL123" s="138"/>
      <c r="BM123" s="138"/>
      <c r="BN123" s="138"/>
      <c r="BO123" s="138"/>
    </row>
    <row r="124" spans="1:67">
      <c r="A124" s="67"/>
      <c r="B124" s="67"/>
      <c r="C124" s="67"/>
      <c r="D124" s="67"/>
      <c r="E124" s="67"/>
      <c r="F124" s="67"/>
      <c r="G124" s="67"/>
      <c r="H124" s="20">
        <v>2032</v>
      </c>
      <c r="I124" s="16">
        <f t="shared" si="49"/>
        <v>0</v>
      </c>
      <c r="J124" s="16">
        <f t="shared" si="37"/>
        <v>0</v>
      </c>
      <c r="K124" s="16">
        <f t="shared" si="37"/>
        <v>0</v>
      </c>
      <c r="L124" s="16">
        <f t="shared" si="37"/>
        <v>0</v>
      </c>
      <c r="M124" s="16">
        <f t="shared" si="37"/>
        <v>0</v>
      </c>
      <c r="N124" s="16">
        <f t="shared" si="37"/>
        <v>0</v>
      </c>
      <c r="O124" s="67"/>
      <c r="P124" s="67"/>
      <c r="Q124" s="67"/>
      <c r="R124" s="67"/>
      <c r="S124" s="20">
        <v>2032</v>
      </c>
      <c r="T124" s="136">
        <f>HLOOKUP($S124,'Fixed - Labor'!$A$21:$AE$24,2,FALSE)</f>
        <v>8112738.3705471605</v>
      </c>
      <c r="U124" s="155" t="str">
        <f t="shared" si="50"/>
        <v>Retired</v>
      </c>
      <c r="V124" s="155" t="str">
        <f t="shared" si="38"/>
        <v>Retired</v>
      </c>
      <c r="W124" s="155" t="str">
        <f t="shared" si="39"/>
        <v>Retired</v>
      </c>
      <c r="X124" s="155" t="str">
        <f t="shared" si="40"/>
        <v>Retired</v>
      </c>
      <c r="Y124" s="155" t="str">
        <f t="shared" si="41"/>
        <v>Retired</v>
      </c>
      <c r="Z124" s="155" t="str">
        <f t="shared" si="42"/>
        <v>Retired</v>
      </c>
      <c r="AB124" s="20">
        <v>2032</v>
      </c>
      <c r="AC124" s="16">
        <f>IF(U124="Retired",0,HLOOKUP(U124,'Fixed - Labor'!$C$29:$E$37,'Scenario 1'!$H$24,FALSE)*$T124)</f>
        <v>0</v>
      </c>
      <c r="AD124" s="16">
        <f>IF(V124="Retired",0,HLOOKUP(V124,'Fixed - Labor'!$C$29:$E$37,'Scenario 1'!$H$24,FALSE)*$T124)</f>
        <v>0</v>
      </c>
      <c r="AE124" s="16">
        <f>IF(W124="Retired",0,HLOOKUP(W124,'Fixed - Labor'!$C$29:$E$37,'Scenario 1'!$H$24,FALSE)*$T124)</f>
        <v>0</v>
      </c>
      <c r="AF124" s="16">
        <f>IF(X124="Retired",0,HLOOKUP(X124,'Fixed - Labor'!$C$29:$E$37,'Scenario 1'!$H$24,FALSE)*$T124)</f>
        <v>0</v>
      </c>
      <c r="AG124" s="16">
        <f>IF(Y124="Retired",0,HLOOKUP(Y124,'Fixed - Labor'!$C$29:$E$37,'Scenario 1'!$H$24,FALSE)*$T124)</f>
        <v>0</v>
      </c>
      <c r="AH124" s="16">
        <f>IF(Z124="Retired",0,HLOOKUP(Z124,'Fixed - Labor'!$C$29:$E$37,'Scenario 1'!$H$24,FALSE)*$T124)</f>
        <v>0</v>
      </c>
      <c r="AJ124" s="20">
        <v>2032</v>
      </c>
      <c r="AK124" s="16">
        <f>HLOOKUP($AJ124,'Fixed - Labor'!$A$21:$AE$24,3,FALSE)</f>
        <v>16689274.379520589</v>
      </c>
      <c r="AL124" s="155" t="str">
        <f t="shared" si="51"/>
        <v>Retired</v>
      </c>
      <c r="AM124" s="155" t="str">
        <f t="shared" si="44"/>
        <v>Retired</v>
      </c>
      <c r="AN124" s="155" t="str">
        <f t="shared" si="45"/>
        <v>Retired</v>
      </c>
      <c r="AO124" s="155" t="str">
        <f t="shared" si="46"/>
        <v>Retired</v>
      </c>
      <c r="AP124" s="155" t="str">
        <f t="shared" si="47"/>
        <v>Retired</v>
      </c>
      <c r="AQ124" s="155" t="str">
        <f t="shared" si="48"/>
        <v>Retired</v>
      </c>
      <c r="AS124" s="20">
        <v>2032</v>
      </c>
      <c r="AT124" s="16">
        <f>IF(AL124="Retired",0,HLOOKUP(AL124,'Fixed - Labor'!$C$29:$E$37,'Scenario 1'!$H$24,FALSE)*$AK124)</f>
        <v>0</v>
      </c>
      <c r="AU124" s="16">
        <f>IF(AM124="Retired",0,HLOOKUP(AM124,'Fixed - Labor'!$C$29:$E$37,'Scenario 1'!$H$24,FALSE)*$AK124)</f>
        <v>0</v>
      </c>
      <c r="AV124" s="16">
        <f>IF(AN124="Retired",0,HLOOKUP(AN124,'Fixed - Labor'!$C$29:$E$37,'Scenario 1'!$H$24,FALSE)*$AK124)</f>
        <v>0</v>
      </c>
      <c r="AW124" s="16">
        <f>IF(AO124="Retired",0,HLOOKUP(AO124,'Fixed - Labor'!$C$29:$E$37,'Scenario 1'!$H$24,FALSE)*$AK124)</f>
        <v>0</v>
      </c>
      <c r="AX124" s="16">
        <f>IF(AP124="Retired",0,HLOOKUP(AP124,'Fixed - Labor'!$C$29:$E$37,'Scenario 1'!$H$24,FALSE)*$AK124)</f>
        <v>0</v>
      </c>
      <c r="AY124" s="16">
        <f>IF(AQ124="Retired",0,HLOOKUP(AQ124,'Fixed - Labor'!$C$29:$E$37,'Scenario 1'!$H$24,FALSE)*$AK124)</f>
        <v>0</v>
      </c>
      <c r="BA124" s="115"/>
      <c r="BB124" s="138"/>
      <c r="BC124" s="138"/>
      <c r="BD124" s="138"/>
      <c r="BE124" s="138"/>
      <c r="BF124" s="138"/>
      <c r="BG124" s="138"/>
      <c r="BI124" s="115"/>
      <c r="BJ124" s="138"/>
      <c r="BK124" s="138"/>
      <c r="BL124" s="138"/>
      <c r="BM124" s="138"/>
      <c r="BN124" s="138"/>
      <c r="BO124" s="138"/>
    </row>
    <row r="125" spans="1:67">
      <c r="A125" s="67"/>
      <c r="B125" s="67"/>
      <c r="C125" s="67"/>
      <c r="D125" s="67"/>
      <c r="E125" s="67"/>
      <c r="F125" s="67"/>
      <c r="G125" s="67"/>
      <c r="H125" s="20">
        <v>2033</v>
      </c>
      <c r="I125" s="16">
        <f t="shared" si="49"/>
        <v>0</v>
      </c>
      <c r="J125" s="16">
        <f t="shared" si="37"/>
        <v>0</v>
      </c>
      <c r="K125" s="16">
        <f t="shared" si="37"/>
        <v>0</v>
      </c>
      <c r="L125" s="16">
        <f t="shared" si="37"/>
        <v>0</v>
      </c>
      <c r="M125" s="16">
        <f t="shared" si="37"/>
        <v>0</v>
      </c>
      <c r="N125" s="16">
        <f t="shared" si="37"/>
        <v>0</v>
      </c>
      <c r="O125" s="67"/>
      <c r="P125" s="67"/>
      <c r="Q125" s="67"/>
      <c r="R125" s="67"/>
      <c r="S125" s="20">
        <v>2033</v>
      </c>
      <c r="T125" s="136">
        <f>HLOOKUP($S125,'Fixed - Labor'!$A$21:$AE$24,2,FALSE)</f>
        <v>8274993.1379581038</v>
      </c>
      <c r="U125" s="155" t="str">
        <f t="shared" si="50"/>
        <v>Retired</v>
      </c>
      <c r="V125" s="155" t="str">
        <f t="shared" si="38"/>
        <v>Retired</v>
      </c>
      <c r="W125" s="155" t="str">
        <f t="shared" si="39"/>
        <v>Retired</v>
      </c>
      <c r="X125" s="155" t="str">
        <f t="shared" si="40"/>
        <v>Retired</v>
      </c>
      <c r="Y125" s="155" t="str">
        <f t="shared" si="41"/>
        <v>Retired</v>
      </c>
      <c r="Z125" s="155" t="str">
        <f t="shared" si="42"/>
        <v>Retired</v>
      </c>
      <c r="AB125" s="20">
        <v>2033</v>
      </c>
      <c r="AC125" s="16">
        <f>IF(U125="Retired",0,HLOOKUP(U125,'Fixed - Labor'!$C$29:$E$37,'Scenario 1'!$H$24,FALSE)*$T125)</f>
        <v>0</v>
      </c>
      <c r="AD125" s="16">
        <f>IF(V125="Retired",0,HLOOKUP(V125,'Fixed - Labor'!$C$29:$E$37,'Scenario 1'!$H$24,FALSE)*$T125)</f>
        <v>0</v>
      </c>
      <c r="AE125" s="16">
        <f>IF(W125="Retired",0,HLOOKUP(W125,'Fixed - Labor'!$C$29:$E$37,'Scenario 1'!$H$24,FALSE)*$T125)</f>
        <v>0</v>
      </c>
      <c r="AF125" s="16">
        <f>IF(X125="Retired",0,HLOOKUP(X125,'Fixed - Labor'!$C$29:$E$37,'Scenario 1'!$H$24,FALSE)*$T125)</f>
        <v>0</v>
      </c>
      <c r="AG125" s="16">
        <f>IF(Y125="Retired",0,HLOOKUP(Y125,'Fixed - Labor'!$C$29:$E$37,'Scenario 1'!$H$24,FALSE)*$T125)</f>
        <v>0</v>
      </c>
      <c r="AH125" s="16">
        <f>IF(Z125="Retired",0,HLOOKUP(Z125,'Fixed - Labor'!$C$29:$E$37,'Scenario 1'!$H$24,FALSE)*$T125)</f>
        <v>0</v>
      </c>
      <c r="AJ125" s="20">
        <v>2033</v>
      </c>
      <c r="AK125" s="16">
        <f>HLOOKUP($AJ125,'Fixed - Labor'!$A$21:$AE$24,3,FALSE)</f>
        <v>17023059.867111001</v>
      </c>
      <c r="AL125" s="155" t="str">
        <f t="shared" si="51"/>
        <v>Retired</v>
      </c>
      <c r="AM125" s="155" t="str">
        <f t="shared" si="44"/>
        <v>Retired</v>
      </c>
      <c r="AN125" s="155" t="str">
        <f t="shared" si="45"/>
        <v>Retired</v>
      </c>
      <c r="AO125" s="155" t="str">
        <f t="shared" si="46"/>
        <v>Retired</v>
      </c>
      <c r="AP125" s="155" t="str">
        <f t="shared" si="47"/>
        <v>Retired</v>
      </c>
      <c r="AQ125" s="155" t="str">
        <f t="shared" si="48"/>
        <v>Retired</v>
      </c>
      <c r="AS125" s="20">
        <v>2033</v>
      </c>
      <c r="AT125" s="16">
        <f>IF(AL125="Retired",0,HLOOKUP(AL125,'Fixed - Labor'!$C$29:$E$37,'Scenario 1'!$H$24,FALSE)*$AK125)</f>
        <v>0</v>
      </c>
      <c r="AU125" s="16">
        <f>IF(AM125="Retired",0,HLOOKUP(AM125,'Fixed - Labor'!$C$29:$E$37,'Scenario 1'!$H$24,FALSE)*$AK125)</f>
        <v>0</v>
      </c>
      <c r="AV125" s="16">
        <f>IF(AN125="Retired",0,HLOOKUP(AN125,'Fixed - Labor'!$C$29:$E$37,'Scenario 1'!$H$24,FALSE)*$AK125)</f>
        <v>0</v>
      </c>
      <c r="AW125" s="16">
        <f>IF(AO125="Retired",0,HLOOKUP(AO125,'Fixed - Labor'!$C$29:$E$37,'Scenario 1'!$H$24,FALSE)*$AK125)</f>
        <v>0</v>
      </c>
      <c r="AX125" s="16">
        <f>IF(AP125="Retired",0,HLOOKUP(AP125,'Fixed - Labor'!$C$29:$E$37,'Scenario 1'!$H$24,FALSE)*$AK125)</f>
        <v>0</v>
      </c>
      <c r="AY125" s="16">
        <f>IF(AQ125="Retired",0,HLOOKUP(AQ125,'Fixed - Labor'!$C$29:$E$37,'Scenario 1'!$H$24,FALSE)*$AK125)</f>
        <v>0</v>
      </c>
      <c r="BA125" s="115"/>
      <c r="BB125" s="138"/>
      <c r="BC125" s="138"/>
      <c r="BD125" s="138"/>
      <c r="BE125" s="138"/>
      <c r="BF125" s="138"/>
      <c r="BG125" s="138"/>
      <c r="BI125" s="115"/>
      <c r="BJ125" s="138"/>
      <c r="BK125" s="138"/>
      <c r="BL125" s="138"/>
      <c r="BM125" s="138"/>
      <c r="BN125" s="138"/>
      <c r="BO125" s="138"/>
    </row>
    <row r="126" spans="1:67">
      <c r="A126" s="67"/>
      <c r="B126" s="67"/>
      <c r="C126" s="67"/>
      <c r="D126" s="67"/>
      <c r="E126" s="67"/>
      <c r="F126" s="67"/>
      <c r="G126" s="67"/>
      <c r="H126" s="20">
        <v>2034</v>
      </c>
      <c r="I126" s="16">
        <f t="shared" si="49"/>
        <v>0</v>
      </c>
      <c r="J126" s="16">
        <f t="shared" si="37"/>
        <v>0</v>
      </c>
      <c r="K126" s="16">
        <f t="shared" si="37"/>
        <v>0</v>
      </c>
      <c r="L126" s="16">
        <f t="shared" si="37"/>
        <v>0</v>
      </c>
      <c r="M126" s="16">
        <f t="shared" si="37"/>
        <v>0</v>
      </c>
      <c r="N126" s="16">
        <f t="shared" si="37"/>
        <v>0</v>
      </c>
      <c r="O126" s="67"/>
      <c r="P126" s="67"/>
      <c r="Q126" s="67"/>
      <c r="R126" s="67"/>
      <c r="S126" s="20">
        <v>2034</v>
      </c>
      <c r="T126" s="136">
        <f>HLOOKUP($S126,'Fixed - Labor'!$A$21:$AE$24,2,FALSE)</f>
        <v>8440493.0007172655</v>
      </c>
      <c r="U126" s="155" t="str">
        <f t="shared" si="50"/>
        <v>Retired</v>
      </c>
      <c r="V126" s="155" t="str">
        <f t="shared" si="38"/>
        <v>Retired</v>
      </c>
      <c r="W126" s="155" t="str">
        <f t="shared" si="39"/>
        <v>Retired</v>
      </c>
      <c r="X126" s="155" t="str">
        <f t="shared" si="40"/>
        <v>Retired</v>
      </c>
      <c r="Y126" s="155" t="str">
        <f t="shared" si="41"/>
        <v>Retired</v>
      </c>
      <c r="Z126" s="155" t="str">
        <f t="shared" si="42"/>
        <v>Retired</v>
      </c>
      <c r="AB126" s="20">
        <v>2034</v>
      </c>
      <c r="AC126" s="16">
        <f>IF(U126="Retired",0,HLOOKUP(U126,'Fixed - Labor'!$C$29:$E$37,'Scenario 1'!$H$24,FALSE)*$T126)</f>
        <v>0</v>
      </c>
      <c r="AD126" s="16">
        <f>IF(V126="Retired",0,HLOOKUP(V126,'Fixed - Labor'!$C$29:$E$37,'Scenario 1'!$H$24,FALSE)*$T126)</f>
        <v>0</v>
      </c>
      <c r="AE126" s="16">
        <f>IF(W126="Retired",0,HLOOKUP(W126,'Fixed - Labor'!$C$29:$E$37,'Scenario 1'!$H$24,FALSE)*$T126)</f>
        <v>0</v>
      </c>
      <c r="AF126" s="16">
        <f>IF(X126="Retired",0,HLOOKUP(X126,'Fixed - Labor'!$C$29:$E$37,'Scenario 1'!$H$24,FALSE)*$T126)</f>
        <v>0</v>
      </c>
      <c r="AG126" s="16">
        <f>IF(Y126="Retired",0,HLOOKUP(Y126,'Fixed - Labor'!$C$29:$E$37,'Scenario 1'!$H$24,FALSE)*$T126)</f>
        <v>0</v>
      </c>
      <c r="AH126" s="16">
        <f>IF(Z126="Retired",0,HLOOKUP(Z126,'Fixed - Labor'!$C$29:$E$37,'Scenario 1'!$H$24,FALSE)*$T126)</f>
        <v>0</v>
      </c>
      <c r="AJ126" s="20">
        <v>2034</v>
      </c>
      <c r="AK126" s="16">
        <f>HLOOKUP($AJ126,'Fixed - Labor'!$A$21:$AE$24,3,FALSE)</f>
        <v>17363521.064453222</v>
      </c>
      <c r="AL126" s="155" t="str">
        <f t="shared" si="51"/>
        <v>Retired</v>
      </c>
      <c r="AM126" s="155" t="str">
        <f t="shared" si="44"/>
        <v>Retired</v>
      </c>
      <c r="AN126" s="155" t="str">
        <f t="shared" si="45"/>
        <v>Retired</v>
      </c>
      <c r="AO126" s="155" t="str">
        <f t="shared" si="46"/>
        <v>Retired</v>
      </c>
      <c r="AP126" s="155" t="str">
        <f t="shared" si="47"/>
        <v>Retired</v>
      </c>
      <c r="AQ126" s="155" t="str">
        <f t="shared" si="48"/>
        <v>Retired</v>
      </c>
      <c r="AS126" s="20">
        <v>2034</v>
      </c>
      <c r="AT126" s="16">
        <f>IF(AL126="Retired",0,HLOOKUP(AL126,'Fixed - Labor'!$C$29:$E$37,'Scenario 1'!$H$24,FALSE)*$AK126)</f>
        <v>0</v>
      </c>
      <c r="AU126" s="16">
        <f>IF(AM126="Retired",0,HLOOKUP(AM126,'Fixed - Labor'!$C$29:$E$37,'Scenario 1'!$H$24,FALSE)*$AK126)</f>
        <v>0</v>
      </c>
      <c r="AV126" s="16">
        <f>IF(AN126="Retired",0,HLOOKUP(AN126,'Fixed - Labor'!$C$29:$E$37,'Scenario 1'!$H$24,FALSE)*$AK126)</f>
        <v>0</v>
      </c>
      <c r="AW126" s="16">
        <f>IF(AO126="Retired",0,HLOOKUP(AO126,'Fixed - Labor'!$C$29:$E$37,'Scenario 1'!$H$24,FALSE)*$AK126)</f>
        <v>0</v>
      </c>
      <c r="AX126" s="16">
        <f>IF(AP126="Retired",0,HLOOKUP(AP126,'Fixed - Labor'!$C$29:$E$37,'Scenario 1'!$H$24,FALSE)*$AK126)</f>
        <v>0</v>
      </c>
      <c r="AY126" s="16">
        <f>IF(AQ126="Retired",0,HLOOKUP(AQ126,'Fixed - Labor'!$C$29:$E$37,'Scenario 1'!$H$24,FALSE)*$AK126)</f>
        <v>0</v>
      </c>
      <c r="BA126" s="115"/>
      <c r="BB126" s="138"/>
      <c r="BC126" s="138"/>
      <c r="BD126" s="138"/>
      <c r="BE126" s="138"/>
      <c r="BF126" s="138"/>
      <c r="BG126" s="138"/>
      <c r="BI126" s="115"/>
      <c r="BJ126" s="138"/>
      <c r="BK126" s="138"/>
      <c r="BL126" s="138"/>
      <c r="BM126" s="138"/>
      <c r="BN126" s="138"/>
      <c r="BO126" s="138"/>
    </row>
    <row r="127" spans="1:67">
      <c r="A127" s="67"/>
      <c r="B127" s="67"/>
      <c r="C127" s="67"/>
      <c r="D127" s="67"/>
      <c r="E127" s="67"/>
      <c r="F127" s="67"/>
      <c r="G127" s="67"/>
      <c r="H127" s="20">
        <v>2035</v>
      </c>
      <c r="I127" s="16">
        <f t="shared" si="49"/>
        <v>0</v>
      </c>
      <c r="J127" s="16">
        <f t="shared" si="37"/>
        <v>0</v>
      </c>
      <c r="K127" s="16">
        <f t="shared" si="37"/>
        <v>0</v>
      </c>
      <c r="L127" s="16">
        <f t="shared" si="37"/>
        <v>0</v>
      </c>
      <c r="M127" s="16">
        <f t="shared" si="37"/>
        <v>0</v>
      </c>
      <c r="N127" s="16">
        <f t="shared" si="37"/>
        <v>0</v>
      </c>
      <c r="O127" s="67"/>
      <c r="P127" s="67"/>
      <c r="Q127" s="67"/>
      <c r="R127" s="67"/>
      <c r="S127" s="20">
        <v>2035</v>
      </c>
      <c r="T127" s="136">
        <f>HLOOKUP($S127,'Fixed - Labor'!$A$21:$AE$24,2,FALSE)</f>
        <v>8609302.860731611</v>
      </c>
      <c r="U127" s="155" t="str">
        <f t="shared" si="50"/>
        <v>Retired</v>
      </c>
      <c r="V127" s="155" t="str">
        <f t="shared" si="38"/>
        <v>Retired</v>
      </c>
      <c r="W127" s="155" t="str">
        <f t="shared" si="39"/>
        <v>Retired</v>
      </c>
      <c r="X127" s="155" t="str">
        <f t="shared" si="40"/>
        <v>Retired</v>
      </c>
      <c r="Y127" s="155" t="str">
        <f t="shared" si="41"/>
        <v>Retired</v>
      </c>
      <c r="Z127" s="155" t="str">
        <f t="shared" si="42"/>
        <v>Retired</v>
      </c>
      <c r="AB127" s="20">
        <v>2035</v>
      </c>
      <c r="AC127" s="16">
        <f>IF(U127="Retired",0,HLOOKUP(U127,'Fixed - Labor'!$C$29:$E$37,'Scenario 1'!$H$24,FALSE)*$T127)</f>
        <v>0</v>
      </c>
      <c r="AD127" s="16">
        <f>IF(V127="Retired",0,HLOOKUP(V127,'Fixed - Labor'!$C$29:$E$37,'Scenario 1'!$H$24,FALSE)*$T127)</f>
        <v>0</v>
      </c>
      <c r="AE127" s="16">
        <f>IF(W127="Retired",0,HLOOKUP(W127,'Fixed - Labor'!$C$29:$E$37,'Scenario 1'!$H$24,FALSE)*$T127)</f>
        <v>0</v>
      </c>
      <c r="AF127" s="16">
        <f>IF(X127="Retired",0,HLOOKUP(X127,'Fixed - Labor'!$C$29:$E$37,'Scenario 1'!$H$24,FALSE)*$T127)</f>
        <v>0</v>
      </c>
      <c r="AG127" s="16">
        <f>IF(Y127="Retired",0,HLOOKUP(Y127,'Fixed - Labor'!$C$29:$E$37,'Scenario 1'!$H$24,FALSE)*$T127)</f>
        <v>0</v>
      </c>
      <c r="AH127" s="16">
        <f>IF(Z127="Retired",0,HLOOKUP(Z127,'Fixed - Labor'!$C$29:$E$37,'Scenario 1'!$H$24,FALSE)*$T127)</f>
        <v>0</v>
      </c>
      <c r="AJ127" s="20">
        <v>2035</v>
      </c>
      <c r="AK127" s="16">
        <f>HLOOKUP($AJ127,'Fixed - Labor'!$A$21:$AE$24,3,FALSE)</f>
        <v>17710791.485742286</v>
      </c>
      <c r="AL127" s="155" t="str">
        <f t="shared" si="51"/>
        <v>Retired</v>
      </c>
      <c r="AM127" s="155" t="str">
        <f t="shared" si="44"/>
        <v>Retired</v>
      </c>
      <c r="AN127" s="155" t="str">
        <f t="shared" si="45"/>
        <v>Retired</v>
      </c>
      <c r="AO127" s="155" t="str">
        <f t="shared" si="46"/>
        <v>Retired</v>
      </c>
      <c r="AP127" s="155" t="str">
        <f t="shared" si="47"/>
        <v>Retired</v>
      </c>
      <c r="AQ127" s="155" t="str">
        <f t="shared" si="48"/>
        <v>Retired</v>
      </c>
      <c r="AS127" s="20">
        <v>2035</v>
      </c>
      <c r="AT127" s="16">
        <f>IF(AL127="Retired",0,HLOOKUP(AL127,'Fixed - Labor'!$C$29:$E$37,'Scenario 1'!$H$24,FALSE)*$AK127)</f>
        <v>0</v>
      </c>
      <c r="AU127" s="16">
        <f>IF(AM127="Retired",0,HLOOKUP(AM127,'Fixed - Labor'!$C$29:$E$37,'Scenario 1'!$H$24,FALSE)*$AK127)</f>
        <v>0</v>
      </c>
      <c r="AV127" s="16">
        <f>IF(AN127="Retired",0,HLOOKUP(AN127,'Fixed - Labor'!$C$29:$E$37,'Scenario 1'!$H$24,FALSE)*$AK127)</f>
        <v>0</v>
      </c>
      <c r="AW127" s="16">
        <f>IF(AO127="Retired",0,HLOOKUP(AO127,'Fixed - Labor'!$C$29:$E$37,'Scenario 1'!$H$24,FALSE)*$AK127)</f>
        <v>0</v>
      </c>
      <c r="AX127" s="16">
        <f>IF(AP127="Retired",0,HLOOKUP(AP127,'Fixed - Labor'!$C$29:$E$37,'Scenario 1'!$H$24,FALSE)*$AK127)</f>
        <v>0</v>
      </c>
      <c r="AY127" s="16">
        <f>IF(AQ127="Retired",0,HLOOKUP(AQ127,'Fixed - Labor'!$C$29:$E$37,'Scenario 1'!$H$24,FALSE)*$AK127)</f>
        <v>0</v>
      </c>
      <c r="BA127" s="115"/>
      <c r="BB127" s="138"/>
      <c r="BC127" s="138"/>
      <c r="BD127" s="138"/>
      <c r="BE127" s="138"/>
      <c r="BF127" s="138"/>
      <c r="BG127" s="138"/>
      <c r="BI127" s="115"/>
      <c r="BJ127" s="138"/>
      <c r="BK127" s="138"/>
      <c r="BL127" s="138"/>
      <c r="BM127" s="138"/>
      <c r="BN127" s="138"/>
      <c r="BO127" s="138"/>
    </row>
    <row r="128" spans="1:67">
      <c r="A128" s="67"/>
      <c r="B128" s="67"/>
      <c r="C128" s="67"/>
      <c r="D128" s="67"/>
      <c r="E128" s="67"/>
      <c r="F128" s="67"/>
      <c r="G128" s="67"/>
      <c r="H128" s="20">
        <v>2036</v>
      </c>
      <c r="I128" s="16">
        <f t="shared" si="49"/>
        <v>0</v>
      </c>
      <c r="J128" s="16">
        <f t="shared" si="37"/>
        <v>0</v>
      </c>
      <c r="K128" s="16">
        <f t="shared" si="37"/>
        <v>0</v>
      </c>
      <c r="L128" s="16">
        <f t="shared" si="37"/>
        <v>0</v>
      </c>
      <c r="M128" s="16">
        <f t="shared" si="37"/>
        <v>0</v>
      </c>
      <c r="N128" s="16">
        <f t="shared" si="37"/>
        <v>0</v>
      </c>
      <c r="O128" s="67"/>
      <c r="P128" s="67"/>
      <c r="Q128" s="67"/>
      <c r="R128" s="67"/>
      <c r="S128" s="20">
        <v>2036</v>
      </c>
      <c r="T128" s="136">
        <f>HLOOKUP($S128,'Fixed - Labor'!$A$21:$AE$24,2,FALSE)</f>
        <v>8781488.9179462418</v>
      </c>
      <c r="U128" s="155" t="str">
        <f t="shared" si="50"/>
        <v>Retired</v>
      </c>
      <c r="V128" s="155" t="str">
        <f t="shared" si="38"/>
        <v>Retired</v>
      </c>
      <c r="W128" s="155" t="str">
        <f t="shared" si="39"/>
        <v>Retired</v>
      </c>
      <c r="X128" s="155" t="str">
        <f t="shared" si="40"/>
        <v>Retired</v>
      </c>
      <c r="Y128" s="155" t="str">
        <f t="shared" si="41"/>
        <v>Retired</v>
      </c>
      <c r="Z128" s="155" t="str">
        <f t="shared" si="42"/>
        <v>Retired</v>
      </c>
      <c r="AB128" s="20">
        <v>2036</v>
      </c>
      <c r="AC128" s="16">
        <f>IF(U128="Retired",0,HLOOKUP(U128,'Fixed - Labor'!$C$29:$E$37,'Scenario 1'!$H$24,FALSE)*$T128)</f>
        <v>0</v>
      </c>
      <c r="AD128" s="16">
        <f>IF(V128="Retired",0,HLOOKUP(V128,'Fixed - Labor'!$C$29:$E$37,'Scenario 1'!$H$24,FALSE)*$T128)</f>
        <v>0</v>
      </c>
      <c r="AE128" s="16">
        <f>IF(W128="Retired",0,HLOOKUP(W128,'Fixed - Labor'!$C$29:$E$37,'Scenario 1'!$H$24,FALSE)*$T128)</f>
        <v>0</v>
      </c>
      <c r="AF128" s="16">
        <f>IF(X128="Retired",0,HLOOKUP(X128,'Fixed - Labor'!$C$29:$E$37,'Scenario 1'!$H$24,FALSE)*$T128)</f>
        <v>0</v>
      </c>
      <c r="AG128" s="16">
        <f>IF(Y128="Retired",0,HLOOKUP(Y128,'Fixed - Labor'!$C$29:$E$37,'Scenario 1'!$H$24,FALSE)*$T128)</f>
        <v>0</v>
      </c>
      <c r="AH128" s="16">
        <f>IF(Z128="Retired",0,HLOOKUP(Z128,'Fixed - Labor'!$C$29:$E$37,'Scenario 1'!$H$24,FALSE)*$T128)</f>
        <v>0</v>
      </c>
      <c r="AJ128" s="20">
        <v>2036</v>
      </c>
      <c r="AK128" s="16">
        <f>HLOOKUP($AJ128,'Fixed - Labor'!$A$21:$AE$24,3,FALSE)</f>
        <v>18065007.315457128</v>
      </c>
      <c r="AL128" s="155" t="str">
        <f t="shared" si="51"/>
        <v>Retired</v>
      </c>
      <c r="AM128" s="155" t="str">
        <f t="shared" si="44"/>
        <v>Retired</v>
      </c>
      <c r="AN128" s="155" t="str">
        <f t="shared" si="45"/>
        <v>Retired</v>
      </c>
      <c r="AO128" s="155" t="str">
        <f t="shared" si="46"/>
        <v>Retired</v>
      </c>
      <c r="AP128" s="155" t="str">
        <f t="shared" si="47"/>
        <v>Retired</v>
      </c>
      <c r="AQ128" s="155" t="str">
        <f t="shared" si="48"/>
        <v>Retired</v>
      </c>
      <c r="AS128" s="20">
        <v>2036</v>
      </c>
      <c r="AT128" s="16">
        <f>IF(AL128="Retired",0,HLOOKUP(AL128,'Fixed - Labor'!$C$29:$E$37,'Scenario 1'!$H$24,FALSE)*$AK128)</f>
        <v>0</v>
      </c>
      <c r="AU128" s="16">
        <f>IF(AM128="Retired",0,HLOOKUP(AM128,'Fixed - Labor'!$C$29:$E$37,'Scenario 1'!$H$24,FALSE)*$AK128)</f>
        <v>0</v>
      </c>
      <c r="AV128" s="16">
        <f>IF(AN128="Retired",0,HLOOKUP(AN128,'Fixed - Labor'!$C$29:$E$37,'Scenario 1'!$H$24,FALSE)*$AK128)</f>
        <v>0</v>
      </c>
      <c r="AW128" s="16">
        <f>IF(AO128="Retired",0,HLOOKUP(AO128,'Fixed - Labor'!$C$29:$E$37,'Scenario 1'!$H$24,FALSE)*$AK128)</f>
        <v>0</v>
      </c>
      <c r="AX128" s="16">
        <f>IF(AP128="Retired",0,HLOOKUP(AP128,'Fixed - Labor'!$C$29:$E$37,'Scenario 1'!$H$24,FALSE)*$AK128)</f>
        <v>0</v>
      </c>
      <c r="AY128" s="16">
        <f>IF(AQ128="Retired",0,HLOOKUP(AQ128,'Fixed - Labor'!$C$29:$E$37,'Scenario 1'!$H$24,FALSE)*$AK128)</f>
        <v>0</v>
      </c>
      <c r="BA128" s="115"/>
      <c r="BB128" s="138"/>
      <c r="BC128" s="138"/>
      <c r="BD128" s="138"/>
      <c r="BE128" s="138"/>
      <c r="BF128" s="138"/>
      <c r="BG128" s="138"/>
      <c r="BI128" s="115"/>
      <c r="BJ128" s="138"/>
      <c r="BK128" s="138"/>
      <c r="BL128" s="138"/>
      <c r="BM128" s="138"/>
      <c r="BN128" s="138"/>
      <c r="BO128" s="138"/>
    </row>
    <row r="129" spans="1:67">
      <c r="A129" s="67"/>
      <c r="B129" s="67"/>
      <c r="C129" s="67"/>
      <c r="D129" s="67"/>
      <c r="E129" s="67"/>
      <c r="F129" s="67"/>
      <c r="G129" s="67"/>
      <c r="H129" s="20">
        <v>2037</v>
      </c>
      <c r="I129" s="16">
        <f t="shared" si="49"/>
        <v>0</v>
      </c>
      <c r="J129" s="16">
        <f t="shared" si="37"/>
        <v>0</v>
      </c>
      <c r="K129" s="16">
        <f t="shared" si="37"/>
        <v>0</v>
      </c>
      <c r="L129" s="16">
        <f t="shared" si="37"/>
        <v>0</v>
      </c>
      <c r="M129" s="16">
        <f t="shared" si="37"/>
        <v>0</v>
      </c>
      <c r="N129" s="16">
        <f t="shared" si="37"/>
        <v>0</v>
      </c>
      <c r="O129" s="67"/>
      <c r="P129" s="67"/>
      <c r="Q129" s="67"/>
      <c r="R129" s="67"/>
      <c r="S129" s="20">
        <v>2037</v>
      </c>
      <c r="T129" s="136">
        <f>HLOOKUP($S129,'Fixed - Labor'!$A$21:$AE$24,2,FALSE)</f>
        <v>8957118.6963051688</v>
      </c>
      <c r="U129" s="155" t="str">
        <f t="shared" si="50"/>
        <v>Retired</v>
      </c>
      <c r="V129" s="155" t="str">
        <f t="shared" si="38"/>
        <v>Retired</v>
      </c>
      <c r="W129" s="155" t="str">
        <f t="shared" si="39"/>
        <v>Retired</v>
      </c>
      <c r="X129" s="155" t="str">
        <f t="shared" si="40"/>
        <v>Retired</v>
      </c>
      <c r="Y129" s="155" t="str">
        <f t="shared" si="41"/>
        <v>Retired</v>
      </c>
      <c r="Z129" s="155" t="str">
        <f t="shared" si="42"/>
        <v>Retired</v>
      </c>
      <c r="AB129" s="20">
        <v>2037</v>
      </c>
      <c r="AC129" s="16">
        <f>IF(U129="Retired",0,HLOOKUP(U129,'Fixed - Labor'!$C$29:$E$37,'Scenario 1'!$H$24,FALSE)*$T129)</f>
        <v>0</v>
      </c>
      <c r="AD129" s="16">
        <f>IF(V129="Retired",0,HLOOKUP(V129,'Fixed - Labor'!$C$29:$E$37,'Scenario 1'!$H$24,FALSE)*$T129)</f>
        <v>0</v>
      </c>
      <c r="AE129" s="16">
        <f>IF(W129="Retired",0,HLOOKUP(W129,'Fixed - Labor'!$C$29:$E$37,'Scenario 1'!$H$24,FALSE)*$T129)</f>
        <v>0</v>
      </c>
      <c r="AF129" s="16">
        <f>IF(X129="Retired",0,HLOOKUP(X129,'Fixed - Labor'!$C$29:$E$37,'Scenario 1'!$H$24,FALSE)*$T129)</f>
        <v>0</v>
      </c>
      <c r="AG129" s="16">
        <f>IF(Y129="Retired",0,HLOOKUP(Y129,'Fixed - Labor'!$C$29:$E$37,'Scenario 1'!$H$24,FALSE)*$T129)</f>
        <v>0</v>
      </c>
      <c r="AH129" s="16">
        <f>IF(Z129="Retired",0,HLOOKUP(Z129,'Fixed - Labor'!$C$29:$E$37,'Scenario 1'!$H$24,FALSE)*$T129)</f>
        <v>0</v>
      </c>
      <c r="AJ129" s="20">
        <v>2037</v>
      </c>
      <c r="AK129" s="16">
        <f>HLOOKUP($AJ129,'Fixed - Labor'!$A$21:$AE$24,3,FALSE)</f>
        <v>18426307.461766273</v>
      </c>
      <c r="AL129" s="155" t="str">
        <f t="shared" si="51"/>
        <v>Retired</v>
      </c>
      <c r="AM129" s="155" t="str">
        <f t="shared" si="44"/>
        <v>Retired</v>
      </c>
      <c r="AN129" s="155" t="str">
        <f t="shared" si="45"/>
        <v>Retired</v>
      </c>
      <c r="AO129" s="155" t="str">
        <f t="shared" si="46"/>
        <v>Retired</v>
      </c>
      <c r="AP129" s="155" t="str">
        <f t="shared" si="47"/>
        <v>Retired</v>
      </c>
      <c r="AQ129" s="155" t="str">
        <f t="shared" si="48"/>
        <v>Retired</v>
      </c>
      <c r="AS129" s="20">
        <v>2037</v>
      </c>
      <c r="AT129" s="16">
        <f>IF(AL129="Retired",0,HLOOKUP(AL129,'Fixed - Labor'!$C$29:$E$37,'Scenario 1'!$H$24,FALSE)*$AK129)</f>
        <v>0</v>
      </c>
      <c r="AU129" s="16">
        <f>IF(AM129="Retired",0,HLOOKUP(AM129,'Fixed - Labor'!$C$29:$E$37,'Scenario 1'!$H$24,FALSE)*$AK129)</f>
        <v>0</v>
      </c>
      <c r="AV129" s="16">
        <f>IF(AN129="Retired",0,HLOOKUP(AN129,'Fixed - Labor'!$C$29:$E$37,'Scenario 1'!$H$24,FALSE)*$AK129)</f>
        <v>0</v>
      </c>
      <c r="AW129" s="16">
        <f>IF(AO129="Retired",0,HLOOKUP(AO129,'Fixed - Labor'!$C$29:$E$37,'Scenario 1'!$H$24,FALSE)*$AK129)</f>
        <v>0</v>
      </c>
      <c r="AX129" s="16">
        <f>IF(AP129="Retired",0,HLOOKUP(AP129,'Fixed - Labor'!$C$29:$E$37,'Scenario 1'!$H$24,FALSE)*$AK129)</f>
        <v>0</v>
      </c>
      <c r="AY129" s="16">
        <f>IF(AQ129="Retired",0,HLOOKUP(AQ129,'Fixed - Labor'!$C$29:$E$37,'Scenario 1'!$H$24,FALSE)*$AK129)</f>
        <v>0</v>
      </c>
      <c r="BA129" s="115"/>
      <c r="BB129" s="138"/>
      <c r="BC129" s="138"/>
      <c r="BD129" s="138"/>
      <c r="BE129" s="138"/>
      <c r="BF129" s="138"/>
      <c r="BG129" s="138"/>
      <c r="BI129" s="115"/>
      <c r="BJ129" s="138"/>
      <c r="BK129" s="138"/>
      <c r="BL129" s="138"/>
      <c r="BM129" s="138"/>
      <c r="BN129" s="138"/>
      <c r="BO129" s="138"/>
    </row>
    <row r="130" spans="1:67">
      <c r="A130" s="67"/>
      <c r="B130" s="67"/>
      <c r="C130" s="67"/>
      <c r="D130" s="67"/>
      <c r="E130" s="67"/>
      <c r="F130" s="67"/>
      <c r="G130" s="67"/>
      <c r="H130" s="20">
        <v>2038</v>
      </c>
      <c r="I130" s="16">
        <f t="shared" si="49"/>
        <v>0</v>
      </c>
      <c r="J130" s="16">
        <f t="shared" si="37"/>
        <v>0</v>
      </c>
      <c r="K130" s="16">
        <f t="shared" si="37"/>
        <v>0</v>
      </c>
      <c r="L130" s="16">
        <f t="shared" si="37"/>
        <v>0</v>
      </c>
      <c r="M130" s="16">
        <f t="shared" si="37"/>
        <v>0</v>
      </c>
      <c r="N130" s="16">
        <f t="shared" si="37"/>
        <v>0</v>
      </c>
      <c r="O130" s="67"/>
      <c r="P130" s="67"/>
      <c r="Q130" s="67"/>
      <c r="R130" s="67"/>
      <c r="S130" s="20">
        <v>2038</v>
      </c>
      <c r="T130" s="136">
        <f>HLOOKUP($S130,'Fixed - Labor'!$A$21:$AE$24,2,FALSE)</f>
        <v>9136261.0702312719</v>
      </c>
      <c r="U130" s="155" t="str">
        <f t="shared" si="50"/>
        <v>Retired</v>
      </c>
      <c r="V130" s="155" t="str">
        <f t="shared" si="38"/>
        <v>Retired</v>
      </c>
      <c r="W130" s="155" t="str">
        <f t="shared" si="39"/>
        <v>Retired</v>
      </c>
      <c r="X130" s="155" t="str">
        <f t="shared" si="40"/>
        <v>Retired</v>
      </c>
      <c r="Y130" s="155" t="str">
        <f t="shared" si="41"/>
        <v>Retired</v>
      </c>
      <c r="Z130" s="155" t="str">
        <f t="shared" si="42"/>
        <v>Retired</v>
      </c>
      <c r="AB130" s="20">
        <v>2038</v>
      </c>
      <c r="AC130" s="16">
        <f>IF(U130="Retired",0,HLOOKUP(U130,'Fixed - Labor'!$C$29:$E$37,'Scenario 1'!$H$24,FALSE)*$T130)</f>
        <v>0</v>
      </c>
      <c r="AD130" s="16">
        <f>IF(V130="Retired",0,HLOOKUP(V130,'Fixed - Labor'!$C$29:$E$37,'Scenario 1'!$H$24,FALSE)*$T130)</f>
        <v>0</v>
      </c>
      <c r="AE130" s="16">
        <f>IF(W130="Retired",0,HLOOKUP(W130,'Fixed - Labor'!$C$29:$E$37,'Scenario 1'!$H$24,FALSE)*$T130)</f>
        <v>0</v>
      </c>
      <c r="AF130" s="16">
        <f>IF(X130="Retired",0,HLOOKUP(X130,'Fixed - Labor'!$C$29:$E$37,'Scenario 1'!$H$24,FALSE)*$T130)</f>
        <v>0</v>
      </c>
      <c r="AG130" s="16">
        <f>IF(Y130="Retired",0,HLOOKUP(Y130,'Fixed - Labor'!$C$29:$E$37,'Scenario 1'!$H$24,FALSE)*$T130)</f>
        <v>0</v>
      </c>
      <c r="AH130" s="16">
        <f>IF(Z130="Retired",0,HLOOKUP(Z130,'Fixed - Labor'!$C$29:$E$37,'Scenario 1'!$H$24,FALSE)*$T130)</f>
        <v>0</v>
      </c>
      <c r="AJ130" s="20">
        <v>2038</v>
      </c>
      <c r="AK130" s="16">
        <f>HLOOKUP($AJ130,'Fixed - Labor'!$A$21:$AE$24,3,FALSE)</f>
        <v>18794833.6110016</v>
      </c>
      <c r="AL130" s="155" t="str">
        <f t="shared" si="51"/>
        <v>Retired</v>
      </c>
      <c r="AM130" s="155" t="str">
        <f t="shared" si="44"/>
        <v>Retired</v>
      </c>
      <c r="AN130" s="155" t="str">
        <f t="shared" si="45"/>
        <v>Retired</v>
      </c>
      <c r="AO130" s="155" t="str">
        <f t="shared" si="46"/>
        <v>Retired</v>
      </c>
      <c r="AP130" s="155" t="str">
        <f t="shared" si="47"/>
        <v>Retired</v>
      </c>
      <c r="AQ130" s="155" t="str">
        <f t="shared" si="48"/>
        <v>Retired</v>
      </c>
      <c r="AS130" s="20">
        <v>2038</v>
      </c>
      <c r="AT130" s="16">
        <f>IF(AL130="Retired",0,HLOOKUP(AL130,'Fixed - Labor'!$C$29:$E$37,'Scenario 1'!$H$24,FALSE)*$AK130)</f>
        <v>0</v>
      </c>
      <c r="AU130" s="16">
        <f>IF(AM130="Retired",0,HLOOKUP(AM130,'Fixed - Labor'!$C$29:$E$37,'Scenario 1'!$H$24,FALSE)*$AK130)</f>
        <v>0</v>
      </c>
      <c r="AV130" s="16">
        <f>IF(AN130="Retired",0,HLOOKUP(AN130,'Fixed - Labor'!$C$29:$E$37,'Scenario 1'!$H$24,FALSE)*$AK130)</f>
        <v>0</v>
      </c>
      <c r="AW130" s="16">
        <f>IF(AO130="Retired",0,HLOOKUP(AO130,'Fixed - Labor'!$C$29:$E$37,'Scenario 1'!$H$24,FALSE)*$AK130)</f>
        <v>0</v>
      </c>
      <c r="AX130" s="16">
        <f>IF(AP130="Retired",0,HLOOKUP(AP130,'Fixed - Labor'!$C$29:$E$37,'Scenario 1'!$H$24,FALSE)*$AK130)</f>
        <v>0</v>
      </c>
      <c r="AY130" s="16">
        <f>IF(AQ130="Retired",0,HLOOKUP(AQ130,'Fixed - Labor'!$C$29:$E$37,'Scenario 1'!$H$24,FALSE)*$AK130)</f>
        <v>0</v>
      </c>
      <c r="BA130" s="115"/>
      <c r="BB130" s="138"/>
      <c r="BC130" s="138"/>
      <c r="BD130" s="138"/>
      <c r="BE130" s="138"/>
      <c r="BF130" s="138"/>
      <c r="BG130" s="138"/>
      <c r="BI130" s="115"/>
      <c r="BJ130" s="138"/>
      <c r="BK130" s="138"/>
      <c r="BL130" s="138"/>
      <c r="BM130" s="138"/>
      <c r="BN130" s="138"/>
      <c r="BO130" s="138"/>
    </row>
    <row r="131" spans="1:67">
      <c r="A131" s="67"/>
      <c r="B131" s="67"/>
      <c r="C131" s="67"/>
      <c r="D131" s="67"/>
      <c r="E131" s="67"/>
      <c r="F131" s="67"/>
      <c r="G131" s="67"/>
      <c r="H131" s="20">
        <v>2039</v>
      </c>
      <c r="I131" s="16">
        <f t="shared" si="49"/>
        <v>0</v>
      </c>
      <c r="J131" s="16">
        <f t="shared" si="37"/>
        <v>0</v>
      </c>
      <c r="K131" s="16">
        <f t="shared" si="37"/>
        <v>0</v>
      </c>
      <c r="L131" s="16">
        <f t="shared" si="37"/>
        <v>0</v>
      </c>
      <c r="M131" s="16">
        <f t="shared" si="37"/>
        <v>0</v>
      </c>
      <c r="N131" s="16">
        <f t="shared" si="37"/>
        <v>0</v>
      </c>
      <c r="O131" s="67"/>
      <c r="P131" s="67"/>
      <c r="Q131" s="67"/>
      <c r="R131" s="67"/>
      <c r="S131" s="20">
        <v>2039</v>
      </c>
      <c r="T131" s="136">
        <f>HLOOKUP($S131,'Fixed - Labor'!$A$21:$AE$24,2,FALSE)</f>
        <v>9318986.291635897</v>
      </c>
      <c r="U131" s="155" t="str">
        <f t="shared" si="50"/>
        <v>Retired</v>
      </c>
      <c r="V131" s="155" t="str">
        <f t="shared" si="38"/>
        <v>Retired</v>
      </c>
      <c r="W131" s="155" t="str">
        <f t="shared" si="39"/>
        <v>Retired</v>
      </c>
      <c r="X131" s="155" t="str">
        <f t="shared" si="40"/>
        <v>Retired</v>
      </c>
      <c r="Y131" s="155" t="str">
        <f t="shared" si="41"/>
        <v>Retired</v>
      </c>
      <c r="Z131" s="155" t="str">
        <f t="shared" si="42"/>
        <v>Retired</v>
      </c>
      <c r="AB131" s="20">
        <v>2039</v>
      </c>
      <c r="AC131" s="16">
        <f>IF(U131="Retired",0,HLOOKUP(U131,'Fixed - Labor'!$C$29:$E$37,'Scenario 1'!$H$24,FALSE)*$T131)</f>
        <v>0</v>
      </c>
      <c r="AD131" s="16">
        <f>IF(V131="Retired",0,HLOOKUP(V131,'Fixed - Labor'!$C$29:$E$37,'Scenario 1'!$H$24,FALSE)*$T131)</f>
        <v>0</v>
      </c>
      <c r="AE131" s="16">
        <f>IF(W131="Retired",0,HLOOKUP(W131,'Fixed - Labor'!$C$29:$E$37,'Scenario 1'!$H$24,FALSE)*$T131)</f>
        <v>0</v>
      </c>
      <c r="AF131" s="16">
        <f>IF(X131="Retired",0,HLOOKUP(X131,'Fixed - Labor'!$C$29:$E$37,'Scenario 1'!$H$24,FALSE)*$T131)</f>
        <v>0</v>
      </c>
      <c r="AG131" s="16">
        <f>IF(Y131="Retired",0,HLOOKUP(Y131,'Fixed - Labor'!$C$29:$E$37,'Scenario 1'!$H$24,FALSE)*$T131)</f>
        <v>0</v>
      </c>
      <c r="AH131" s="16">
        <f>IF(Z131="Retired",0,HLOOKUP(Z131,'Fixed - Labor'!$C$29:$E$37,'Scenario 1'!$H$24,FALSE)*$T131)</f>
        <v>0</v>
      </c>
      <c r="AJ131" s="20">
        <v>2039</v>
      </c>
      <c r="AK131" s="16">
        <f>HLOOKUP($AJ131,'Fixed - Labor'!$A$21:$AE$24,3,FALSE)</f>
        <v>19170730.283221632</v>
      </c>
      <c r="AL131" s="155" t="str">
        <f t="shared" si="51"/>
        <v>Retired</v>
      </c>
      <c r="AM131" s="155" t="str">
        <f t="shared" si="44"/>
        <v>Retired</v>
      </c>
      <c r="AN131" s="155" t="str">
        <f t="shared" si="45"/>
        <v>Retired</v>
      </c>
      <c r="AO131" s="155" t="str">
        <f t="shared" si="46"/>
        <v>Retired</v>
      </c>
      <c r="AP131" s="155" t="str">
        <f t="shared" si="47"/>
        <v>Retired</v>
      </c>
      <c r="AQ131" s="155" t="str">
        <f t="shared" si="48"/>
        <v>Retired</v>
      </c>
      <c r="AS131" s="20">
        <v>2039</v>
      </c>
      <c r="AT131" s="16">
        <f>IF(AL131="Retired",0,HLOOKUP(AL131,'Fixed - Labor'!$C$29:$E$37,'Scenario 1'!$H$24,FALSE)*$AK131)</f>
        <v>0</v>
      </c>
      <c r="AU131" s="16">
        <f>IF(AM131="Retired",0,HLOOKUP(AM131,'Fixed - Labor'!$C$29:$E$37,'Scenario 1'!$H$24,FALSE)*$AK131)</f>
        <v>0</v>
      </c>
      <c r="AV131" s="16">
        <f>IF(AN131="Retired",0,HLOOKUP(AN131,'Fixed - Labor'!$C$29:$E$37,'Scenario 1'!$H$24,FALSE)*$AK131)</f>
        <v>0</v>
      </c>
      <c r="AW131" s="16">
        <f>IF(AO131="Retired",0,HLOOKUP(AO131,'Fixed - Labor'!$C$29:$E$37,'Scenario 1'!$H$24,FALSE)*$AK131)</f>
        <v>0</v>
      </c>
      <c r="AX131" s="16">
        <f>IF(AP131="Retired",0,HLOOKUP(AP131,'Fixed - Labor'!$C$29:$E$37,'Scenario 1'!$H$24,FALSE)*$AK131)</f>
        <v>0</v>
      </c>
      <c r="AY131" s="16">
        <f>IF(AQ131="Retired",0,HLOOKUP(AQ131,'Fixed - Labor'!$C$29:$E$37,'Scenario 1'!$H$24,FALSE)*$AK131)</f>
        <v>0</v>
      </c>
      <c r="BA131" s="115"/>
      <c r="BB131" s="138"/>
      <c r="BC131" s="138"/>
      <c r="BD131" s="138"/>
      <c r="BE131" s="138"/>
      <c r="BF131" s="138"/>
      <c r="BG131" s="138"/>
      <c r="BI131" s="115"/>
      <c r="BJ131" s="138"/>
      <c r="BK131" s="138"/>
      <c r="BL131" s="138"/>
      <c r="BM131" s="138"/>
      <c r="BN131" s="138"/>
      <c r="BO131" s="138"/>
    </row>
    <row r="132" spans="1:67">
      <c r="A132" s="67"/>
      <c r="B132" s="67"/>
      <c r="C132" s="67"/>
      <c r="D132" s="67"/>
      <c r="E132" s="67"/>
      <c r="F132" s="67"/>
      <c r="G132" s="67"/>
      <c r="H132" s="20">
        <v>2040</v>
      </c>
      <c r="I132" s="16">
        <f t="shared" si="49"/>
        <v>0</v>
      </c>
      <c r="J132" s="16">
        <f t="shared" si="37"/>
        <v>0</v>
      </c>
      <c r="K132" s="16">
        <f t="shared" si="37"/>
        <v>0</v>
      </c>
      <c r="L132" s="16">
        <f t="shared" si="37"/>
        <v>0</v>
      </c>
      <c r="M132" s="16">
        <f t="shared" si="37"/>
        <v>0</v>
      </c>
      <c r="N132" s="16">
        <f t="shared" si="37"/>
        <v>0</v>
      </c>
      <c r="O132" s="67"/>
      <c r="P132" s="67"/>
      <c r="Q132" s="67"/>
      <c r="R132" s="67"/>
      <c r="S132" s="20">
        <v>2040</v>
      </c>
      <c r="T132" s="136">
        <f>HLOOKUP($S132,'Fixed - Labor'!$A$21:$AE$24,2,FALSE)</f>
        <v>9505366.0174686164</v>
      </c>
      <c r="U132" s="155" t="str">
        <f t="shared" si="50"/>
        <v>Retired</v>
      </c>
      <c r="V132" s="155" t="str">
        <f t="shared" si="38"/>
        <v>Retired</v>
      </c>
      <c r="W132" s="155" t="str">
        <f t="shared" si="39"/>
        <v>Retired</v>
      </c>
      <c r="X132" s="155" t="str">
        <f t="shared" si="40"/>
        <v>Retired</v>
      </c>
      <c r="Y132" s="155" t="str">
        <f t="shared" si="41"/>
        <v>Retired</v>
      </c>
      <c r="Z132" s="155" t="str">
        <f t="shared" si="42"/>
        <v>Retired</v>
      </c>
      <c r="AB132" s="20">
        <v>2040</v>
      </c>
      <c r="AC132" s="16">
        <f>IF(U132="Retired",0,HLOOKUP(U132,'Fixed - Labor'!$C$29:$E$37,'Scenario 1'!$H$24,FALSE)*$T132)</f>
        <v>0</v>
      </c>
      <c r="AD132" s="16">
        <f>IF(V132="Retired",0,HLOOKUP(V132,'Fixed - Labor'!$C$29:$E$37,'Scenario 1'!$H$24,FALSE)*$T132)</f>
        <v>0</v>
      </c>
      <c r="AE132" s="16">
        <f>IF(W132="Retired",0,HLOOKUP(W132,'Fixed - Labor'!$C$29:$E$37,'Scenario 1'!$H$24,FALSE)*$T132)</f>
        <v>0</v>
      </c>
      <c r="AF132" s="16">
        <f>IF(X132="Retired",0,HLOOKUP(X132,'Fixed - Labor'!$C$29:$E$37,'Scenario 1'!$H$24,FALSE)*$T132)</f>
        <v>0</v>
      </c>
      <c r="AG132" s="16">
        <f>IF(Y132="Retired",0,HLOOKUP(Y132,'Fixed - Labor'!$C$29:$E$37,'Scenario 1'!$H$24,FALSE)*$T132)</f>
        <v>0</v>
      </c>
      <c r="AH132" s="16">
        <f>IF(Z132="Retired",0,HLOOKUP(Z132,'Fixed - Labor'!$C$29:$E$37,'Scenario 1'!$H$24,FALSE)*$T132)</f>
        <v>0</v>
      </c>
      <c r="AJ132" s="20">
        <v>2040</v>
      </c>
      <c r="AK132" s="16">
        <f>HLOOKUP($AJ132,'Fixed - Labor'!$A$21:$AE$24,3,FALSE)</f>
        <v>19554144.888886068</v>
      </c>
      <c r="AL132" s="155" t="str">
        <f t="shared" si="51"/>
        <v>Retired</v>
      </c>
      <c r="AM132" s="155" t="str">
        <f t="shared" si="44"/>
        <v>Retired</v>
      </c>
      <c r="AN132" s="155" t="str">
        <f t="shared" si="45"/>
        <v>Retired</v>
      </c>
      <c r="AO132" s="155" t="str">
        <f t="shared" si="46"/>
        <v>Retired</v>
      </c>
      <c r="AP132" s="155" t="str">
        <f t="shared" si="47"/>
        <v>Retired</v>
      </c>
      <c r="AQ132" s="155" t="str">
        <f t="shared" si="48"/>
        <v>Retired</v>
      </c>
      <c r="AS132" s="20">
        <v>2040</v>
      </c>
      <c r="AT132" s="16">
        <f>IF(AL132="Retired",0,HLOOKUP(AL132,'Fixed - Labor'!$C$29:$E$37,'Scenario 1'!$H$24,FALSE)*$AK132)</f>
        <v>0</v>
      </c>
      <c r="AU132" s="16">
        <f>IF(AM132="Retired",0,HLOOKUP(AM132,'Fixed - Labor'!$C$29:$E$37,'Scenario 1'!$H$24,FALSE)*$AK132)</f>
        <v>0</v>
      </c>
      <c r="AV132" s="16">
        <f>IF(AN132="Retired",0,HLOOKUP(AN132,'Fixed - Labor'!$C$29:$E$37,'Scenario 1'!$H$24,FALSE)*$AK132)</f>
        <v>0</v>
      </c>
      <c r="AW132" s="16">
        <f>IF(AO132="Retired",0,HLOOKUP(AO132,'Fixed - Labor'!$C$29:$E$37,'Scenario 1'!$H$24,FALSE)*$AK132)</f>
        <v>0</v>
      </c>
      <c r="AX132" s="16">
        <f>IF(AP132="Retired",0,HLOOKUP(AP132,'Fixed - Labor'!$C$29:$E$37,'Scenario 1'!$H$24,FALSE)*$AK132)</f>
        <v>0</v>
      </c>
      <c r="AY132" s="16">
        <f>IF(AQ132="Retired",0,HLOOKUP(AQ132,'Fixed - Labor'!$C$29:$E$37,'Scenario 1'!$H$24,FALSE)*$AK132)</f>
        <v>0</v>
      </c>
      <c r="BA132" s="115"/>
      <c r="BB132" s="138"/>
      <c r="BC132" s="138"/>
      <c r="BD132" s="138"/>
      <c r="BE132" s="138"/>
      <c r="BF132" s="138"/>
      <c r="BG132" s="138"/>
      <c r="BI132" s="115"/>
      <c r="BJ132" s="138"/>
      <c r="BK132" s="138"/>
      <c r="BL132" s="138"/>
      <c r="BM132" s="138"/>
      <c r="BN132" s="138"/>
      <c r="BO132" s="138"/>
    </row>
    <row r="133" spans="1:67">
      <c r="A133" s="67"/>
      <c r="B133" s="67"/>
      <c r="C133" s="67"/>
      <c r="D133" s="67"/>
      <c r="E133" s="67"/>
      <c r="F133" s="67"/>
      <c r="G133" s="67"/>
      <c r="H133" s="20">
        <v>2041</v>
      </c>
      <c r="I133" s="16">
        <f t="shared" si="49"/>
        <v>0</v>
      </c>
      <c r="J133" s="16">
        <f t="shared" si="37"/>
        <v>0</v>
      </c>
      <c r="K133" s="16">
        <f t="shared" si="37"/>
        <v>0</v>
      </c>
      <c r="L133" s="16">
        <f t="shared" si="37"/>
        <v>0</v>
      </c>
      <c r="M133" s="16">
        <f t="shared" si="37"/>
        <v>0</v>
      </c>
      <c r="N133" s="16">
        <f t="shared" si="37"/>
        <v>0</v>
      </c>
      <c r="O133" s="67"/>
      <c r="P133" s="67"/>
      <c r="Q133" s="67"/>
      <c r="R133" s="67"/>
      <c r="S133" s="20">
        <v>2041</v>
      </c>
      <c r="T133" s="136">
        <f>HLOOKUP($S133,'Fixed - Labor'!$A$21:$AE$24,2,FALSE)</f>
        <v>9695473.3378179893</v>
      </c>
      <c r="U133" s="155" t="str">
        <f t="shared" si="50"/>
        <v>Retired</v>
      </c>
      <c r="V133" s="155" t="str">
        <f t="shared" si="38"/>
        <v>Retired</v>
      </c>
      <c r="W133" s="155" t="str">
        <f t="shared" si="39"/>
        <v>Retired</v>
      </c>
      <c r="X133" s="155" t="str">
        <f t="shared" si="40"/>
        <v>Retired</v>
      </c>
      <c r="Y133" s="155" t="str">
        <f t="shared" si="41"/>
        <v>Retired</v>
      </c>
      <c r="Z133" s="155" t="str">
        <f t="shared" si="42"/>
        <v>Retired</v>
      </c>
      <c r="AB133" s="20">
        <v>2041</v>
      </c>
      <c r="AC133" s="16">
        <f>IF(U133="Retired",0,HLOOKUP(U133,'Fixed - Labor'!$C$29:$E$37,'Scenario 1'!$H$24,FALSE)*$T133)</f>
        <v>0</v>
      </c>
      <c r="AD133" s="16">
        <f>IF(V133="Retired",0,HLOOKUP(V133,'Fixed - Labor'!$C$29:$E$37,'Scenario 1'!$H$24,FALSE)*$T133)</f>
        <v>0</v>
      </c>
      <c r="AE133" s="16">
        <f>IF(W133="Retired",0,HLOOKUP(W133,'Fixed - Labor'!$C$29:$E$37,'Scenario 1'!$H$24,FALSE)*$T133)</f>
        <v>0</v>
      </c>
      <c r="AF133" s="16">
        <f>IF(X133="Retired",0,HLOOKUP(X133,'Fixed - Labor'!$C$29:$E$37,'Scenario 1'!$H$24,FALSE)*$T133)</f>
        <v>0</v>
      </c>
      <c r="AG133" s="16">
        <f>IF(Y133="Retired",0,HLOOKUP(Y133,'Fixed - Labor'!$C$29:$E$37,'Scenario 1'!$H$24,FALSE)*$T133)</f>
        <v>0</v>
      </c>
      <c r="AH133" s="16">
        <f>IF(Z133="Retired",0,HLOOKUP(Z133,'Fixed - Labor'!$C$29:$E$37,'Scenario 1'!$H$24,FALSE)*$T133)</f>
        <v>0</v>
      </c>
      <c r="AJ133" s="20">
        <v>2041</v>
      </c>
      <c r="AK133" s="16">
        <f>HLOOKUP($AJ133,'Fixed - Labor'!$A$21:$AE$24,3,FALSE)</f>
        <v>19945227.786663789</v>
      </c>
      <c r="AL133" s="155" t="str">
        <f t="shared" si="51"/>
        <v>Retired</v>
      </c>
      <c r="AM133" s="155" t="str">
        <f t="shared" si="44"/>
        <v>Retired</v>
      </c>
      <c r="AN133" s="155" t="str">
        <f t="shared" si="45"/>
        <v>Retired</v>
      </c>
      <c r="AO133" s="155" t="str">
        <f t="shared" si="46"/>
        <v>Retired</v>
      </c>
      <c r="AP133" s="155" t="str">
        <f t="shared" si="47"/>
        <v>Retired</v>
      </c>
      <c r="AQ133" s="155" t="str">
        <f t="shared" si="48"/>
        <v>Retired</v>
      </c>
      <c r="AS133" s="20">
        <v>2041</v>
      </c>
      <c r="AT133" s="16">
        <f>IF(AL133="Retired",0,HLOOKUP(AL133,'Fixed - Labor'!$C$29:$E$37,'Scenario 1'!$H$24,FALSE)*$AK133)</f>
        <v>0</v>
      </c>
      <c r="AU133" s="16">
        <f>IF(AM133="Retired",0,HLOOKUP(AM133,'Fixed - Labor'!$C$29:$E$37,'Scenario 1'!$H$24,FALSE)*$AK133)</f>
        <v>0</v>
      </c>
      <c r="AV133" s="16">
        <f>IF(AN133="Retired",0,HLOOKUP(AN133,'Fixed - Labor'!$C$29:$E$37,'Scenario 1'!$H$24,FALSE)*$AK133)</f>
        <v>0</v>
      </c>
      <c r="AW133" s="16">
        <f>IF(AO133="Retired",0,HLOOKUP(AO133,'Fixed - Labor'!$C$29:$E$37,'Scenario 1'!$H$24,FALSE)*$AK133)</f>
        <v>0</v>
      </c>
      <c r="AX133" s="16">
        <f>IF(AP133="Retired",0,HLOOKUP(AP133,'Fixed - Labor'!$C$29:$E$37,'Scenario 1'!$H$24,FALSE)*$AK133)</f>
        <v>0</v>
      </c>
      <c r="AY133" s="16">
        <f>IF(AQ133="Retired",0,HLOOKUP(AQ133,'Fixed - Labor'!$C$29:$E$37,'Scenario 1'!$H$24,FALSE)*$AK133)</f>
        <v>0</v>
      </c>
      <c r="BA133" s="115"/>
      <c r="BB133" s="138"/>
      <c r="BC133" s="138"/>
      <c r="BD133" s="138"/>
      <c r="BE133" s="138"/>
      <c r="BF133" s="138"/>
      <c r="BG133" s="138"/>
      <c r="BI133" s="115"/>
      <c r="BJ133" s="138"/>
      <c r="BK133" s="138"/>
      <c r="BL133" s="138"/>
      <c r="BM133" s="138"/>
      <c r="BN133" s="138"/>
      <c r="BO133" s="138"/>
    </row>
    <row r="134" spans="1:67">
      <c r="A134" s="67"/>
      <c r="B134" s="67"/>
      <c r="C134" s="67"/>
      <c r="D134" s="67"/>
      <c r="E134" s="67"/>
      <c r="F134" s="67"/>
      <c r="G134" s="67"/>
      <c r="H134" s="20">
        <v>2042</v>
      </c>
      <c r="I134" s="16">
        <f t="shared" si="49"/>
        <v>0</v>
      </c>
      <c r="J134" s="16">
        <f t="shared" si="37"/>
        <v>0</v>
      </c>
      <c r="K134" s="16">
        <f t="shared" si="37"/>
        <v>0</v>
      </c>
      <c r="L134" s="16">
        <f t="shared" si="37"/>
        <v>0</v>
      </c>
      <c r="M134" s="16">
        <f t="shared" si="37"/>
        <v>0</v>
      </c>
      <c r="N134" s="16">
        <f t="shared" si="37"/>
        <v>0</v>
      </c>
      <c r="O134" s="67"/>
      <c r="P134" s="67"/>
      <c r="Q134" s="67"/>
      <c r="R134" s="67"/>
      <c r="S134" s="20">
        <v>2042</v>
      </c>
      <c r="T134" s="136">
        <f>HLOOKUP($S134,'Fixed - Labor'!$A$21:$AE$24,2,FALSE)</f>
        <v>9889382.804574348</v>
      </c>
      <c r="U134" s="155" t="str">
        <f t="shared" si="50"/>
        <v>Retired</v>
      </c>
      <c r="V134" s="155" t="str">
        <f t="shared" si="38"/>
        <v>Retired</v>
      </c>
      <c r="W134" s="155" t="str">
        <f t="shared" si="39"/>
        <v>Retired</v>
      </c>
      <c r="X134" s="155" t="str">
        <f t="shared" si="40"/>
        <v>Retired</v>
      </c>
      <c r="Y134" s="155" t="str">
        <f t="shared" si="41"/>
        <v>Retired</v>
      </c>
      <c r="Z134" s="155" t="str">
        <f t="shared" si="42"/>
        <v>Retired</v>
      </c>
      <c r="AB134" s="20">
        <v>2042</v>
      </c>
      <c r="AC134" s="16">
        <f>IF(U134="Retired",0,HLOOKUP(U134,'Fixed - Labor'!$C$29:$E$37,'Scenario 1'!$H$24,FALSE)*$T134)</f>
        <v>0</v>
      </c>
      <c r="AD134" s="16">
        <f>IF(V134="Retired",0,HLOOKUP(V134,'Fixed - Labor'!$C$29:$E$37,'Scenario 1'!$H$24,FALSE)*$T134)</f>
        <v>0</v>
      </c>
      <c r="AE134" s="16">
        <f>IF(W134="Retired",0,HLOOKUP(W134,'Fixed - Labor'!$C$29:$E$37,'Scenario 1'!$H$24,FALSE)*$T134)</f>
        <v>0</v>
      </c>
      <c r="AF134" s="16">
        <f>IF(X134="Retired",0,HLOOKUP(X134,'Fixed - Labor'!$C$29:$E$37,'Scenario 1'!$H$24,FALSE)*$T134)</f>
        <v>0</v>
      </c>
      <c r="AG134" s="16">
        <f>IF(Y134="Retired",0,HLOOKUP(Y134,'Fixed - Labor'!$C$29:$E$37,'Scenario 1'!$H$24,FALSE)*$T134)</f>
        <v>0</v>
      </c>
      <c r="AH134" s="16">
        <f>IF(Z134="Retired",0,HLOOKUP(Z134,'Fixed - Labor'!$C$29:$E$37,'Scenario 1'!$H$24,FALSE)*$T134)</f>
        <v>0</v>
      </c>
      <c r="AJ134" s="20">
        <v>2042</v>
      </c>
      <c r="AK134" s="16">
        <f>HLOOKUP($AJ134,'Fixed - Labor'!$A$21:$AE$24,3,FALSE)</f>
        <v>20344132.342397064</v>
      </c>
      <c r="AL134" s="155" t="str">
        <f t="shared" si="51"/>
        <v>Retired</v>
      </c>
      <c r="AM134" s="155" t="str">
        <f t="shared" si="44"/>
        <v>Retired</v>
      </c>
      <c r="AN134" s="155" t="str">
        <f t="shared" si="45"/>
        <v>Retired</v>
      </c>
      <c r="AO134" s="155" t="str">
        <f t="shared" si="46"/>
        <v>Retired</v>
      </c>
      <c r="AP134" s="155" t="str">
        <f t="shared" si="47"/>
        <v>Retired</v>
      </c>
      <c r="AQ134" s="155" t="str">
        <f t="shared" si="48"/>
        <v>Retired</v>
      </c>
      <c r="AS134" s="20">
        <v>2042</v>
      </c>
      <c r="AT134" s="16">
        <f>IF(AL134="Retired",0,HLOOKUP(AL134,'Fixed - Labor'!$C$29:$E$37,'Scenario 1'!$H$24,FALSE)*$AK134)</f>
        <v>0</v>
      </c>
      <c r="AU134" s="16">
        <f>IF(AM134="Retired",0,HLOOKUP(AM134,'Fixed - Labor'!$C$29:$E$37,'Scenario 1'!$H$24,FALSE)*$AK134)</f>
        <v>0</v>
      </c>
      <c r="AV134" s="16">
        <f>IF(AN134="Retired",0,HLOOKUP(AN134,'Fixed - Labor'!$C$29:$E$37,'Scenario 1'!$H$24,FALSE)*$AK134)</f>
        <v>0</v>
      </c>
      <c r="AW134" s="16">
        <f>IF(AO134="Retired",0,HLOOKUP(AO134,'Fixed - Labor'!$C$29:$E$37,'Scenario 1'!$H$24,FALSE)*$AK134)</f>
        <v>0</v>
      </c>
      <c r="AX134" s="16">
        <f>IF(AP134="Retired",0,HLOOKUP(AP134,'Fixed - Labor'!$C$29:$E$37,'Scenario 1'!$H$24,FALSE)*$AK134)</f>
        <v>0</v>
      </c>
      <c r="AY134" s="16">
        <f>IF(AQ134="Retired",0,HLOOKUP(AQ134,'Fixed - Labor'!$C$29:$E$37,'Scenario 1'!$H$24,FALSE)*$AK134)</f>
        <v>0</v>
      </c>
      <c r="BA134" s="115"/>
      <c r="BB134" s="138"/>
      <c r="BC134" s="138"/>
      <c r="BD134" s="138"/>
      <c r="BE134" s="138"/>
      <c r="BF134" s="138"/>
      <c r="BG134" s="138"/>
      <c r="BI134" s="115"/>
      <c r="BJ134" s="138"/>
      <c r="BK134" s="138"/>
      <c r="BL134" s="138"/>
      <c r="BM134" s="138"/>
      <c r="BN134" s="138"/>
      <c r="BO134" s="138"/>
    </row>
    <row r="135" spans="1:67">
      <c r="A135" s="67"/>
      <c r="B135" s="67"/>
      <c r="C135" s="67"/>
      <c r="D135" s="67"/>
      <c r="E135" s="67"/>
      <c r="F135" s="67"/>
      <c r="G135" s="67"/>
      <c r="H135" s="20">
        <v>2043</v>
      </c>
      <c r="I135" s="16">
        <f t="shared" si="49"/>
        <v>0</v>
      </c>
      <c r="J135" s="16">
        <f t="shared" si="37"/>
        <v>0</v>
      </c>
      <c r="K135" s="16">
        <f t="shared" si="37"/>
        <v>0</v>
      </c>
      <c r="L135" s="16">
        <f t="shared" si="37"/>
        <v>0</v>
      </c>
      <c r="M135" s="16">
        <f t="shared" si="37"/>
        <v>0</v>
      </c>
      <c r="N135" s="16">
        <f t="shared" si="37"/>
        <v>0</v>
      </c>
      <c r="O135" s="67"/>
      <c r="P135" s="67"/>
      <c r="Q135" s="67"/>
      <c r="R135" s="67"/>
      <c r="S135" s="20">
        <v>2043</v>
      </c>
      <c r="T135" s="136">
        <f>HLOOKUP($S135,'Fixed - Labor'!$A$21:$AE$24,2,FALSE)</f>
        <v>10087170.460665835</v>
      </c>
      <c r="U135" s="155" t="str">
        <f t="shared" si="50"/>
        <v>Retired</v>
      </c>
      <c r="V135" s="155" t="str">
        <f t="shared" si="38"/>
        <v>Retired</v>
      </c>
      <c r="W135" s="155" t="str">
        <f t="shared" si="39"/>
        <v>Retired</v>
      </c>
      <c r="X135" s="155" t="str">
        <f t="shared" si="40"/>
        <v>Retired</v>
      </c>
      <c r="Y135" s="155" t="str">
        <f t="shared" si="41"/>
        <v>Retired</v>
      </c>
      <c r="Z135" s="155" t="str">
        <f t="shared" si="42"/>
        <v>Retired</v>
      </c>
      <c r="AB135" s="20">
        <v>2043</v>
      </c>
      <c r="AC135" s="16">
        <f>IF(U135="Retired",0,HLOOKUP(U135,'Fixed - Labor'!$C$29:$E$37,'Scenario 1'!$H$24,FALSE)*$T135)</f>
        <v>0</v>
      </c>
      <c r="AD135" s="16">
        <f>IF(V135="Retired",0,HLOOKUP(V135,'Fixed - Labor'!$C$29:$E$37,'Scenario 1'!$H$24,FALSE)*$T135)</f>
        <v>0</v>
      </c>
      <c r="AE135" s="16">
        <f>IF(W135="Retired",0,HLOOKUP(W135,'Fixed - Labor'!$C$29:$E$37,'Scenario 1'!$H$24,FALSE)*$T135)</f>
        <v>0</v>
      </c>
      <c r="AF135" s="16">
        <f>IF(X135="Retired",0,HLOOKUP(X135,'Fixed - Labor'!$C$29:$E$37,'Scenario 1'!$H$24,FALSE)*$T135)</f>
        <v>0</v>
      </c>
      <c r="AG135" s="16">
        <f>IF(Y135="Retired",0,HLOOKUP(Y135,'Fixed - Labor'!$C$29:$E$37,'Scenario 1'!$H$24,FALSE)*$T135)</f>
        <v>0</v>
      </c>
      <c r="AH135" s="16">
        <f>IF(Z135="Retired",0,HLOOKUP(Z135,'Fixed - Labor'!$C$29:$E$37,'Scenario 1'!$H$24,FALSE)*$T135)</f>
        <v>0</v>
      </c>
      <c r="AJ135" s="20">
        <v>2043</v>
      </c>
      <c r="AK135" s="16">
        <f>HLOOKUP($AJ135,'Fixed - Labor'!$A$21:$AE$24,3,FALSE)</f>
        <v>20751014.989245005</v>
      </c>
      <c r="AL135" s="155" t="str">
        <f t="shared" si="51"/>
        <v>Retired</v>
      </c>
      <c r="AM135" s="155" t="str">
        <f t="shared" si="44"/>
        <v>Retired</v>
      </c>
      <c r="AN135" s="155" t="str">
        <f t="shared" si="45"/>
        <v>Retired</v>
      </c>
      <c r="AO135" s="155" t="str">
        <f t="shared" si="46"/>
        <v>Retired</v>
      </c>
      <c r="AP135" s="155" t="str">
        <f t="shared" si="47"/>
        <v>Retired</v>
      </c>
      <c r="AQ135" s="155" t="str">
        <f t="shared" si="48"/>
        <v>Retired</v>
      </c>
      <c r="AS135" s="20">
        <v>2043</v>
      </c>
      <c r="AT135" s="16">
        <f>IF(AL135="Retired",0,HLOOKUP(AL135,'Fixed - Labor'!$C$29:$E$37,'Scenario 1'!$H$24,FALSE)*$AK135)</f>
        <v>0</v>
      </c>
      <c r="AU135" s="16">
        <f>IF(AM135="Retired",0,HLOOKUP(AM135,'Fixed - Labor'!$C$29:$E$37,'Scenario 1'!$H$24,FALSE)*$AK135)</f>
        <v>0</v>
      </c>
      <c r="AV135" s="16">
        <f>IF(AN135="Retired",0,HLOOKUP(AN135,'Fixed - Labor'!$C$29:$E$37,'Scenario 1'!$H$24,FALSE)*$AK135)</f>
        <v>0</v>
      </c>
      <c r="AW135" s="16">
        <f>IF(AO135="Retired",0,HLOOKUP(AO135,'Fixed - Labor'!$C$29:$E$37,'Scenario 1'!$H$24,FALSE)*$AK135)</f>
        <v>0</v>
      </c>
      <c r="AX135" s="16">
        <f>IF(AP135="Retired",0,HLOOKUP(AP135,'Fixed - Labor'!$C$29:$E$37,'Scenario 1'!$H$24,FALSE)*$AK135)</f>
        <v>0</v>
      </c>
      <c r="AY135" s="16">
        <f>IF(AQ135="Retired",0,HLOOKUP(AQ135,'Fixed - Labor'!$C$29:$E$37,'Scenario 1'!$H$24,FALSE)*$AK135)</f>
        <v>0</v>
      </c>
      <c r="BA135" s="115"/>
      <c r="BB135" s="138"/>
      <c r="BC135" s="138"/>
      <c r="BD135" s="138"/>
      <c r="BE135" s="138"/>
      <c r="BF135" s="138"/>
      <c r="BG135" s="138"/>
      <c r="BI135" s="115"/>
      <c r="BJ135" s="138"/>
      <c r="BK135" s="138"/>
      <c r="BL135" s="138"/>
      <c r="BM135" s="138"/>
      <c r="BN135" s="138"/>
      <c r="BO135" s="138"/>
    </row>
    <row r="136" spans="1:67">
      <c r="A136" s="67"/>
      <c r="B136" s="67"/>
      <c r="C136" s="67"/>
      <c r="D136" s="67"/>
      <c r="E136" s="67"/>
      <c r="F136" s="67"/>
      <c r="G136" s="67"/>
      <c r="H136" s="20">
        <v>2044</v>
      </c>
      <c r="I136" s="16">
        <f t="shared" si="49"/>
        <v>0</v>
      </c>
      <c r="J136" s="16">
        <f t="shared" si="37"/>
        <v>0</v>
      </c>
      <c r="K136" s="16">
        <f t="shared" si="37"/>
        <v>0</v>
      </c>
      <c r="L136" s="16">
        <f t="shared" si="37"/>
        <v>0</v>
      </c>
      <c r="M136" s="16">
        <f t="shared" si="37"/>
        <v>0</v>
      </c>
      <c r="N136" s="16">
        <f t="shared" si="37"/>
        <v>0</v>
      </c>
      <c r="O136" s="67"/>
      <c r="P136" s="67"/>
      <c r="Q136" s="67"/>
      <c r="R136" s="67"/>
      <c r="S136" s="20">
        <v>2044</v>
      </c>
      <c r="T136" s="136">
        <f>HLOOKUP($S136,'Fixed - Labor'!$A$21:$AE$24,2,FALSE)</f>
        <v>10288913.869879153</v>
      </c>
      <c r="U136" s="155" t="str">
        <f t="shared" si="50"/>
        <v>Retired</v>
      </c>
      <c r="V136" s="155" t="str">
        <f t="shared" si="38"/>
        <v>Retired</v>
      </c>
      <c r="W136" s="155" t="str">
        <f t="shared" si="39"/>
        <v>Retired</v>
      </c>
      <c r="X136" s="155" t="str">
        <f t="shared" si="40"/>
        <v>Retired</v>
      </c>
      <c r="Y136" s="155" t="str">
        <f t="shared" si="41"/>
        <v>Retired</v>
      </c>
      <c r="Z136" s="155" t="str">
        <f t="shared" si="42"/>
        <v>Retired</v>
      </c>
      <c r="AB136" s="20">
        <v>2044</v>
      </c>
      <c r="AC136" s="16">
        <f>IF(U136="Retired",0,HLOOKUP(U136,'Fixed - Labor'!$C$29:$E$37,'Scenario 1'!$H$24,FALSE)*$T136)</f>
        <v>0</v>
      </c>
      <c r="AD136" s="16">
        <f>IF(V136="Retired",0,HLOOKUP(V136,'Fixed - Labor'!$C$29:$E$37,'Scenario 1'!$H$24,FALSE)*$T136)</f>
        <v>0</v>
      </c>
      <c r="AE136" s="16">
        <f>IF(W136="Retired",0,HLOOKUP(W136,'Fixed - Labor'!$C$29:$E$37,'Scenario 1'!$H$24,FALSE)*$T136)</f>
        <v>0</v>
      </c>
      <c r="AF136" s="16">
        <f>IF(X136="Retired",0,HLOOKUP(X136,'Fixed - Labor'!$C$29:$E$37,'Scenario 1'!$H$24,FALSE)*$T136)</f>
        <v>0</v>
      </c>
      <c r="AG136" s="16">
        <f>IF(Y136="Retired",0,HLOOKUP(Y136,'Fixed - Labor'!$C$29:$E$37,'Scenario 1'!$H$24,FALSE)*$T136)</f>
        <v>0</v>
      </c>
      <c r="AH136" s="16">
        <f>IF(Z136="Retired",0,HLOOKUP(Z136,'Fixed - Labor'!$C$29:$E$37,'Scenario 1'!$H$24,FALSE)*$T136)</f>
        <v>0</v>
      </c>
      <c r="AJ136" s="20">
        <v>2044</v>
      </c>
      <c r="AK136" s="16">
        <f>HLOOKUP($AJ136,'Fixed - Labor'!$A$21:$AE$24,3,FALSE)</f>
        <v>21166035.289029907</v>
      </c>
      <c r="AL136" s="155" t="str">
        <f t="shared" si="51"/>
        <v>Retired</v>
      </c>
      <c r="AM136" s="155" t="str">
        <f t="shared" si="44"/>
        <v>Retired</v>
      </c>
      <c r="AN136" s="155" t="str">
        <f t="shared" si="45"/>
        <v>Retired</v>
      </c>
      <c r="AO136" s="155" t="str">
        <f t="shared" si="46"/>
        <v>Retired</v>
      </c>
      <c r="AP136" s="155" t="str">
        <f t="shared" si="47"/>
        <v>Retired</v>
      </c>
      <c r="AQ136" s="155" t="str">
        <f t="shared" si="48"/>
        <v>Retired</v>
      </c>
      <c r="AS136" s="20">
        <v>2044</v>
      </c>
      <c r="AT136" s="16">
        <f>IF(AL136="Retired",0,HLOOKUP(AL136,'Fixed - Labor'!$C$29:$E$37,'Scenario 1'!$H$24,FALSE)*$AK136)</f>
        <v>0</v>
      </c>
      <c r="AU136" s="16">
        <f>IF(AM136="Retired",0,HLOOKUP(AM136,'Fixed - Labor'!$C$29:$E$37,'Scenario 1'!$H$24,FALSE)*$AK136)</f>
        <v>0</v>
      </c>
      <c r="AV136" s="16">
        <f>IF(AN136="Retired",0,HLOOKUP(AN136,'Fixed - Labor'!$C$29:$E$37,'Scenario 1'!$H$24,FALSE)*$AK136)</f>
        <v>0</v>
      </c>
      <c r="AW136" s="16">
        <f>IF(AO136="Retired",0,HLOOKUP(AO136,'Fixed - Labor'!$C$29:$E$37,'Scenario 1'!$H$24,FALSE)*$AK136)</f>
        <v>0</v>
      </c>
      <c r="AX136" s="16">
        <f>IF(AP136="Retired",0,HLOOKUP(AP136,'Fixed - Labor'!$C$29:$E$37,'Scenario 1'!$H$24,FALSE)*$AK136)</f>
        <v>0</v>
      </c>
      <c r="AY136" s="16">
        <f>IF(AQ136="Retired",0,HLOOKUP(AQ136,'Fixed - Labor'!$C$29:$E$37,'Scenario 1'!$H$24,FALSE)*$AK136)</f>
        <v>0</v>
      </c>
      <c r="BA136" s="115"/>
      <c r="BB136" s="138"/>
      <c r="BC136" s="138"/>
      <c r="BD136" s="138"/>
      <c r="BE136" s="138"/>
      <c r="BF136" s="138"/>
      <c r="BG136" s="138"/>
      <c r="BI136" s="115"/>
      <c r="BJ136" s="138"/>
      <c r="BK136" s="138"/>
      <c r="BL136" s="138"/>
      <c r="BM136" s="138"/>
      <c r="BN136" s="138"/>
      <c r="BO136" s="138"/>
    </row>
    <row r="137" spans="1:67">
      <c r="A137" s="67"/>
      <c r="B137" s="67"/>
      <c r="C137" s="67"/>
      <c r="D137" s="67"/>
      <c r="E137" s="67"/>
      <c r="F137" s="67"/>
      <c r="G137" s="67"/>
      <c r="H137" s="21">
        <v>2045</v>
      </c>
      <c r="I137" s="17">
        <f t="shared" si="49"/>
        <v>0</v>
      </c>
      <c r="J137" s="17">
        <f t="shared" si="37"/>
        <v>0</v>
      </c>
      <c r="K137" s="17">
        <f t="shared" si="37"/>
        <v>0</v>
      </c>
      <c r="L137" s="17">
        <f t="shared" si="37"/>
        <v>0</v>
      </c>
      <c r="M137" s="17">
        <f t="shared" si="37"/>
        <v>0</v>
      </c>
      <c r="N137" s="17">
        <f t="shared" si="37"/>
        <v>0</v>
      </c>
      <c r="O137" s="67"/>
      <c r="P137" s="67"/>
      <c r="Q137" s="67"/>
      <c r="R137" s="67"/>
      <c r="S137" s="21">
        <v>2045</v>
      </c>
      <c r="T137" s="137">
        <f>HLOOKUP($S137,'Fixed - Labor'!$A$21:$AE$24,2,FALSE)</f>
        <v>10494692.147276737</v>
      </c>
      <c r="U137" s="157" t="str">
        <f t="shared" si="50"/>
        <v>Retired</v>
      </c>
      <c r="V137" s="157" t="str">
        <f t="shared" si="38"/>
        <v>Retired</v>
      </c>
      <c r="W137" s="157" t="str">
        <f t="shared" si="39"/>
        <v>Retired</v>
      </c>
      <c r="X137" s="157" t="str">
        <f t="shared" si="40"/>
        <v>Retired</v>
      </c>
      <c r="Y137" s="157" t="str">
        <f t="shared" si="41"/>
        <v>Retired</v>
      </c>
      <c r="Z137" s="157" t="str">
        <f t="shared" si="42"/>
        <v>Retired</v>
      </c>
      <c r="AB137" s="21">
        <v>2045</v>
      </c>
      <c r="AC137" s="17">
        <f>IF(U137="Retired",0,HLOOKUP(U137,'Fixed - Labor'!$C$29:$E$37,'Scenario 1'!$H$24,FALSE)*$T137)</f>
        <v>0</v>
      </c>
      <c r="AD137" s="17">
        <f>IF(V137="Retired",0,HLOOKUP(V137,'Fixed - Labor'!$C$29:$E$37,'Scenario 1'!$H$24,FALSE)*$T137)</f>
        <v>0</v>
      </c>
      <c r="AE137" s="17">
        <f>IF(W137="Retired",0,HLOOKUP(W137,'Fixed - Labor'!$C$29:$E$37,'Scenario 1'!$H$24,FALSE)*$T137)</f>
        <v>0</v>
      </c>
      <c r="AF137" s="17">
        <f>IF(X137="Retired",0,HLOOKUP(X137,'Fixed - Labor'!$C$29:$E$37,'Scenario 1'!$H$24,FALSE)*$T137)</f>
        <v>0</v>
      </c>
      <c r="AG137" s="17">
        <f>IF(Y137="Retired",0,HLOOKUP(Y137,'Fixed - Labor'!$C$29:$E$37,'Scenario 1'!$H$24,FALSE)*$T137)</f>
        <v>0</v>
      </c>
      <c r="AH137" s="17">
        <f>IF(Z137="Retired",0,HLOOKUP(Z137,'Fixed - Labor'!$C$29:$E$37,'Scenario 1'!$H$24,FALSE)*$T137)</f>
        <v>0</v>
      </c>
      <c r="AJ137" s="21">
        <v>2045</v>
      </c>
      <c r="AK137" s="17">
        <f>HLOOKUP($AJ137,'Fixed - Labor'!$A$21:$AE$24,3,FALSE)</f>
        <v>21589355.994810507</v>
      </c>
      <c r="AL137" s="157" t="str">
        <f t="shared" si="51"/>
        <v>Retired</v>
      </c>
      <c r="AM137" s="157" t="str">
        <f t="shared" si="44"/>
        <v>Retired</v>
      </c>
      <c r="AN137" s="157" t="str">
        <f t="shared" si="45"/>
        <v>Retired</v>
      </c>
      <c r="AO137" s="157" t="str">
        <f t="shared" si="46"/>
        <v>Retired</v>
      </c>
      <c r="AP137" s="157" t="str">
        <f t="shared" si="47"/>
        <v>Retired</v>
      </c>
      <c r="AQ137" s="157" t="str">
        <f t="shared" si="48"/>
        <v>Retired</v>
      </c>
      <c r="AS137" s="21">
        <v>2045</v>
      </c>
      <c r="AT137" s="16">
        <f>IF(AL137="Retired",0,HLOOKUP(AL137,'Fixed - Labor'!$C$29:$E$37,'Scenario 1'!$H$24,FALSE)*$AK137)</f>
        <v>0</v>
      </c>
      <c r="AU137" s="16">
        <f>IF(AM137="Retired",0,HLOOKUP(AM137,'Fixed - Labor'!$C$29:$E$37,'Scenario 1'!$H$24,FALSE)*$AK137)</f>
        <v>0</v>
      </c>
      <c r="AV137" s="16">
        <f>IF(AN137="Retired",0,HLOOKUP(AN137,'Fixed - Labor'!$C$29:$E$37,'Scenario 1'!$H$24,FALSE)*$AK137)</f>
        <v>0</v>
      </c>
      <c r="AW137" s="16">
        <f>IF(AO137="Retired",0,HLOOKUP(AO137,'Fixed - Labor'!$C$29:$E$37,'Scenario 1'!$H$24,FALSE)*$AK137)</f>
        <v>0</v>
      </c>
      <c r="AX137" s="16">
        <f>IF(AP137="Retired",0,HLOOKUP(AP137,'Fixed - Labor'!$C$29:$E$37,'Scenario 1'!$H$24,FALSE)*$AK137)</f>
        <v>0</v>
      </c>
      <c r="AY137" s="16">
        <f>IF(AQ137="Retired",0,HLOOKUP(AQ137,'Fixed - Labor'!$C$29:$E$37,'Scenario 1'!$H$24,FALSE)*$AK137)</f>
        <v>0</v>
      </c>
      <c r="BA137" s="115"/>
      <c r="BB137" s="138"/>
      <c r="BC137" s="138"/>
      <c r="BD137" s="138"/>
      <c r="BE137" s="138"/>
      <c r="BF137" s="138"/>
      <c r="BG137" s="138"/>
      <c r="BI137" s="115"/>
      <c r="BJ137" s="138"/>
      <c r="BK137" s="138"/>
      <c r="BL137" s="138"/>
      <c r="BM137" s="138"/>
      <c r="BN137" s="138"/>
      <c r="BO137" s="138"/>
    </row>
    <row r="138" spans="1:67">
      <c r="A138" s="67"/>
      <c r="B138" s="67"/>
      <c r="C138" s="67"/>
      <c r="D138" s="67"/>
      <c r="E138" s="67"/>
      <c r="F138" s="67"/>
      <c r="G138" s="67"/>
      <c r="H138" s="55" t="s">
        <v>26</v>
      </c>
      <c r="I138" s="54">
        <f t="shared" ref="I138:N138" si="52">SUM(I109:I137)</f>
        <v>136338525.48585999</v>
      </c>
      <c r="J138" s="54">
        <f t="shared" si="52"/>
        <v>157506804.55417719</v>
      </c>
      <c r="K138" s="54">
        <f t="shared" si="52"/>
        <v>179098449.20386073</v>
      </c>
      <c r="L138" s="54">
        <f t="shared" si="52"/>
        <v>223585873.84006873</v>
      </c>
      <c r="M138" s="54">
        <f t="shared" si="52"/>
        <v>269870590.43157953</v>
      </c>
      <c r="N138" s="54">
        <f t="shared" si="52"/>
        <v>318025209.57338738</v>
      </c>
      <c r="O138" s="67"/>
      <c r="P138" s="67"/>
      <c r="Q138" s="67"/>
      <c r="R138" s="67"/>
    </row>
    <row r="139" spans="1:67">
      <c r="A139" s="67"/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27" t="s">
        <v>111</v>
      </c>
    </row>
    <row r="140" spans="1:67">
      <c r="A140" s="67"/>
      <c r="B140" s="67"/>
      <c r="C140" s="67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</row>
    <row r="141" spans="1:67">
      <c r="A141" s="67"/>
      <c r="B141" s="42" t="s">
        <v>365</v>
      </c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25" t="s">
        <v>52</v>
      </c>
      <c r="AB141" s="25" t="s">
        <v>118</v>
      </c>
      <c r="AJ141" s="25" t="s">
        <v>54</v>
      </c>
      <c r="AS141" s="25" t="s">
        <v>119</v>
      </c>
      <c r="BA141" s="25"/>
      <c r="BI141" s="25"/>
    </row>
    <row r="142" spans="1:67">
      <c r="A142" s="67"/>
      <c r="B142" s="67"/>
      <c r="C142" s="67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</row>
    <row r="143" spans="1:67">
      <c r="A143" s="67"/>
      <c r="B143" s="67"/>
      <c r="C143" s="67"/>
      <c r="D143" s="67"/>
      <c r="E143" s="67"/>
      <c r="F143" s="67"/>
      <c r="G143" s="67"/>
      <c r="H143" s="28" t="s">
        <v>33</v>
      </c>
      <c r="I143" s="28">
        <f t="shared" ref="I143:N143" si="53">I108</f>
        <v>1</v>
      </c>
      <c r="J143" s="28" t="str">
        <f t="shared" si="53"/>
        <v>1A</v>
      </c>
      <c r="K143" s="28" t="str">
        <f t="shared" si="53"/>
        <v>1B</v>
      </c>
      <c r="L143" s="28" t="str">
        <f t="shared" si="53"/>
        <v>1C</v>
      </c>
      <c r="M143" s="28" t="str">
        <f t="shared" si="53"/>
        <v>1D</v>
      </c>
      <c r="N143" s="28" t="str">
        <f t="shared" si="53"/>
        <v>1E</v>
      </c>
      <c r="O143" s="67"/>
      <c r="P143" s="67"/>
      <c r="Q143" s="67"/>
      <c r="R143" s="67"/>
      <c r="S143" s="112" t="s">
        <v>33</v>
      </c>
      <c r="T143" s="114" t="s">
        <v>27</v>
      </c>
      <c r="U143" s="112">
        <f t="shared" ref="U143:Z143" si="54">U108</f>
        <v>1</v>
      </c>
      <c r="V143" s="112" t="str">
        <f t="shared" si="54"/>
        <v>1A</v>
      </c>
      <c r="W143" s="112" t="str">
        <f t="shared" si="54"/>
        <v>1B</v>
      </c>
      <c r="X143" s="112" t="str">
        <f t="shared" si="54"/>
        <v>1C</v>
      </c>
      <c r="Y143" s="112" t="str">
        <f t="shared" si="54"/>
        <v>1D</v>
      </c>
      <c r="Z143" s="112" t="str">
        <f t="shared" si="54"/>
        <v>1E</v>
      </c>
      <c r="AB143" s="112" t="s">
        <v>33</v>
      </c>
      <c r="AC143" s="112">
        <f>U143</f>
        <v>1</v>
      </c>
      <c r="AD143" s="112" t="str">
        <f t="shared" ref="AD143:AH143" si="55">V143</f>
        <v>1A</v>
      </c>
      <c r="AE143" s="112" t="str">
        <f t="shared" si="55"/>
        <v>1B</v>
      </c>
      <c r="AF143" s="112" t="str">
        <f t="shared" si="55"/>
        <v>1C</v>
      </c>
      <c r="AG143" s="113" t="str">
        <f t="shared" si="55"/>
        <v>1D</v>
      </c>
      <c r="AH143" s="112" t="str">
        <f t="shared" si="55"/>
        <v>1E</v>
      </c>
      <c r="AJ143" s="112" t="s">
        <v>33</v>
      </c>
      <c r="AK143" s="114" t="s">
        <v>27</v>
      </c>
      <c r="AL143" s="112">
        <f t="shared" ref="AL143:AQ143" si="56">AL108</f>
        <v>1</v>
      </c>
      <c r="AM143" s="112" t="str">
        <f t="shared" si="56"/>
        <v>1A</v>
      </c>
      <c r="AN143" s="112" t="str">
        <f t="shared" si="56"/>
        <v>1B</v>
      </c>
      <c r="AO143" s="112" t="str">
        <f t="shared" si="56"/>
        <v>1C</v>
      </c>
      <c r="AP143" s="112" t="str">
        <f t="shared" si="56"/>
        <v>1D</v>
      </c>
      <c r="AQ143" s="112" t="str">
        <f t="shared" si="56"/>
        <v>1E</v>
      </c>
      <c r="AS143" s="112" t="s">
        <v>33</v>
      </c>
      <c r="AT143" s="112">
        <f>AL143</f>
        <v>1</v>
      </c>
      <c r="AU143" s="112" t="str">
        <f t="shared" ref="AU143:AY143" si="57">AM143</f>
        <v>1A</v>
      </c>
      <c r="AV143" s="112" t="str">
        <f t="shared" si="57"/>
        <v>1B</v>
      </c>
      <c r="AW143" s="112" t="str">
        <f t="shared" si="57"/>
        <v>1C</v>
      </c>
      <c r="AX143" s="113" t="str">
        <f t="shared" si="57"/>
        <v>1D</v>
      </c>
      <c r="AY143" s="112" t="str">
        <f t="shared" si="57"/>
        <v>1E</v>
      </c>
      <c r="BA143" s="115"/>
      <c r="BB143" s="138"/>
      <c r="BC143" s="138"/>
      <c r="BD143" s="138"/>
      <c r="BE143" s="138"/>
      <c r="BF143" s="138"/>
      <c r="BG143" s="138"/>
      <c r="BI143" s="115"/>
      <c r="BJ143" s="138"/>
      <c r="BK143" s="138"/>
      <c r="BL143" s="138"/>
      <c r="BM143" s="138"/>
      <c r="BN143" s="138"/>
      <c r="BO143" s="138"/>
    </row>
    <row r="144" spans="1:67">
      <c r="A144" s="67"/>
      <c r="B144" s="67"/>
      <c r="C144" s="67"/>
      <c r="D144" s="67"/>
      <c r="E144" s="67"/>
      <c r="F144" s="67"/>
      <c r="G144" s="67"/>
      <c r="H144" s="19">
        <v>2017</v>
      </c>
      <c r="I144" s="16">
        <f t="shared" ref="I144:N172" si="58">AC144+AT144</f>
        <v>10696150.390000001</v>
      </c>
      <c r="J144" s="16">
        <f t="shared" si="58"/>
        <v>10696150.390000001</v>
      </c>
      <c r="K144" s="16">
        <f t="shared" si="58"/>
        <v>10696150.390000001</v>
      </c>
      <c r="L144" s="16">
        <f t="shared" si="58"/>
        <v>10696150.390000001</v>
      </c>
      <c r="M144" s="16">
        <f t="shared" si="58"/>
        <v>10696150.390000001</v>
      </c>
      <c r="N144" s="16">
        <f t="shared" si="58"/>
        <v>10696150.390000001</v>
      </c>
      <c r="O144" s="67"/>
      <c r="P144" s="67"/>
      <c r="Q144" s="67"/>
      <c r="R144" s="67"/>
      <c r="S144" s="19">
        <v>2017</v>
      </c>
      <c r="T144" s="132">
        <f>HLOOKUP($S144,'Fixed - Other'!$A$61:$AE$64,2,FALSE)</f>
        <v>4605762.357934</v>
      </c>
      <c r="U144" s="16">
        <f>IF($K$14="",$T144,IF($K$14&gt;$S144,$T144,VLOOKUP($C6,'Fixed - Other'!$A$69:$C$77,3,FALSE)*$T144))</f>
        <v>4605762.357934</v>
      </c>
      <c r="V144" s="16">
        <f>IF($K$15="",$T144,IF($K$15&gt;$S144,$T144,VLOOKUP($C6,'Fixed - Other'!$A$69:$C$77,3,FALSE)*$T144))</f>
        <v>4605762.357934</v>
      </c>
      <c r="W144" s="16">
        <f>IF($K$16="",$T144,IF($K$16&gt;$S144,$T144,VLOOKUP($C6,'Fixed - Other'!$A$69:$C$77,3,FALSE)*$T144))</f>
        <v>4605762.357934</v>
      </c>
      <c r="X144" s="16">
        <f>IF($K$17="",$T144,IF($K$17&gt;$S144,$T144,VLOOKUP($C6,'Fixed - Other'!$A$69:$C$77,3,FALSE)*$T144))</f>
        <v>4605762.357934</v>
      </c>
      <c r="Y144" s="16">
        <f>IF($K$18="",$T144,IF($K$18&gt;$S144,$T144,VLOOKUP($C6,'Fixed - Other'!$A$69:$C$77,3,FALSE)*$T144))</f>
        <v>4605762.357934</v>
      </c>
      <c r="Z144" s="16">
        <f>IF($K$19="",$T144,IF($K$19&gt;$S144,$T144,VLOOKUP($C6,'Fixed - Other'!$A$69:$C$77,3,FALSE)*$T144))</f>
        <v>4605762.357934</v>
      </c>
      <c r="AB144" s="19">
        <v>2017</v>
      </c>
      <c r="AC144" s="16">
        <f t="shared" ref="AC144:AC172" si="59">IF($AB144&gt;$I$14,0,U144)</f>
        <v>4605762.357934</v>
      </c>
      <c r="AD144" s="16">
        <f t="shared" ref="AD144:AD172" si="60">IF($AB144&gt;$I$15,0,V144)</f>
        <v>4605762.357934</v>
      </c>
      <c r="AE144" s="16">
        <f t="shared" ref="AE144:AE172" si="61">IF($AB144&gt;$I$16,0,W144)</f>
        <v>4605762.357934</v>
      </c>
      <c r="AF144" s="16">
        <f t="shared" ref="AF144:AF172" si="62">IF($AB144&gt;$I$17,0,X144)</f>
        <v>4605762.357934</v>
      </c>
      <c r="AG144" s="136">
        <f t="shared" ref="AG144:AG172" si="63">IF($AB144&gt;$I$18,0,Y144)</f>
        <v>4605762.357934</v>
      </c>
      <c r="AH144" s="16">
        <f t="shared" ref="AH144:AH172" si="64">IF($AB144&gt;$I$19,0,Z144)</f>
        <v>4605762.357934</v>
      </c>
      <c r="AJ144" s="19">
        <v>2017</v>
      </c>
      <c r="AK144" s="132">
        <f>HLOOKUP($S144,'Fixed - Other'!$A$61:$AE$64,3,FALSE)</f>
        <v>6090388.0320660006</v>
      </c>
      <c r="AL144" s="16">
        <f>IF($K$14="",$AK144,IF($K$14&gt;$AJ144,$AK144,VLOOKUP($C6,'Fixed - Other'!$A$69:$C$77,3,FALSE)*$AK144))</f>
        <v>6090388.0320660006</v>
      </c>
      <c r="AM144" s="16">
        <f>IF($K$15="",$AK144,IF($K$15&gt;$AJ144,$AK144,VLOOKUP($C6,'Fixed - Other'!$A$69:$C$77,3,FALSE)*$AK144))</f>
        <v>6090388.0320660006</v>
      </c>
      <c r="AN144" s="16">
        <f>IF($K$16="",$AK144,IF($K$16&gt;$AJ144,$AK144,VLOOKUP($C6,'Fixed - Other'!$A$69:$C$77,3,FALSE)*$AK144))</f>
        <v>6090388.0320660006</v>
      </c>
      <c r="AO144" s="16">
        <f>IF($K$17="",$AK144,IF($K$17&gt;$AJ144,$AK144,VLOOKUP($C6,'Fixed - Other'!$A$69:$C$77,3,FALSE)*$AK144))</f>
        <v>6090388.0320660006</v>
      </c>
      <c r="AP144" s="16">
        <f>IF($K$18="",$AK144,IF($K$18&gt;$AJ144,$AK144,VLOOKUP($C6,'Fixed - Other'!$A$69:$C$77,3,FALSE)*$AK144))</f>
        <v>6090388.0320660006</v>
      </c>
      <c r="AQ144" s="16">
        <f>IF($K$19="",$AK144,IF($K$19&gt;$AJ144,$AK144,VLOOKUP($C6,'Fixed - Other'!$A$69:$C$77,3,FALSE)*$AK144))</f>
        <v>6090388.0320660006</v>
      </c>
      <c r="AS144" s="19">
        <v>2017</v>
      </c>
      <c r="AT144" s="16">
        <f t="shared" ref="AT144:AT172" si="65">IF($AS144&gt;$J$14,0,AL144)</f>
        <v>6090388.0320660006</v>
      </c>
      <c r="AU144" s="16">
        <f t="shared" ref="AU144:AU172" si="66">IF($AS144&gt;$J$15,0,AM144)</f>
        <v>6090388.0320660006</v>
      </c>
      <c r="AV144" s="16">
        <f t="shared" ref="AV144:AV172" si="67">IF($AS144&gt;$J$16,0,AN144)</f>
        <v>6090388.0320660006</v>
      </c>
      <c r="AW144" s="16">
        <f t="shared" ref="AW144:AW172" si="68">IF($AS144&gt;$J$17,0,AO144)</f>
        <v>6090388.0320660006</v>
      </c>
      <c r="AX144" s="136">
        <f t="shared" ref="AX144:AX172" si="69">IF($AS144&gt;$J$18,0,AP144)</f>
        <v>6090388.0320660006</v>
      </c>
      <c r="AY144" s="16">
        <f t="shared" ref="AY144:AY172" si="70">IF($AS144&gt;$J$19,0,AQ144)</f>
        <v>6090388.0320660006</v>
      </c>
      <c r="BA144" s="115"/>
      <c r="BB144" s="138"/>
      <c r="BC144" s="138"/>
      <c r="BD144" s="138"/>
      <c r="BE144" s="138"/>
      <c r="BF144" s="138"/>
      <c r="BG144" s="138"/>
      <c r="BI144" s="115"/>
      <c r="BJ144" s="138"/>
      <c r="BK144" s="138"/>
      <c r="BL144" s="138"/>
      <c r="BM144" s="138"/>
      <c r="BN144" s="138"/>
      <c r="BO144" s="138"/>
    </row>
    <row r="145" spans="1:67">
      <c r="A145" s="67"/>
      <c r="B145" s="67"/>
      <c r="C145" s="67"/>
      <c r="D145" s="67"/>
      <c r="E145" s="67"/>
      <c r="F145" s="67"/>
      <c r="G145" s="67"/>
      <c r="H145" s="20">
        <v>2018</v>
      </c>
      <c r="I145" s="16">
        <f t="shared" si="58"/>
        <v>10735593.960000001</v>
      </c>
      <c r="J145" s="16">
        <f t="shared" si="58"/>
        <v>10735593.960000001</v>
      </c>
      <c r="K145" s="16">
        <f t="shared" si="58"/>
        <v>10735593.960000001</v>
      </c>
      <c r="L145" s="16">
        <f t="shared" si="58"/>
        <v>10735593.960000001</v>
      </c>
      <c r="M145" s="16">
        <f t="shared" si="58"/>
        <v>10735593.960000001</v>
      </c>
      <c r="N145" s="16">
        <f t="shared" si="58"/>
        <v>10735593.960000001</v>
      </c>
      <c r="O145" s="67"/>
      <c r="P145" s="67"/>
      <c r="Q145" s="67"/>
      <c r="R145" s="67"/>
      <c r="S145" s="20">
        <v>2018</v>
      </c>
      <c r="T145" s="84">
        <f>HLOOKUP($S145,'Fixed - Other'!$A$61:$AE$64,2,FALSE)</f>
        <v>4622746.759176</v>
      </c>
      <c r="U145" s="16">
        <f>IF($K$14="",$T145,IF($K$14&gt;$S145,$T145,VLOOKUP($C6,'Fixed - Other'!$A$69:$C$77,3,FALSE)*$T145))</f>
        <v>4622746.759176</v>
      </c>
      <c r="V145" s="16">
        <f>IF($K$15="",$T145,IF($K$15&gt;$S145,$T145,VLOOKUP($C6,'Fixed - Other'!$A$69:$C$77,3,FALSE)*$T145))</f>
        <v>4622746.759176</v>
      </c>
      <c r="W145" s="16">
        <f>IF($K$16="",$T145,IF($K$16&gt;$S145,$T145,VLOOKUP($C6,'Fixed - Other'!$A$69:$C$77,3,FALSE)*$T145))</f>
        <v>4622746.759176</v>
      </c>
      <c r="X145" s="16">
        <f>IF($K$17="",$T145,IF($K$17&gt;$S145,$T145,VLOOKUP($C6,'Fixed - Other'!$A$69:$C$77,3,FALSE)*$T145))</f>
        <v>4622746.759176</v>
      </c>
      <c r="Y145" s="16">
        <f>IF($K$18="",$T145,IF($K$18&gt;$S145,$T145,VLOOKUP($C6,'Fixed - Other'!$A$69:$C$77,3,FALSE)*$T145))</f>
        <v>4622746.759176</v>
      </c>
      <c r="Z145" s="16">
        <f>IF($K$19="",$T145,IF($K$19&gt;$S145,$T145,VLOOKUP($C6,'Fixed - Other'!$A$69:$C$77,3,FALSE)*$T145))</f>
        <v>4622746.759176</v>
      </c>
      <c r="AB145" s="20">
        <v>2018</v>
      </c>
      <c r="AC145" s="16">
        <f t="shared" si="59"/>
        <v>4622746.759176</v>
      </c>
      <c r="AD145" s="16">
        <f t="shared" si="60"/>
        <v>4622746.759176</v>
      </c>
      <c r="AE145" s="16">
        <f t="shared" si="61"/>
        <v>4622746.759176</v>
      </c>
      <c r="AF145" s="16">
        <f t="shared" si="62"/>
        <v>4622746.759176</v>
      </c>
      <c r="AG145" s="136">
        <f t="shared" si="63"/>
        <v>4622746.759176</v>
      </c>
      <c r="AH145" s="16">
        <f t="shared" si="64"/>
        <v>4622746.759176</v>
      </c>
      <c r="AJ145" s="20">
        <v>2018</v>
      </c>
      <c r="AK145" s="84">
        <f>HLOOKUP($S145,'Fixed - Other'!$A$61:$AE$64,3,FALSE)</f>
        <v>6112847.2008240009</v>
      </c>
      <c r="AL145" s="16">
        <f>IF($K$14="",$AK145,IF($K$14&gt;$AJ145,$AK145,VLOOKUP($C6,'Fixed - Other'!$A$69:$C$77,3,FALSE)*$AK145))</f>
        <v>6112847.2008240009</v>
      </c>
      <c r="AM145" s="16">
        <f>IF($K$15="",$AK145,IF($K$15&gt;$AJ145,$AK145,VLOOKUP($C6,'Fixed - Other'!$A$69:$C$77,3,FALSE)*$AK145))</f>
        <v>6112847.2008240009</v>
      </c>
      <c r="AN145" s="16">
        <f>IF($K$16="",$AK145,IF($K$16&gt;$AJ145,$AK145,VLOOKUP($C6,'Fixed - Other'!$A$69:$C$77,3,FALSE)*$AK145))</f>
        <v>6112847.2008240009</v>
      </c>
      <c r="AO145" s="16">
        <f>IF($K$17="",$AK145,IF($K$17&gt;$AJ145,$AK145,VLOOKUP($C6,'Fixed - Other'!$A$69:$C$77,3,FALSE)*$AK145))</f>
        <v>6112847.2008240009</v>
      </c>
      <c r="AP145" s="16">
        <f>IF($K$18="",$AK145,IF($K$18&gt;$AJ145,$AK145,VLOOKUP($C6,'Fixed - Other'!$A$69:$C$77,3,FALSE)*$AK145))</f>
        <v>6112847.2008240009</v>
      </c>
      <c r="AQ145" s="16">
        <f>IF($K$19="",$AK145,IF($K$19&gt;$AJ145,$AK145,VLOOKUP($C6,'Fixed - Other'!$A$69:$C$77,3,FALSE)*$AK145))</f>
        <v>6112847.2008240009</v>
      </c>
      <c r="AS145" s="20">
        <v>2018</v>
      </c>
      <c r="AT145" s="16">
        <f t="shared" si="65"/>
        <v>6112847.2008240009</v>
      </c>
      <c r="AU145" s="16">
        <f t="shared" si="66"/>
        <v>6112847.2008240009</v>
      </c>
      <c r="AV145" s="16">
        <f t="shared" si="67"/>
        <v>6112847.2008240009</v>
      </c>
      <c r="AW145" s="16">
        <f t="shared" si="68"/>
        <v>6112847.2008240009</v>
      </c>
      <c r="AX145" s="136">
        <f t="shared" si="69"/>
        <v>6112847.2008240009</v>
      </c>
      <c r="AY145" s="16">
        <f t="shared" si="70"/>
        <v>6112847.2008240009</v>
      </c>
      <c r="BA145" s="115"/>
      <c r="BB145" s="138"/>
      <c r="BC145" s="138"/>
      <c r="BD145" s="138"/>
      <c r="BE145" s="138"/>
      <c r="BF145" s="138"/>
      <c r="BG145" s="138"/>
      <c r="BI145" s="115"/>
      <c r="BJ145" s="138"/>
      <c r="BK145" s="138"/>
      <c r="BL145" s="138"/>
      <c r="BM145" s="138"/>
      <c r="BN145" s="138"/>
      <c r="BO145" s="138"/>
    </row>
    <row r="146" spans="1:67">
      <c r="A146" s="67"/>
      <c r="B146" s="67"/>
      <c r="C146" s="67"/>
      <c r="D146" s="67"/>
      <c r="E146" s="67"/>
      <c r="F146" s="67"/>
      <c r="G146" s="67"/>
      <c r="H146" s="20">
        <v>2019</v>
      </c>
      <c r="I146" s="16">
        <f t="shared" si="58"/>
        <v>8134829.0999999996</v>
      </c>
      <c r="J146" s="16">
        <f t="shared" si="58"/>
        <v>8134829.0999999996</v>
      </c>
      <c r="K146" s="16">
        <f t="shared" si="58"/>
        <v>8134829.0999999996</v>
      </c>
      <c r="L146" s="16">
        <f t="shared" si="58"/>
        <v>8134829.0999999996</v>
      </c>
      <c r="M146" s="16">
        <f t="shared" si="58"/>
        <v>8134829.0999999996</v>
      </c>
      <c r="N146" s="16">
        <f t="shared" si="58"/>
        <v>8134829.0999999996</v>
      </c>
      <c r="O146" s="67"/>
      <c r="P146" s="67"/>
      <c r="Q146" s="67"/>
      <c r="R146" s="67"/>
      <c r="S146" s="20">
        <v>2019</v>
      </c>
      <c r="T146" s="84">
        <f>HLOOKUP($S146,'Fixed - Other'!$A$61:$AE$64,2,FALSE)</f>
        <v>3502857.4104599999</v>
      </c>
      <c r="U146" s="16">
        <f>IF($K$14="",$T146,IF($K$14&gt;$S146,$T146,VLOOKUP($C6,'Fixed - Other'!$A$69:$C$77,3,FALSE)*$T146))</f>
        <v>3502857.4104599999</v>
      </c>
      <c r="V146" s="16">
        <f>IF($K$15="",$T146,IF($K$15&gt;$S146,$T146,VLOOKUP($C6,'Fixed - Other'!$A$69:$C$77,3,FALSE)*$T146))</f>
        <v>3502857.4104599999</v>
      </c>
      <c r="W146" s="16">
        <f>IF($K$16="",$T146,IF($K$16&gt;$S146,$T146,VLOOKUP($C6,'Fixed - Other'!$A$69:$C$77,3,FALSE)*$T146))</f>
        <v>3502857.4104599999</v>
      </c>
      <c r="X146" s="16">
        <f>IF($K$17="",$T146,IF($K$17&gt;$S146,$T146,VLOOKUP($C6,'Fixed - Other'!$A$69:$C$77,3,FALSE)*$T146))</f>
        <v>3502857.4104599999</v>
      </c>
      <c r="Y146" s="16">
        <f>IF($K$18="",$T146,IF($K$18&gt;$S146,$T146,VLOOKUP($C6,'Fixed - Other'!$A$69:$C$77,3,FALSE)*$T146))</f>
        <v>3502857.4104599999</v>
      </c>
      <c r="Z146" s="16">
        <f>IF($K$19="",$T146,IF($K$19&gt;$S146,$T146,VLOOKUP($C6,'Fixed - Other'!$A$69:$C$77,3,FALSE)*$T146))</f>
        <v>3502857.4104599999</v>
      </c>
      <c r="AB146" s="20">
        <v>2019</v>
      </c>
      <c r="AC146" s="16">
        <f t="shared" si="59"/>
        <v>3502857.4104599999</v>
      </c>
      <c r="AD146" s="16">
        <f t="shared" si="60"/>
        <v>3502857.4104599999</v>
      </c>
      <c r="AE146" s="16">
        <f t="shared" si="61"/>
        <v>3502857.4104599999</v>
      </c>
      <c r="AF146" s="16">
        <f t="shared" si="62"/>
        <v>3502857.4104599999</v>
      </c>
      <c r="AG146" s="136">
        <f t="shared" si="63"/>
        <v>3502857.4104599999</v>
      </c>
      <c r="AH146" s="16">
        <f t="shared" si="64"/>
        <v>3502857.4104599999</v>
      </c>
      <c r="AJ146" s="20">
        <v>2019</v>
      </c>
      <c r="AK146" s="84">
        <f>HLOOKUP($S146,'Fixed - Other'!$A$61:$AE$64,3,FALSE)</f>
        <v>4631971.6895399997</v>
      </c>
      <c r="AL146" s="16">
        <f>IF($K$14="",$AK146,IF($K$14&gt;$AJ146,$AK146,VLOOKUP($C6,'Fixed - Other'!$A$69:$C$77,3,FALSE)*$AK146))</f>
        <v>4631971.6895399997</v>
      </c>
      <c r="AM146" s="16">
        <f>IF($K$15="",$AK146,IF($K$15&gt;$AJ146,$AK146,VLOOKUP($C6,'Fixed - Other'!$A$69:$C$77,3,FALSE)*$AK146))</f>
        <v>4631971.6895399997</v>
      </c>
      <c r="AN146" s="16">
        <f>IF($K$16="",$AK146,IF($K$16&gt;$AJ146,$AK146,VLOOKUP($C6,'Fixed - Other'!$A$69:$C$77,3,FALSE)*$AK146))</f>
        <v>4631971.6895399997</v>
      </c>
      <c r="AO146" s="16">
        <f>IF($K$17="",$AK146,IF($K$17&gt;$AJ146,$AK146,VLOOKUP($C6,'Fixed - Other'!$A$69:$C$77,3,FALSE)*$AK146))</f>
        <v>4631971.6895399997</v>
      </c>
      <c r="AP146" s="16">
        <f>IF($K$18="",$AK146,IF($K$18&gt;$AJ146,$AK146,VLOOKUP($C6,'Fixed - Other'!$A$69:$C$77,3,FALSE)*$AK146))</f>
        <v>4631971.6895399997</v>
      </c>
      <c r="AQ146" s="16">
        <f>IF($K$19="",$AK146,IF($K$19&gt;$AJ146,$AK146,VLOOKUP($C6,'Fixed - Other'!$A$69:$C$77,3,FALSE)*$AK146))</f>
        <v>4631971.6895399997</v>
      </c>
      <c r="AS146" s="20">
        <v>2019</v>
      </c>
      <c r="AT146" s="16">
        <f t="shared" si="65"/>
        <v>4631971.6895399997</v>
      </c>
      <c r="AU146" s="16">
        <f t="shared" si="66"/>
        <v>4631971.6895399997</v>
      </c>
      <c r="AV146" s="16">
        <f t="shared" si="67"/>
        <v>4631971.6895399997</v>
      </c>
      <c r="AW146" s="16">
        <f t="shared" si="68"/>
        <v>4631971.6895399997</v>
      </c>
      <c r="AX146" s="136">
        <f t="shared" si="69"/>
        <v>4631971.6895399997</v>
      </c>
      <c r="AY146" s="16">
        <f t="shared" si="70"/>
        <v>4631971.6895399997</v>
      </c>
      <c r="BA146" s="115"/>
      <c r="BB146" s="138"/>
      <c r="BC146" s="138"/>
      <c r="BD146" s="138"/>
      <c r="BE146" s="138"/>
      <c r="BF146" s="138"/>
      <c r="BG146" s="138"/>
      <c r="BI146" s="115"/>
      <c r="BJ146" s="138"/>
      <c r="BK146" s="138"/>
      <c r="BL146" s="138"/>
      <c r="BM146" s="138"/>
      <c r="BN146" s="138"/>
      <c r="BO146" s="138"/>
    </row>
    <row r="147" spans="1:67">
      <c r="A147" s="67"/>
      <c r="B147" s="67"/>
      <c r="C147" s="67"/>
      <c r="D147" s="67"/>
      <c r="E147" s="67"/>
      <c r="F147" s="67"/>
      <c r="G147" s="67"/>
      <c r="H147" s="20">
        <v>2020</v>
      </c>
      <c r="I147" s="16">
        <f t="shared" si="58"/>
        <v>10672831.800000001</v>
      </c>
      <c r="J147" s="16">
        <f t="shared" si="58"/>
        <v>10672831.800000001</v>
      </c>
      <c r="K147" s="16">
        <f t="shared" si="58"/>
        <v>10672831.800000001</v>
      </c>
      <c r="L147" s="16">
        <f t="shared" si="58"/>
        <v>10672831.800000001</v>
      </c>
      <c r="M147" s="16">
        <f t="shared" si="58"/>
        <v>10672831.800000001</v>
      </c>
      <c r="N147" s="16">
        <f t="shared" si="58"/>
        <v>10672831.800000001</v>
      </c>
      <c r="O147" s="67"/>
      <c r="P147" s="67"/>
      <c r="Q147" s="67"/>
      <c r="R147" s="67"/>
      <c r="S147" s="20">
        <v>2020</v>
      </c>
      <c r="T147" s="84">
        <f>HLOOKUP($S147,'Fixed - Other'!$A$61:$AE$64,2,FALSE)</f>
        <v>4595721.3730800003</v>
      </c>
      <c r="U147" s="16">
        <f>IF($K$14="",$T147,IF($K$14&gt;$S147,$T147,VLOOKUP($C6,'Fixed - Other'!$A$69:$C$77,3,FALSE)*$T147))</f>
        <v>4595721.3730800003</v>
      </c>
      <c r="V147" s="16">
        <f>IF($K$15="",$T147,IF($K$15&gt;$S147,$T147,VLOOKUP($C6,'Fixed - Other'!$A$69:$C$77,3,FALSE)*$T147))</f>
        <v>4595721.3730800003</v>
      </c>
      <c r="W147" s="16">
        <f>IF($K$16="",$T147,IF($K$16&gt;$S147,$T147,VLOOKUP($C6,'Fixed - Other'!$A$69:$C$77,3,FALSE)*$T147))</f>
        <v>4595721.3730800003</v>
      </c>
      <c r="X147" s="16">
        <f>IF($K$17="",$T147,IF($K$17&gt;$S147,$T147,VLOOKUP($C6,'Fixed - Other'!$A$69:$C$77,3,FALSE)*$T147))</f>
        <v>4595721.3730800003</v>
      </c>
      <c r="Y147" s="16">
        <f>IF($K$18="",$T147,IF($K$18&gt;$S147,$T147,VLOOKUP($C6,'Fixed - Other'!$A$69:$C$77,3,FALSE)*$T147))</f>
        <v>4595721.3730800003</v>
      </c>
      <c r="Z147" s="16">
        <f>IF($K$19="",$T147,IF($K$19&gt;$S147,$T147,VLOOKUP($C6,'Fixed - Other'!$A$69:$C$77,3,FALSE)*$T147))</f>
        <v>4595721.3730800003</v>
      </c>
      <c r="AB147" s="20">
        <v>2020</v>
      </c>
      <c r="AC147" s="16">
        <f t="shared" si="59"/>
        <v>4595721.3730800003</v>
      </c>
      <c r="AD147" s="16">
        <f t="shared" si="60"/>
        <v>4595721.3730800003</v>
      </c>
      <c r="AE147" s="16">
        <f t="shared" si="61"/>
        <v>4595721.3730800003</v>
      </c>
      <c r="AF147" s="16">
        <f t="shared" si="62"/>
        <v>4595721.3730800003</v>
      </c>
      <c r="AG147" s="136">
        <f t="shared" si="63"/>
        <v>4595721.3730800003</v>
      </c>
      <c r="AH147" s="16">
        <f t="shared" si="64"/>
        <v>4595721.3730800003</v>
      </c>
      <c r="AJ147" s="20">
        <v>2020</v>
      </c>
      <c r="AK147" s="84">
        <f>HLOOKUP($S147,'Fixed - Other'!$A$61:$AE$64,3,FALSE)</f>
        <v>6077110.4269200005</v>
      </c>
      <c r="AL147" s="16">
        <f>IF($K$14="",$AK147,IF($K$14&gt;$AJ147,$AK147,VLOOKUP($C6,'Fixed - Other'!$A$69:$C$77,3,FALSE)*$AK147))</f>
        <v>6077110.4269200005</v>
      </c>
      <c r="AM147" s="16">
        <f>IF($K$15="",$AK147,IF($K$15&gt;$AJ147,$AK147,VLOOKUP($C6,'Fixed - Other'!$A$69:$C$77,3,FALSE)*$AK147))</f>
        <v>6077110.4269200005</v>
      </c>
      <c r="AN147" s="16">
        <f>IF($K$16="",$AK147,IF($K$16&gt;$AJ147,$AK147,VLOOKUP($C6,'Fixed - Other'!$A$69:$C$77,3,FALSE)*$AK147))</f>
        <v>6077110.4269200005</v>
      </c>
      <c r="AO147" s="16">
        <f>IF($K$17="",$AK147,IF($K$17&gt;$AJ147,$AK147,VLOOKUP($C6,'Fixed - Other'!$A$69:$C$77,3,FALSE)*$AK147))</f>
        <v>6077110.4269200005</v>
      </c>
      <c r="AP147" s="16">
        <f>IF($K$18="",$AK147,IF($K$18&gt;$AJ147,$AK147,VLOOKUP($C6,'Fixed - Other'!$A$69:$C$77,3,FALSE)*$AK147))</f>
        <v>6077110.4269200005</v>
      </c>
      <c r="AQ147" s="16">
        <f>IF($K$19="",$AK147,IF($K$19&gt;$AJ147,$AK147,VLOOKUP($C6,'Fixed - Other'!$A$69:$C$77,3,FALSE)*$AK147))</f>
        <v>6077110.4269200005</v>
      </c>
      <c r="AS147" s="20">
        <v>2020</v>
      </c>
      <c r="AT147" s="16">
        <f t="shared" si="65"/>
        <v>6077110.4269200005</v>
      </c>
      <c r="AU147" s="16">
        <f t="shared" si="66"/>
        <v>6077110.4269200005</v>
      </c>
      <c r="AV147" s="16">
        <f t="shared" si="67"/>
        <v>6077110.4269200005</v>
      </c>
      <c r="AW147" s="16">
        <f t="shared" si="68"/>
        <v>6077110.4269200005</v>
      </c>
      <c r="AX147" s="136">
        <f t="shared" si="69"/>
        <v>6077110.4269200005</v>
      </c>
      <c r="AY147" s="16">
        <f t="shared" si="70"/>
        <v>6077110.4269200005</v>
      </c>
      <c r="BA147" s="115"/>
      <c r="BB147" s="138"/>
      <c r="BC147" s="138"/>
      <c r="BD147" s="138"/>
      <c r="BE147" s="138"/>
      <c r="BF147" s="138"/>
      <c r="BG147" s="138"/>
      <c r="BI147" s="115"/>
      <c r="BJ147" s="138"/>
      <c r="BK147" s="138"/>
      <c r="BL147" s="138"/>
      <c r="BM147" s="138"/>
      <c r="BN147" s="138"/>
      <c r="BO147" s="138"/>
    </row>
    <row r="148" spans="1:67">
      <c r="A148" s="67"/>
      <c r="B148" s="67"/>
      <c r="C148" s="67"/>
      <c r="D148" s="67"/>
      <c r="E148" s="67"/>
      <c r="F148" s="67"/>
      <c r="G148" s="67"/>
      <c r="H148" s="20">
        <v>2021</v>
      </c>
      <c r="I148" s="16">
        <f t="shared" si="58"/>
        <v>10192874</v>
      </c>
      <c r="J148" s="16">
        <f t="shared" si="58"/>
        <v>10192874</v>
      </c>
      <c r="K148" s="16">
        <f t="shared" si="58"/>
        <v>10192874</v>
      </c>
      <c r="L148" s="16">
        <f t="shared" si="58"/>
        <v>10192874</v>
      </c>
      <c r="M148" s="16">
        <f t="shared" si="58"/>
        <v>10192874</v>
      </c>
      <c r="N148" s="16">
        <f t="shared" si="58"/>
        <v>10192874</v>
      </c>
      <c r="O148" s="67"/>
      <c r="P148" s="67"/>
      <c r="Q148" s="67"/>
      <c r="R148" s="67"/>
      <c r="S148" s="20">
        <v>2021</v>
      </c>
      <c r="T148" s="84">
        <f>HLOOKUP($S148,'Fixed - Other'!$A$61:$AE$64,2,FALSE)</f>
        <v>4389051.5444</v>
      </c>
      <c r="U148" s="16">
        <f>IF($K$14="",$T148,IF($K$14&gt;$S148,$T148,VLOOKUP($C6,'Fixed - Other'!$A$69:$C$77,3,FALSE)*$T148))</f>
        <v>4389051.5444</v>
      </c>
      <c r="V148" s="16">
        <f>IF($K$15="",$T148,IF($K$15&gt;$S148,$T148,VLOOKUP($C6,'Fixed - Other'!$A$69:$C$77,3,FALSE)*$T148))</f>
        <v>4389051.5444</v>
      </c>
      <c r="W148" s="16">
        <f>IF($K$16="",$T148,IF($K$16&gt;$S148,$T148,VLOOKUP($C6,'Fixed - Other'!$A$69:$C$77,3,FALSE)*$T148))</f>
        <v>4389051.5444</v>
      </c>
      <c r="X148" s="16">
        <f>IF($K$17="",$T148,IF($K$17&gt;$S148,$T148,VLOOKUP($C6,'Fixed - Other'!$A$69:$C$77,3,FALSE)*$T148))</f>
        <v>4389051.5444</v>
      </c>
      <c r="Y148" s="16">
        <f>IF($K$18="",$T148,IF($K$18&gt;$S148,$T148,VLOOKUP($C6,'Fixed - Other'!$A$69:$C$77,3,FALSE)*$T148))</f>
        <v>4389051.5444</v>
      </c>
      <c r="Z148" s="16">
        <f>IF($K$19="",$T148,IF($K$19&gt;$S148,$T148,VLOOKUP($C6,'Fixed - Other'!$A$69:$C$77,3,FALSE)*$T148))</f>
        <v>4389051.5444</v>
      </c>
      <c r="AB148" s="20">
        <v>2021</v>
      </c>
      <c r="AC148" s="16">
        <f t="shared" si="59"/>
        <v>4389051.5444</v>
      </c>
      <c r="AD148" s="16">
        <f t="shared" si="60"/>
        <v>4389051.5444</v>
      </c>
      <c r="AE148" s="16">
        <f t="shared" si="61"/>
        <v>4389051.5444</v>
      </c>
      <c r="AF148" s="16">
        <f t="shared" si="62"/>
        <v>4389051.5444</v>
      </c>
      <c r="AG148" s="136">
        <f t="shared" si="63"/>
        <v>4389051.5444</v>
      </c>
      <c r="AH148" s="16">
        <f t="shared" si="64"/>
        <v>4389051.5444</v>
      </c>
      <c r="AJ148" s="20">
        <v>2021</v>
      </c>
      <c r="AK148" s="84">
        <f>HLOOKUP($S148,'Fixed - Other'!$A$61:$AE$64,3,FALSE)</f>
        <v>5803822.4556</v>
      </c>
      <c r="AL148" s="16">
        <f>IF($K$14="",$AK148,IF($K$14&gt;$AJ148,$AK148,VLOOKUP($C6,'Fixed - Other'!$A$69:$C$77,3,FALSE)*$AK148))</f>
        <v>5803822.4556</v>
      </c>
      <c r="AM148" s="16">
        <f>IF($K$15="",$AK148,IF($K$15&gt;$AJ148,$AK148,VLOOKUP($C6,'Fixed - Other'!$A$69:$C$77,3,FALSE)*$AK148))</f>
        <v>5803822.4556</v>
      </c>
      <c r="AN148" s="16">
        <f>IF($K$16="",$AK148,IF($K$16&gt;$AJ148,$AK148,VLOOKUP($C6,'Fixed - Other'!$A$69:$C$77,3,FALSE)*$AK148))</f>
        <v>5803822.4556</v>
      </c>
      <c r="AO148" s="16">
        <f>IF($K$17="",$AK148,IF($K$17&gt;$AJ148,$AK148,VLOOKUP($C6,'Fixed - Other'!$A$69:$C$77,3,FALSE)*$AK148))</f>
        <v>5803822.4556</v>
      </c>
      <c r="AP148" s="16">
        <f>IF($K$18="",$AK148,IF($K$18&gt;$AJ148,$AK148,VLOOKUP($C6,'Fixed - Other'!$A$69:$C$77,3,FALSE)*$AK148))</f>
        <v>5803822.4556</v>
      </c>
      <c r="AQ148" s="16">
        <f>IF($K$19="",$AK148,IF($K$19&gt;$AJ148,$AK148,VLOOKUP($C6,'Fixed - Other'!$A$69:$C$77,3,FALSE)*$AK148))</f>
        <v>5803822.4556</v>
      </c>
      <c r="AS148" s="20">
        <v>2021</v>
      </c>
      <c r="AT148" s="16">
        <f t="shared" si="65"/>
        <v>5803822.4556</v>
      </c>
      <c r="AU148" s="16">
        <f t="shared" si="66"/>
        <v>5803822.4556</v>
      </c>
      <c r="AV148" s="16">
        <f t="shared" si="67"/>
        <v>5803822.4556</v>
      </c>
      <c r="AW148" s="16">
        <f t="shared" si="68"/>
        <v>5803822.4556</v>
      </c>
      <c r="AX148" s="136">
        <f t="shared" si="69"/>
        <v>5803822.4556</v>
      </c>
      <c r="AY148" s="16">
        <f t="shared" si="70"/>
        <v>5803822.4556</v>
      </c>
      <c r="BA148" s="115"/>
      <c r="BB148" s="138"/>
      <c r="BC148" s="138"/>
      <c r="BD148" s="138"/>
      <c r="BE148" s="138"/>
      <c r="BF148" s="138"/>
      <c r="BG148" s="138"/>
      <c r="BI148" s="115"/>
      <c r="BJ148" s="138"/>
      <c r="BK148" s="138"/>
      <c r="BL148" s="138"/>
      <c r="BM148" s="138"/>
      <c r="BN148" s="138"/>
      <c r="BO148" s="138"/>
    </row>
    <row r="149" spans="1:67">
      <c r="A149" s="67"/>
      <c r="B149" s="67"/>
      <c r="C149" s="67"/>
      <c r="D149" s="67"/>
      <c r="E149" s="67"/>
      <c r="F149" s="67"/>
      <c r="G149" s="67"/>
      <c r="H149" s="20">
        <v>2022</v>
      </c>
      <c r="I149" s="16">
        <f t="shared" si="58"/>
        <v>10396731.479999997</v>
      </c>
      <c r="J149" s="16">
        <f t="shared" si="58"/>
        <v>10396731.479999997</v>
      </c>
      <c r="K149" s="16">
        <f t="shared" si="58"/>
        <v>10396731.479999997</v>
      </c>
      <c r="L149" s="16">
        <f t="shared" si="58"/>
        <v>10396731.479999997</v>
      </c>
      <c r="M149" s="16">
        <f t="shared" si="58"/>
        <v>10396731.479999997</v>
      </c>
      <c r="N149" s="16">
        <f t="shared" si="58"/>
        <v>10396731.479999997</v>
      </c>
      <c r="O149" s="67"/>
      <c r="P149" s="67"/>
      <c r="Q149" s="67"/>
      <c r="R149" s="67"/>
      <c r="S149" s="20">
        <v>2022</v>
      </c>
      <c r="T149" s="84">
        <f>HLOOKUP($S149,'Fixed - Other'!$A$61:$AE$64,2,FALSE)</f>
        <v>4476832.5752879987</v>
      </c>
      <c r="U149" s="16">
        <f>IF($K$14="",$T149,IF($K$14&gt;$S149,$T149,VLOOKUP($C6,'Fixed - Other'!$A$69:$C$77,3,FALSE)*$T149))</f>
        <v>4476832.5752879987</v>
      </c>
      <c r="V149" s="16">
        <f>IF($K$15="",$T149,IF($K$15&gt;$S149,$T149,VLOOKUP($C6,'Fixed - Other'!$A$69:$C$77,3,FALSE)*$T149))</f>
        <v>4476832.5752879987</v>
      </c>
      <c r="W149" s="16">
        <f>IF($K$16="",$T149,IF($K$16&gt;$S149,$T149,VLOOKUP($C6,'Fixed - Other'!$A$69:$C$77,3,FALSE)*$T149))</f>
        <v>4476832.5752879987</v>
      </c>
      <c r="X149" s="16">
        <f>IF($K$17="",$T149,IF($K$17&gt;$S149,$T149,VLOOKUP($C6,'Fixed - Other'!$A$69:$C$77,3,FALSE)*$T149))</f>
        <v>4476832.5752879987</v>
      </c>
      <c r="Y149" s="16">
        <f>IF($K$18="",$T149,IF($K$18&gt;$S149,$T149,VLOOKUP($C6,'Fixed - Other'!$A$69:$C$77,3,FALSE)*$T149))</f>
        <v>4476832.5752879987</v>
      </c>
      <c r="Z149" s="16">
        <f>IF($K$19="",$T149,IF($K$19&gt;$S149,$T149,VLOOKUP($C6,'Fixed - Other'!$A$69:$C$77,3,FALSE)*$T149))</f>
        <v>4476832.5752879987</v>
      </c>
      <c r="AB149" s="20">
        <v>2022</v>
      </c>
      <c r="AC149" s="16">
        <f t="shared" si="59"/>
        <v>4476832.5752879987</v>
      </c>
      <c r="AD149" s="16">
        <f t="shared" si="60"/>
        <v>4476832.5752879987</v>
      </c>
      <c r="AE149" s="16">
        <f t="shared" si="61"/>
        <v>4476832.5752879987</v>
      </c>
      <c r="AF149" s="16">
        <f t="shared" si="62"/>
        <v>4476832.5752879987</v>
      </c>
      <c r="AG149" s="136">
        <f t="shared" si="63"/>
        <v>4476832.5752879987</v>
      </c>
      <c r="AH149" s="16">
        <f t="shared" si="64"/>
        <v>4476832.5752879987</v>
      </c>
      <c r="AJ149" s="20">
        <v>2022</v>
      </c>
      <c r="AK149" s="84">
        <f>HLOOKUP($S149,'Fixed - Other'!$A$61:$AE$64,3,FALSE)</f>
        <v>5919898.9047119981</v>
      </c>
      <c r="AL149" s="16">
        <f>IF($K$14="",$AK149,IF($K$14&gt;$AJ149,$AK149,VLOOKUP($C6,'Fixed - Other'!$A$69:$C$77,3,FALSE)*$AK149))</f>
        <v>5919898.9047119981</v>
      </c>
      <c r="AM149" s="16">
        <f>IF($K$15="",$AK149,IF($K$15&gt;$AJ149,$AK149,VLOOKUP($C6,'Fixed - Other'!$A$69:$C$77,3,FALSE)*$AK149))</f>
        <v>5919898.9047119981</v>
      </c>
      <c r="AN149" s="16">
        <f>IF($K$16="",$AK149,IF($K$16&gt;$AJ149,$AK149,VLOOKUP($C6,'Fixed - Other'!$A$69:$C$77,3,FALSE)*$AK149))</f>
        <v>5919898.9047119981</v>
      </c>
      <c r="AO149" s="16">
        <f>IF($K$17="",$AK149,IF($K$17&gt;$AJ149,$AK149,VLOOKUP($C6,'Fixed - Other'!$A$69:$C$77,3,FALSE)*$AK149))</f>
        <v>5919898.9047119981</v>
      </c>
      <c r="AP149" s="16">
        <f>IF($K$18="",$AK149,IF($K$18&gt;$AJ149,$AK149,VLOOKUP($C6,'Fixed - Other'!$A$69:$C$77,3,FALSE)*$AK149))</f>
        <v>5919898.9047119981</v>
      </c>
      <c r="AQ149" s="16">
        <f>IF($K$19="",$AK149,IF($K$19&gt;$AJ149,$AK149,VLOOKUP($C6,'Fixed - Other'!$A$69:$C$77,3,FALSE)*$AK149))</f>
        <v>5919898.9047119981</v>
      </c>
      <c r="AS149" s="20">
        <v>2022</v>
      </c>
      <c r="AT149" s="16">
        <f t="shared" si="65"/>
        <v>5919898.9047119981</v>
      </c>
      <c r="AU149" s="16">
        <f t="shared" si="66"/>
        <v>5919898.9047119981</v>
      </c>
      <c r="AV149" s="16">
        <f t="shared" si="67"/>
        <v>5919898.9047119981</v>
      </c>
      <c r="AW149" s="16">
        <f t="shared" si="68"/>
        <v>5919898.9047119981</v>
      </c>
      <c r="AX149" s="136">
        <f t="shared" si="69"/>
        <v>5919898.9047119981</v>
      </c>
      <c r="AY149" s="16">
        <f t="shared" si="70"/>
        <v>5919898.9047119981</v>
      </c>
      <c r="BA149" s="115"/>
      <c r="BB149" s="138"/>
      <c r="BC149" s="138"/>
      <c r="BD149" s="138"/>
      <c r="BE149" s="138"/>
      <c r="BF149" s="138"/>
      <c r="BG149" s="138"/>
      <c r="BI149" s="115"/>
      <c r="BJ149" s="138"/>
      <c r="BK149" s="138"/>
      <c r="BL149" s="138"/>
      <c r="BM149" s="138"/>
      <c r="BN149" s="138"/>
      <c r="BO149" s="138"/>
    </row>
    <row r="150" spans="1:67">
      <c r="A150" s="67"/>
      <c r="B150" s="67"/>
      <c r="C150" s="67"/>
      <c r="D150" s="67"/>
      <c r="E150" s="67"/>
      <c r="F150" s="67"/>
      <c r="G150" s="67"/>
      <c r="H150" s="20">
        <v>2023</v>
      </c>
      <c r="I150" s="16">
        <f t="shared" si="58"/>
        <v>10604666.109599998</v>
      </c>
      <c r="J150" s="16">
        <f t="shared" si="58"/>
        <v>10604666.109599998</v>
      </c>
      <c r="K150" s="16">
        <f t="shared" si="58"/>
        <v>10604666.109599998</v>
      </c>
      <c r="L150" s="16">
        <f t="shared" si="58"/>
        <v>10604666.109599998</v>
      </c>
      <c r="M150" s="16">
        <f t="shared" si="58"/>
        <v>10604666.109599998</v>
      </c>
      <c r="N150" s="16">
        <f t="shared" si="58"/>
        <v>10604666.109599998</v>
      </c>
      <c r="O150" s="67"/>
      <c r="P150" s="67"/>
      <c r="Q150" s="67"/>
      <c r="R150" s="67"/>
      <c r="S150" s="20">
        <v>2023</v>
      </c>
      <c r="T150" s="84">
        <f>HLOOKUP($S150,'Fixed - Other'!$A$61:$AE$64,2,FALSE)</f>
        <v>4566369.2267937595</v>
      </c>
      <c r="U150" s="16">
        <f>IF($K$14="",$T150,IF($K$14&gt;$S150,$T150,VLOOKUP($C6,'Fixed - Other'!$A$69:$C$77,3,FALSE)*$T150))</f>
        <v>4566369.2267937595</v>
      </c>
      <c r="V150" s="16">
        <f>IF($K$15="",$T150,IF($K$15&gt;$S150,$T150,VLOOKUP($C6,'Fixed - Other'!$A$69:$C$77,3,FALSE)*$T150))</f>
        <v>4566369.2267937595</v>
      </c>
      <c r="W150" s="16">
        <f>IF($K$16="",$T150,IF($K$16&gt;$S150,$T150,VLOOKUP($C6,'Fixed - Other'!$A$69:$C$77,3,FALSE)*$T150))</f>
        <v>4566369.2267937595</v>
      </c>
      <c r="X150" s="16">
        <f>IF($K$17="",$T150,IF($K$17&gt;$S150,$T150,VLOOKUP($C6,'Fixed - Other'!$A$69:$C$77,3,FALSE)*$T150))</f>
        <v>4566369.2267937595</v>
      </c>
      <c r="Y150" s="16">
        <f>IF($K$18="",$T150,IF($K$18&gt;$S150,$T150,VLOOKUP($C6,'Fixed - Other'!$A$69:$C$77,3,FALSE)*$T150))</f>
        <v>4566369.2267937595</v>
      </c>
      <c r="Z150" s="16">
        <f>IF($K$19="",$T150,IF($K$19&gt;$S150,$T150,VLOOKUP($C6,'Fixed - Other'!$A$69:$C$77,3,FALSE)*$T150))</f>
        <v>4566369.2267937595</v>
      </c>
      <c r="AB150" s="20">
        <v>2023</v>
      </c>
      <c r="AC150" s="16">
        <f t="shared" si="59"/>
        <v>4566369.2267937595</v>
      </c>
      <c r="AD150" s="16">
        <f t="shared" si="60"/>
        <v>4566369.2267937595</v>
      </c>
      <c r="AE150" s="16">
        <f t="shared" si="61"/>
        <v>4566369.2267937595</v>
      </c>
      <c r="AF150" s="16">
        <f t="shared" si="62"/>
        <v>4566369.2267937595</v>
      </c>
      <c r="AG150" s="136">
        <f t="shared" si="63"/>
        <v>4566369.2267937595</v>
      </c>
      <c r="AH150" s="16">
        <f t="shared" si="64"/>
        <v>4566369.2267937595</v>
      </c>
      <c r="AJ150" s="20">
        <v>2023</v>
      </c>
      <c r="AK150" s="84">
        <f>HLOOKUP($S150,'Fixed - Other'!$A$61:$AE$64,3,FALSE)</f>
        <v>6038296.8828062387</v>
      </c>
      <c r="AL150" s="16">
        <f>IF($K$14="",$AK150,IF($K$14&gt;$AJ150,$AK150,VLOOKUP($C6,'Fixed - Other'!$A$69:$C$77,3,FALSE)*$AK150))</f>
        <v>6038296.8828062387</v>
      </c>
      <c r="AM150" s="16">
        <f>IF($K$15="",$AK150,IF($K$15&gt;$AJ150,$AK150,VLOOKUP($C6,'Fixed - Other'!$A$69:$C$77,3,FALSE)*$AK150))</f>
        <v>6038296.8828062387</v>
      </c>
      <c r="AN150" s="16">
        <f>IF($K$16="",$AK150,IF($K$16&gt;$AJ150,$AK150,VLOOKUP($C6,'Fixed - Other'!$A$69:$C$77,3,FALSE)*$AK150))</f>
        <v>6038296.8828062387</v>
      </c>
      <c r="AO150" s="16">
        <f>IF($K$17="",$AK150,IF($K$17&gt;$AJ150,$AK150,VLOOKUP($C6,'Fixed - Other'!$A$69:$C$77,3,FALSE)*$AK150))</f>
        <v>6038296.8828062387</v>
      </c>
      <c r="AP150" s="16">
        <f>IF($K$18="",$AK150,IF($K$18&gt;$AJ150,$AK150,VLOOKUP($C6,'Fixed - Other'!$A$69:$C$77,3,FALSE)*$AK150))</f>
        <v>6038296.8828062387</v>
      </c>
      <c r="AQ150" s="16">
        <f>IF($K$19="",$AK150,IF($K$19&gt;$AJ150,$AK150,VLOOKUP($C6,'Fixed - Other'!$A$69:$C$77,3,FALSE)*$AK150))</f>
        <v>6038296.8828062387</v>
      </c>
      <c r="AS150" s="20">
        <v>2023</v>
      </c>
      <c r="AT150" s="16">
        <f t="shared" si="65"/>
        <v>6038296.8828062387</v>
      </c>
      <c r="AU150" s="16">
        <f t="shared" si="66"/>
        <v>6038296.8828062387</v>
      </c>
      <c r="AV150" s="16">
        <f t="shared" si="67"/>
        <v>6038296.8828062387</v>
      </c>
      <c r="AW150" s="16">
        <f t="shared" si="68"/>
        <v>6038296.8828062387</v>
      </c>
      <c r="AX150" s="136">
        <f t="shared" si="69"/>
        <v>6038296.8828062387</v>
      </c>
      <c r="AY150" s="16">
        <f t="shared" si="70"/>
        <v>6038296.8828062387</v>
      </c>
      <c r="BA150" s="115"/>
      <c r="BB150" s="138"/>
      <c r="BC150" s="138"/>
      <c r="BD150" s="138"/>
      <c r="BE150" s="138"/>
      <c r="BF150" s="138"/>
      <c r="BG150" s="138"/>
      <c r="BI150" s="115"/>
      <c r="BJ150" s="138"/>
      <c r="BK150" s="138"/>
      <c r="BL150" s="138"/>
      <c r="BM150" s="138"/>
      <c r="BN150" s="138"/>
      <c r="BO150" s="138"/>
    </row>
    <row r="151" spans="1:67">
      <c r="A151" s="67"/>
      <c r="B151" s="67"/>
      <c r="C151" s="67"/>
      <c r="D151" s="67"/>
      <c r="E151" s="67"/>
      <c r="F151" s="67"/>
      <c r="G151" s="67"/>
      <c r="H151" s="20">
        <v>2024</v>
      </c>
      <c r="I151" s="16">
        <f t="shared" si="58"/>
        <v>0</v>
      </c>
      <c r="J151" s="16">
        <f t="shared" si="58"/>
        <v>10816759.431792</v>
      </c>
      <c r="K151" s="16">
        <f t="shared" si="58"/>
        <v>10816759.431792</v>
      </c>
      <c r="L151" s="16">
        <f t="shared" si="58"/>
        <v>10816759.431792</v>
      </c>
      <c r="M151" s="16">
        <f t="shared" si="58"/>
        <v>10816759.431792</v>
      </c>
      <c r="N151" s="16">
        <f t="shared" si="58"/>
        <v>10816759.431792</v>
      </c>
      <c r="O151" s="67"/>
      <c r="P151" s="67"/>
      <c r="Q151" s="67"/>
      <c r="R151" s="67"/>
      <c r="S151" s="20">
        <v>2024</v>
      </c>
      <c r="T151" s="84">
        <f>HLOOKUP($S151,'Fixed - Other'!$A$61:$AE$64,2,FALSE)</f>
        <v>4657696.6113296356</v>
      </c>
      <c r="U151" s="16">
        <f>IF($K$14="",$T151,IF($K$14&gt;$S151,$T151,VLOOKUP($C6,'Fixed - Other'!$A$69:$C$77,3,FALSE)*$T151))</f>
        <v>4657696.6113296356</v>
      </c>
      <c r="V151" s="16">
        <f>IF($K$15="",$T151,IF($K$15&gt;$S151,$T151,VLOOKUP($C6,'Fixed - Other'!$A$69:$C$77,3,FALSE)*$T151))</f>
        <v>4657696.6113296356</v>
      </c>
      <c r="W151" s="16">
        <f>IF($K$16="",$T151,IF($K$16&gt;$S151,$T151,VLOOKUP($C6,'Fixed - Other'!$A$69:$C$77,3,FALSE)*$T151))</f>
        <v>4657696.6113296356</v>
      </c>
      <c r="X151" s="16">
        <f>IF($K$17="",$T151,IF($K$17&gt;$S151,$T151,VLOOKUP($C6,'Fixed - Other'!$A$69:$C$77,3,FALSE)*$T151))</f>
        <v>4657696.6113296356</v>
      </c>
      <c r="Y151" s="16">
        <f>IF($K$18="",$T151,IF($K$18&gt;$S151,$T151,VLOOKUP($C6,'Fixed - Other'!$A$69:$C$77,3,FALSE)*$T151))</f>
        <v>4657696.6113296356</v>
      </c>
      <c r="Z151" s="16">
        <f>IF($K$19="",$T151,IF($K$19&gt;$S151,$T151,VLOOKUP($C6,'Fixed - Other'!$A$69:$C$77,3,FALSE)*$T151))</f>
        <v>4657696.6113296356</v>
      </c>
      <c r="AB151" s="20">
        <v>2024</v>
      </c>
      <c r="AC151" s="16">
        <f t="shared" si="59"/>
        <v>0</v>
      </c>
      <c r="AD151" s="16">
        <f t="shared" si="60"/>
        <v>4657696.6113296356</v>
      </c>
      <c r="AE151" s="16">
        <f t="shared" si="61"/>
        <v>4657696.6113296356</v>
      </c>
      <c r="AF151" s="16">
        <f t="shared" si="62"/>
        <v>4657696.6113296356</v>
      </c>
      <c r="AG151" s="136">
        <f t="shared" si="63"/>
        <v>4657696.6113296356</v>
      </c>
      <c r="AH151" s="16">
        <f t="shared" si="64"/>
        <v>4657696.6113296356</v>
      </c>
      <c r="AJ151" s="20">
        <v>2024</v>
      </c>
      <c r="AK151" s="84">
        <f>HLOOKUP($S151,'Fixed - Other'!$A$61:$AE$64,3,FALSE)</f>
        <v>6159062.8204623647</v>
      </c>
      <c r="AL151" s="16">
        <f>IF($K$14="",$AK151,IF($K$14&gt;$AJ151,$AK151,VLOOKUP($C6,'Fixed - Other'!$A$69:$C$77,3,FALSE)*$AK151))</f>
        <v>6159062.8204623647</v>
      </c>
      <c r="AM151" s="16">
        <f>IF($K$15="",$AK151,IF($K$15&gt;$AJ151,$AK151,VLOOKUP($C6,'Fixed - Other'!$A$69:$C$77,3,FALSE)*$AK151))</f>
        <v>6159062.8204623647</v>
      </c>
      <c r="AN151" s="16">
        <f>IF($K$16="",$AK151,IF($K$16&gt;$AJ151,$AK151,VLOOKUP($C6,'Fixed - Other'!$A$69:$C$77,3,FALSE)*$AK151))</f>
        <v>6159062.8204623647</v>
      </c>
      <c r="AO151" s="16">
        <f>IF($K$17="",$AK151,IF($K$17&gt;$AJ151,$AK151,VLOOKUP($C6,'Fixed - Other'!$A$69:$C$77,3,FALSE)*$AK151))</f>
        <v>6159062.8204623647</v>
      </c>
      <c r="AP151" s="16">
        <f>IF($K$18="",$AK151,IF($K$18&gt;$AJ151,$AK151,VLOOKUP($C6,'Fixed - Other'!$A$69:$C$77,3,FALSE)*$AK151))</f>
        <v>6159062.8204623647</v>
      </c>
      <c r="AQ151" s="16">
        <f>IF($K$19="",$AK151,IF($K$19&gt;$AJ151,$AK151,VLOOKUP($C6,'Fixed - Other'!$A$69:$C$77,3,FALSE)*$AK151))</f>
        <v>6159062.8204623647</v>
      </c>
      <c r="AS151" s="20">
        <v>2024</v>
      </c>
      <c r="AT151" s="16">
        <f t="shared" si="65"/>
        <v>0</v>
      </c>
      <c r="AU151" s="16">
        <f t="shared" si="66"/>
        <v>6159062.8204623647</v>
      </c>
      <c r="AV151" s="16">
        <f t="shared" si="67"/>
        <v>6159062.8204623647</v>
      </c>
      <c r="AW151" s="16">
        <f t="shared" si="68"/>
        <v>6159062.8204623647</v>
      </c>
      <c r="AX151" s="136">
        <f t="shared" si="69"/>
        <v>6159062.8204623647</v>
      </c>
      <c r="AY151" s="16">
        <f t="shared" si="70"/>
        <v>6159062.8204623647</v>
      </c>
      <c r="BA151" s="115"/>
      <c r="BB151" s="138"/>
      <c r="BC151" s="138"/>
      <c r="BD151" s="138"/>
      <c r="BE151" s="138"/>
      <c r="BF151" s="138"/>
      <c r="BG151" s="138"/>
      <c r="BI151" s="115"/>
      <c r="BJ151" s="138"/>
      <c r="BK151" s="138"/>
      <c r="BL151" s="138"/>
      <c r="BM151" s="138"/>
      <c r="BN151" s="138"/>
      <c r="BO151" s="138"/>
    </row>
    <row r="152" spans="1:67">
      <c r="A152" s="67"/>
      <c r="B152" s="67"/>
      <c r="C152" s="67"/>
      <c r="D152" s="67"/>
      <c r="E152" s="67"/>
      <c r="F152" s="67"/>
      <c r="G152" s="67"/>
      <c r="H152" s="20">
        <v>2025</v>
      </c>
      <c r="I152" s="16">
        <f t="shared" si="58"/>
        <v>0</v>
      </c>
      <c r="J152" s="16">
        <f t="shared" si="58"/>
        <v>0</v>
      </c>
      <c r="K152" s="16">
        <f t="shared" si="58"/>
        <v>11033094.620427838</v>
      </c>
      <c r="L152" s="16">
        <f t="shared" si="58"/>
        <v>11033094.620427838</v>
      </c>
      <c r="M152" s="16">
        <f t="shared" si="58"/>
        <v>11033094.620427838</v>
      </c>
      <c r="N152" s="16">
        <f t="shared" si="58"/>
        <v>11033094.620427838</v>
      </c>
      <c r="O152" s="67"/>
      <c r="P152" s="67"/>
      <c r="Q152" s="67"/>
      <c r="R152" s="67"/>
      <c r="S152" s="20">
        <v>2025</v>
      </c>
      <c r="T152" s="84">
        <f>HLOOKUP($S152,'Fixed - Other'!$A$61:$AE$64,2,FALSE)</f>
        <v>4750850.5435562264</v>
      </c>
      <c r="U152" s="16">
        <f>IF($K$14="",$T152,IF($K$14&gt;$S152,$T152,VLOOKUP($C6,'Fixed - Other'!$A$69:$C$77,3,FALSE)*$T152))</f>
        <v>4750850.5435562264</v>
      </c>
      <c r="V152" s="16">
        <f>IF($K$15="",$T152,IF($K$15&gt;$S152,$T152,VLOOKUP($C6,'Fixed - Other'!$A$69:$C$77,3,FALSE)*$T152))</f>
        <v>4750850.5435562264</v>
      </c>
      <c r="W152" s="16">
        <f>IF($K$16="",$T152,IF($K$16&gt;$S152,$T152,VLOOKUP($C6,'Fixed - Other'!$A$69:$C$77,3,FALSE)*$T152))</f>
        <v>4750850.5435562264</v>
      </c>
      <c r="X152" s="16">
        <f>IF($K$17="",$T152,IF($K$17&gt;$S152,$T152,VLOOKUP($C6,'Fixed - Other'!$A$69:$C$77,3,FALSE)*$T152))</f>
        <v>4750850.5435562264</v>
      </c>
      <c r="Y152" s="16">
        <f>IF($K$18="",$T152,IF($K$18&gt;$S152,$T152,VLOOKUP($C6,'Fixed - Other'!$A$69:$C$77,3,FALSE)*$T152))</f>
        <v>4750850.5435562264</v>
      </c>
      <c r="Z152" s="16">
        <f>IF($K$19="",$T152,IF($K$19&gt;$S152,$T152,VLOOKUP($C6,'Fixed - Other'!$A$69:$C$77,3,FALSE)*$T152))</f>
        <v>4750850.5435562264</v>
      </c>
      <c r="AB152" s="20">
        <v>2025</v>
      </c>
      <c r="AC152" s="16">
        <f t="shared" si="59"/>
        <v>0</v>
      </c>
      <c r="AD152" s="16">
        <f t="shared" si="60"/>
        <v>0</v>
      </c>
      <c r="AE152" s="16">
        <f t="shared" si="61"/>
        <v>4750850.5435562264</v>
      </c>
      <c r="AF152" s="16">
        <f t="shared" si="62"/>
        <v>4750850.5435562264</v>
      </c>
      <c r="AG152" s="136">
        <f t="shared" si="63"/>
        <v>4750850.5435562264</v>
      </c>
      <c r="AH152" s="16">
        <f t="shared" si="64"/>
        <v>4750850.5435562264</v>
      </c>
      <c r="AJ152" s="20">
        <v>2025</v>
      </c>
      <c r="AK152" s="84">
        <f>HLOOKUP($S152,'Fixed - Other'!$A$61:$AE$64,3,FALSE)</f>
        <v>6282244.0768716112</v>
      </c>
      <c r="AL152" s="16">
        <f>IF($K$14="",$AK152,IF($K$14&gt;$AJ152,$AK152,VLOOKUP($C6,'Fixed - Other'!$A$69:$C$77,3,FALSE)*$AK152))</f>
        <v>6282244.0768716112</v>
      </c>
      <c r="AM152" s="16">
        <f>IF($K$15="",$AK152,IF($K$15&gt;$AJ152,$AK152,VLOOKUP($C6,'Fixed - Other'!$A$69:$C$77,3,FALSE)*$AK152))</f>
        <v>6282244.0768716112</v>
      </c>
      <c r="AN152" s="16">
        <f>IF($K$16="",$AK152,IF($K$16&gt;$AJ152,$AK152,VLOOKUP($C6,'Fixed - Other'!$A$69:$C$77,3,FALSE)*$AK152))</f>
        <v>6282244.0768716112</v>
      </c>
      <c r="AO152" s="16">
        <f>IF($K$17="",$AK152,IF($K$17&gt;$AJ152,$AK152,VLOOKUP($C6,'Fixed - Other'!$A$69:$C$77,3,FALSE)*$AK152))</f>
        <v>6282244.0768716112</v>
      </c>
      <c r="AP152" s="16">
        <f>IF($K$18="",$AK152,IF($K$18&gt;$AJ152,$AK152,VLOOKUP($C6,'Fixed - Other'!$A$69:$C$77,3,FALSE)*$AK152))</f>
        <v>6282244.0768716112</v>
      </c>
      <c r="AQ152" s="16">
        <f>IF($K$19="",$AK152,IF($K$19&gt;$AJ152,$AK152,VLOOKUP($C6,'Fixed - Other'!$A$69:$C$77,3,FALSE)*$AK152))</f>
        <v>6282244.0768716112</v>
      </c>
      <c r="AS152" s="20">
        <v>2025</v>
      </c>
      <c r="AT152" s="16">
        <f t="shared" si="65"/>
        <v>0</v>
      </c>
      <c r="AU152" s="16">
        <f t="shared" si="66"/>
        <v>0</v>
      </c>
      <c r="AV152" s="16">
        <f t="shared" si="67"/>
        <v>6282244.0768716112</v>
      </c>
      <c r="AW152" s="16">
        <f t="shared" si="68"/>
        <v>6282244.0768716112</v>
      </c>
      <c r="AX152" s="136">
        <f t="shared" si="69"/>
        <v>6282244.0768716112</v>
      </c>
      <c r="AY152" s="16">
        <f t="shared" si="70"/>
        <v>6282244.0768716112</v>
      </c>
      <c r="BA152" s="115"/>
      <c r="BB152" s="138"/>
      <c r="BC152" s="138"/>
      <c r="BD152" s="138"/>
      <c r="BE152" s="138"/>
      <c r="BF152" s="138"/>
      <c r="BG152" s="138"/>
      <c r="BI152" s="115"/>
      <c r="BJ152" s="138"/>
      <c r="BK152" s="138"/>
      <c r="BL152" s="138"/>
      <c r="BM152" s="138"/>
      <c r="BN152" s="138"/>
      <c r="BO152" s="138"/>
    </row>
    <row r="153" spans="1:67">
      <c r="A153" s="67"/>
      <c r="B153" s="67"/>
      <c r="C153" s="67"/>
      <c r="D153" s="67"/>
      <c r="E153" s="67"/>
      <c r="F153" s="67"/>
      <c r="G153" s="67"/>
      <c r="H153" s="20">
        <v>2026</v>
      </c>
      <c r="I153" s="16">
        <f t="shared" si="58"/>
        <v>0</v>
      </c>
      <c r="J153" s="16">
        <f t="shared" si="58"/>
        <v>0</v>
      </c>
      <c r="K153" s="16">
        <f t="shared" si="58"/>
        <v>0</v>
      </c>
      <c r="L153" s="16">
        <f t="shared" si="58"/>
        <v>11253756.512836395</v>
      </c>
      <c r="M153" s="16">
        <f t="shared" si="58"/>
        <v>11253756.512836395</v>
      </c>
      <c r="N153" s="16">
        <f t="shared" si="58"/>
        <v>11253756.512836395</v>
      </c>
      <c r="O153" s="67"/>
      <c r="P153" s="67"/>
      <c r="Q153" s="67"/>
      <c r="R153" s="67"/>
      <c r="S153" s="20">
        <v>2026</v>
      </c>
      <c r="T153" s="84">
        <f>HLOOKUP($S153,'Fixed - Other'!$A$61:$AE$64,2,FALSE)</f>
        <v>4845867.5544273518</v>
      </c>
      <c r="U153" s="16">
        <f>IF($K$14="",$T153,IF($K$14&gt;$S153,$T153,VLOOKUP($C6,'Fixed - Other'!$A$69:$C$77,3,FALSE)*$T153))</f>
        <v>4845867.5544273518</v>
      </c>
      <c r="V153" s="16">
        <f>IF($K$15="",$T153,IF($K$15&gt;$S153,$T153,VLOOKUP($C6,'Fixed - Other'!$A$69:$C$77,3,FALSE)*$T153))</f>
        <v>4845867.5544273518</v>
      </c>
      <c r="W153" s="16">
        <f>IF($K$16="",$T153,IF($K$16&gt;$S153,$T153,VLOOKUP($C6,'Fixed - Other'!$A$69:$C$77,3,FALSE)*$T153))</f>
        <v>4845867.5544273518</v>
      </c>
      <c r="X153" s="16">
        <f>IF($K$17="",$T153,IF($K$17&gt;$S153,$T153,VLOOKUP($C6,'Fixed - Other'!$A$69:$C$77,3,FALSE)*$T153))</f>
        <v>4845867.5544273518</v>
      </c>
      <c r="Y153" s="16">
        <f>IF($K$18="",$T153,IF($K$18&gt;$S153,$T153,VLOOKUP($C6,'Fixed - Other'!$A$69:$C$77,3,FALSE)*$T153))</f>
        <v>4845867.5544273518</v>
      </c>
      <c r="Z153" s="16">
        <f>IF($K$19="",$T153,IF($K$19&gt;$S153,$T153,VLOOKUP($C6,'Fixed - Other'!$A$69:$C$77,3,FALSE)*$T153))</f>
        <v>4845867.5544273518</v>
      </c>
      <c r="AB153" s="20">
        <v>2026</v>
      </c>
      <c r="AC153" s="16">
        <f t="shared" si="59"/>
        <v>0</v>
      </c>
      <c r="AD153" s="16">
        <f t="shared" si="60"/>
        <v>0</v>
      </c>
      <c r="AE153" s="16">
        <f t="shared" si="61"/>
        <v>0</v>
      </c>
      <c r="AF153" s="16">
        <f t="shared" si="62"/>
        <v>4845867.5544273518</v>
      </c>
      <c r="AG153" s="136">
        <f t="shared" si="63"/>
        <v>4845867.5544273518</v>
      </c>
      <c r="AH153" s="16">
        <f t="shared" si="64"/>
        <v>4845867.5544273518</v>
      </c>
      <c r="AJ153" s="20">
        <v>2026</v>
      </c>
      <c r="AK153" s="84">
        <f>HLOOKUP($S153,'Fixed - Other'!$A$61:$AE$64,3,FALSE)</f>
        <v>6407888.958409043</v>
      </c>
      <c r="AL153" s="16">
        <f>IF($K$14="",$AK153,IF($K$14&gt;$AJ153,$AK153,VLOOKUP($C6,'Fixed - Other'!$A$69:$C$77,3,FALSE)*$AK153))</f>
        <v>6407888.958409043</v>
      </c>
      <c r="AM153" s="16">
        <f>IF($K$15="",$AK153,IF($K$15&gt;$AJ153,$AK153,VLOOKUP($C6,'Fixed - Other'!$A$69:$C$77,3,FALSE)*$AK153))</f>
        <v>6407888.958409043</v>
      </c>
      <c r="AN153" s="16">
        <f>IF($K$16="",$AK153,IF($K$16&gt;$AJ153,$AK153,VLOOKUP($C6,'Fixed - Other'!$A$69:$C$77,3,FALSE)*$AK153))</f>
        <v>6407888.958409043</v>
      </c>
      <c r="AO153" s="16">
        <f>IF($K$17="",$AK153,IF($K$17&gt;$AJ153,$AK153,VLOOKUP($C6,'Fixed - Other'!$A$69:$C$77,3,FALSE)*$AK153))</f>
        <v>6407888.958409043</v>
      </c>
      <c r="AP153" s="16">
        <f>IF($K$18="",$AK153,IF($K$18&gt;$AJ153,$AK153,VLOOKUP($C6,'Fixed - Other'!$A$69:$C$77,3,FALSE)*$AK153))</f>
        <v>6407888.958409043</v>
      </c>
      <c r="AQ153" s="16">
        <f>IF($K$19="",$AK153,IF($K$19&gt;$AJ153,$AK153,VLOOKUP($C6,'Fixed - Other'!$A$69:$C$77,3,FALSE)*$AK153))</f>
        <v>6407888.958409043</v>
      </c>
      <c r="AS153" s="20">
        <v>2026</v>
      </c>
      <c r="AT153" s="16">
        <f t="shared" si="65"/>
        <v>0</v>
      </c>
      <c r="AU153" s="16">
        <f t="shared" si="66"/>
        <v>0</v>
      </c>
      <c r="AV153" s="16">
        <f t="shared" si="67"/>
        <v>0</v>
      </c>
      <c r="AW153" s="16">
        <f t="shared" si="68"/>
        <v>6407888.958409043</v>
      </c>
      <c r="AX153" s="136">
        <f t="shared" si="69"/>
        <v>6407888.958409043</v>
      </c>
      <c r="AY153" s="16">
        <f t="shared" si="70"/>
        <v>6407888.958409043</v>
      </c>
      <c r="BA153" s="115"/>
      <c r="BB153" s="138"/>
      <c r="BC153" s="138"/>
      <c r="BD153" s="138"/>
      <c r="BE153" s="138"/>
      <c r="BF153" s="138"/>
      <c r="BG153" s="138"/>
      <c r="BI153" s="115"/>
      <c r="BJ153" s="138"/>
      <c r="BK153" s="138"/>
      <c r="BL153" s="138"/>
      <c r="BM153" s="138"/>
      <c r="BN153" s="138"/>
      <c r="BO153" s="138"/>
    </row>
    <row r="154" spans="1:67">
      <c r="A154" s="67"/>
      <c r="B154" s="67"/>
      <c r="C154" s="67"/>
      <c r="D154" s="67"/>
      <c r="E154" s="67"/>
      <c r="F154" s="67"/>
      <c r="G154" s="67"/>
      <c r="H154" s="20">
        <v>2027</v>
      </c>
      <c r="I154" s="16">
        <f t="shared" si="58"/>
        <v>0</v>
      </c>
      <c r="J154" s="16">
        <f t="shared" si="58"/>
        <v>0</v>
      </c>
      <c r="K154" s="16">
        <f t="shared" si="58"/>
        <v>0</v>
      </c>
      <c r="L154" s="16">
        <f t="shared" si="58"/>
        <v>11478831.643093122</v>
      </c>
      <c r="M154" s="16">
        <f t="shared" si="58"/>
        <v>11478831.643093122</v>
      </c>
      <c r="N154" s="16">
        <f t="shared" si="58"/>
        <v>11478831.643093122</v>
      </c>
      <c r="O154" s="67"/>
      <c r="P154" s="67"/>
      <c r="Q154" s="67"/>
      <c r="R154" s="67"/>
      <c r="S154" s="20">
        <v>2027</v>
      </c>
      <c r="T154" s="84">
        <f>HLOOKUP($S154,'Fixed - Other'!$A$61:$AE$64,2,FALSE)</f>
        <v>4942784.905515898</v>
      </c>
      <c r="U154" s="16">
        <f>IF($K$14="",$T154,IF($K$14&gt;$S154,$T154,VLOOKUP($C6,'Fixed - Other'!$A$69:$C$77,3,FALSE)*$T154))</f>
        <v>4942784.905515898</v>
      </c>
      <c r="V154" s="16">
        <f>IF($K$15="",$T154,IF($K$15&gt;$S154,$T154,VLOOKUP($C6,'Fixed - Other'!$A$69:$C$77,3,FALSE)*$T154))</f>
        <v>4942784.905515898</v>
      </c>
      <c r="W154" s="16">
        <f>IF($K$16="",$T154,IF($K$16&gt;$S154,$T154,VLOOKUP($C6,'Fixed - Other'!$A$69:$C$77,3,FALSE)*$T154))</f>
        <v>4942784.905515898</v>
      </c>
      <c r="X154" s="16">
        <f>IF($K$17="",$T154,IF($K$17&gt;$S154,$T154,VLOOKUP($C6,'Fixed - Other'!$A$69:$C$77,3,FALSE)*$T154))</f>
        <v>4942784.905515898</v>
      </c>
      <c r="Y154" s="16">
        <f>IF($K$18="",$T154,IF($K$18&gt;$S154,$T154,VLOOKUP($C6,'Fixed - Other'!$A$69:$C$77,3,FALSE)*$T154))</f>
        <v>4942784.905515898</v>
      </c>
      <c r="Z154" s="16">
        <f>IF($K$19="",$T154,IF($K$19&gt;$S154,$T154,VLOOKUP($C6,'Fixed - Other'!$A$69:$C$77,3,FALSE)*$T154))</f>
        <v>4942784.905515898</v>
      </c>
      <c r="AB154" s="20">
        <v>2027</v>
      </c>
      <c r="AC154" s="16">
        <f t="shared" si="59"/>
        <v>0</v>
      </c>
      <c r="AD154" s="16">
        <f t="shared" si="60"/>
        <v>0</v>
      </c>
      <c r="AE154" s="16">
        <f t="shared" si="61"/>
        <v>0</v>
      </c>
      <c r="AF154" s="16">
        <f t="shared" si="62"/>
        <v>4942784.905515898</v>
      </c>
      <c r="AG154" s="136">
        <f t="shared" si="63"/>
        <v>4942784.905515898</v>
      </c>
      <c r="AH154" s="16">
        <f t="shared" si="64"/>
        <v>4942784.905515898</v>
      </c>
      <c r="AJ154" s="20">
        <v>2027</v>
      </c>
      <c r="AK154" s="84">
        <f>HLOOKUP($S154,'Fixed - Other'!$A$61:$AE$64,3,FALSE)</f>
        <v>6536046.7375772242</v>
      </c>
      <c r="AL154" s="16">
        <f>IF($K$14="",$AK154,IF($K$14&gt;$AJ154,$AK154,VLOOKUP($C6,'Fixed - Other'!$A$69:$C$77,3,FALSE)*$AK154))</f>
        <v>6536046.7375772242</v>
      </c>
      <c r="AM154" s="16">
        <f>IF($K$15="",$AK154,IF($K$15&gt;$AJ154,$AK154,VLOOKUP($C6,'Fixed - Other'!$A$69:$C$77,3,FALSE)*$AK154))</f>
        <v>6536046.7375772242</v>
      </c>
      <c r="AN154" s="16">
        <f>IF($K$16="",$AK154,IF($K$16&gt;$AJ154,$AK154,VLOOKUP($C6,'Fixed - Other'!$A$69:$C$77,3,FALSE)*$AK154))</f>
        <v>6536046.7375772242</v>
      </c>
      <c r="AO154" s="16">
        <f>IF($K$17="",$AK154,IF($K$17&gt;$AJ154,$AK154,VLOOKUP($C6,'Fixed - Other'!$A$69:$C$77,3,FALSE)*$AK154))</f>
        <v>6536046.7375772242</v>
      </c>
      <c r="AP154" s="16">
        <f>IF($K$18="",$AK154,IF($K$18&gt;$AJ154,$AK154,VLOOKUP($C6,'Fixed - Other'!$A$69:$C$77,3,FALSE)*$AK154))</f>
        <v>6536046.7375772242</v>
      </c>
      <c r="AQ154" s="16">
        <f>IF($K$19="",$AK154,IF($K$19&gt;$AJ154,$AK154,VLOOKUP($C6,'Fixed - Other'!$A$69:$C$77,3,FALSE)*$AK154))</f>
        <v>6536046.7375772242</v>
      </c>
      <c r="AS154" s="20">
        <v>2027</v>
      </c>
      <c r="AT154" s="16">
        <f t="shared" si="65"/>
        <v>0</v>
      </c>
      <c r="AU154" s="16">
        <f t="shared" si="66"/>
        <v>0</v>
      </c>
      <c r="AV154" s="16">
        <f t="shared" si="67"/>
        <v>0</v>
      </c>
      <c r="AW154" s="16">
        <f t="shared" si="68"/>
        <v>6536046.7375772242</v>
      </c>
      <c r="AX154" s="136">
        <f t="shared" si="69"/>
        <v>6536046.7375772242</v>
      </c>
      <c r="AY154" s="16">
        <f t="shared" si="70"/>
        <v>6536046.7375772242</v>
      </c>
      <c r="BA154" s="115"/>
      <c r="BB154" s="138"/>
      <c r="BC154" s="138"/>
      <c r="BD154" s="138"/>
      <c r="BE154" s="138"/>
      <c r="BF154" s="138"/>
      <c r="BG154" s="138"/>
      <c r="BI154" s="115"/>
      <c r="BJ154" s="138"/>
      <c r="BK154" s="138"/>
      <c r="BL154" s="138"/>
      <c r="BM154" s="138"/>
      <c r="BN154" s="138"/>
      <c r="BO154" s="138"/>
    </row>
    <row r="155" spans="1:67">
      <c r="A155" s="67"/>
      <c r="B155" s="67"/>
      <c r="C155" s="67"/>
      <c r="D155" s="67"/>
      <c r="E155" s="67"/>
      <c r="F155" s="67"/>
      <c r="G155" s="67"/>
      <c r="H155" s="20">
        <v>2028</v>
      </c>
      <c r="I155" s="16">
        <f t="shared" si="58"/>
        <v>0</v>
      </c>
      <c r="J155" s="16">
        <f t="shared" si="58"/>
        <v>0</v>
      </c>
      <c r="K155" s="16">
        <f t="shared" si="58"/>
        <v>0</v>
      </c>
      <c r="L155" s="16">
        <f t="shared" si="58"/>
        <v>0</v>
      </c>
      <c r="M155" s="16">
        <f t="shared" si="58"/>
        <v>11708408.275954988</v>
      </c>
      <c r="N155" s="16">
        <f t="shared" si="58"/>
        <v>11708408.275954988</v>
      </c>
      <c r="O155" s="67"/>
      <c r="P155" s="67"/>
      <c r="Q155" s="67"/>
      <c r="R155" s="67"/>
      <c r="S155" s="20">
        <v>2028</v>
      </c>
      <c r="T155" s="84">
        <f>HLOOKUP($S155,'Fixed - Other'!$A$61:$AE$64,2,FALSE)</f>
        <v>5041640.6036262177</v>
      </c>
      <c r="U155" s="16">
        <f>IF($K$14="",$T155,IF($K$14&gt;$S155,$T155,VLOOKUP($C6,'Fixed - Other'!$A$69:$C$77,3,FALSE)*$T155))</f>
        <v>5041640.6036262177</v>
      </c>
      <c r="V155" s="16">
        <f>IF($K$15="",$T155,IF($K$15&gt;$S155,$T155,VLOOKUP($C6,'Fixed - Other'!$A$69:$C$77,3,FALSE)*$T155))</f>
        <v>5041640.6036262177</v>
      </c>
      <c r="W155" s="16">
        <f>IF($K$16="",$T155,IF($K$16&gt;$S155,$T155,VLOOKUP($C6,'Fixed - Other'!$A$69:$C$77,3,FALSE)*$T155))</f>
        <v>5041640.6036262177</v>
      </c>
      <c r="X155" s="16">
        <f>IF($K$17="",$T155,IF($K$17&gt;$S155,$T155,VLOOKUP($C6,'Fixed - Other'!$A$69:$C$77,3,FALSE)*$T155))</f>
        <v>5041640.6036262177</v>
      </c>
      <c r="Y155" s="16">
        <f>IF($K$18="",$T155,IF($K$18&gt;$S155,$T155,VLOOKUP($C6,'Fixed - Other'!$A$69:$C$77,3,FALSE)*$T155))</f>
        <v>5041640.6036262177</v>
      </c>
      <c r="Z155" s="16">
        <f>IF($K$19="",$T155,IF($K$19&gt;$S155,$T155,VLOOKUP($C6,'Fixed - Other'!$A$69:$C$77,3,FALSE)*$T155))</f>
        <v>5041640.6036262177</v>
      </c>
      <c r="AB155" s="20">
        <v>2028</v>
      </c>
      <c r="AC155" s="16">
        <f t="shared" si="59"/>
        <v>0</v>
      </c>
      <c r="AD155" s="16">
        <f t="shared" si="60"/>
        <v>0</v>
      </c>
      <c r="AE155" s="16">
        <f t="shared" si="61"/>
        <v>0</v>
      </c>
      <c r="AF155" s="16">
        <f t="shared" si="62"/>
        <v>0</v>
      </c>
      <c r="AG155" s="136">
        <f t="shared" si="63"/>
        <v>5041640.6036262177</v>
      </c>
      <c r="AH155" s="16">
        <f t="shared" si="64"/>
        <v>5041640.6036262177</v>
      </c>
      <c r="AJ155" s="20">
        <v>2028</v>
      </c>
      <c r="AK155" s="84">
        <f>HLOOKUP($S155,'Fixed - Other'!$A$61:$AE$64,3,FALSE)</f>
        <v>6666767.6723287702</v>
      </c>
      <c r="AL155" s="16">
        <f>IF($K$14="",$AK155,IF($K$14&gt;$AJ155,$AK155,VLOOKUP($C6,'Fixed - Other'!$A$69:$C$77,3,FALSE)*$AK155))</f>
        <v>6666767.6723287702</v>
      </c>
      <c r="AM155" s="16">
        <f>IF($K$15="",$AK155,IF($K$15&gt;$AJ155,$AK155,VLOOKUP($C6,'Fixed - Other'!$A$69:$C$77,3,FALSE)*$AK155))</f>
        <v>6666767.6723287702</v>
      </c>
      <c r="AN155" s="16">
        <f>IF($K$16="",$AK155,IF($K$16&gt;$AJ155,$AK155,VLOOKUP($C6,'Fixed - Other'!$A$69:$C$77,3,FALSE)*$AK155))</f>
        <v>6666767.6723287702</v>
      </c>
      <c r="AO155" s="16">
        <f>IF($K$17="",$AK155,IF($K$17&gt;$AJ155,$AK155,VLOOKUP($C6,'Fixed - Other'!$A$69:$C$77,3,FALSE)*$AK155))</f>
        <v>6666767.6723287702</v>
      </c>
      <c r="AP155" s="16">
        <f>IF($K$18="",$AK155,IF($K$18&gt;$AJ155,$AK155,VLOOKUP($C6,'Fixed - Other'!$A$69:$C$77,3,FALSE)*$AK155))</f>
        <v>6666767.6723287702</v>
      </c>
      <c r="AQ155" s="16">
        <f>IF($K$19="",$AK155,IF($K$19&gt;$AJ155,$AK155,VLOOKUP($C6,'Fixed - Other'!$A$69:$C$77,3,FALSE)*$AK155))</f>
        <v>6666767.6723287702</v>
      </c>
      <c r="AS155" s="20">
        <v>2028</v>
      </c>
      <c r="AT155" s="16">
        <f t="shared" si="65"/>
        <v>0</v>
      </c>
      <c r="AU155" s="16">
        <f t="shared" si="66"/>
        <v>0</v>
      </c>
      <c r="AV155" s="16">
        <f t="shared" si="67"/>
        <v>0</v>
      </c>
      <c r="AW155" s="16">
        <f t="shared" si="68"/>
        <v>0</v>
      </c>
      <c r="AX155" s="136">
        <f t="shared" si="69"/>
        <v>6666767.6723287702</v>
      </c>
      <c r="AY155" s="16">
        <f t="shared" si="70"/>
        <v>6666767.6723287702</v>
      </c>
      <c r="BA155" s="115"/>
      <c r="BB155" s="138"/>
      <c r="BC155" s="138"/>
      <c r="BD155" s="138"/>
      <c r="BE155" s="138"/>
      <c r="BF155" s="138"/>
      <c r="BG155" s="138"/>
      <c r="BI155" s="115"/>
      <c r="BJ155" s="138"/>
      <c r="BK155" s="138"/>
      <c r="BL155" s="138"/>
      <c r="BM155" s="138"/>
      <c r="BN155" s="138"/>
      <c r="BO155" s="138"/>
    </row>
    <row r="156" spans="1:67">
      <c r="A156" s="67"/>
      <c r="B156" s="67"/>
      <c r="C156" s="67"/>
      <c r="D156" s="67"/>
      <c r="E156" s="67"/>
      <c r="F156" s="67"/>
      <c r="G156" s="67"/>
      <c r="H156" s="20">
        <v>2029</v>
      </c>
      <c r="I156" s="16">
        <f t="shared" si="58"/>
        <v>0</v>
      </c>
      <c r="J156" s="16">
        <f t="shared" si="58"/>
        <v>0</v>
      </c>
      <c r="K156" s="16">
        <f t="shared" si="58"/>
        <v>0</v>
      </c>
      <c r="L156" s="16">
        <f t="shared" si="58"/>
        <v>0</v>
      </c>
      <c r="M156" s="16">
        <f t="shared" si="58"/>
        <v>11942576.441474084</v>
      </c>
      <c r="N156" s="16">
        <f t="shared" si="58"/>
        <v>11942576.441474084</v>
      </c>
      <c r="O156" s="67"/>
      <c r="P156" s="67"/>
      <c r="Q156" s="67"/>
      <c r="R156" s="67"/>
      <c r="S156" s="20">
        <v>2029</v>
      </c>
      <c r="T156" s="84">
        <f>HLOOKUP($S156,'Fixed - Other'!$A$61:$AE$64,2,FALSE)</f>
        <v>5142473.4156987406</v>
      </c>
      <c r="U156" s="16">
        <f>IF($K$14="",$T156,IF($K$14&gt;$S156,$T156,VLOOKUP($C6,'Fixed - Other'!$A$69:$C$77,3,FALSE)*$T156))</f>
        <v>5142473.4156987406</v>
      </c>
      <c r="V156" s="16">
        <f>IF($K$15="",$T156,IF($K$15&gt;$S156,$T156,VLOOKUP($C6,'Fixed - Other'!$A$69:$C$77,3,FALSE)*$T156))</f>
        <v>5142473.4156987406</v>
      </c>
      <c r="W156" s="16">
        <f>IF($K$16="",$T156,IF($K$16&gt;$S156,$T156,VLOOKUP($C6,'Fixed - Other'!$A$69:$C$77,3,FALSE)*$T156))</f>
        <v>5142473.4156987406</v>
      </c>
      <c r="X156" s="16">
        <f>IF($K$17="",$T156,IF($K$17&gt;$S156,$T156,VLOOKUP($C6,'Fixed - Other'!$A$69:$C$77,3,FALSE)*$T156))</f>
        <v>5142473.4156987406</v>
      </c>
      <c r="Y156" s="16">
        <f>IF($K$18="",$T156,IF($K$18&gt;$S156,$T156,VLOOKUP($C6,'Fixed - Other'!$A$69:$C$77,3,FALSE)*$T156))</f>
        <v>5142473.4156987406</v>
      </c>
      <c r="Z156" s="16">
        <f>IF($K$19="",$T156,IF($K$19&gt;$S156,$T156,VLOOKUP($C6,'Fixed - Other'!$A$69:$C$77,3,FALSE)*$T156))</f>
        <v>5142473.4156987406</v>
      </c>
      <c r="AB156" s="20">
        <v>2029</v>
      </c>
      <c r="AC156" s="16">
        <f t="shared" si="59"/>
        <v>0</v>
      </c>
      <c r="AD156" s="16">
        <f t="shared" si="60"/>
        <v>0</v>
      </c>
      <c r="AE156" s="16">
        <f t="shared" si="61"/>
        <v>0</v>
      </c>
      <c r="AF156" s="16">
        <f t="shared" si="62"/>
        <v>0</v>
      </c>
      <c r="AG156" s="136">
        <f t="shared" si="63"/>
        <v>5142473.4156987406</v>
      </c>
      <c r="AH156" s="16">
        <f t="shared" si="64"/>
        <v>5142473.4156987406</v>
      </c>
      <c r="AJ156" s="20">
        <v>2029</v>
      </c>
      <c r="AK156" s="84">
        <f>HLOOKUP($S156,'Fixed - Other'!$A$61:$AE$64,3,FALSE)</f>
        <v>6800103.0257753432</v>
      </c>
      <c r="AL156" s="16">
        <f>IF($K$14="",$AK156,IF($K$14&gt;$AJ156,$AK156,VLOOKUP($C6,'Fixed - Other'!$A$69:$C$77,3,FALSE)*$AK156))</f>
        <v>6800103.0257753432</v>
      </c>
      <c r="AM156" s="16">
        <f>IF($K$15="",$AK156,IF($K$15&gt;$AJ156,$AK156,VLOOKUP($C6,'Fixed - Other'!$A$69:$C$77,3,FALSE)*$AK156))</f>
        <v>6800103.0257753432</v>
      </c>
      <c r="AN156" s="16">
        <f>IF($K$16="",$AK156,IF($K$16&gt;$AJ156,$AK156,VLOOKUP($C6,'Fixed - Other'!$A$69:$C$77,3,FALSE)*$AK156))</f>
        <v>6800103.0257753432</v>
      </c>
      <c r="AO156" s="16">
        <f>IF($K$17="",$AK156,IF($K$17&gt;$AJ156,$AK156,VLOOKUP($C6,'Fixed - Other'!$A$69:$C$77,3,FALSE)*$AK156))</f>
        <v>6800103.0257753432</v>
      </c>
      <c r="AP156" s="16">
        <f>IF($K$18="",$AK156,IF($K$18&gt;$AJ156,$AK156,VLOOKUP($C6,'Fixed - Other'!$A$69:$C$77,3,FALSE)*$AK156))</f>
        <v>6800103.0257753432</v>
      </c>
      <c r="AQ156" s="16">
        <f>IF($K$19="",$AK156,IF($K$19&gt;$AJ156,$AK156,VLOOKUP($C6,'Fixed - Other'!$A$69:$C$77,3,FALSE)*$AK156))</f>
        <v>6800103.0257753432</v>
      </c>
      <c r="AS156" s="20">
        <v>2029</v>
      </c>
      <c r="AT156" s="16">
        <f t="shared" si="65"/>
        <v>0</v>
      </c>
      <c r="AU156" s="16">
        <f t="shared" si="66"/>
        <v>0</v>
      </c>
      <c r="AV156" s="16">
        <f t="shared" si="67"/>
        <v>0</v>
      </c>
      <c r="AW156" s="16">
        <f t="shared" si="68"/>
        <v>0</v>
      </c>
      <c r="AX156" s="136">
        <f t="shared" si="69"/>
        <v>6800103.0257753432</v>
      </c>
      <c r="AY156" s="16">
        <f t="shared" si="70"/>
        <v>6800103.0257753432</v>
      </c>
      <c r="BA156" s="115"/>
      <c r="BB156" s="138"/>
      <c r="BC156" s="138"/>
      <c r="BD156" s="138"/>
      <c r="BE156" s="138"/>
      <c r="BF156" s="138"/>
      <c r="BG156" s="138"/>
      <c r="BI156" s="115"/>
      <c r="BJ156" s="138"/>
      <c r="BK156" s="138"/>
      <c r="BL156" s="138"/>
      <c r="BM156" s="138"/>
      <c r="BN156" s="138"/>
      <c r="BO156" s="138"/>
    </row>
    <row r="157" spans="1:67">
      <c r="A157" s="67"/>
      <c r="B157" s="67"/>
      <c r="C157" s="67"/>
      <c r="D157" s="67"/>
      <c r="E157" s="67"/>
      <c r="F157" s="67"/>
      <c r="G157" s="67"/>
      <c r="H157" s="20">
        <v>2030</v>
      </c>
      <c r="I157" s="16">
        <f t="shared" si="58"/>
        <v>0</v>
      </c>
      <c r="J157" s="16">
        <f t="shared" si="58"/>
        <v>0</v>
      </c>
      <c r="K157" s="16">
        <f t="shared" si="58"/>
        <v>0</v>
      </c>
      <c r="L157" s="16">
        <f t="shared" si="58"/>
        <v>0</v>
      </c>
      <c r="M157" s="16">
        <f t="shared" si="58"/>
        <v>0</v>
      </c>
      <c r="N157" s="16">
        <f t="shared" si="58"/>
        <v>12181427.970303571</v>
      </c>
      <c r="O157" s="67"/>
      <c r="P157" s="67"/>
      <c r="Q157" s="67"/>
      <c r="R157" s="67"/>
      <c r="S157" s="20">
        <v>2030</v>
      </c>
      <c r="T157" s="84">
        <f>HLOOKUP($S157,'Fixed - Other'!$A$61:$AE$64,2,FALSE)</f>
        <v>5245322.8840127178</v>
      </c>
      <c r="U157" s="16">
        <f>IF($K$14="",$T157,IF($K$14&gt;$S157,$T157,VLOOKUP($C6,'Fixed - Other'!$A$69:$C$77,3,FALSE)*$T157))</f>
        <v>5245322.8840127178</v>
      </c>
      <c r="V157" s="16">
        <f>IF($K$15="",$T157,IF($K$15&gt;$S157,$T157,VLOOKUP($C6,'Fixed - Other'!$A$69:$C$77,3,FALSE)*$T157))</f>
        <v>5245322.8840127178</v>
      </c>
      <c r="W157" s="16">
        <f>IF($K$16="",$T157,IF($K$16&gt;$S157,$T157,VLOOKUP($C6,'Fixed - Other'!$A$69:$C$77,3,FALSE)*$T157))</f>
        <v>5245322.8840127178</v>
      </c>
      <c r="X157" s="16">
        <f>IF($K$17="",$T157,IF($K$17&gt;$S157,$T157,VLOOKUP($C6,'Fixed - Other'!$A$69:$C$77,3,FALSE)*$T157))</f>
        <v>5245322.8840127178</v>
      </c>
      <c r="Y157" s="16">
        <f>IF($K$18="",$T157,IF($K$18&gt;$S157,$T157,VLOOKUP($C6,'Fixed - Other'!$A$69:$C$77,3,FALSE)*$T157))</f>
        <v>5245322.8840127178</v>
      </c>
      <c r="Z157" s="16">
        <f>IF($K$19="",$T157,IF($K$19&gt;$S157,$T157,VLOOKUP($C6,'Fixed - Other'!$A$69:$C$77,3,FALSE)*$T157))</f>
        <v>5245322.8840127178</v>
      </c>
      <c r="AB157" s="20">
        <v>2030</v>
      </c>
      <c r="AC157" s="16">
        <f t="shared" si="59"/>
        <v>0</v>
      </c>
      <c r="AD157" s="16">
        <f t="shared" si="60"/>
        <v>0</v>
      </c>
      <c r="AE157" s="16">
        <f t="shared" si="61"/>
        <v>0</v>
      </c>
      <c r="AF157" s="16">
        <f t="shared" si="62"/>
        <v>0</v>
      </c>
      <c r="AG157" s="136">
        <f t="shared" si="63"/>
        <v>0</v>
      </c>
      <c r="AH157" s="16">
        <f t="shared" si="64"/>
        <v>5245322.8840127178</v>
      </c>
      <c r="AJ157" s="20">
        <v>2030</v>
      </c>
      <c r="AK157" s="84">
        <f>HLOOKUP($S157,'Fixed - Other'!$A$61:$AE$64,3,FALSE)</f>
        <v>6936105.0862908531</v>
      </c>
      <c r="AL157" s="16">
        <f>IF($K$14="",$AK157,IF($K$14&gt;$AJ157,$AK157,VLOOKUP($C6,'Fixed - Other'!$A$69:$C$77,3,FALSE)*$AK157))</f>
        <v>6936105.0862908531</v>
      </c>
      <c r="AM157" s="16">
        <f>IF($K$15="",$AK157,IF($K$15&gt;$AJ157,$AK157,VLOOKUP($C6,'Fixed - Other'!$A$69:$C$77,3,FALSE)*$AK157))</f>
        <v>6936105.0862908531</v>
      </c>
      <c r="AN157" s="16">
        <f>IF($K$16="",$AK157,IF($K$16&gt;$AJ157,$AK157,VLOOKUP($C6,'Fixed - Other'!$A$69:$C$77,3,FALSE)*$AK157))</f>
        <v>6936105.0862908531</v>
      </c>
      <c r="AO157" s="16">
        <f>IF($K$17="",$AK157,IF($K$17&gt;$AJ157,$AK157,VLOOKUP($C6,'Fixed - Other'!$A$69:$C$77,3,FALSE)*$AK157))</f>
        <v>6936105.0862908531</v>
      </c>
      <c r="AP157" s="16">
        <f>IF($K$18="",$AK157,IF($K$18&gt;$AJ157,$AK157,VLOOKUP($C6,'Fixed - Other'!$A$69:$C$77,3,FALSE)*$AK157))</f>
        <v>6936105.0862908531</v>
      </c>
      <c r="AQ157" s="16">
        <f>IF($K$19="",$AK157,IF($K$19&gt;$AJ157,$AK157,VLOOKUP($C6,'Fixed - Other'!$A$69:$C$77,3,FALSE)*$AK157))</f>
        <v>6936105.0862908531</v>
      </c>
      <c r="AS157" s="20">
        <v>2030</v>
      </c>
      <c r="AT157" s="16">
        <f t="shared" si="65"/>
        <v>0</v>
      </c>
      <c r="AU157" s="16">
        <f t="shared" si="66"/>
        <v>0</v>
      </c>
      <c r="AV157" s="16">
        <f t="shared" si="67"/>
        <v>0</v>
      </c>
      <c r="AW157" s="16">
        <f t="shared" si="68"/>
        <v>0</v>
      </c>
      <c r="AX157" s="136">
        <f t="shared" si="69"/>
        <v>0</v>
      </c>
      <c r="AY157" s="16">
        <f t="shared" si="70"/>
        <v>6936105.0862908531</v>
      </c>
      <c r="BA157" s="115"/>
      <c r="BB157" s="138"/>
      <c r="BC157" s="138"/>
      <c r="BD157" s="138"/>
      <c r="BE157" s="138"/>
      <c r="BF157" s="138"/>
      <c r="BG157" s="138"/>
      <c r="BI157" s="115"/>
      <c r="BJ157" s="138"/>
      <c r="BK157" s="138"/>
      <c r="BL157" s="138"/>
      <c r="BM157" s="138"/>
      <c r="BN157" s="138"/>
      <c r="BO157" s="138"/>
    </row>
    <row r="158" spans="1:67">
      <c r="A158" s="67"/>
      <c r="B158" s="67"/>
      <c r="C158" s="67"/>
      <c r="D158" s="67"/>
      <c r="E158" s="67"/>
      <c r="F158" s="67"/>
      <c r="G158" s="67"/>
      <c r="H158" s="20">
        <v>2031</v>
      </c>
      <c r="I158" s="16">
        <f t="shared" si="58"/>
        <v>0</v>
      </c>
      <c r="J158" s="16">
        <f t="shared" si="58"/>
        <v>0</v>
      </c>
      <c r="K158" s="16">
        <f t="shared" si="58"/>
        <v>0</v>
      </c>
      <c r="L158" s="16">
        <f t="shared" si="58"/>
        <v>0</v>
      </c>
      <c r="M158" s="16">
        <f t="shared" si="58"/>
        <v>0</v>
      </c>
      <c r="N158" s="16">
        <f t="shared" si="58"/>
        <v>12425056.529709637</v>
      </c>
      <c r="O158" s="67"/>
      <c r="P158" s="67"/>
      <c r="Q158" s="67"/>
      <c r="R158" s="67"/>
      <c r="S158" s="20">
        <v>2031</v>
      </c>
      <c r="T158" s="84">
        <f>HLOOKUP($S158,'Fixed - Other'!$A$61:$AE$64,2,FALSE)</f>
        <v>5350229.3416929692</v>
      </c>
      <c r="U158" s="16">
        <f>IF($K$14="",$T158,IF($K$14&gt;$S158,$T158,VLOOKUP($C6,'Fixed - Other'!$A$69:$C$77,3,FALSE)*$T158))</f>
        <v>5350229.3416929692</v>
      </c>
      <c r="V158" s="16">
        <f>IF($K$15="",$T158,IF($K$15&gt;$S158,$T158,VLOOKUP($C6,'Fixed - Other'!$A$69:$C$77,3,FALSE)*$T158))</f>
        <v>5350229.3416929692</v>
      </c>
      <c r="W158" s="16">
        <f>IF($K$16="",$T158,IF($K$16&gt;$S158,$T158,VLOOKUP($C6,'Fixed - Other'!$A$69:$C$77,3,FALSE)*$T158))</f>
        <v>5350229.3416929692</v>
      </c>
      <c r="X158" s="16">
        <f>IF($K$17="",$T158,IF($K$17&gt;$S158,$T158,VLOOKUP($C6,'Fixed - Other'!$A$69:$C$77,3,FALSE)*$T158))</f>
        <v>5350229.3416929692</v>
      </c>
      <c r="Y158" s="16">
        <f>IF($K$18="",$T158,IF($K$18&gt;$S158,$T158,VLOOKUP($C6,'Fixed - Other'!$A$69:$C$77,3,FALSE)*$T158))</f>
        <v>5350229.3416929692</v>
      </c>
      <c r="Z158" s="16">
        <f>IF($K$19="",$T158,IF($K$19&gt;$S158,$T158,VLOOKUP($C6,'Fixed - Other'!$A$69:$C$77,3,FALSE)*$T158))</f>
        <v>5350229.3416929692</v>
      </c>
      <c r="AB158" s="20">
        <v>2031</v>
      </c>
      <c r="AC158" s="84">
        <f t="shared" si="59"/>
        <v>0</v>
      </c>
      <c r="AD158" s="16">
        <f t="shared" si="60"/>
        <v>0</v>
      </c>
      <c r="AE158" s="16">
        <f t="shared" si="61"/>
        <v>0</v>
      </c>
      <c r="AF158" s="16">
        <f t="shared" si="62"/>
        <v>0</v>
      </c>
      <c r="AG158" s="136">
        <f t="shared" si="63"/>
        <v>0</v>
      </c>
      <c r="AH158" s="16">
        <f t="shared" si="64"/>
        <v>5350229.3416929692</v>
      </c>
      <c r="AJ158" s="20">
        <v>2031</v>
      </c>
      <c r="AK158" s="84">
        <f>HLOOKUP($S158,'Fixed - Other'!$A$61:$AE$64,3,FALSE)</f>
        <v>7074827.188016668</v>
      </c>
      <c r="AL158" s="16">
        <f>IF($K$14="",$AK158,IF($K$14&gt;$AJ158,$AK158,VLOOKUP($C6,'Fixed - Other'!$A$69:$C$77,3,FALSE)*$AK158))</f>
        <v>7074827.188016668</v>
      </c>
      <c r="AM158" s="16">
        <f>IF($K$15="",$AK158,IF($K$15&gt;$AJ158,$AK158,VLOOKUP($C6,'Fixed - Other'!$A$69:$C$77,3,FALSE)*$AK158))</f>
        <v>7074827.188016668</v>
      </c>
      <c r="AN158" s="16">
        <f>IF($K$16="",$AK158,IF($K$16&gt;$AJ158,$AK158,VLOOKUP($C6,'Fixed - Other'!$A$69:$C$77,3,FALSE)*$AK158))</f>
        <v>7074827.188016668</v>
      </c>
      <c r="AO158" s="16">
        <f>IF($K$17="",$AK158,IF($K$17&gt;$AJ158,$AK158,VLOOKUP($C6,'Fixed - Other'!$A$69:$C$77,3,FALSE)*$AK158))</f>
        <v>7074827.188016668</v>
      </c>
      <c r="AP158" s="16">
        <f>IF($K$18="",$AK158,IF($K$18&gt;$AJ158,$AK158,VLOOKUP($C6,'Fixed - Other'!$A$69:$C$77,3,FALSE)*$AK158))</f>
        <v>7074827.188016668</v>
      </c>
      <c r="AQ158" s="16">
        <f>IF($K$19="",$AK158,IF($K$19&gt;$AJ158,$AK158,VLOOKUP($C6,'Fixed - Other'!$A$69:$C$77,3,FALSE)*$AK158))</f>
        <v>7074827.188016668</v>
      </c>
      <c r="AS158" s="20">
        <v>2031</v>
      </c>
      <c r="AT158" s="84">
        <f t="shared" si="65"/>
        <v>0</v>
      </c>
      <c r="AU158" s="16">
        <f t="shared" si="66"/>
        <v>0</v>
      </c>
      <c r="AV158" s="16">
        <f t="shared" si="67"/>
        <v>0</v>
      </c>
      <c r="AW158" s="16">
        <f t="shared" si="68"/>
        <v>0</v>
      </c>
      <c r="AX158" s="136">
        <f t="shared" si="69"/>
        <v>0</v>
      </c>
      <c r="AY158" s="16">
        <f t="shared" si="70"/>
        <v>7074827.188016668</v>
      </c>
      <c r="BA158" s="115"/>
      <c r="BB158" s="138"/>
      <c r="BC158" s="138"/>
      <c r="BD158" s="138"/>
      <c r="BE158" s="138"/>
      <c r="BF158" s="138"/>
      <c r="BG158" s="138"/>
      <c r="BI158" s="115"/>
      <c r="BJ158" s="138"/>
      <c r="BK158" s="138"/>
      <c r="BL158" s="138"/>
      <c r="BM158" s="138"/>
      <c r="BN158" s="138"/>
      <c r="BO158" s="138"/>
    </row>
    <row r="159" spans="1:67">
      <c r="A159" s="67"/>
      <c r="B159" s="67"/>
      <c r="C159" s="67"/>
      <c r="D159" s="67"/>
      <c r="E159" s="67"/>
      <c r="F159" s="67"/>
      <c r="G159" s="67"/>
      <c r="H159" s="20">
        <v>2032</v>
      </c>
      <c r="I159" s="16">
        <f t="shared" si="58"/>
        <v>0</v>
      </c>
      <c r="J159" s="16">
        <f t="shared" si="58"/>
        <v>0</v>
      </c>
      <c r="K159" s="16">
        <f t="shared" si="58"/>
        <v>0</v>
      </c>
      <c r="L159" s="16">
        <f t="shared" si="58"/>
        <v>0</v>
      </c>
      <c r="M159" s="16">
        <f t="shared" si="58"/>
        <v>0</v>
      </c>
      <c r="N159" s="16">
        <f t="shared" si="58"/>
        <v>0</v>
      </c>
      <c r="O159" s="67"/>
      <c r="P159" s="67"/>
      <c r="Q159" s="67"/>
      <c r="R159" s="67"/>
      <c r="S159" s="20">
        <v>2032</v>
      </c>
      <c r="T159" s="84">
        <f>HLOOKUP($S159,'Fixed - Other'!$A$61:$AE$64,2,FALSE)</f>
        <v>5457233.9285268299</v>
      </c>
      <c r="U159" s="16">
        <f>IF($K$14="",$T159,IF($K$14&gt;$S159,$T159,VLOOKUP($C6,'Fixed - Other'!$A$69:$C$77,3,FALSE)*$T159))</f>
        <v>5457233.9285268299</v>
      </c>
      <c r="V159" s="16">
        <f>IF($K$15="",$T159,IF($K$15&gt;$S159,$T159,VLOOKUP($C6,'Fixed - Other'!$A$69:$C$77,3,FALSE)*$T159))</f>
        <v>5457233.9285268299</v>
      </c>
      <c r="W159" s="16">
        <f>IF($K$16="",$T159,IF($K$16&gt;$S159,$T159,VLOOKUP($C6,'Fixed - Other'!$A$69:$C$77,3,FALSE)*$T159))</f>
        <v>5457233.9285268299</v>
      </c>
      <c r="X159" s="16">
        <f>IF($K$17="",$T159,IF($K$17&gt;$S159,$T159,VLOOKUP($C6,'Fixed - Other'!$A$69:$C$77,3,FALSE)*$T159))</f>
        <v>5457233.9285268299</v>
      </c>
      <c r="Y159" s="16">
        <f>IF($K$18="",$T159,IF($K$18&gt;$S159,$T159,VLOOKUP($C6,'Fixed - Other'!$A$69:$C$77,3,FALSE)*$T159))</f>
        <v>5457233.9285268299</v>
      </c>
      <c r="Z159" s="16">
        <f>IF($K$19="",$T159,IF($K$19&gt;$S159,$T159,VLOOKUP($C6,'Fixed - Other'!$A$69:$C$77,3,FALSE)*$T159))</f>
        <v>5457233.9285268299</v>
      </c>
      <c r="AB159" s="20">
        <v>2032</v>
      </c>
      <c r="AC159" s="84">
        <f t="shared" si="59"/>
        <v>0</v>
      </c>
      <c r="AD159" s="16">
        <f t="shared" si="60"/>
        <v>0</v>
      </c>
      <c r="AE159" s="16">
        <f t="shared" si="61"/>
        <v>0</v>
      </c>
      <c r="AF159" s="16">
        <f t="shared" si="62"/>
        <v>0</v>
      </c>
      <c r="AG159" s="136">
        <f t="shared" si="63"/>
        <v>0</v>
      </c>
      <c r="AH159" s="16">
        <f t="shared" si="64"/>
        <v>0</v>
      </c>
      <c r="AJ159" s="20">
        <v>2032</v>
      </c>
      <c r="AK159" s="84">
        <f>HLOOKUP($S159,'Fixed - Other'!$A$61:$AE$64,3,FALSE)</f>
        <v>7216323.731777003</v>
      </c>
      <c r="AL159" s="16">
        <f>IF($K$14="",$AK159,IF($K$14&gt;$AJ159,$AK159,VLOOKUP($C6,'Fixed - Other'!$A$69:$C$77,3,FALSE)*$AK159))</f>
        <v>7216323.731777003</v>
      </c>
      <c r="AM159" s="16">
        <f>IF($K$15="",$AK159,IF($K$15&gt;$AJ159,$AK159,VLOOKUP($C6,'Fixed - Other'!$A$69:$C$77,3,FALSE)*$AK159))</f>
        <v>7216323.731777003</v>
      </c>
      <c r="AN159" s="16">
        <f>IF($K$16="",$AK159,IF($K$16&gt;$AJ159,$AK159,VLOOKUP($C6,'Fixed - Other'!$A$69:$C$77,3,FALSE)*$AK159))</f>
        <v>7216323.731777003</v>
      </c>
      <c r="AO159" s="16">
        <f>IF($K$17="",$AK159,IF($K$17&gt;$AJ159,$AK159,VLOOKUP($C6,'Fixed - Other'!$A$69:$C$77,3,FALSE)*$AK159))</f>
        <v>7216323.731777003</v>
      </c>
      <c r="AP159" s="16">
        <f>IF($K$18="",$AK159,IF($K$18&gt;$AJ159,$AK159,VLOOKUP($C6,'Fixed - Other'!$A$69:$C$77,3,FALSE)*$AK159))</f>
        <v>7216323.731777003</v>
      </c>
      <c r="AQ159" s="16">
        <f>IF($K$19="",$AK159,IF($K$19&gt;$AJ159,$AK159,VLOOKUP($C6,'Fixed - Other'!$A$69:$C$77,3,FALSE)*$AK159))</f>
        <v>7216323.731777003</v>
      </c>
      <c r="AS159" s="20">
        <v>2032</v>
      </c>
      <c r="AT159" s="84">
        <f t="shared" si="65"/>
        <v>0</v>
      </c>
      <c r="AU159" s="16">
        <f t="shared" si="66"/>
        <v>0</v>
      </c>
      <c r="AV159" s="16">
        <f t="shared" si="67"/>
        <v>0</v>
      </c>
      <c r="AW159" s="16">
        <f t="shared" si="68"/>
        <v>0</v>
      </c>
      <c r="AX159" s="136">
        <f t="shared" si="69"/>
        <v>0</v>
      </c>
      <c r="AY159" s="16">
        <f t="shared" si="70"/>
        <v>0</v>
      </c>
      <c r="BA159" s="115"/>
      <c r="BB159" s="138"/>
      <c r="BC159" s="138"/>
      <c r="BD159" s="138"/>
      <c r="BE159" s="138"/>
      <c r="BF159" s="138"/>
      <c r="BG159" s="138"/>
      <c r="BI159" s="115"/>
      <c r="BJ159" s="138"/>
      <c r="BK159" s="138"/>
      <c r="BL159" s="138"/>
      <c r="BM159" s="138"/>
      <c r="BN159" s="138"/>
      <c r="BO159" s="138"/>
    </row>
    <row r="160" spans="1:67">
      <c r="A160" s="67"/>
      <c r="B160" s="67"/>
      <c r="C160" s="67"/>
      <c r="D160" s="67"/>
      <c r="E160" s="67"/>
      <c r="F160" s="67"/>
      <c r="G160" s="67"/>
      <c r="H160" s="20">
        <v>2033</v>
      </c>
      <c r="I160" s="16">
        <f t="shared" si="58"/>
        <v>0</v>
      </c>
      <c r="J160" s="16">
        <f t="shared" si="58"/>
        <v>0</v>
      </c>
      <c r="K160" s="16">
        <f t="shared" si="58"/>
        <v>0</v>
      </c>
      <c r="L160" s="16">
        <f t="shared" si="58"/>
        <v>0</v>
      </c>
      <c r="M160" s="16">
        <f t="shared" si="58"/>
        <v>0</v>
      </c>
      <c r="N160" s="16">
        <f t="shared" si="58"/>
        <v>0</v>
      </c>
      <c r="O160" s="67"/>
      <c r="P160" s="67"/>
      <c r="Q160" s="67"/>
      <c r="R160" s="67"/>
      <c r="S160" s="20">
        <v>2033</v>
      </c>
      <c r="T160" s="84">
        <f>HLOOKUP($S160,'Fixed - Other'!$A$61:$AE$64,2,FALSE)</f>
        <v>5566378.6070973678</v>
      </c>
      <c r="U160" s="16">
        <f>IF($K$14="",$T160,IF($K$14&gt;$S160,$T160,VLOOKUP($C6,'Fixed - Other'!$A$69:$C$77,3,FALSE)*$T160))</f>
        <v>5566378.6070973678</v>
      </c>
      <c r="V160" s="16">
        <f>IF($K$15="",$T160,IF($K$15&gt;$S160,$T160,VLOOKUP($C6,'Fixed - Other'!$A$69:$C$77,3,FALSE)*$T160))</f>
        <v>5566378.6070973678</v>
      </c>
      <c r="W160" s="16">
        <f>IF($K$16="",$T160,IF($K$16&gt;$S160,$T160,VLOOKUP($C6,'Fixed - Other'!$A$69:$C$77,3,FALSE)*$T160))</f>
        <v>5566378.6070973678</v>
      </c>
      <c r="X160" s="16">
        <f>IF($K$17="",$T160,IF($K$17&gt;$S160,$T160,VLOOKUP($C6,'Fixed - Other'!$A$69:$C$77,3,FALSE)*$T160))</f>
        <v>5566378.6070973678</v>
      </c>
      <c r="Y160" s="16">
        <f>IF($K$18="",$T160,IF($K$18&gt;$S160,$T160,VLOOKUP($C6,'Fixed - Other'!$A$69:$C$77,3,FALSE)*$T160))</f>
        <v>5566378.6070973678</v>
      </c>
      <c r="Z160" s="16">
        <f>IF($K$19="",$T160,IF($K$19&gt;$S160,$T160,VLOOKUP($C6,'Fixed - Other'!$A$69:$C$77,3,FALSE)*$T160))</f>
        <v>5566378.6070973678</v>
      </c>
      <c r="AB160" s="20">
        <v>2033</v>
      </c>
      <c r="AC160" s="84">
        <f t="shared" si="59"/>
        <v>0</v>
      </c>
      <c r="AD160" s="16">
        <f t="shared" si="60"/>
        <v>0</v>
      </c>
      <c r="AE160" s="16">
        <f t="shared" si="61"/>
        <v>0</v>
      </c>
      <c r="AF160" s="16">
        <f t="shared" si="62"/>
        <v>0</v>
      </c>
      <c r="AG160" s="136">
        <f t="shared" si="63"/>
        <v>0</v>
      </c>
      <c r="AH160" s="16">
        <f t="shared" si="64"/>
        <v>0</v>
      </c>
      <c r="AJ160" s="20">
        <v>2033</v>
      </c>
      <c r="AK160" s="84">
        <f>HLOOKUP($S160,'Fixed - Other'!$A$61:$AE$64,3,FALSE)</f>
        <v>7360650.2064125435</v>
      </c>
      <c r="AL160" s="16">
        <f>IF($K$14="",$AK160,IF($K$14&gt;$AJ160,$AK160,VLOOKUP($C6,'Fixed - Other'!$A$69:$C$77,3,FALSE)*$AK160))</f>
        <v>7360650.2064125435</v>
      </c>
      <c r="AM160" s="16">
        <f>IF($K$15="",$AK160,IF($K$15&gt;$AJ160,$AK160,VLOOKUP($C6,'Fixed - Other'!$A$69:$C$77,3,FALSE)*$AK160))</f>
        <v>7360650.2064125435</v>
      </c>
      <c r="AN160" s="16">
        <f>IF($K$16="",$AK160,IF($K$16&gt;$AJ160,$AK160,VLOOKUP($C6,'Fixed - Other'!$A$69:$C$77,3,FALSE)*$AK160))</f>
        <v>7360650.2064125435</v>
      </c>
      <c r="AO160" s="16">
        <f>IF($K$17="",$AK160,IF($K$17&gt;$AJ160,$AK160,VLOOKUP($C6,'Fixed - Other'!$A$69:$C$77,3,FALSE)*$AK160))</f>
        <v>7360650.2064125435</v>
      </c>
      <c r="AP160" s="16">
        <f>IF($K$18="",$AK160,IF($K$18&gt;$AJ160,$AK160,VLOOKUP($C6,'Fixed - Other'!$A$69:$C$77,3,FALSE)*$AK160))</f>
        <v>7360650.2064125435</v>
      </c>
      <c r="AQ160" s="16">
        <f>IF($K$19="",$AK160,IF($K$19&gt;$AJ160,$AK160,VLOOKUP($C6,'Fixed - Other'!$A$69:$C$77,3,FALSE)*$AK160))</f>
        <v>7360650.2064125435</v>
      </c>
      <c r="AS160" s="20">
        <v>2033</v>
      </c>
      <c r="AT160" s="84">
        <f t="shared" si="65"/>
        <v>0</v>
      </c>
      <c r="AU160" s="16">
        <f t="shared" si="66"/>
        <v>0</v>
      </c>
      <c r="AV160" s="16">
        <f t="shared" si="67"/>
        <v>0</v>
      </c>
      <c r="AW160" s="16">
        <f t="shared" si="68"/>
        <v>0</v>
      </c>
      <c r="AX160" s="136">
        <f t="shared" si="69"/>
        <v>0</v>
      </c>
      <c r="AY160" s="16">
        <f t="shared" si="70"/>
        <v>0</v>
      </c>
      <c r="BA160" s="115"/>
      <c r="BB160" s="138"/>
      <c r="BC160" s="138"/>
      <c r="BD160" s="138"/>
      <c r="BE160" s="138"/>
      <c r="BF160" s="138"/>
      <c r="BG160" s="138"/>
      <c r="BI160" s="115"/>
      <c r="BJ160" s="138"/>
      <c r="BK160" s="138"/>
      <c r="BL160" s="138"/>
      <c r="BM160" s="138"/>
      <c r="BN160" s="138"/>
      <c r="BO160" s="138"/>
    </row>
    <row r="161" spans="1:67">
      <c r="A161" s="67"/>
      <c r="B161" s="67"/>
      <c r="C161" s="67"/>
      <c r="D161" s="67"/>
      <c r="E161" s="67"/>
      <c r="F161" s="67"/>
      <c r="G161" s="67"/>
      <c r="H161" s="20">
        <v>2034</v>
      </c>
      <c r="I161" s="16">
        <f t="shared" si="58"/>
        <v>0</v>
      </c>
      <c r="J161" s="16">
        <f t="shared" si="58"/>
        <v>0</v>
      </c>
      <c r="K161" s="16">
        <f t="shared" si="58"/>
        <v>0</v>
      </c>
      <c r="L161" s="16">
        <f t="shared" si="58"/>
        <v>0</v>
      </c>
      <c r="M161" s="16">
        <f t="shared" si="58"/>
        <v>0</v>
      </c>
      <c r="N161" s="16">
        <f t="shared" si="58"/>
        <v>0</v>
      </c>
      <c r="O161" s="67"/>
      <c r="P161" s="67"/>
      <c r="Q161" s="67"/>
      <c r="R161" s="67"/>
      <c r="S161" s="20">
        <v>2034</v>
      </c>
      <c r="T161" s="84">
        <f>HLOOKUP($S161,'Fixed - Other'!$A$61:$AE$64,2,FALSE)</f>
        <v>5677706.179239314</v>
      </c>
      <c r="U161" s="16">
        <f>IF($K$14="",$T161,IF($K$14&gt;$S161,$T161,VLOOKUP($C6,'Fixed - Other'!$A$69:$C$77,3,FALSE)*$T161))</f>
        <v>5677706.179239314</v>
      </c>
      <c r="V161" s="16">
        <f>IF($K$15="",$T161,IF($K$15&gt;$S161,$T161,VLOOKUP($C6,'Fixed - Other'!$A$69:$C$77,3,FALSE)*$T161))</f>
        <v>5677706.179239314</v>
      </c>
      <c r="W161" s="16">
        <f>IF($K$16="",$T161,IF($K$16&gt;$S161,$T161,VLOOKUP($C6,'Fixed - Other'!$A$69:$C$77,3,FALSE)*$T161))</f>
        <v>5677706.179239314</v>
      </c>
      <c r="X161" s="16">
        <f>IF($K$17="",$T161,IF($K$17&gt;$S161,$T161,VLOOKUP($C6,'Fixed - Other'!$A$69:$C$77,3,FALSE)*$T161))</f>
        <v>5677706.179239314</v>
      </c>
      <c r="Y161" s="16">
        <f>IF($K$18="",$T161,IF($K$18&gt;$S161,$T161,VLOOKUP($C6,'Fixed - Other'!$A$69:$C$77,3,FALSE)*$T161))</f>
        <v>5677706.179239314</v>
      </c>
      <c r="Z161" s="16">
        <f>IF($K$19="",$T161,IF($K$19&gt;$S161,$T161,VLOOKUP($C6,'Fixed - Other'!$A$69:$C$77,3,FALSE)*$T161))</f>
        <v>5677706.179239314</v>
      </c>
      <c r="AB161" s="20">
        <v>2034</v>
      </c>
      <c r="AC161" s="84">
        <f t="shared" si="59"/>
        <v>0</v>
      </c>
      <c r="AD161" s="16">
        <f t="shared" si="60"/>
        <v>0</v>
      </c>
      <c r="AE161" s="16">
        <f t="shared" si="61"/>
        <v>0</v>
      </c>
      <c r="AF161" s="16">
        <f t="shared" si="62"/>
        <v>0</v>
      </c>
      <c r="AG161" s="136">
        <f t="shared" si="63"/>
        <v>0</v>
      </c>
      <c r="AH161" s="16">
        <f t="shared" si="64"/>
        <v>0</v>
      </c>
      <c r="AJ161" s="20">
        <v>2034</v>
      </c>
      <c r="AK161" s="84">
        <f>HLOOKUP($S161,'Fixed - Other'!$A$61:$AE$64,3,FALSE)</f>
        <v>7507863.2105407938</v>
      </c>
      <c r="AL161" s="16">
        <f>IF($K$14="",$AK161,IF($K$14&gt;$AJ161,$AK161,VLOOKUP($C6,'Fixed - Other'!$A$69:$C$77,3,FALSE)*$AK161))</f>
        <v>7507863.2105407938</v>
      </c>
      <c r="AM161" s="16">
        <f>IF($K$15="",$AK161,IF($K$15&gt;$AJ161,$AK161,VLOOKUP($C6,'Fixed - Other'!$A$69:$C$77,3,FALSE)*$AK161))</f>
        <v>7507863.2105407938</v>
      </c>
      <c r="AN161" s="16">
        <f>IF($K$16="",$AK161,IF($K$16&gt;$AJ161,$AK161,VLOOKUP($C6,'Fixed - Other'!$A$69:$C$77,3,FALSE)*$AK161))</f>
        <v>7507863.2105407938</v>
      </c>
      <c r="AO161" s="16">
        <f>IF($K$17="",$AK161,IF($K$17&gt;$AJ161,$AK161,VLOOKUP($C6,'Fixed - Other'!$A$69:$C$77,3,FALSE)*$AK161))</f>
        <v>7507863.2105407938</v>
      </c>
      <c r="AP161" s="16">
        <f>IF($K$18="",$AK161,IF($K$18&gt;$AJ161,$AK161,VLOOKUP($C6,'Fixed - Other'!$A$69:$C$77,3,FALSE)*$AK161))</f>
        <v>7507863.2105407938</v>
      </c>
      <c r="AQ161" s="16">
        <f>IF($K$19="",$AK161,IF($K$19&gt;$AJ161,$AK161,VLOOKUP($C6,'Fixed - Other'!$A$69:$C$77,3,FALSE)*$AK161))</f>
        <v>7507863.2105407938</v>
      </c>
      <c r="AS161" s="20">
        <v>2034</v>
      </c>
      <c r="AT161" s="84">
        <f t="shared" si="65"/>
        <v>0</v>
      </c>
      <c r="AU161" s="16">
        <f t="shared" si="66"/>
        <v>0</v>
      </c>
      <c r="AV161" s="16">
        <f t="shared" si="67"/>
        <v>0</v>
      </c>
      <c r="AW161" s="16">
        <f t="shared" si="68"/>
        <v>0</v>
      </c>
      <c r="AX161" s="136">
        <f t="shared" si="69"/>
        <v>0</v>
      </c>
      <c r="AY161" s="16">
        <f t="shared" si="70"/>
        <v>0</v>
      </c>
      <c r="BA161" s="115"/>
      <c r="BB161" s="138"/>
      <c r="BC161" s="138"/>
      <c r="BD161" s="138"/>
      <c r="BE161" s="138"/>
      <c r="BF161" s="138"/>
      <c r="BG161" s="138"/>
      <c r="BI161" s="115"/>
      <c r="BJ161" s="138"/>
      <c r="BK161" s="138"/>
      <c r="BL161" s="138"/>
      <c r="BM161" s="138"/>
      <c r="BN161" s="138"/>
      <c r="BO161" s="138"/>
    </row>
    <row r="162" spans="1:67">
      <c r="A162" s="67"/>
      <c r="B162" s="67"/>
      <c r="C162" s="67"/>
      <c r="D162" s="67"/>
      <c r="E162" s="67"/>
      <c r="F162" s="67"/>
      <c r="G162" s="67"/>
      <c r="H162" s="20">
        <v>2035</v>
      </c>
      <c r="I162" s="16">
        <f t="shared" si="58"/>
        <v>0</v>
      </c>
      <c r="J162" s="16">
        <f t="shared" si="58"/>
        <v>0</v>
      </c>
      <c r="K162" s="16">
        <f t="shared" si="58"/>
        <v>0</v>
      </c>
      <c r="L162" s="16">
        <f t="shared" si="58"/>
        <v>0</v>
      </c>
      <c r="M162" s="16">
        <f t="shared" si="58"/>
        <v>0</v>
      </c>
      <c r="N162" s="16">
        <f t="shared" si="58"/>
        <v>0</v>
      </c>
      <c r="O162" s="67"/>
      <c r="P162" s="67"/>
      <c r="Q162" s="67"/>
      <c r="R162" s="67"/>
      <c r="S162" s="20">
        <v>2035</v>
      </c>
      <c r="T162" s="84">
        <f>HLOOKUP($S162,'Fixed - Other'!$A$61:$AE$64,2,FALSE)</f>
        <v>5791260.3028240986</v>
      </c>
      <c r="U162" s="16">
        <f>IF($K$14="",$T162,IF($K$14&gt;$S162,$T162,VLOOKUP($C6,'Fixed - Other'!$A$69:$C$77,3,FALSE)*$T162))</f>
        <v>5791260.3028240986</v>
      </c>
      <c r="V162" s="16">
        <f>IF($K$15="",$T162,IF($K$15&gt;$S162,$T162,VLOOKUP($C6,'Fixed - Other'!$A$69:$C$77,3,FALSE)*$T162))</f>
        <v>5791260.3028240986</v>
      </c>
      <c r="W162" s="16">
        <f>IF($K$16="",$T162,IF($K$16&gt;$S162,$T162,VLOOKUP($C6,'Fixed - Other'!$A$69:$C$77,3,FALSE)*$T162))</f>
        <v>5791260.3028240986</v>
      </c>
      <c r="X162" s="16">
        <f>IF($K$17="",$T162,IF($K$17&gt;$S162,$T162,VLOOKUP($C6,'Fixed - Other'!$A$69:$C$77,3,FALSE)*$T162))</f>
        <v>5791260.3028240986</v>
      </c>
      <c r="Y162" s="16">
        <f>IF($K$18="",$T162,IF($K$18&gt;$S162,$T162,VLOOKUP($C6,'Fixed - Other'!$A$69:$C$77,3,FALSE)*$T162))</f>
        <v>5791260.3028240986</v>
      </c>
      <c r="Z162" s="16">
        <f>IF($K$19="",$T162,IF($K$19&gt;$S162,$T162,VLOOKUP($C6,'Fixed - Other'!$A$69:$C$77,3,FALSE)*$T162))</f>
        <v>5791260.3028240986</v>
      </c>
      <c r="AB162" s="20">
        <v>2035</v>
      </c>
      <c r="AC162" s="84">
        <f t="shared" si="59"/>
        <v>0</v>
      </c>
      <c r="AD162" s="16">
        <f t="shared" si="60"/>
        <v>0</v>
      </c>
      <c r="AE162" s="16">
        <f t="shared" si="61"/>
        <v>0</v>
      </c>
      <c r="AF162" s="16">
        <f t="shared" si="62"/>
        <v>0</v>
      </c>
      <c r="AG162" s="136">
        <f t="shared" si="63"/>
        <v>0</v>
      </c>
      <c r="AH162" s="16">
        <f t="shared" si="64"/>
        <v>0</v>
      </c>
      <c r="AJ162" s="20">
        <v>2035</v>
      </c>
      <c r="AK162" s="84">
        <f>HLOOKUP($S162,'Fixed - Other'!$A$61:$AE$64,3,FALSE)</f>
        <v>7658020.4747516066</v>
      </c>
      <c r="AL162" s="16">
        <f>IF($K$14="",$AK162,IF($K$14&gt;$AJ162,$AK162,VLOOKUP($C6,'Fixed - Other'!$A$69:$C$77,3,FALSE)*$AK162))</f>
        <v>7658020.4747516066</v>
      </c>
      <c r="AM162" s="16">
        <f>IF($K$15="",$AK162,IF($K$15&gt;$AJ162,$AK162,VLOOKUP($C6,'Fixed - Other'!$A$69:$C$77,3,FALSE)*$AK162))</f>
        <v>7658020.4747516066</v>
      </c>
      <c r="AN162" s="16">
        <f>IF($K$16="",$AK162,IF($K$16&gt;$AJ162,$AK162,VLOOKUP($C6,'Fixed - Other'!$A$69:$C$77,3,FALSE)*$AK162))</f>
        <v>7658020.4747516066</v>
      </c>
      <c r="AO162" s="16">
        <f>IF($K$17="",$AK162,IF($K$17&gt;$AJ162,$AK162,VLOOKUP($C6,'Fixed - Other'!$A$69:$C$77,3,FALSE)*$AK162))</f>
        <v>7658020.4747516066</v>
      </c>
      <c r="AP162" s="16">
        <f>IF($K$18="",$AK162,IF($K$18&gt;$AJ162,$AK162,VLOOKUP($C6,'Fixed - Other'!$A$69:$C$77,3,FALSE)*$AK162))</f>
        <v>7658020.4747516066</v>
      </c>
      <c r="AQ162" s="16">
        <f>IF($K$19="",$AK162,IF($K$19&gt;$AJ162,$AK162,VLOOKUP($C6,'Fixed - Other'!$A$69:$C$77,3,FALSE)*$AK162))</f>
        <v>7658020.4747516066</v>
      </c>
      <c r="AS162" s="20">
        <v>2035</v>
      </c>
      <c r="AT162" s="84">
        <f t="shared" si="65"/>
        <v>0</v>
      </c>
      <c r="AU162" s="16">
        <f t="shared" si="66"/>
        <v>0</v>
      </c>
      <c r="AV162" s="16">
        <f t="shared" si="67"/>
        <v>0</v>
      </c>
      <c r="AW162" s="16">
        <f t="shared" si="68"/>
        <v>0</v>
      </c>
      <c r="AX162" s="136">
        <f t="shared" si="69"/>
        <v>0</v>
      </c>
      <c r="AY162" s="16">
        <f t="shared" si="70"/>
        <v>0</v>
      </c>
      <c r="BA162" s="115"/>
      <c r="BB162" s="138"/>
      <c r="BC162" s="138"/>
      <c r="BD162" s="138"/>
      <c r="BE162" s="138"/>
      <c r="BF162" s="138"/>
      <c r="BG162" s="138"/>
      <c r="BI162" s="115"/>
      <c r="BJ162" s="138"/>
      <c r="BK162" s="138"/>
      <c r="BL162" s="138"/>
      <c r="BM162" s="138"/>
      <c r="BN162" s="138"/>
      <c r="BO162" s="138"/>
    </row>
    <row r="163" spans="1:67">
      <c r="A163" s="67"/>
      <c r="B163" s="67"/>
      <c r="C163" s="67"/>
      <c r="D163" s="67"/>
      <c r="E163" s="67"/>
      <c r="F163" s="67"/>
      <c r="G163" s="67"/>
      <c r="H163" s="20">
        <v>2036</v>
      </c>
      <c r="I163" s="16">
        <f t="shared" si="58"/>
        <v>0</v>
      </c>
      <c r="J163" s="16">
        <f t="shared" si="58"/>
        <v>0</v>
      </c>
      <c r="K163" s="16">
        <f t="shared" si="58"/>
        <v>0</v>
      </c>
      <c r="L163" s="16">
        <f t="shared" si="58"/>
        <v>0</v>
      </c>
      <c r="M163" s="16">
        <f t="shared" si="58"/>
        <v>0</v>
      </c>
      <c r="N163" s="16">
        <f t="shared" si="58"/>
        <v>0</v>
      </c>
      <c r="O163" s="67"/>
      <c r="P163" s="67"/>
      <c r="Q163" s="67"/>
      <c r="R163" s="67"/>
      <c r="S163" s="20">
        <v>2036</v>
      </c>
      <c r="T163" s="84">
        <f>HLOOKUP($S163,'Fixed - Other'!$A$61:$AE$64,2,FALSE)</f>
        <v>5907085.5088805817</v>
      </c>
      <c r="U163" s="16">
        <f>IF($K$14="",$T163,IF($K$14&gt;$S163,$T163,VLOOKUP($C6,'Fixed - Other'!$A$69:$C$77,3,FALSE)*$T163))</f>
        <v>5907085.5088805817</v>
      </c>
      <c r="V163" s="16">
        <f>IF($K$15="",$T163,IF($K$15&gt;$S163,$T163,VLOOKUP($C6,'Fixed - Other'!$A$69:$C$77,3,FALSE)*$T163))</f>
        <v>5907085.5088805817</v>
      </c>
      <c r="W163" s="16">
        <f>IF($K$16="",$T163,IF($K$16&gt;$S163,$T163,VLOOKUP($C6,'Fixed - Other'!$A$69:$C$77,3,FALSE)*$T163))</f>
        <v>5907085.5088805817</v>
      </c>
      <c r="X163" s="16">
        <f>IF($K$17="",$T163,IF($K$17&gt;$S163,$T163,VLOOKUP($C6,'Fixed - Other'!$A$69:$C$77,3,FALSE)*$T163))</f>
        <v>5907085.5088805817</v>
      </c>
      <c r="Y163" s="16">
        <f>IF($K$18="",$T163,IF($K$18&gt;$S163,$T163,VLOOKUP($C6,'Fixed - Other'!$A$69:$C$77,3,FALSE)*$T163))</f>
        <v>5907085.5088805817</v>
      </c>
      <c r="Z163" s="16">
        <f>IF($K$19="",$T163,IF($K$19&gt;$S163,$T163,VLOOKUP($C6,'Fixed - Other'!$A$69:$C$77,3,FALSE)*$T163))</f>
        <v>5907085.5088805817</v>
      </c>
      <c r="AB163" s="20">
        <v>2036</v>
      </c>
      <c r="AC163" s="84">
        <f t="shared" si="59"/>
        <v>0</v>
      </c>
      <c r="AD163" s="16">
        <f t="shared" si="60"/>
        <v>0</v>
      </c>
      <c r="AE163" s="16">
        <f t="shared" si="61"/>
        <v>0</v>
      </c>
      <c r="AF163" s="16">
        <f t="shared" si="62"/>
        <v>0</v>
      </c>
      <c r="AG163" s="136">
        <f t="shared" si="63"/>
        <v>0</v>
      </c>
      <c r="AH163" s="16">
        <f t="shared" si="64"/>
        <v>0</v>
      </c>
      <c r="AJ163" s="20">
        <v>2036</v>
      </c>
      <c r="AK163" s="84">
        <f>HLOOKUP($S163,'Fixed - Other'!$A$61:$AE$64,3,FALSE)</f>
        <v>7811180.8842466399</v>
      </c>
      <c r="AL163" s="16">
        <f>IF($K$14="",$AK163,IF($K$14&gt;$AJ163,$AK163,VLOOKUP($C6,'Fixed - Other'!$A$69:$C$77,3,FALSE)*$AK163))</f>
        <v>7811180.8842466399</v>
      </c>
      <c r="AM163" s="16">
        <f>IF($K$15="",$AK163,IF($K$15&gt;$AJ163,$AK163,VLOOKUP($C6,'Fixed - Other'!$A$69:$C$77,3,FALSE)*$AK163))</f>
        <v>7811180.8842466399</v>
      </c>
      <c r="AN163" s="16">
        <f>IF($K$16="",$AK163,IF($K$16&gt;$AJ163,$AK163,VLOOKUP($C6,'Fixed - Other'!$A$69:$C$77,3,FALSE)*$AK163))</f>
        <v>7811180.8842466399</v>
      </c>
      <c r="AO163" s="16">
        <f>IF($K$17="",$AK163,IF($K$17&gt;$AJ163,$AK163,VLOOKUP($C6,'Fixed - Other'!$A$69:$C$77,3,FALSE)*$AK163))</f>
        <v>7811180.8842466399</v>
      </c>
      <c r="AP163" s="16">
        <f>IF($K$18="",$AK163,IF($K$18&gt;$AJ163,$AK163,VLOOKUP($C6,'Fixed - Other'!$A$69:$C$77,3,FALSE)*$AK163))</f>
        <v>7811180.8842466399</v>
      </c>
      <c r="AQ163" s="16">
        <f>IF($K$19="",$AK163,IF($K$19&gt;$AJ163,$AK163,VLOOKUP($C6,'Fixed - Other'!$A$69:$C$77,3,FALSE)*$AK163))</f>
        <v>7811180.8842466399</v>
      </c>
      <c r="AS163" s="20">
        <v>2036</v>
      </c>
      <c r="AT163" s="84">
        <f t="shared" si="65"/>
        <v>0</v>
      </c>
      <c r="AU163" s="16">
        <f t="shared" si="66"/>
        <v>0</v>
      </c>
      <c r="AV163" s="16">
        <f t="shared" si="67"/>
        <v>0</v>
      </c>
      <c r="AW163" s="16">
        <f t="shared" si="68"/>
        <v>0</v>
      </c>
      <c r="AX163" s="136">
        <f t="shared" si="69"/>
        <v>0</v>
      </c>
      <c r="AY163" s="16">
        <f t="shared" si="70"/>
        <v>0</v>
      </c>
      <c r="BA163" s="115"/>
      <c r="BB163" s="138"/>
      <c r="BC163" s="138"/>
      <c r="BD163" s="138"/>
      <c r="BE163" s="138"/>
      <c r="BF163" s="138"/>
      <c r="BG163" s="138"/>
      <c r="BI163" s="115"/>
      <c r="BJ163" s="138"/>
      <c r="BK163" s="138"/>
      <c r="BL163" s="138"/>
      <c r="BM163" s="138"/>
      <c r="BN163" s="138"/>
      <c r="BO163" s="138"/>
    </row>
    <row r="164" spans="1:67">
      <c r="A164" s="67"/>
      <c r="B164" s="67"/>
      <c r="C164" s="67"/>
      <c r="D164" s="67"/>
      <c r="E164" s="67"/>
      <c r="F164" s="67"/>
      <c r="G164" s="67"/>
      <c r="H164" s="20">
        <v>2037</v>
      </c>
      <c r="I164" s="16">
        <f t="shared" si="58"/>
        <v>0</v>
      </c>
      <c r="J164" s="16">
        <f t="shared" si="58"/>
        <v>0</v>
      </c>
      <c r="K164" s="16">
        <f t="shared" si="58"/>
        <v>0</v>
      </c>
      <c r="L164" s="16">
        <f t="shared" si="58"/>
        <v>0</v>
      </c>
      <c r="M164" s="16">
        <f t="shared" si="58"/>
        <v>0</v>
      </c>
      <c r="N164" s="16">
        <f t="shared" si="58"/>
        <v>0</v>
      </c>
      <c r="O164" s="67"/>
      <c r="P164" s="67"/>
      <c r="Q164" s="67"/>
      <c r="R164" s="67"/>
      <c r="S164" s="20">
        <v>2037</v>
      </c>
      <c r="T164" s="84">
        <f>HLOOKUP($S164,'Fixed - Other'!$A$61:$AE$64,2,FALSE)</f>
        <v>6025227.2190581933</v>
      </c>
      <c r="U164" s="16">
        <f>IF($K$14="",$T164,IF($K$14&gt;$S164,$T164,VLOOKUP($C6,'Fixed - Other'!$A$69:$C$77,3,FALSE)*$T164))</f>
        <v>6025227.2190581933</v>
      </c>
      <c r="V164" s="16">
        <f>IF($K$15="",$T164,IF($K$15&gt;$S164,$T164,VLOOKUP($C6,'Fixed - Other'!$A$69:$C$77,3,FALSE)*$T164))</f>
        <v>6025227.2190581933</v>
      </c>
      <c r="W164" s="16">
        <f>IF($K$16="",$T164,IF($K$16&gt;$S164,$T164,VLOOKUP($C6,'Fixed - Other'!$A$69:$C$77,3,FALSE)*$T164))</f>
        <v>6025227.2190581933</v>
      </c>
      <c r="X164" s="16">
        <f>IF($K$17="",$T164,IF($K$17&gt;$S164,$T164,VLOOKUP($C6,'Fixed - Other'!$A$69:$C$77,3,FALSE)*$T164))</f>
        <v>6025227.2190581933</v>
      </c>
      <c r="Y164" s="16">
        <f>IF($K$18="",$T164,IF($K$18&gt;$S164,$T164,VLOOKUP($C6,'Fixed - Other'!$A$69:$C$77,3,FALSE)*$T164))</f>
        <v>6025227.2190581933</v>
      </c>
      <c r="Z164" s="16">
        <f>IF($K$19="",$T164,IF($K$19&gt;$S164,$T164,VLOOKUP($C6,'Fixed - Other'!$A$69:$C$77,3,FALSE)*$T164))</f>
        <v>6025227.2190581933</v>
      </c>
      <c r="AB164" s="20">
        <v>2037</v>
      </c>
      <c r="AC164" s="84">
        <f t="shared" si="59"/>
        <v>0</v>
      </c>
      <c r="AD164" s="16">
        <f t="shared" si="60"/>
        <v>0</v>
      </c>
      <c r="AE164" s="16">
        <f t="shared" si="61"/>
        <v>0</v>
      </c>
      <c r="AF164" s="16">
        <f t="shared" si="62"/>
        <v>0</v>
      </c>
      <c r="AG164" s="136">
        <f t="shared" si="63"/>
        <v>0</v>
      </c>
      <c r="AH164" s="16">
        <f t="shared" si="64"/>
        <v>0</v>
      </c>
      <c r="AJ164" s="20">
        <v>2037</v>
      </c>
      <c r="AK164" s="84">
        <f>HLOOKUP($S164,'Fixed - Other'!$A$61:$AE$64,3,FALSE)</f>
        <v>7967404.5019315742</v>
      </c>
      <c r="AL164" s="16">
        <f>IF($K$14="",$AK164,IF($K$14&gt;$AJ164,$AK164,VLOOKUP($C6,'Fixed - Other'!$A$69:$C$77,3,FALSE)*$AK164))</f>
        <v>7967404.5019315742</v>
      </c>
      <c r="AM164" s="16">
        <f>IF($K$15="",$AK164,IF($K$15&gt;$AJ164,$AK164,VLOOKUP($C6,'Fixed - Other'!$A$69:$C$77,3,FALSE)*$AK164))</f>
        <v>7967404.5019315742</v>
      </c>
      <c r="AN164" s="16">
        <f>IF($K$16="",$AK164,IF($K$16&gt;$AJ164,$AK164,VLOOKUP($C6,'Fixed - Other'!$A$69:$C$77,3,FALSE)*$AK164))</f>
        <v>7967404.5019315742</v>
      </c>
      <c r="AO164" s="16">
        <f>IF($K$17="",$AK164,IF($K$17&gt;$AJ164,$AK164,VLOOKUP($C6,'Fixed - Other'!$A$69:$C$77,3,FALSE)*$AK164))</f>
        <v>7967404.5019315742</v>
      </c>
      <c r="AP164" s="16">
        <f>IF($K$18="",$AK164,IF($K$18&gt;$AJ164,$AK164,VLOOKUP($C6,'Fixed - Other'!$A$69:$C$77,3,FALSE)*$AK164))</f>
        <v>7967404.5019315742</v>
      </c>
      <c r="AQ164" s="16">
        <f>IF($K$19="",$AK164,IF($K$19&gt;$AJ164,$AK164,VLOOKUP($C6,'Fixed - Other'!$A$69:$C$77,3,FALSE)*$AK164))</f>
        <v>7967404.5019315742</v>
      </c>
      <c r="AS164" s="20">
        <v>2037</v>
      </c>
      <c r="AT164" s="84">
        <f t="shared" si="65"/>
        <v>0</v>
      </c>
      <c r="AU164" s="16">
        <f t="shared" si="66"/>
        <v>0</v>
      </c>
      <c r="AV164" s="16">
        <f t="shared" si="67"/>
        <v>0</v>
      </c>
      <c r="AW164" s="16">
        <f t="shared" si="68"/>
        <v>0</v>
      </c>
      <c r="AX164" s="136">
        <f t="shared" si="69"/>
        <v>0</v>
      </c>
      <c r="AY164" s="16">
        <f t="shared" si="70"/>
        <v>0</v>
      </c>
      <c r="BA164" s="115"/>
      <c r="BB164" s="138"/>
      <c r="BC164" s="138"/>
      <c r="BD164" s="138"/>
      <c r="BE164" s="138"/>
      <c r="BF164" s="138"/>
      <c r="BG164" s="138"/>
      <c r="BI164" s="115"/>
      <c r="BJ164" s="138"/>
      <c r="BK164" s="138"/>
      <c r="BL164" s="138"/>
      <c r="BM164" s="138"/>
      <c r="BN164" s="138"/>
      <c r="BO164" s="138"/>
    </row>
    <row r="165" spans="1:67">
      <c r="A165" s="67"/>
      <c r="B165" s="67"/>
      <c r="C165" s="67"/>
      <c r="D165" s="67"/>
      <c r="E165" s="67"/>
      <c r="F165" s="67"/>
      <c r="G165" s="67"/>
      <c r="H165" s="20">
        <v>2038</v>
      </c>
      <c r="I165" s="16">
        <f t="shared" si="58"/>
        <v>0</v>
      </c>
      <c r="J165" s="16">
        <f t="shared" si="58"/>
        <v>0</v>
      </c>
      <c r="K165" s="16">
        <f t="shared" si="58"/>
        <v>0</v>
      </c>
      <c r="L165" s="16">
        <f t="shared" si="58"/>
        <v>0</v>
      </c>
      <c r="M165" s="16">
        <f t="shared" si="58"/>
        <v>0</v>
      </c>
      <c r="N165" s="16">
        <f t="shared" si="58"/>
        <v>0</v>
      </c>
      <c r="O165" s="67"/>
      <c r="P165" s="67"/>
      <c r="Q165" s="67"/>
      <c r="R165" s="67"/>
      <c r="S165" s="20">
        <v>2038</v>
      </c>
      <c r="T165" s="84">
        <f>HLOOKUP($S165,'Fixed - Other'!$A$61:$AE$64,2,FALSE)</f>
        <v>6145731.7634393554</v>
      </c>
      <c r="U165" s="16">
        <f>IF($K$14="",$T165,IF($K$14&gt;$S165,$T165,VLOOKUP($C6,'Fixed - Other'!$A$69:$C$77,3,FALSE)*$T165))</f>
        <v>6145731.7634393554</v>
      </c>
      <c r="V165" s="16">
        <f>IF($K$15="",$T165,IF($K$15&gt;$S165,$T165,VLOOKUP($C6,'Fixed - Other'!$A$69:$C$77,3,FALSE)*$T165))</f>
        <v>6145731.7634393554</v>
      </c>
      <c r="W165" s="16">
        <f>IF($K$16="",$T165,IF($K$16&gt;$S165,$T165,VLOOKUP($C6,'Fixed - Other'!$A$69:$C$77,3,FALSE)*$T165))</f>
        <v>6145731.7634393554</v>
      </c>
      <c r="X165" s="16">
        <f>IF($K$17="",$T165,IF($K$17&gt;$S165,$T165,VLOOKUP($C6,'Fixed - Other'!$A$69:$C$77,3,FALSE)*$T165))</f>
        <v>6145731.7634393554</v>
      </c>
      <c r="Y165" s="16">
        <f>IF($K$18="",$T165,IF($K$18&gt;$S165,$T165,VLOOKUP($C6,'Fixed - Other'!$A$69:$C$77,3,FALSE)*$T165))</f>
        <v>6145731.7634393554</v>
      </c>
      <c r="Z165" s="16">
        <f>IF($K$19="",$T165,IF($K$19&gt;$S165,$T165,VLOOKUP($C6,'Fixed - Other'!$A$69:$C$77,3,FALSE)*$T165))</f>
        <v>6145731.7634393554</v>
      </c>
      <c r="AB165" s="20">
        <v>2038</v>
      </c>
      <c r="AC165" s="84">
        <f t="shared" si="59"/>
        <v>0</v>
      </c>
      <c r="AD165" s="16">
        <f t="shared" si="60"/>
        <v>0</v>
      </c>
      <c r="AE165" s="16">
        <f t="shared" si="61"/>
        <v>0</v>
      </c>
      <c r="AF165" s="16">
        <f t="shared" si="62"/>
        <v>0</v>
      </c>
      <c r="AG165" s="136">
        <f t="shared" si="63"/>
        <v>0</v>
      </c>
      <c r="AH165" s="16">
        <f t="shared" si="64"/>
        <v>0</v>
      </c>
      <c r="AJ165" s="20">
        <v>2038</v>
      </c>
      <c r="AK165" s="84">
        <f>HLOOKUP($S165,'Fixed - Other'!$A$61:$AE$64,3,FALSE)</f>
        <v>8126752.5919702034</v>
      </c>
      <c r="AL165" s="16">
        <f>IF($K$14="",$AK165,IF($K$14&gt;$AJ165,$AK165,VLOOKUP($C6,'Fixed - Other'!$A$69:$C$77,3,FALSE)*$AK165))</f>
        <v>8126752.5919702034</v>
      </c>
      <c r="AM165" s="16">
        <f>IF($K$15="",$AK165,IF($K$15&gt;$AJ165,$AK165,VLOOKUP($C6,'Fixed - Other'!$A$69:$C$77,3,FALSE)*$AK165))</f>
        <v>8126752.5919702034</v>
      </c>
      <c r="AN165" s="16">
        <f>IF($K$16="",$AK165,IF($K$16&gt;$AJ165,$AK165,VLOOKUP($C6,'Fixed - Other'!$A$69:$C$77,3,FALSE)*$AK165))</f>
        <v>8126752.5919702034</v>
      </c>
      <c r="AO165" s="16">
        <f>IF($K$17="",$AK165,IF($K$17&gt;$AJ165,$AK165,VLOOKUP($C6,'Fixed - Other'!$A$69:$C$77,3,FALSE)*$AK165))</f>
        <v>8126752.5919702034</v>
      </c>
      <c r="AP165" s="16">
        <f>IF($K$18="",$AK165,IF($K$18&gt;$AJ165,$AK165,VLOOKUP($C6,'Fixed - Other'!$A$69:$C$77,3,FALSE)*$AK165))</f>
        <v>8126752.5919702034</v>
      </c>
      <c r="AQ165" s="16">
        <f>IF($K$19="",$AK165,IF($K$19&gt;$AJ165,$AK165,VLOOKUP($C6,'Fixed - Other'!$A$69:$C$77,3,FALSE)*$AK165))</f>
        <v>8126752.5919702034</v>
      </c>
      <c r="AS165" s="20">
        <v>2038</v>
      </c>
      <c r="AT165" s="84">
        <f t="shared" si="65"/>
        <v>0</v>
      </c>
      <c r="AU165" s="16">
        <f t="shared" si="66"/>
        <v>0</v>
      </c>
      <c r="AV165" s="16">
        <f t="shared" si="67"/>
        <v>0</v>
      </c>
      <c r="AW165" s="16">
        <f t="shared" si="68"/>
        <v>0</v>
      </c>
      <c r="AX165" s="136">
        <f t="shared" si="69"/>
        <v>0</v>
      </c>
      <c r="AY165" s="16">
        <f t="shared" si="70"/>
        <v>0</v>
      </c>
      <c r="BA165" s="115"/>
      <c r="BB165" s="138"/>
      <c r="BC165" s="138"/>
      <c r="BD165" s="138"/>
      <c r="BE165" s="138"/>
      <c r="BF165" s="138"/>
      <c r="BG165" s="138"/>
      <c r="BI165" s="115"/>
      <c r="BJ165" s="138"/>
      <c r="BK165" s="138"/>
      <c r="BL165" s="138"/>
      <c r="BM165" s="138"/>
      <c r="BN165" s="138"/>
      <c r="BO165" s="138"/>
    </row>
    <row r="166" spans="1:67">
      <c r="A166" s="67"/>
      <c r="B166" s="67"/>
      <c r="C166" s="67"/>
      <c r="D166" s="67"/>
      <c r="E166" s="67"/>
      <c r="F166" s="67"/>
      <c r="G166" s="67"/>
      <c r="H166" s="20">
        <v>2039</v>
      </c>
      <c r="I166" s="16">
        <f t="shared" si="58"/>
        <v>0</v>
      </c>
      <c r="J166" s="16">
        <f t="shared" si="58"/>
        <v>0</v>
      </c>
      <c r="K166" s="16">
        <f t="shared" si="58"/>
        <v>0</v>
      </c>
      <c r="L166" s="16">
        <f t="shared" si="58"/>
        <v>0</v>
      </c>
      <c r="M166" s="16">
        <f t="shared" si="58"/>
        <v>0</v>
      </c>
      <c r="N166" s="16">
        <f t="shared" si="58"/>
        <v>0</v>
      </c>
      <c r="O166" s="67"/>
      <c r="P166" s="67"/>
      <c r="Q166" s="67"/>
      <c r="R166" s="67"/>
      <c r="S166" s="20">
        <v>2039</v>
      </c>
      <c r="T166" s="84">
        <f>HLOOKUP($S166,'Fixed - Other'!$A$61:$AE$64,2,FALSE)</f>
        <v>6268646.3987081442</v>
      </c>
      <c r="U166" s="16">
        <f>IF($K$14="",$T166,IF($K$14&gt;$S166,$T166,VLOOKUP($C6,'Fixed - Other'!$A$69:$C$77,3,FALSE)*$T166))</f>
        <v>6268646.3987081442</v>
      </c>
      <c r="V166" s="16">
        <f>IF($K$15="",$T166,IF($K$15&gt;$S166,$T166,VLOOKUP($C6,'Fixed - Other'!$A$69:$C$77,3,FALSE)*$T166))</f>
        <v>6268646.3987081442</v>
      </c>
      <c r="W166" s="16">
        <f>IF($K$16="",$T166,IF($K$16&gt;$S166,$T166,VLOOKUP($C6,'Fixed - Other'!$A$69:$C$77,3,FALSE)*$T166))</f>
        <v>6268646.3987081442</v>
      </c>
      <c r="X166" s="16">
        <f>IF($K$17="",$T166,IF($K$17&gt;$S166,$T166,VLOOKUP($C6,'Fixed - Other'!$A$69:$C$77,3,FALSE)*$T166))</f>
        <v>6268646.3987081442</v>
      </c>
      <c r="Y166" s="16">
        <f>IF($K$18="",$T166,IF($K$18&gt;$S166,$T166,VLOOKUP($C6,'Fixed - Other'!$A$69:$C$77,3,FALSE)*$T166))</f>
        <v>6268646.3987081442</v>
      </c>
      <c r="Z166" s="16">
        <f>IF($K$19="",$T166,IF($K$19&gt;$S166,$T166,VLOOKUP($C6,'Fixed - Other'!$A$69:$C$77,3,FALSE)*$T166))</f>
        <v>6268646.3987081442</v>
      </c>
      <c r="AB166" s="20">
        <v>2039</v>
      </c>
      <c r="AC166" s="84">
        <f t="shared" si="59"/>
        <v>0</v>
      </c>
      <c r="AD166" s="16">
        <f t="shared" si="60"/>
        <v>0</v>
      </c>
      <c r="AE166" s="16">
        <f t="shared" si="61"/>
        <v>0</v>
      </c>
      <c r="AF166" s="16">
        <f t="shared" si="62"/>
        <v>0</v>
      </c>
      <c r="AG166" s="136">
        <f t="shared" si="63"/>
        <v>0</v>
      </c>
      <c r="AH166" s="16">
        <f t="shared" si="64"/>
        <v>0</v>
      </c>
      <c r="AJ166" s="20">
        <v>2039</v>
      </c>
      <c r="AK166" s="84">
        <f>HLOOKUP($S166,'Fixed - Other'!$A$61:$AE$64,3,FALSE)</f>
        <v>8289287.6438096091</v>
      </c>
      <c r="AL166" s="16">
        <f>IF($K$14="",$AK166,IF($K$14&gt;$AJ166,$AK166,VLOOKUP($C6,'Fixed - Other'!$A$69:$C$77,3,FALSE)*$AK166))</f>
        <v>8289287.6438096091</v>
      </c>
      <c r="AM166" s="16">
        <f>IF($K$15="",$AK166,IF($K$15&gt;$AJ166,$AK166,VLOOKUP($C6,'Fixed - Other'!$A$69:$C$77,3,FALSE)*$AK166))</f>
        <v>8289287.6438096091</v>
      </c>
      <c r="AN166" s="16">
        <f>IF($K$16="",$AK166,IF($K$16&gt;$AJ166,$AK166,VLOOKUP($C6,'Fixed - Other'!$A$69:$C$77,3,FALSE)*$AK166))</f>
        <v>8289287.6438096091</v>
      </c>
      <c r="AO166" s="16">
        <f>IF($K$17="",$AK166,IF($K$17&gt;$AJ166,$AK166,VLOOKUP($C6,'Fixed - Other'!$A$69:$C$77,3,FALSE)*$AK166))</f>
        <v>8289287.6438096091</v>
      </c>
      <c r="AP166" s="16">
        <f>IF($K$18="",$AK166,IF($K$18&gt;$AJ166,$AK166,VLOOKUP($C6,'Fixed - Other'!$A$69:$C$77,3,FALSE)*$AK166))</f>
        <v>8289287.6438096091</v>
      </c>
      <c r="AQ166" s="16">
        <f>IF($K$19="",$AK166,IF($K$19&gt;$AJ166,$AK166,VLOOKUP($C6,'Fixed - Other'!$A$69:$C$77,3,FALSE)*$AK166))</f>
        <v>8289287.6438096091</v>
      </c>
      <c r="AS166" s="20">
        <v>2039</v>
      </c>
      <c r="AT166" s="84">
        <f t="shared" si="65"/>
        <v>0</v>
      </c>
      <c r="AU166" s="16">
        <f t="shared" si="66"/>
        <v>0</v>
      </c>
      <c r="AV166" s="16">
        <f t="shared" si="67"/>
        <v>0</v>
      </c>
      <c r="AW166" s="16">
        <f t="shared" si="68"/>
        <v>0</v>
      </c>
      <c r="AX166" s="136">
        <f t="shared" si="69"/>
        <v>0</v>
      </c>
      <c r="AY166" s="16">
        <f t="shared" si="70"/>
        <v>0</v>
      </c>
      <c r="BA166" s="115"/>
      <c r="BB166" s="138"/>
      <c r="BC166" s="138"/>
      <c r="BD166" s="138"/>
      <c r="BE166" s="138"/>
      <c r="BF166" s="138"/>
      <c r="BG166" s="138"/>
      <c r="BI166" s="115"/>
      <c r="BJ166" s="138"/>
      <c r="BK166" s="138"/>
      <c r="BL166" s="138"/>
      <c r="BM166" s="138"/>
      <c r="BN166" s="138"/>
      <c r="BO166" s="138"/>
    </row>
    <row r="167" spans="1:67">
      <c r="A167" s="67"/>
      <c r="B167" s="67"/>
      <c r="C167" s="67"/>
      <c r="D167" s="67"/>
      <c r="E167" s="67"/>
      <c r="F167" s="67"/>
      <c r="G167" s="67"/>
      <c r="H167" s="20">
        <v>2040</v>
      </c>
      <c r="I167" s="16">
        <f t="shared" si="58"/>
        <v>0</v>
      </c>
      <c r="J167" s="16">
        <f t="shared" si="58"/>
        <v>0</v>
      </c>
      <c r="K167" s="16">
        <f t="shared" si="58"/>
        <v>0</v>
      </c>
      <c r="L167" s="16">
        <f t="shared" si="58"/>
        <v>0</v>
      </c>
      <c r="M167" s="16">
        <f t="shared" si="58"/>
        <v>0</v>
      </c>
      <c r="N167" s="16">
        <f t="shared" si="58"/>
        <v>0</v>
      </c>
      <c r="O167" s="67"/>
      <c r="P167" s="67"/>
      <c r="Q167" s="67"/>
      <c r="R167" s="67"/>
      <c r="S167" s="20">
        <v>2040</v>
      </c>
      <c r="T167" s="84">
        <f>HLOOKUP($S167,'Fixed - Other'!$A$61:$AE$64,2,FALSE)</f>
        <v>6394019.3266823068</v>
      </c>
      <c r="U167" s="16">
        <f>IF($K$14="",$T167,IF($K$14&gt;$S167,$T167,VLOOKUP($C6,'Fixed - Other'!$A$69:$C$77,3,FALSE)*$T167))</f>
        <v>6394019.3266823068</v>
      </c>
      <c r="V167" s="16">
        <f>IF($K$15="",$T167,IF($K$15&gt;$S167,$T167,VLOOKUP($C6,'Fixed - Other'!$A$69:$C$77,3,FALSE)*$T167))</f>
        <v>6394019.3266823068</v>
      </c>
      <c r="W167" s="16">
        <f>IF($K$16="",$T167,IF($K$16&gt;$S167,$T167,VLOOKUP($C6,'Fixed - Other'!$A$69:$C$77,3,FALSE)*$T167))</f>
        <v>6394019.3266823068</v>
      </c>
      <c r="X167" s="16">
        <f>IF($K$17="",$T167,IF($K$17&gt;$S167,$T167,VLOOKUP($C6,'Fixed - Other'!$A$69:$C$77,3,FALSE)*$T167))</f>
        <v>6394019.3266823068</v>
      </c>
      <c r="Y167" s="16">
        <f>IF($K$18="",$T167,IF($K$18&gt;$S167,$T167,VLOOKUP($C6,'Fixed - Other'!$A$69:$C$77,3,FALSE)*$T167))</f>
        <v>6394019.3266823068</v>
      </c>
      <c r="Z167" s="16">
        <f>IF($K$19="",$T167,IF($K$19&gt;$S167,$T167,VLOOKUP($C6,'Fixed - Other'!$A$69:$C$77,3,FALSE)*$T167))</f>
        <v>6394019.3266823068</v>
      </c>
      <c r="AB167" s="20">
        <v>2040</v>
      </c>
      <c r="AC167" s="84">
        <f t="shared" si="59"/>
        <v>0</v>
      </c>
      <c r="AD167" s="16">
        <f t="shared" si="60"/>
        <v>0</v>
      </c>
      <c r="AE167" s="16">
        <f t="shared" si="61"/>
        <v>0</v>
      </c>
      <c r="AF167" s="16">
        <f t="shared" si="62"/>
        <v>0</v>
      </c>
      <c r="AG167" s="136">
        <f t="shared" si="63"/>
        <v>0</v>
      </c>
      <c r="AH167" s="16">
        <f t="shared" si="64"/>
        <v>0</v>
      </c>
      <c r="AJ167" s="20">
        <v>2040</v>
      </c>
      <c r="AK167" s="84">
        <f>HLOOKUP($S167,'Fixed - Other'!$A$61:$AE$64,3,FALSE)</f>
        <v>8455073.3966858014</v>
      </c>
      <c r="AL167" s="16">
        <f>IF($K$14="",$AK167,IF($K$14&gt;$AJ167,$AK167,VLOOKUP($C6,'Fixed - Other'!$A$69:$C$77,3,FALSE)*$AK167))</f>
        <v>8455073.3966858014</v>
      </c>
      <c r="AM167" s="16">
        <f>IF($K$15="",$AK167,IF($K$15&gt;$AJ167,$AK167,VLOOKUP($C6,'Fixed - Other'!$A$69:$C$77,3,FALSE)*$AK167))</f>
        <v>8455073.3966858014</v>
      </c>
      <c r="AN167" s="16">
        <f>IF($K$16="",$AK167,IF($K$16&gt;$AJ167,$AK167,VLOOKUP($C6,'Fixed - Other'!$A$69:$C$77,3,FALSE)*$AK167))</f>
        <v>8455073.3966858014</v>
      </c>
      <c r="AO167" s="16">
        <f>IF($K$17="",$AK167,IF($K$17&gt;$AJ167,$AK167,VLOOKUP($C6,'Fixed - Other'!$A$69:$C$77,3,FALSE)*$AK167))</f>
        <v>8455073.3966858014</v>
      </c>
      <c r="AP167" s="16">
        <f>IF($K$18="",$AK167,IF($K$18&gt;$AJ167,$AK167,VLOOKUP($C6,'Fixed - Other'!$A$69:$C$77,3,FALSE)*$AK167))</f>
        <v>8455073.3966858014</v>
      </c>
      <c r="AQ167" s="16">
        <f>IF($K$19="",$AK167,IF($K$19&gt;$AJ167,$AK167,VLOOKUP($C6,'Fixed - Other'!$A$69:$C$77,3,FALSE)*$AK167))</f>
        <v>8455073.3966858014</v>
      </c>
      <c r="AS167" s="20">
        <v>2040</v>
      </c>
      <c r="AT167" s="84">
        <f t="shared" si="65"/>
        <v>0</v>
      </c>
      <c r="AU167" s="16">
        <f t="shared" si="66"/>
        <v>0</v>
      </c>
      <c r="AV167" s="16">
        <f t="shared" si="67"/>
        <v>0</v>
      </c>
      <c r="AW167" s="16">
        <f t="shared" si="68"/>
        <v>0</v>
      </c>
      <c r="AX167" s="136">
        <f t="shared" si="69"/>
        <v>0</v>
      </c>
      <c r="AY167" s="16">
        <f t="shared" si="70"/>
        <v>0</v>
      </c>
      <c r="BA167" s="115"/>
      <c r="BB167" s="138"/>
      <c r="BC167" s="138"/>
      <c r="BD167" s="138"/>
      <c r="BE167" s="138"/>
      <c r="BF167" s="138"/>
      <c r="BG167" s="138"/>
      <c r="BI167" s="115"/>
      <c r="BJ167" s="138"/>
      <c r="BK167" s="138"/>
      <c r="BL167" s="138"/>
      <c r="BM167" s="138"/>
      <c r="BN167" s="138"/>
      <c r="BO167" s="138"/>
    </row>
    <row r="168" spans="1:67">
      <c r="A168" s="67"/>
      <c r="B168" s="67"/>
      <c r="C168" s="67"/>
      <c r="D168" s="67"/>
      <c r="E168" s="67"/>
      <c r="F168" s="67"/>
      <c r="G168" s="67"/>
      <c r="H168" s="20">
        <v>2041</v>
      </c>
      <c r="I168" s="16">
        <f t="shared" si="58"/>
        <v>0</v>
      </c>
      <c r="J168" s="16">
        <f t="shared" si="58"/>
        <v>0</v>
      </c>
      <c r="K168" s="16">
        <f t="shared" si="58"/>
        <v>0</v>
      </c>
      <c r="L168" s="16">
        <f t="shared" si="58"/>
        <v>0</v>
      </c>
      <c r="M168" s="16">
        <f t="shared" si="58"/>
        <v>0</v>
      </c>
      <c r="N168" s="16">
        <f t="shared" si="58"/>
        <v>0</v>
      </c>
      <c r="O168" s="67"/>
      <c r="P168" s="67"/>
      <c r="Q168" s="67"/>
      <c r="R168" s="67"/>
      <c r="S168" s="20">
        <v>2041</v>
      </c>
      <c r="T168" s="84">
        <f>HLOOKUP($S168,'Fixed - Other'!$A$61:$AE$64,2,FALSE)</f>
        <v>6521899.7132159527</v>
      </c>
      <c r="U168" s="16">
        <f>IF($K$14="",$T168,IF($K$14&gt;$S168,$T168,VLOOKUP($C6,'Fixed - Other'!$A$69:$C$77,3,FALSE)*$T168))</f>
        <v>6521899.7132159527</v>
      </c>
      <c r="V168" s="16">
        <f>IF($K$15="",$T168,IF($K$15&gt;$S168,$T168,VLOOKUP($C6,'Fixed - Other'!$A$69:$C$77,3,FALSE)*$T168))</f>
        <v>6521899.7132159527</v>
      </c>
      <c r="W168" s="16">
        <f>IF($K$16="",$T168,IF($K$16&gt;$S168,$T168,VLOOKUP($C6,'Fixed - Other'!$A$69:$C$77,3,FALSE)*$T168))</f>
        <v>6521899.7132159527</v>
      </c>
      <c r="X168" s="16">
        <f>IF($K$17="",$T168,IF($K$17&gt;$S168,$T168,VLOOKUP($C6,'Fixed - Other'!$A$69:$C$77,3,FALSE)*$T168))</f>
        <v>6521899.7132159527</v>
      </c>
      <c r="Y168" s="16">
        <f>IF($K$18="",$T168,IF($K$18&gt;$S168,$T168,VLOOKUP($C6,'Fixed - Other'!$A$69:$C$77,3,FALSE)*$T168))</f>
        <v>6521899.7132159527</v>
      </c>
      <c r="Z168" s="16">
        <f>IF($K$19="",$T168,IF($K$19&gt;$S168,$T168,VLOOKUP($C6,'Fixed - Other'!$A$69:$C$77,3,FALSE)*$T168))</f>
        <v>6521899.7132159527</v>
      </c>
      <c r="AB168" s="20">
        <v>2041</v>
      </c>
      <c r="AC168" s="84">
        <f t="shared" si="59"/>
        <v>0</v>
      </c>
      <c r="AD168" s="16">
        <f t="shared" si="60"/>
        <v>0</v>
      </c>
      <c r="AE168" s="16">
        <f t="shared" si="61"/>
        <v>0</v>
      </c>
      <c r="AF168" s="16">
        <f t="shared" si="62"/>
        <v>0</v>
      </c>
      <c r="AG168" s="136">
        <f t="shared" si="63"/>
        <v>0</v>
      </c>
      <c r="AH168" s="16">
        <f t="shared" si="64"/>
        <v>0</v>
      </c>
      <c r="AJ168" s="20">
        <v>2041</v>
      </c>
      <c r="AK168" s="84">
        <f>HLOOKUP($S168,'Fixed - Other'!$A$61:$AE$64,3,FALSE)</f>
        <v>8624174.8646195158</v>
      </c>
      <c r="AL168" s="16">
        <f>IF($K$14="",$AK168,IF($K$14&gt;$AJ168,$AK168,VLOOKUP($C6,'Fixed - Other'!$A$69:$C$77,3,FALSE)*$AK168))</f>
        <v>8624174.8646195158</v>
      </c>
      <c r="AM168" s="16">
        <f>IF($K$15="",$AK168,IF($K$15&gt;$AJ168,$AK168,VLOOKUP($C6,'Fixed - Other'!$A$69:$C$77,3,FALSE)*$AK168))</f>
        <v>8624174.8646195158</v>
      </c>
      <c r="AN168" s="16">
        <f>IF($K$16="",$AK168,IF($K$16&gt;$AJ168,$AK168,VLOOKUP($C6,'Fixed - Other'!$A$69:$C$77,3,FALSE)*$AK168))</f>
        <v>8624174.8646195158</v>
      </c>
      <c r="AO168" s="16">
        <f>IF($K$17="",$AK168,IF($K$17&gt;$AJ168,$AK168,VLOOKUP($C6,'Fixed - Other'!$A$69:$C$77,3,FALSE)*$AK168))</f>
        <v>8624174.8646195158</v>
      </c>
      <c r="AP168" s="16">
        <f>IF($K$18="",$AK168,IF($K$18&gt;$AJ168,$AK168,VLOOKUP($C6,'Fixed - Other'!$A$69:$C$77,3,FALSE)*$AK168))</f>
        <v>8624174.8646195158</v>
      </c>
      <c r="AQ168" s="16">
        <f>IF($K$19="",$AK168,IF($K$19&gt;$AJ168,$AK168,VLOOKUP($C6,'Fixed - Other'!$A$69:$C$77,3,FALSE)*$AK168))</f>
        <v>8624174.8646195158</v>
      </c>
      <c r="AS168" s="20">
        <v>2041</v>
      </c>
      <c r="AT168" s="84">
        <f t="shared" si="65"/>
        <v>0</v>
      </c>
      <c r="AU168" s="16">
        <f t="shared" si="66"/>
        <v>0</v>
      </c>
      <c r="AV168" s="16">
        <f t="shared" si="67"/>
        <v>0</v>
      </c>
      <c r="AW168" s="16">
        <f t="shared" si="68"/>
        <v>0</v>
      </c>
      <c r="AX168" s="136">
        <f t="shared" si="69"/>
        <v>0</v>
      </c>
      <c r="AY168" s="16">
        <f t="shared" si="70"/>
        <v>0</v>
      </c>
      <c r="BA168" s="115"/>
      <c r="BB168" s="138"/>
      <c r="BC168" s="138"/>
      <c r="BD168" s="138"/>
      <c r="BE168" s="138"/>
      <c r="BF168" s="138"/>
      <c r="BG168" s="138"/>
      <c r="BI168" s="115"/>
      <c r="BJ168" s="138"/>
      <c r="BK168" s="138"/>
      <c r="BL168" s="138"/>
      <c r="BM168" s="138"/>
      <c r="BN168" s="138"/>
      <c r="BO168" s="138"/>
    </row>
    <row r="169" spans="1:67">
      <c r="A169" s="67"/>
      <c r="B169" s="67"/>
      <c r="C169" s="67"/>
      <c r="D169" s="67"/>
      <c r="E169" s="67"/>
      <c r="F169" s="67"/>
      <c r="G169" s="67"/>
      <c r="H169" s="20">
        <v>2042</v>
      </c>
      <c r="I169" s="16">
        <f t="shared" si="58"/>
        <v>0</v>
      </c>
      <c r="J169" s="16">
        <f t="shared" si="58"/>
        <v>0</v>
      </c>
      <c r="K169" s="16">
        <f t="shared" si="58"/>
        <v>0</v>
      </c>
      <c r="L169" s="16">
        <f t="shared" si="58"/>
        <v>0</v>
      </c>
      <c r="M169" s="16">
        <f t="shared" si="58"/>
        <v>0</v>
      </c>
      <c r="N169" s="16">
        <f t="shared" si="58"/>
        <v>0</v>
      </c>
      <c r="O169" s="67"/>
      <c r="P169" s="67"/>
      <c r="Q169" s="67"/>
      <c r="R169" s="67"/>
      <c r="S169" s="20">
        <v>2042</v>
      </c>
      <c r="T169" s="84">
        <f>HLOOKUP($S169,'Fixed - Other'!$A$61:$AE$64,2,FALSE)</f>
        <v>6652337.7074802732</v>
      </c>
      <c r="U169" s="16">
        <f>IF($K$14="",$T169,IF($K$14&gt;$S169,$T169,VLOOKUP($C6,'Fixed - Other'!$A$69:$C$77,3,FALSE)*$T169))</f>
        <v>6652337.7074802732</v>
      </c>
      <c r="V169" s="16">
        <f>IF($K$15="",$T169,IF($K$15&gt;$S169,$T169,VLOOKUP($C6,'Fixed - Other'!$A$69:$C$77,3,FALSE)*$T169))</f>
        <v>6652337.7074802732</v>
      </c>
      <c r="W169" s="16">
        <f>IF($K$16="",$T169,IF($K$16&gt;$S169,$T169,VLOOKUP($C6,'Fixed - Other'!$A$69:$C$77,3,FALSE)*$T169))</f>
        <v>6652337.7074802732</v>
      </c>
      <c r="X169" s="16">
        <f>IF($K$17="",$T169,IF($K$17&gt;$S169,$T169,VLOOKUP($C6,'Fixed - Other'!$A$69:$C$77,3,FALSE)*$T169))</f>
        <v>6652337.7074802732</v>
      </c>
      <c r="Y169" s="16">
        <f>IF($K$18="",$T169,IF($K$18&gt;$S169,$T169,VLOOKUP($C6,'Fixed - Other'!$A$69:$C$77,3,FALSE)*$T169))</f>
        <v>6652337.7074802732</v>
      </c>
      <c r="Z169" s="16">
        <f>IF($K$19="",$T169,IF($K$19&gt;$S169,$T169,VLOOKUP($C6,'Fixed - Other'!$A$69:$C$77,3,FALSE)*$T169))</f>
        <v>6652337.7074802732</v>
      </c>
      <c r="AB169" s="20">
        <v>2042</v>
      </c>
      <c r="AC169" s="84">
        <f t="shared" si="59"/>
        <v>0</v>
      </c>
      <c r="AD169" s="16">
        <f t="shared" si="60"/>
        <v>0</v>
      </c>
      <c r="AE169" s="16">
        <f t="shared" si="61"/>
        <v>0</v>
      </c>
      <c r="AF169" s="16">
        <f t="shared" si="62"/>
        <v>0</v>
      </c>
      <c r="AG169" s="136">
        <f t="shared" si="63"/>
        <v>0</v>
      </c>
      <c r="AH169" s="16">
        <f t="shared" si="64"/>
        <v>0</v>
      </c>
      <c r="AJ169" s="20">
        <v>2042</v>
      </c>
      <c r="AK169" s="84">
        <f>HLOOKUP($S169,'Fixed - Other'!$A$61:$AE$64,3,FALSE)</f>
        <v>8796658.3619119078</v>
      </c>
      <c r="AL169" s="16">
        <f>IF($K$14="",$AK169,IF($K$14&gt;$AJ169,$AK169,VLOOKUP($C6,'Fixed - Other'!$A$69:$C$77,3,FALSE)*$AK169))</f>
        <v>8796658.3619119078</v>
      </c>
      <c r="AM169" s="16">
        <f>IF($K$15="",$AK169,IF($K$15&gt;$AJ169,$AK169,VLOOKUP($C6,'Fixed - Other'!$A$69:$C$77,3,FALSE)*$AK169))</f>
        <v>8796658.3619119078</v>
      </c>
      <c r="AN169" s="16">
        <f>IF($K$16="",$AK169,IF($K$16&gt;$AJ169,$AK169,VLOOKUP($C6,'Fixed - Other'!$A$69:$C$77,3,FALSE)*$AK169))</f>
        <v>8796658.3619119078</v>
      </c>
      <c r="AO169" s="16">
        <f>IF($K$17="",$AK169,IF($K$17&gt;$AJ169,$AK169,VLOOKUP($C6,'Fixed - Other'!$A$69:$C$77,3,FALSE)*$AK169))</f>
        <v>8796658.3619119078</v>
      </c>
      <c r="AP169" s="16">
        <f>IF($K$18="",$AK169,IF($K$18&gt;$AJ169,$AK169,VLOOKUP($C6,'Fixed - Other'!$A$69:$C$77,3,FALSE)*$AK169))</f>
        <v>8796658.3619119078</v>
      </c>
      <c r="AQ169" s="16">
        <f>IF($K$19="",$AK169,IF($K$19&gt;$AJ169,$AK169,VLOOKUP($C6,'Fixed - Other'!$A$69:$C$77,3,FALSE)*$AK169))</f>
        <v>8796658.3619119078</v>
      </c>
      <c r="AS169" s="20">
        <v>2042</v>
      </c>
      <c r="AT169" s="84">
        <f t="shared" si="65"/>
        <v>0</v>
      </c>
      <c r="AU169" s="16">
        <f t="shared" si="66"/>
        <v>0</v>
      </c>
      <c r="AV169" s="16">
        <f t="shared" si="67"/>
        <v>0</v>
      </c>
      <c r="AW169" s="16">
        <f t="shared" si="68"/>
        <v>0</v>
      </c>
      <c r="AX169" s="136">
        <f t="shared" si="69"/>
        <v>0</v>
      </c>
      <c r="AY169" s="16">
        <f t="shared" si="70"/>
        <v>0</v>
      </c>
      <c r="BA169" s="115"/>
      <c r="BB169" s="138"/>
      <c r="BC169" s="138"/>
      <c r="BD169" s="138"/>
      <c r="BE169" s="138"/>
      <c r="BF169" s="138"/>
      <c r="BG169" s="138"/>
      <c r="BI169" s="115"/>
      <c r="BJ169" s="138"/>
      <c r="BK169" s="138"/>
      <c r="BL169" s="138"/>
      <c r="BM169" s="138"/>
      <c r="BN169" s="138"/>
      <c r="BO169" s="138"/>
    </row>
    <row r="170" spans="1:67">
      <c r="A170" s="67"/>
      <c r="B170" s="67"/>
      <c r="C170" s="67"/>
      <c r="D170" s="67"/>
      <c r="E170" s="67"/>
      <c r="F170" s="67"/>
      <c r="G170" s="67"/>
      <c r="H170" s="20">
        <v>2043</v>
      </c>
      <c r="I170" s="16">
        <f t="shared" si="58"/>
        <v>0</v>
      </c>
      <c r="J170" s="16">
        <f t="shared" si="58"/>
        <v>0</v>
      </c>
      <c r="K170" s="16">
        <f t="shared" si="58"/>
        <v>0</v>
      </c>
      <c r="L170" s="16">
        <f t="shared" si="58"/>
        <v>0</v>
      </c>
      <c r="M170" s="16">
        <f t="shared" si="58"/>
        <v>0</v>
      </c>
      <c r="N170" s="16">
        <f t="shared" si="58"/>
        <v>0</v>
      </c>
      <c r="O170" s="67"/>
      <c r="P170" s="67"/>
      <c r="Q170" s="67"/>
      <c r="R170" s="67"/>
      <c r="S170" s="20">
        <v>2043</v>
      </c>
      <c r="T170" s="84">
        <f>HLOOKUP($S170,'Fixed - Other'!$A$61:$AE$64,2,FALSE)</f>
        <v>6785384.4616298759</v>
      </c>
      <c r="U170" s="16">
        <f>IF($K$14="",$T170,IF($K$14&gt;$S170,$T170,VLOOKUP($C6,'Fixed - Other'!$A$69:$C$77,3,FALSE)*$T170))</f>
        <v>6785384.4616298759</v>
      </c>
      <c r="V170" s="16">
        <f>IF($K$15="",$T170,IF($K$15&gt;$S170,$T170,VLOOKUP($C6,'Fixed - Other'!$A$69:$C$77,3,FALSE)*$T170))</f>
        <v>6785384.4616298759</v>
      </c>
      <c r="W170" s="16">
        <f>IF($K$16="",$T170,IF($K$16&gt;$S170,$T170,VLOOKUP($C6,'Fixed - Other'!$A$69:$C$77,3,FALSE)*$T170))</f>
        <v>6785384.4616298759</v>
      </c>
      <c r="X170" s="16">
        <f>IF($K$17="",$T170,IF($K$17&gt;$S170,$T170,VLOOKUP($C6,'Fixed - Other'!$A$69:$C$77,3,FALSE)*$T170))</f>
        <v>6785384.4616298759</v>
      </c>
      <c r="Y170" s="16">
        <f>IF($K$18="",$T170,IF($K$18&gt;$S170,$T170,VLOOKUP($C6,'Fixed - Other'!$A$69:$C$77,3,FALSE)*$T170))</f>
        <v>6785384.4616298759</v>
      </c>
      <c r="Z170" s="16">
        <f>IF($K$19="",$T170,IF($K$19&gt;$S170,$T170,VLOOKUP($C6,'Fixed - Other'!$A$69:$C$77,3,FALSE)*$T170))</f>
        <v>6785384.4616298759</v>
      </c>
      <c r="AB170" s="20">
        <v>2043</v>
      </c>
      <c r="AC170" s="84">
        <f t="shared" si="59"/>
        <v>0</v>
      </c>
      <c r="AD170" s="16">
        <f t="shared" si="60"/>
        <v>0</v>
      </c>
      <c r="AE170" s="16">
        <f t="shared" si="61"/>
        <v>0</v>
      </c>
      <c r="AF170" s="16">
        <f t="shared" si="62"/>
        <v>0</v>
      </c>
      <c r="AG170" s="136">
        <f t="shared" si="63"/>
        <v>0</v>
      </c>
      <c r="AH170" s="16">
        <f t="shared" si="64"/>
        <v>0</v>
      </c>
      <c r="AJ170" s="20">
        <v>2043</v>
      </c>
      <c r="AK170" s="84">
        <f>HLOOKUP($S170,'Fixed - Other'!$A$61:$AE$64,3,FALSE)</f>
        <v>8972591.5291501433</v>
      </c>
      <c r="AL170" s="16">
        <f>IF($K$14="",$AK170,IF($K$14&gt;$AJ170,$AK170,VLOOKUP($C6,'Fixed - Other'!$A$69:$C$77,3,FALSE)*$AK170))</f>
        <v>8972591.5291501433</v>
      </c>
      <c r="AM170" s="16">
        <f>IF($K$15="",$AK170,IF($K$15&gt;$AJ170,$AK170,VLOOKUP($C6,'Fixed - Other'!$A$69:$C$77,3,FALSE)*$AK170))</f>
        <v>8972591.5291501433</v>
      </c>
      <c r="AN170" s="16">
        <f>IF($K$16="",$AK170,IF($K$16&gt;$AJ170,$AK170,VLOOKUP($C6,'Fixed - Other'!$A$69:$C$77,3,FALSE)*$AK170))</f>
        <v>8972591.5291501433</v>
      </c>
      <c r="AO170" s="16">
        <f>IF($K$17="",$AK170,IF($K$17&gt;$AJ170,$AK170,VLOOKUP($C6,'Fixed - Other'!$A$69:$C$77,3,FALSE)*$AK170))</f>
        <v>8972591.5291501433</v>
      </c>
      <c r="AP170" s="16">
        <f>IF($K$18="",$AK170,IF($K$18&gt;$AJ170,$AK170,VLOOKUP($C6,'Fixed - Other'!$A$69:$C$77,3,FALSE)*$AK170))</f>
        <v>8972591.5291501433</v>
      </c>
      <c r="AQ170" s="16">
        <f>IF($K$19="",$AK170,IF($K$19&gt;$AJ170,$AK170,VLOOKUP($C6,'Fixed - Other'!$A$69:$C$77,3,FALSE)*$AK170))</f>
        <v>8972591.5291501433</v>
      </c>
      <c r="AS170" s="20">
        <v>2043</v>
      </c>
      <c r="AT170" s="84">
        <f t="shared" si="65"/>
        <v>0</v>
      </c>
      <c r="AU170" s="16">
        <f t="shared" si="66"/>
        <v>0</v>
      </c>
      <c r="AV170" s="16">
        <f t="shared" si="67"/>
        <v>0</v>
      </c>
      <c r="AW170" s="16">
        <f t="shared" si="68"/>
        <v>0</v>
      </c>
      <c r="AX170" s="136">
        <f t="shared" si="69"/>
        <v>0</v>
      </c>
      <c r="AY170" s="16">
        <f t="shared" si="70"/>
        <v>0</v>
      </c>
      <c r="BA170" s="115"/>
      <c r="BB170" s="138"/>
      <c r="BC170" s="138"/>
      <c r="BD170" s="138"/>
      <c r="BE170" s="138"/>
      <c r="BF170" s="138"/>
      <c r="BG170" s="138"/>
      <c r="BI170" s="115"/>
      <c r="BJ170" s="138"/>
      <c r="BK170" s="138"/>
      <c r="BL170" s="138"/>
      <c r="BM170" s="138"/>
      <c r="BN170" s="138"/>
      <c r="BO170" s="138"/>
    </row>
    <row r="171" spans="1:67">
      <c r="A171" s="67"/>
      <c r="B171" s="67"/>
      <c r="C171" s="67"/>
      <c r="D171" s="67"/>
      <c r="E171" s="67"/>
      <c r="F171" s="67"/>
      <c r="G171" s="67"/>
      <c r="H171" s="20">
        <v>2044</v>
      </c>
      <c r="I171" s="16">
        <f t="shared" si="58"/>
        <v>0</v>
      </c>
      <c r="J171" s="16">
        <f t="shared" si="58"/>
        <v>0</v>
      </c>
      <c r="K171" s="16">
        <f t="shared" si="58"/>
        <v>0</v>
      </c>
      <c r="L171" s="16">
        <f t="shared" si="58"/>
        <v>0</v>
      </c>
      <c r="M171" s="16">
        <f t="shared" si="58"/>
        <v>0</v>
      </c>
      <c r="N171" s="16">
        <f t="shared" si="58"/>
        <v>0</v>
      </c>
      <c r="O171" s="67"/>
      <c r="P171" s="67"/>
      <c r="Q171" s="67"/>
      <c r="R171" s="67"/>
      <c r="S171" s="20">
        <v>2044</v>
      </c>
      <c r="T171" s="84">
        <f>HLOOKUP($S171,'Fixed - Other'!$A$61:$AE$64,2,FALSE)</f>
        <v>6921092.1508624768</v>
      </c>
      <c r="U171" s="16">
        <f>IF($K$14="",$T171,IF($K$14&gt;$S171,$T171,VLOOKUP($C6,'Fixed - Other'!$A$69:$C$77,3,FALSE)*$T171))</f>
        <v>6921092.1508624768</v>
      </c>
      <c r="V171" s="16">
        <f>IF($K$15="",$T171,IF($K$15&gt;$S171,$T171,VLOOKUP($C6,'Fixed - Other'!$A$69:$C$77,3,FALSE)*$T171))</f>
        <v>6921092.1508624768</v>
      </c>
      <c r="W171" s="16">
        <f>IF($K$16="",$T171,IF($K$16&gt;$S171,$T171,VLOOKUP($C6,'Fixed - Other'!$A$69:$C$77,3,FALSE)*$T171))</f>
        <v>6921092.1508624768</v>
      </c>
      <c r="X171" s="16">
        <f>IF($K$17="",$T171,IF($K$17&gt;$S171,$T171,VLOOKUP($C6,'Fixed - Other'!$A$69:$C$77,3,FALSE)*$T171))</f>
        <v>6921092.1508624768</v>
      </c>
      <c r="Y171" s="16">
        <f>IF($K$18="",$T171,IF($K$18&gt;$S171,$T171,VLOOKUP($C6,'Fixed - Other'!$A$69:$C$77,3,FALSE)*$T171))</f>
        <v>6921092.1508624768</v>
      </c>
      <c r="Z171" s="16">
        <f>IF($K$19="",$T171,IF($K$19&gt;$S171,$T171,VLOOKUP($C6,'Fixed - Other'!$A$69:$C$77,3,FALSE)*$T171))</f>
        <v>6921092.1508624768</v>
      </c>
      <c r="AB171" s="20">
        <v>2044</v>
      </c>
      <c r="AC171" s="84">
        <f t="shared" si="59"/>
        <v>0</v>
      </c>
      <c r="AD171" s="16">
        <f t="shared" si="60"/>
        <v>0</v>
      </c>
      <c r="AE171" s="16">
        <f t="shared" si="61"/>
        <v>0</v>
      </c>
      <c r="AF171" s="16">
        <f t="shared" si="62"/>
        <v>0</v>
      </c>
      <c r="AG171" s="136">
        <f t="shared" si="63"/>
        <v>0</v>
      </c>
      <c r="AH171" s="16">
        <f t="shared" si="64"/>
        <v>0</v>
      </c>
      <c r="AJ171" s="20">
        <v>2044</v>
      </c>
      <c r="AK171" s="84">
        <f>HLOOKUP($S171,'Fixed - Other'!$A$61:$AE$64,3,FALSE)</f>
        <v>9152043.3597331513</v>
      </c>
      <c r="AL171" s="16">
        <f>IF($K$14="",$AK171,IF($K$14&gt;$AJ171,$AK171,VLOOKUP($C6,'Fixed - Other'!$A$69:$C$77,3,FALSE)*$AK171))</f>
        <v>9152043.3597331513</v>
      </c>
      <c r="AM171" s="16">
        <f>IF($K$15="",$AK171,IF($K$15&gt;$AJ171,$AK171,VLOOKUP($C6,'Fixed - Other'!$A$69:$C$77,3,FALSE)*$AK171))</f>
        <v>9152043.3597331513</v>
      </c>
      <c r="AN171" s="16">
        <f>IF($K$16="",$AK171,IF($K$16&gt;$AJ171,$AK171,VLOOKUP($C6,'Fixed - Other'!$A$69:$C$77,3,FALSE)*$AK171))</f>
        <v>9152043.3597331513</v>
      </c>
      <c r="AO171" s="16">
        <f>IF($K$17="",$AK171,IF($K$17&gt;$AJ171,$AK171,VLOOKUP($C6,'Fixed - Other'!$A$69:$C$77,3,FALSE)*$AK171))</f>
        <v>9152043.3597331513</v>
      </c>
      <c r="AP171" s="16">
        <f>IF($K$18="",$AK171,IF($K$18&gt;$AJ171,$AK171,VLOOKUP($C6,'Fixed - Other'!$A$69:$C$77,3,FALSE)*$AK171))</f>
        <v>9152043.3597331513</v>
      </c>
      <c r="AQ171" s="16">
        <f>IF($K$19="",$AK171,IF($K$19&gt;$AJ171,$AK171,VLOOKUP($C6,'Fixed - Other'!$A$69:$C$77,3,FALSE)*$AK171))</f>
        <v>9152043.3597331513</v>
      </c>
      <c r="AS171" s="20">
        <v>2044</v>
      </c>
      <c r="AT171" s="84">
        <f t="shared" si="65"/>
        <v>0</v>
      </c>
      <c r="AU171" s="16">
        <f t="shared" si="66"/>
        <v>0</v>
      </c>
      <c r="AV171" s="16">
        <f t="shared" si="67"/>
        <v>0</v>
      </c>
      <c r="AW171" s="16">
        <f t="shared" si="68"/>
        <v>0</v>
      </c>
      <c r="AX171" s="136">
        <f t="shared" si="69"/>
        <v>0</v>
      </c>
      <c r="AY171" s="16">
        <f t="shared" si="70"/>
        <v>0</v>
      </c>
      <c r="BA171" s="115"/>
      <c r="BB171" s="138"/>
      <c r="BC171" s="138"/>
      <c r="BD171" s="138"/>
      <c r="BE171" s="138"/>
      <c r="BF171" s="138"/>
      <c r="BG171" s="138"/>
      <c r="BI171" s="115"/>
      <c r="BJ171" s="138"/>
      <c r="BK171" s="138"/>
      <c r="BL171" s="138"/>
      <c r="BM171" s="138"/>
      <c r="BN171" s="138"/>
      <c r="BO171" s="138"/>
    </row>
    <row r="172" spans="1:67">
      <c r="A172" s="67"/>
      <c r="B172" s="67"/>
      <c r="C172" s="67"/>
      <c r="D172" s="67"/>
      <c r="E172" s="67"/>
      <c r="F172" s="67"/>
      <c r="G172" s="67"/>
      <c r="H172" s="21">
        <v>2045</v>
      </c>
      <c r="I172" s="17">
        <f t="shared" si="58"/>
        <v>0</v>
      </c>
      <c r="J172" s="17">
        <f t="shared" si="58"/>
        <v>0</v>
      </c>
      <c r="K172" s="17">
        <f t="shared" si="58"/>
        <v>0</v>
      </c>
      <c r="L172" s="17">
        <f t="shared" si="58"/>
        <v>0</v>
      </c>
      <c r="M172" s="17">
        <f t="shared" si="58"/>
        <v>0</v>
      </c>
      <c r="N172" s="17">
        <f t="shared" si="58"/>
        <v>0</v>
      </c>
      <c r="O172" s="67"/>
      <c r="P172" s="67"/>
      <c r="Q172" s="67"/>
      <c r="R172" s="67"/>
      <c r="S172" s="21">
        <v>2045</v>
      </c>
      <c r="T172" s="85">
        <f>HLOOKUP($S172,'Fixed - Other'!$A$61:$AE$64,2,FALSE)</f>
        <v>7059513.9938797234</v>
      </c>
      <c r="U172" s="17">
        <f>IF($K$14="",$T172,IF($K$14&gt;$S172,$T172,VLOOKUP($C6,'Fixed - Other'!$A$69:$C$77,3,FALSE)*$T172))</f>
        <v>7059513.9938797234</v>
      </c>
      <c r="V172" s="17">
        <f>IF($K$15="",$T172,IF($K$15&gt;$S172,$T172,VLOOKUP($C6,'Fixed - Other'!$A$69:$C$77,3,FALSE)*$T172))</f>
        <v>7059513.9938797234</v>
      </c>
      <c r="W172" s="17">
        <f>IF($K$16="",$T172,IF($K$16&gt;$S172,$T172,VLOOKUP($C6,'Fixed - Other'!$A$69:$C$77,3,FALSE)*$T172))</f>
        <v>7059513.9938797234</v>
      </c>
      <c r="X172" s="17">
        <f>IF($K$17="",$T172,IF($K$17&gt;$S172,$T172,VLOOKUP($C6,'Fixed - Other'!$A$69:$C$77,3,FALSE)*$T172))</f>
        <v>7059513.9938797234</v>
      </c>
      <c r="Y172" s="17">
        <f>IF($K$18="",$T172,IF($K$18&gt;$S172,$T172,VLOOKUP($C6,'Fixed - Other'!$A$69:$C$77,3,FALSE)*$T172))</f>
        <v>7059513.9938797234</v>
      </c>
      <c r="Z172" s="17">
        <f>IF($K$19="",$T172,IF($K$19&gt;$S172,$T172,VLOOKUP($C6,'Fixed - Other'!$A$69:$C$77,3,FALSE)*$T172))</f>
        <v>7059513.9938797234</v>
      </c>
      <c r="AB172" s="21">
        <v>2045</v>
      </c>
      <c r="AC172" s="85">
        <f t="shared" si="59"/>
        <v>0</v>
      </c>
      <c r="AD172" s="17">
        <f t="shared" si="60"/>
        <v>0</v>
      </c>
      <c r="AE172" s="17">
        <f t="shared" si="61"/>
        <v>0</v>
      </c>
      <c r="AF172" s="17">
        <f t="shared" si="62"/>
        <v>0</v>
      </c>
      <c r="AG172" s="137">
        <f t="shared" si="63"/>
        <v>0</v>
      </c>
      <c r="AH172" s="17">
        <f t="shared" si="64"/>
        <v>0</v>
      </c>
      <c r="AJ172" s="21">
        <v>2045</v>
      </c>
      <c r="AK172" s="85">
        <f>HLOOKUP($S172,'Fixed - Other'!$A$61:$AE$64,3,FALSE)</f>
        <v>9335084.2269278094</v>
      </c>
      <c r="AL172" s="17">
        <f>IF($K$14="",$AK172,IF($K$14&gt;$AJ172,$AK172,VLOOKUP($C6,'Fixed - Other'!$A$69:$C$77,3,FALSE)*$AK172))</f>
        <v>9335084.2269278094</v>
      </c>
      <c r="AM172" s="17">
        <f>IF($K$15="",$AK172,IF($K$15&gt;$AJ172,$AK172,VLOOKUP($C6,'Fixed - Other'!$A$69:$C$77,3,FALSE)*$AK172))</f>
        <v>9335084.2269278094</v>
      </c>
      <c r="AN172" s="17">
        <f>IF($K$16="",$AK172,IF($K$16&gt;$AJ172,$AK172,VLOOKUP($C6,'Fixed - Other'!$A$69:$C$77,3,FALSE)*$AK172))</f>
        <v>9335084.2269278094</v>
      </c>
      <c r="AO172" s="17">
        <f>IF($K$17="",$AK172,IF($K$17&gt;$AJ172,$AK172,VLOOKUP($C6,'Fixed - Other'!$A$69:$C$77,3,FALSE)*$AK172))</f>
        <v>9335084.2269278094</v>
      </c>
      <c r="AP172" s="17">
        <f>IF($K$18="",$AK172,IF($K$18&gt;$AJ172,$AK172,VLOOKUP($C6,'Fixed - Other'!$A$69:$C$77,3,FALSE)*$AK172))</f>
        <v>9335084.2269278094</v>
      </c>
      <c r="AQ172" s="17">
        <f>IF($K$19="",$AK172,IF($K$19&gt;$AJ172,$AK172,VLOOKUP($C6,'Fixed - Other'!$A$69:$C$77,3,FALSE)*$AK172))</f>
        <v>9335084.2269278094</v>
      </c>
      <c r="AS172" s="21">
        <v>2045</v>
      </c>
      <c r="AT172" s="85">
        <f t="shared" si="65"/>
        <v>0</v>
      </c>
      <c r="AU172" s="17">
        <f t="shared" si="66"/>
        <v>0</v>
      </c>
      <c r="AV172" s="17">
        <f t="shared" si="67"/>
        <v>0</v>
      </c>
      <c r="AW172" s="17">
        <f t="shared" si="68"/>
        <v>0</v>
      </c>
      <c r="AX172" s="137">
        <f t="shared" si="69"/>
        <v>0</v>
      </c>
      <c r="AY172" s="17">
        <f t="shared" si="70"/>
        <v>0</v>
      </c>
      <c r="BA172" s="115"/>
      <c r="BB172" s="138"/>
      <c r="BC172" s="138"/>
      <c r="BD172" s="138"/>
      <c r="BE172" s="138"/>
      <c r="BF172" s="138"/>
      <c r="BG172" s="138"/>
      <c r="BI172" s="115"/>
      <c r="BJ172" s="138"/>
      <c r="BK172" s="138"/>
      <c r="BL172" s="138"/>
      <c r="BM172" s="138"/>
      <c r="BN172" s="138"/>
      <c r="BO172" s="138"/>
    </row>
    <row r="173" spans="1:67">
      <c r="A173" s="67"/>
      <c r="B173" s="67"/>
      <c r="C173" s="67"/>
      <c r="D173" s="67"/>
      <c r="E173" s="67"/>
      <c r="F173" s="67"/>
      <c r="G173" s="67"/>
      <c r="H173" s="55" t="s">
        <v>26</v>
      </c>
      <c r="I173" s="54">
        <f t="shared" ref="I173:N173" si="71">SUM(I144:I172)</f>
        <v>71433676.839599997</v>
      </c>
      <c r="J173" s="54">
        <f t="shared" si="71"/>
        <v>82250436.271392003</v>
      </c>
      <c r="K173" s="54">
        <f t="shared" si="71"/>
        <v>93283530.891819835</v>
      </c>
      <c r="L173" s="54">
        <f t="shared" si="71"/>
        <v>116016119.04774936</v>
      </c>
      <c r="M173" s="54">
        <f t="shared" si="71"/>
        <v>139667103.76517844</v>
      </c>
      <c r="N173" s="54">
        <f t="shared" si="71"/>
        <v>164273588.26519164</v>
      </c>
      <c r="O173" s="67"/>
      <c r="P173" s="67"/>
      <c r="Q173" s="67"/>
      <c r="R173" s="67"/>
    </row>
    <row r="174" spans="1:67">
      <c r="A174" s="67"/>
      <c r="B174" s="67"/>
      <c r="C174" s="67"/>
      <c r="D174" s="67"/>
      <c r="E174" s="67"/>
      <c r="F174" s="67"/>
      <c r="G174" s="67"/>
      <c r="H174" s="80"/>
      <c r="I174" s="79"/>
      <c r="J174" s="79"/>
      <c r="K174" s="79"/>
      <c r="L174" s="79"/>
      <c r="M174" s="79"/>
      <c r="N174" s="79"/>
      <c r="O174" s="67"/>
      <c r="P174" s="67"/>
      <c r="Q174" s="67"/>
      <c r="R174" s="67"/>
    </row>
    <row r="175" spans="1:67">
      <c r="A175" s="67"/>
      <c r="B175" s="69" t="s">
        <v>366</v>
      </c>
      <c r="D175" s="69"/>
      <c r="E175" s="69"/>
      <c r="F175" s="69"/>
      <c r="G175" s="69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</row>
    <row r="176" spans="1:67">
      <c r="A176" s="67"/>
      <c r="B176" s="67"/>
      <c r="C176" s="67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25" t="s">
        <v>117</v>
      </c>
      <c r="AB176" s="25" t="s">
        <v>122</v>
      </c>
      <c r="AJ176" s="25" t="s">
        <v>120</v>
      </c>
      <c r="AS176" s="25" t="s">
        <v>121</v>
      </c>
      <c r="BA176" s="25" t="s">
        <v>391</v>
      </c>
      <c r="BI176" s="25"/>
    </row>
    <row r="177" spans="1:59">
      <c r="A177" s="67"/>
      <c r="B177" s="67"/>
      <c r="C177" s="67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</row>
    <row r="178" spans="1:59">
      <c r="A178" s="67"/>
      <c r="B178" s="67"/>
      <c r="C178" s="67"/>
      <c r="D178" s="67"/>
      <c r="E178" s="67"/>
      <c r="F178" s="67"/>
      <c r="G178" s="67"/>
      <c r="H178" s="28" t="s">
        <v>33</v>
      </c>
      <c r="I178" s="28">
        <f t="shared" ref="I178:N178" si="72">I143</f>
        <v>1</v>
      </c>
      <c r="J178" s="28" t="str">
        <f t="shared" si="72"/>
        <v>1A</v>
      </c>
      <c r="K178" s="28" t="str">
        <f t="shared" si="72"/>
        <v>1B</v>
      </c>
      <c r="L178" s="28" t="str">
        <f t="shared" si="72"/>
        <v>1C</v>
      </c>
      <c r="M178" s="28" t="str">
        <f t="shared" si="72"/>
        <v>1D</v>
      </c>
      <c r="N178" s="28" t="str">
        <f t="shared" si="72"/>
        <v>1E</v>
      </c>
      <c r="O178" s="67"/>
      <c r="P178" s="67"/>
      <c r="Q178" s="67"/>
      <c r="R178" s="67"/>
      <c r="S178" s="113" t="s">
        <v>33</v>
      </c>
      <c r="T178" s="112" t="s">
        <v>27</v>
      </c>
      <c r="U178" s="112">
        <f t="shared" ref="U178:Z178" si="73">U143</f>
        <v>1</v>
      </c>
      <c r="V178" s="112" t="str">
        <f t="shared" si="73"/>
        <v>1A</v>
      </c>
      <c r="W178" s="112" t="str">
        <f t="shared" si="73"/>
        <v>1B</v>
      </c>
      <c r="X178" s="112" t="str">
        <f t="shared" si="73"/>
        <v>1C</v>
      </c>
      <c r="Y178" s="112" t="str">
        <f t="shared" si="73"/>
        <v>1D</v>
      </c>
      <c r="Z178" s="112" t="str">
        <f t="shared" si="73"/>
        <v>1E</v>
      </c>
      <c r="AB178" s="112" t="s">
        <v>33</v>
      </c>
      <c r="AC178" s="112">
        <f>U178</f>
        <v>1</v>
      </c>
      <c r="AD178" s="112" t="str">
        <f t="shared" ref="AD178:AH178" si="74">V178</f>
        <v>1A</v>
      </c>
      <c r="AE178" s="112" t="str">
        <f t="shared" si="74"/>
        <v>1B</v>
      </c>
      <c r="AF178" s="112" t="str">
        <f t="shared" si="74"/>
        <v>1C</v>
      </c>
      <c r="AG178" s="113" t="str">
        <f t="shared" si="74"/>
        <v>1D</v>
      </c>
      <c r="AH178" s="112" t="str">
        <f t="shared" si="74"/>
        <v>1E</v>
      </c>
      <c r="AJ178" s="113" t="s">
        <v>33</v>
      </c>
      <c r="AK178" s="112" t="s">
        <v>27</v>
      </c>
      <c r="AL178" s="112">
        <f t="shared" ref="AL178:AQ178" si="75">AL143</f>
        <v>1</v>
      </c>
      <c r="AM178" s="112" t="str">
        <f t="shared" si="75"/>
        <v>1A</v>
      </c>
      <c r="AN178" s="112" t="str">
        <f t="shared" si="75"/>
        <v>1B</v>
      </c>
      <c r="AO178" s="112" t="str">
        <f t="shared" si="75"/>
        <v>1C</v>
      </c>
      <c r="AP178" s="112" t="str">
        <f t="shared" si="75"/>
        <v>1D</v>
      </c>
      <c r="AQ178" s="112" t="str">
        <f t="shared" si="75"/>
        <v>1E</v>
      </c>
      <c r="AS178" s="112" t="s">
        <v>33</v>
      </c>
      <c r="AT178" s="112">
        <f>AL178</f>
        <v>1</v>
      </c>
      <c r="AU178" s="112" t="str">
        <f t="shared" ref="AU178:AY178" si="76">AM178</f>
        <v>1A</v>
      </c>
      <c r="AV178" s="112" t="str">
        <f t="shared" si="76"/>
        <v>1B</v>
      </c>
      <c r="AW178" s="112" t="str">
        <f t="shared" si="76"/>
        <v>1C</v>
      </c>
      <c r="AX178" s="113" t="str">
        <f t="shared" si="76"/>
        <v>1D</v>
      </c>
      <c r="AY178" s="112" t="str">
        <f t="shared" si="76"/>
        <v>1E</v>
      </c>
      <c r="BA178" s="112" t="s">
        <v>33</v>
      </c>
      <c r="BB178" s="112">
        <f t="shared" ref="BB178:BG178" si="77">AT178</f>
        <v>1</v>
      </c>
      <c r="BC178" s="112" t="str">
        <f t="shared" si="77"/>
        <v>1A</v>
      </c>
      <c r="BD178" s="112" t="str">
        <f t="shared" si="77"/>
        <v>1B</v>
      </c>
      <c r="BE178" s="112" t="str">
        <f t="shared" si="77"/>
        <v>1C</v>
      </c>
      <c r="BF178" s="112" t="str">
        <f t="shared" si="77"/>
        <v>1D</v>
      </c>
      <c r="BG178" s="112" t="str">
        <f t="shared" si="77"/>
        <v>1E</v>
      </c>
    </row>
    <row r="179" spans="1:59">
      <c r="A179" s="67"/>
      <c r="B179" s="67"/>
      <c r="C179" s="67"/>
      <c r="D179" s="67"/>
      <c r="E179" s="67"/>
      <c r="F179" s="67"/>
      <c r="G179" s="67"/>
      <c r="H179" s="19">
        <v>2017</v>
      </c>
      <c r="I179" s="16">
        <f>AC179+AT179+BB179</f>
        <v>2076817</v>
      </c>
      <c r="J179" s="16">
        <f t="shared" ref="J179:J207" si="78">AD179+AU179+BC179</f>
        <v>2076817</v>
      </c>
      <c r="K179" s="16">
        <f t="shared" ref="K179:K207" si="79">AE179+AV179+BD179</f>
        <v>2076817</v>
      </c>
      <c r="L179" s="16">
        <f t="shared" ref="L179:L207" si="80">AF179+AW179+BE179</f>
        <v>2076817</v>
      </c>
      <c r="M179" s="16">
        <f t="shared" ref="M179:M207" si="81">AG179+AX179+BF179</f>
        <v>2076817</v>
      </c>
      <c r="N179" s="16">
        <f t="shared" ref="N179:N207" si="82">AH179+AY179+BG179</f>
        <v>2076817</v>
      </c>
      <c r="O179" s="67"/>
      <c r="P179" s="67"/>
      <c r="Q179" s="67"/>
      <c r="R179" s="67"/>
      <c r="S179" s="19">
        <v>2017</v>
      </c>
      <c r="T179" s="133">
        <f>HLOOKUP($S179,Variable!$B$15:$AE$16,2,FALSE)</f>
        <v>0.26626186681271974</v>
      </c>
      <c r="U179" s="57">
        <f t="shared" ref="U179:U207" si="83">IF($M$14="",0,IF($M$14&gt;$S179,$L$6,IF($I$14&gt;=$S179,$N$6,0)))</f>
        <v>3899952</v>
      </c>
      <c r="V179" s="57">
        <f t="shared" ref="V179:V207" si="84">IF($M$15="",0,IF($M$15&gt;$S179,$L$6,IF($I$15&gt;=$S179,$N$6,0)))</f>
        <v>3899952</v>
      </c>
      <c r="W179" s="57">
        <f t="shared" ref="W179:W207" si="85">IF($M$16="",0,IF($M$16&gt;$S179,$L$6,IF($I$16&gt;=$S179,$N$6,0)))</f>
        <v>3899952</v>
      </c>
      <c r="X179" s="57">
        <f t="shared" ref="X179:X207" si="86">IF($M$17="",0,IF($M$17&gt;$S179,$L$6,IF($I$17&gt;=$S179,$N$6,0)))</f>
        <v>3899952</v>
      </c>
      <c r="Y179" s="57">
        <f t="shared" ref="Y179:Y207" si="87">IF($M$18="",0,IF($M$18&gt;$S179,$L$6,IF($I$18&gt;=$S179,$N$6,0)))</f>
        <v>3899952</v>
      </c>
      <c r="Z179" s="57">
        <f t="shared" ref="Z179:Z207" si="88">IF($M$19="",0,IF($M$19&gt;$S179,$L$6,IF($I$19&gt;=$S179,$N$6,0)))</f>
        <v>3899952</v>
      </c>
      <c r="AB179" s="19">
        <v>2017</v>
      </c>
      <c r="AC179" s="16">
        <f>$T179*U179</f>
        <v>1038408.5</v>
      </c>
      <c r="AD179" s="16">
        <f t="shared" ref="AD179:AH207" si="89">$T179*V179</f>
        <v>1038408.5</v>
      </c>
      <c r="AE179" s="16">
        <f t="shared" si="89"/>
        <v>1038408.5</v>
      </c>
      <c r="AF179" s="16">
        <f t="shared" si="89"/>
        <v>1038408.5</v>
      </c>
      <c r="AG179" s="136">
        <f t="shared" si="89"/>
        <v>1038408.5</v>
      </c>
      <c r="AH179" s="16">
        <f t="shared" si="89"/>
        <v>1038408.5</v>
      </c>
      <c r="AJ179" s="19">
        <v>2017</v>
      </c>
      <c r="AK179" s="133">
        <f>HLOOKUP($S179,Variable!$B$15:$AE$16,2,FALSE)</f>
        <v>0.26626186681271974</v>
      </c>
      <c r="AL179" s="57">
        <f t="shared" ref="AL179:AL207" si="90">IF($N$14="",0,IF($N$14&gt;$AJ179,$M$6,IF($J$14&gt;=$AJ179,$O$6,0)))</f>
        <v>3899952</v>
      </c>
      <c r="AM179" s="57">
        <f t="shared" ref="AM179:AM207" si="91">IF($N$15="",0,IF($N$15&gt;$AJ179,$M$6,IF($J$15&gt;=$AJ179,$O$6,0)))</f>
        <v>3899952</v>
      </c>
      <c r="AN179" s="57">
        <f t="shared" ref="AN179:AN207" si="92">IF($N$16="",0,IF($N$16&gt;$AJ179,$M$6,IF($J$16&gt;=$AJ179,$O$6,0)))</f>
        <v>3899952</v>
      </c>
      <c r="AO179" s="57">
        <f t="shared" ref="AO179:AO207" si="93">IF($N$17="",0,IF($N$17&gt;$AJ179,$M$6,IF($J$17&gt;=$AJ179,$O$6,0)))</f>
        <v>3899952</v>
      </c>
      <c r="AP179" s="57">
        <f t="shared" ref="AP179:AP207" si="94">IF($N$18="",0,IF($N$18&gt;$AJ179,$M$6,IF($J$18&gt;=$AJ179,$O$6,0)))</f>
        <v>3899952</v>
      </c>
      <c r="AQ179" s="57">
        <f t="shared" ref="AQ179:AQ207" si="95">IF($N$19="",0,IF($N$19&gt;$AJ179,$M$6,IF($J$19&gt;=$AJ179,$O$6,0)))</f>
        <v>3899952</v>
      </c>
      <c r="AS179" s="19">
        <v>2017</v>
      </c>
      <c r="AT179" s="16">
        <f>$AK179*AL179</f>
        <v>1038408.5</v>
      </c>
      <c r="AU179" s="16">
        <f t="shared" ref="AU179:AY207" si="96">$AK179*AM179</f>
        <v>1038408.5</v>
      </c>
      <c r="AV179" s="16">
        <f t="shared" si="96"/>
        <v>1038408.5</v>
      </c>
      <c r="AW179" s="16">
        <f t="shared" si="96"/>
        <v>1038408.5</v>
      </c>
      <c r="AX179" s="136">
        <f t="shared" si="96"/>
        <v>1038408.5</v>
      </c>
      <c r="AY179" s="16">
        <f t="shared" si="96"/>
        <v>1038408.5</v>
      </c>
      <c r="BA179" s="144">
        <v>2017</v>
      </c>
      <c r="BB179" s="16">
        <f>IF($D$14&lt;&gt;"Yes",0,IF($BA179&lt;$E$14,0,IF($BA179&gt;$J$14,0,VLOOKUP($H$14,Variable!$B$21:$AE$64,'Scenario 1'!$BA179-2015,FALSE))))</f>
        <v>0</v>
      </c>
      <c r="BC179" s="16">
        <f>IF($D$15&lt;&gt;"Yes",0,IF($BA179&lt;$E$15,0,IF($BA179&gt;$J$15,0,VLOOKUP($H$15,Variable!$B$21:$AE$64,'Scenario 1'!$BA179-2015,FALSE))))</f>
        <v>0</v>
      </c>
      <c r="BD179" s="16">
        <f>IF($D$16&lt;&gt;"Yes",0,IF($BA179&lt;$E$16,0,IF($BA179&gt;$J$16,0,VLOOKUP($H$16,Variable!$B$21:$AE$64,'Scenario 1'!$BA179-2015,FALSE))))</f>
        <v>0</v>
      </c>
      <c r="BE179" s="16">
        <f>IF($D$17&lt;&gt;"Yes",0,IF($BA179&lt;$E$17,0,IF($BA179&gt;$J$17,0,VLOOKUP($H$17,Variable!$B$21:$AE$64,'Scenario 1'!$BA179-2015,FALSE))))</f>
        <v>0</v>
      </c>
      <c r="BF179" s="16">
        <f>IF($D$18&lt;&gt;"Yes",0,IF($BA179&lt;$E$18,0,IF($BA179&gt;$J$18,0,VLOOKUP($H$18,Variable!$B$21:$AE$64,'Scenario 1'!$BA179-2015,FALSE))))</f>
        <v>0</v>
      </c>
      <c r="BG179" s="16">
        <f>IF($D$19&lt;&gt;"Yes",0,IF($BA179&lt;$E$19,0,IF($BA179&gt;$J$19,0,VLOOKUP($H$19,Variable!$B$21:$AE$64,'Scenario 1'!$BA179-2015,FALSE))))</f>
        <v>0</v>
      </c>
    </row>
    <row r="180" spans="1:59">
      <c r="A180" s="67"/>
      <c r="B180" s="67"/>
      <c r="C180" s="67"/>
      <c r="D180" s="67"/>
      <c r="E180" s="67"/>
      <c r="F180" s="67"/>
      <c r="G180" s="67"/>
      <c r="H180" s="20">
        <v>2018</v>
      </c>
      <c r="I180" s="16">
        <f t="shared" ref="I180:I207" si="97">AC180+AT180+BB180</f>
        <v>2179106</v>
      </c>
      <c r="J180" s="16">
        <f t="shared" si="78"/>
        <v>2179106</v>
      </c>
      <c r="K180" s="16">
        <f t="shared" si="79"/>
        <v>2179106</v>
      </c>
      <c r="L180" s="16">
        <f t="shared" si="80"/>
        <v>2179106</v>
      </c>
      <c r="M180" s="16">
        <f t="shared" si="81"/>
        <v>2179106</v>
      </c>
      <c r="N180" s="16">
        <f t="shared" si="82"/>
        <v>2179106</v>
      </c>
      <c r="O180" s="67"/>
      <c r="P180" s="67"/>
      <c r="Q180" s="67"/>
      <c r="R180" s="67"/>
      <c r="S180" s="20">
        <v>2018</v>
      </c>
      <c r="T180" s="133">
        <f>HLOOKUP($S180,Variable!$B$15:$AE$16,2,FALSE)</f>
        <v>0.27937600257644196</v>
      </c>
      <c r="U180" s="57">
        <f t="shared" si="83"/>
        <v>3899952</v>
      </c>
      <c r="V180" s="57">
        <f t="shared" si="84"/>
        <v>3899952</v>
      </c>
      <c r="W180" s="57">
        <f t="shared" si="85"/>
        <v>3899952</v>
      </c>
      <c r="X180" s="57">
        <f t="shared" si="86"/>
        <v>3899952</v>
      </c>
      <c r="Y180" s="57">
        <f t="shared" si="87"/>
        <v>3899952</v>
      </c>
      <c r="Z180" s="57">
        <f t="shared" si="88"/>
        <v>3899952</v>
      </c>
      <c r="AB180" s="20">
        <v>2018</v>
      </c>
      <c r="AC180" s="16">
        <f t="shared" ref="AC180:AC207" si="98">$T180*U180</f>
        <v>1089553</v>
      </c>
      <c r="AD180" s="16">
        <f t="shared" si="89"/>
        <v>1089553</v>
      </c>
      <c r="AE180" s="16">
        <f t="shared" si="89"/>
        <v>1089553</v>
      </c>
      <c r="AF180" s="16">
        <f t="shared" si="89"/>
        <v>1089553</v>
      </c>
      <c r="AG180" s="136">
        <f t="shared" si="89"/>
        <v>1089553</v>
      </c>
      <c r="AH180" s="16">
        <f t="shared" si="89"/>
        <v>1089553</v>
      </c>
      <c r="AJ180" s="20">
        <v>2018</v>
      </c>
      <c r="AK180" s="133">
        <f>HLOOKUP($S180,Variable!$B$15:$AE$16,2,FALSE)</f>
        <v>0.27937600257644196</v>
      </c>
      <c r="AL180" s="57">
        <f t="shared" si="90"/>
        <v>3899952</v>
      </c>
      <c r="AM180" s="57">
        <f t="shared" si="91"/>
        <v>3899952</v>
      </c>
      <c r="AN180" s="57">
        <f t="shared" si="92"/>
        <v>3899952</v>
      </c>
      <c r="AO180" s="57">
        <f t="shared" si="93"/>
        <v>3899952</v>
      </c>
      <c r="AP180" s="57">
        <f t="shared" si="94"/>
        <v>3899952</v>
      </c>
      <c r="AQ180" s="57">
        <f t="shared" si="95"/>
        <v>3899952</v>
      </c>
      <c r="AS180" s="20">
        <v>2018</v>
      </c>
      <c r="AT180" s="16">
        <f t="shared" ref="AT180:AT207" si="99">$AK180*AL180</f>
        <v>1089553</v>
      </c>
      <c r="AU180" s="16">
        <f t="shared" si="96"/>
        <v>1089553</v>
      </c>
      <c r="AV180" s="16">
        <f t="shared" si="96"/>
        <v>1089553</v>
      </c>
      <c r="AW180" s="16">
        <f t="shared" si="96"/>
        <v>1089553</v>
      </c>
      <c r="AX180" s="136">
        <f t="shared" si="96"/>
        <v>1089553</v>
      </c>
      <c r="AY180" s="16">
        <f t="shared" si="96"/>
        <v>1089553</v>
      </c>
      <c r="BA180" s="145">
        <v>2018</v>
      </c>
      <c r="BB180" s="16">
        <f>IF($D$14&lt;&gt;"Yes",0,IF($BA180&lt;$E$14,0,IF($BA180&gt;$J$14,0,VLOOKUP($H$14,Variable!$B$21:$AE$64,'Scenario 1'!$BA180-2015,FALSE))))</f>
        <v>0</v>
      </c>
      <c r="BC180" s="16">
        <f>IF($D$15&lt;&gt;"Yes",0,IF($BA180&lt;$E$15,0,IF($BA180&gt;$J$15,0,VLOOKUP($H$15,Variable!$B$21:$AE$64,'Scenario 1'!$BA180-2015,FALSE))))</f>
        <v>0</v>
      </c>
      <c r="BD180" s="16">
        <f>IF($D$16&lt;&gt;"Yes",0,IF($BA180&lt;$E$16,0,IF($BA180&gt;$J$16,0,VLOOKUP($H$16,Variable!$B$21:$AE$64,'Scenario 1'!$BA180-2015,FALSE))))</f>
        <v>0</v>
      </c>
      <c r="BE180" s="16">
        <f>IF($D$17&lt;&gt;"Yes",0,IF($BA180&lt;$E$17,0,IF($BA180&gt;$J$17,0,VLOOKUP($H$17,Variable!$B$21:$AE$64,'Scenario 1'!$BA180-2015,FALSE))))</f>
        <v>0</v>
      </c>
      <c r="BF180" s="16">
        <f>IF($D$18&lt;&gt;"Yes",0,IF($BA180&lt;$E$18,0,IF($BA180&gt;$J$18,0,VLOOKUP($H$18,Variable!$B$21:$AE$64,'Scenario 1'!$BA180-2015,FALSE))))</f>
        <v>0</v>
      </c>
      <c r="BG180" s="16">
        <f>IF($D$19&lt;&gt;"Yes",0,IF($BA180&lt;$E$19,0,IF($BA180&gt;$J$19,0,VLOOKUP($H$19,Variable!$B$21:$AE$64,'Scenario 1'!$BA180-2015,FALSE))))</f>
        <v>0</v>
      </c>
    </row>
    <row r="181" spans="1:59">
      <c r="A181" s="67"/>
      <c r="B181" s="67"/>
      <c r="C181" s="67"/>
      <c r="D181" s="67"/>
      <c r="E181" s="67"/>
      <c r="F181" s="67"/>
      <c r="G181" s="67"/>
      <c r="H181" s="20">
        <v>2019</v>
      </c>
      <c r="I181" s="16">
        <f t="shared" si="97"/>
        <v>2812155.9999999995</v>
      </c>
      <c r="J181" s="16">
        <f t="shared" si="78"/>
        <v>2812155.9999999995</v>
      </c>
      <c r="K181" s="16">
        <f t="shared" si="79"/>
        <v>2812155.9999999995</v>
      </c>
      <c r="L181" s="16">
        <f t="shared" si="80"/>
        <v>2812155.9999999995</v>
      </c>
      <c r="M181" s="16">
        <f t="shared" si="81"/>
        <v>2812155.9999999995</v>
      </c>
      <c r="N181" s="16">
        <f t="shared" si="82"/>
        <v>2812155.9999999995</v>
      </c>
      <c r="O181" s="67"/>
      <c r="P181" s="67"/>
      <c r="Q181" s="67"/>
      <c r="R181" s="67"/>
      <c r="S181" s="20">
        <v>2019</v>
      </c>
      <c r="T181" s="133">
        <f>HLOOKUP($S181,Variable!$B$15:$AE$16,2,FALSE)</f>
        <v>0.36053725789445606</v>
      </c>
      <c r="U181" s="57">
        <f t="shared" si="83"/>
        <v>3899952</v>
      </c>
      <c r="V181" s="57">
        <f t="shared" si="84"/>
        <v>3899952</v>
      </c>
      <c r="W181" s="57">
        <f t="shared" si="85"/>
        <v>3899952</v>
      </c>
      <c r="X181" s="57">
        <f t="shared" si="86"/>
        <v>3899952</v>
      </c>
      <c r="Y181" s="57">
        <f t="shared" si="87"/>
        <v>3899952</v>
      </c>
      <c r="Z181" s="57">
        <f t="shared" si="88"/>
        <v>3899952</v>
      </c>
      <c r="AB181" s="20">
        <v>2019</v>
      </c>
      <c r="AC181" s="16">
        <f t="shared" si="98"/>
        <v>1406077.9999999998</v>
      </c>
      <c r="AD181" s="16">
        <f t="shared" si="89"/>
        <v>1406077.9999999998</v>
      </c>
      <c r="AE181" s="16">
        <f t="shared" si="89"/>
        <v>1406077.9999999998</v>
      </c>
      <c r="AF181" s="16">
        <f t="shared" si="89"/>
        <v>1406077.9999999998</v>
      </c>
      <c r="AG181" s="136">
        <f t="shared" si="89"/>
        <v>1406077.9999999998</v>
      </c>
      <c r="AH181" s="16">
        <f t="shared" si="89"/>
        <v>1406077.9999999998</v>
      </c>
      <c r="AJ181" s="20">
        <v>2019</v>
      </c>
      <c r="AK181" s="133">
        <f>HLOOKUP($S181,Variable!$B$15:$AE$16,2,FALSE)</f>
        <v>0.36053725789445606</v>
      </c>
      <c r="AL181" s="57">
        <f t="shared" si="90"/>
        <v>3899952</v>
      </c>
      <c r="AM181" s="57">
        <f t="shared" si="91"/>
        <v>3899952</v>
      </c>
      <c r="AN181" s="57">
        <f t="shared" si="92"/>
        <v>3899952</v>
      </c>
      <c r="AO181" s="57">
        <f t="shared" si="93"/>
        <v>3899952</v>
      </c>
      <c r="AP181" s="57">
        <f t="shared" si="94"/>
        <v>3899952</v>
      </c>
      <c r="AQ181" s="57">
        <f t="shared" si="95"/>
        <v>3899952</v>
      </c>
      <c r="AS181" s="20">
        <v>2019</v>
      </c>
      <c r="AT181" s="16">
        <f t="shared" si="99"/>
        <v>1406077.9999999998</v>
      </c>
      <c r="AU181" s="16">
        <f t="shared" si="96"/>
        <v>1406077.9999999998</v>
      </c>
      <c r="AV181" s="16">
        <f t="shared" si="96"/>
        <v>1406077.9999999998</v>
      </c>
      <c r="AW181" s="16">
        <f t="shared" si="96"/>
        <v>1406077.9999999998</v>
      </c>
      <c r="AX181" s="136">
        <f t="shared" si="96"/>
        <v>1406077.9999999998</v>
      </c>
      <c r="AY181" s="16">
        <f t="shared" si="96"/>
        <v>1406077.9999999998</v>
      </c>
      <c r="BA181" s="145">
        <v>2019</v>
      </c>
      <c r="BB181" s="16">
        <f>IF($D$14&lt;&gt;"Yes",0,IF($BA181&lt;$E$14,0,IF($BA181&gt;$J$14,0,VLOOKUP($H$14,Variable!$B$21:$AE$64,'Scenario 1'!$BA181-2015,FALSE))))</f>
        <v>0</v>
      </c>
      <c r="BC181" s="16">
        <f>IF($D$15&lt;&gt;"Yes",0,IF($BA181&lt;$E$15,0,IF($BA181&gt;$J$15,0,VLOOKUP($H$15,Variable!$B$21:$AE$64,'Scenario 1'!$BA181-2015,FALSE))))</f>
        <v>0</v>
      </c>
      <c r="BD181" s="16">
        <f>IF($D$16&lt;&gt;"Yes",0,IF($BA181&lt;$E$16,0,IF($BA181&gt;$J$16,0,VLOOKUP($H$16,Variable!$B$21:$AE$64,'Scenario 1'!$BA181-2015,FALSE))))</f>
        <v>0</v>
      </c>
      <c r="BE181" s="16">
        <f>IF($D$17&lt;&gt;"Yes",0,IF($BA181&lt;$E$17,0,IF($BA181&gt;$J$17,0,VLOOKUP($H$17,Variable!$B$21:$AE$64,'Scenario 1'!$BA181-2015,FALSE))))</f>
        <v>0</v>
      </c>
      <c r="BF181" s="16">
        <f>IF($D$18&lt;&gt;"Yes",0,IF($BA181&lt;$E$18,0,IF($BA181&gt;$J$18,0,VLOOKUP($H$18,Variable!$B$21:$AE$64,'Scenario 1'!$BA181-2015,FALSE))))</f>
        <v>0</v>
      </c>
      <c r="BG181" s="16">
        <f>IF($D$19&lt;&gt;"Yes",0,IF($BA181&lt;$E$19,0,IF($BA181&gt;$J$19,0,VLOOKUP($H$19,Variable!$B$21:$AE$64,'Scenario 1'!$BA181-2015,FALSE))))</f>
        <v>0</v>
      </c>
    </row>
    <row r="182" spans="1:59">
      <c r="A182" s="67"/>
      <c r="B182" s="67"/>
      <c r="C182" s="67"/>
      <c r="D182" s="67"/>
      <c r="E182" s="67"/>
      <c r="F182" s="67"/>
      <c r="G182" s="67"/>
      <c r="H182" s="20">
        <v>2020</v>
      </c>
      <c r="I182" s="16">
        <f t="shared" si="97"/>
        <v>2901879</v>
      </c>
      <c r="J182" s="16">
        <f t="shared" si="78"/>
        <v>2901879</v>
      </c>
      <c r="K182" s="16">
        <f t="shared" si="79"/>
        <v>2901879</v>
      </c>
      <c r="L182" s="16">
        <f t="shared" si="80"/>
        <v>2901879</v>
      </c>
      <c r="M182" s="16">
        <f t="shared" si="81"/>
        <v>2901879</v>
      </c>
      <c r="N182" s="16">
        <f t="shared" si="82"/>
        <v>2901879</v>
      </c>
      <c r="O182" s="67"/>
      <c r="P182" s="67"/>
      <c r="Q182" s="67"/>
      <c r="R182" s="67"/>
      <c r="S182" s="20">
        <v>2020</v>
      </c>
      <c r="T182" s="133">
        <f>HLOOKUP($S182,Variable!$B$15:$AE$16,2,FALSE)</f>
        <v>0.3720403481889008</v>
      </c>
      <c r="U182" s="57">
        <f t="shared" si="83"/>
        <v>3899952</v>
      </c>
      <c r="V182" s="57">
        <f t="shared" si="84"/>
        <v>3899952</v>
      </c>
      <c r="W182" s="57">
        <f t="shared" si="85"/>
        <v>3899952</v>
      </c>
      <c r="X182" s="57">
        <f t="shared" si="86"/>
        <v>3899952</v>
      </c>
      <c r="Y182" s="57">
        <f t="shared" si="87"/>
        <v>3899952</v>
      </c>
      <c r="Z182" s="57">
        <f t="shared" si="88"/>
        <v>3899952</v>
      </c>
      <c r="AB182" s="20">
        <v>2020</v>
      </c>
      <c r="AC182" s="16">
        <f t="shared" si="98"/>
        <v>1450939.5</v>
      </c>
      <c r="AD182" s="16">
        <f t="shared" si="89"/>
        <v>1450939.5</v>
      </c>
      <c r="AE182" s="16">
        <f t="shared" si="89"/>
        <v>1450939.5</v>
      </c>
      <c r="AF182" s="16">
        <f t="shared" si="89"/>
        <v>1450939.5</v>
      </c>
      <c r="AG182" s="136">
        <f t="shared" si="89"/>
        <v>1450939.5</v>
      </c>
      <c r="AH182" s="16">
        <f t="shared" si="89"/>
        <v>1450939.5</v>
      </c>
      <c r="AJ182" s="20">
        <v>2020</v>
      </c>
      <c r="AK182" s="133">
        <f>HLOOKUP($S182,Variable!$B$15:$AE$16,2,FALSE)</f>
        <v>0.3720403481889008</v>
      </c>
      <c r="AL182" s="57">
        <f t="shared" si="90"/>
        <v>3899952</v>
      </c>
      <c r="AM182" s="57">
        <f t="shared" si="91"/>
        <v>3899952</v>
      </c>
      <c r="AN182" s="57">
        <f t="shared" si="92"/>
        <v>3899952</v>
      </c>
      <c r="AO182" s="57">
        <f t="shared" si="93"/>
        <v>3899952</v>
      </c>
      <c r="AP182" s="57">
        <f t="shared" si="94"/>
        <v>3899952</v>
      </c>
      <c r="AQ182" s="57">
        <f t="shared" si="95"/>
        <v>3899952</v>
      </c>
      <c r="AS182" s="20">
        <v>2020</v>
      </c>
      <c r="AT182" s="16">
        <f t="shared" si="99"/>
        <v>1450939.5</v>
      </c>
      <c r="AU182" s="16">
        <f t="shared" si="96"/>
        <v>1450939.5</v>
      </c>
      <c r="AV182" s="16">
        <f t="shared" si="96"/>
        <v>1450939.5</v>
      </c>
      <c r="AW182" s="16">
        <f t="shared" si="96"/>
        <v>1450939.5</v>
      </c>
      <c r="AX182" s="136">
        <f t="shared" si="96"/>
        <v>1450939.5</v>
      </c>
      <c r="AY182" s="16">
        <f t="shared" si="96"/>
        <v>1450939.5</v>
      </c>
      <c r="BA182" s="145">
        <v>2020</v>
      </c>
      <c r="BB182" s="16">
        <f>IF($D$14&lt;&gt;"Yes",0,IF($BA182&lt;$E$14,0,IF($BA182&gt;$J$14,0,VLOOKUP($H$14,Variable!$B$21:$AE$64,'Scenario 1'!$BA182-2015,FALSE))))</f>
        <v>0</v>
      </c>
      <c r="BC182" s="16">
        <f>IF($D$15&lt;&gt;"Yes",0,IF($BA182&lt;$E$15,0,IF($BA182&gt;$J$15,0,VLOOKUP($H$15,Variable!$B$21:$AE$64,'Scenario 1'!$BA182-2015,FALSE))))</f>
        <v>0</v>
      </c>
      <c r="BD182" s="16">
        <f>IF($D$16&lt;&gt;"Yes",0,IF($BA182&lt;$E$16,0,IF($BA182&gt;$J$16,0,VLOOKUP($H$16,Variable!$B$21:$AE$64,'Scenario 1'!$BA182-2015,FALSE))))</f>
        <v>0</v>
      </c>
      <c r="BE182" s="16">
        <f>IF($D$17&lt;&gt;"Yes",0,IF($BA182&lt;$E$17,0,IF($BA182&gt;$J$17,0,VLOOKUP($H$17,Variable!$B$21:$AE$64,'Scenario 1'!$BA182-2015,FALSE))))</f>
        <v>0</v>
      </c>
      <c r="BF182" s="16">
        <f>IF($D$18&lt;&gt;"Yes",0,IF($BA182&lt;$E$18,0,IF($BA182&gt;$J$18,0,VLOOKUP($H$18,Variable!$B$21:$AE$64,'Scenario 1'!$BA182-2015,FALSE))))</f>
        <v>0</v>
      </c>
      <c r="BG182" s="16">
        <f>IF($D$19&lt;&gt;"Yes",0,IF($BA182&lt;$E$19,0,IF($BA182&gt;$J$19,0,VLOOKUP($H$19,Variable!$B$21:$AE$64,'Scenario 1'!$BA182-2015,FALSE))))</f>
        <v>0</v>
      </c>
    </row>
    <row r="183" spans="1:59">
      <c r="A183" s="67"/>
      <c r="B183" s="67"/>
      <c r="C183" s="67"/>
      <c r="D183" s="67"/>
      <c r="E183" s="67"/>
      <c r="F183" s="67"/>
      <c r="G183" s="67"/>
      <c r="H183" s="20">
        <v>2021</v>
      </c>
      <c r="I183" s="16">
        <f t="shared" si="97"/>
        <v>3014722</v>
      </c>
      <c r="J183" s="16">
        <f t="shared" si="78"/>
        <v>3014722</v>
      </c>
      <c r="K183" s="16">
        <f t="shared" si="79"/>
        <v>3014722</v>
      </c>
      <c r="L183" s="16">
        <f t="shared" si="80"/>
        <v>3014722</v>
      </c>
      <c r="M183" s="16">
        <f t="shared" si="81"/>
        <v>3014722</v>
      </c>
      <c r="N183" s="16">
        <f t="shared" si="82"/>
        <v>3014722</v>
      </c>
      <c r="O183" s="67"/>
      <c r="P183" s="67"/>
      <c r="Q183" s="67"/>
      <c r="R183" s="67"/>
      <c r="S183" s="20">
        <v>2021</v>
      </c>
      <c r="T183" s="133">
        <f>HLOOKUP($S183,Variable!$B$15:$AE$16,2,FALSE)</f>
        <v>0.38650757752915932</v>
      </c>
      <c r="U183" s="57">
        <f t="shared" si="83"/>
        <v>3899952</v>
      </c>
      <c r="V183" s="57">
        <f t="shared" si="84"/>
        <v>3899952</v>
      </c>
      <c r="W183" s="57">
        <f t="shared" si="85"/>
        <v>3899952</v>
      </c>
      <c r="X183" s="57">
        <f t="shared" si="86"/>
        <v>3899952</v>
      </c>
      <c r="Y183" s="57">
        <f t="shared" si="87"/>
        <v>3899952</v>
      </c>
      <c r="Z183" s="57">
        <f t="shared" si="88"/>
        <v>3899952</v>
      </c>
      <c r="AB183" s="20">
        <v>2021</v>
      </c>
      <c r="AC183" s="16">
        <f t="shared" si="98"/>
        <v>1507361</v>
      </c>
      <c r="AD183" s="16">
        <f t="shared" si="89"/>
        <v>1507361</v>
      </c>
      <c r="AE183" s="16">
        <f t="shared" si="89"/>
        <v>1507361</v>
      </c>
      <c r="AF183" s="16">
        <f t="shared" si="89"/>
        <v>1507361</v>
      </c>
      <c r="AG183" s="136">
        <f t="shared" si="89"/>
        <v>1507361</v>
      </c>
      <c r="AH183" s="16">
        <f t="shared" si="89"/>
        <v>1507361</v>
      </c>
      <c r="AJ183" s="20">
        <v>2021</v>
      </c>
      <c r="AK183" s="133">
        <f>HLOOKUP($S183,Variable!$B$15:$AE$16,2,FALSE)</f>
        <v>0.38650757752915932</v>
      </c>
      <c r="AL183" s="57">
        <f t="shared" si="90"/>
        <v>3899952</v>
      </c>
      <c r="AM183" s="57">
        <f t="shared" si="91"/>
        <v>3899952</v>
      </c>
      <c r="AN183" s="57">
        <f t="shared" si="92"/>
        <v>3899952</v>
      </c>
      <c r="AO183" s="57">
        <f t="shared" si="93"/>
        <v>3899952</v>
      </c>
      <c r="AP183" s="57">
        <f t="shared" si="94"/>
        <v>3899952</v>
      </c>
      <c r="AQ183" s="57">
        <f t="shared" si="95"/>
        <v>3899952</v>
      </c>
      <c r="AS183" s="20">
        <v>2021</v>
      </c>
      <c r="AT183" s="16">
        <f t="shared" si="99"/>
        <v>1507361</v>
      </c>
      <c r="AU183" s="16">
        <f t="shared" si="96"/>
        <v>1507361</v>
      </c>
      <c r="AV183" s="16">
        <f t="shared" si="96"/>
        <v>1507361</v>
      </c>
      <c r="AW183" s="16">
        <f t="shared" si="96"/>
        <v>1507361</v>
      </c>
      <c r="AX183" s="136">
        <f t="shared" si="96"/>
        <v>1507361</v>
      </c>
      <c r="AY183" s="16">
        <f t="shared" si="96"/>
        <v>1507361</v>
      </c>
      <c r="BA183" s="145">
        <v>2021</v>
      </c>
      <c r="BB183" s="16">
        <f>IF($D$14&lt;&gt;"Yes",0,IF($BA183&lt;$E$14,0,IF($BA183&gt;$J$14,0,VLOOKUP($H$14,Variable!$B$21:$AE$64,'Scenario 1'!$BA183-2015,FALSE))))</f>
        <v>0</v>
      </c>
      <c r="BC183" s="16">
        <f>IF($D$15&lt;&gt;"Yes",0,IF($BA183&lt;$E$15,0,IF($BA183&gt;$J$15,0,VLOOKUP($H$15,Variable!$B$21:$AE$64,'Scenario 1'!$BA183-2015,FALSE))))</f>
        <v>0</v>
      </c>
      <c r="BD183" s="16">
        <f>IF($D$16&lt;&gt;"Yes",0,IF($BA183&lt;$E$16,0,IF($BA183&gt;$J$16,0,VLOOKUP($H$16,Variable!$B$21:$AE$64,'Scenario 1'!$BA183-2015,FALSE))))</f>
        <v>0</v>
      </c>
      <c r="BE183" s="16">
        <f>IF($D$17&lt;&gt;"Yes",0,IF($BA183&lt;$E$17,0,IF($BA183&gt;$J$17,0,VLOOKUP($H$17,Variable!$B$21:$AE$64,'Scenario 1'!$BA183-2015,FALSE))))</f>
        <v>0</v>
      </c>
      <c r="BF183" s="16">
        <f>IF($D$18&lt;&gt;"Yes",0,IF($BA183&lt;$E$18,0,IF($BA183&gt;$J$18,0,VLOOKUP($H$18,Variable!$B$21:$AE$64,'Scenario 1'!$BA183-2015,FALSE))))</f>
        <v>0</v>
      </c>
      <c r="BG183" s="16">
        <f>IF($D$19&lt;&gt;"Yes",0,IF($BA183&lt;$E$19,0,IF($BA183&gt;$J$19,0,VLOOKUP($H$19,Variable!$B$21:$AE$64,'Scenario 1'!$BA183-2015,FALSE))))</f>
        <v>0</v>
      </c>
    </row>
    <row r="184" spans="1:59">
      <c r="A184" s="67"/>
      <c r="B184" s="67"/>
      <c r="C184" s="67"/>
      <c r="D184" s="67"/>
      <c r="E184" s="67"/>
      <c r="F184" s="67"/>
      <c r="G184" s="67"/>
      <c r="H184" s="20">
        <v>2022</v>
      </c>
      <c r="I184" s="16">
        <f t="shared" si="97"/>
        <v>3075016.44</v>
      </c>
      <c r="J184" s="16">
        <f t="shared" si="78"/>
        <v>3075016.44</v>
      </c>
      <c r="K184" s="16">
        <f t="shared" si="79"/>
        <v>3075016.44</v>
      </c>
      <c r="L184" s="16">
        <f t="shared" si="80"/>
        <v>3075016.44</v>
      </c>
      <c r="M184" s="16">
        <f t="shared" si="81"/>
        <v>3075016.44</v>
      </c>
      <c r="N184" s="16">
        <f t="shared" si="82"/>
        <v>3075016.44</v>
      </c>
      <c r="O184" s="67"/>
      <c r="P184" s="67"/>
      <c r="Q184" s="67"/>
      <c r="R184" s="67"/>
      <c r="S184" s="20">
        <v>2022</v>
      </c>
      <c r="T184" s="133">
        <f>HLOOKUP($S184,Variable!$B$15:$AE$16,2,FALSE)</f>
        <v>0.39423772907974253</v>
      </c>
      <c r="U184" s="57">
        <f t="shared" si="83"/>
        <v>3899952</v>
      </c>
      <c r="V184" s="57">
        <f t="shared" si="84"/>
        <v>3899952</v>
      </c>
      <c r="W184" s="57">
        <f t="shared" si="85"/>
        <v>3899952</v>
      </c>
      <c r="X184" s="57">
        <f t="shared" si="86"/>
        <v>3899952</v>
      </c>
      <c r="Y184" s="57">
        <f t="shared" si="87"/>
        <v>3899952</v>
      </c>
      <c r="Z184" s="57">
        <f t="shared" si="88"/>
        <v>3899952</v>
      </c>
      <c r="AB184" s="20">
        <v>2022</v>
      </c>
      <c r="AC184" s="16">
        <f t="shared" si="98"/>
        <v>1537508.22</v>
      </c>
      <c r="AD184" s="16">
        <f t="shared" si="89"/>
        <v>1537508.22</v>
      </c>
      <c r="AE184" s="16">
        <f t="shared" si="89"/>
        <v>1537508.22</v>
      </c>
      <c r="AF184" s="16">
        <f t="shared" si="89"/>
        <v>1537508.22</v>
      </c>
      <c r="AG184" s="136">
        <f t="shared" si="89"/>
        <v>1537508.22</v>
      </c>
      <c r="AH184" s="16">
        <f t="shared" si="89"/>
        <v>1537508.22</v>
      </c>
      <c r="AJ184" s="20">
        <v>2022</v>
      </c>
      <c r="AK184" s="133">
        <f>HLOOKUP($S184,Variable!$B$15:$AE$16,2,FALSE)</f>
        <v>0.39423772907974253</v>
      </c>
      <c r="AL184" s="57">
        <f t="shared" si="90"/>
        <v>3899952</v>
      </c>
      <c r="AM184" s="57">
        <f t="shared" si="91"/>
        <v>3899952</v>
      </c>
      <c r="AN184" s="57">
        <f t="shared" si="92"/>
        <v>3899952</v>
      </c>
      <c r="AO184" s="57">
        <f t="shared" si="93"/>
        <v>3899952</v>
      </c>
      <c r="AP184" s="57">
        <f t="shared" si="94"/>
        <v>3899952</v>
      </c>
      <c r="AQ184" s="57">
        <f t="shared" si="95"/>
        <v>3899952</v>
      </c>
      <c r="AS184" s="20">
        <v>2022</v>
      </c>
      <c r="AT184" s="16">
        <f t="shared" si="99"/>
        <v>1537508.22</v>
      </c>
      <c r="AU184" s="16">
        <f t="shared" si="96"/>
        <v>1537508.22</v>
      </c>
      <c r="AV184" s="16">
        <f t="shared" si="96"/>
        <v>1537508.22</v>
      </c>
      <c r="AW184" s="16">
        <f t="shared" si="96"/>
        <v>1537508.22</v>
      </c>
      <c r="AX184" s="136">
        <f t="shared" si="96"/>
        <v>1537508.22</v>
      </c>
      <c r="AY184" s="16">
        <f t="shared" si="96"/>
        <v>1537508.22</v>
      </c>
      <c r="BA184" s="145">
        <v>2022</v>
      </c>
      <c r="BB184" s="16">
        <f>IF($D$14&lt;&gt;"Yes",0,IF($BA184&lt;$E$14,0,IF($BA184&gt;$J$14,0,VLOOKUP($H$14,Variable!$B$21:$AE$64,'Scenario 1'!$BA184-2015,FALSE))))</f>
        <v>0</v>
      </c>
      <c r="BC184" s="16">
        <f>IF($D$15&lt;&gt;"Yes",0,IF($BA184&lt;$E$15,0,IF($BA184&gt;$J$15,0,VLOOKUP($H$15,Variable!$B$21:$AE$64,'Scenario 1'!$BA184-2015,FALSE))))</f>
        <v>0</v>
      </c>
      <c r="BD184" s="16">
        <f>IF($D$16&lt;&gt;"Yes",0,IF($BA184&lt;$E$16,0,IF($BA184&gt;$J$16,0,VLOOKUP($H$16,Variable!$B$21:$AE$64,'Scenario 1'!$BA184-2015,FALSE))))</f>
        <v>0</v>
      </c>
      <c r="BE184" s="16">
        <f>IF($D$17&lt;&gt;"Yes",0,IF($BA184&lt;$E$17,0,IF($BA184&gt;$J$17,0,VLOOKUP($H$17,Variable!$B$21:$AE$64,'Scenario 1'!$BA184-2015,FALSE))))</f>
        <v>0</v>
      </c>
      <c r="BF184" s="16">
        <f>IF($D$18&lt;&gt;"Yes",0,IF($BA184&lt;$E$18,0,IF($BA184&gt;$J$18,0,VLOOKUP($H$18,Variable!$B$21:$AE$64,'Scenario 1'!$BA184-2015,FALSE))))</f>
        <v>0</v>
      </c>
      <c r="BG184" s="16">
        <f>IF($D$19&lt;&gt;"Yes",0,IF($BA184&lt;$E$19,0,IF($BA184&gt;$J$19,0,VLOOKUP($H$19,Variable!$B$21:$AE$64,'Scenario 1'!$BA184-2015,FALSE))))</f>
        <v>0</v>
      </c>
    </row>
    <row r="185" spans="1:59">
      <c r="A185" s="67"/>
      <c r="B185" s="67"/>
      <c r="C185" s="67"/>
      <c r="D185" s="67"/>
      <c r="E185" s="67"/>
      <c r="F185" s="67"/>
      <c r="G185" s="67"/>
      <c r="H185" s="20">
        <v>2023</v>
      </c>
      <c r="I185" s="16">
        <f t="shared" si="97"/>
        <v>3136516.7687999997</v>
      </c>
      <c r="J185" s="16">
        <f t="shared" si="78"/>
        <v>3136516.7687999997</v>
      </c>
      <c r="K185" s="16">
        <f t="shared" si="79"/>
        <v>3136516.7687999997</v>
      </c>
      <c r="L185" s="16">
        <f t="shared" si="80"/>
        <v>3136516.7687999997</v>
      </c>
      <c r="M185" s="16">
        <f t="shared" si="81"/>
        <v>3136516.7687999997</v>
      </c>
      <c r="N185" s="16">
        <f t="shared" si="82"/>
        <v>3136516.7687999997</v>
      </c>
      <c r="O185" s="67"/>
      <c r="P185" s="67"/>
      <c r="Q185" s="67"/>
      <c r="R185" s="67"/>
      <c r="S185" s="20">
        <v>2023</v>
      </c>
      <c r="T185" s="133">
        <f>HLOOKUP($S185,Variable!$B$15:$AE$16,2,FALSE)</f>
        <v>0.40212248366133735</v>
      </c>
      <c r="U185" s="57">
        <f t="shared" si="83"/>
        <v>3899952</v>
      </c>
      <c r="V185" s="57">
        <f t="shared" si="84"/>
        <v>3899952</v>
      </c>
      <c r="W185" s="57">
        <f t="shared" si="85"/>
        <v>3899952</v>
      </c>
      <c r="X185" s="57">
        <f t="shared" si="86"/>
        <v>3899952</v>
      </c>
      <c r="Y185" s="57">
        <f t="shared" si="87"/>
        <v>3899952</v>
      </c>
      <c r="Z185" s="57">
        <f t="shared" si="88"/>
        <v>3899952</v>
      </c>
      <c r="AB185" s="20">
        <v>2023</v>
      </c>
      <c r="AC185" s="16">
        <f t="shared" si="98"/>
        <v>1568258.3843999999</v>
      </c>
      <c r="AD185" s="16">
        <f t="shared" si="89"/>
        <v>1568258.3843999999</v>
      </c>
      <c r="AE185" s="16">
        <f t="shared" si="89"/>
        <v>1568258.3843999999</v>
      </c>
      <c r="AF185" s="16">
        <f t="shared" si="89"/>
        <v>1568258.3843999999</v>
      </c>
      <c r="AG185" s="136">
        <f t="shared" si="89"/>
        <v>1568258.3843999999</v>
      </c>
      <c r="AH185" s="16">
        <f t="shared" si="89"/>
        <v>1568258.3843999999</v>
      </c>
      <c r="AJ185" s="20">
        <v>2023</v>
      </c>
      <c r="AK185" s="133">
        <f>HLOOKUP($S185,Variable!$B$15:$AE$16,2,FALSE)</f>
        <v>0.40212248366133735</v>
      </c>
      <c r="AL185" s="57">
        <f t="shared" si="90"/>
        <v>3899952</v>
      </c>
      <c r="AM185" s="57">
        <f t="shared" si="91"/>
        <v>3899952</v>
      </c>
      <c r="AN185" s="57">
        <f t="shared" si="92"/>
        <v>3899952</v>
      </c>
      <c r="AO185" s="57">
        <f t="shared" si="93"/>
        <v>3899952</v>
      </c>
      <c r="AP185" s="57">
        <f t="shared" si="94"/>
        <v>3899952</v>
      </c>
      <c r="AQ185" s="57">
        <f t="shared" si="95"/>
        <v>3899952</v>
      </c>
      <c r="AS185" s="20">
        <v>2023</v>
      </c>
      <c r="AT185" s="16">
        <f t="shared" si="99"/>
        <v>1568258.3843999999</v>
      </c>
      <c r="AU185" s="16">
        <f t="shared" si="96"/>
        <v>1568258.3843999999</v>
      </c>
      <c r="AV185" s="16">
        <f t="shared" si="96"/>
        <v>1568258.3843999999</v>
      </c>
      <c r="AW185" s="16">
        <f t="shared" si="96"/>
        <v>1568258.3843999999</v>
      </c>
      <c r="AX185" s="136">
        <f t="shared" si="96"/>
        <v>1568258.3843999999</v>
      </c>
      <c r="AY185" s="16">
        <f t="shared" si="96"/>
        <v>1568258.3843999999</v>
      </c>
      <c r="BA185" s="145">
        <v>2023</v>
      </c>
      <c r="BB185" s="16">
        <f>IF($D$14&lt;&gt;"Yes",0,IF($BA185&lt;$E$14,0,IF($BA185&gt;$J$14,0,VLOOKUP($H$14,Variable!$B$21:$AE$64,'Scenario 1'!$BA185-2015,FALSE))))</f>
        <v>0</v>
      </c>
      <c r="BC185" s="16">
        <f>IF($D$15&lt;&gt;"Yes",0,IF($BA185&lt;$E$15,0,IF($BA185&gt;$J$15,0,VLOOKUP($H$15,Variable!$B$21:$AE$64,'Scenario 1'!$BA185-2015,FALSE))))</f>
        <v>0</v>
      </c>
      <c r="BD185" s="16">
        <f>IF($D$16&lt;&gt;"Yes",0,IF($BA185&lt;$E$16,0,IF($BA185&gt;$J$16,0,VLOOKUP($H$16,Variable!$B$21:$AE$64,'Scenario 1'!$BA185-2015,FALSE))))</f>
        <v>0</v>
      </c>
      <c r="BE185" s="16">
        <f>IF($D$17&lt;&gt;"Yes",0,IF($BA185&lt;$E$17,0,IF($BA185&gt;$J$17,0,VLOOKUP($H$17,Variable!$B$21:$AE$64,'Scenario 1'!$BA185-2015,FALSE))))</f>
        <v>0</v>
      </c>
      <c r="BF185" s="16">
        <f>IF($D$18&lt;&gt;"Yes",0,IF($BA185&lt;$E$18,0,IF($BA185&gt;$J$18,0,VLOOKUP($H$18,Variable!$B$21:$AE$64,'Scenario 1'!$BA185-2015,FALSE))))</f>
        <v>0</v>
      </c>
      <c r="BG185" s="16">
        <f>IF($D$19&lt;&gt;"Yes",0,IF($BA185&lt;$E$19,0,IF($BA185&gt;$J$19,0,VLOOKUP($H$19,Variable!$B$21:$AE$64,'Scenario 1'!$BA185-2015,FALSE))))</f>
        <v>0</v>
      </c>
    </row>
    <row r="186" spans="1:59">
      <c r="A186" s="67"/>
      <c r="B186" s="67"/>
      <c r="C186" s="67"/>
      <c r="D186" s="67"/>
      <c r="E186" s="67"/>
      <c r="F186" s="67"/>
      <c r="G186" s="67"/>
      <c r="H186" s="20">
        <v>2024</v>
      </c>
      <c r="I186" s="16">
        <f t="shared" si="97"/>
        <v>0</v>
      </c>
      <c r="J186" s="16">
        <f t="shared" si="78"/>
        <v>3199247.1041759998</v>
      </c>
      <c r="K186" s="16">
        <f t="shared" si="79"/>
        <v>3199247.1041759998</v>
      </c>
      <c r="L186" s="16">
        <f t="shared" si="80"/>
        <v>3199247.1041759998</v>
      </c>
      <c r="M186" s="16">
        <f t="shared" si="81"/>
        <v>3199247.1041759998</v>
      </c>
      <c r="N186" s="16">
        <f t="shared" si="82"/>
        <v>3199247.1041759998</v>
      </c>
      <c r="O186" s="67"/>
      <c r="P186" s="67"/>
      <c r="Q186" s="67"/>
      <c r="R186" s="67"/>
      <c r="S186" s="20">
        <v>2024</v>
      </c>
      <c r="T186" s="133">
        <f>HLOOKUP($S186,Variable!$B$15:$AE$16,2,FALSE)</f>
        <v>0.41016493333456411</v>
      </c>
      <c r="U186" s="57">
        <f t="shared" si="83"/>
        <v>0</v>
      </c>
      <c r="V186" s="57">
        <f t="shared" si="84"/>
        <v>3899952</v>
      </c>
      <c r="W186" s="57">
        <f t="shared" si="85"/>
        <v>3899952</v>
      </c>
      <c r="X186" s="57">
        <f t="shared" si="86"/>
        <v>3899952</v>
      </c>
      <c r="Y186" s="57">
        <f t="shared" si="87"/>
        <v>3899952</v>
      </c>
      <c r="Z186" s="57">
        <f t="shared" si="88"/>
        <v>3899952</v>
      </c>
      <c r="AB186" s="20">
        <v>2024</v>
      </c>
      <c r="AC186" s="16">
        <f t="shared" si="98"/>
        <v>0</v>
      </c>
      <c r="AD186" s="16">
        <f t="shared" si="89"/>
        <v>1599623.5520879999</v>
      </c>
      <c r="AE186" s="16">
        <f t="shared" si="89"/>
        <v>1599623.5520879999</v>
      </c>
      <c r="AF186" s="16">
        <f t="shared" si="89"/>
        <v>1599623.5520879999</v>
      </c>
      <c r="AG186" s="136">
        <f t="shared" si="89"/>
        <v>1599623.5520879999</v>
      </c>
      <c r="AH186" s="16">
        <f t="shared" si="89"/>
        <v>1599623.5520879999</v>
      </c>
      <c r="AJ186" s="20">
        <v>2024</v>
      </c>
      <c r="AK186" s="133">
        <f>HLOOKUP($S186,Variable!$B$15:$AE$16,2,FALSE)</f>
        <v>0.41016493333456411</v>
      </c>
      <c r="AL186" s="57">
        <f t="shared" si="90"/>
        <v>0</v>
      </c>
      <c r="AM186" s="57">
        <f t="shared" si="91"/>
        <v>3899952</v>
      </c>
      <c r="AN186" s="57">
        <f t="shared" si="92"/>
        <v>3899952</v>
      </c>
      <c r="AO186" s="57">
        <f t="shared" si="93"/>
        <v>3899952</v>
      </c>
      <c r="AP186" s="57">
        <f t="shared" si="94"/>
        <v>3899952</v>
      </c>
      <c r="AQ186" s="57">
        <f t="shared" si="95"/>
        <v>3899952</v>
      </c>
      <c r="AS186" s="20">
        <v>2024</v>
      </c>
      <c r="AT186" s="16">
        <f t="shared" si="99"/>
        <v>0</v>
      </c>
      <c r="AU186" s="16">
        <f t="shared" si="96"/>
        <v>1599623.5520879999</v>
      </c>
      <c r="AV186" s="16">
        <f t="shared" si="96"/>
        <v>1599623.5520879999</v>
      </c>
      <c r="AW186" s="16">
        <f t="shared" si="96"/>
        <v>1599623.5520879999</v>
      </c>
      <c r="AX186" s="136">
        <f t="shared" si="96"/>
        <v>1599623.5520879999</v>
      </c>
      <c r="AY186" s="16">
        <f t="shared" si="96"/>
        <v>1599623.5520879999</v>
      </c>
      <c r="BA186" s="145">
        <v>2024</v>
      </c>
      <c r="BB186" s="16">
        <f>IF($D$14&lt;&gt;"Yes",0,IF($BA186&lt;$E$14,0,IF($BA186&gt;$J$14,0,VLOOKUP($H$14,Variable!$B$21:$AE$64,'Scenario 1'!$BA186-2015,FALSE))))</f>
        <v>0</v>
      </c>
      <c r="BC186" s="16">
        <f>IF($D$15&lt;&gt;"Yes",0,IF($BA186&lt;$E$15,0,IF($BA186&gt;$J$15,0,VLOOKUP($H$15,Variable!$B$21:$AE$64,'Scenario 1'!$BA186-2015,FALSE))))</f>
        <v>0</v>
      </c>
      <c r="BD186" s="16">
        <f>IF($D$16&lt;&gt;"Yes",0,IF($BA186&lt;$E$16,0,IF($BA186&gt;$J$16,0,VLOOKUP($H$16,Variable!$B$21:$AE$64,'Scenario 1'!$BA186-2015,FALSE))))</f>
        <v>0</v>
      </c>
      <c r="BE186" s="16">
        <f>IF($D$17&lt;&gt;"Yes",0,IF($BA186&lt;$E$17,0,IF($BA186&gt;$J$17,0,VLOOKUP($H$17,Variable!$B$21:$AE$64,'Scenario 1'!$BA186-2015,FALSE))))</f>
        <v>0</v>
      </c>
      <c r="BF186" s="16">
        <f>IF($D$18&lt;&gt;"Yes",0,IF($BA186&lt;$E$18,0,IF($BA186&gt;$J$18,0,VLOOKUP($H$18,Variable!$B$21:$AE$64,'Scenario 1'!$BA186-2015,FALSE))))</f>
        <v>0</v>
      </c>
      <c r="BG186" s="16">
        <f>IF($D$19&lt;&gt;"Yes",0,IF($BA186&lt;$E$19,0,IF($BA186&gt;$J$19,0,VLOOKUP($H$19,Variable!$B$21:$AE$64,'Scenario 1'!$BA186-2015,FALSE))))</f>
        <v>0</v>
      </c>
    </row>
    <row r="187" spans="1:59">
      <c r="A187" s="67"/>
      <c r="B187" s="67"/>
      <c r="C187" s="67"/>
      <c r="D187" s="67"/>
      <c r="E187" s="67"/>
      <c r="F187" s="67"/>
      <c r="G187" s="67"/>
      <c r="H187" s="20">
        <v>2025</v>
      </c>
      <c r="I187" s="16">
        <f t="shared" si="97"/>
        <v>0</v>
      </c>
      <c r="J187" s="16">
        <f t="shared" si="78"/>
        <v>0</v>
      </c>
      <c r="K187" s="16">
        <f t="shared" si="79"/>
        <v>3263232.0462595201</v>
      </c>
      <c r="L187" s="16">
        <f t="shared" si="80"/>
        <v>3263232.0462595201</v>
      </c>
      <c r="M187" s="16">
        <f t="shared" si="81"/>
        <v>3263232.0462595201</v>
      </c>
      <c r="N187" s="16">
        <f t="shared" si="82"/>
        <v>3263232.0462595201</v>
      </c>
      <c r="O187" s="67"/>
      <c r="P187" s="67"/>
      <c r="Q187" s="67"/>
      <c r="R187" s="67"/>
      <c r="S187" s="20">
        <v>2025</v>
      </c>
      <c r="T187" s="133">
        <f>HLOOKUP($S187,Variable!$B$15:$AE$16,2,FALSE)</f>
        <v>0.41836823200125539</v>
      </c>
      <c r="U187" s="57">
        <f t="shared" si="83"/>
        <v>0</v>
      </c>
      <c r="V187" s="57">
        <f t="shared" si="84"/>
        <v>0</v>
      </c>
      <c r="W187" s="57">
        <f t="shared" si="85"/>
        <v>3899952</v>
      </c>
      <c r="X187" s="57">
        <f t="shared" si="86"/>
        <v>3899952</v>
      </c>
      <c r="Y187" s="57">
        <f t="shared" si="87"/>
        <v>3899952</v>
      </c>
      <c r="Z187" s="57">
        <f t="shared" si="88"/>
        <v>3899952</v>
      </c>
      <c r="AB187" s="20">
        <v>2025</v>
      </c>
      <c r="AC187" s="16">
        <f t="shared" si="98"/>
        <v>0</v>
      </c>
      <c r="AD187" s="16">
        <f t="shared" si="89"/>
        <v>0</v>
      </c>
      <c r="AE187" s="16">
        <f t="shared" si="89"/>
        <v>1631616.0231297601</v>
      </c>
      <c r="AF187" s="16">
        <f t="shared" si="89"/>
        <v>1631616.0231297601</v>
      </c>
      <c r="AG187" s="136">
        <f t="shared" si="89"/>
        <v>1631616.0231297601</v>
      </c>
      <c r="AH187" s="16">
        <f t="shared" si="89"/>
        <v>1631616.0231297601</v>
      </c>
      <c r="AJ187" s="20">
        <v>2025</v>
      </c>
      <c r="AK187" s="133">
        <f>HLOOKUP($S187,Variable!$B$15:$AE$16,2,FALSE)</f>
        <v>0.41836823200125539</v>
      </c>
      <c r="AL187" s="57">
        <f t="shared" si="90"/>
        <v>0</v>
      </c>
      <c r="AM187" s="57">
        <f t="shared" si="91"/>
        <v>0</v>
      </c>
      <c r="AN187" s="57">
        <f t="shared" si="92"/>
        <v>3899952</v>
      </c>
      <c r="AO187" s="57">
        <f t="shared" si="93"/>
        <v>3899952</v>
      </c>
      <c r="AP187" s="57">
        <f t="shared" si="94"/>
        <v>3899952</v>
      </c>
      <c r="AQ187" s="57">
        <f t="shared" si="95"/>
        <v>3899952</v>
      </c>
      <c r="AS187" s="20">
        <v>2025</v>
      </c>
      <c r="AT187" s="16">
        <f t="shared" si="99"/>
        <v>0</v>
      </c>
      <c r="AU187" s="16">
        <f t="shared" si="96"/>
        <v>0</v>
      </c>
      <c r="AV187" s="16">
        <f t="shared" si="96"/>
        <v>1631616.0231297601</v>
      </c>
      <c r="AW187" s="16">
        <f t="shared" si="96"/>
        <v>1631616.0231297601</v>
      </c>
      <c r="AX187" s="136">
        <f t="shared" si="96"/>
        <v>1631616.0231297601</v>
      </c>
      <c r="AY187" s="16">
        <f t="shared" si="96"/>
        <v>1631616.0231297601</v>
      </c>
      <c r="BA187" s="145">
        <v>2025</v>
      </c>
      <c r="BB187" s="16">
        <f>IF($D$14&lt;&gt;"Yes",0,IF($BA187&lt;$E$14,0,IF($BA187&gt;$J$14,0,VLOOKUP($H$14,Variable!$B$21:$AE$64,'Scenario 1'!$BA187-2015,FALSE))))</f>
        <v>0</v>
      </c>
      <c r="BC187" s="16">
        <f>IF($D$15&lt;&gt;"Yes",0,IF($BA187&lt;$E$15,0,IF($BA187&gt;$J$15,0,VLOOKUP($H$15,Variable!$B$21:$AE$64,'Scenario 1'!$BA187-2015,FALSE))))</f>
        <v>0</v>
      </c>
      <c r="BD187" s="16">
        <f>IF($D$16&lt;&gt;"Yes",0,IF($BA187&lt;$E$16,0,IF($BA187&gt;$J$16,0,VLOOKUP($H$16,Variable!$B$21:$AE$64,'Scenario 1'!$BA187-2015,FALSE))))</f>
        <v>0</v>
      </c>
      <c r="BE187" s="16">
        <f>IF($D$17&lt;&gt;"Yes",0,IF($BA187&lt;$E$17,0,IF($BA187&gt;$J$17,0,VLOOKUP($H$17,Variable!$B$21:$AE$64,'Scenario 1'!$BA187-2015,FALSE))))</f>
        <v>0</v>
      </c>
      <c r="BF187" s="16">
        <f>IF($D$18&lt;&gt;"Yes",0,IF($BA187&lt;$E$18,0,IF($BA187&gt;$J$18,0,VLOOKUP($H$18,Variable!$B$21:$AE$64,'Scenario 1'!$BA187-2015,FALSE))))</f>
        <v>0</v>
      </c>
      <c r="BG187" s="16">
        <f>IF($D$19&lt;&gt;"Yes",0,IF($BA187&lt;$E$19,0,IF($BA187&gt;$J$19,0,VLOOKUP($H$19,Variable!$B$21:$AE$64,'Scenario 1'!$BA187-2015,FALSE))))</f>
        <v>0</v>
      </c>
    </row>
    <row r="188" spans="1:59">
      <c r="A188" s="67"/>
      <c r="B188" s="67"/>
      <c r="C188" s="67"/>
      <c r="D188" s="67"/>
      <c r="E188" s="67"/>
      <c r="F188" s="67"/>
      <c r="G188" s="67"/>
      <c r="H188" s="20">
        <v>2026</v>
      </c>
      <c r="I188" s="16">
        <f t="shared" si="97"/>
        <v>0</v>
      </c>
      <c r="J188" s="16">
        <f t="shared" si="78"/>
        <v>0</v>
      </c>
      <c r="K188" s="16">
        <f t="shared" si="79"/>
        <v>0</v>
      </c>
      <c r="L188" s="16">
        <f t="shared" si="80"/>
        <v>3328496.6871847101</v>
      </c>
      <c r="M188" s="16">
        <f t="shared" si="81"/>
        <v>3328496.6871847101</v>
      </c>
      <c r="N188" s="16">
        <f t="shared" si="82"/>
        <v>3328496.6871847101</v>
      </c>
      <c r="O188" s="67"/>
      <c r="P188" s="67"/>
      <c r="Q188" s="67"/>
      <c r="R188" s="67"/>
      <c r="S188" s="20">
        <v>2026</v>
      </c>
      <c r="T188" s="133">
        <f>HLOOKUP($S188,Variable!$B$15:$AE$16,2,FALSE)</f>
        <v>0.42673559664128047</v>
      </c>
      <c r="U188" s="57">
        <f t="shared" si="83"/>
        <v>0</v>
      </c>
      <c r="V188" s="57">
        <f t="shared" si="84"/>
        <v>0</v>
      </c>
      <c r="W188" s="57">
        <f t="shared" si="85"/>
        <v>0</v>
      </c>
      <c r="X188" s="57">
        <f t="shared" si="86"/>
        <v>3899952</v>
      </c>
      <c r="Y188" s="57">
        <f t="shared" si="87"/>
        <v>3899952</v>
      </c>
      <c r="Z188" s="57">
        <f t="shared" si="88"/>
        <v>3899952</v>
      </c>
      <c r="AB188" s="20">
        <v>2026</v>
      </c>
      <c r="AC188" s="16">
        <f t="shared" si="98"/>
        <v>0</v>
      </c>
      <c r="AD188" s="16">
        <f t="shared" si="89"/>
        <v>0</v>
      </c>
      <c r="AE188" s="16">
        <f t="shared" si="89"/>
        <v>0</v>
      </c>
      <c r="AF188" s="16">
        <f t="shared" si="89"/>
        <v>1664248.343592355</v>
      </c>
      <c r="AG188" s="136">
        <f t="shared" si="89"/>
        <v>1664248.343592355</v>
      </c>
      <c r="AH188" s="16">
        <f t="shared" si="89"/>
        <v>1664248.343592355</v>
      </c>
      <c r="AJ188" s="20">
        <v>2026</v>
      </c>
      <c r="AK188" s="133">
        <f>HLOOKUP($S188,Variable!$B$15:$AE$16,2,FALSE)</f>
        <v>0.42673559664128047</v>
      </c>
      <c r="AL188" s="57">
        <f t="shared" si="90"/>
        <v>0</v>
      </c>
      <c r="AM188" s="57">
        <f t="shared" si="91"/>
        <v>0</v>
      </c>
      <c r="AN188" s="57">
        <f t="shared" si="92"/>
        <v>0</v>
      </c>
      <c r="AO188" s="57">
        <f t="shared" si="93"/>
        <v>3899952</v>
      </c>
      <c r="AP188" s="57">
        <f t="shared" si="94"/>
        <v>3899952</v>
      </c>
      <c r="AQ188" s="57">
        <f t="shared" si="95"/>
        <v>3899952</v>
      </c>
      <c r="AS188" s="20">
        <v>2026</v>
      </c>
      <c r="AT188" s="16">
        <f t="shared" si="99"/>
        <v>0</v>
      </c>
      <c r="AU188" s="16">
        <f t="shared" si="96"/>
        <v>0</v>
      </c>
      <c r="AV188" s="16">
        <f t="shared" si="96"/>
        <v>0</v>
      </c>
      <c r="AW188" s="16">
        <f t="shared" si="96"/>
        <v>1664248.343592355</v>
      </c>
      <c r="AX188" s="136">
        <f t="shared" si="96"/>
        <v>1664248.343592355</v>
      </c>
      <c r="AY188" s="16">
        <f t="shared" si="96"/>
        <v>1664248.343592355</v>
      </c>
      <c r="BA188" s="145">
        <v>2026</v>
      </c>
      <c r="BB188" s="16">
        <f>IF($D$14&lt;&gt;"Yes",0,IF($BA188&lt;$E$14,0,IF($BA188&gt;$J$14,0,VLOOKUP($H$14,Variable!$B$21:$AE$64,'Scenario 1'!$BA188-2015,FALSE))))</f>
        <v>0</v>
      </c>
      <c r="BC188" s="16">
        <f>IF($D$15&lt;&gt;"Yes",0,IF($BA188&lt;$E$15,0,IF($BA188&gt;$J$15,0,VLOOKUP($H$15,Variable!$B$21:$AE$64,'Scenario 1'!$BA188-2015,FALSE))))</f>
        <v>0</v>
      </c>
      <c r="BD188" s="16">
        <f>IF($D$16&lt;&gt;"Yes",0,IF($BA188&lt;$E$16,0,IF($BA188&gt;$J$16,0,VLOOKUP($H$16,Variable!$B$21:$AE$64,'Scenario 1'!$BA188-2015,FALSE))))</f>
        <v>0</v>
      </c>
      <c r="BE188" s="16">
        <f>IF($D$17&lt;&gt;"Yes",0,IF($BA188&lt;$E$17,0,IF($BA188&gt;$J$17,0,VLOOKUP($H$17,Variable!$B$21:$AE$64,'Scenario 1'!$BA188-2015,FALSE))))</f>
        <v>0</v>
      </c>
      <c r="BF188" s="16">
        <f>IF($D$18&lt;&gt;"Yes",0,IF($BA188&lt;$E$18,0,IF($BA188&gt;$J$18,0,VLOOKUP($H$18,Variable!$B$21:$AE$64,'Scenario 1'!$BA188-2015,FALSE))))</f>
        <v>0</v>
      </c>
      <c r="BG188" s="16">
        <f>IF($D$19&lt;&gt;"Yes",0,IF($BA188&lt;$E$19,0,IF($BA188&gt;$J$19,0,VLOOKUP($H$19,Variable!$B$21:$AE$64,'Scenario 1'!$BA188-2015,FALSE))))</f>
        <v>0</v>
      </c>
    </row>
    <row r="189" spans="1:59">
      <c r="A189" s="67"/>
      <c r="B189" s="67"/>
      <c r="C189" s="67"/>
      <c r="D189" s="67"/>
      <c r="E189" s="67"/>
      <c r="F189" s="67"/>
      <c r="G189" s="67"/>
      <c r="H189" s="20">
        <v>2027</v>
      </c>
      <c r="I189" s="16">
        <f t="shared" si="97"/>
        <v>0</v>
      </c>
      <c r="J189" s="16">
        <f t="shared" si="78"/>
        <v>0</v>
      </c>
      <c r="K189" s="16">
        <f t="shared" si="79"/>
        <v>0</v>
      </c>
      <c r="L189" s="16">
        <f t="shared" si="80"/>
        <v>3395066.6209284049</v>
      </c>
      <c r="M189" s="16">
        <f t="shared" si="81"/>
        <v>3395066.6209284049</v>
      </c>
      <c r="N189" s="16">
        <f t="shared" si="82"/>
        <v>3395066.6209284049</v>
      </c>
      <c r="O189" s="67"/>
      <c r="P189" s="67"/>
      <c r="Q189" s="67"/>
      <c r="R189" s="67"/>
      <c r="S189" s="20">
        <v>2027</v>
      </c>
      <c r="T189" s="133">
        <f>HLOOKUP($S189,Variable!$B$15:$AE$16,2,FALSE)</f>
        <v>0.43527030857410615</v>
      </c>
      <c r="U189" s="57">
        <f t="shared" si="83"/>
        <v>0</v>
      </c>
      <c r="V189" s="57">
        <f t="shared" si="84"/>
        <v>0</v>
      </c>
      <c r="W189" s="57">
        <f t="shared" si="85"/>
        <v>0</v>
      </c>
      <c r="X189" s="57">
        <f t="shared" si="86"/>
        <v>3899952</v>
      </c>
      <c r="Y189" s="57">
        <f t="shared" si="87"/>
        <v>3899952</v>
      </c>
      <c r="Z189" s="57">
        <f t="shared" si="88"/>
        <v>3899952</v>
      </c>
      <c r="AB189" s="20">
        <v>2027</v>
      </c>
      <c r="AC189" s="16">
        <f t="shared" si="98"/>
        <v>0</v>
      </c>
      <c r="AD189" s="16">
        <f t="shared" si="89"/>
        <v>0</v>
      </c>
      <c r="AE189" s="16">
        <f t="shared" si="89"/>
        <v>0</v>
      </c>
      <c r="AF189" s="16">
        <f t="shared" si="89"/>
        <v>1697533.3104642024</v>
      </c>
      <c r="AG189" s="136">
        <f t="shared" si="89"/>
        <v>1697533.3104642024</v>
      </c>
      <c r="AH189" s="16">
        <f t="shared" si="89"/>
        <v>1697533.3104642024</v>
      </c>
      <c r="AJ189" s="20">
        <v>2027</v>
      </c>
      <c r="AK189" s="133">
        <f>HLOOKUP($S189,Variable!$B$15:$AE$16,2,FALSE)</f>
        <v>0.43527030857410615</v>
      </c>
      <c r="AL189" s="57">
        <f t="shared" si="90"/>
        <v>0</v>
      </c>
      <c r="AM189" s="57">
        <f t="shared" si="91"/>
        <v>0</v>
      </c>
      <c r="AN189" s="57">
        <f t="shared" si="92"/>
        <v>0</v>
      </c>
      <c r="AO189" s="57">
        <f t="shared" si="93"/>
        <v>3899952</v>
      </c>
      <c r="AP189" s="57">
        <f t="shared" si="94"/>
        <v>3899952</v>
      </c>
      <c r="AQ189" s="57">
        <f t="shared" si="95"/>
        <v>3899952</v>
      </c>
      <c r="AS189" s="20">
        <v>2027</v>
      </c>
      <c r="AT189" s="16">
        <f t="shared" si="99"/>
        <v>0</v>
      </c>
      <c r="AU189" s="16">
        <f t="shared" si="96"/>
        <v>0</v>
      </c>
      <c r="AV189" s="16">
        <f t="shared" si="96"/>
        <v>0</v>
      </c>
      <c r="AW189" s="16">
        <f t="shared" si="96"/>
        <v>1697533.3104642024</v>
      </c>
      <c r="AX189" s="136">
        <f t="shared" si="96"/>
        <v>1697533.3104642024</v>
      </c>
      <c r="AY189" s="16">
        <f t="shared" si="96"/>
        <v>1697533.3104642024</v>
      </c>
      <c r="BA189" s="145">
        <v>2027</v>
      </c>
      <c r="BB189" s="16">
        <f>IF($D$14&lt;&gt;"Yes",0,IF($BA189&lt;$E$14,0,IF($BA189&gt;$J$14,0,VLOOKUP($H$14,Variable!$B$21:$AE$64,'Scenario 1'!$BA189-2015,FALSE))))</f>
        <v>0</v>
      </c>
      <c r="BC189" s="16">
        <f>IF($D$15&lt;&gt;"Yes",0,IF($BA189&lt;$E$15,0,IF($BA189&gt;$J$15,0,VLOOKUP($H$15,Variable!$B$21:$AE$64,'Scenario 1'!$BA189-2015,FALSE))))</f>
        <v>0</v>
      </c>
      <c r="BD189" s="16">
        <f>IF($D$16&lt;&gt;"Yes",0,IF($BA189&lt;$E$16,0,IF($BA189&gt;$J$16,0,VLOOKUP($H$16,Variable!$B$21:$AE$64,'Scenario 1'!$BA189-2015,FALSE))))</f>
        <v>0</v>
      </c>
      <c r="BE189" s="16">
        <f>IF($D$17&lt;&gt;"Yes",0,IF($BA189&lt;$E$17,0,IF($BA189&gt;$J$17,0,VLOOKUP($H$17,Variable!$B$21:$AE$64,'Scenario 1'!$BA189-2015,FALSE))))</f>
        <v>0</v>
      </c>
      <c r="BF189" s="16">
        <f>IF($D$18&lt;&gt;"Yes",0,IF($BA189&lt;$E$18,0,IF($BA189&gt;$J$18,0,VLOOKUP($H$18,Variable!$B$21:$AE$64,'Scenario 1'!$BA189-2015,FALSE))))</f>
        <v>0</v>
      </c>
      <c r="BG189" s="16">
        <f>IF($D$19&lt;&gt;"Yes",0,IF($BA189&lt;$E$19,0,IF($BA189&gt;$J$19,0,VLOOKUP($H$19,Variable!$B$21:$AE$64,'Scenario 1'!$BA189-2015,FALSE))))</f>
        <v>0</v>
      </c>
    </row>
    <row r="190" spans="1:59">
      <c r="A190" s="67"/>
      <c r="B190" s="67"/>
      <c r="C190" s="67"/>
      <c r="D190" s="67"/>
      <c r="E190" s="67"/>
      <c r="F190" s="67"/>
      <c r="G190" s="67"/>
      <c r="H190" s="20">
        <v>2028</v>
      </c>
      <c r="I190" s="16">
        <f t="shared" si="97"/>
        <v>0</v>
      </c>
      <c r="J190" s="16">
        <f t="shared" si="78"/>
        <v>0</v>
      </c>
      <c r="K190" s="16">
        <f t="shared" si="79"/>
        <v>0</v>
      </c>
      <c r="L190" s="16">
        <f t="shared" si="80"/>
        <v>0</v>
      </c>
      <c r="M190" s="16">
        <f t="shared" si="81"/>
        <v>3462967.9533469724</v>
      </c>
      <c r="N190" s="16">
        <f t="shared" si="82"/>
        <v>3462967.9533469724</v>
      </c>
      <c r="O190" s="67"/>
      <c r="P190" s="67"/>
      <c r="Q190" s="67"/>
      <c r="R190" s="67"/>
      <c r="S190" s="20">
        <v>2028</v>
      </c>
      <c r="T190" s="133">
        <f>HLOOKUP($S190,Variable!$B$15:$AE$16,2,FALSE)</f>
        <v>0.44397571474558822</v>
      </c>
      <c r="U190" s="57">
        <f t="shared" si="83"/>
        <v>0</v>
      </c>
      <c r="V190" s="57">
        <f t="shared" si="84"/>
        <v>0</v>
      </c>
      <c r="W190" s="57">
        <f t="shared" si="85"/>
        <v>0</v>
      </c>
      <c r="X190" s="57">
        <f t="shared" si="86"/>
        <v>0</v>
      </c>
      <c r="Y190" s="57">
        <f t="shared" si="87"/>
        <v>3899952</v>
      </c>
      <c r="Z190" s="57">
        <f t="shared" si="88"/>
        <v>3899952</v>
      </c>
      <c r="AB190" s="20">
        <v>2028</v>
      </c>
      <c r="AC190" s="16">
        <f t="shared" si="98"/>
        <v>0</v>
      </c>
      <c r="AD190" s="16">
        <f t="shared" si="89"/>
        <v>0</v>
      </c>
      <c r="AE190" s="16">
        <f t="shared" si="89"/>
        <v>0</v>
      </c>
      <c r="AF190" s="16">
        <f t="shared" si="89"/>
        <v>0</v>
      </c>
      <c r="AG190" s="136">
        <f t="shared" si="89"/>
        <v>1731483.9766734862</v>
      </c>
      <c r="AH190" s="16">
        <f t="shared" si="89"/>
        <v>1731483.9766734862</v>
      </c>
      <c r="AJ190" s="20">
        <v>2028</v>
      </c>
      <c r="AK190" s="133">
        <f>HLOOKUP($S190,Variable!$B$15:$AE$16,2,FALSE)</f>
        <v>0.44397571474558822</v>
      </c>
      <c r="AL190" s="57">
        <f t="shared" si="90"/>
        <v>0</v>
      </c>
      <c r="AM190" s="57">
        <f t="shared" si="91"/>
        <v>0</v>
      </c>
      <c r="AN190" s="57">
        <f t="shared" si="92"/>
        <v>0</v>
      </c>
      <c r="AO190" s="57">
        <f t="shared" si="93"/>
        <v>0</v>
      </c>
      <c r="AP190" s="57">
        <f t="shared" si="94"/>
        <v>3899952</v>
      </c>
      <c r="AQ190" s="57">
        <f t="shared" si="95"/>
        <v>3899952</v>
      </c>
      <c r="AS190" s="20">
        <v>2028</v>
      </c>
      <c r="AT190" s="16">
        <f t="shared" si="99"/>
        <v>0</v>
      </c>
      <c r="AU190" s="16">
        <f t="shared" si="96"/>
        <v>0</v>
      </c>
      <c r="AV190" s="16">
        <f t="shared" si="96"/>
        <v>0</v>
      </c>
      <c r="AW190" s="16">
        <f t="shared" si="96"/>
        <v>0</v>
      </c>
      <c r="AX190" s="136">
        <f t="shared" si="96"/>
        <v>1731483.9766734862</v>
      </c>
      <c r="AY190" s="16">
        <f t="shared" si="96"/>
        <v>1731483.9766734862</v>
      </c>
      <c r="BA190" s="145">
        <v>2028</v>
      </c>
      <c r="BB190" s="16">
        <f>IF($D$14&lt;&gt;"Yes",0,IF($BA190&lt;$E$14,0,IF($BA190&gt;$J$14,0,VLOOKUP($H$14,Variable!$B$21:$AE$64,'Scenario 1'!$BA190-2015,FALSE))))</f>
        <v>0</v>
      </c>
      <c r="BC190" s="16">
        <f>IF($D$15&lt;&gt;"Yes",0,IF($BA190&lt;$E$15,0,IF($BA190&gt;$J$15,0,VLOOKUP($H$15,Variable!$B$21:$AE$64,'Scenario 1'!$BA190-2015,FALSE))))</f>
        <v>0</v>
      </c>
      <c r="BD190" s="16">
        <f>IF($D$16&lt;&gt;"Yes",0,IF($BA190&lt;$E$16,0,IF($BA190&gt;$J$16,0,VLOOKUP($H$16,Variable!$B$21:$AE$64,'Scenario 1'!$BA190-2015,FALSE))))</f>
        <v>0</v>
      </c>
      <c r="BE190" s="16">
        <f>IF($D$17&lt;&gt;"Yes",0,IF($BA190&lt;$E$17,0,IF($BA190&gt;$J$17,0,VLOOKUP($H$17,Variable!$B$21:$AE$64,'Scenario 1'!$BA190-2015,FALSE))))</f>
        <v>0</v>
      </c>
      <c r="BF190" s="16">
        <f>IF($D$18&lt;&gt;"Yes",0,IF($BA190&lt;$E$18,0,IF($BA190&gt;$J$18,0,VLOOKUP($H$18,Variable!$B$21:$AE$64,'Scenario 1'!$BA190-2015,FALSE))))</f>
        <v>0</v>
      </c>
      <c r="BG190" s="16">
        <f>IF($D$19&lt;&gt;"Yes",0,IF($BA190&lt;$E$19,0,IF($BA190&gt;$J$19,0,VLOOKUP($H$19,Variable!$B$21:$AE$64,'Scenario 1'!$BA190-2015,FALSE))))</f>
        <v>0</v>
      </c>
    </row>
    <row r="191" spans="1:59">
      <c r="A191" s="67"/>
      <c r="B191" s="67"/>
      <c r="C191" s="67"/>
      <c r="D191" s="67"/>
      <c r="E191" s="67"/>
      <c r="F191" s="67"/>
      <c r="G191" s="67"/>
      <c r="H191" s="20">
        <v>2029</v>
      </c>
      <c r="I191" s="16">
        <f t="shared" si="97"/>
        <v>0</v>
      </c>
      <c r="J191" s="16">
        <f t="shared" si="78"/>
        <v>0</v>
      </c>
      <c r="K191" s="16">
        <f t="shared" si="79"/>
        <v>0</v>
      </c>
      <c r="L191" s="16">
        <f t="shared" si="80"/>
        <v>0</v>
      </c>
      <c r="M191" s="16">
        <f t="shared" si="81"/>
        <v>3532227.3124139113</v>
      </c>
      <c r="N191" s="16">
        <f t="shared" si="82"/>
        <v>3532227.3124139113</v>
      </c>
      <c r="O191" s="67"/>
      <c r="P191" s="67"/>
      <c r="Q191" s="67"/>
      <c r="R191" s="67"/>
      <c r="S191" s="20">
        <v>2029</v>
      </c>
      <c r="T191" s="133">
        <f>HLOOKUP($S191,Variable!$B$15:$AE$16,2,FALSE)</f>
        <v>0.45285522904049991</v>
      </c>
      <c r="U191" s="57">
        <f t="shared" si="83"/>
        <v>0</v>
      </c>
      <c r="V191" s="57">
        <f t="shared" si="84"/>
        <v>0</v>
      </c>
      <c r="W191" s="57">
        <f t="shared" si="85"/>
        <v>0</v>
      </c>
      <c r="X191" s="57">
        <f t="shared" si="86"/>
        <v>0</v>
      </c>
      <c r="Y191" s="57">
        <f t="shared" si="87"/>
        <v>3899952</v>
      </c>
      <c r="Z191" s="57">
        <f t="shared" si="88"/>
        <v>3899952</v>
      </c>
      <c r="AB191" s="20">
        <v>2029</v>
      </c>
      <c r="AC191" s="16">
        <f t="shared" si="98"/>
        <v>0</v>
      </c>
      <c r="AD191" s="16">
        <f t="shared" si="89"/>
        <v>0</v>
      </c>
      <c r="AE191" s="16">
        <f t="shared" si="89"/>
        <v>0</v>
      </c>
      <c r="AF191" s="16">
        <f t="shared" si="89"/>
        <v>0</v>
      </c>
      <c r="AG191" s="136">
        <f t="shared" si="89"/>
        <v>1766113.6562069557</v>
      </c>
      <c r="AH191" s="16">
        <f t="shared" si="89"/>
        <v>1766113.6562069557</v>
      </c>
      <c r="AJ191" s="20">
        <v>2029</v>
      </c>
      <c r="AK191" s="133">
        <f>HLOOKUP($S191,Variable!$B$15:$AE$16,2,FALSE)</f>
        <v>0.45285522904049991</v>
      </c>
      <c r="AL191" s="57">
        <f t="shared" si="90"/>
        <v>0</v>
      </c>
      <c r="AM191" s="57">
        <f t="shared" si="91"/>
        <v>0</v>
      </c>
      <c r="AN191" s="57">
        <f t="shared" si="92"/>
        <v>0</v>
      </c>
      <c r="AO191" s="57">
        <f t="shared" si="93"/>
        <v>0</v>
      </c>
      <c r="AP191" s="57">
        <f t="shared" si="94"/>
        <v>3899952</v>
      </c>
      <c r="AQ191" s="57">
        <f t="shared" si="95"/>
        <v>3899952</v>
      </c>
      <c r="AS191" s="20">
        <v>2029</v>
      </c>
      <c r="AT191" s="16">
        <f t="shared" si="99"/>
        <v>0</v>
      </c>
      <c r="AU191" s="16">
        <f t="shared" si="96"/>
        <v>0</v>
      </c>
      <c r="AV191" s="16">
        <f t="shared" si="96"/>
        <v>0</v>
      </c>
      <c r="AW191" s="16">
        <f t="shared" si="96"/>
        <v>0</v>
      </c>
      <c r="AX191" s="136">
        <f t="shared" si="96"/>
        <v>1766113.6562069557</v>
      </c>
      <c r="AY191" s="16">
        <f t="shared" si="96"/>
        <v>1766113.6562069557</v>
      </c>
      <c r="BA191" s="145">
        <v>2029</v>
      </c>
      <c r="BB191" s="16">
        <f>IF($D$14&lt;&gt;"Yes",0,IF($BA191&lt;$E$14,0,IF($BA191&gt;$J$14,0,VLOOKUP($H$14,Variable!$B$21:$AE$64,'Scenario 1'!$BA191-2015,FALSE))))</f>
        <v>0</v>
      </c>
      <c r="BC191" s="16">
        <f>IF($D$15&lt;&gt;"Yes",0,IF($BA191&lt;$E$15,0,IF($BA191&gt;$J$15,0,VLOOKUP($H$15,Variable!$B$21:$AE$64,'Scenario 1'!$BA191-2015,FALSE))))</f>
        <v>0</v>
      </c>
      <c r="BD191" s="16">
        <f>IF($D$16&lt;&gt;"Yes",0,IF($BA191&lt;$E$16,0,IF($BA191&gt;$J$16,0,VLOOKUP($H$16,Variable!$B$21:$AE$64,'Scenario 1'!$BA191-2015,FALSE))))</f>
        <v>0</v>
      </c>
      <c r="BE191" s="16">
        <f>IF($D$17&lt;&gt;"Yes",0,IF($BA191&lt;$E$17,0,IF($BA191&gt;$J$17,0,VLOOKUP($H$17,Variable!$B$21:$AE$64,'Scenario 1'!$BA191-2015,FALSE))))</f>
        <v>0</v>
      </c>
      <c r="BF191" s="16">
        <f>IF($D$18&lt;&gt;"Yes",0,IF($BA191&lt;$E$18,0,IF($BA191&gt;$J$18,0,VLOOKUP($H$18,Variable!$B$21:$AE$64,'Scenario 1'!$BA191-2015,FALSE))))</f>
        <v>0</v>
      </c>
      <c r="BG191" s="16">
        <f>IF($D$19&lt;&gt;"Yes",0,IF($BA191&lt;$E$19,0,IF($BA191&gt;$J$19,0,VLOOKUP($H$19,Variable!$B$21:$AE$64,'Scenario 1'!$BA191-2015,FALSE))))</f>
        <v>0</v>
      </c>
    </row>
    <row r="192" spans="1:59">
      <c r="A192" s="67"/>
      <c r="B192" s="67"/>
      <c r="C192" s="67"/>
      <c r="D192" s="67"/>
      <c r="E192" s="67"/>
      <c r="F192" s="67"/>
      <c r="G192" s="67"/>
      <c r="H192" s="20">
        <v>2030</v>
      </c>
      <c r="I192" s="16">
        <f t="shared" si="97"/>
        <v>0</v>
      </c>
      <c r="J192" s="16">
        <f t="shared" si="78"/>
        <v>0</v>
      </c>
      <c r="K192" s="16">
        <f t="shared" si="79"/>
        <v>0</v>
      </c>
      <c r="L192" s="16">
        <f t="shared" si="80"/>
        <v>0</v>
      </c>
      <c r="M192" s="16">
        <f t="shared" si="81"/>
        <v>0</v>
      </c>
      <c r="N192" s="16">
        <f t="shared" si="82"/>
        <v>3602871.8586621899</v>
      </c>
      <c r="O192" s="67"/>
      <c r="P192" s="67"/>
      <c r="Q192" s="67"/>
      <c r="R192" s="67"/>
      <c r="S192" s="20">
        <v>2030</v>
      </c>
      <c r="T192" s="133">
        <f>HLOOKUP($S192,Variable!$B$15:$AE$16,2,FALSE)</f>
        <v>0.46191233362130996</v>
      </c>
      <c r="U192" s="57">
        <f t="shared" si="83"/>
        <v>0</v>
      </c>
      <c r="V192" s="57">
        <f t="shared" si="84"/>
        <v>0</v>
      </c>
      <c r="W192" s="57">
        <f t="shared" si="85"/>
        <v>0</v>
      </c>
      <c r="X192" s="57">
        <f t="shared" si="86"/>
        <v>0</v>
      </c>
      <c r="Y192" s="57">
        <f t="shared" si="87"/>
        <v>0</v>
      </c>
      <c r="Z192" s="57">
        <f t="shared" si="88"/>
        <v>3899952</v>
      </c>
      <c r="AB192" s="20">
        <v>2030</v>
      </c>
      <c r="AC192" s="16">
        <f t="shared" si="98"/>
        <v>0</v>
      </c>
      <c r="AD192" s="16">
        <f t="shared" si="89"/>
        <v>0</v>
      </c>
      <c r="AE192" s="16">
        <f t="shared" si="89"/>
        <v>0</v>
      </c>
      <c r="AF192" s="16">
        <f t="shared" si="89"/>
        <v>0</v>
      </c>
      <c r="AG192" s="136">
        <f t="shared" si="89"/>
        <v>0</v>
      </c>
      <c r="AH192" s="16">
        <f t="shared" si="89"/>
        <v>1801435.929331095</v>
      </c>
      <c r="AJ192" s="20">
        <v>2030</v>
      </c>
      <c r="AK192" s="133">
        <f>HLOOKUP($S192,Variable!$B$15:$AE$16,2,FALSE)</f>
        <v>0.46191233362130996</v>
      </c>
      <c r="AL192" s="57">
        <f t="shared" si="90"/>
        <v>0</v>
      </c>
      <c r="AM192" s="57">
        <f t="shared" si="91"/>
        <v>0</v>
      </c>
      <c r="AN192" s="57">
        <f t="shared" si="92"/>
        <v>0</v>
      </c>
      <c r="AO192" s="57">
        <f t="shared" si="93"/>
        <v>0</v>
      </c>
      <c r="AP192" s="57">
        <f t="shared" si="94"/>
        <v>0</v>
      </c>
      <c r="AQ192" s="57">
        <f t="shared" si="95"/>
        <v>3899952</v>
      </c>
      <c r="AS192" s="20">
        <v>2030</v>
      </c>
      <c r="AT192" s="16">
        <f t="shared" si="99"/>
        <v>0</v>
      </c>
      <c r="AU192" s="16">
        <f t="shared" si="96"/>
        <v>0</v>
      </c>
      <c r="AV192" s="16">
        <f t="shared" si="96"/>
        <v>0</v>
      </c>
      <c r="AW192" s="16">
        <f t="shared" si="96"/>
        <v>0</v>
      </c>
      <c r="AX192" s="136">
        <f t="shared" si="96"/>
        <v>0</v>
      </c>
      <c r="AY192" s="16">
        <f t="shared" si="96"/>
        <v>1801435.929331095</v>
      </c>
      <c r="BA192" s="145">
        <v>2030</v>
      </c>
      <c r="BB192" s="16">
        <f>IF($D$14&lt;&gt;"Yes",0,IF($BA192&lt;$E$14,0,IF($BA192&gt;$J$14,0,VLOOKUP($H$14,Variable!$B$21:$AE$64,'Scenario 1'!$BA192-2015,FALSE))))</f>
        <v>0</v>
      </c>
      <c r="BC192" s="16">
        <f>IF($D$15&lt;&gt;"Yes",0,IF($BA192&lt;$E$15,0,IF($BA192&gt;$J$15,0,VLOOKUP($H$15,Variable!$B$21:$AE$64,'Scenario 1'!$BA192-2015,FALSE))))</f>
        <v>0</v>
      </c>
      <c r="BD192" s="16">
        <f>IF($D$16&lt;&gt;"Yes",0,IF($BA192&lt;$E$16,0,IF($BA192&gt;$J$16,0,VLOOKUP($H$16,Variable!$B$21:$AE$64,'Scenario 1'!$BA192-2015,FALSE))))</f>
        <v>0</v>
      </c>
      <c r="BE192" s="16">
        <f>IF($D$17&lt;&gt;"Yes",0,IF($BA192&lt;$E$17,0,IF($BA192&gt;$J$17,0,VLOOKUP($H$17,Variable!$B$21:$AE$64,'Scenario 1'!$BA192-2015,FALSE))))</f>
        <v>0</v>
      </c>
      <c r="BF192" s="16">
        <f>IF($D$18&lt;&gt;"Yes",0,IF($BA192&lt;$E$18,0,IF($BA192&gt;$J$18,0,VLOOKUP($H$18,Variable!$B$21:$AE$64,'Scenario 1'!$BA192-2015,FALSE))))</f>
        <v>0</v>
      </c>
      <c r="BG192" s="16">
        <f>IF($D$19&lt;&gt;"Yes",0,IF($BA192&lt;$E$19,0,IF($BA192&gt;$J$19,0,VLOOKUP($H$19,Variable!$B$21:$AE$64,'Scenario 1'!$BA192-2015,FALSE))))</f>
        <v>0</v>
      </c>
    </row>
    <row r="193" spans="1:59">
      <c r="A193" s="67"/>
      <c r="B193" s="67"/>
      <c r="C193" s="67"/>
      <c r="D193" s="67"/>
      <c r="E193" s="67"/>
      <c r="F193" s="67"/>
      <c r="G193" s="67"/>
      <c r="H193" s="20">
        <v>2031</v>
      </c>
      <c r="I193" s="16">
        <f t="shared" si="97"/>
        <v>0</v>
      </c>
      <c r="J193" s="16">
        <f t="shared" si="78"/>
        <v>0</v>
      </c>
      <c r="K193" s="16">
        <f t="shared" si="79"/>
        <v>0</v>
      </c>
      <c r="L193" s="16">
        <f t="shared" si="80"/>
        <v>0</v>
      </c>
      <c r="M193" s="16">
        <f t="shared" si="81"/>
        <v>0</v>
      </c>
      <c r="N193" s="16">
        <f t="shared" si="82"/>
        <v>3674929.2958354335</v>
      </c>
      <c r="O193" s="67"/>
      <c r="P193" s="67"/>
      <c r="Q193" s="67"/>
      <c r="R193" s="67"/>
      <c r="S193" s="20">
        <v>2031</v>
      </c>
      <c r="T193" s="133">
        <f>HLOOKUP($S193,Variable!$B$15:$AE$16,2,FALSE)</f>
        <v>0.47115058029373613</v>
      </c>
      <c r="U193" s="57">
        <f t="shared" si="83"/>
        <v>0</v>
      </c>
      <c r="V193" s="57">
        <f t="shared" si="84"/>
        <v>0</v>
      </c>
      <c r="W193" s="57">
        <f t="shared" si="85"/>
        <v>0</v>
      </c>
      <c r="X193" s="57">
        <f t="shared" si="86"/>
        <v>0</v>
      </c>
      <c r="Y193" s="57">
        <f t="shared" si="87"/>
        <v>0</v>
      </c>
      <c r="Z193" s="57">
        <f t="shared" si="88"/>
        <v>3899952</v>
      </c>
      <c r="AB193" s="20">
        <v>2031</v>
      </c>
      <c r="AC193" s="16">
        <f t="shared" si="98"/>
        <v>0</v>
      </c>
      <c r="AD193" s="16">
        <f t="shared" si="89"/>
        <v>0</v>
      </c>
      <c r="AE193" s="16">
        <f t="shared" si="89"/>
        <v>0</v>
      </c>
      <c r="AF193" s="16">
        <f t="shared" si="89"/>
        <v>0</v>
      </c>
      <c r="AG193" s="136">
        <f t="shared" si="89"/>
        <v>0</v>
      </c>
      <c r="AH193" s="16">
        <f t="shared" si="89"/>
        <v>1837464.6479177168</v>
      </c>
      <c r="AJ193" s="20">
        <v>2031</v>
      </c>
      <c r="AK193" s="133">
        <f>HLOOKUP($S193,Variable!$B$15:$AE$16,2,FALSE)</f>
        <v>0.47115058029373613</v>
      </c>
      <c r="AL193" s="57">
        <f t="shared" si="90"/>
        <v>0</v>
      </c>
      <c r="AM193" s="57">
        <f t="shared" si="91"/>
        <v>0</v>
      </c>
      <c r="AN193" s="57">
        <f t="shared" si="92"/>
        <v>0</v>
      </c>
      <c r="AO193" s="57">
        <f t="shared" si="93"/>
        <v>0</v>
      </c>
      <c r="AP193" s="57">
        <f t="shared" si="94"/>
        <v>0</v>
      </c>
      <c r="AQ193" s="57">
        <f t="shared" si="95"/>
        <v>3899952</v>
      </c>
      <c r="AS193" s="20">
        <v>2031</v>
      </c>
      <c r="AT193" s="16">
        <f t="shared" si="99"/>
        <v>0</v>
      </c>
      <c r="AU193" s="16">
        <f t="shared" si="96"/>
        <v>0</v>
      </c>
      <c r="AV193" s="16">
        <f t="shared" si="96"/>
        <v>0</v>
      </c>
      <c r="AW193" s="16">
        <f t="shared" si="96"/>
        <v>0</v>
      </c>
      <c r="AX193" s="136">
        <f t="shared" si="96"/>
        <v>0</v>
      </c>
      <c r="AY193" s="16">
        <f t="shared" si="96"/>
        <v>1837464.6479177168</v>
      </c>
      <c r="BA193" s="145">
        <v>2031</v>
      </c>
      <c r="BB193" s="16">
        <f>IF($D$14&lt;&gt;"Yes",0,IF($BA193&lt;$E$14,0,IF($BA193&gt;$J$14,0,VLOOKUP($H$14,Variable!$B$21:$AE$64,'Scenario 1'!$BA193-2015,FALSE))))</f>
        <v>0</v>
      </c>
      <c r="BC193" s="16">
        <f>IF($D$15&lt;&gt;"Yes",0,IF($BA193&lt;$E$15,0,IF($BA193&gt;$J$15,0,VLOOKUP($H$15,Variable!$B$21:$AE$64,'Scenario 1'!$BA193-2015,FALSE))))</f>
        <v>0</v>
      </c>
      <c r="BD193" s="16">
        <f>IF($D$16&lt;&gt;"Yes",0,IF($BA193&lt;$E$16,0,IF($BA193&gt;$J$16,0,VLOOKUP($H$16,Variable!$B$21:$AE$64,'Scenario 1'!$BA193-2015,FALSE))))</f>
        <v>0</v>
      </c>
      <c r="BE193" s="16">
        <f>IF($D$17&lt;&gt;"Yes",0,IF($BA193&lt;$E$17,0,IF($BA193&gt;$J$17,0,VLOOKUP($H$17,Variable!$B$21:$AE$64,'Scenario 1'!$BA193-2015,FALSE))))</f>
        <v>0</v>
      </c>
      <c r="BF193" s="16">
        <f>IF($D$18&lt;&gt;"Yes",0,IF($BA193&lt;$E$18,0,IF($BA193&gt;$J$18,0,VLOOKUP($H$18,Variable!$B$21:$AE$64,'Scenario 1'!$BA193-2015,FALSE))))</f>
        <v>0</v>
      </c>
      <c r="BG193" s="16">
        <f>IF($D$19&lt;&gt;"Yes",0,IF($BA193&lt;$E$19,0,IF($BA193&gt;$J$19,0,VLOOKUP($H$19,Variable!$B$21:$AE$64,'Scenario 1'!$BA193-2015,FALSE))))</f>
        <v>0</v>
      </c>
    </row>
    <row r="194" spans="1:59">
      <c r="A194" s="67"/>
      <c r="B194" s="67"/>
      <c r="C194" s="67"/>
      <c r="D194" s="67"/>
      <c r="E194" s="67"/>
      <c r="F194" s="67"/>
      <c r="G194" s="67"/>
      <c r="H194" s="20">
        <v>2032</v>
      </c>
      <c r="I194" s="16">
        <f t="shared" si="97"/>
        <v>0</v>
      </c>
      <c r="J194" s="16">
        <f t="shared" si="78"/>
        <v>0</v>
      </c>
      <c r="K194" s="16">
        <f t="shared" si="79"/>
        <v>0</v>
      </c>
      <c r="L194" s="16">
        <f t="shared" si="80"/>
        <v>0</v>
      </c>
      <c r="M194" s="16">
        <f t="shared" si="81"/>
        <v>0</v>
      </c>
      <c r="N194" s="16">
        <f t="shared" si="82"/>
        <v>0</v>
      </c>
      <c r="O194" s="67"/>
      <c r="P194" s="67"/>
      <c r="Q194" s="67"/>
      <c r="R194" s="67"/>
      <c r="S194" s="20">
        <v>2032</v>
      </c>
      <c r="T194" s="133">
        <f>HLOOKUP($S194,Variable!$B$15:$AE$16,2,FALSE)</f>
        <v>0.48057359189961085</v>
      </c>
      <c r="U194" s="57">
        <f t="shared" si="83"/>
        <v>0</v>
      </c>
      <c r="V194" s="57">
        <f t="shared" si="84"/>
        <v>0</v>
      </c>
      <c r="W194" s="57">
        <f t="shared" si="85"/>
        <v>0</v>
      </c>
      <c r="X194" s="57">
        <f t="shared" si="86"/>
        <v>0</v>
      </c>
      <c r="Y194" s="57">
        <f t="shared" si="87"/>
        <v>0</v>
      </c>
      <c r="Z194" s="57">
        <f t="shared" si="88"/>
        <v>0</v>
      </c>
      <c r="AB194" s="20">
        <v>2032</v>
      </c>
      <c r="AC194" s="16">
        <f t="shared" si="98"/>
        <v>0</v>
      </c>
      <c r="AD194" s="16">
        <f t="shared" si="89"/>
        <v>0</v>
      </c>
      <c r="AE194" s="16">
        <f t="shared" si="89"/>
        <v>0</v>
      </c>
      <c r="AF194" s="16">
        <f t="shared" si="89"/>
        <v>0</v>
      </c>
      <c r="AG194" s="136">
        <f t="shared" si="89"/>
        <v>0</v>
      </c>
      <c r="AH194" s="16">
        <f t="shared" si="89"/>
        <v>0</v>
      </c>
      <c r="AJ194" s="20">
        <v>2032</v>
      </c>
      <c r="AK194" s="133">
        <f>HLOOKUP($S194,Variable!$B$15:$AE$16,2,FALSE)</f>
        <v>0.48057359189961085</v>
      </c>
      <c r="AL194" s="57">
        <f t="shared" si="90"/>
        <v>0</v>
      </c>
      <c r="AM194" s="57">
        <f t="shared" si="91"/>
        <v>0</v>
      </c>
      <c r="AN194" s="57">
        <f t="shared" si="92"/>
        <v>0</v>
      </c>
      <c r="AO194" s="57">
        <f t="shared" si="93"/>
        <v>0</v>
      </c>
      <c r="AP194" s="57">
        <f t="shared" si="94"/>
        <v>0</v>
      </c>
      <c r="AQ194" s="57">
        <f t="shared" si="95"/>
        <v>0</v>
      </c>
      <c r="AS194" s="20">
        <v>2032</v>
      </c>
      <c r="AT194" s="16">
        <f t="shared" si="99"/>
        <v>0</v>
      </c>
      <c r="AU194" s="16">
        <f t="shared" si="96"/>
        <v>0</v>
      </c>
      <c r="AV194" s="16">
        <f t="shared" si="96"/>
        <v>0</v>
      </c>
      <c r="AW194" s="16">
        <f t="shared" si="96"/>
        <v>0</v>
      </c>
      <c r="AX194" s="136">
        <f t="shared" si="96"/>
        <v>0</v>
      </c>
      <c r="AY194" s="16">
        <f t="shared" si="96"/>
        <v>0</v>
      </c>
      <c r="BA194" s="145">
        <v>2032</v>
      </c>
      <c r="BB194" s="16">
        <f>IF($D$14&lt;&gt;"Yes",0,IF($BA194&lt;$E$14,0,IF($BA194&gt;$J$14,0,VLOOKUP($H$14,Variable!$B$21:$AE$64,'Scenario 1'!$BA194-2015,FALSE))))</f>
        <v>0</v>
      </c>
      <c r="BC194" s="16">
        <f>IF($D$15&lt;&gt;"Yes",0,IF($BA194&lt;$E$15,0,IF($BA194&gt;$J$15,0,VLOOKUP($H$15,Variable!$B$21:$AE$64,'Scenario 1'!$BA194-2015,FALSE))))</f>
        <v>0</v>
      </c>
      <c r="BD194" s="16">
        <f>IF($D$16&lt;&gt;"Yes",0,IF($BA194&lt;$E$16,0,IF($BA194&gt;$J$16,0,VLOOKUP($H$16,Variable!$B$21:$AE$64,'Scenario 1'!$BA194-2015,FALSE))))</f>
        <v>0</v>
      </c>
      <c r="BE194" s="16">
        <f>IF($D$17&lt;&gt;"Yes",0,IF($BA194&lt;$E$17,0,IF($BA194&gt;$J$17,0,VLOOKUP($H$17,Variable!$B$21:$AE$64,'Scenario 1'!$BA194-2015,FALSE))))</f>
        <v>0</v>
      </c>
      <c r="BF194" s="16">
        <f>IF($D$18&lt;&gt;"Yes",0,IF($BA194&lt;$E$18,0,IF($BA194&gt;$J$18,0,VLOOKUP($H$18,Variable!$B$21:$AE$64,'Scenario 1'!$BA194-2015,FALSE))))</f>
        <v>0</v>
      </c>
      <c r="BG194" s="16">
        <f>IF($D$19&lt;&gt;"Yes",0,IF($BA194&lt;$E$19,0,IF($BA194&gt;$J$19,0,VLOOKUP($H$19,Variable!$B$21:$AE$64,'Scenario 1'!$BA194-2015,FALSE))))</f>
        <v>0</v>
      </c>
    </row>
    <row r="195" spans="1:59">
      <c r="A195" s="67"/>
      <c r="B195" s="67"/>
      <c r="C195" s="67"/>
      <c r="D195" s="67"/>
      <c r="E195" s="67"/>
      <c r="F195" s="67"/>
      <c r="G195" s="67"/>
      <c r="H195" s="20">
        <v>2033</v>
      </c>
      <c r="I195" s="16">
        <f t="shared" si="97"/>
        <v>0</v>
      </c>
      <c r="J195" s="16">
        <f t="shared" si="78"/>
        <v>0</v>
      </c>
      <c r="K195" s="16">
        <f t="shared" si="79"/>
        <v>0</v>
      </c>
      <c r="L195" s="16">
        <f t="shared" si="80"/>
        <v>0</v>
      </c>
      <c r="M195" s="16">
        <f t="shared" si="81"/>
        <v>0</v>
      </c>
      <c r="N195" s="16">
        <f t="shared" si="82"/>
        <v>0</v>
      </c>
      <c r="O195" s="67"/>
      <c r="P195" s="67"/>
      <c r="Q195" s="67"/>
      <c r="R195" s="67"/>
      <c r="S195" s="20">
        <v>2033</v>
      </c>
      <c r="T195" s="133">
        <f>HLOOKUP($S195,Variable!$B$15:$AE$16,2,FALSE)</f>
        <v>0.49018506373760307</v>
      </c>
      <c r="U195" s="57">
        <f t="shared" si="83"/>
        <v>0</v>
      </c>
      <c r="V195" s="57">
        <f t="shared" si="84"/>
        <v>0</v>
      </c>
      <c r="W195" s="57">
        <f t="shared" si="85"/>
        <v>0</v>
      </c>
      <c r="X195" s="57">
        <f t="shared" si="86"/>
        <v>0</v>
      </c>
      <c r="Y195" s="57">
        <f t="shared" si="87"/>
        <v>0</v>
      </c>
      <c r="Z195" s="57">
        <f t="shared" si="88"/>
        <v>0</v>
      </c>
      <c r="AB195" s="20">
        <v>2033</v>
      </c>
      <c r="AC195" s="16">
        <f t="shared" si="98"/>
        <v>0</v>
      </c>
      <c r="AD195" s="16">
        <f t="shared" si="89"/>
        <v>0</v>
      </c>
      <c r="AE195" s="16">
        <f t="shared" si="89"/>
        <v>0</v>
      </c>
      <c r="AF195" s="16">
        <f t="shared" si="89"/>
        <v>0</v>
      </c>
      <c r="AG195" s="136">
        <f t="shared" si="89"/>
        <v>0</v>
      </c>
      <c r="AH195" s="16">
        <f t="shared" si="89"/>
        <v>0</v>
      </c>
      <c r="AJ195" s="20">
        <v>2033</v>
      </c>
      <c r="AK195" s="133">
        <f>HLOOKUP($S195,Variable!$B$15:$AE$16,2,FALSE)</f>
        <v>0.49018506373760307</v>
      </c>
      <c r="AL195" s="57">
        <f t="shared" si="90"/>
        <v>0</v>
      </c>
      <c r="AM195" s="57">
        <f t="shared" si="91"/>
        <v>0</v>
      </c>
      <c r="AN195" s="57">
        <f t="shared" si="92"/>
        <v>0</v>
      </c>
      <c r="AO195" s="57">
        <f t="shared" si="93"/>
        <v>0</v>
      </c>
      <c r="AP195" s="57">
        <f t="shared" si="94"/>
        <v>0</v>
      </c>
      <c r="AQ195" s="57">
        <f t="shared" si="95"/>
        <v>0</v>
      </c>
      <c r="AS195" s="20">
        <v>2033</v>
      </c>
      <c r="AT195" s="16">
        <f t="shared" si="99"/>
        <v>0</v>
      </c>
      <c r="AU195" s="16">
        <f t="shared" si="96"/>
        <v>0</v>
      </c>
      <c r="AV195" s="16">
        <f t="shared" si="96"/>
        <v>0</v>
      </c>
      <c r="AW195" s="16">
        <f t="shared" si="96"/>
        <v>0</v>
      </c>
      <c r="AX195" s="136">
        <f t="shared" si="96"/>
        <v>0</v>
      </c>
      <c r="AY195" s="16">
        <f t="shared" si="96"/>
        <v>0</v>
      </c>
      <c r="BA195" s="145">
        <v>2033</v>
      </c>
      <c r="BB195" s="16">
        <f>IF($D$14&lt;&gt;"Yes",0,IF($BA195&lt;$E$14,0,IF($BA195&gt;$J$14,0,VLOOKUP($H$14,Variable!$B$21:$AE$64,'Scenario 1'!$BA195-2015,FALSE))))</f>
        <v>0</v>
      </c>
      <c r="BC195" s="16">
        <f>IF($D$15&lt;&gt;"Yes",0,IF($BA195&lt;$E$15,0,IF($BA195&gt;$J$15,0,VLOOKUP($H$15,Variable!$B$21:$AE$64,'Scenario 1'!$BA195-2015,FALSE))))</f>
        <v>0</v>
      </c>
      <c r="BD195" s="16">
        <f>IF($D$16&lt;&gt;"Yes",0,IF($BA195&lt;$E$16,0,IF($BA195&gt;$J$16,0,VLOOKUP($H$16,Variable!$B$21:$AE$64,'Scenario 1'!$BA195-2015,FALSE))))</f>
        <v>0</v>
      </c>
      <c r="BE195" s="16">
        <f>IF($D$17&lt;&gt;"Yes",0,IF($BA195&lt;$E$17,0,IF($BA195&gt;$J$17,0,VLOOKUP($H$17,Variable!$B$21:$AE$64,'Scenario 1'!$BA195-2015,FALSE))))</f>
        <v>0</v>
      </c>
      <c r="BF195" s="16">
        <f>IF($D$18&lt;&gt;"Yes",0,IF($BA195&lt;$E$18,0,IF($BA195&gt;$J$18,0,VLOOKUP($H$18,Variable!$B$21:$AE$64,'Scenario 1'!$BA195-2015,FALSE))))</f>
        <v>0</v>
      </c>
      <c r="BG195" s="16">
        <f>IF($D$19&lt;&gt;"Yes",0,IF($BA195&lt;$E$19,0,IF($BA195&gt;$J$19,0,VLOOKUP($H$19,Variable!$B$21:$AE$64,'Scenario 1'!$BA195-2015,FALSE))))</f>
        <v>0</v>
      </c>
    </row>
    <row r="196" spans="1:59">
      <c r="A196" s="67"/>
      <c r="B196" s="67"/>
      <c r="C196" s="67"/>
      <c r="D196" s="67"/>
      <c r="E196" s="67"/>
      <c r="F196" s="67"/>
      <c r="G196" s="67"/>
      <c r="H196" s="20">
        <v>2034</v>
      </c>
      <c r="I196" s="16">
        <f t="shared" si="97"/>
        <v>0</v>
      </c>
      <c r="J196" s="16">
        <f t="shared" si="78"/>
        <v>0</v>
      </c>
      <c r="K196" s="16">
        <f t="shared" si="79"/>
        <v>0</v>
      </c>
      <c r="L196" s="16">
        <f t="shared" si="80"/>
        <v>0</v>
      </c>
      <c r="M196" s="16">
        <f t="shared" si="81"/>
        <v>0</v>
      </c>
      <c r="N196" s="16">
        <f t="shared" si="82"/>
        <v>0</v>
      </c>
      <c r="O196" s="67"/>
      <c r="P196" s="67"/>
      <c r="Q196" s="67"/>
      <c r="R196" s="67"/>
      <c r="S196" s="20">
        <v>2034</v>
      </c>
      <c r="T196" s="133">
        <f>HLOOKUP($S196,Variable!$B$15:$AE$16,2,FALSE)</f>
        <v>0.49998876501235517</v>
      </c>
      <c r="U196" s="57">
        <f t="shared" si="83"/>
        <v>0</v>
      </c>
      <c r="V196" s="57">
        <f t="shared" si="84"/>
        <v>0</v>
      </c>
      <c r="W196" s="57">
        <f t="shared" si="85"/>
        <v>0</v>
      </c>
      <c r="X196" s="57">
        <f t="shared" si="86"/>
        <v>0</v>
      </c>
      <c r="Y196" s="57">
        <f t="shared" si="87"/>
        <v>0</v>
      </c>
      <c r="Z196" s="57">
        <f t="shared" si="88"/>
        <v>0</v>
      </c>
      <c r="AB196" s="20">
        <v>2034</v>
      </c>
      <c r="AC196" s="16">
        <f t="shared" si="98"/>
        <v>0</v>
      </c>
      <c r="AD196" s="16">
        <f t="shared" si="89"/>
        <v>0</v>
      </c>
      <c r="AE196" s="16">
        <f t="shared" si="89"/>
        <v>0</v>
      </c>
      <c r="AF196" s="16">
        <f t="shared" si="89"/>
        <v>0</v>
      </c>
      <c r="AG196" s="136">
        <f t="shared" si="89"/>
        <v>0</v>
      </c>
      <c r="AH196" s="16">
        <f t="shared" si="89"/>
        <v>0</v>
      </c>
      <c r="AJ196" s="20">
        <v>2034</v>
      </c>
      <c r="AK196" s="133">
        <f>HLOOKUP($S196,Variable!$B$15:$AE$16,2,FALSE)</f>
        <v>0.49998876501235517</v>
      </c>
      <c r="AL196" s="57">
        <f t="shared" si="90"/>
        <v>0</v>
      </c>
      <c r="AM196" s="57">
        <f t="shared" si="91"/>
        <v>0</v>
      </c>
      <c r="AN196" s="57">
        <f t="shared" si="92"/>
        <v>0</v>
      </c>
      <c r="AO196" s="57">
        <f t="shared" si="93"/>
        <v>0</v>
      </c>
      <c r="AP196" s="57">
        <f t="shared" si="94"/>
        <v>0</v>
      </c>
      <c r="AQ196" s="57">
        <f t="shared" si="95"/>
        <v>0</v>
      </c>
      <c r="AS196" s="20">
        <v>2034</v>
      </c>
      <c r="AT196" s="16">
        <f t="shared" si="99"/>
        <v>0</v>
      </c>
      <c r="AU196" s="16">
        <f t="shared" si="96"/>
        <v>0</v>
      </c>
      <c r="AV196" s="16">
        <f t="shared" si="96"/>
        <v>0</v>
      </c>
      <c r="AW196" s="16">
        <f t="shared" si="96"/>
        <v>0</v>
      </c>
      <c r="AX196" s="136">
        <f t="shared" si="96"/>
        <v>0</v>
      </c>
      <c r="AY196" s="16">
        <f t="shared" si="96"/>
        <v>0</v>
      </c>
      <c r="BA196" s="145">
        <v>2034</v>
      </c>
      <c r="BB196" s="16">
        <f>IF($D$14&lt;&gt;"Yes",0,IF($BA196&lt;$E$14,0,IF($BA196&gt;$J$14,0,VLOOKUP($H$14,Variable!$B$21:$AE$64,'Scenario 1'!$BA196-2015,FALSE))))</f>
        <v>0</v>
      </c>
      <c r="BC196" s="16">
        <f>IF($D$15&lt;&gt;"Yes",0,IF($BA196&lt;$E$15,0,IF($BA196&gt;$J$15,0,VLOOKUP($H$15,Variable!$B$21:$AE$64,'Scenario 1'!$BA196-2015,FALSE))))</f>
        <v>0</v>
      </c>
      <c r="BD196" s="16">
        <f>IF($D$16&lt;&gt;"Yes",0,IF($BA196&lt;$E$16,0,IF($BA196&gt;$J$16,0,VLOOKUP($H$16,Variable!$B$21:$AE$64,'Scenario 1'!$BA196-2015,FALSE))))</f>
        <v>0</v>
      </c>
      <c r="BE196" s="16">
        <f>IF($D$17&lt;&gt;"Yes",0,IF($BA196&lt;$E$17,0,IF($BA196&gt;$J$17,0,VLOOKUP($H$17,Variable!$B$21:$AE$64,'Scenario 1'!$BA196-2015,FALSE))))</f>
        <v>0</v>
      </c>
      <c r="BF196" s="16">
        <f>IF($D$18&lt;&gt;"Yes",0,IF($BA196&lt;$E$18,0,IF($BA196&gt;$J$18,0,VLOOKUP($H$18,Variable!$B$21:$AE$64,'Scenario 1'!$BA196-2015,FALSE))))</f>
        <v>0</v>
      </c>
      <c r="BG196" s="16">
        <f>IF($D$19&lt;&gt;"Yes",0,IF($BA196&lt;$E$19,0,IF($BA196&gt;$J$19,0,VLOOKUP($H$19,Variable!$B$21:$AE$64,'Scenario 1'!$BA196-2015,FALSE))))</f>
        <v>0</v>
      </c>
    </row>
    <row r="197" spans="1:59">
      <c r="A197" s="67"/>
      <c r="B197" s="67"/>
      <c r="C197" s="67"/>
      <c r="D197" s="67"/>
      <c r="E197" s="67"/>
      <c r="F197" s="67"/>
      <c r="G197" s="67"/>
      <c r="H197" s="20">
        <v>2035</v>
      </c>
      <c r="I197" s="16">
        <f t="shared" si="97"/>
        <v>0</v>
      </c>
      <c r="J197" s="16">
        <f t="shared" si="78"/>
        <v>0</v>
      </c>
      <c r="K197" s="16">
        <f t="shared" si="79"/>
        <v>0</v>
      </c>
      <c r="L197" s="16">
        <f t="shared" si="80"/>
        <v>0</v>
      </c>
      <c r="M197" s="16">
        <f t="shared" si="81"/>
        <v>0</v>
      </c>
      <c r="N197" s="16">
        <f t="shared" si="82"/>
        <v>0</v>
      </c>
      <c r="O197" s="67"/>
      <c r="P197" s="67"/>
      <c r="Q197" s="67"/>
      <c r="R197" s="67"/>
      <c r="S197" s="20">
        <v>2035</v>
      </c>
      <c r="T197" s="133">
        <f>HLOOKUP($S197,Variable!$B$15:$AE$16,2,FALSE)</f>
        <v>0.50998854031260221</v>
      </c>
      <c r="U197" s="57">
        <f t="shared" si="83"/>
        <v>0</v>
      </c>
      <c r="V197" s="57">
        <f t="shared" si="84"/>
        <v>0</v>
      </c>
      <c r="W197" s="57">
        <f t="shared" si="85"/>
        <v>0</v>
      </c>
      <c r="X197" s="57">
        <f t="shared" si="86"/>
        <v>0</v>
      </c>
      <c r="Y197" s="57">
        <f t="shared" si="87"/>
        <v>0</v>
      </c>
      <c r="Z197" s="57">
        <f t="shared" si="88"/>
        <v>0</v>
      </c>
      <c r="AB197" s="20">
        <v>2035</v>
      </c>
      <c r="AC197" s="16">
        <f t="shared" si="98"/>
        <v>0</v>
      </c>
      <c r="AD197" s="16">
        <f t="shared" si="89"/>
        <v>0</v>
      </c>
      <c r="AE197" s="16">
        <f t="shared" si="89"/>
        <v>0</v>
      </c>
      <c r="AF197" s="16">
        <f t="shared" si="89"/>
        <v>0</v>
      </c>
      <c r="AG197" s="136">
        <f t="shared" si="89"/>
        <v>0</v>
      </c>
      <c r="AH197" s="16">
        <f t="shared" si="89"/>
        <v>0</v>
      </c>
      <c r="AJ197" s="20">
        <v>2035</v>
      </c>
      <c r="AK197" s="133">
        <f>HLOOKUP($S197,Variable!$B$15:$AE$16,2,FALSE)</f>
        <v>0.50998854031260221</v>
      </c>
      <c r="AL197" s="57">
        <f t="shared" si="90"/>
        <v>0</v>
      </c>
      <c r="AM197" s="57">
        <f t="shared" si="91"/>
        <v>0</v>
      </c>
      <c r="AN197" s="57">
        <f t="shared" si="92"/>
        <v>0</v>
      </c>
      <c r="AO197" s="57">
        <f t="shared" si="93"/>
        <v>0</v>
      </c>
      <c r="AP197" s="57">
        <f t="shared" si="94"/>
        <v>0</v>
      </c>
      <c r="AQ197" s="57">
        <f t="shared" si="95"/>
        <v>0</v>
      </c>
      <c r="AS197" s="20">
        <v>2035</v>
      </c>
      <c r="AT197" s="16">
        <f t="shared" si="99"/>
        <v>0</v>
      </c>
      <c r="AU197" s="16">
        <f t="shared" si="96"/>
        <v>0</v>
      </c>
      <c r="AV197" s="16">
        <f t="shared" si="96"/>
        <v>0</v>
      </c>
      <c r="AW197" s="16">
        <f t="shared" si="96"/>
        <v>0</v>
      </c>
      <c r="AX197" s="136">
        <f t="shared" si="96"/>
        <v>0</v>
      </c>
      <c r="AY197" s="16">
        <f t="shared" si="96"/>
        <v>0</v>
      </c>
      <c r="BA197" s="145">
        <v>2035</v>
      </c>
      <c r="BB197" s="16">
        <f>IF($D$14&lt;&gt;"Yes",0,IF($BA197&lt;$E$14,0,IF($BA197&gt;$J$14,0,VLOOKUP($H$14,Variable!$B$21:$AE$64,'Scenario 1'!$BA197-2015,FALSE))))</f>
        <v>0</v>
      </c>
      <c r="BC197" s="16">
        <f>IF($D$15&lt;&gt;"Yes",0,IF($BA197&lt;$E$15,0,IF($BA197&gt;$J$15,0,VLOOKUP($H$15,Variable!$B$21:$AE$64,'Scenario 1'!$BA197-2015,FALSE))))</f>
        <v>0</v>
      </c>
      <c r="BD197" s="16">
        <f>IF($D$16&lt;&gt;"Yes",0,IF($BA197&lt;$E$16,0,IF($BA197&gt;$J$16,0,VLOOKUP($H$16,Variable!$B$21:$AE$64,'Scenario 1'!$BA197-2015,FALSE))))</f>
        <v>0</v>
      </c>
      <c r="BE197" s="16">
        <f>IF($D$17&lt;&gt;"Yes",0,IF($BA197&lt;$E$17,0,IF($BA197&gt;$J$17,0,VLOOKUP($H$17,Variable!$B$21:$AE$64,'Scenario 1'!$BA197-2015,FALSE))))</f>
        <v>0</v>
      </c>
      <c r="BF197" s="16">
        <f>IF($D$18&lt;&gt;"Yes",0,IF($BA197&lt;$E$18,0,IF($BA197&gt;$J$18,0,VLOOKUP($H$18,Variable!$B$21:$AE$64,'Scenario 1'!$BA197-2015,FALSE))))</f>
        <v>0</v>
      </c>
      <c r="BG197" s="16">
        <f>IF($D$19&lt;&gt;"Yes",0,IF($BA197&lt;$E$19,0,IF($BA197&gt;$J$19,0,VLOOKUP($H$19,Variable!$B$21:$AE$64,'Scenario 1'!$BA197-2015,FALSE))))</f>
        <v>0</v>
      </c>
    </row>
    <row r="198" spans="1:59">
      <c r="A198" s="67"/>
      <c r="B198" s="67"/>
      <c r="C198" s="67"/>
      <c r="D198" s="67"/>
      <c r="E198" s="67"/>
      <c r="F198" s="67"/>
      <c r="G198" s="67"/>
      <c r="H198" s="20">
        <v>2036</v>
      </c>
      <c r="I198" s="16">
        <f t="shared" si="97"/>
        <v>0</v>
      </c>
      <c r="J198" s="16">
        <f t="shared" si="78"/>
        <v>0</v>
      </c>
      <c r="K198" s="16">
        <f t="shared" si="79"/>
        <v>0</v>
      </c>
      <c r="L198" s="16">
        <f t="shared" si="80"/>
        <v>0</v>
      </c>
      <c r="M198" s="16">
        <f t="shared" si="81"/>
        <v>0</v>
      </c>
      <c r="N198" s="16">
        <f t="shared" si="82"/>
        <v>0</v>
      </c>
      <c r="O198" s="67"/>
      <c r="P198" s="67"/>
      <c r="Q198" s="67"/>
      <c r="R198" s="67"/>
      <c r="S198" s="20">
        <v>2036</v>
      </c>
      <c r="T198" s="133">
        <f>HLOOKUP($S198,Variable!$B$15:$AE$16,2,FALSE)</f>
        <v>0.52018831111885433</v>
      </c>
      <c r="U198" s="57">
        <f t="shared" si="83"/>
        <v>0</v>
      </c>
      <c r="V198" s="57">
        <f t="shared" si="84"/>
        <v>0</v>
      </c>
      <c r="W198" s="57">
        <f t="shared" si="85"/>
        <v>0</v>
      </c>
      <c r="X198" s="57">
        <f t="shared" si="86"/>
        <v>0</v>
      </c>
      <c r="Y198" s="57">
        <f t="shared" si="87"/>
        <v>0</v>
      </c>
      <c r="Z198" s="57">
        <f t="shared" si="88"/>
        <v>0</v>
      </c>
      <c r="AB198" s="20">
        <v>2036</v>
      </c>
      <c r="AC198" s="16">
        <f t="shared" si="98"/>
        <v>0</v>
      </c>
      <c r="AD198" s="16">
        <f t="shared" si="89"/>
        <v>0</v>
      </c>
      <c r="AE198" s="16">
        <f t="shared" si="89"/>
        <v>0</v>
      </c>
      <c r="AF198" s="16">
        <f t="shared" si="89"/>
        <v>0</v>
      </c>
      <c r="AG198" s="136">
        <f t="shared" si="89"/>
        <v>0</v>
      </c>
      <c r="AH198" s="16">
        <f t="shared" si="89"/>
        <v>0</v>
      </c>
      <c r="AJ198" s="20">
        <v>2036</v>
      </c>
      <c r="AK198" s="133">
        <f>HLOOKUP($S198,Variable!$B$15:$AE$16,2,FALSE)</f>
        <v>0.52018831111885433</v>
      </c>
      <c r="AL198" s="57">
        <f t="shared" si="90"/>
        <v>0</v>
      </c>
      <c r="AM198" s="57">
        <f t="shared" si="91"/>
        <v>0</v>
      </c>
      <c r="AN198" s="57">
        <f t="shared" si="92"/>
        <v>0</v>
      </c>
      <c r="AO198" s="57">
        <f t="shared" si="93"/>
        <v>0</v>
      </c>
      <c r="AP198" s="57">
        <f t="shared" si="94"/>
        <v>0</v>
      </c>
      <c r="AQ198" s="57">
        <f t="shared" si="95"/>
        <v>0</v>
      </c>
      <c r="AS198" s="20">
        <v>2036</v>
      </c>
      <c r="AT198" s="16">
        <f t="shared" si="99"/>
        <v>0</v>
      </c>
      <c r="AU198" s="16">
        <f t="shared" si="96"/>
        <v>0</v>
      </c>
      <c r="AV198" s="16">
        <f t="shared" si="96"/>
        <v>0</v>
      </c>
      <c r="AW198" s="16">
        <f t="shared" si="96"/>
        <v>0</v>
      </c>
      <c r="AX198" s="136">
        <f t="shared" si="96"/>
        <v>0</v>
      </c>
      <c r="AY198" s="16">
        <f t="shared" si="96"/>
        <v>0</v>
      </c>
      <c r="BA198" s="145">
        <v>2036</v>
      </c>
      <c r="BB198" s="16">
        <f>IF($D$14&lt;&gt;"Yes",0,IF($BA198&lt;$E$14,0,IF($BA198&gt;$J$14,0,VLOOKUP($H$14,Variable!$B$21:$AE$64,'Scenario 1'!$BA198-2015,FALSE))))</f>
        <v>0</v>
      </c>
      <c r="BC198" s="16">
        <f>IF($D$15&lt;&gt;"Yes",0,IF($BA198&lt;$E$15,0,IF($BA198&gt;$J$15,0,VLOOKUP($H$15,Variable!$B$21:$AE$64,'Scenario 1'!$BA198-2015,FALSE))))</f>
        <v>0</v>
      </c>
      <c r="BD198" s="16">
        <f>IF($D$16&lt;&gt;"Yes",0,IF($BA198&lt;$E$16,0,IF($BA198&gt;$J$16,0,VLOOKUP($H$16,Variable!$B$21:$AE$64,'Scenario 1'!$BA198-2015,FALSE))))</f>
        <v>0</v>
      </c>
      <c r="BE198" s="16">
        <f>IF($D$17&lt;&gt;"Yes",0,IF($BA198&lt;$E$17,0,IF($BA198&gt;$J$17,0,VLOOKUP($H$17,Variable!$B$21:$AE$64,'Scenario 1'!$BA198-2015,FALSE))))</f>
        <v>0</v>
      </c>
      <c r="BF198" s="16">
        <f>IF($D$18&lt;&gt;"Yes",0,IF($BA198&lt;$E$18,0,IF($BA198&gt;$J$18,0,VLOOKUP($H$18,Variable!$B$21:$AE$64,'Scenario 1'!$BA198-2015,FALSE))))</f>
        <v>0</v>
      </c>
      <c r="BG198" s="16">
        <f>IF($D$19&lt;&gt;"Yes",0,IF($BA198&lt;$E$19,0,IF($BA198&gt;$J$19,0,VLOOKUP($H$19,Variable!$B$21:$AE$64,'Scenario 1'!$BA198-2015,FALSE))))</f>
        <v>0</v>
      </c>
    </row>
    <row r="199" spans="1:59">
      <c r="A199" s="67"/>
      <c r="B199" s="67"/>
      <c r="C199" s="67"/>
      <c r="D199" s="67"/>
      <c r="E199" s="67"/>
      <c r="F199" s="67"/>
      <c r="G199" s="67"/>
      <c r="H199" s="20">
        <v>2037</v>
      </c>
      <c r="I199" s="16">
        <f t="shared" si="97"/>
        <v>0</v>
      </c>
      <c r="J199" s="16">
        <f t="shared" si="78"/>
        <v>0</v>
      </c>
      <c r="K199" s="16">
        <f t="shared" si="79"/>
        <v>0</v>
      </c>
      <c r="L199" s="16">
        <f t="shared" si="80"/>
        <v>0</v>
      </c>
      <c r="M199" s="16">
        <f t="shared" si="81"/>
        <v>0</v>
      </c>
      <c r="N199" s="16">
        <f t="shared" si="82"/>
        <v>0</v>
      </c>
      <c r="O199" s="67"/>
      <c r="P199" s="67"/>
      <c r="Q199" s="67"/>
      <c r="R199" s="67"/>
      <c r="S199" s="20">
        <v>2037</v>
      </c>
      <c r="T199" s="133">
        <f>HLOOKUP($S199,Variable!$B$15:$AE$16,2,FALSE)</f>
        <v>0.53059207734123137</v>
      </c>
      <c r="U199" s="57">
        <f t="shared" si="83"/>
        <v>0</v>
      </c>
      <c r="V199" s="57">
        <f t="shared" si="84"/>
        <v>0</v>
      </c>
      <c r="W199" s="57">
        <f t="shared" si="85"/>
        <v>0</v>
      </c>
      <c r="X199" s="57">
        <f t="shared" si="86"/>
        <v>0</v>
      </c>
      <c r="Y199" s="57">
        <f t="shared" si="87"/>
        <v>0</v>
      </c>
      <c r="Z199" s="57">
        <f t="shared" si="88"/>
        <v>0</v>
      </c>
      <c r="AB199" s="20">
        <v>2037</v>
      </c>
      <c r="AC199" s="16">
        <f t="shared" si="98"/>
        <v>0</v>
      </c>
      <c r="AD199" s="16">
        <f t="shared" si="89"/>
        <v>0</v>
      </c>
      <c r="AE199" s="16">
        <f t="shared" si="89"/>
        <v>0</v>
      </c>
      <c r="AF199" s="16">
        <f t="shared" si="89"/>
        <v>0</v>
      </c>
      <c r="AG199" s="136">
        <f t="shared" si="89"/>
        <v>0</v>
      </c>
      <c r="AH199" s="16">
        <f t="shared" si="89"/>
        <v>0</v>
      </c>
      <c r="AJ199" s="20">
        <v>2037</v>
      </c>
      <c r="AK199" s="133">
        <f>HLOOKUP($S199,Variable!$B$15:$AE$16,2,FALSE)</f>
        <v>0.53059207734123137</v>
      </c>
      <c r="AL199" s="57">
        <f t="shared" si="90"/>
        <v>0</v>
      </c>
      <c r="AM199" s="57">
        <f t="shared" si="91"/>
        <v>0</v>
      </c>
      <c r="AN199" s="57">
        <f t="shared" si="92"/>
        <v>0</v>
      </c>
      <c r="AO199" s="57">
        <f t="shared" si="93"/>
        <v>0</v>
      </c>
      <c r="AP199" s="57">
        <f t="shared" si="94"/>
        <v>0</v>
      </c>
      <c r="AQ199" s="57">
        <f t="shared" si="95"/>
        <v>0</v>
      </c>
      <c r="AS199" s="20">
        <v>2037</v>
      </c>
      <c r="AT199" s="16">
        <f t="shared" si="99"/>
        <v>0</v>
      </c>
      <c r="AU199" s="16">
        <f t="shared" si="96"/>
        <v>0</v>
      </c>
      <c r="AV199" s="16">
        <f t="shared" si="96"/>
        <v>0</v>
      </c>
      <c r="AW199" s="16">
        <f t="shared" si="96"/>
        <v>0</v>
      </c>
      <c r="AX199" s="136">
        <f t="shared" si="96"/>
        <v>0</v>
      </c>
      <c r="AY199" s="16">
        <f t="shared" si="96"/>
        <v>0</v>
      </c>
      <c r="BA199" s="145">
        <v>2037</v>
      </c>
      <c r="BB199" s="16">
        <f>IF($D$14&lt;&gt;"Yes",0,IF($BA199&lt;$E$14,0,IF($BA199&gt;$J$14,0,VLOOKUP($H$14,Variable!$B$21:$AE$64,'Scenario 1'!$BA199-2015,FALSE))))</f>
        <v>0</v>
      </c>
      <c r="BC199" s="16">
        <f>IF($D$15&lt;&gt;"Yes",0,IF($BA199&lt;$E$15,0,IF($BA199&gt;$J$15,0,VLOOKUP($H$15,Variable!$B$21:$AE$64,'Scenario 1'!$BA199-2015,FALSE))))</f>
        <v>0</v>
      </c>
      <c r="BD199" s="16">
        <f>IF($D$16&lt;&gt;"Yes",0,IF($BA199&lt;$E$16,0,IF($BA199&gt;$J$16,0,VLOOKUP($H$16,Variable!$B$21:$AE$64,'Scenario 1'!$BA199-2015,FALSE))))</f>
        <v>0</v>
      </c>
      <c r="BE199" s="16">
        <f>IF($D$17&lt;&gt;"Yes",0,IF($BA199&lt;$E$17,0,IF($BA199&gt;$J$17,0,VLOOKUP($H$17,Variable!$B$21:$AE$64,'Scenario 1'!$BA199-2015,FALSE))))</f>
        <v>0</v>
      </c>
      <c r="BF199" s="16">
        <f>IF($D$18&lt;&gt;"Yes",0,IF($BA199&lt;$E$18,0,IF($BA199&gt;$J$18,0,VLOOKUP($H$18,Variable!$B$21:$AE$64,'Scenario 1'!$BA199-2015,FALSE))))</f>
        <v>0</v>
      </c>
      <c r="BG199" s="16">
        <f>IF($D$19&lt;&gt;"Yes",0,IF($BA199&lt;$E$19,0,IF($BA199&gt;$J$19,0,VLOOKUP($H$19,Variable!$B$21:$AE$64,'Scenario 1'!$BA199-2015,FALSE))))</f>
        <v>0</v>
      </c>
    </row>
    <row r="200" spans="1:59">
      <c r="A200" s="67"/>
      <c r="B200" s="67"/>
      <c r="C200" s="67"/>
      <c r="D200" s="67"/>
      <c r="E200" s="67"/>
      <c r="F200" s="67"/>
      <c r="G200" s="67"/>
      <c r="H200" s="20">
        <v>2038</v>
      </c>
      <c r="I200" s="16">
        <f t="shared" si="97"/>
        <v>0</v>
      </c>
      <c r="J200" s="16">
        <f t="shared" si="78"/>
        <v>0</v>
      </c>
      <c r="K200" s="16">
        <f t="shared" si="79"/>
        <v>0</v>
      </c>
      <c r="L200" s="16">
        <f t="shared" si="80"/>
        <v>0</v>
      </c>
      <c r="M200" s="16">
        <f t="shared" si="81"/>
        <v>0</v>
      </c>
      <c r="N200" s="16">
        <f t="shared" si="82"/>
        <v>0</v>
      </c>
      <c r="O200" s="67"/>
      <c r="P200" s="67"/>
      <c r="Q200" s="67"/>
      <c r="R200" s="67"/>
      <c r="S200" s="20">
        <v>2038</v>
      </c>
      <c r="T200" s="133">
        <f>HLOOKUP($S200,Variable!$B$15:$AE$16,2,FALSE)</f>
        <v>0.54120391888805597</v>
      </c>
      <c r="U200" s="57">
        <f t="shared" si="83"/>
        <v>0</v>
      </c>
      <c r="V200" s="57">
        <f t="shared" si="84"/>
        <v>0</v>
      </c>
      <c r="W200" s="57">
        <f t="shared" si="85"/>
        <v>0</v>
      </c>
      <c r="X200" s="57">
        <f t="shared" si="86"/>
        <v>0</v>
      </c>
      <c r="Y200" s="57">
        <f t="shared" si="87"/>
        <v>0</v>
      </c>
      <c r="Z200" s="57">
        <f t="shared" si="88"/>
        <v>0</v>
      </c>
      <c r="AB200" s="20">
        <v>2038</v>
      </c>
      <c r="AC200" s="16">
        <f t="shared" si="98"/>
        <v>0</v>
      </c>
      <c r="AD200" s="16">
        <f t="shared" si="89"/>
        <v>0</v>
      </c>
      <c r="AE200" s="16">
        <f t="shared" si="89"/>
        <v>0</v>
      </c>
      <c r="AF200" s="16">
        <f t="shared" si="89"/>
        <v>0</v>
      </c>
      <c r="AG200" s="136">
        <f t="shared" si="89"/>
        <v>0</v>
      </c>
      <c r="AH200" s="16">
        <f t="shared" si="89"/>
        <v>0</v>
      </c>
      <c r="AJ200" s="20">
        <v>2038</v>
      </c>
      <c r="AK200" s="133">
        <f>HLOOKUP($S200,Variable!$B$15:$AE$16,2,FALSE)</f>
        <v>0.54120391888805597</v>
      </c>
      <c r="AL200" s="57">
        <f t="shared" si="90"/>
        <v>0</v>
      </c>
      <c r="AM200" s="57">
        <f t="shared" si="91"/>
        <v>0</v>
      </c>
      <c r="AN200" s="57">
        <f t="shared" si="92"/>
        <v>0</v>
      </c>
      <c r="AO200" s="57">
        <f t="shared" si="93"/>
        <v>0</v>
      </c>
      <c r="AP200" s="57">
        <f t="shared" si="94"/>
        <v>0</v>
      </c>
      <c r="AQ200" s="57">
        <f t="shared" si="95"/>
        <v>0</v>
      </c>
      <c r="AS200" s="20">
        <v>2038</v>
      </c>
      <c r="AT200" s="16">
        <f t="shared" si="99"/>
        <v>0</v>
      </c>
      <c r="AU200" s="16">
        <f t="shared" si="96"/>
        <v>0</v>
      </c>
      <c r="AV200" s="16">
        <f t="shared" si="96"/>
        <v>0</v>
      </c>
      <c r="AW200" s="16">
        <f t="shared" si="96"/>
        <v>0</v>
      </c>
      <c r="AX200" s="136">
        <f t="shared" si="96"/>
        <v>0</v>
      </c>
      <c r="AY200" s="16">
        <f t="shared" si="96"/>
        <v>0</v>
      </c>
      <c r="BA200" s="145">
        <v>2038</v>
      </c>
      <c r="BB200" s="16">
        <f>IF($D$14&lt;&gt;"Yes",0,IF($BA200&lt;$E$14,0,IF($BA200&gt;$J$14,0,VLOOKUP($H$14,Variable!$B$21:$AE$64,'Scenario 1'!$BA200-2015,FALSE))))</f>
        <v>0</v>
      </c>
      <c r="BC200" s="16">
        <f>IF($D$15&lt;&gt;"Yes",0,IF($BA200&lt;$E$15,0,IF($BA200&gt;$J$15,0,VLOOKUP($H$15,Variable!$B$21:$AE$64,'Scenario 1'!$BA200-2015,FALSE))))</f>
        <v>0</v>
      </c>
      <c r="BD200" s="16">
        <f>IF($D$16&lt;&gt;"Yes",0,IF($BA200&lt;$E$16,0,IF($BA200&gt;$J$16,0,VLOOKUP($H$16,Variable!$B$21:$AE$64,'Scenario 1'!$BA200-2015,FALSE))))</f>
        <v>0</v>
      </c>
      <c r="BE200" s="16">
        <f>IF($D$17&lt;&gt;"Yes",0,IF($BA200&lt;$E$17,0,IF($BA200&gt;$J$17,0,VLOOKUP($H$17,Variable!$B$21:$AE$64,'Scenario 1'!$BA200-2015,FALSE))))</f>
        <v>0</v>
      </c>
      <c r="BF200" s="16">
        <f>IF($D$18&lt;&gt;"Yes",0,IF($BA200&lt;$E$18,0,IF($BA200&gt;$J$18,0,VLOOKUP($H$18,Variable!$B$21:$AE$64,'Scenario 1'!$BA200-2015,FALSE))))</f>
        <v>0</v>
      </c>
      <c r="BG200" s="16">
        <f>IF($D$19&lt;&gt;"Yes",0,IF($BA200&lt;$E$19,0,IF($BA200&gt;$J$19,0,VLOOKUP($H$19,Variable!$B$21:$AE$64,'Scenario 1'!$BA200-2015,FALSE))))</f>
        <v>0</v>
      </c>
    </row>
    <row r="201" spans="1:59">
      <c r="A201" s="67"/>
      <c r="B201" s="67"/>
      <c r="C201" s="67"/>
      <c r="D201" s="67"/>
      <c r="E201" s="67"/>
      <c r="F201" s="67"/>
      <c r="G201" s="67"/>
      <c r="H201" s="20">
        <v>2039</v>
      </c>
      <c r="I201" s="16">
        <f t="shared" si="97"/>
        <v>0</v>
      </c>
      <c r="J201" s="16">
        <f t="shared" si="78"/>
        <v>0</v>
      </c>
      <c r="K201" s="16">
        <f t="shared" si="79"/>
        <v>0</v>
      </c>
      <c r="L201" s="16">
        <f t="shared" si="80"/>
        <v>0</v>
      </c>
      <c r="M201" s="16">
        <f t="shared" si="81"/>
        <v>0</v>
      </c>
      <c r="N201" s="16">
        <f t="shared" si="82"/>
        <v>0</v>
      </c>
      <c r="O201" s="67"/>
      <c r="P201" s="67"/>
      <c r="Q201" s="67"/>
      <c r="R201" s="67"/>
      <c r="S201" s="20">
        <v>2039</v>
      </c>
      <c r="T201" s="133">
        <f>HLOOKUP($S201,Variable!$B$15:$AE$16,2,FALSE)</f>
        <v>0.55202799726581708</v>
      </c>
      <c r="U201" s="57">
        <f t="shared" si="83"/>
        <v>0</v>
      </c>
      <c r="V201" s="57">
        <f t="shared" si="84"/>
        <v>0</v>
      </c>
      <c r="W201" s="57">
        <f t="shared" si="85"/>
        <v>0</v>
      </c>
      <c r="X201" s="57">
        <f t="shared" si="86"/>
        <v>0</v>
      </c>
      <c r="Y201" s="57">
        <f t="shared" si="87"/>
        <v>0</v>
      </c>
      <c r="Z201" s="57">
        <f t="shared" si="88"/>
        <v>0</v>
      </c>
      <c r="AB201" s="20">
        <v>2039</v>
      </c>
      <c r="AC201" s="16">
        <f t="shared" si="98"/>
        <v>0</v>
      </c>
      <c r="AD201" s="16">
        <f t="shared" si="89"/>
        <v>0</v>
      </c>
      <c r="AE201" s="16">
        <f t="shared" si="89"/>
        <v>0</v>
      </c>
      <c r="AF201" s="16">
        <f t="shared" si="89"/>
        <v>0</v>
      </c>
      <c r="AG201" s="136">
        <f t="shared" si="89"/>
        <v>0</v>
      </c>
      <c r="AH201" s="16">
        <f t="shared" si="89"/>
        <v>0</v>
      </c>
      <c r="AJ201" s="20">
        <v>2039</v>
      </c>
      <c r="AK201" s="133">
        <f>HLOOKUP($S201,Variable!$B$15:$AE$16,2,FALSE)</f>
        <v>0.55202799726581708</v>
      </c>
      <c r="AL201" s="57">
        <f t="shared" si="90"/>
        <v>0</v>
      </c>
      <c r="AM201" s="57">
        <f t="shared" si="91"/>
        <v>0</v>
      </c>
      <c r="AN201" s="57">
        <f t="shared" si="92"/>
        <v>0</v>
      </c>
      <c r="AO201" s="57">
        <f t="shared" si="93"/>
        <v>0</v>
      </c>
      <c r="AP201" s="57">
        <f t="shared" si="94"/>
        <v>0</v>
      </c>
      <c r="AQ201" s="57">
        <f t="shared" si="95"/>
        <v>0</v>
      </c>
      <c r="AS201" s="20">
        <v>2039</v>
      </c>
      <c r="AT201" s="16">
        <f t="shared" si="99"/>
        <v>0</v>
      </c>
      <c r="AU201" s="16">
        <f t="shared" si="96"/>
        <v>0</v>
      </c>
      <c r="AV201" s="16">
        <f t="shared" si="96"/>
        <v>0</v>
      </c>
      <c r="AW201" s="16">
        <f t="shared" si="96"/>
        <v>0</v>
      </c>
      <c r="AX201" s="136">
        <f t="shared" si="96"/>
        <v>0</v>
      </c>
      <c r="AY201" s="16">
        <f t="shared" si="96"/>
        <v>0</v>
      </c>
      <c r="BA201" s="145">
        <v>2039</v>
      </c>
      <c r="BB201" s="16">
        <f>IF($D$14&lt;&gt;"Yes",0,IF($BA201&lt;$E$14,0,IF($BA201&gt;$J$14,0,VLOOKUP($H$14,Variable!$B$21:$AE$64,'Scenario 1'!$BA201-2015,FALSE))))</f>
        <v>0</v>
      </c>
      <c r="BC201" s="16">
        <f>IF($D$15&lt;&gt;"Yes",0,IF($BA201&lt;$E$15,0,IF($BA201&gt;$J$15,0,VLOOKUP($H$15,Variable!$B$21:$AE$64,'Scenario 1'!$BA201-2015,FALSE))))</f>
        <v>0</v>
      </c>
      <c r="BD201" s="16">
        <f>IF($D$16&lt;&gt;"Yes",0,IF($BA201&lt;$E$16,0,IF($BA201&gt;$J$16,0,VLOOKUP($H$16,Variable!$B$21:$AE$64,'Scenario 1'!$BA201-2015,FALSE))))</f>
        <v>0</v>
      </c>
      <c r="BE201" s="16">
        <f>IF($D$17&lt;&gt;"Yes",0,IF($BA201&lt;$E$17,0,IF($BA201&gt;$J$17,0,VLOOKUP($H$17,Variable!$B$21:$AE$64,'Scenario 1'!$BA201-2015,FALSE))))</f>
        <v>0</v>
      </c>
      <c r="BF201" s="16">
        <f>IF($D$18&lt;&gt;"Yes",0,IF($BA201&lt;$E$18,0,IF($BA201&gt;$J$18,0,VLOOKUP($H$18,Variable!$B$21:$AE$64,'Scenario 1'!$BA201-2015,FALSE))))</f>
        <v>0</v>
      </c>
      <c r="BG201" s="16">
        <f>IF($D$19&lt;&gt;"Yes",0,IF($BA201&lt;$E$19,0,IF($BA201&gt;$J$19,0,VLOOKUP($H$19,Variable!$B$21:$AE$64,'Scenario 1'!$BA201-2015,FALSE))))</f>
        <v>0</v>
      </c>
    </row>
    <row r="202" spans="1:59">
      <c r="A202" s="67"/>
      <c r="B202" s="67"/>
      <c r="C202" s="67"/>
      <c r="D202" s="67"/>
      <c r="E202" s="67"/>
      <c r="F202" s="67"/>
      <c r="G202" s="67"/>
      <c r="H202" s="20">
        <v>2040</v>
      </c>
      <c r="I202" s="16">
        <f t="shared" si="97"/>
        <v>0</v>
      </c>
      <c r="J202" s="16">
        <f t="shared" si="78"/>
        <v>0</v>
      </c>
      <c r="K202" s="16">
        <f t="shared" si="79"/>
        <v>0</v>
      </c>
      <c r="L202" s="16">
        <f t="shared" si="80"/>
        <v>0</v>
      </c>
      <c r="M202" s="16">
        <f t="shared" si="81"/>
        <v>0</v>
      </c>
      <c r="N202" s="16">
        <f t="shared" si="82"/>
        <v>0</v>
      </c>
      <c r="O202" s="67"/>
      <c r="P202" s="67"/>
      <c r="Q202" s="67"/>
      <c r="R202" s="67"/>
      <c r="S202" s="20">
        <v>2040</v>
      </c>
      <c r="T202" s="133">
        <f>HLOOKUP($S202,Variable!$B$15:$AE$16,2,FALSE)</f>
        <v>0.56306855721113358</v>
      </c>
      <c r="U202" s="57">
        <f t="shared" si="83"/>
        <v>0</v>
      </c>
      <c r="V202" s="57">
        <f t="shared" si="84"/>
        <v>0</v>
      </c>
      <c r="W202" s="57">
        <f t="shared" si="85"/>
        <v>0</v>
      </c>
      <c r="X202" s="57">
        <f t="shared" si="86"/>
        <v>0</v>
      </c>
      <c r="Y202" s="57">
        <f t="shared" si="87"/>
        <v>0</v>
      </c>
      <c r="Z202" s="57">
        <f t="shared" si="88"/>
        <v>0</v>
      </c>
      <c r="AB202" s="20">
        <v>2040</v>
      </c>
      <c r="AC202" s="16">
        <f t="shared" si="98"/>
        <v>0</v>
      </c>
      <c r="AD202" s="16">
        <f t="shared" si="89"/>
        <v>0</v>
      </c>
      <c r="AE202" s="16">
        <f t="shared" si="89"/>
        <v>0</v>
      </c>
      <c r="AF202" s="16">
        <f t="shared" si="89"/>
        <v>0</v>
      </c>
      <c r="AG202" s="136">
        <f t="shared" si="89"/>
        <v>0</v>
      </c>
      <c r="AH202" s="16">
        <f t="shared" si="89"/>
        <v>0</v>
      </c>
      <c r="AJ202" s="20">
        <v>2040</v>
      </c>
      <c r="AK202" s="133">
        <f>HLOOKUP($S202,Variable!$B$15:$AE$16,2,FALSE)</f>
        <v>0.56306855721113358</v>
      </c>
      <c r="AL202" s="57">
        <f t="shared" si="90"/>
        <v>0</v>
      </c>
      <c r="AM202" s="57">
        <f t="shared" si="91"/>
        <v>0</v>
      </c>
      <c r="AN202" s="57">
        <f t="shared" si="92"/>
        <v>0</v>
      </c>
      <c r="AO202" s="57">
        <f t="shared" si="93"/>
        <v>0</v>
      </c>
      <c r="AP202" s="57">
        <f t="shared" si="94"/>
        <v>0</v>
      </c>
      <c r="AQ202" s="57">
        <f t="shared" si="95"/>
        <v>0</v>
      </c>
      <c r="AS202" s="20">
        <v>2040</v>
      </c>
      <c r="AT202" s="16">
        <f t="shared" si="99"/>
        <v>0</v>
      </c>
      <c r="AU202" s="16">
        <f t="shared" si="96"/>
        <v>0</v>
      </c>
      <c r="AV202" s="16">
        <f t="shared" si="96"/>
        <v>0</v>
      </c>
      <c r="AW202" s="16">
        <f t="shared" si="96"/>
        <v>0</v>
      </c>
      <c r="AX202" s="136">
        <f t="shared" si="96"/>
        <v>0</v>
      </c>
      <c r="AY202" s="16">
        <f t="shared" si="96"/>
        <v>0</v>
      </c>
      <c r="BA202" s="145">
        <v>2040</v>
      </c>
      <c r="BB202" s="16">
        <f>IF($D$14&lt;&gt;"Yes",0,IF($BA202&lt;$E$14,0,IF($BA202&gt;$J$14,0,VLOOKUP($H$14,Variable!$B$21:$AE$64,'Scenario 1'!$BA202-2015,FALSE))))</f>
        <v>0</v>
      </c>
      <c r="BC202" s="16">
        <f>IF($D$15&lt;&gt;"Yes",0,IF($BA202&lt;$E$15,0,IF($BA202&gt;$J$15,0,VLOOKUP($H$15,Variable!$B$21:$AE$64,'Scenario 1'!$BA202-2015,FALSE))))</f>
        <v>0</v>
      </c>
      <c r="BD202" s="16">
        <f>IF($D$16&lt;&gt;"Yes",0,IF($BA202&lt;$E$16,0,IF($BA202&gt;$J$16,0,VLOOKUP($H$16,Variable!$B$21:$AE$64,'Scenario 1'!$BA202-2015,FALSE))))</f>
        <v>0</v>
      </c>
      <c r="BE202" s="16">
        <f>IF($D$17&lt;&gt;"Yes",0,IF($BA202&lt;$E$17,0,IF($BA202&gt;$J$17,0,VLOOKUP($H$17,Variable!$B$21:$AE$64,'Scenario 1'!$BA202-2015,FALSE))))</f>
        <v>0</v>
      </c>
      <c r="BF202" s="16">
        <f>IF($D$18&lt;&gt;"Yes",0,IF($BA202&lt;$E$18,0,IF($BA202&gt;$J$18,0,VLOOKUP($H$18,Variable!$B$21:$AE$64,'Scenario 1'!$BA202-2015,FALSE))))</f>
        <v>0</v>
      </c>
      <c r="BG202" s="16">
        <f>IF($D$19&lt;&gt;"Yes",0,IF($BA202&lt;$E$19,0,IF($BA202&gt;$J$19,0,VLOOKUP($H$19,Variable!$B$21:$AE$64,'Scenario 1'!$BA202-2015,FALSE))))</f>
        <v>0</v>
      </c>
    </row>
    <row r="203" spans="1:59">
      <c r="A203" s="67"/>
      <c r="B203" s="67"/>
      <c r="C203" s="67"/>
      <c r="D203" s="67"/>
      <c r="E203" s="67"/>
      <c r="F203" s="67"/>
      <c r="G203" s="67"/>
      <c r="H203" s="20">
        <v>2041</v>
      </c>
      <c r="I203" s="16">
        <f t="shared" si="97"/>
        <v>0</v>
      </c>
      <c r="J203" s="16">
        <f t="shared" si="78"/>
        <v>0</v>
      </c>
      <c r="K203" s="16">
        <f t="shared" si="79"/>
        <v>0</v>
      </c>
      <c r="L203" s="16">
        <f t="shared" si="80"/>
        <v>0</v>
      </c>
      <c r="M203" s="16">
        <f t="shared" si="81"/>
        <v>0</v>
      </c>
      <c r="N203" s="16">
        <f t="shared" si="82"/>
        <v>0</v>
      </c>
      <c r="O203" s="67"/>
      <c r="P203" s="67"/>
      <c r="Q203" s="67"/>
      <c r="R203" s="67"/>
      <c r="S203" s="20">
        <v>2041</v>
      </c>
      <c r="T203" s="133">
        <f>HLOOKUP($S203,Variable!$B$15:$AE$16,2,FALSE)</f>
        <v>0.57432992835535612</v>
      </c>
      <c r="U203" s="57">
        <f t="shared" si="83"/>
        <v>0</v>
      </c>
      <c r="V203" s="57">
        <f t="shared" si="84"/>
        <v>0</v>
      </c>
      <c r="W203" s="57">
        <f t="shared" si="85"/>
        <v>0</v>
      </c>
      <c r="X203" s="57">
        <f t="shared" si="86"/>
        <v>0</v>
      </c>
      <c r="Y203" s="57">
        <f t="shared" si="87"/>
        <v>0</v>
      </c>
      <c r="Z203" s="57">
        <f t="shared" si="88"/>
        <v>0</v>
      </c>
      <c r="AB203" s="20">
        <v>2041</v>
      </c>
      <c r="AC203" s="16">
        <f t="shared" si="98"/>
        <v>0</v>
      </c>
      <c r="AD203" s="16">
        <f t="shared" si="89"/>
        <v>0</v>
      </c>
      <c r="AE203" s="16">
        <f t="shared" si="89"/>
        <v>0</v>
      </c>
      <c r="AF203" s="16">
        <f t="shared" si="89"/>
        <v>0</v>
      </c>
      <c r="AG203" s="136">
        <f t="shared" si="89"/>
        <v>0</v>
      </c>
      <c r="AH203" s="16">
        <f t="shared" si="89"/>
        <v>0</v>
      </c>
      <c r="AJ203" s="20">
        <v>2041</v>
      </c>
      <c r="AK203" s="133">
        <f>HLOOKUP($S203,Variable!$B$15:$AE$16,2,FALSE)</f>
        <v>0.57432992835535612</v>
      </c>
      <c r="AL203" s="57">
        <f t="shared" si="90"/>
        <v>0</v>
      </c>
      <c r="AM203" s="57">
        <f t="shared" si="91"/>
        <v>0</v>
      </c>
      <c r="AN203" s="57">
        <f t="shared" si="92"/>
        <v>0</v>
      </c>
      <c r="AO203" s="57">
        <f t="shared" si="93"/>
        <v>0</v>
      </c>
      <c r="AP203" s="57">
        <f t="shared" si="94"/>
        <v>0</v>
      </c>
      <c r="AQ203" s="57">
        <f t="shared" si="95"/>
        <v>0</v>
      </c>
      <c r="AS203" s="20">
        <v>2041</v>
      </c>
      <c r="AT203" s="16">
        <f t="shared" si="99"/>
        <v>0</v>
      </c>
      <c r="AU203" s="16">
        <f t="shared" si="96"/>
        <v>0</v>
      </c>
      <c r="AV203" s="16">
        <f t="shared" si="96"/>
        <v>0</v>
      </c>
      <c r="AW203" s="16">
        <f t="shared" si="96"/>
        <v>0</v>
      </c>
      <c r="AX203" s="136">
        <f t="shared" si="96"/>
        <v>0</v>
      </c>
      <c r="AY203" s="16">
        <f t="shared" si="96"/>
        <v>0</v>
      </c>
      <c r="BA203" s="145">
        <v>2041</v>
      </c>
      <c r="BB203" s="16">
        <f>IF($D$14&lt;&gt;"Yes",0,IF($BA203&lt;$E$14,0,IF($BA203&gt;$J$14,0,VLOOKUP($H$14,Variable!$B$21:$AE$64,'Scenario 1'!$BA203-2015,FALSE))))</f>
        <v>0</v>
      </c>
      <c r="BC203" s="16">
        <f>IF($D$15&lt;&gt;"Yes",0,IF($BA203&lt;$E$15,0,IF($BA203&gt;$J$15,0,VLOOKUP($H$15,Variable!$B$21:$AE$64,'Scenario 1'!$BA203-2015,FALSE))))</f>
        <v>0</v>
      </c>
      <c r="BD203" s="16">
        <f>IF($D$16&lt;&gt;"Yes",0,IF($BA203&lt;$E$16,0,IF($BA203&gt;$J$16,0,VLOOKUP($H$16,Variable!$B$21:$AE$64,'Scenario 1'!$BA203-2015,FALSE))))</f>
        <v>0</v>
      </c>
      <c r="BE203" s="16">
        <f>IF($D$17&lt;&gt;"Yes",0,IF($BA203&lt;$E$17,0,IF($BA203&gt;$J$17,0,VLOOKUP($H$17,Variable!$B$21:$AE$64,'Scenario 1'!$BA203-2015,FALSE))))</f>
        <v>0</v>
      </c>
      <c r="BF203" s="16">
        <f>IF($D$18&lt;&gt;"Yes",0,IF($BA203&lt;$E$18,0,IF($BA203&gt;$J$18,0,VLOOKUP($H$18,Variable!$B$21:$AE$64,'Scenario 1'!$BA203-2015,FALSE))))</f>
        <v>0</v>
      </c>
      <c r="BG203" s="16">
        <f>IF($D$19&lt;&gt;"Yes",0,IF($BA203&lt;$E$19,0,IF($BA203&gt;$J$19,0,VLOOKUP($H$19,Variable!$B$21:$AE$64,'Scenario 1'!$BA203-2015,FALSE))))</f>
        <v>0</v>
      </c>
    </row>
    <row r="204" spans="1:59">
      <c r="A204" s="67"/>
      <c r="B204" s="67"/>
      <c r="C204" s="67"/>
      <c r="D204" s="67"/>
      <c r="E204" s="67"/>
      <c r="F204" s="67"/>
      <c r="G204" s="67"/>
      <c r="H204" s="20">
        <v>2042</v>
      </c>
      <c r="I204" s="16">
        <f t="shared" si="97"/>
        <v>0</v>
      </c>
      <c r="J204" s="16">
        <f t="shared" si="78"/>
        <v>0</v>
      </c>
      <c r="K204" s="16">
        <f t="shared" si="79"/>
        <v>0</v>
      </c>
      <c r="L204" s="16">
        <f t="shared" si="80"/>
        <v>0</v>
      </c>
      <c r="M204" s="16">
        <f t="shared" si="81"/>
        <v>0</v>
      </c>
      <c r="N204" s="16">
        <f t="shared" si="82"/>
        <v>0</v>
      </c>
      <c r="O204" s="67"/>
      <c r="P204" s="67"/>
      <c r="Q204" s="67"/>
      <c r="R204" s="67"/>
      <c r="S204" s="20">
        <v>2042</v>
      </c>
      <c r="T204" s="133">
        <f>HLOOKUP($S204,Variable!$B$15:$AE$16,2,FALSE)</f>
        <v>0.58581652692246322</v>
      </c>
      <c r="U204" s="57">
        <f t="shared" si="83"/>
        <v>0</v>
      </c>
      <c r="V204" s="57">
        <f t="shared" si="84"/>
        <v>0</v>
      </c>
      <c r="W204" s="57">
        <f t="shared" si="85"/>
        <v>0</v>
      </c>
      <c r="X204" s="57">
        <f t="shared" si="86"/>
        <v>0</v>
      </c>
      <c r="Y204" s="57">
        <f t="shared" si="87"/>
        <v>0</v>
      </c>
      <c r="Z204" s="57">
        <f t="shared" si="88"/>
        <v>0</v>
      </c>
      <c r="AB204" s="20">
        <v>2042</v>
      </c>
      <c r="AC204" s="16">
        <f t="shared" si="98"/>
        <v>0</v>
      </c>
      <c r="AD204" s="16">
        <f t="shared" si="89"/>
        <v>0</v>
      </c>
      <c r="AE204" s="16">
        <f t="shared" si="89"/>
        <v>0</v>
      </c>
      <c r="AF204" s="16">
        <f t="shared" si="89"/>
        <v>0</v>
      </c>
      <c r="AG204" s="136">
        <f t="shared" si="89"/>
        <v>0</v>
      </c>
      <c r="AH204" s="16">
        <f t="shared" si="89"/>
        <v>0</v>
      </c>
      <c r="AJ204" s="20">
        <v>2042</v>
      </c>
      <c r="AK204" s="133">
        <f>HLOOKUP($S204,Variable!$B$15:$AE$16,2,FALSE)</f>
        <v>0.58581652692246322</v>
      </c>
      <c r="AL204" s="57">
        <f t="shared" si="90"/>
        <v>0</v>
      </c>
      <c r="AM204" s="57">
        <f t="shared" si="91"/>
        <v>0</v>
      </c>
      <c r="AN204" s="57">
        <f t="shared" si="92"/>
        <v>0</v>
      </c>
      <c r="AO204" s="57">
        <f t="shared" si="93"/>
        <v>0</v>
      </c>
      <c r="AP204" s="57">
        <f t="shared" si="94"/>
        <v>0</v>
      </c>
      <c r="AQ204" s="57">
        <f t="shared" si="95"/>
        <v>0</v>
      </c>
      <c r="AS204" s="20">
        <v>2042</v>
      </c>
      <c r="AT204" s="16">
        <f t="shared" si="99"/>
        <v>0</v>
      </c>
      <c r="AU204" s="16">
        <f t="shared" si="96"/>
        <v>0</v>
      </c>
      <c r="AV204" s="16">
        <f t="shared" si="96"/>
        <v>0</v>
      </c>
      <c r="AW204" s="16">
        <f t="shared" si="96"/>
        <v>0</v>
      </c>
      <c r="AX204" s="136">
        <f t="shared" si="96"/>
        <v>0</v>
      </c>
      <c r="AY204" s="16">
        <f t="shared" si="96"/>
        <v>0</v>
      </c>
      <c r="BA204" s="145">
        <v>2042</v>
      </c>
      <c r="BB204" s="16">
        <f>IF($D$14&lt;&gt;"Yes",0,IF($BA204&lt;$E$14,0,IF($BA204&gt;$J$14,0,VLOOKUP($H$14,Variable!$B$21:$AE$64,'Scenario 1'!$BA204-2015,FALSE))))</f>
        <v>0</v>
      </c>
      <c r="BC204" s="16">
        <f>IF($D$15&lt;&gt;"Yes",0,IF($BA204&lt;$E$15,0,IF($BA204&gt;$J$15,0,VLOOKUP($H$15,Variable!$B$21:$AE$64,'Scenario 1'!$BA204-2015,FALSE))))</f>
        <v>0</v>
      </c>
      <c r="BD204" s="16">
        <f>IF($D$16&lt;&gt;"Yes",0,IF($BA204&lt;$E$16,0,IF($BA204&gt;$J$16,0,VLOOKUP($H$16,Variable!$B$21:$AE$64,'Scenario 1'!$BA204-2015,FALSE))))</f>
        <v>0</v>
      </c>
      <c r="BE204" s="16">
        <f>IF($D$17&lt;&gt;"Yes",0,IF($BA204&lt;$E$17,0,IF($BA204&gt;$J$17,0,VLOOKUP($H$17,Variable!$B$21:$AE$64,'Scenario 1'!$BA204-2015,FALSE))))</f>
        <v>0</v>
      </c>
      <c r="BF204" s="16">
        <f>IF($D$18&lt;&gt;"Yes",0,IF($BA204&lt;$E$18,0,IF($BA204&gt;$J$18,0,VLOOKUP($H$18,Variable!$B$21:$AE$64,'Scenario 1'!$BA204-2015,FALSE))))</f>
        <v>0</v>
      </c>
      <c r="BG204" s="16">
        <f>IF($D$19&lt;&gt;"Yes",0,IF($BA204&lt;$E$19,0,IF($BA204&gt;$J$19,0,VLOOKUP($H$19,Variable!$B$21:$AE$64,'Scenario 1'!$BA204-2015,FALSE))))</f>
        <v>0</v>
      </c>
    </row>
    <row r="205" spans="1:59">
      <c r="A205" s="67"/>
      <c r="B205" s="67"/>
      <c r="C205" s="67"/>
      <c r="D205" s="67"/>
      <c r="E205" s="67"/>
      <c r="F205" s="67"/>
      <c r="G205" s="67"/>
      <c r="H205" s="20">
        <v>2043</v>
      </c>
      <c r="I205" s="16">
        <f t="shared" si="97"/>
        <v>0</v>
      </c>
      <c r="J205" s="16">
        <f t="shared" si="78"/>
        <v>0</v>
      </c>
      <c r="K205" s="16">
        <f t="shared" si="79"/>
        <v>0</v>
      </c>
      <c r="L205" s="16">
        <f t="shared" si="80"/>
        <v>0</v>
      </c>
      <c r="M205" s="16">
        <f t="shared" si="81"/>
        <v>0</v>
      </c>
      <c r="N205" s="16">
        <f t="shared" si="82"/>
        <v>0</v>
      </c>
      <c r="O205" s="67"/>
      <c r="P205" s="67"/>
      <c r="Q205" s="67"/>
      <c r="R205" s="67"/>
      <c r="S205" s="20">
        <v>2043</v>
      </c>
      <c r="T205" s="133">
        <f>HLOOKUP($S205,Variable!$B$15:$AE$16,2,FALSE)</f>
        <v>0.59753285746091256</v>
      </c>
      <c r="U205" s="57">
        <f t="shared" si="83"/>
        <v>0</v>
      </c>
      <c r="V205" s="57">
        <f t="shared" si="84"/>
        <v>0</v>
      </c>
      <c r="W205" s="57">
        <f t="shared" si="85"/>
        <v>0</v>
      </c>
      <c r="X205" s="57">
        <f t="shared" si="86"/>
        <v>0</v>
      </c>
      <c r="Y205" s="57">
        <f t="shared" si="87"/>
        <v>0</v>
      </c>
      <c r="Z205" s="57">
        <f t="shared" si="88"/>
        <v>0</v>
      </c>
      <c r="AB205" s="20">
        <v>2043</v>
      </c>
      <c r="AC205" s="16">
        <f t="shared" si="98"/>
        <v>0</v>
      </c>
      <c r="AD205" s="16">
        <f t="shared" si="89"/>
        <v>0</v>
      </c>
      <c r="AE205" s="16">
        <f t="shared" si="89"/>
        <v>0</v>
      </c>
      <c r="AF205" s="16">
        <f t="shared" si="89"/>
        <v>0</v>
      </c>
      <c r="AG205" s="136">
        <f t="shared" si="89"/>
        <v>0</v>
      </c>
      <c r="AH205" s="16">
        <f t="shared" si="89"/>
        <v>0</v>
      </c>
      <c r="AJ205" s="20">
        <v>2043</v>
      </c>
      <c r="AK205" s="133">
        <f>HLOOKUP($S205,Variable!$B$15:$AE$16,2,FALSE)</f>
        <v>0.59753285746091256</v>
      </c>
      <c r="AL205" s="57">
        <f t="shared" si="90"/>
        <v>0</v>
      </c>
      <c r="AM205" s="57">
        <f t="shared" si="91"/>
        <v>0</v>
      </c>
      <c r="AN205" s="57">
        <f t="shared" si="92"/>
        <v>0</v>
      </c>
      <c r="AO205" s="57">
        <f t="shared" si="93"/>
        <v>0</v>
      </c>
      <c r="AP205" s="57">
        <f t="shared" si="94"/>
        <v>0</v>
      </c>
      <c r="AQ205" s="57">
        <f t="shared" si="95"/>
        <v>0</v>
      </c>
      <c r="AS205" s="20">
        <v>2043</v>
      </c>
      <c r="AT205" s="16">
        <f t="shared" si="99"/>
        <v>0</v>
      </c>
      <c r="AU205" s="16">
        <f t="shared" si="96"/>
        <v>0</v>
      </c>
      <c r="AV205" s="16">
        <f t="shared" si="96"/>
        <v>0</v>
      </c>
      <c r="AW205" s="16">
        <f t="shared" si="96"/>
        <v>0</v>
      </c>
      <c r="AX205" s="136">
        <f t="shared" si="96"/>
        <v>0</v>
      </c>
      <c r="AY205" s="16">
        <f t="shared" si="96"/>
        <v>0</v>
      </c>
      <c r="BA205" s="145">
        <v>2043</v>
      </c>
      <c r="BB205" s="16">
        <f>IF($D$14&lt;&gt;"Yes",0,IF($BA205&lt;$E$14,0,IF($BA205&gt;$J$14,0,VLOOKUP($H$14,Variable!$B$21:$AE$64,'Scenario 1'!$BA205-2015,FALSE))))</f>
        <v>0</v>
      </c>
      <c r="BC205" s="16">
        <f>IF($D$15&lt;&gt;"Yes",0,IF($BA205&lt;$E$15,0,IF($BA205&gt;$J$15,0,VLOOKUP($H$15,Variable!$B$21:$AE$64,'Scenario 1'!$BA205-2015,FALSE))))</f>
        <v>0</v>
      </c>
      <c r="BD205" s="16">
        <f>IF($D$16&lt;&gt;"Yes",0,IF($BA205&lt;$E$16,0,IF($BA205&gt;$J$16,0,VLOOKUP($H$16,Variable!$B$21:$AE$64,'Scenario 1'!$BA205-2015,FALSE))))</f>
        <v>0</v>
      </c>
      <c r="BE205" s="16">
        <f>IF($D$17&lt;&gt;"Yes",0,IF($BA205&lt;$E$17,0,IF($BA205&gt;$J$17,0,VLOOKUP($H$17,Variable!$B$21:$AE$64,'Scenario 1'!$BA205-2015,FALSE))))</f>
        <v>0</v>
      </c>
      <c r="BF205" s="16">
        <f>IF($D$18&lt;&gt;"Yes",0,IF($BA205&lt;$E$18,0,IF($BA205&gt;$J$18,0,VLOOKUP($H$18,Variable!$B$21:$AE$64,'Scenario 1'!$BA205-2015,FALSE))))</f>
        <v>0</v>
      </c>
      <c r="BG205" s="16">
        <f>IF($D$19&lt;&gt;"Yes",0,IF($BA205&lt;$E$19,0,IF($BA205&gt;$J$19,0,VLOOKUP($H$19,Variable!$B$21:$AE$64,'Scenario 1'!$BA205-2015,FALSE))))</f>
        <v>0</v>
      </c>
    </row>
    <row r="206" spans="1:59">
      <c r="A206" s="67"/>
      <c r="B206" s="67"/>
      <c r="C206" s="67"/>
      <c r="D206" s="67"/>
      <c r="E206" s="67"/>
      <c r="F206" s="67"/>
      <c r="G206" s="67"/>
      <c r="H206" s="20">
        <v>2044</v>
      </c>
      <c r="I206" s="16">
        <f t="shared" si="97"/>
        <v>0</v>
      </c>
      <c r="J206" s="16">
        <f t="shared" si="78"/>
        <v>0</v>
      </c>
      <c r="K206" s="16">
        <f t="shared" si="79"/>
        <v>0</v>
      </c>
      <c r="L206" s="16">
        <f t="shared" si="80"/>
        <v>0</v>
      </c>
      <c r="M206" s="16">
        <f t="shared" si="81"/>
        <v>0</v>
      </c>
      <c r="N206" s="16">
        <f t="shared" si="82"/>
        <v>0</v>
      </c>
      <c r="O206" s="67"/>
      <c r="P206" s="67"/>
      <c r="Q206" s="67"/>
      <c r="R206" s="67"/>
      <c r="S206" s="20">
        <v>2044</v>
      </c>
      <c r="T206" s="133">
        <f>HLOOKUP($S206,Variable!$B$15:$AE$16,2,FALSE)</f>
        <v>0.60948351461013084</v>
      </c>
      <c r="U206" s="57">
        <f t="shared" si="83"/>
        <v>0</v>
      </c>
      <c r="V206" s="57">
        <f t="shared" si="84"/>
        <v>0</v>
      </c>
      <c r="W206" s="57">
        <f t="shared" si="85"/>
        <v>0</v>
      </c>
      <c r="X206" s="57">
        <f t="shared" si="86"/>
        <v>0</v>
      </c>
      <c r="Y206" s="57">
        <f t="shared" si="87"/>
        <v>0</v>
      </c>
      <c r="Z206" s="57">
        <f t="shared" si="88"/>
        <v>0</v>
      </c>
      <c r="AB206" s="20">
        <v>2044</v>
      </c>
      <c r="AC206" s="16">
        <f t="shared" si="98"/>
        <v>0</v>
      </c>
      <c r="AD206" s="16">
        <f t="shared" si="89"/>
        <v>0</v>
      </c>
      <c r="AE206" s="16">
        <f t="shared" si="89"/>
        <v>0</v>
      </c>
      <c r="AF206" s="16">
        <f t="shared" si="89"/>
        <v>0</v>
      </c>
      <c r="AG206" s="136">
        <f t="shared" si="89"/>
        <v>0</v>
      </c>
      <c r="AH206" s="16">
        <f t="shared" si="89"/>
        <v>0</v>
      </c>
      <c r="AJ206" s="20">
        <v>2044</v>
      </c>
      <c r="AK206" s="133">
        <f>HLOOKUP($S206,Variable!$B$15:$AE$16,2,FALSE)</f>
        <v>0.60948351461013084</v>
      </c>
      <c r="AL206" s="57">
        <f t="shared" si="90"/>
        <v>0</v>
      </c>
      <c r="AM206" s="57">
        <f t="shared" si="91"/>
        <v>0</v>
      </c>
      <c r="AN206" s="57">
        <f t="shared" si="92"/>
        <v>0</v>
      </c>
      <c r="AO206" s="57">
        <f t="shared" si="93"/>
        <v>0</v>
      </c>
      <c r="AP206" s="57">
        <f t="shared" si="94"/>
        <v>0</v>
      </c>
      <c r="AQ206" s="57">
        <f t="shared" si="95"/>
        <v>0</v>
      </c>
      <c r="AS206" s="20">
        <v>2044</v>
      </c>
      <c r="AT206" s="16">
        <f t="shared" si="99"/>
        <v>0</v>
      </c>
      <c r="AU206" s="16">
        <f t="shared" si="96"/>
        <v>0</v>
      </c>
      <c r="AV206" s="16">
        <f t="shared" si="96"/>
        <v>0</v>
      </c>
      <c r="AW206" s="16">
        <f t="shared" si="96"/>
        <v>0</v>
      </c>
      <c r="AX206" s="136">
        <f t="shared" si="96"/>
        <v>0</v>
      </c>
      <c r="AY206" s="16">
        <f t="shared" si="96"/>
        <v>0</v>
      </c>
      <c r="BA206" s="145">
        <v>2044</v>
      </c>
      <c r="BB206" s="16">
        <f>IF($D$14&lt;&gt;"Yes",0,IF($BA206&lt;$E$14,0,IF($BA206&gt;$J$14,0,VLOOKUP($H$14,Variable!$B$21:$AE$64,'Scenario 1'!$BA206-2015,FALSE))))</f>
        <v>0</v>
      </c>
      <c r="BC206" s="16">
        <f>IF($D$15&lt;&gt;"Yes",0,IF($BA206&lt;$E$15,0,IF($BA206&gt;$J$15,0,VLOOKUP($H$15,Variable!$B$21:$AE$64,'Scenario 1'!$BA206-2015,FALSE))))</f>
        <v>0</v>
      </c>
      <c r="BD206" s="16">
        <f>IF($D$16&lt;&gt;"Yes",0,IF($BA206&lt;$E$16,0,IF($BA206&gt;$J$16,0,VLOOKUP($H$16,Variable!$B$21:$AE$64,'Scenario 1'!$BA206-2015,FALSE))))</f>
        <v>0</v>
      </c>
      <c r="BE206" s="16">
        <f>IF($D$17&lt;&gt;"Yes",0,IF($BA206&lt;$E$17,0,IF($BA206&gt;$J$17,0,VLOOKUP($H$17,Variable!$B$21:$AE$64,'Scenario 1'!$BA206-2015,FALSE))))</f>
        <v>0</v>
      </c>
      <c r="BF206" s="16">
        <f>IF($D$18&lt;&gt;"Yes",0,IF($BA206&lt;$E$18,0,IF($BA206&gt;$J$18,0,VLOOKUP($H$18,Variable!$B$21:$AE$64,'Scenario 1'!$BA206-2015,FALSE))))</f>
        <v>0</v>
      </c>
      <c r="BG206" s="16">
        <f>IF($D$19&lt;&gt;"Yes",0,IF($BA206&lt;$E$19,0,IF($BA206&gt;$J$19,0,VLOOKUP($H$19,Variable!$B$21:$AE$64,'Scenario 1'!$BA206-2015,FALSE))))</f>
        <v>0</v>
      </c>
    </row>
    <row r="207" spans="1:59">
      <c r="A207" s="67"/>
      <c r="B207" s="67"/>
      <c r="C207" s="67"/>
      <c r="D207" s="67"/>
      <c r="E207" s="67"/>
      <c r="F207" s="67"/>
      <c r="G207" s="67"/>
      <c r="H207" s="20">
        <v>2045</v>
      </c>
      <c r="I207" s="16">
        <f t="shared" si="97"/>
        <v>0</v>
      </c>
      <c r="J207" s="16">
        <f t="shared" si="78"/>
        <v>0</v>
      </c>
      <c r="K207" s="16">
        <f t="shared" si="79"/>
        <v>0</v>
      </c>
      <c r="L207" s="16">
        <f t="shared" si="80"/>
        <v>0</v>
      </c>
      <c r="M207" s="16">
        <f t="shared" si="81"/>
        <v>0</v>
      </c>
      <c r="N207" s="16">
        <f t="shared" si="82"/>
        <v>0</v>
      </c>
      <c r="O207" s="67"/>
      <c r="P207" s="67"/>
      <c r="Q207" s="67"/>
      <c r="R207" s="67"/>
      <c r="S207" s="21">
        <v>2045</v>
      </c>
      <c r="T207" s="134">
        <f>HLOOKUP($S207,Variable!$B$15:$AE$16,2,FALSE)</f>
        <v>0.62167318490233348</v>
      </c>
      <c r="U207" s="53">
        <f t="shared" si="83"/>
        <v>0</v>
      </c>
      <c r="V207" s="53">
        <f t="shared" si="84"/>
        <v>0</v>
      </c>
      <c r="W207" s="53">
        <f t="shared" si="85"/>
        <v>0</v>
      </c>
      <c r="X207" s="53">
        <f t="shared" si="86"/>
        <v>0</v>
      </c>
      <c r="Y207" s="53">
        <f t="shared" si="87"/>
        <v>0</v>
      </c>
      <c r="Z207" s="53">
        <f t="shared" si="88"/>
        <v>0</v>
      </c>
      <c r="AB207" s="21">
        <v>2045</v>
      </c>
      <c r="AC207" s="17">
        <f t="shared" si="98"/>
        <v>0</v>
      </c>
      <c r="AD207" s="17">
        <f t="shared" si="89"/>
        <v>0</v>
      </c>
      <c r="AE207" s="17">
        <f t="shared" si="89"/>
        <v>0</v>
      </c>
      <c r="AF207" s="17">
        <f t="shared" si="89"/>
        <v>0</v>
      </c>
      <c r="AG207" s="137">
        <f t="shared" si="89"/>
        <v>0</v>
      </c>
      <c r="AH207" s="17">
        <f t="shared" si="89"/>
        <v>0</v>
      </c>
      <c r="AJ207" s="21">
        <v>2045</v>
      </c>
      <c r="AK207" s="134">
        <f>HLOOKUP($S207,Variable!$B$15:$AE$16,2,FALSE)</f>
        <v>0.62167318490233348</v>
      </c>
      <c r="AL207" s="53">
        <f t="shared" si="90"/>
        <v>0</v>
      </c>
      <c r="AM207" s="53">
        <f t="shared" si="91"/>
        <v>0</v>
      </c>
      <c r="AN207" s="53">
        <f t="shared" si="92"/>
        <v>0</v>
      </c>
      <c r="AO207" s="53">
        <f t="shared" si="93"/>
        <v>0</v>
      </c>
      <c r="AP207" s="53">
        <f t="shared" si="94"/>
        <v>0</v>
      </c>
      <c r="AQ207" s="53">
        <f t="shared" si="95"/>
        <v>0</v>
      </c>
      <c r="AS207" s="21">
        <v>2045</v>
      </c>
      <c r="AT207" s="17">
        <f t="shared" si="99"/>
        <v>0</v>
      </c>
      <c r="AU207" s="17">
        <f t="shared" si="96"/>
        <v>0</v>
      </c>
      <c r="AV207" s="17">
        <f t="shared" si="96"/>
        <v>0</v>
      </c>
      <c r="AW207" s="17">
        <f t="shared" si="96"/>
        <v>0</v>
      </c>
      <c r="AX207" s="137">
        <f t="shared" si="96"/>
        <v>0</v>
      </c>
      <c r="AY207" s="17">
        <f t="shared" si="96"/>
        <v>0</v>
      </c>
      <c r="BA207" s="103">
        <v>2045</v>
      </c>
      <c r="BB207" s="17">
        <f>IF($D$14&lt;&gt;"Yes",0,IF($BA207&lt;$E$14,0,IF($BA207&gt;$J$14,0,VLOOKUP($H$14,Variable!$B$21:$AE$64,'Scenario 1'!$BA207-2015,FALSE))))</f>
        <v>0</v>
      </c>
      <c r="BC207" s="17">
        <f>IF($D$15&lt;&gt;"Yes",0,IF($BA207&lt;$E$15,0,IF($BA207&gt;$J$15,0,VLOOKUP($H$15,Variable!$B$21:$AE$64,'Scenario 1'!$BA207-2015,FALSE))))</f>
        <v>0</v>
      </c>
      <c r="BD207" s="17">
        <f>IF($D$16&lt;&gt;"Yes",0,IF($BA207&lt;$E$16,0,IF($BA207&gt;$J$16,0,VLOOKUP($H$16,Variable!$B$21:$AE$64,'Scenario 1'!$BA207-2015,FALSE))))</f>
        <v>0</v>
      </c>
      <c r="BE207" s="17">
        <f>IF($D$17&lt;&gt;"Yes",0,IF($BA207&lt;$E$17,0,IF($BA207&gt;$J$17,0,VLOOKUP($H$17,Variable!$B$21:$AE$64,'Scenario 1'!$BA207-2015,FALSE))))</f>
        <v>0</v>
      </c>
      <c r="BF207" s="17">
        <f>IF($D$18&lt;&gt;"Yes",0,IF($BA207&lt;$E$18,0,IF($BA207&gt;$J$18,0,VLOOKUP($H$18,Variable!$B$21:$AE$64,'Scenario 1'!$BA207-2015,FALSE))))</f>
        <v>0</v>
      </c>
      <c r="BG207" s="17">
        <f>IF($D$19&lt;&gt;"Yes",0,IF($BA207&lt;$E$19,0,IF($BA207&gt;$J$19,0,VLOOKUP($H$19,Variable!$B$21:$AE$64,'Scenario 1'!$BA207-2015,FALSE))))</f>
        <v>0</v>
      </c>
    </row>
    <row r="208" spans="1:59">
      <c r="H208" s="55" t="s">
        <v>26</v>
      </c>
      <c r="I208" s="54">
        <f t="shared" ref="I208:N208" si="100">SUM(I179:I207)</f>
        <v>19196213.208799999</v>
      </c>
      <c r="J208" s="54">
        <f t="shared" si="100"/>
        <v>22395460.312975999</v>
      </c>
      <c r="K208" s="54">
        <f t="shared" si="100"/>
        <v>25658692.359235518</v>
      </c>
      <c r="L208" s="54">
        <f t="shared" si="100"/>
        <v>32382255.667348631</v>
      </c>
      <c r="M208" s="54">
        <f t="shared" si="100"/>
        <v>39377450.933109514</v>
      </c>
      <c r="N208" s="54">
        <f t="shared" si="100"/>
        <v>46655252.087607138</v>
      </c>
    </row>
  </sheetData>
  <mergeCells count="21">
    <mergeCell ref="H74:I74"/>
    <mergeCell ref="H4:I4"/>
    <mergeCell ref="J4:K4"/>
    <mergeCell ref="L4:M4"/>
    <mergeCell ref="N4:O4"/>
    <mergeCell ref="I12:J12"/>
    <mergeCell ref="K12:L12"/>
    <mergeCell ref="H41:I41"/>
    <mergeCell ref="I35:J35"/>
    <mergeCell ref="M12:N12"/>
    <mergeCell ref="C5:G5"/>
    <mergeCell ref="C6:G6"/>
    <mergeCell ref="C27:G27"/>
    <mergeCell ref="C24:G24"/>
    <mergeCell ref="C26:G26"/>
    <mergeCell ref="C28:G28"/>
    <mergeCell ref="C29:G29"/>
    <mergeCell ref="C30:G30"/>
    <mergeCell ref="C35:G35"/>
    <mergeCell ref="D12:E12"/>
    <mergeCell ref="F12:G12"/>
  </mergeCells>
  <dataValidations count="5">
    <dataValidation type="list" allowBlank="1" showInputMessage="1" showErrorMessage="1" sqref="H14:H19">
      <formula1>Water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D14:D19 F14:F19">
      <formula1>"Yes,No"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whole" operator="greaterThanOrEqual" allowBlank="1" showInputMessage="1" showErrorMessage="1" error="COD Must be 2019 or later." sqref="G14:G19">
      <formula1>2019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P208"/>
  <sheetViews>
    <sheetView showGridLines="0" tabSelected="1" workbookViewId="0">
      <selection activeCell="C16" sqref="C16"/>
    </sheetView>
  </sheetViews>
  <sheetFormatPr defaultRowHeight="12" outlineLevelCol="1"/>
  <cols>
    <col min="1" max="1" width="2.85546875" style="23" customWidth="1"/>
    <col min="2" max="2" width="5" style="23" customWidth="1"/>
    <col min="3" max="3" width="29" style="23" customWidth="1"/>
    <col min="4" max="7" width="7.140625" style="23" customWidth="1"/>
    <col min="8" max="8" width="10.7109375" style="23" customWidth="1"/>
    <col min="9" max="14" width="11.42578125" style="23" customWidth="1"/>
    <col min="15" max="15" width="10.7109375" style="23" customWidth="1"/>
    <col min="16" max="17" width="2.85546875" style="23" customWidth="1"/>
    <col min="18" max="18" width="39.28515625" style="23" customWidth="1"/>
    <col min="19" max="19" width="9.140625" style="23" customWidth="1" outlineLevel="1"/>
    <col min="20" max="26" width="10.42578125" style="23" customWidth="1" outlineLevel="1"/>
    <col min="27" max="28" width="9.140625" style="23" customWidth="1" outlineLevel="1"/>
    <col min="29" max="34" width="10.42578125" style="23" customWidth="1" outlineLevel="1"/>
    <col min="35" max="36" width="9.140625" style="23" customWidth="1" outlineLevel="1"/>
    <col min="37" max="43" width="10.42578125" style="23" customWidth="1" outlineLevel="1"/>
    <col min="44" max="45" width="9.140625" style="23" customWidth="1" outlineLevel="1"/>
    <col min="46" max="51" width="10.42578125" style="23" customWidth="1" outlineLevel="1"/>
    <col min="52" max="53" width="9.140625" style="23" customWidth="1" outlineLevel="1"/>
    <col min="54" max="59" width="10.42578125" style="23" customWidth="1" outlineLevel="1"/>
    <col min="60" max="61" width="9.140625" style="23" customWidth="1" outlineLevel="1"/>
    <col min="62" max="67" width="10.42578125" style="23" customWidth="1" outlineLevel="1"/>
    <col min="68" max="68" width="9.140625" style="23"/>
    <col min="69" max="16384" width="9.140625" style="67"/>
  </cols>
  <sheetData>
    <row r="1" spans="2:18" ht="12.75">
      <c r="Q1" s="67"/>
      <c r="R1" s="41" t="s">
        <v>48</v>
      </c>
    </row>
    <row r="2" spans="2:18">
      <c r="B2" s="25" t="s">
        <v>392</v>
      </c>
    </row>
    <row r="3" spans="2:18">
      <c r="B3" s="25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119" t="s">
        <v>0</v>
      </c>
      <c r="C5" s="337" t="s">
        <v>113</v>
      </c>
      <c r="D5" s="338"/>
      <c r="E5" s="338"/>
      <c r="F5" s="338"/>
      <c r="G5" s="339"/>
      <c r="H5" s="119" t="s">
        <v>8</v>
      </c>
      <c r="I5" s="119" t="s">
        <v>9</v>
      </c>
      <c r="J5" s="119" t="s">
        <v>8</v>
      </c>
      <c r="K5" s="119" t="s">
        <v>9</v>
      </c>
      <c r="L5" s="119" t="s">
        <v>8</v>
      </c>
      <c r="M5" s="119" t="s">
        <v>9</v>
      </c>
      <c r="N5" s="119" t="s">
        <v>8</v>
      </c>
      <c r="O5" s="119" t="s">
        <v>9</v>
      </c>
    </row>
    <row r="6" spans="2:18">
      <c r="B6" s="71">
        <v>2</v>
      </c>
      <c r="C6" s="340" t="s">
        <v>4</v>
      </c>
      <c r="D6" s="341"/>
      <c r="E6" s="341"/>
      <c r="F6" s="341"/>
      <c r="G6" s="342"/>
      <c r="H6" s="6">
        <f>VLOOKUP($C6,Tables!$A2:$E9,2,FALSE)</f>
        <v>0.84</v>
      </c>
      <c r="I6" s="6">
        <f>VLOOKUP($C6,Tables!$A2:$E9,3,FALSE)</f>
        <v>0.84</v>
      </c>
      <c r="J6" s="6">
        <f>VLOOKUP($C6,Tables!$A2:$F9,4,FALSE)</f>
        <v>0.43</v>
      </c>
      <c r="K6" s="6">
        <f>VLOOKUP($C6,Tables!$A2:$F9,5,FALSE)</f>
        <v>0.43</v>
      </c>
      <c r="L6" s="7">
        <f>IF(ISERROR(H6*530*8760),"N/A",H6*530*8760)</f>
        <v>3899952</v>
      </c>
      <c r="M6" s="7">
        <f>IF(ISERROR(I6*530*8760),"N/A",I6*530*8760)</f>
        <v>3899952</v>
      </c>
      <c r="N6" s="7">
        <f>IF(ISERROR(J6*530*8760),"N/A",J6*530*8760)</f>
        <v>1996404</v>
      </c>
      <c r="O6" s="7">
        <f>IF(ISERROR(K6*530*8760),"N/A",K6*530*8760)</f>
        <v>1996404</v>
      </c>
    </row>
    <row r="9" spans="2:18">
      <c r="B9" s="25" t="s">
        <v>396</v>
      </c>
      <c r="H9" s="44"/>
    </row>
    <row r="10" spans="2:18">
      <c r="B10" s="25"/>
      <c r="H10" s="44"/>
    </row>
    <row r="11" spans="2:18">
      <c r="H11" s="67"/>
      <c r="K11" s="27" t="s">
        <v>124</v>
      </c>
      <c r="M11" s="89" t="s">
        <v>236</v>
      </c>
      <c r="N11" s="89"/>
    </row>
    <row r="12" spans="2:18">
      <c r="D12" s="336" t="s">
        <v>230</v>
      </c>
      <c r="E12" s="336"/>
      <c r="F12" s="336" t="s">
        <v>231</v>
      </c>
      <c r="G12" s="336"/>
      <c r="H12" s="67"/>
      <c r="I12" s="337" t="s">
        <v>18</v>
      </c>
      <c r="J12" s="339"/>
      <c r="K12" s="337" t="s">
        <v>36</v>
      </c>
      <c r="L12" s="339"/>
      <c r="M12" s="345" t="s">
        <v>36</v>
      </c>
      <c r="N12" s="346"/>
    </row>
    <row r="13" spans="2:18">
      <c r="B13" s="119" t="s">
        <v>0</v>
      </c>
      <c r="C13" s="119" t="s">
        <v>1</v>
      </c>
      <c r="D13" s="119" t="s">
        <v>367</v>
      </c>
      <c r="E13" s="119" t="s">
        <v>368</v>
      </c>
      <c r="F13" s="119" t="s">
        <v>367</v>
      </c>
      <c r="G13" s="119" t="s">
        <v>368</v>
      </c>
      <c r="H13" s="119" t="s">
        <v>160</v>
      </c>
      <c r="I13" s="119" t="s">
        <v>8</v>
      </c>
      <c r="J13" s="119" t="s">
        <v>9</v>
      </c>
      <c r="K13" s="119" t="s">
        <v>8</v>
      </c>
      <c r="L13" s="119" t="s">
        <v>9</v>
      </c>
      <c r="M13" s="146" t="s">
        <v>8</v>
      </c>
      <c r="N13" s="146" t="s">
        <v>9</v>
      </c>
    </row>
    <row r="14" spans="2:18">
      <c r="B14" s="8">
        <f>B6</f>
        <v>2</v>
      </c>
      <c r="C14" s="13" t="s">
        <v>413</v>
      </c>
      <c r="D14" s="13" t="s">
        <v>235</v>
      </c>
      <c r="E14" s="13"/>
      <c r="F14" s="13" t="s">
        <v>235</v>
      </c>
      <c r="G14" s="13"/>
      <c r="H14" s="72" t="s">
        <v>128</v>
      </c>
      <c r="I14" s="71">
        <v>2027</v>
      </c>
      <c r="J14" s="71">
        <v>2027</v>
      </c>
      <c r="K14" s="71">
        <v>2018</v>
      </c>
      <c r="L14" s="71">
        <v>2018</v>
      </c>
      <c r="M14" s="146">
        <f t="shared" ref="M14:N19" si="0">IF($C14="","",IF(K14="",I14,K14))</f>
        <v>2018</v>
      </c>
      <c r="N14" s="146">
        <f t="shared" si="0"/>
        <v>2018</v>
      </c>
    </row>
    <row r="15" spans="2:18">
      <c r="B15" s="8" t="str">
        <f>CONCATENATE($B$6,"A")</f>
        <v>2A</v>
      </c>
      <c r="C15" s="13" t="s">
        <v>414</v>
      </c>
      <c r="D15" s="13" t="s">
        <v>235</v>
      </c>
      <c r="E15" s="13"/>
      <c r="F15" s="13" t="s">
        <v>235</v>
      </c>
      <c r="G15" s="13"/>
      <c r="H15" s="72" t="s">
        <v>139</v>
      </c>
      <c r="I15" s="71">
        <v>2025</v>
      </c>
      <c r="J15" s="71">
        <v>2025</v>
      </c>
      <c r="K15" s="71">
        <v>2020</v>
      </c>
      <c r="L15" s="71">
        <v>2020</v>
      </c>
      <c r="M15" s="146">
        <f t="shared" si="0"/>
        <v>2020</v>
      </c>
      <c r="N15" s="146">
        <f t="shared" si="0"/>
        <v>2020</v>
      </c>
    </row>
    <row r="16" spans="2:18">
      <c r="B16" s="8" t="str">
        <f>CONCATENATE($B$6,"B")</f>
        <v>2B</v>
      </c>
      <c r="C16" s="13" t="s">
        <v>415</v>
      </c>
      <c r="D16" s="13" t="s">
        <v>235</v>
      </c>
      <c r="E16" s="13"/>
      <c r="F16" s="13" t="s">
        <v>235</v>
      </c>
      <c r="G16" s="13"/>
      <c r="H16" s="72" t="s">
        <v>140</v>
      </c>
      <c r="I16" s="71">
        <v>2023</v>
      </c>
      <c r="J16" s="71">
        <v>2023</v>
      </c>
      <c r="K16" s="71">
        <v>2022</v>
      </c>
      <c r="L16" s="71">
        <v>2022</v>
      </c>
      <c r="M16" s="146">
        <f t="shared" si="0"/>
        <v>2022</v>
      </c>
      <c r="N16" s="146">
        <f t="shared" si="0"/>
        <v>2022</v>
      </c>
    </row>
    <row r="17" spans="2:14">
      <c r="B17" s="8" t="str">
        <f>CONCATENATE($B$6,"C")</f>
        <v>2C</v>
      </c>
      <c r="C17" s="13" t="s">
        <v>413</v>
      </c>
      <c r="D17" s="13" t="s">
        <v>235</v>
      </c>
      <c r="E17" s="13"/>
      <c r="F17" s="13" t="s">
        <v>235</v>
      </c>
      <c r="G17" s="13"/>
      <c r="H17" s="72" t="s">
        <v>141</v>
      </c>
      <c r="I17" s="71">
        <v>2021</v>
      </c>
      <c r="J17" s="71">
        <v>2024</v>
      </c>
      <c r="K17" s="71">
        <v>2018</v>
      </c>
      <c r="L17" s="71">
        <v>2018</v>
      </c>
      <c r="M17" s="146">
        <f t="shared" si="0"/>
        <v>2018</v>
      </c>
      <c r="N17" s="146">
        <f t="shared" si="0"/>
        <v>2018</v>
      </c>
    </row>
    <row r="18" spans="2:14">
      <c r="B18" s="8" t="str">
        <f>CONCATENATE($B$6,"D")</f>
        <v>2D</v>
      </c>
      <c r="C18" s="13" t="s">
        <v>413</v>
      </c>
      <c r="D18" s="13" t="s">
        <v>235</v>
      </c>
      <c r="E18" s="13"/>
      <c r="F18" s="13" t="s">
        <v>235</v>
      </c>
      <c r="G18" s="13"/>
      <c r="H18" s="72" t="s">
        <v>142</v>
      </c>
      <c r="I18" s="71">
        <v>2021</v>
      </c>
      <c r="J18" s="71">
        <v>2029</v>
      </c>
      <c r="K18" s="71">
        <v>2018</v>
      </c>
      <c r="L18" s="71">
        <v>2018</v>
      </c>
      <c r="M18" s="146">
        <f t="shared" si="0"/>
        <v>2018</v>
      </c>
      <c r="N18" s="146">
        <f t="shared" si="0"/>
        <v>2018</v>
      </c>
    </row>
    <row r="19" spans="2:14">
      <c r="B19" s="8" t="str">
        <f>CONCATENATE($B$6,"E")</f>
        <v>2E</v>
      </c>
      <c r="C19" s="13" t="s">
        <v>237</v>
      </c>
      <c r="D19" s="13"/>
      <c r="E19" s="13"/>
      <c r="F19" s="13"/>
      <c r="G19" s="13"/>
      <c r="H19" s="72"/>
      <c r="I19" s="71"/>
      <c r="J19" s="71"/>
      <c r="K19" s="71"/>
      <c r="L19" s="71"/>
      <c r="M19" s="146">
        <f t="shared" si="0"/>
        <v>0</v>
      </c>
      <c r="N19" s="146">
        <f t="shared" si="0"/>
        <v>0</v>
      </c>
    </row>
    <row r="22" spans="2:14">
      <c r="B22" s="25" t="s">
        <v>362</v>
      </c>
    </row>
    <row r="23" spans="2:14">
      <c r="B23" s="25"/>
      <c r="H23" s="26" t="s">
        <v>34</v>
      </c>
    </row>
    <row r="24" spans="2:14">
      <c r="B24" s="25"/>
      <c r="C24" s="333" t="str">
        <f>C6</f>
        <v>230MW, Year-Round Operations</v>
      </c>
      <c r="D24" s="334"/>
      <c r="E24" s="334"/>
      <c r="F24" s="334"/>
      <c r="G24" s="335"/>
      <c r="H24" s="87">
        <f>VLOOKUP(C24,CapX!A:B,2,FALSE)</f>
        <v>3</v>
      </c>
    </row>
    <row r="25" spans="2:14">
      <c r="B25" s="25"/>
    </row>
    <row r="26" spans="2:14">
      <c r="B26" s="27"/>
      <c r="C26" s="337" t="s">
        <v>5</v>
      </c>
      <c r="D26" s="338"/>
      <c r="E26" s="338"/>
      <c r="F26" s="338"/>
      <c r="G26" s="339"/>
      <c r="H26" s="119" t="s">
        <v>35</v>
      </c>
    </row>
    <row r="27" spans="2:14">
      <c r="C27" s="333" t="s">
        <v>30</v>
      </c>
      <c r="D27" s="334"/>
      <c r="E27" s="334"/>
      <c r="F27" s="334"/>
      <c r="G27" s="335"/>
      <c r="H27" s="56">
        <v>0.72499999999999998</v>
      </c>
    </row>
    <row r="28" spans="2:14">
      <c r="C28" s="333" t="s">
        <v>19</v>
      </c>
      <c r="D28" s="334"/>
      <c r="E28" s="334"/>
      <c r="F28" s="334"/>
      <c r="G28" s="335"/>
      <c r="H28" s="56">
        <v>0.48599999999999999</v>
      </c>
    </row>
    <row r="29" spans="2:14">
      <c r="C29" s="333" t="s">
        <v>20</v>
      </c>
      <c r="D29" s="334"/>
      <c r="E29" s="334"/>
      <c r="F29" s="334"/>
      <c r="G29" s="335"/>
      <c r="H29" s="56">
        <v>0.214</v>
      </c>
    </row>
    <row r="30" spans="2:14">
      <c r="C30" s="333" t="s">
        <v>223</v>
      </c>
      <c r="D30" s="334"/>
      <c r="E30" s="334"/>
      <c r="F30" s="334"/>
      <c r="G30" s="335"/>
      <c r="H30" s="82">
        <v>3.9699999999999999E-2</v>
      </c>
    </row>
    <row r="31" spans="2:14">
      <c r="H31" s="43"/>
    </row>
    <row r="32" spans="2:14">
      <c r="B32" s="25" t="s">
        <v>363</v>
      </c>
      <c r="H32" s="43"/>
    </row>
    <row r="33" spans="1:68">
      <c r="H33" s="26"/>
    </row>
    <row r="34" spans="1:68">
      <c r="H34" s="43"/>
    </row>
    <row r="35" spans="1:68">
      <c r="C35" s="333" t="s">
        <v>234</v>
      </c>
      <c r="D35" s="334"/>
      <c r="E35" s="334"/>
      <c r="F35" s="334"/>
      <c r="G35" s="335"/>
      <c r="H35" s="88">
        <v>0.1</v>
      </c>
      <c r="I35" s="344"/>
      <c r="J35" s="344"/>
    </row>
    <row r="36" spans="1:68">
      <c r="H36" s="43"/>
    </row>
    <row r="37" spans="1:68">
      <c r="H37" s="43"/>
    </row>
    <row r="38" spans="1:68">
      <c r="S38" s="27"/>
      <c r="AB38" s="27"/>
      <c r="AJ38" s="27"/>
      <c r="AS38" s="27"/>
      <c r="BA38" s="139"/>
      <c r="BB38" s="140"/>
      <c r="BC38" s="140"/>
      <c r="BD38" s="140"/>
      <c r="BE38" s="140"/>
      <c r="BF38" s="140"/>
      <c r="BG38" s="140"/>
      <c r="BH38" s="140"/>
      <c r="BI38" s="139"/>
      <c r="BJ38" s="140"/>
      <c r="BK38" s="140"/>
      <c r="BL38" s="140"/>
      <c r="BM38" s="140"/>
      <c r="BN38" s="140"/>
      <c r="BO38" s="140"/>
      <c r="BP38" s="140"/>
    </row>
    <row r="39" spans="1:68">
      <c r="R39" s="67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</row>
    <row r="40" spans="1:68">
      <c r="A40" s="67"/>
      <c r="B40" s="69" t="s">
        <v>408</v>
      </c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25" t="s">
        <v>52</v>
      </c>
      <c r="AB40" s="25" t="s">
        <v>53</v>
      </c>
      <c r="AJ40" s="25" t="s">
        <v>54</v>
      </c>
      <c r="AS40" s="25" t="s">
        <v>55</v>
      </c>
      <c r="BA40" s="141"/>
      <c r="BB40" s="140"/>
      <c r="BC40" s="140"/>
      <c r="BD40" s="140"/>
      <c r="BE40" s="140"/>
      <c r="BF40" s="140"/>
      <c r="BG40" s="140"/>
      <c r="BH40" s="140"/>
      <c r="BI40" s="141"/>
      <c r="BJ40" s="140"/>
      <c r="BK40" s="140"/>
      <c r="BL40" s="140"/>
      <c r="BM40" s="140"/>
      <c r="BN40" s="140"/>
      <c r="BO40" s="140"/>
      <c r="BP40" s="140"/>
    </row>
    <row r="41" spans="1:68">
      <c r="A41" s="67"/>
      <c r="B41" s="67"/>
      <c r="C41" s="67"/>
      <c r="D41" s="67"/>
      <c r="E41" s="67"/>
      <c r="F41" s="67"/>
      <c r="G41" s="67"/>
      <c r="H41" s="343"/>
      <c r="I41" s="343"/>
      <c r="J41" s="67"/>
      <c r="K41" s="67"/>
      <c r="L41" s="67"/>
      <c r="M41" s="67"/>
      <c r="N41" s="67"/>
      <c r="O41" s="67"/>
      <c r="P41" s="67"/>
      <c r="Q41" s="67"/>
      <c r="R41" s="67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</row>
    <row r="42" spans="1:68">
      <c r="A42" s="67"/>
      <c r="B42" s="67"/>
      <c r="C42" s="67"/>
      <c r="D42" s="67"/>
      <c r="E42" s="67"/>
      <c r="F42" s="67"/>
      <c r="G42" s="67"/>
      <c r="H42" s="119" t="s">
        <v>33</v>
      </c>
      <c r="I42" s="119">
        <f t="shared" ref="I42:N42" si="1">U42</f>
        <v>2</v>
      </c>
      <c r="J42" s="119" t="str">
        <f t="shared" si="1"/>
        <v>2A</v>
      </c>
      <c r="K42" s="119" t="str">
        <f t="shared" si="1"/>
        <v>2B</v>
      </c>
      <c r="L42" s="119" t="str">
        <f t="shared" si="1"/>
        <v>2C</v>
      </c>
      <c r="M42" s="119" t="str">
        <f t="shared" si="1"/>
        <v>2D</v>
      </c>
      <c r="N42" s="119" t="str">
        <f t="shared" si="1"/>
        <v>2E</v>
      </c>
      <c r="O42" s="67"/>
      <c r="P42" s="67"/>
      <c r="Q42" s="67"/>
      <c r="R42" s="67"/>
      <c r="S42" s="119" t="s">
        <v>33</v>
      </c>
      <c r="T42" s="118" t="s">
        <v>27</v>
      </c>
      <c r="U42" s="119">
        <f t="array" ref="U42:Z42">TRANSPOSE(B14:B19)</f>
        <v>2</v>
      </c>
      <c r="V42" s="119" t="str">
        <v>2A</v>
      </c>
      <c r="W42" s="119" t="str">
        <v>2B</v>
      </c>
      <c r="X42" s="119" t="str">
        <v>2C</v>
      </c>
      <c r="Y42" s="119" t="str">
        <v>2D</v>
      </c>
      <c r="Z42" s="119" t="str">
        <v>2E</v>
      </c>
      <c r="AB42" s="119" t="s">
        <v>33</v>
      </c>
      <c r="AC42" s="119">
        <f>U42</f>
        <v>2</v>
      </c>
      <c r="AD42" s="119" t="str">
        <f t="shared" ref="AD42:AH42" si="2">V42</f>
        <v>2A</v>
      </c>
      <c r="AE42" s="119" t="str">
        <f t="shared" si="2"/>
        <v>2B</v>
      </c>
      <c r="AF42" s="119" t="str">
        <f t="shared" si="2"/>
        <v>2C</v>
      </c>
      <c r="AG42" s="117" t="str">
        <f t="shared" si="2"/>
        <v>2D</v>
      </c>
      <c r="AH42" s="119" t="str">
        <f t="shared" si="2"/>
        <v>2E</v>
      </c>
      <c r="AJ42" s="119" t="s">
        <v>33</v>
      </c>
      <c r="AK42" s="119" t="s">
        <v>27</v>
      </c>
      <c r="AL42" s="119">
        <f>AC42</f>
        <v>2</v>
      </c>
      <c r="AM42" s="119" t="str">
        <f t="shared" ref="AM42:AQ42" si="3">AD42</f>
        <v>2A</v>
      </c>
      <c r="AN42" s="119" t="str">
        <f t="shared" si="3"/>
        <v>2B</v>
      </c>
      <c r="AO42" s="117" t="str">
        <f t="shared" si="3"/>
        <v>2C</v>
      </c>
      <c r="AP42" s="119" t="str">
        <f t="shared" si="3"/>
        <v>2D</v>
      </c>
      <c r="AQ42" s="119" t="str">
        <f t="shared" si="3"/>
        <v>2E</v>
      </c>
      <c r="AS42" s="119" t="s">
        <v>33</v>
      </c>
      <c r="AT42" s="119">
        <f>AL42</f>
        <v>2</v>
      </c>
      <c r="AU42" s="119" t="str">
        <f t="shared" ref="AU42:AY42" si="4">AM42</f>
        <v>2A</v>
      </c>
      <c r="AV42" s="119" t="str">
        <f t="shared" si="4"/>
        <v>2B</v>
      </c>
      <c r="AW42" s="119" t="str">
        <f t="shared" si="4"/>
        <v>2C</v>
      </c>
      <c r="AX42" s="117" t="str">
        <f t="shared" si="4"/>
        <v>2D</v>
      </c>
      <c r="AY42" s="119" t="str">
        <f t="shared" si="4"/>
        <v>2E</v>
      </c>
      <c r="BA42" s="142"/>
      <c r="BB42" s="142"/>
      <c r="BC42" s="142"/>
      <c r="BD42" s="142"/>
      <c r="BE42" s="142"/>
      <c r="BF42" s="142"/>
      <c r="BG42" s="142"/>
      <c r="BH42" s="140"/>
      <c r="BI42" s="142"/>
      <c r="BJ42" s="142"/>
      <c r="BK42" s="142"/>
      <c r="BL42" s="142"/>
      <c r="BM42" s="142"/>
      <c r="BN42" s="142"/>
      <c r="BO42" s="142"/>
      <c r="BP42" s="140"/>
    </row>
    <row r="43" spans="1:68">
      <c r="A43" s="67"/>
      <c r="B43" s="67"/>
      <c r="C43" s="67"/>
      <c r="D43" s="67"/>
      <c r="E43" s="67"/>
      <c r="F43" s="67"/>
      <c r="G43" s="67"/>
      <c r="H43" s="19">
        <v>2017</v>
      </c>
      <c r="I43" s="16">
        <f>AC43+AT43</f>
        <v>18803258.5</v>
      </c>
      <c r="J43" s="16">
        <f t="shared" ref="J43:N71" si="5">AD43+AU43</f>
        <v>18803258.5</v>
      </c>
      <c r="K43" s="16">
        <f t="shared" si="5"/>
        <v>18803258.5</v>
      </c>
      <c r="L43" s="16">
        <f t="shared" si="5"/>
        <v>18803258.5</v>
      </c>
      <c r="M43" s="16">
        <f t="shared" si="5"/>
        <v>18803258.5</v>
      </c>
      <c r="N43" s="16">
        <f t="shared" si="5"/>
        <v>0</v>
      </c>
      <c r="O43" s="67"/>
      <c r="P43" s="67"/>
      <c r="Q43" s="67"/>
      <c r="R43" s="67"/>
      <c r="S43" s="19">
        <v>2017</v>
      </c>
      <c r="T43" s="132">
        <f>HLOOKUP($S43,CapX!$A$11:$AP$14,2,FALSE)</f>
        <v>5101701.2424999997</v>
      </c>
      <c r="U43" s="84">
        <f>IF($K$14="",$T43,IF($K$14&gt;$S43,$T43,HLOOKUP($S43-$K$14,CapX!$A$18:$AP$26,$H$24,FALSE)*$T43))</f>
        <v>5101701.2424999997</v>
      </c>
      <c r="V43" s="16">
        <f>IF($K$15="",$T43,IF($K$15&gt;$S43,$T43,HLOOKUP($S43-$K$15,CapX!$A$18:$AP$26,$H$24,FALSE)*$T43))</f>
        <v>5101701.2424999997</v>
      </c>
      <c r="W43" s="16">
        <f>IF($K$16="",$T43,IF($K$16&gt;$S43,$T43,HLOOKUP($S43-$K$16,CapX!$A$18:$AP$26,$H$24,FALSE)*$T43))</f>
        <v>5101701.2424999997</v>
      </c>
      <c r="X43" s="16">
        <f>IF($K$17="",$T43,IF($K$17&gt;$S43,$T43,HLOOKUP($S43-$K$17,CapX!$A$18:$AP$26,$H$24,FALSE)*$T43))</f>
        <v>5101701.2424999997</v>
      </c>
      <c r="Y43" s="16">
        <f>IF($K$18="",$T43,IF($K$18&gt;$S43,$T43,HLOOKUP($S43-$K$18,CapX!$A$18:$AP$26,$H$24,FALSE)*$T43))</f>
        <v>5101701.2424999997</v>
      </c>
      <c r="Z43" s="16">
        <f>IF($K$19="",$T43,IF($K$19&gt;$S43,$T43,HLOOKUP($S43-$K$19,CapX!$A$18:$AP$26,$H$24,FALSE)*$T43))</f>
        <v>5101701.2424999997</v>
      </c>
      <c r="AB43" s="19">
        <v>2017</v>
      </c>
      <c r="AC43" s="16">
        <f t="shared" ref="AC43:AC71" si="6">IF($AB43&gt;$I$14,0,IF($AB43=$I$14,U43*$H$30,IF($AB43+1=$I$14,U43*$H$29,IF($AB43+2=$I$14,U43*$H$28,IF($AB43+3=$I$14,U43*$H$27,U43)))))</f>
        <v>5101701.2424999997</v>
      </c>
      <c r="AD43" s="16">
        <f t="shared" ref="AD43:AD71" si="7">IF($AB43&gt;$I$15,0,IF($AB43=$I$15,U43*$H$30,IF($AB43+1=$I$15,U43*$H$29,IF($AB43+2=$I$15,U43*$H$28,IF($AB43+3=$I$15,U43*$H$27,V43)))))</f>
        <v>5101701.2424999997</v>
      </c>
      <c r="AE43" s="16">
        <f t="shared" ref="AE43:AE71" si="8">IF($AB43&gt;$I$16,0,IF($AB43=$I$16,U43*$H$30,IF($AB43+1=$I$16,U43*$H$29,IF($AB43+2=$I$16,U43*$H$28,IF($AB43+3=$I$16,U43*$H$27,W43)))))</f>
        <v>5101701.2424999997</v>
      </c>
      <c r="AF43" s="16">
        <f t="shared" ref="AF43:AF71" si="9">IF($AB43&gt;$I$17,0,IF($AB43=$I$17,U43*$H$30,IF($AB43+1=$I$17,U43*$H$29,IF($AB43+2=$I$17,U43*$H$28,IF($AB43+3=$I$17,U43*$H$27,X43)))))</f>
        <v>5101701.2424999997</v>
      </c>
      <c r="AG43" s="136">
        <f t="shared" ref="AG43:AG71" si="10">IF($AB43&gt;$I$18,0,IF($AB43=$I$18,U43*$H$30,IF($AB43+1=$I$18,U43*$H$29,IF($AB43+2=$I$18,U43*$H$28,IF($AB43+3=$I$18,U43*$H$27,Y43)))))</f>
        <v>5101701.2424999997</v>
      </c>
      <c r="AH43" s="16">
        <f t="shared" ref="AH43:AH71" si="11">IF($AB43&gt;$I$19,0,IF($AB43=$I$19,U43*$H$30,IF($AB43+1=$I$19,U43*$H$29,IF($AB43+2=$I$19,U43*$H$28,IF($AB43+3=$I$19,U43*$H$27,Z43)))))</f>
        <v>0</v>
      </c>
      <c r="AJ43" s="19">
        <v>2017</v>
      </c>
      <c r="AK43" s="16">
        <f>HLOOKUP($S43,CapX!$A$11:$AP$14,3,FALSE)</f>
        <v>13701557.2575</v>
      </c>
      <c r="AL43" s="16">
        <f>IF($L$14="",$AK43,IF($L$14&gt;$AJ43,$AK43,HLOOKUP($AJ43-$L$14,CapX!$A$18:$AP$26,$H$24,FALSE)*$AK43))</f>
        <v>13701557.2575</v>
      </c>
      <c r="AM43" s="16">
        <f>IF($L$15="",$AK43,IF($L$15&gt;$AJ43,$AK43,HLOOKUP($AJ43-$L$15,CapX!$A$18:$AP$26,$H$24,FALSE)*$AK43))</f>
        <v>13701557.2575</v>
      </c>
      <c r="AN43" s="16">
        <f>IF($L$16="",$AK43,IF($L$16&gt;$AJ43,$AK43,HLOOKUP($AJ43-$L$16,CapX!$A$18:$AP$26,$H$24,FALSE)*$AK43))</f>
        <v>13701557.2575</v>
      </c>
      <c r="AO43" s="136">
        <f>IF($L$17="",$AK43,IF($L$17&gt;$AJ43,$AK43,HLOOKUP($AJ43-$L$17,CapX!$A$18:$AP$26,$H$24,FALSE)*$AK43))</f>
        <v>13701557.2575</v>
      </c>
      <c r="AP43" s="16">
        <f>IF($L$18="",$AK43,IF($L$18&gt;$AJ43,$AK43,HLOOKUP($AJ43-$L$18,CapX!$A$18:$AP$26,$H$24,FALSE)*$AK43))</f>
        <v>13701557.2575</v>
      </c>
      <c r="AQ43" s="16">
        <f>IF($L$19="",$AK43,IF($L$19&gt;$AJ43,$AK43,HLOOKUP($AJ43-$L$19,CapX!$A$18:$AP$26,$H$24,FALSE)*$AK43))</f>
        <v>13701557.2575</v>
      </c>
      <c r="AS43" s="19">
        <v>2017</v>
      </c>
      <c r="AT43" s="16">
        <f t="shared" ref="AT43:AT71" si="12">IF($AS43&gt;$J$14,0,IF($AS43=$J$14,AL43*$H$30,IF($AS43+1=$J$14,AL43*$H$29,IF($AS43+2=$J$14,AL43*$H$28,IF($AS43+3=$J$14,AL43*$H$27,AL43)))))</f>
        <v>13701557.2575</v>
      </c>
      <c r="AU43" s="16">
        <f t="shared" ref="AU43:AU71" si="13">IF($AS43&gt;$J$15,0,IF($AS43=$J$15,AM43*$H$30,IF($AS43+1=$J$15,AM43*$H$29,IF($AS43+2=$J$15,AM43*$H$28,IF($AS43+3=$J$15,AM43*$H$27,AM43)))))</f>
        <v>13701557.2575</v>
      </c>
      <c r="AV43" s="16">
        <f t="shared" ref="AV43:AV71" si="14">IF($AS43&gt;$J$16,0,IF($AS43=$J$16,AN43*$H$30,IF($AS43+1=$J$16,AN43*$H$29,IF($AS43+2=$J$16,AN43*$H$28,IF($AS43+3=$J$16,AN43*$H$27,AN43)))))</f>
        <v>13701557.2575</v>
      </c>
      <c r="AW43" s="16">
        <f t="shared" ref="AW43:AW71" si="15">IF($AS43&gt;$J$17,0,IF($AS43=$J$17,AO43*$H$30,IF($AS43+1=$J$17,AO43*$H$29,IF($AS43+2=$J$17,AO43*$H$28,IF($AS43+3=$J$17,AO43*$H$27,AO43)))))</f>
        <v>13701557.2575</v>
      </c>
      <c r="AX43" s="136">
        <f t="shared" ref="AX43:AX71" si="16">IF($AS43&gt;$J$18,0,IF($AS43=$J$18,AP43*$H$30,IF($AS43+1=$J$18,AP43*$H$29,IF($AS43+2=$J$18,AP43*$H$28,IF($AS43+3=$J$18,AP43*$H$27,AP43)))))</f>
        <v>13701557.2575</v>
      </c>
      <c r="AY43" s="16">
        <f t="shared" ref="AY43:AY71" si="17">IF($AS43&gt;$J$19,0,IF($AS43=$J$19,AQ43*$H$30,IF($AS43+1=$J$19,AQ43*$H$29,IF($AS43+2=$J$19,AQ43*$H$28,IF($AS43+3=$J$19,AQ43*$H$27,AQ43)))))</f>
        <v>0</v>
      </c>
      <c r="BA43" s="135"/>
      <c r="BB43" s="143"/>
      <c r="BC43" s="143"/>
      <c r="BD43" s="143"/>
      <c r="BE43" s="143"/>
      <c r="BF43" s="143"/>
      <c r="BG43" s="143"/>
      <c r="BH43" s="140"/>
      <c r="BI43" s="135"/>
      <c r="BJ43" s="143"/>
      <c r="BK43" s="143"/>
      <c r="BL43" s="143"/>
      <c r="BM43" s="143"/>
      <c r="BN43" s="143"/>
      <c r="BO43" s="143"/>
      <c r="BP43" s="140"/>
    </row>
    <row r="44" spans="1:68">
      <c r="A44" s="67"/>
      <c r="B44" s="67"/>
      <c r="C44" s="67"/>
      <c r="D44" s="67"/>
      <c r="E44" s="67"/>
      <c r="F44" s="67"/>
      <c r="G44" s="67"/>
      <c r="H44" s="20">
        <v>2018</v>
      </c>
      <c r="I44" s="16">
        <f t="shared" ref="I44:I71" si="18">AC44+AT44</f>
        <v>13498670.8059</v>
      </c>
      <c r="J44" s="16">
        <f t="shared" si="5"/>
        <v>15515713.57</v>
      </c>
      <c r="K44" s="16">
        <f t="shared" si="5"/>
        <v>15515713.57</v>
      </c>
      <c r="L44" s="16">
        <f t="shared" si="5"/>
        <v>11312171.421744376</v>
      </c>
      <c r="M44" s="16">
        <f t="shared" si="5"/>
        <v>11312171.421744376</v>
      </c>
      <c r="N44" s="16">
        <f t="shared" si="5"/>
        <v>0</v>
      </c>
      <c r="O44" s="67"/>
      <c r="P44" s="67"/>
      <c r="Q44" s="67"/>
      <c r="R44" s="67"/>
      <c r="S44" s="20">
        <v>2018</v>
      </c>
      <c r="T44" s="84">
        <f>HLOOKUP($S44,CapX!$A$11:$AP$14,2,FALSE)</f>
        <v>9138973.3925000001</v>
      </c>
      <c r="U44" s="84">
        <f>IF($K$14="",$T44,IF($K$14&gt;$S44,$T44,HLOOKUP($S44-$K$14,CapX!$A$18:$AP$26,$H$24,FALSE)*$T44))</f>
        <v>7950906.8514750004</v>
      </c>
      <c r="V44" s="16">
        <f>IF($K$15="",$T44,IF($K$15&gt;$S44,$T44,HLOOKUP($S44-$K$15,CapX!$A$18:$AP$26,$H$24,FALSE)*$T44))</f>
        <v>9138973.3925000001</v>
      </c>
      <c r="W44" s="16">
        <f>IF($K$16="",$T44,IF($K$16&gt;$S44,$T44,HLOOKUP($S44-$K$16,CapX!$A$18:$AP$26,$H$24,FALSE)*$T44))</f>
        <v>9138973.3925000001</v>
      </c>
      <c r="X44" s="16">
        <f>IF($K$17="",$T44,IF($K$17&gt;$S44,$T44,HLOOKUP($S44-$K$17,CapX!$A$18:$AP$26,$H$24,FALSE)*$T44))</f>
        <v>7950906.8514750004</v>
      </c>
      <c r="Y44" s="16">
        <f>IF($K$18="",$T44,IF($K$18&gt;$S44,$T44,HLOOKUP($S44-$K$18,CapX!$A$18:$AP$26,$H$24,FALSE)*$T44))</f>
        <v>7950906.8514750004</v>
      </c>
      <c r="Z44" s="16">
        <f>IF($K$19="",$T44,IF($K$19&gt;$S44,$T44,HLOOKUP($S44-$K$19,CapX!$A$18:$AP$26,$H$24,FALSE)*$T44))</f>
        <v>9138973.3925000001</v>
      </c>
      <c r="AB44" s="20">
        <v>2018</v>
      </c>
      <c r="AC44" s="16">
        <f t="shared" si="6"/>
        <v>7950906.8514750004</v>
      </c>
      <c r="AD44" s="16">
        <f t="shared" si="7"/>
        <v>9138973.3925000001</v>
      </c>
      <c r="AE44" s="16">
        <f t="shared" si="8"/>
        <v>9138973.3925000001</v>
      </c>
      <c r="AF44" s="16">
        <f t="shared" si="9"/>
        <v>5764407.4673193749</v>
      </c>
      <c r="AG44" s="136">
        <f t="shared" si="10"/>
        <v>5764407.4673193749</v>
      </c>
      <c r="AH44" s="16">
        <f t="shared" si="11"/>
        <v>0</v>
      </c>
      <c r="AJ44" s="20">
        <v>2018</v>
      </c>
      <c r="AK44" s="16">
        <f>HLOOKUP($S44,CapX!$A$11:$AP$14,3,FALSE)</f>
        <v>6376740.1775000002</v>
      </c>
      <c r="AL44" s="16">
        <f>IF($L$14="",$AK44,IF($L$14&gt;$AJ44,$AK44,HLOOKUP($AJ44-$L$14,CapX!$A$18:$AP$26,$H$24,FALSE)*$AK44))</f>
        <v>5547763.9544250006</v>
      </c>
      <c r="AM44" s="16">
        <f>IF($L$15="",$AK44,IF($L$15&gt;$AJ44,$AK44,HLOOKUP($AJ44-$L$15,CapX!$A$18:$AP$26,$H$24,FALSE)*$AK44))</f>
        <v>6376740.1775000002</v>
      </c>
      <c r="AN44" s="16">
        <f>IF($L$16="",$AK44,IF($L$16&gt;$AJ44,$AK44,HLOOKUP($AJ44-$L$16,CapX!$A$18:$AP$26,$H$24,FALSE)*$AK44))</f>
        <v>6376740.1775000002</v>
      </c>
      <c r="AO44" s="136">
        <f>IF($L$17="",$AK44,IF($L$17&gt;$AJ44,$AK44,HLOOKUP($AJ44-$L$17,CapX!$A$18:$AP$26,$H$24,FALSE)*$AK44))</f>
        <v>5547763.9544250006</v>
      </c>
      <c r="AP44" s="16">
        <f>IF($L$18="",$AK44,IF($L$18&gt;$AJ44,$AK44,HLOOKUP($AJ44-$L$18,CapX!$A$18:$AP$26,$H$24,FALSE)*$AK44))</f>
        <v>5547763.9544250006</v>
      </c>
      <c r="AQ44" s="16">
        <f>IF($L$19="",$AK44,IF($L$19&gt;$AJ44,$AK44,HLOOKUP($AJ44-$L$19,CapX!$A$18:$AP$26,$H$24,FALSE)*$AK44))</f>
        <v>6376740.1775000002</v>
      </c>
      <c r="AS44" s="20">
        <v>2018</v>
      </c>
      <c r="AT44" s="16">
        <f t="shared" si="12"/>
        <v>5547763.9544250006</v>
      </c>
      <c r="AU44" s="16">
        <f t="shared" si="13"/>
        <v>6376740.1775000002</v>
      </c>
      <c r="AV44" s="16">
        <f t="shared" si="14"/>
        <v>6376740.1775000002</v>
      </c>
      <c r="AW44" s="16">
        <f t="shared" si="15"/>
        <v>5547763.9544250006</v>
      </c>
      <c r="AX44" s="136">
        <f t="shared" si="16"/>
        <v>5547763.9544250006</v>
      </c>
      <c r="AY44" s="16">
        <f t="shared" si="17"/>
        <v>0</v>
      </c>
      <c r="BA44" s="135"/>
      <c r="BB44" s="143"/>
      <c r="BC44" s="143"/>
      <c r="BD44" s="143"/>
      <c r="BE44" s="143"/>
      <c r="BF44" s="143"/>
      <c r="BG44" s="143"/>
      <c r="BH44" s="140"/>
      <c r="BI44" s="135"/>
      <c r="BJ44" s="143"/>
      <c r="BK44" s="143"/>
      <c r="BL44" s="143"/>
      <c r="BM44" s="143"/>
      <c r="BN44" s="143"/>
      <c r="BO44" s="143"/>
      <c r="BP44" s="140"/>
    </row>
    <row r="45" spans="1:68">
      <c r="A45" s="67"/>
      <c r="B45" s="67"/>
      <c r="C45" s="67"/>
      <c r="D45" s="67"/>
      <c r="E45" s="67"/>
      <c r="F45" s="67"/>
      <c r="G45" s="67"/>
      <c r="H45" s="20">
        <v>2019</v>
      </c>
      <c r="I45" s="16">
        <f t="shared" si="18"/>
        <v>9009639.2204999998</v>
      </c>
      <c r="J45" s="16">
        <f t="shared" si="5"/>
        <v>10355907.15</v>
      </c>
      <c r="K45" s="16">
        <f t="shared" si="5"/>
        <v>10355907.15</v>
      </c>
      <c r="L45" s="16">
        <f t="shared" si="5"/>
        <v>7309308.2972173505</v>
      </c>
      <c r="M45" s="16">
        <f t="shared" si="5"/>
        <v>7309308.2972173505</v>
      </c>
      <c r="N45" s="16">
        <f t="shared" si="5"/>
        <v>0</v>
      </c>
      <c r="O45" s="67"/>
      <c r="P45" s="67"/>
      <c r="Q45" s="67"/>
      <c r="R45" s="67"/>
      <c r="S45" s="20">
        <v>2019</v>
      </c>
      <c r="T45" s="84">
        <f>HLOOKUP($S45,CapX!$A$11:$AP$14,2,FALSE)</f>
        <v>3802341.1675</v>
      </c>
      <c r="U45" s="84">
        <f>IF($K$14="",$T45,IF($K$14&gt;$S45,$T45,HLOOKUP($S45-$K$14,CapX!$A$18:$AP$26,$H$24,FALSE)*$T45))</f>
        <v>3308036.8157250001</v>
      </c>
      <c r="V45" s="16">
        <f>IF($K$15="",$T45,IF($K$15&gt;$S45,$T45,HLOOKUP($S45-$K$15,CapX!$A$18:$AP$26,$H$24,FALSE)*$T45))</f>
        <v>3802341.1675</v>
      </c>
      <c r="W45" s="16">
        <f>IF($K$16="",$T45,IF($K$16&gt;$S45,$T45,HLOOKUP($S45-$K$16,CapX!$A$18:$AP$26,$H$24,FALSE)*$T45))</f>
        <v>3802341.1675</v>
      </c>
      <c r="X45" s="16">
        <f>IF($K$17="",$T45,IF($K$17&gt;$S45,$T45,HLOOKUP($S45-$K$17,CapX!$A$18:$AP$26,$H$24,FALSE)*$T45))</f>
        <v>3308036.8157250001</v>
      </c>
      <c r="Y45" s="16">
        <f>IF($K$18="",$T45,IF($K$18&gt;$S45,$T45,HLOOKUP($S45-$K$18,CapX!$A$18:$AP$26,$H$24,FALSE)*$T45))</f>
        <v>3308036.8157250001</v>
      </c>
      <c r="Z45" s="16">
        <f>IF($K$19="",$T45,IF($K$19&gt;$S45,$T45,HLOOKUP($S45-$K$19,CapX!$A$18:$AP$26,$H$24,FALSE)*$T45))</f>
        <v>3802341.1675</v>
      </c>
      <c r="AB45" s="20">
        <v>2019</v>
      </c>
      <c r="AC45" s="16">
        <f t="shared" si="6"/>
        <v>3308036.8157250001</v>
      </c>
      <c r="AD45" s="16">
        <f t="shared" si="7"/>
        <v>3802341.1675</v>
      </c>
      <c r="AE45" s="16">
        <f t="shared" si="8"/>
        <v>3802341.1675</v>
      </c>
      <c r="AF45" s="16">
        <f t="shared" si="9"/>
        <v>1607705.89244235</v>
      </c>
      <c r="AG45" s="136">
        <f t="shared" si="10"/>
        <v>1607705.89244235</v>
      </c>
      <c r="AH45" s="16">
        <f t="shared" si="11"/>
        <v>0</v>
      </c>
      <c r="AJ45" s="20">
        <v>2019</v>
      </c>
      <c r="AK45" s="16">
        <f>HLOOKUP($S45,CapX!$A$11:$AP$14,3,FALSE)</f>
        <v>6553565.9824999999</v>
      </c>
      <c r="AL45" s="16">
        <f>IF($L$14="",$AK45,IF($L$14&gt;$AJ45,$AK45,HLOOKUP($AJ45-$L$14,CapX!$A$18:$AP$26,$H$24,FALSE)*$AK45))</f>
        <v>5701602.4047750002</v>
      </c>
      <c r="AM45" s="16">
        <f>IF($L$15="",$AK45,IF($L$15&gt;$AJ45,$AK45,HLOOKUP($AJ45-$L$15,CapX!$A$18:$AP$26,$H$24,FALSE)*$AK45))</f>
        <v>6553565.9824999999</v>
      </c>
      <c r="AN45" s="16">
        <f>IF($L$16="",$AK45,IF($L$16&gt;$AJ45,$AK45,HLOOKUP($AJ45-$L$16,CapX!$A$18:$AP$26,$H$24,FALSE)*$AK45))</f>
        <v>6553565.9824999999</v>
      </c>
      <c r="AO45" s="136">
        <f>IF($L$17="",$AK45,IF($L$17&gt;$AJ45,$AK45,HLOOKUP($AJ45-$L$17,CapX!$A$18:$AP$26,$H$24,FALSE)*$AK45))</f>
        <v>5701602.4047750002</v>
      </c>
      <c r="AP45" s="16">
        <f>IF($L$18="",$AK45,IF($L$18&gt;$AJ45,$AK45,HLOOKUP($AJ45-$L$18,CapX!$A$18:$AP$26,$H$24,FALSE)*$AK45))</f>
        <v>5701602.4047750002</v>
      </c>
      <c r="AQ45" s="16">
        <f>IF($L$19="",$AK45,IF($L$19&gt;$AJ45,$AK45,HLOOKUP($AJ45-$L$19,CapX!$A$18:$AP$26,$H$24,FALSE)*$AK45))</f>
        <v>6553565.9824999999</v>
      </c>
      <c r="AS45" s="20">
        <v>2019</v>
      </c>
      <c r="AT45" s="16">
        <f t="shared" si="12"/>
        <v>5701602.4047750002</v>
      </c>
      <c r="AU45" s="16">
        <f t="shared" si="13"/>
        <v>6553565.9824999999</v>
      </c>
      <c r="AV45" s="16">
        <f t="shared" si="14"/>
        <v>6553565.9824999999</v>
      </c>
      <c r="AW45" s="16">
        <f t="shared" si="15"/>
        <v>5701602.4047750002</v>
      </c>
      <c r="AX45" s="136">
        <f t="shared" si="16"/>
        <v>5701602.4047750002</v>
      </c>
      <c r="AY45" s="16">
        <f t="shared" si="17"/>
        <v>0</v>
      </c>
      <c r="BA45" s="135"/>
      <c r="BB45" s="143"/>
      <c r="BC45" s="143"/>
      <c r="BD45" s="143"/>
      <c r="BE45" s="143"/>
      <c r="BF45" s="143"/>
      <c r="BG45" s="143"/>
      <c r="BH45" s="140"/>
      <c r="BI45" s="135"/>
      <c r="BJ45" s="143"/>
      <c r="BK45" s="143"/>
      <c r="BL45" s="143"/>
      <c r="BM45" s="143"/>
      <c r="BN45" s="143"/>
      <c r="BO45" s="143"/>
      <c r="BP45" s="140"/>
    </row>
    <row r="46" spans="1:68">
      <c r="A46" s="67"/>
      <c r="B46" s="67"/>
      <c r="C46" s="67"/>
      <c r="D46" s="67"/>
      <c r="E46" s="67"/>
      <c r="F46" s="67"/>
      <c r="G46" s="67"/>
      <c r="H46" s="20">
        <v>2020</v>
      </c>
      <c r="I46" s="16">
        <f t="shared" si="18"/>
        <v>14520055.016700001</v>
      </c>
      <c r="J46" s="16">
        <f t="shared" si="5"/>
        <v>14520055.016700001</v>
      </c>
      <c r="K46" s="16">
        <f t="shared" si="5"/>
        <v>11519096.486919375</v>
      </c>
      <c r="L46" s="16">
        <f t="shared" si="5"/>
        <v>10305043.965439651</v>
      </c>
      <c r="M46" s="16">
        <f t="shared" si="5"/>
        <v>10305043.965439651</v>
      </c>
      <c r="N46" s="16">
        <f t="shared" si="5"/>
        <v>0</v>
      </c>
      <c r="O46" s="67"/>
      <c r="P46" s="67"/>
      <c r="Q46" s="67"/>
      <c r="R46" s="67"/>
      <c r="S46" s="20">
        <v>2020</v>
      </c>
      <c r="T46" s="84">
        <f>HLOOKUP($S46,CapX!$A$11:$AP$14,2,FALSE)</f>
        <v>6163918.9424999999</v>
      </c>
      <c r="U46" s="84">
        <f>IF($K$14="",$T46,IF($K$14&gt;$S46,$T46,HLOOKUP($S46-$K$14,CapX!$A$18:$AP$26,$H$24,FALSE)*$T46))</f>
        <v>5362609.479975</v>
      </c>
      <c r="V46" s="16">
        <f>IF($K$15="",$T46,IF($K$15&gt;$S46,$T46,HLOOKUP($S46-$K$15,CapX!$A$18:$AP$26,$H$24,FALSE)*$T46))</f>
        <v>5362609.479975</v>
      </c>
      <c r="W46" s="16">
        <f>IF($K$16="",$T46,IF($K$16&gt;$S46,$T46,HLOOKUP($S46-$K$16,CapX!$A$18:$AP$26,$H$24,FALSE)*$T46))</f>
        <v>6163918.9424999999</v>
      </c>
      <c r="X46" s="16">
        <f>IF($K$17="",$T46,IF($K$17&gt;$S46,$T46,HLOOKUP($S46-$K$17,CapX!$A$18:$AP$26,$H$24,FALSE)*$T46))</f>
        <v>5362609.479975</v>
      </c>
      <c r="Y46" s="16">
        <f>IF($K$18="",$T46,IF($K$18&gt;$S46,$T46,HLOOKUP($S46-$K$18,CapX!$A$18:$AP$26,$H$24,FALSE)*$T46))</f>
        <v>5362609.479975</v>
      </c>
      <c r="Z46" s="16">
        <f>IF($K$19="",$T46,IF($K$19&gt;$S46,$T46,HLOOKUP($S46-$K$19,CapX!$A$18:$AP$26,$H$24,FALSE)*$T46))</f>
        <v>6163918.9424999999</v>
      </c>
      <c r="AB46" s="20">
        <v>2020</v>
      </c>
      <c r="AC46" s="16">
        <f t="shared" si="6"/>
        <v>5362609.479975</v>
      </c>
      <c r="AD46" s="16">
        <f t="shared" si="7"/>
        <v>5362609.479975</v>
      </c>
      <c r="AE46" s="16">
        <f t="shared" si="8"/>
        <v>3887891.8729818747</v>
      </c>
      <c r="AF46" s="16">
        <f t="shared" si="9"/>
        <v>1147598.42871465</v>
      </c>
      <c r="AG46" s="136">
        <f t="shared" si="10"/>
        <v>1147598.42871465</v>
      </c>
      <c r="AH46" s="16">
        <f t="shared" si="11"/>
        <v>0</v>
      </c>
      <c r="AJ46" s="20">
        <v>2020</v>
      </c>
      <c r="AK46" s="16">
        <f>HLOOKUP($S46,CapX!$A$11:$AP$14,3,FALSE)</f>
        <v>10525799.467500001</v>
      </c>
      <c r="AL46" s="16">
        <f>IF($L$14="",$AK46,IF($L$14&gt;$AJ46,$AK46,HLOOKUP($AJ46-$L$14,CapX!$A$18:$AP$26,$H$24,FALSE)*$AK46))</f>
        <v>9157445.5367250014</v>
      </c>
      <c r="AM46" s="16">
        <f>IF($L$15="",$AK46,IF($L$15&gt;$AJ46,$AK46,HLOOKUP($AJ46-$L$15,CapX!$A$18:$AP$26,$H$24,FALSE)*$AK46))</f>
        <v>9157445.5367250014</v>
      </c>
      <c r="AN46" s="16">
        <f>IF($L$16="",$AK46,IF($L$16&gt;$AJ46,$AK46,HLOOKUP($AJ46-$L$16,CapX!$A$18:$AP$26,$H$24,FALSE)*$AK46))</f>
        <v>10525799.467500001</v>
      </c>
      <c r="AO46" s="136">
        <f>IF($L$17="",$AK46,IF($L$17&gt;$AJ46,$AK46,HLOOKUP($AJ46-$L$17,CapX!$A$18:$AP$26,$H$24,FALSE)*$AK46))</f>
        <v>9157445.5367250014</v>
      </c>
      <c r="AP46" s="16">
        <f>IF($L$18="",$AK46,IF($L$18&gt;$AJ46,$AK46,HLOOKUP($AJ46-$L$18,CapX!$A$18:$AP$26,$H$24,FALSE)*$AK46))</f>
        <v>9157445.5367250014</v>
      </c>
      <c r="AQ46" s="16">
        <f>IF($L$19="",$AK46,IF($L$19&gt;$AJ46,$AK46,HLOOKUP($AJ46-$L$19,CapX!$A$18:$AP$26,$H$24,FALSE)*$AK46))</f>
        <v>10525799.467500001</v>
      </c>
      <c r="AS46" s="20">
        <v>2020</v>
      </c>
      <c r="AT46" s="16">
        <f t="shared" si="12"/>
        <v>9157445.5367250014</v>
      </c>
      <c r="AU46" s="16">
        <f t="shared" si="13"/>
        <v>9157445.5367250014</v>
      </c>
      <c r="AV46" s="16">
        <f t="shared" si="14"/>
        <v>7631204.6139375009</v>
      </c>
      <c r="AW46" s="16">
        <f t="shared" si="15"/>
        <v>9157445.5367250014</v>
      </c>
      <c r="AX46" s="136">
        <f t="shared" si="16"/>
        <v>9157445.5367250014</v>
      </c>
      <c r="AY46" s="16">
        <f t="shared" si="17"/>
        <v>0</v>
      </c>
      <c r="BA46" s="120"/>
      <c r="BB46" s="138"/>
      <c r="BC46" s="138"/>
      <c r="BD46" s="138"/>
      <c r="BE46" s="138"/>
      <c r="BF46" s="138"/>
      <c r="BG46" s="138"/>
      <c r="BI46" s="120"/>
      <c r="BJ46" s="138"/>
      <c r="BK46" s="138"/>
      <c r="BL46" s="138"/>
      <c r="BM46" s="138"/>
      <c r="BN46" s="138"/>
      <c r="BO46" s="138"/>
    </row>
    <row r="47" spans="1:68">
      <c r="A47" s="67"/>
      <c r="B47" s="67"/>
      <c r="C47" s="67"/>
      <c r="D47" s="67"/>
      <c r="E47" s="67"/>
      <c r="F47" s="67"/>
      <c r="G47" s="67"/>
      <c r="H47" s="20">
        <v>2021</v>
      </c>
      <c r="I47" s="16">
        <f t="shared" si="18"/>
        <v>12844693.324998107</v>
      </c>
      <c r="J47" s="16">
        <f t="shared" si="5"/>
        <v>12844693.324998107</v>
      </c>
      <c r="K47" s="16">
        <f t="shared" si="5"/>
        <v>6503594.1151725911</v>
      </c>
      <c r="L47" s="16">
        <f t="shared" si="5"/>
        <v>2973604.6215172829</v>
      </c>
      <c r="M47" s="16">
        <f t="shared" si="5"/>
        <v>3962236.361691785</v>
      </c>
      <c r="N47" s="16">
        <f t="shared" si="5"/>
        <v>0</v>
      </c>
      <c r="O47" s="67"/>
      <c r="P47" s="67"/>
      <c r="Q47" s="67"/>
      <c r="R47" s="67"/>
      <c r="S47" s="20">
        <v>2021</v>
      </c>
      <c r="T47" s="84">
        <f>HLOOKUP($S47,CapX!$A$11:$AP$14,2,FALSE)</f>
        <v>10631803.235945571</v>
      </c>
      <c r="U47" s="84">
        <f>IF($K$14="",$T47,IF($K$14&gt;$S47,$T47,HLOOKUP($S47-$K$14,CapX!$A$18:$AP$26,$H$24,FALSE)*$T47))</f>
        <v>9249668.815272646</v>
      </c>
      <c r="V47" s="16">
        <f>IF($K$15="",$T47,IF($K$15&gt;$S47,$T47,HLOOKUP($S47-$K$15,CapX!$A$18:$AP$26,$H$24,FALSE)*$T47))</f>
        <v>9249668.815272646</v>
      </c>
      <c r="W47" s="16">
        <f>IF($K$16="",$T47,IF($K$16&gt;$S47,$T47,HLOOKUP($S47-$K$16,CapX!$A$18:$AP$26,$H$24,FALSE)*$T47))</f>
        <v>10631803.235945571</v>
      </c>
      <c r="X47" s="16">
        <f>IF($K$17="",$T47,IF($K$17&gt;$S47,$T47,HLOOKUP($S47-$K$17,CapX!$A$18:$AP$26,$H$24,FALSE)*$T47))</f>
        <v>9249668.815272646</v>
      </c>
      <c r="Y47" s="16">
        <f>IF($K$18="",$T47,IF($K$18&gt;$S47,$T47,HLOOKUP($S47-$K$18,CapX!$A$18:$AP$26,$H$24,FALSE)*$T47))</f>
        <v>9249668.815272646</v>
      </c>
      <c r="Z47" s="16">
        <f>IF($K$19="",$T47,IF($K$19&gt;$S47,$T47,HLOOKUP($S47-$K$19,CapX!$A$18:$AP$26,$H$24,FALSE)*$T47))</f>
        <v>10631803.235945571</v>
      </c>
      <c r="AB47" s="20">
        <v>2021</v>
      </c>
      <c r="AC47" s="16">
        <f t="shared" si="6"/>
        <v>9249668.815272646</v>
      </c>
      <c r="AD47" s="16">
        <f t="shared" si="7"/>
        <v>9249668.815272646</v>
      </c>
      <c r="AE47" s="16">
        <f t="shared" si="8"/>
        <v>4495339.0442225058</v>
      </c>
      <c r="AF47" s="16">
        <f t="shared" si="9"/>
        <v>367211.85196632403</v>
      </c>
      <c r="AG47" s="136">
        <f t="shared" si="10"/>
        <v>367211.85196632403</v>
      </c>
      <c r="AH47" s="16">
        <f t="shared" si="11"/>
        <v>0</v>
      </c>
      <c r="AJ47" s="20">
        <v>2021</v>
      </c>
      <c r="AK47" s="16">
        <f>HLOOKUP($S47,CapX!$A$11:$AP$14,3,FALSE)</f>
        <v>4132212.0801442079</v>
      </c>
      <c r="AL47" s="16">
        <f>IF($L$14="",$AK47,IF($L$14&gt;$AJ47,$AK47,HLOOKUP($AJ47-$L$14,CapX!$A$18:$AP$26,$H$24,FALSE)*$AK47))</f>
        <v>3595024.5097254608</v>
      </c>
      <c r="AM47" s="16">
        <f>IF($L$15="",$AK47,IF($L$15&gt;$AJ47,$AK47,HLOOKUP($AJ47-$L$15,CapX!$A$18:$AP$26,$H$24,FALSE)*$AK47))</f>
        <v>3595024.5097254608</v>
      </c>
      <c r="AN47" s="16">
        <f>IF($L$16="",$AK47,IF($L$16&gt;$AJ47,$AK47,HLOOKUP($AJ47-$L$16,CapX!$A$18:$AP$26,$H$24,FALSE)*$AK47))</f>
        <v>4132212.0801442079</v>
      </c>
      <c r="AO47" s="136">
        <f>IF($L$17="",$AK47,IF($L$17&gt;$AJ47,$AK47,HLOOKUP($AJ47-$L$17,CapX!$A$18:$AP$26,$H$24,FALSE)*$AK47))</f>
        <v>3595024.5097254608</v>
      </c>
      <c r="AP47" s="16">
        <f>IF($L$18="",$AK47,IF($L$18&gt;$AJ47,$AK47,HLOOKUP($AJ47-$L$18,CapX!$A$18:$AP$26,$H$24,FALSE)*$AK47))</f>
        <v>3595024.5097254608</v>
      </c>
      <c r="AQ47" s="16">
        <f>IF($L$19="",$AK47,IF($L$19&gt;$AJ47,$AK47,HLOOKUP($AJ47-$L$19,CapX!$A$18:$AP$26,$H$24,FALSE)*$AK47))</f>
        <v>4132212.0801442079</v>
      </c>
      <c r="AS47" s="20">
        <v>2021</v>
      </c>
      <c r="AT47" s="16">
        <f t="shared" si="12"/>
        <v>3595024.5097254608</v>
      </c>
      <c r="AU47" s="16">
        <f t="shared" si="13"/>
        <v>3595024.5097254608</v>
      </c>
      <c r="AV47" s="16">
        <f t="shared" si="14"/>
        <v>2008255.0709500851</v>
      </c>
      <c r="AW47" s="16">
        <f t="shared" si="15"/>
        <v>2606392.7695509591</v>
      </c>
      <c r="AX47" s="136">
        <f t="shared" si="16"/>
        <v>3595024.5097254608</v>
      </c>
      <c r="AY47" s="16">
        <f t="shared" si="17"/>
        <v>0</v>
      </c>
      <c r="BA47" s="120"/>
      <c r="BB47" s="138"/>
      <c r="BC47" s="138"/>
      <c r="BD47" s="138"/>
      <c r="BE47" s="138"/>
      <c r="BF47" s="138"/>
      <c r="BG47" s="138"/>
      <c r="BI47" s="120"/>
      <c r="BJ47" s="138"/>
      <c r="BK47" s="138"/>
      <c r="BL47" s="138"/>
      <c r="BM47" s="138"/>
      <c r="BN47" s="138"/>
      <c r="BO47" s="138"/>
    </row>
    <row r="48" spans="1:68">
      <c r="A48" s="67"/>
      <c r="B48" s="67"/>
      <c r="C48" s="67"/>
      <c r="D48" s="67"/>
      <c r="E48" s="67"/>
      <c r="F48" s="67"/>
      <c r="G48" s="67"/>
      <c r="H48" s="20">
        <v>2022</v>
      </c>
      <c r="I48" s="16">
        <f t="shared" si="18"/>
        <v>9373628.6450081989</v>
      </c>
      <c r="J48" s="16">
        <f t="shared" si="5"/>
        <v>6795880.767630944</v>
      </c>
      <c r="K48" s="16">
        <f t="shared" si="5"/>
        <v>2005956.5300317546</v>
      </c>
      <c r="L48" s="16">
        <f t="shared" si="5"/>
        <v>2882926.310976964</v>
      </c>
      <c r="M48" s="16">
        <f t="shared" si="5"/>
        <v>5931947.1419279091</v>
      </c>
      <c r="N48" s="16">
        <f t="shared" si="5"/>
        <v>0</v>
      </c>
      <c r="O48" s="67"/>
      <c r="P48" s="67"/>
      <c r="Q48" s="67"/>
      <c r="R48" s="67"/>
      <c r="S48" s="20">
        <v>2022</v>
      </c>
      <c r="T48" s="84">
        <f>HLOOKUP($S48,CapX!$A$11:$AP$14,2,FALSE)</f>
        <v>3955955.7506670002</v>
      </c>
      <c r="U48" s="84">
        <f>IF($K$14="",$T48,IF($K$14&gt;$S48,$T48,HLOOKUP($S48-$K$14,CapX!$A$18:$AP$26,$H$24,FALSE)*$T48))</f>
        <v>3441681.5030802903</v>
      </c>
      <c r="V48" s="16">
        <f>IF($K$15="",$T48,IF($K$15&gt;$S48,$T48,HLOOKUP($S48-$K$15,CapX!$A$18:$AP$26,$H$24,FALSE)*$T48))</f>
        <v>3441681.5030802903</v>
      </c>
      <c r="W48" s="16">
        <f>IF($K$16="",$T48,IF($K$16&gt;$S48,$T48,HLOOKUP($S48-$K$16,CapX!$A$18:$AP$26,$H$24,FALSE)*$T48))</f>
        <v>3441681.5030802903</v>
      </c>
      <c r="X48" s="16">
        <f>IF($K$17="",$T48,IF($K$17&gt;$S48,$T48,HLOOKUP($S48-$K$17,CapX!$A$18:$AP$26,$H$24,FALSE)*$T48))</f>
        <v>3441681.5030802903</v>
      </c>
      <c r="Y48" s="16">
        <f>IF($K$18="",$T48,IF($K$18&gt;$S48,$T48,HLOOKUP($S48-$K$18,CapX!$A$18:$AP$26,$H$24,FALSE)*$T48))</f>
        <v>3441681.5030802903</v>
      </c>
      <c r="Z48" s="16">
        <f>IF($K$19="",$T48,IF($K$19&gt;$S48,$T48,HLOOKUP($S48-$K$19,CapX!$A$18:$AP$26,$H$24,FALSE)*$T48))</f>
        <v>3955955.7506670002</v>
      </c>
      <c r="AB48" s="20">
        <v>2022</v>
      </c>
      <c r="AC48" s="16">
        <f t="shared" si="6"/>
        <v>3441681.5030802903</v>
      </c>
      <c r="AD48" s="16">
        <f t="shared" si="7"/>
        <v>2495219.0897332104</v>
      </c>
      <c r="AE48" s="16">
        <f t="shared" si="8"/>
        <v>736519.8416591821</v>
      </c>
      <c r="AF48" s="16">
        <f t="shared" si="9"/>
        <v>0</v>
      </c>
      <c r="AG48" s="136">
        <f t="shared" si="10"/>
        <v>0</v>
      </c>
      <c r="AH48" s="16">
        <f t="shared" si="11"/>
        <v>0</v>
      </c>
      <c r="AJ48" s="20">
        <v>2022</v>
      </c>
      <c r="AK48" s="16">
        <f>HLOOKUP($S48,CapX!$A$11:$AP$14,3,FALSE)</f>
        <v>6818330.0481929993</v>
      </c>
      <c r="AL48" s="16">
        <f>IF($L$14="",$AK48,IF($L$14&gt;$AJ48,$AK48,HLOOKUP($AJ48-$L$14,CapX!$A$18:$AP$26,$H$24,FALSE)*$AK48))</f>
        <v>5931947.1419279091</v>
      </c>
      <c r="AM48" s="16">
        <f>IF($L$15="",$AK48,IF($L$15&gt;$AJ48,$AK48,HLOOKUP($AJ48-$L$15,CapX!$A$18:$AP$26,$H$24,FALSE)*$AK48))</f>
        <v>5931947.1419279091</v>
      </c>
      <c r="AN48" s="16">
        <f>IF($L$16="",$AK48,IF($L$16&gt;$AJ48,$AK48,HLOOKUP($AJ48-$L$16,CapX!$A$18:$AP$26,$H$24,FALSE)*$AK48))</f>
        <v>5931947.1419279091</v>
      </c>
      <c r="AO48" s="136">
        <f>IF($L$17="",$AK48,IF($L$17&gt;$AJ48,$AK48,HLOOKUP($AJ48-$L$17,CapX!$A$18:$AP$26,$H$24,FALSE)*$AK48))</f>
        <v>5931947.1419279091</v>
      </c>
      <c r="AP48" s="16">
        <f>IF($L$18="",$AK48,IF($L$18&gt;$AJ48,$AK48,HLOOKUP($AJ48-$L$18,CapX!$A$18:$AP$26,$H$24,FALSE)*$AK48))</f>
        <v>5931947.1419279091</v>
      </c>
      <c r="AQ48" s="16">
        <f>IF($L$19="",$AK48,IF($L$19&gt;$AJ48,$AK48,HLOOKUP($AJ48-$L$19,CapX!$A$18:$AP$26,$H$24,FALSE)*$AK48))</f>
        <v>6818330.0481929993</v>
      </c>
      <c r="AS48" s="20">
        <v>2022</v>
      </c>
      <c r="AT48" s="16">
        <f t="shared" si="12"/>
        <v>5931947.1419279091</v>
      </c>
      <c r="AU48" s="16">
        <f t="shared" si="13"/>
        <v>4300661.6778977336</v>
      </c>
      <c r="AV48" s="16">
        <f t="shared" si="14"/>
        <v>1269436.6883725724</v>
      </c>
      <c r="AW48" s="16">
        <f t="shared" si="15"/>
        <v>2882926.310976964</v>
      </c>
      <c r="AX48" s="136">
        <f t="shared" si="16"/>
        <v>5931947.1419279091</v>
      </c>
      <c r="AY48" s="16">
        <f t="shared" si="17"/>
        <v>0</v>
      </c>
      <c r="BA48" s="120"/>
      <c r="BB48" s="138"/>
      <c r="BC48" s="138"/>
      <c r="BD48" s="138"/>
      <c r="BE48" s="138"/>
      <c r="BF48" s="138"/>
      <c r="BG48" s="138"/>
      <c r="BI48" s="120"/>
      <c r="BJ48" s="138"/>
      <c r="BK48" s="138"/>
      <c r="BL48" s="138"/>
      <c r="BM48" s="138"/>
      <c r="BN48" s="138"/>
      <c r="BO48" s="138"/>
    </row>
    <row r="49" spans="1:67">
      <c r="A49" s="67"/>
      <c r="B49" s="67"/>
      <c r="C49" s="67"/>
      <c r="D49" s="67"/>
      <c r="E49" s="67"/>
      <c r="F49" s="67"/>
      <c r="G49" s="67"/>
      <c r="H49" s="20">
        <v>2023</v>
      </c>
      <c r="I49" s="16">
        <f t="shared" si="18"/>
        <v>15106665.239374679</v>
      </c>
      <c r="J49" s="16">
        <f t="shared" si="5"/>
        <v>7341839.3063360937</v>
      </c>
      <c r="K49" s="16">
        <f t="shared" si="5"/>
        <v>599734.61000317475</v>
      </c>
      <c r="L49" s="16">
        <f t="shared" si="5"/>
        <v>2038864.9559914595</v>
      </c>
      <c r="M49" s="16">
        <f t="shared" si="5"/>
        <v>9527406.3364086896</v>
      </c>
      <c r="N49" s="16">
        <f t="shared" si="5"/>
        <v>0</v>
      </c>
      <c r="O49" s="67"/>
      <c r="P49" s="67"/>
      <c r="Q49" s="67"/>
      <c r="R49" s="67"/>
      <c r="S49" s="20">
        <v>2023</v>
      </c>
      <c r="T49" s="84">
        <f>HLOOKUP($S49,CapX!$A$11:$AP$14,2,FALSE)</f>
        <v>6412941.2677769996</v>
      </c>
      <c r="U49" s="84">
        <f>IF($K$14="",$T49,IF($K$14&gt;$S49,$T49,HLOOKUP($S49-$K$14,CapX!$A$18:$AP$26,$H$24,FALSE)*$T49))</f>
        <v>5579258.9029659899</v>
      </c>
      <c r="V49" s="16">
        <f>IF($K$15="",$T49,IF($K$15&gt;$S49,$T49,HLOOKUP($S49-$K$15,CapX!$A$18:$AP$26,$H$24,FALSE)*$T49))</f>
        <v>5579258.9029659899</v>
      </c>
      <c r="W49" s="16">
        <f>IF($K$16="",$T49,IF($K$16&gt;$S49,$T49,HLOOKUP($S49-$K$16,CapX!$A$18:$AP$26,$H$24,FALSE)*$T49))</f>
        <v>5579258.9029659899</v>
      </c>
      <c r="X49" s="16">
        <f>IF($K$17="",$T49,IF($K$17&gt;$S49,$T49,HLOOKUP($S49-$K$17,CapX!$A$18:$AP$26,$H$24,FALSE)*$T49))</f>
        <v>5579258.9029659899</v>
      </c>
      <c r="Y49" s="16">
        <f>IF($K$18="",$T49,IF($K$18&gt;$S49,$T49,HLOOKUP($S49-$K$18,CapX!$A$18:$AP$26,$H$24,FALSE)*$T49))</f>
        <v>5579258.9029659899</v>
      </c>
      <c r="Z49" s="16">
        <f>IF($K$19="",$T49,IF($K$19&gt;$S49,$T49,HLOOKUP($S49-$K$19,CapX!$A$18:$AP$26,$H$24,FALSE)*$T49))</f>
        <v>6412941.2677769996</v>
      </c>
      <c r="AB49" s="20">
        <v>2023</v>
      </c>
      <c r="AC49" s="16">
        <f t="shared" si="6"/>
        <v>5579258.9029659899</v>
      </c>
      <c r="AD49" s="16">
        <f t="shared" si="7"/>
        <v>2711519.8268414713</v>
      </c>
      <c r="AE49" s="16">
        <f t="shared" si="8"/>
        <v>221496.57844774978</v>
      </c>
      <c r="AF49" s="16">
        <f t="shared" si="9"/>
        <v>0</v>
      </c>
      <c r="AG49" s="136">
        <f t="shared" si="10"/>
        <v>0</v>
      </c>
      <c r="AH49" s="16">
        <f t="shared" si="11"/>
        <v>0</v>
      </c>
      <c r="AJ49" s="20">
        <v>2023</v>
      </c>
      <c r="AK49" s="16">
        <f>HLOOKUP($S49,CapX!$A$11:$AP$14,3,FALSE)</f>
        <v>10951041.765986999</v>
      </c>
      <c r="AL49" s="16">
        <f>IF($L$14="",$AK49,IF($L$14&gt;$AJ49,$AK49,HLOOKUP($AJ49-$L$14,CapX!$A$18:$AP$26,$H$24,FALSE)*$AK49))</f>
        <v>9527406.3364086896</v>
      </c>
      <c r="AM49" s="16">
        <f>IF($L$15="",$AK49,IF($L$15&gt;$AJ49,$AK49,HLOOKUP($AJ49-$L$15,CapX!$A$18:$AP$26,$H$24,FALSE)*$AK49))</f>
        <v>9527406.3364086896</v>
      </c>
      <c r="AN49" s="16">
        <f>IF($L$16="",$AK49,IF($L$16&gt;$AJ49,$AK49,HLOOKUP($AJ49-$L$16,CapX!$A$18:$AP$26,$H$24,FALSE)*$AK49))</f>
        <v>9527406.3364086896</v>
      </c>
      <c r="AO49" s="136">
        <f>IF($L$17="",$AK49,IF($L$17&gt;$AJ49,$AK49,HLOOKUP($AJ49-$L$17,CapX!$A$18:$AP$26,$H$24,FALSE)*$AK49))</f>
        <v>9527406.3364086896</v>
      </c>
      <c r="AP49" s="16">
        <f>IF($L$18="",$AK49,IF($L$18&gt;$AJ49,$AK49,HLOOKUP($AJ49-$L$18,CapX!$A$18:$AP$26,$H$24,FALSE)*$AK49))</f>
        <v>9527406.3364086896</v>
      </c>
      <c r="AQ49" s="16">
        <f>IF($L$19="",$AK49,IF($L$19&gt;$AJ49,$AK49,HLOOKUP($AJ49-$L$19,CapX!$A$18:$AP$26,$H$24,FALSE)*$AK49))</f>
        <v>10951041.765986999</v>
      </c>
      <c r="AS49" s="20">
        <v>2023</v>
      </c>
      <c r="AT49" s="16">
        <f t="shared" si="12"/>
        <v>9527406.3364086896</v>
      </c>
      <c r="AU49" s="16">
        <f t="shared" si="13"/>
        <v>4630319.4794946229</v>
      </c>
      <c r="AV49" s="16">
        <f t="shared" si="14"/>
        <v>378238.03155542497</v>
      </c>
      <c r="AW49" s="16">
        <f t="shared" si="15"/>
        <v>2038864.9559914595</v>
      </c>
      <c r="AX49" s="136">
        <f t="shared" si="16"/>
        <v>9527406.3364086896</v>
      </c>
      <c r="AY49" s="16">
        <f t="shared" si="17"/>
        <v>0</v>
      </c>
      <c r="BA49" s="120"/>
      <c r="BB49" s="138"/>
      <c r="BC49" s="138"/>
      <c r="BD49" s="138"/>
      <c r="BE49" s="138"/>
      <c r="BF49" s="138"/>
      <c r="BG49" s="138"/>
      <c r="BI49" s="120"/>
      <c r="BJ49" s="138"/>
      <c r="BK49" s="138"/>
      <c r="BL49" s="138"/>
      <c r="BM49" s="138"/>
      <c r="BN49" s="138"/>
      <c r="BO49" s="138"/>
    </row>
    <row r="50" spans="1:67">
      <c r="A50" s="67"/>
      <c r="B50" s="67"/>
      <c r="C50" s="67"/>
      <c r="D50" s="67"/>
      <c r="E50" s="67"/>
      <c r="F50" s="67"/>
      <c r="G50" s="67"/>
      <c r="H50" s="20">
        <v>2024</v>
      </c>
      <c r="I50" s="16">
        <f t="shared" si="18"/>
        <v>9688623.7281128224</v>
      </c>
      <c r="J50" s="16">
        <f t="shared" si="5"/>
        <v>2859814.4521601987</v>
      </c>
      <c r="K50" s="16">
        <f t="shared" si="5"/>
        <v>0</v>
      </c>
      <c r="L50" s="16">
        <f t="shared" si="5"/>
        <v>148488.46094675924</v>
      </c>
      <c r="M50" s="16">
        <f t="shared" si="5"/>
        <v>3740263.4999183691</v>
      </c>
      <c r="N50" s="16">
        <f t="shared" si="5"/>
        <v>0</v>
      </c>
      <c r="O50" s="67"/>
      <c r="P50" s="67"/>
      <c r="Q50" s="67"/>
      <c r="R50" s="67"/>
      <c r="S50" s="20">
        <v>2024</v>
      </c>
      <c r="T50" s="84">
        <f>HLOOKUP($S50,CapX!$A$11:$AP$14,2,FALSE)</f>
        <v>11061328.086677773</v>
      </c>
      <c r="U50" s="84">
        <f>IF($K$14="",$T50,IF($K$14&gt;$S50,$T50,HLOOKUP($S50-$K$14,CapX!$A$18:$AP$26,$H$24,FALSE)*$T50))</f>
        <v>9623355.4354096632</v>
      </c>
      <c r="V50" s="16">
        <f>IF($K$15="",$T50,IF($K$15&gt;$S50,$T50,HLOOKUP($S50-$K$15,CapX!$A$18:$AP$26,$H$24,FALSE)*$T50))</f>
        <v>9623355.4354096632</v>
      </c>
      <c r="W50" s="16">
        <f>IF($K$16="",$T50,IF($K$16&gt;$S50,$T50,HLOOKUP($S50-$K$16,CapX!$A$18:$AP$26,$H$24,FALSE)*$T50))</f>
        <v>9623355.4354096632</v>
      </c>
      <c r="X50" s="16">
        <f>IF($K$17="",$T50,IF($K$17&gt;$S50,$T50,HLOOKUP($S50-$K$17,CapX!$A$18:$AP$26,$H$24,FALSE)*$T50))</f>
        <v>9623355.4354096632</v>
      </c>
      <c r="Y50" s="16">
        <f>IF($K$18="",$T50,IF($K$18&gt;$S50,$T50,HLOOKUP($S50-$K$18,CapX!$A$18:$AP$26,$H$24,FALSE)*$T50))</f>
        <v>9623355.4354096632</v>
      </c>
      <c r="Z50" s="16">
        <f>IF($K$19="",$T50,IF($K$19&gt;$S50,$T50,HLOOKUP($S50-$K$19,CapX!$A$18:$AP$26,$H$24,FALSE)*$T50))</f>
        <v>11061328.086677773</v>
      </c>
      <c r="AB50" s="20">
        <v>2024</v>
      </c>
      <c r="AC50" s="16">
        <f t="shared" si="6"/>
        <v>6976932.6906720055</v>
      </c>
      <c r="AD50" s="16">
        <f t="shared" si="7"/>
        <v>2059398.0631776678</v>
      </c>
      <c r="AE50" s="16">
        <f t="shared" si="8"/>
        <v>0</v>
      </c>
      <c r="AF50" s="16">
        <f t="shared" si="9"/>
        <v>0</v>
      </c>
      <c r="AG50" s="136">
        <f t="shared" si="10"/>
        <v>0</v>
      </c>
      <c r="AH50" s="16">
        <f t="shared" si="11"/>
        <v>0</v>
      </c>
      <c r="AJ50" s="20">
        <v>2024</v>
      </c>
      <c r="AK50" s="16">
        <f>HLOOKUP($S50,CapX!$A$11:$AP$14,3,FALSE)</f>
        <v>4299153.4481820334</v>
      </c>
      <c r="AL50" s="16">
        <f>IF($L$14="",$AK50,IF($L$14&gt;$AJ50,$AK50,HLOOKUP($AJ50-$L$14,CapX!$A$18:$AP$26,$H$24,FALSE)*$AK50))</f>
        <v>3740263.4999183691</v>
      </c>
      <c r="AM50" s="16">
        <f>IF($L$15="",$AK50,IF($L$15&gt;$AJ50,$AK50,HLOOKUP($AJ50-$L$15,CapX!$A$18:$AP$26,$H$24,FALSE)*$AK50))</f>
        <v>3740263.4999183691</v>
      </c>
      <c r="AN50" s="16">
        <f>IF($L$16="",$AK50,IF($L$16&gt;$AJ50,$AK50,HLOOKUP($AJ50-$L$16,CapX!$A$18:$AP$26,$H$24,FALSE)*$AK50))</f>
        <v>3740263.4999183691</v>
      </c>
      <c r="AO50" s="136">
        <f>IF($L$17="",$AK50,IF($L$17&gt;$AJ50,$AK50,HLOOKUP($AJ50-$L$17,CapX!$A$18:$AP$26,$H$24,FALSE)*$AK50))</f>
        <v>3740263.4999183691</v>
      </c>
      <c r="AP50" s="16">
        <f>IF($L$18="",$AK50,IF($L$18&gt;$AJ50,$AK50,HLOOKUP($AJ50-$L$18,CapX!$A$18:$AP$26,$H$24,FALSE)*$AK50))</f>
        <v>3740263.4999183691</v>
      </c>
      <c r="AQ50" s="16">
        <f>IF($L$19="",$AK50,IF($L$19&gt;$AJ50,$AK50,HLOOKUP($AJ50-$L$19,CapX!$A$18:$AP$26,$H$24,FALSE)*$AK50))</f>
        <v>4299153.4481820334</v>
      </c>
      <c r="AS50" s="20">
        <v>2024</v>
      </c>
      <c r="AT50" s="16">
        <f t="shared" si="12"/>
        <v>2711691.0374408173</v>
      </c>
      <c r="AU50" s="16">
        <f t="shared" si="13"/>
        <v>800416.38898253092</v>
      </c>
      <c r="AV50" s="16">
        <f t="shared" si="14"/>
        <v>0</v>
      </c>
      <c r="AW50" s="16">
        <f t="shared" si="15"/>
        <v>148488.46094675924</v>
      </c>
      <c r="AX50" s="136">
        <f t="shared" si="16"/>
        <v>3740263.4999183691</v>
      </c>
      <c r="AY50" s="16">
        <f t="shared" si="17"/>
        <v>0</v>
      </c>
      <c r="BA50" s="120"/>
      <c r="BB50" s="138"/>
      <c r="BC50" s="138"/>
      <c r="BD50" s="138"/>
      <c r="BE50" s="138"/>
      <c r="BF50" s="138"/>
      <c r="BG50" s="138"/>
      <c r="BI50" s="120"/>
      <c r="BJ50" s="138"/>
      <c r="BK50" s="138"/>
      <c r="BL50" s="138"/>
      <c r="BM50" s="138"/>
      <c r="BN50" s="138"/>
      <c r="BO50" s="138"/>
    </row>
    <row r="51" spans="1:67">
      <c r="A51" s="67"/>
      <c r="B51" s="67"/>
      <c r="C51" s="67"/>
      <c r="D51" s="67"/>
      <c r="E51" s="67"/>
      <c r="F51" s="67"/>
      <c r="G51" s="67"/>
      <c r="H51" s="20">
        <v>2025</v>
      </c>
      <c r="I51" s="16">
        <f t="shared" si="18"/>
        <v>4739629.0957415346</v>
      </c>
      <c r="J51" s="16">
        <f t="shared" si="5"/>
        <v>387167.23271798127</v>
      </c>
      <c r="K51" s="16">
        <f t="shared" si="5"/>
        <v>0</v>
      </c>
      <c r="L51" s="16">
        <f t="shared" si="5"/>
        <v>0</v>
      </c>
      <c r="M51" s="16">
        <f t="shared" si="5"/>
        <v>6171597.8064617971</v>
      </c>
      <c r="N51" s="16">
        <f t="shared" si="5"/>
        <v>0</v>
      </c>
      <c r="O51" s="67"/>
      <c r="P51" s="67"/>
      <c r="Q51" s="67"/>
      <c r="R51" s="67"/>
      <c r="S51" s="20">
        <v>2025</v>
      </c>
      <c r="T51" s="84">
        <f>HLOOKUP($S51,CapX!$A$11:$AP$14,2,FALSE)</f>
        <v>4115776.3629939472</v>
      </c>
      <c r="U51" s="84">
        <f>IF($K$14="",$T51,IF($K$14&gt;$S51,$T51,HLOOKUP($S51-$K$14,CapX!$A$18:$AP$26,$H$24,FALSE)*$T51))</f>
        <v>3580725.435804734</v>
      </c>
      <c r="V51" s="16">
        <f>IF($K$15="",$T51,IF($K$15&gt;$S51,$T51,HLOOKUP($S51-$K$15,CapX!$A$18:$AP$26,$H$24,FALSE)*$T51))</f>
        <v>3580725.435804734</v>
      </c>
      <c r="W51" s="16">
        <f>IF($K$16="",$T51,IF($K$16&gt;$S51,$T51,HLOOKUP($S51-$K$16,CapX!$A$18:$AP$26,$H$24,FALSE)*$T51))</f>
        <v>3580725.435804734</v>
      </c>
      <c r="X51" s="16">
        <f>IF($K$17="",$T51,IF($K$17&gt;$S51,$T51,HLOOKUP($S51-$K$17,CapX!$A$18:$AP$26,$H$24,FALSE)*$T51))</f>
        <v>3580725.435804734</v>
      </c>
      <c r="Y51" s="16">
        <f>IF($K$18="",$T51,IF($K$18&gt;$S51,$T51,HLOOKUP($S51-$K$18,CapX!$A$18:$AP$26,$H$24,FALSE)*$T51))</f>
        <v>3580725.435804734</v>
      </c>
      <c r="Z51" s="16">
        <f>IF($K$19="",$T51,IF($K$19&gt;$S51,$T51,HLOOKUP($S51-$K$19,CapX!$A$18:$AP$26,$H$24,FALSE)*$T51))</f>
        <v>4115776.3629939472</v>
      </c>
      <c r="AB51" s="20">
        <v>2025</v>
      </c>
      <c r="AC51" s="16">
        <f t="shared" si="6"/>
        <v>1740232.5618011006</v>
      </c>
      <c r="AD51" s="16">
        <f t="shared" si="7"/>
        <v>142154.79980144792</v>
      </c>
      <c r="AE51" s="16">
        <f t="shared" si="8"/>
        <v>0</v>
      </c>
      <c r="AF51" s="16">
        <f t="shared" si="9"/>
        <v>0</v>
      </c>
      <c r="AG51" s="136">
        <f t="shared" si="10"/>
        <v>0</v>
      </c>
      <c r="AH51" s="16">
        <f t="shared" si="11"/>
        <v>0</v>
      </c>
      <c r="AJ51" s="20">
        <v>2025</v>
      </c>
      <c r="AK51" s="16">
        <f>HLOOKUP($S51,CapX!$A$11:$AP$14,3,FALSE)</f>
        <v>7093790.5821399968</v>
      </c>
      <c r="AL51" s="16">
        <f>IF($L$14="",$AK51,IF($L$14&gt;$AJ51,$AK51,HLOOKUP($AJ51-$L$14,CapX!$A$18:$AP$26,$H$24,FALSE)*$AK51))</f>
        <v>6171597.8064617971</v>
      </c>
      <c r="AM51" s="16">
        <f>IF($L$15="",$AK51,IF($L$15&gt;$AJ51,$AK51,HLOOKUP($AJ51-$L$15,CapX!$A$18:$AP$26,$H$24,FALSE)*$AK51))</f>
        <v>6171597.8064617971</v>
      </c>
      <c r="AN51" s="16">
        <f>IF($L$16="",$AK51,IF($L$16&gt;$AJ51,$AK51,HLOOKUP($AJ51-$L$16,CapX!$A$18:$AP$26,$H$24,FALSE)*$AK51))</f>
        <v>6171597.8064617971</v>
      </c>
      <c r="AO51" s="136">
        <f>IF($L$17="",$AK51,IF($L$17&gt;$AJ51,$AK51,HLOOKUP($AJ51-$L$17,CapX!$A$18:$AP$26,$H$24,FALSE)*$AK51))</f>
        <v>6171597.8064617971</v>
      </c>
      <c r="AP51" s="16">
        <f>IF($L$18="",$AK51,IF($L$18&gt;$AJ51,$AK51,HLOOKUP($AJ51-$L$18,CapX!$A$18:$AP$26,$H$24,FALSE)*$AK51))</f>
        <v>6171597.8064617971</v>
      </c>
      <c r="AQ51" s="16">
        <f>IF($L$19="",$AK51,IF($L$19&gt;$AJ51,$AK51,HLOOKUP($AJ51-$L$19,CapX!$A$18:$AP$26,$H$24,FALSE)*$AK51))</f>
        <v>7093790.5821399968</v>
      </c>
      <c r="AS51" s="20">
        <v>2025</v>
      </c>
      <c r="AT51" s="16">
        <f t="shared" si="12"/>
        <v>2999396.5339404335</v>
      </c>
      <c r="AU51" s="16">
        <f t="shared" si="13"/>
        <v>245012.43291653335</v>
      </c>
      <c r="AV51" s="16">
        <f t="shared" si="14"/>
        <v>0</v>
      </c>
      <c r="AW51" s="16">
        <f t="shared" si="15"/>
        <v>0</v>
      </c>
      <c r="AX51" s="136">
        <f t="shared" si="16"/>
        <v>6171597.8064617971</v>
      </c>
      <c r="AY51" s="16">
        <f t="shared" si="17"/>
        <v>0</v>
      </c>
      <c r="BA51" s="120"/>
      <c r="BB51" s="138"/>
      <c r="BC51" s="138"/>
      <c r="BD51" s="138"/>
      <c r="BE51" s="138"/>
      <c r="BF51" s="138"/>
      <c r="BG51" s="138"/>
      <c r="BI51" s="120"/>
      <c r="BJ51" s="138"/>
      <c r="BK51" s="138"/>
      <c r="BL51" s="138"/>
      <c r="BM51" s="138"/>
      <c r="BN51" s="138"/>
      <c r="BO51" s="138"/>
    </row>
    <row r="52" spans="1:67">
      <c r="A52" s="67"/>
      <c r="B52" s="67"/>
      <c r="C52" s="67"/>
      <c r="D52" s="67"/>
      <c r="E52" s="67"/>
      <c r="F52" s="67"/>
      <c r="G52" s="67"/>
      <c r="H52" s="20">
        <v>2026</v>
      </c>
      <c r="I52" s="16">
        <f t="shared" si="18"/>
        <v>3363432.5462197186</v>
      </c>
      <c r="J52" s="16">
        <f t="shared" si="5"/>
        <v>0</v>
      </c>
      <c r="K52" s="16">
        <f t="shared" si="5"/>
        <v>0</v>
      </c>
      <c r="L52" s="16">
        <f t="shared" si="5"/>
        <v>0</v>
      </c>
      <c r="M52" s="16">
        <f t="shared" si="5"/>
        <v>7186427.3254897101</v>
      </c>
      <c r="N52" s="16">
        <f t="shared" si="5"/>
        <v>0</v>
      </c>
      <c r="O52" s="67"/>
      <c r="P52" s="67"/>
      <c r="Q52" s="67"/>
      <c r="R52" s="67"/>
      <c r="S52" s="20">
        <v>2026</v>
      </c>
      <c r="T52" s="84">
        <f>HLOOKUP($S52,CapX!$A$11:$AP$14,2,FALSE)</f>
        <v>6672024.0949951913</v>
      </c>
      <c r="U52" s="84">
        <f>IF($K$14="",$T52,IF($K$14&gt;$S52,$T52,HLOOKUP($S52-$K$14,CapX!$A$18:$AP$26,$H$24,FALSE)*$T52))</f>
        <v>5804660.9626458166</v>
      </c>
      <c r="V52" s="16">
        <f>IF($K$15="",$T52,IF($K$15&gt;$S52,$T52,HLOOKUP($S52-$K$15,CapX!$A$18:$AP$26,$H$24,FALSE)*$T52))</f>
        <v>5804660.9626458166</v>
      </c>
      <c r="W52" s="16">
        <f>IF($K$16="",$T52,IF($K$16&gt;$S52,$T52,HLOOKUP($S52-$K$16,CapX!$A$18:$AP$26,$H$24,FALSE)*$T52))</f>
        <v>5804660.9626458166</v>
      </c>
      <c r="X52" s="16">
        <f>IF($K$17="",$T52,IF($K$17&gt;$S52,$T52,HLOOKUP($S52-$K$17,CapX!$A$18:$AP$26,$H$24,FALSE)*$T52))</f>
        <v>5804660.9626458166</v>
      </c>
      <c r="Y52" s="16">
        <f>IF($K$18="",$T52,IF($K$18&gt;$S52,$T52,HLOOKUP($S52-$K$18,CapX!$A$18:$AP$26,$H$24,FALSE)*$T52))</f>
        <v>5804660.9626458166</v>
      </c>
      <c r="Z52" s="16">
        <f>IF($K$19="",$T52,IF($K$19&gt;$S52,$T52,HLOOKUP($S52-$K$19,CapX!$A$18:$AP$26,$H$24,FALSE)*$T52))</f>
        <v>6672024.0949951913</v>
      </c>
      <c r="AB52" s="20">
        <v>2026</v>
      </c>
      <c r="AC52" s="16">
        <f t="shared" si="6"/>
        <v>1242197.4460062047</v>
      </c>
      <c r="AD52" s="16">
        <f t="shared" si="7"/>
        <v>0</v>
      </c>
      <c r="AE52" s="16">
        <f t="shared" si="8"/>
        <v>0</v>
      </c>
      <c r="AF52" s="16">
        <f t="shared" si="9"/>
        <v>0</v>
      </c>
      <c r="AG52" s="136">
        <f t="shared" si="10"/>
        <v>0</v>
      </c>
      <c r="AH52" s="16">
        <f t="shared" si="11"/>
        <v>0</v>
      </c>
      <c r="AJ52" s="20">
        <v>2026</v>
      </c>
      <c r="AK52" s="16">
        <f>HLOOKUP($S52,CapX!$A$11:$AP$14,3,FALSE)</f>
        <v>11393463.853332873</v>
      </c>
      <c r="AL52" s="16">
        <f>IF($L$14="",$AK52,IF($L$14&gt;$AJ52,$AK52,HLOOKUP($AJ52-$L$14,CapX!$A$18:$AP$26,$H$24,FALSE)*$AK52))</f>
        <v>9912313.5523995999</v>
      </c>
      <c r="AM52" s="16">
        <f>IF($L$15="",$AK52,IF($L$15&gt;$AJ52,$AK52,HLOOKUP($AJ52-$L$15,CapX!$A$18:$AP$26,$H$24,FALSE)*$AK52))</f>
        <v>9912313.5523995999</v>
      </c>
      <c r="AN52" s="16">
        <f>IF($L$16="",$AK52,IF($L$16&gt;$AJ52,$AK52,HLOOKUP($AJ52-$L$16,CapX!$A$18:$AP$26,$H$24,FALSE)*$AK52))</f>
        <v>9912313.5523995999</v>
      </c>
      <c r="AO52" s="136">
        <f>IF($L$17="",$AK52,IF($L$17&gt;$AJ52,$AK52,HLOOKUP($AJ52-$L$17,CapX!$A$18:$AP$26,$H$24,FALSE)*$AK52))</f>
        <v>9912313.5523995999</v>
      </c>
      <c r="AP52" s="16">
        <f>IF($L$18="",$AK52,IF($L$18&gt;$AJ52,$AK52,HLOOKUP($AJ52-$L$18,CapX!$A$18:$AP$26,$H$24,FALSE)*$AK52))</f>
        <v>9912313.5523995999</v>
      </c>
      <c r="AQ52" s="16">
        <f>IF($L$19="",$AK52,IF($L$19&gt;$AJ52,$AK52,HLOOKUP($AJ52-$L$19,CapX!$A$18:$AP$26,$H$24,FALSE)*$AK52))</f>
        <v>11393463.853332873</v>
      </c>
      <c r="AS52" s="20">
        <v>2026</v>
      </c>
      <c r="AT52" s="16">
        <f t="shared" si="12"/>
        <v>2121235.1002135142</v>
      </c>
      <c r="AU52" s="16">
        <f t="shared" si="13"/>
        <v>0</v>
      </c>
      <c r="AV52" s="16">
        <f t="shared" si="14"/>
        <v>0</v>
      </c>
      <c r="AW52" s="16">
        <f t="shared" si="15"/>
        <v>0</v>
      </c>
      <c r="AX52" s="136">
        <f t="shared" si="16"/>
        <v>7186427.3254897101</v>
      </c>
      <c r="AY52" s="16">
        <f t="shared" si="17"/>
        <v>0</v>
      </c>
      <c r="BA52" s="120"/>
      <c r="BB52" s="138"/>
      <c r="BC52" s="138"/>
      <c r="BD52" s="138"/>
      <c r="BE52" s="138"/>
      <c r="BF52" s="138"/>
      <c r="BG52" s="138"/>
      <c r="BI52" s="120"/>
      <c r="BJ52" s="138"/>
      <c r="BK52" s="138"/>
      <c r="BL52" s="138"/>
      <c r="BM52" s="138"/>
      <c r="BN52" s="138"/>
      <c r="BO52" s="138"/>
    </row>
    <row r="53" spans="1:67">
      <c r="A53" s="67"/>
      <c r="B53" s="67"/>
      <c r="C53" s="67"/>
      <c r="D53" s="67"/>
      <c r="E53" s="67"/>
      <c r="F53" s="67"/>
      <c r="G53" s="67"/>
      <c r="H53" s="20">
        <v>2027</v>
      </c>
      <c r="I53" s="16">
        <f t="shared" si="18"/>
        <v>551969.31287051667</v>
      </c>
      <c r="J53" s="16">
        <f t="shared" si="5"/>
        <v>0</v>
      </c>
      <c r="K53" s="16">
        <f t="shared" si="5"/>
        <v>0</v>
      </c>
      <c r="L53" s="16">
        <f t="shared" si="5"/>
        <v>0</v>
      </c>
      <c r="M53" s="16">
        <f t="shared" si="5"/>
        <v>1891205.8906231248</v>
      </c>
      <c r="N53" s="16">
        <f t="shared" si="5"/>
        <v>0</v>
      </c>
      <c r="O53" s="67"/>
      <c r="P53" s="67"/>
      <c r="Q53" s="67"/>
      <c r="R53" s="67"/>
      <c r="S53" s="20">
        <v>2027</v>
      </c>
      <c r="T53" s="84">
        <f>HLOOKUP($S53,CapX!$A$11:$AP$14,2,FALSE)</f>
        <v>11508205.741379553</v>
      </c>
      <c r="U53" s="84">
        <f>IF($K$14="",$T53,IF($K$14&gt;$S53,$T53,HLOOKUP($S53-$K$14,CapX!$A$18:$AP$26,$H$24,FALSE)*$T53))</f>
        <v>10012138.995000212</v>
      </c>
      <c r="V53" s="16">
        <f>IF($K$15="",$T53,IF($K$15&gt;$S53,$T53,HLOOKUP($S53-$K$15,CapX!$A$18:$AP$26,$H$24,FALSE)*$T53))</f>
        <v>10012138.995000212</v>
      </c>
      <c r="W53" s="16">
        <f>IF($K$16="",$T53,IF($K$16&gt;$S53,$T53,HLOOKUP($S53-$K$16,CapX!$A$18:$AP$26,$H$24,FALSE)*$T53))</f>
        <v>10012138.995000212</v>
      </c>
      <c r="X53" s="16">
        <f>IF($K$17="",$T53,IF($K$17&gt;$S53,$T53,HLOOKUP($S53-$K$17,CapX!$A$18:$AP$26,$H$24,FALSE)*$T53))</f>
        <v>10012138.995000212</v>
      </c>
      <c r="Y53" s="16">
        <f>IF($K$18="",$T53,IF($K$18&gt;$S53,$T53,HLOOKUP($S53-$K$18,CapX!$A$18:$AP$26,$H$24,FALSE)*$T53))</f>
        <v>10012138.995000212</v>
      </c>
      <c r="Z53" s="16">
        <f>IF($K$19="",$T53,IF($K$19&gt;$S53,$T53,HLOOKUP($S53-$K$19,CapX!$A$18:$AP$26,$H$24,FALSE)*$T53))</f>
        <v>11508205.741379553</v>
      </c>
      <c r="AB53" s="20">
        <v>2027</v>
      </c>
      <c r="AC53" s="16">
        <f t="shared" si="6"/>
        <v>397481.9181015084</v>
      </c>
      <c r="AD53" s="16">
        <f t="shared" si="7"/>
        <v>0</v>
      </c>
      <c r="AE53" s="16">
        <f t="shared" si="8"/>
        <v>0</v>
      </c>
      <c r="AF53" s="16">
        <f t="shared" si="9"/>
        <v>0</v>
      </c>
      <c r="AG53" s="136">
        <f t="shared" si="10"/>
        <v>0</v>
      </c>
      <c r="AH53" s="16">
        <f t="shared" si="11"/>
        <v>0</v>
      </c>
      <c r="AJ53" s="20">
        <v>2027</v>
      </c>
      <c r="AK53" s="16">
        <f>HLOOKUP($S53,CapX!$A$11:$AP$14,3,FALSE)</f>
        <v>4472839.2474885881</v>
      </c>
      <c r="AL53" s="16">
        <f>IF($L$14="",$AK53,IF($L$14&gt;$AJ53,$AK53,HLOOKUP($AJ53-$L$14,CapX!$A$18:$AP$26,$H$24,FALSE)*$AK53))</f>
        <v>3891370.1453150716</v>
      </c>
      <c r="AM53" s="16">
        <f>IF($L$15="",$AK53,IF($L$15&gt;$AJ53,$AK53,HLOOKUP($AJ53-$L$15,CapX!$A$18:$AP$26,$H$24,FALSE)*$AK53))</f>
        <v>3891370.1453150716</v>
      </c>
      <c r="AN53" s="16">
        <f>IF($L$16="",$AK53,IF($L$16&gt;$AJ53,$AK53,HLOOKUP($AJ53-$L$16,CapX!$A$18:$AP$26,$H$24,FALSE)*$AK53))</f>
        <v>3891370.1453150716</v>
      </c>
      <c r="AO53" s="136">
        <f>IF($L$17="",$AK53,IF($L$17&gt;$AJ53,$AK53,HLOOKUP($AJ53-$L$17,CapX!$A$18:$AP$26,$H$24,FALSE)*$AK53))</f>
        <v>3891370.1453150716</v>
      </c>
      <c r="AP53" s="16">
        <f>IF($L$18="",$AK53,IF($L$18&gt;$AJ53,$AK53,HLOOKUP($AJ53-$L$18,CapX!$A$18:$AP$26,$H$24,FALSE)*$AK53))</f>
        <v>3891370.1453150716</v>
      </c>
      <c r="AQ53" s="16">
        <f>IF($L$19="",$AK53,IF($L$19&gt;$AJ53,$AK53,HLOOKUP($AJ53-$L$19,CapX!$A$18:$AP$26,$H$24,FALSE)*$AK53))</f>
        <v>4472839.2474885881</v>
      </c>
      <c r="AS53" s="20">
        <v>2027</v>
      </c>
      <c r="AT53" s="16">
        <f t="shared" si="12"/>
        <v>154487.39476900833</v>
      </c>
      <c r="AU53" s="16">
        <f t="shared" si="13"/>
        <v>0</v>
      </c>
      <c r="AV53" s="16">
        <f t="shared" si="14"/>
        <v>0</v>
      </c>
      <c r="AW53" s="16">
        <f t="shared" si="15"/>
        <v>0</v>
      </c>
      <c r="AX53" s="136">
        <f t="shared" si="16"/>
        <v>1891205.8906231248</v>
      </c>
      <c r="AY53" s="16">
        <f t="shared" si="17"/>
        <v>0</v>
      </c>
      <c r="BA53" s="120"/>
      <c r="BB53" s="138"/>
      <c r="BC53" s="138"/>
      <c r="BD53" s="138"/>
      <c r="BE53" s="138"/>
      <c r="BF53" s="138"/>
      <c r="BG53" s="138"/>
      <c r="BI53" s="120"/>
      <c r="BJ53" s="138"/>
      <c r="BK53" s="138"/>
      <c r="BL53" s="138"/>
      <c r="BM53" s="138"/>
      <c r="BN53" s="138"/>
      <c r="BO53" s="138"/>
    </row>
    <row r="54" spans="1:67">
      <c r="A54" s="67"/>
      <c r="B54" s="67"/>
      <c r="C54" s="67"/>
      <c r="D54" s="67"/>
      <c r="E54" s="67"/>
      <c r="F54" s="67"/>
      <c r="G54" s="67"/>
      <c r="H54" s="20">
        <v>2028</v>
      </c>
      <c r="I54" s="16">
        <f t="shared" si="18"/>
        <v>0</v>
      </c>
      <c r="J54" s="16">
        <f t="shared" si="5"/>
        <v>0</v>
      </c>
      <c r="K54" s="16">
        <f t="shared" si="5"/>
        <v>0</v>
      </c>
      <c r="L54" s="16">
        <f t="shared" si="5"/>
        <v>0</v>
      </c>
      <c r="M54" s="16">
        <f t="shared" si="5"/>
        <v>1401560.6785099381</v>
      </c>
      <c r="N54" s="16">
        <f t="shared" si="5"/>
        <v>0</v>
      </c>
      <c r="O54" s="67"/>
      <c r="P54" s="67"/>
      <c r="Q54" s="67"/>
      <c r="R54" s="67"/>
      <c r="S54" s="20">
        <v>2028</v>
      </c>
      <c r="T54" s="84">
        <f>HLOOKUP($S54,CapX!$A$11:$AP$14,2,FALSE)</f>
        <v>4367694.8026200812</v>
      </c>
      <c r="U54" s="84">
        <f>IF($K$14="",$T54,IF($K$14&gt;$S54,$T54,HLOOKUP($S54-$K$14,CapX!$A$18:$AP$26,$H$24,FALSE)*$T54))</f>
        <v>3799894.4782794705</v>
      </c>
      <c r="V54" s="16">
        <f>IF($K$15="",$T54,IF($K$15&gt;$S54,$T54,HLOOKUP($S54-$K$15,CapX!$A$18:$AP$26,$H$24,FALSE)*$T54))</f>
        <v>3799894.4782794705</v>
      </c>
      <c r="W54" s="16">
        <f>IF($K$16="",$T54,IF($K$16&gt;$S54,$T54,HLOOKUP($S54-$K$16,CapX!$A$18:$AP$26,$H$24,FALSE)*$T54))</f>
        <v>3799894.4782794705</v>
      </c>
      <c r="X54" s="16">
        <f>IF($K$17="",$T54,IF($K$17&gt;$S54,$T54,HLOOKUP($S54-$K$17,CapX!$A$18:$AP$26,$H$24,FALSE)*$T54))</f>
        <v>3799894.4782794705</v>
      </c>
      <c r="Y54" s="16">
        <f>IF($K$18="",$T54,IF($K$18&gt;$S54,$T54,HLOOKUP($S54-$K$18,CapX!$A$18:$AP$26,$H$24,FALSE)*$T54))</f>
        <v>3799894.4782794705</v>
      </c>
      <c r="Z54" s="16">
        <f>IF($K$19="",$T54,IF($K$19&gt;$S54,$T54,HLOOKUP($S54-$K$19,CapX!$A$18:$AP$26,$H$24,FALSE)*$T54))</f>
        <v>4367694.8026200812</v>
      </c>
      <c r="AB54" s="20">
        <v>2028</v>
      </c>
      <c r="AC54" s="16">
        <f t="shared" si="6"/>
        <v>0</v>
      </c>
      <c r="AD54" s="16">
        <f t="shared" si="7"/>
        <v>0</v>
      </c>
      <c r="AE54" s="16">
        <f t="shared" si="8"/>
        <v>0</v>
      </c>
      <c r="AF54" s="16">
        <f t="shared" si="9"/>
        <v>0</v>
      </c>
      <c r="AG54" s="136">
        <f t="shared" si="10"/>
        <v>0</v>
      </c>
      <c r="AH54" s="16">
        <f t="shared" si="11"/>
        <v>0</v>
      </c>
      <c r="AJ54" s="20">
        <v>2028</v>
      </c>
      <c r="AK54" s="16">
        <f>HLOOKUP($S54,CapX!$A$11:$AP$14,3,FALSE)</f>
        <v>7527987.3160916222</v>
      </c>
      <c r="AL54" s="16">
        <f>IF($L$14="",$AK54,IF($L$14&gt;$AJ54,$AK54,HLOOKUP($AJ54-$L$14,CapX!$A$18:$AP$26,$H$24,FALSE)*$AK54))</f>
        <v>6549348.9649997111</v>
      </c>
      <c r="AM54" s="16">
        <f>IF($L$15="",$AK54,IF($L$15&gt;$AJ54,$AK54,HLOOKUP($AJ54-$L$15,CapX!$A$18:$AP$26,$H$24,FALSE)*$AK54))</f>
        <v>6549348.9649997111</v>
      </c>
      <c r="AN54" s="16">
        <f>IF($L$16="",$AK54,IF($L$16&gt;$AJ54,$AK54,HLOOKUP($AJ54-$L$16,CapX!$A$18:$AP$26,$H$24,FALSE)*$AK54))</f>
        <v>6549348.9649997111</v>
      </c>
      <c r="AO54" s="136">
        <f>IF($L$17="",$AK54,IF($L$17&gt;$AJ54,$AK54,HLOOKUP($AJ54-$L$17,CapX!$A$18:$AP$26,$H$24,FALSE)*$AK54))</f>
        <v>6549348.9649997111</v>
      </c>
      <c r="AP54" s="16">
        <f>IF($L$18="",$AK54,IF($L$18&gt;$AJ54,$AK54,HLOOKUP($AJ54-$L$18,CapX!$A$18:$AP$26,$H$24,FALSE)*$AK54))</f>
        <v>6549348.9649997111</v>
      </c>
      <c r="AQ54" s="16">
        <f>IF($L$19="",$AK54,IF($L$19&gt;$AJ54,$AK54,HLOOKUP($AJ54-$L$19,CapX!$A$18:$AP$26,$H$24,FALSE)*$AK54))</f>
        <v>7527987.3160916222</v>
      </c>
      <c r="AS54" s="20">
        <v>2028</v>
      </c>
      <c r="AT54" s="16">
        <f t="shared" si="12"/>
        <v>0</v>
      </c>
      <c r="AU54" s="16">
        <f t="shared" si="13"/>
        <v>0</v>
      </c>
      <c r="AV54" s="16">
        <f t="shared" si="14"/>
        <v>0</v>
      </c>
      <c r="AW54" s="16">
        <f t="shared" si="15"/>
        <v>0</v>
      </c>
      <c r="AX54" s="136">
        <f t="shared" si="16"/>
        <v>1401560.6785099381</v>
      </c>
      <c r="AY54" s="16">
        <f t="shared" si="17"/>
        <v>0</v>
      </c>
      <c r="BA54" s="120"/>
      <c r="BB54" s="138"/>
      <c r="BC54" s="138"/>
      <c r="BD54" s="138"/>
      <c r="BE54" s="138"/>
      <c r="BF54" s="138"/>
      <c r="BG54" s="138"/>
      <c r="BI54" s="120"/>
      <c r="BJ54" s="138"/>
      <c r="BK54" s="138"/>
      <c r="BL54" s="138"/>
      <c r="BM54" s="138"/>
      <c r="BN54" s="138"/>
      <c r="BO54" s="138"/>
    </row>
    <row r="55" spans="1:67">
      <c r="A55" s="67"/>
      <c r="B55" s="67"/>
      <c r="C55" s="67"/>
      <c r="D55" s="67"/>
      <c r="E55" s="67"/>
      <c r="F55" s="67"/>
      <c r="G55" s="67"/>
      <c r="H55" s="20">
        <v>2029</v>
      </c>
      <c r="I55" s="16">
        <f t="shared" si="18"/>
        <v>0</v>
      </c>
      <c r="J55" s="16">
        <f t="shared" si="5"/>
        <v>0</v>
      </c>
      <c r="K55" s="16">
        <f t="shared" si="5"/>
        <v>0</v>
      </c>
      <c r="L55" s="16">
        <f t="shared" si="5"/>
        <v>0</v>
      </c>
      <c r="M55" s="16">
        <f t="shared" si="5"/>
        <v>417605.34968050057</v>
      </c>
      <c r="N55" s="16">
        <f t="shared" si="5"/>
        <v>0</v>
      </c>
      <c r="O55" s="67"/>
      <c r="P55" s="67"/>
      <c r="Q55" s="67"/>
      <c r="R55" s="67"/>
      <c r="S55" s="20">
        <v>2029</v>
      </c>
      <c r="T55" s="84">
        <f>HLOOKUP($S55,CapX!$A$11:$AP$14,2,FALSE)</f>
        <v>7080405.3458016571</v>
      </c>
      <c r="U55" s="84">
        <f>IF($K$14="",$T55,IF($K$14&gt;$S55,$T55,HLOOKUP($S55-$K$14,CapX!$A$18:$AP$26,$H$24,FALSE)*$T55))</f>
        <v>6159952.6508474415</v>
      </c>
      <c r="V55" s="16">
        <f>IF($K$15="",$T55,IF($K$15&gt;$S55,$T55,HLOOKUP($S55-$K$15,CapX!$A$18:$AP$26,$H$24,FALSE)*$T55))</f>
        <v>6159952.6508474415</v>
      </c>
      <c r="W55" s="16">
        <f>IF($K$16="",$T55,IF($K$16&gt;$S55,$T55,HLOOKUP($S55-$K$16,CapX!$A$18:$AP$26,$H$24,FALSE)*$T55))</f>
        <v>6159952.6508474415</v>
      </c>
      <c r="X55" s="16">
        <f>IF($K$17="",$T55,IF($K$17&gt;$S55,$T55,HLOOKUP($S55-$K$17,CapX!$A$18:$AP$26,$H$24,FALSE)*$T55))</f>
        <v>6159952.6508474415</v>
      </c>
      <c r="Y55" s="16">
        <f>IF($K$18="",$T55,IF($K$18&gt;$S55,$T55,HLOOKUP($S55-$K$18,CapX!$A$18:$AP$26,$H$24,FALSE)*$T55))</f>
        <v>6159952.6508474415</v>
      </c>
      <c r="Z55" s="16">
        <f>IF($K$19="",$T55,IF($K$19&gt;$S55,$T55,HLOOKUP($S55-$K$19,CapX!$A$18:$AP$26,$H$24,FALSE)*$T55))</f>
        <v>7080405.3458016571</v>
      </c>
      <c r="AB55" s="20">
        <v>2029</v>
      </c>
      <c r="AC55" s="84">
        <f t="shared" si="6"/>
        <v>0</v>
      </c>
      <c r="AD55" s="16">
        <f t="shared" si="7"/>
        <v>0</v>
      </c>
      <c r="AE55" s="16">
        <f t="shared" si="8"/>
        <v>0</v>
      </c>
      <c r="AF55" s="16">
        <f t="shared" si="9"/>
        <v>0</v>
      </c>
      <c r="AG55" s="136">
        <f t="shared" si="10"/>
        <v>0</v>
      </c>
      <c r="AH55" s="16">
        <f t="shared" si="11"/>
        <v>0</v>
      </c>
      <c r="AJ55" s="20">
        <v>2029</v>
      </c>
      <c r="AK55" s="84">
        <f>HLOOKUP($S55,CapX!$A$11:$AP$14,3,FALSE)</f>
        <v>12090834.988867674</v>
      </c>
      <c r="AL55" s="16">
        <f>IF($L$14="",$AK55,IF($L$14&gt;$AJ55,$AK55,HLOOKUP($AJ55-$L$14,CapX!$A$18:$AP$26,$H$24,FALSE)*$AK55))</f>
        <v>10519026.440314876</v>
      </c>
      <c r="AM55" s="16">
        <f>IF($L$15="",$AK55,IF($L$15&gt;$AJ55,$AK55,HLOOKUP($AJ55-$L$15,CapX!$A$18:$AP$26,$H$24,FALSE)*$AK55))</f>
        <v>10519026.440314876</v>
      </c>
      <c r="AN55" s="16">
        <f>IF($L$16="",$AK55,IF($L$16&gt;$AJ55,$AK55,HLOOKUP($AJ55-$L$16,CapX!$A$18:$AP$26,$H$24,FALSE)*$AK55))</f>
        <v>10519026.440314876</v>
      </c>
      <c r="AO55" s="136">
        <f>IF($L$17="",$AK55,IF($L$17&gt;$AJ55,$AK55,HLOOKUP($AJ55-$L$17,CapX!$A$18:$AP$26,$H$24,FALSE)*$AK55))</f>
        <v>10519026.440314876</v>
      </c>
      <c r="AP55" s="16">
        <f>IF($L$18="",$AK55,IF($L$18&gt;$AJ55,$AK55,HLOOKUP($AJ55-$L$18,CapX!$A$18:$AP$26,$H$24,FALSE)*$AK55))</f>
        <v>10519026.440314876</v>
      </c>
      <c r="AQ55" s="16">
        <f>IF($L$19="",$AK55,IF($L$19&gt;$AJ55,$AK55,HLOOKUP($AJ55-$L$19,CapX!$A$18:$AP$26,$H$24,FALSE)*$AK55))</f>
        <v>12090834.988867674</v>
      </c>
      <c r="AS55" s="20">
        <v>2029</v>
      </c>
      <c r="AT55" s="84">
        <f t="shared" si="12"/>
        <v>0</v>
      </c>
      <c r="AU55" s="16">
        <f t="shared" si="13"/>
        <v>0</v>
      </c>
      <c r="AV55" s="16">
        <f t="shared" si="14"/>
        <v>0</v>
      </c>
      <c r="AW55" s="16">
        <f t="shared" si="15"/>
        <v>0</v>
      </c>
      <c r="AX55" s="136">
        <f t="shared" si="16"/>
        <v>417605.34968050057</v>
      </c>
      <c r="AY55" s="16">
        <f t="shared" si="17"/>
        <v>0</v>
      </c>
      <c r="BA55" s="120"/>
      <c r="BB55" s="138"/>
      <c r="BC55" s="138"/>
      <c r="BD55" s="138"/>
      <c r="BE55" s="138"/>
      <c r="BF55" s="138"/>
      <c r="BG55" s="138"/>
      <c r="BI55" s="120"/>
      <c r="BJ55" s="138"/>
      <c r="BK55" s="138"/>
      <c r="BL55" s="138"/>
      <c r="BM55" s="138"/>
      <c r="BN55" s="138"/>
      <c r="BO55" s="138"/>
    </row>
    <row r="56" spans="1:67">
      <c r="A56" s="67"/>
      <c r="B56" s="67"/>
      <c r="C56" s="67"/>
      <c r="D56" s="67"/>
      <c r="E56" s="67"/>
      <c r="F56" s="67"/>
      <c r="G56" s="67"/>
      <c r="H56" s="20">
        <v>2030</v>
      </c>
      <c r="I56" s="16">
        <f t="shared" si="18"/>
        <v>0</v>
      </c>
      <c r="J56" s="16">
        <f t="shared" si="5"/>
        <v>0</v>
      </c>
      <c r="K56" s="16">
        <f t="shared" si="5"/>
        <v>0</v>
      </c>
      <c r="L56" s="16">
        <f t="shared" si="5"/>
        <v>0</v>
      </c>
      <c r="M56" s="16">
        <f t="shared" si="5"/>
        <v>0</v>
      </c>
      <c r="N56" s="16">
        <f t="shared" si="5"/>
        <v>0</v>
      </c>
      <c r="O56" s="67"/>
      <c r="P56" s="67"/>
      <c r="Q56" s="67"/>
      <c r="R56" s="67"/>
      <c r="S56" s="20">
        <v>2030</v>
      </c>
      <c r="T56" s="84">
        <f>HLOOKUP($S56,CapX!$A$11:$AP$14,2,FALSE)</f>
        <v>11973137.253331287</v>
      </c>
      <c r="U56" s="84">
        <f>IF($K$14="",$T56,IF($K$14&gt;$S56,$T56,HLOOKUP($S56-$K$14,CapX!$A$18:$AP$26,$H$24,FALSE)*$T56))</f>
        <v>10416629.410398219</v>
      </c>
      <c r="V56" s="16">
        <f>IF($K$15="",$T56,IF($K$15&gt;$S56,$T56,HLOOKUP($S56-$K$15,CapX!$A$18:$AP$26,$H$24,FALSE)*$T56))</f>
        <v>10416629.410398219</v>
      </c>
      <c r="W56" s="16">
        <f>IF($K$16="",$T56,IF($K$16&gt;$S56,$T56,HLOOKUP($S56-$K$16,CapX!$A$18:$AP$26,$H$24,FALSE)*$T56))</f>
        <v>10416629.410398219</v>
      </c>
      <c r="X56" s="16">
        <f>IF($K$17="",$T56,IF($K$17&gt;$S56,$T56,HLOOKUP($S56-$K$17,CapX!$A$18:$AP$26,$H$24,FALSE)*$T56))</f>
        <v>10416629.410398219</v>
      </c>
      <c r="Y56" s="16">
        <f>IF($K$18="",$T56,IF($K$18&gt;$S56,$T56,HLOOKUP($S56-$K$18,CapX!$A$18:$AP$26,$H$24,FALSE)*$T56))</f>
        <v>10416629.410398219</v>
      </c>
      <c r="Z56" s="16">
        <f>IF($K$19="",$T56,IF($K$19&gt;$S56,$T56,HLOOKUP($S56-$K$19,CapX!$A$18:$AP$26,$H$24,FALSE)*$T56))</f>
        <v>11973137.253331287</v>
      </c>
      <c r="AB56" s="20">
        <v>2030</v>
      </c>
      <c r="AC56" s="84">
        <f t="shared" si="6"/>
        <v>0</v>
      </c>
      <c r="AD56" s="16">
        <f t="shared" si="7"/>
        <v>0</v>
      </c>
      <c r="AE56" s="16">
        <f t="shared" si="8"/>
        <v>0</v>
      </c>
      <c r="AF56" s="16">
        <f t="shared" si="9"/>
        <v>0</v>
      </c>
      <c r="AG56" s="136">
        <f t="shared" si="10"/>
        <v>0</v>
      </c>
      <c r="AH56" s="16">
        <f t="shared" si="11"/>
        <v>0</v>
      </c>
      <c r="AJ56" s="20">
        <v>2030</v>
      </c>
      <c r="AK56" s="84">
        <f>HLOOKUP($S56,CapX!$A$11:$AP$14,3,FALSE)</f>
        <v>4653541.9530871278</v>
      </c>
      <c r="AL56" s="16">
        <f>IF($L$14="",$AK56,IF($L$14&gt;$AJ56,$AK56,HLOOKUP($AJ56-$L$14,CapX!$A$18:$AP$26,$H$24,FALSE)*$AK56))</f>
        <v>4048581.499185801</v>
      </c>
      <c r="AM56" s="16">
        <f>IF($L$15="",$AK56,IF($L$15&gt;$AJ56,$AK56,HLOOKUP($AJ56-$L$15,CapX!$A$18:$AP$26,$H$24,FALSE)*$AK56))</f>
        <v>4048581.499185801</v>
      </c>
      <c r="AN56" s="16">
        <f>IF($L$16="",$AK56,IF($L$16&gt;$AJ56,$AK56,HLOOKUP($AJ56-$L$16,CapX!$A$18:$AP$26,$H$24,FALSE)*$AK56))</f>
        <v>4048581.499185801</v>
      </c>
      <c r="AO56" s="136">
        <f>IF($L$17="",$AK56,IF($L$17&gt;$AJ56,$AK56,HLOOKUP($AJ56-$L$17,CapX!$A$18:$AP$26,$H$24,FALSE)*$AK56))</f>
        <v>4048581.499185801</v>
      </c>
      <c r="AP56" s="16">
        <f>IF($L$18="",$AK56,IF($L$18&gt;$AJ56,$AK56,HLOOKUP($AJ56-$L$18,CapX!$A$18:$AP$26,$H$24,FALSE)*$AK56))</f>
        <v>4048581.499185801</v>
      </c>
      <c r="AQ56" s="16">
        <f>IF($L$19="",$AK56,IF($L$19&gt;$AJ56,$AK56,HLOOKUP($AJ56-$L$19,CapX!$A$18:$AP$26,$H$24,FALSE)*$AK56))</f>
        <v>4653541.9530871278</v>
      </c>
      <c r="AS56" s="20">
        <v>2030</v>
      </c>
      <c r="AT56" s="84">
        <f t="shared" si="12"/>
        <v>0</v>
      </c>
      <c r="AU56" s="16">
        <f t="shared" si="13"/>
        <v>0</v>
      </c>
      <c r="AV56" s="16">
        <f t="shared" si="14"/>
        <v>0</v>
      </c>
      <c r="AW56" s="16">
        <f t="shared" si="15"/>
        <v>0</v>
      </c>
      <c r="AX56" s="136">
        <f t="shared" si="16"/>
        <v>0</v>
      </c>
      <c r="AY56" s="16">
        <f t="shared" si="17"/>
        <v>0</v>
      </c>
      <c r="BA56" s="120"/>
      <c r="BB56" s="138"/>
      <c r="BC56" s="138"/>
      <c r="BD56" s="138"/>
      <c r="BE56" s="138"/>
      <c r="BF56" s="138"/>
      <c r="BG56" s="138"/>
      <c r="BI56" s="120"/>
      <c r="BJ56" s="138"/>
      <c r="BK56" s="138"/>
      <c r="BL56" s="138"/>
      <c r="BM56" s="138"/>
      <c r="BN56" s="138"/>
      <c r="BO56" s="138"/>
    </row>
    <row r="57" spans="1:67">
      <c r="A57" s="67"/>
      <c r="B57" s="67"/>
      <c r="C57" s="67"/>
      <c r="D57" s="67"/>
      <c r="E57" s="67"/>
      <c r="F57" s="67"/>
      <c r="G57" s="67"/>
      <c r="H57" s="20">
        <v>2031</v>
      </c>
      <c r="I57" s="16">
        <f t="shared" si="18"/>
        <v>0</v>
      </c>
      <c r="J57" s="16">
        <f t="shared" si="5"/>
        <v>0</v>
      </c>
      <c r="K57" s="16">
        <f t="shared" si="5"/>
        <v>0</v>
      </c>
      <c r="L57" s="16">
        <f t="shared" si="5"/>
        <v>0</v>
      </c>
      <c r="M57" s="16">
        <f t="shared" si="5"/>
        <v>0</v>
      </c>
      <c r="N57" s="16">
        <f t="shared" si="5"/>
        <v>0</v>
      </c>
      <c r="O57" s="67"/>
      <c r="P57" s="67"/>
      <c r="Q57" s="67"/>
      <c r="R57" s="67"/>
      <c r="S57" s="20">
        <v>2031</v>
      </c>
      <c r="T57" s="84">
        <f>HLOOKUP($S57,CapX!$A$11:$AP$14,2,FALSE)</f>
        <v>4544149.6726459321</v>
      </c>
      <c r="U57" s="84">
        <f>IF($K$14="",$T57,IF($K$14&gt;$S57,$T57,HLOOKUP($S57-$K$14,CapX!$A$18:$AP$26,$H$24,FALSE)*$T57))</f>
        <v>3953410.2152019609</v>
      </c>
      <c r="V57" s="16">
        <f>IF($K$15="",$T57,IF($K$15&gt;$S57,$T57,HLOOKUP($S57-$K$15,CapX!$A$18:$AP$26,$H$24,FALSE)*$T57))</f>
        <v>3953410.2152019609</v>
      </c>
      <c r="W57" s="16">
        <f>IF($K$16="",$T57,IF($K$16&gt;$S57,$T57,HLOOKUP($S57-$K$16,CapX!$A$18:$AP$26,$H$24,FALSE)*$T57))</f>
        <v>3953410.2152019609</v>
      </c>
      <c r="X57" s="16">
        <f>IF($K$17="",$T57,IF($K$17&gt;$S57,$T57,HLOOKUP($S57-$K$17,CapX!$A$18:$AP$26,$H$24,FALSE)*$T57))</f>
        <v>3953410.2152019609</v>
      </c>
      <c r="Y57" s="16">
        <f>IF($K$18="",$T57,IF($K$18&gt;$S57,$T57,HLOOKUP($S57-$K$18,CapX!$A$18:$AP$26,$H$24,FALSE)*$T57))</f>
        <v>3953410.2152019609</v>
      </c>
      <c r="Z57" s="16">
        <f>IF($K$19="",$T57,IF($K$19&gt;$S57,$T57,HLOOKUP($S57-$K$19,CapX!$A$18:$AP$26,$H$24,FALSE)*$T57))</f>
        <v>4544149.6726459321</v>
      </c>
      <c r="AB57" s="20">
        <v>2031</v>
      </c>
      <c r="AC57" s="84">
        <f t="shared" si="6"/>
        <v>0</v>
      </c>
      <c r="AD57" s="16">
        <f t="shared" si="7"/>
        <v>0</v>
      </c>
      <c r="AE57" s="16">
        <f t="shared" si="8"/>
        <v>0</v>
      </c>
      <c r="AF57" s="16">
        <f t="shared" si="9"/>
        <v>0</v>
      </c>
      <c r="AG57" s="136">
        <f t="shared" si="10"/>
        <v>0</v>
      </c>
      <c r="AH57" s="16">
        <f t="shared" si="11"/>
        <v>0</v>
      </c>
      <c r="AJ57" s="20">
        <v>2031</v>
      </c>
      <c r="AK57" s="84">
        <f>HLOOKUP($S57,CapX!$A$11:$AP$14,3,FALSE)</f>
        <v>7832118.0036617247</v>
      </c>
      <c r="AL57" s="16">
        <f>IF($L$14="",$AK57,IF($L$14&gt;$AJ57,$AK57,HLOOKUP($AJ57-$L$14,CapX!$A$18:$AP$26,$H$24,FALSE)*$AK57))</f>
        <v>6813942.6631857008</v>
      </c>
      <c r="AM57" s="16">
        <f>IF($L$15="",$AK57,IF($L$15&gt;$AJ57,$AK57,HLOOKUP($AJ57-$L$15,CapX!$A$18:$AP$26,$H$24,FALSE)*$AK57))</f>
        <v>6813942.6631857008</v>
      </c>
      <c r="AN57" s="16">
        <f>IF($L$16="",$AK57,IF($L$16&gt;$AJ57,$AK57,HLOOKUP($AJ57-$L$16,CapX!$A$18:$AP$26,$H$24,FALSE)*$AK57))</f>
        <v>6813942.6631857008</v>
      </c>
      <c r="AO57" s="136">
        <f>IF($L$17="",$AK57,IF($L$17&gt;$AJ57,$AK57,HLOOKUP($AJ57-$L$17,CapX!$A$18:$AP$26,$H$24,FALSE)*$AK57))</f>
        <v>6813942.6631857008</v>
      </c>
      <c r="AP57" s="16">
        <f>IF($L$18="",$AK57,IF($L$18&gt;$AJ57,$AK57,HLOOKUP($AJ57-$L$18,CapX!$A$18:$AP$26,$H$24,FALSE)*$AK57))</f>
        <v>6813942.6631857008</v>
      </c>
      <c r="AQ57" s="16">
        <f>IF($L$19="",$AK57,IF($L$19&gt;$AJ57,$AK57,HLOOKUP($AJ57-$L$19,CapX!$A$18:$AP$26,$H$24,FALSE)*$AK57))</f>
        <v>7832118.0036617247</v>
      </c>
      <c r="AS57" s="20">
        <v>2031</v>
      </c>
      <c r="AT57" s="84">
        <f t="shared" si="12"/>
        <v>0</v>
      </c>
      <c r="AU57" s="16">
        <f t="shared" si="13"/>
        <v>0</v>
      </c>
      <c r="AV57" s="16">
        <f t="shared" si="14"/>
        <v>0</v>
      </c>
      <c r="AW57" s="16">
        <f t="shared" si="15"/>
        <v>0</v>
      </c>
      <c r="AX57" s="136">
        <f t="shared" si="16"/>
        <v>0</v>
      </c>
      <c r="AY57" s="16">
        <f t="shared" si="17"/>
        <v>0</v>
      </c>
      <c r="BA57" s="120"/>
      <c r="BB57" s="138"/>
      <c r="BC57" s="138"/>
      <c r="BD57" s="138"/>
      <c r="BE57" s="138"/>
      <c r="BF57" s="138"/>
      <c r="BG57" s="138"/>
      <c r="BI57" s="120"/>
      <c r="BJ57" s="138"/>
      <c r="BK57" s="138"/>
      <c r="BL57" s="138"/>
      <c r="BM57" s="138"/>
      <c r="BN57" s="138"/>
      <c r="BO57" s="138"/>
    </row>
    <row r="58" spans="1:67">
      <c r="A58" s="67"/>
      <c r="B58" s="67"/>
      <c r="C58" s="67"/>
      <c r="D58" s="67"/>
      <c r="E58" s="67"/>
      <c r="F58" s="67"/>
      <c r="G58" s="67"/>
      <c r="H58" s="20">
        <v>2032</v>
      </c>
      <c r="I58" s="16">
        <f t="shared" si="18"/>
        <v>0</v>
      </c>
      <c r="J58" s="16">
        <f t="shared" si="5"/>
        <v>0</v>
      </c>
      <c r="K58" s="16">
        <f t="shared" si="5"/>
        <v>0</v>
      </c>
      <c r="L58" s="16">
        <f t="shared" si="5"/>
        <v>0</v>
      </c>
      <c r="M58" s="16">
        <f t="shared" si="5"/>
        <v>0</v>
      </c>
      <c r="N58" s="16">
        <f t="shared" si="5"/>
        <v>0</v>
      </c>
      <c r="O58" s="67"/>
      <c r="P58" s="67"/>
      <c r="Q58" s="67"/>
      <c r="R58" s="67"/>
      <c r="S58" s="20">
        <v>2032</v>
      </c>
      <c r="T58" s="84">
        <f>HLOOKUP($S58,CapX!$A$11:$AP$14,2,FALSE)</f>
        <v>7366453.721772044</v>
      </c>
      <c r="U58" s="84">
        <f>IF($K$14="",$T58,IF($K$14&gt;$S58,$T58,HLOOKUP($S58-$K$14,CapX!$A$18:$AP$26,$H$24,FALSE)*$T58))</f>
        <v>6408814.7379416786</v>
      </c>
      <c r="V58" s="16">
        <f>IF($K$15="",$T58,IF($K$15&gt;$S58,$T58,HLOOKUP($S58-$K$15,CapX!$A$18:$AP$26,$H$24,FALSE)*$T58))</f>
        <v>6408814.7379416786</v>
      </c>
      <c r="W58" s="16">
        <f>IF($K$16="",$T58,IF($K$16&gt;$S58,$T58,HLOOKUP($S58-$K$16,CapX!$A$18:$AP$26,$H$24,FALSE)*$T58))</f>
        <v>6408814.7379416786</v>
      </c>
      <c r="X58" s="16">
        <f>IF($K$17="",$T58,IF($K$17&gt;$S58,$T58,HLOOKUP($S58-$K$17,CapX!$A$18:$AP$26,$H$24,FALSE)*$T58))</f>
        <v>6408814.7379416786</v>
      </c>
      <c r="Y58" s="16">
        <f>IF($K$18="",$T58,IF($K$18&gt;$S58,$T58,HLOOKUP($S58-$K$18,CapX!$A$18:$AP$26,$H$24,FALSE)*$T58))</f>
        <v>6408814.7379416786</v>
      </c>
      <c r="Z58" s="16">
        <f>IF($K$19="",$T58,IF($K$19&gt;$S58,$T58,HLOOKUP($S58-$K$19,CapX!$A$18:$AP$26,$H$24,FALSE)*$T58))</f>
        <v>7366453.721772044</v>
      </c>
      <c r="AB58" s="20">
        <v>2032</v>
      </c>
      <c r="AC58" s="84">
        <f t="shared" si="6"/>
        <v>0</v>
      </c>
      <c r="AD58" s="16">
        <f t="shared" si="7"/>
        <v>0</v>
      </c>
      <c r="AE58" s="16">
        <f t="shared" si="8"/>
        <v>0</v>
      </c>
      <c r="AF58" s="16">
        <f t="shared" si="9"/>
        <v>0</v>
      </c>
      <c r="AG58" s="136">
        <f t="shared" si="10"/>
        <v>0</v>
      </c>
      <c r="AH58" s="16">
        <f t="shared" si="11"/>
        <v>0</v>
      </c>
      <c r="AJ58" s="20">
        <v>2032</v>
      </c>
      <c r="AK58" s="84">
        <f>HLOOKUP($S58,CapX!$A$11:$AP$14,3,FALSE)</f>
        <v>12579304.722417928</v>
      </c>
      <c r="AL58" s="16">
        <f>IF($L$14="",$AK58,IF($L$14&gt;$AJ58,$AK58,HLOOKUP($AJ58-$L$14,CapX!$A$18:$AP$26,$H$24,FALSE)*$AK58))</f>
        <v>10943995.108503597</v>
      </c>
      <c r="AM58" s="16">
        <f>IF($L$15="",$AK58,IF($L$15&gt;$AJ58,$AK58,HLOOKUP($AJ58-$L$15,CapX!$A$18:$AP$26,$H$24,FALSE)*$AK58))</f>
        <v>10943995.108503597</v>
      </c>
      <c r="AN58" s="16">
        <f>IF($L$16="",$AK58,IF($L$16&gt;$AJ58,$AK58,HLOOKUP($AJ58-$L$16,CapX!$A$18:$AP$26,$H$24,FALSE)*$AK58))</f>
        <v>10943995.108503597</v>
      </c>
      <c r="AO58" s="136">
        <f>IF($L$17="",$AK58,IF($L$17&gt;$AJ58,$AK58,HLOOKUP($AJ58-$L$17,CapX!$A$18:$AP$26,$H$24,FALSE)*$AK58))</f>
        <v>10943995.108503597</v>
      </c>
      <c r="AP58" s="16">
        <f>IF($L$18="",$AK58,IF($L$18&gt;$AJ58,$AK58,HLOOKUP($AJ58-$L$18,CapX!$A$18:$AP$26,$H$24,FALSE)*$AK58))</f>
        <v>10943995.108503597</v>
      </c>
      <c r="AQ58" s="16">
        <f>IF($L$19="",$AK58,IF($L$19&gt;$AJ58,$AK58,HLOOKUP($AJ58-$L$19,CapX!$A$18:$AP$26,$H$24,FALSE)*$AK58))</f>
        <v>12579304.722417928</v>
      </c>
      <c r="AS58" s="20">
        <v>2032</v>
      </c>
      <c r="AT58" s="84">
        <f t="shared" si="12"/>
        <v>0</v>
      </c>
      <c r="AU58" s="16">
        <f t="shared" si="13"/>
        <v>0</v>
      </c>
      <c r="AV58" s="16">
        <f t="shared" si="14"/>
        <v>0</v>
      </c>
      <c r="AW58" s="16">
        <f t="shared" si="15"/>
        <v>0</v>
      </c>
      <c r="AX58" s="136">
        <f t="shared" si="16"/>
        <v>0</v>
      </c>
      <c r="AY58" s="16">
        <f t="shared" si="17"/>
        <v>0</v>
      </c>
      <c r="BA58" s="120"/>
      <c r="BB58" s="138"/>
      <c r="BC58" s="138"/>
      <c r="BD58" s="138"/>
      <c r="BE58" s="138"/>
      <c r="BF58" s="138"/>
      <c r="BG58" s="138"/>
      <c r="BI58" s="120"/>
      <c r="BJ58" s="138"/>
      <c r="BK58" s="138"/>
      <c r="BL58" s="138"/>
      <c r="BM58" s="138"/>
      <c r="BN58" s="138"/>
      <c r="BO58" s="138"/>
    </row>
    <row r="59" spans="1:67">
      <c r="A59" s="67"/>
      <c r="B59" s="67"/>
      <c r="C59" s="67"/>
      <c r="D59" s="67"/>
      <c r="E59" s="67"/>
      <c r="F59" s="67"/>
      <c r="G59" s="67"/>
      <c r="H59" s="20">
        <v>2033</v>
      </c>
      <c r="I59" s="16">
        <f t="shared" si="18"/>
        <v>0</v>
      </c>
      <c r="J59" s="16">
        <f t="shared" si="5"/>
        <v>0</v>
      </c>
      <c r="K59" s="16">
        <f t="shared" si="5"/>
        <v>0</v>
      </c>
      <c r="L59" s="16">
        <f t="shared" si="5"/>
        <v>0</v>
      </c>
      <c r="M59" s="16">
        <f t="shared" si="5"/>
        <v>0</v>
      </c>
      <c r="N59" s="16">
        <f t="shared" si="5"/>
        <v>0</v>
      </c>
      <c r="O59" s="67"/>
      <c r="P59" s="67"/>
      <c r="Q59" s="67"/>
      <c r="R59" s="67"/>
      <c r="S59" s="20">
        <v>2033</v>
      </c>
      <c r="T59" s="84">
        <f>HLOOKUP($S59,CapX!$A$11:$AP$14,2,FALSE)</f>
        <v>12456851.998365872</v>
      </c>
      <c r="U59" s="84">
        <f>IF($K$14="",$T59,IF($K$14&gt;$S59,$T59,HLOOKUP($S59-$K$14,CapX!$A$18:$AP$26,$H$24,FALSE)*$T59))</f>
        <v>10837461.238578308</v>
      </c>
      <c r="V59" s="16">
        <f>IF($K$15="",$T59,IF($K$15&gt;$S59,$T59,HLOOKUP($S59-$K$15,CapX!$A$18:$AP$26,$H$24,FALSE)*$T59))</f>
        <v>10837461.238578308</v>
      </c>
      <c r="W59" s="16">
        <f>IF($K$16="",$T59,IF($K$16&gt;$S59,$T59,HLOOKUP($S59-$K$16,CapX!$A$18:$AP$26,$H$24,FALSE)*$T59))</f>
        <v>10837461.238578308</v>
      </c>
      <c r="X59" s="16">
        <f>IF($K$17="",$T59,IF($K$17&gt;$S59,$T59,HLOOKUP($S59-$K$17,CapX!$A$18:$AP$26,$H$24,FALSE)*$T59))</f>
        <v>10837461.238578308</v>
      </c>
      <c r="Y59" s="16">
        <f>IF($K$18="",$T59,IF($K$18&gt;$S59,$T59,HLOOKUP($S59-$K$18,CapX!$A$18:$AP$26,$H$24,FALSE)*$T59))</f>
        <v>10837461.238578308</v>
      </c>
      <c r="Z59" s="16">
        <f>IF($K$19="",$T59,IF($K$19&gt;$S59,$T59,HLOOKUP($S59-$K$19,CapX!$A$18:$AP$26,$H$24,FALSE)*$T59))</f>
        <v>12456851.998365872</v>
      </c>
      <c r="AB59" s="20">
        <v>2033</v>
      </c>
      <c r="AC59" s="84">
        <f t="shared" si="6"/>
        <v>0</v>
      </c>
      <c r="AD59" s="16">
        <f t="shared" si="7"/>
        <v>0</v>
      </c>
      <c r="AE59" s="16">
        <f t="shared" si="8"/>
        <v>0</v>
      </c>
      <c r="AF59" s="16">
        <f t="shared" si="9"/>
        <v>0</v>
      </c>
      <c r="AG59" s="136">
        <f t="shared" si="10"/>
        <v>0</v>
      </c>
      <c r="AH59" s="16">
        <f t="shared" si="11"/>
        <v>0</v>
      </c>
      <c r="AJ59" s="20">
        <v>2033</v>
      </c>
      <c r="AK59" s="84">
        <f>HLOOKUP($S59,CapX!$A$11:$AP$14,3,FALSE)</f>
        <v>4841545.0479918476</v>
      </c>
      <c r="AL59" s="16">
        <f>IF($L$14="",$AK59,IF($L$14&gt;$AJ59,$AK59,HLOOKUP($AJ59-$L$14,CapX!$A$18:$AP$26,$H$24,FALSE)*$AK59))</f>
        <v>4212144.1917529078</v>
      </c>
      <c r="AM59" s="16">
        <f>IF($L$15="",$AK59,IF($L$15&gt;$AJ59,$AK59,HLOOKUP($AJ59-$L$15,CapX!$A$18:$AP$26,$H$24,FALSE)*$AK59))</f>
        <v>4212144.1917529078</v>
      </c>
      <c r="AN59" s="16">
        <f>IF($L$16="",$AK59,IF($L$16&gt;$AJ59,$AK59,HLOOKUP($AJ59-$L$16,CapX!$A$18:$AP$26,$H$24,FALSE)*$AK59))</f>
        <v>4212144.1917529078</v>
      </c>
      <c r="AO59" s="136">
        <f>IF($L$17="",$AK59,IF($L$17&gt;$AJ59,$AK59,HLOOKUP($AJ59-$L$17,CapX!$A$18:$AP$26,$H$24,FALSE)*$AK59))</f>
        <v>4212144.1917529078</v>
      </c>
      <c r="AP59" s="16">
        <f>IF($L$18="",$AK59,IF($L$18&gt;$AJ59,$AK59,HLOOKUP($AJ59-$L$18,CapX!$A$18:$AP$26,$H$24,FALSE)*$AK59))</f>
        <v>4212144.1917529078</v>
      </c>
      <c r="AQ59" s="16">
        <f>IF($L$19="",$AK59,IF($L$19&gt;$AJ59,$AK59,HLOOKUP($AJ59-$L$19,CapX!$A$18:$AP$26,$H$24,FALSE)*$AK59))</f>
        <v>4841545.0479918476</v>
      </c>
      <c r="AS59" s="20">
        <v>2033</v>
      </c>
      <c r="AT59" s="84">
        <f t="shared" si="12"/>
        <v>0</v>
      </c>
      <c r="AU59" s="16">
        <f t="shared" si="13"/>
        <v>0</v>
      </c>
      <c r="AV59" s="16">
        <f t="shared" si="14"/>
        <v>0</v>
      </c>
      <c r="AW59" s="16">
        <f t="shared" si="15"/>
        <v>0</v>
      </c>
      <c r="AX59" s="136">
        <f t="shared" si="16"/>
        <v>0</v>
      </c>
      <c r="AY59" s="16">
        <f t="shared" si="17"/>
        <v>0</v>
      </c>
      <c r="BA59" s="120"/>
      <c r="BB59" s="138"/>
      <c r="BC59" s="138"/>
      <c r="BD59" s="138"/>
      <c r="BE59" s="138"/>
      <c r="BF59" s="138"/>
      <c r="BG59" s="138"/>
      <c r="BI59" s="120"/>
      <c r="BJ59" s="138"/>
      <c r="BK59" s="138"/>
      <c r="BL59" s="138"/>
      <c r="BM59" s="138"/>
      <c r="BN59" s="138"/>
      <c r="BO59" s="138"/>
    </row>
    <row r="60" spans="1:67">
      <c r="A60" s="67"/>
      <c r="B60" s="67"/>
      <c r="C60" s="67"/>
      <c r="D60" s="67"/>
      <c r="E60" s="67"/>
      <c r="F60" s="67"/>
      <c r="G60" s="67"/>
      <c r="H60" s="20">
        <v>2034</v>
      </c>
      <c r="I60" s="16">
        <f t="shared" si="18"/>
        <v>0</v>
      </c>
      <c r="J60" s="16">
        <f t="shared" si="5"/>
        <v>0</v>
      </c>
      <c r="K60" s="16">
        <f t="shared" si="5"/>
        <v>0</v>
      </c>
      <c r="L60" s="16">
        <f t="shared" si="5"/>
        <v>0</v>
      </c>
      <c r="M60" s="16">
        <f t="shared" si="5"/>
        <v>0</v>
      </c>
      <c r="N60" s="16">
        <f t="shared" si="5"/>
        <v>0</v>
      </c>
      <c r="O60" s="67"/>
      <c r="P60" s="67"/>
      <c r="Q60" s="67"/>
      <c r="R60" s="67"/>
      <c r="S60" s="20">
        <v>2034</v>
      </c>
      <c r="T60" s="84">
        <f>HLOOKUP($S60,CapX!$A$11:$AP$14,2,FALSE)</f>
        <v>4727733.3194208285</v>
      </c>
      <c r="U60" s="84">
        <f>IF($K$14="",$T60,IF($K$14&gt;$S60,$T60,HLOOKUP($S60-$K$14,CapX!$A$18:$AP$26,$H$24,FALSE)*$T60))</f>
        <v>4113127.9878961206</v>
      </c>
      <c r="V60" s="16">
        <f>IF($K$15="",$T60,IF($K$15&gt;$S60,$T60,HLOOKUP($S60-$K$15,CapX!$A$18:$AP$26,$H$24,FALSE)*$T60))</f>
        <v>4113127.9878961206</v>
      </c>
      <c r="W60" s="16">
        <f>IF($K$16="",$T60,IF($K$16&gt;$S60,$T60,HLOOKUP($S60-$K$16,CapX!$A$18:$AP$26,$H$24,FALSE)*$T60))</f>
        <v>4113127.9878961206</v>
      </c>
      <c r="X60" s="16">
        <f>IF($K$17="",$T60,IF($K$17&gt;$S60,$T60,HLOOKUP($S60-$K$17,CapX!$A$18:$AP$26,$H$24,FALSE)*$T60))</f>
        <v>4113127.9878961206</v>
      </c>
      <c r="Y60" s="16">
        <f>IF($K$18="",$T60,IF($K$18&gt;$S60,$T60,HLOOKUP($S60-$K$18,CapX!$A$18:$AP$26,$H$24,FALSE)*$T60))</f>
        <v>4113127.9878961206</v>
      </c>
      <c r="Z60" s="16">
        <f>IF($K$19="",$T60,IF($K$19&gt;$S60,$T60,HLOOKUP($S60-$K$19,CapX!$A$18:$AP$26,$H$24,FALSE)*$T60))</f>
        <v>4727733.3194208285</v>
      </c>
      <c r="AB60" s="20">
        <v>2034</v>
      </c>
      <c r="AC60" s="84">
        <f t="shared" si="6"/>
        <v>0</v>
      </c>
      <c r="AD60" s="16">
        <f t="shared" si="7"/>
        <v>0</v>
      </c>
      <c r="AE60" s="16">
        <f t="shared" si="8"/>
        <v>0</v>
      </c>
      <c r="AF60" s="16">
        <f t="shared" si="9"/>
        <v>0</v>
      </c>
      <c r="AG60" s="136">
        <f t="shared" si="10"/>
        <v>0</v>
      </c>
      <c r="AH60" s="16">
        <f t="shared" si="11"/>
        <v>0</v>
      </c>
      <c r="AJ60" s="20">
        <v>2034</v>
      </c>
      <c r="AK60" s="84">
        <f>HLOOKUP($S60,CapX!$A$11:$AP$14,3,FALSE)</f>
        <v>8148535.5710096592</v>
      </c>
      <c r="AL60" s="16">
        <f>IF($L$14="",$AK60,IF($L$14&gt;$AJ60,$AK60,HLOOKUP($AJ60-$L$14,CapX!$A$18:$AP$26,$H$24,FALSE)*$AK60))</f>
        <v>7089225.9467784036</v>
      </c>
      <c r="AM60" s="16">
        <f>IF($L$15="",$AK60,IF($L$15&gt;$AJ60,$AK60,HLOOKUP($AJ60-$L$15,CapX!$A$18:$AP$26,$H$24,FALSE)*$AK60))</f>
        <v>7089225.9467784036</v>
      </c>
      <c r="AN60" s="16">
        <f>IF($L$16="",$AK60,IF($L$16&gt;$AJ60,$AK60,HLOOKUP($AJ60-$L$16,CapX!$A$18:$AP$26,$H$24,FALSE)*$AK60))</f>
        <v>7089225.9467784036</v>
      </c>
      <c r="AO60" s="136">
        <f>IF($L$17="",$AK60,IF($L$17&gt;$AJ60,$AK60,HLOOKUP($AJ60-$L$17,CapX!$A$18:$AP$26,$H$24,FALSE)*$AK60))</f>
        <v>7089225.9467784036</v>
      </c>
      <c r="AP60" s="16">
        <f>IF($L$18="",$AK60,IF($L$18&gt;$AJ60,$AK60,HLOOKUP($AJ60-$L$18,CapX!$A$18:$AP$26,$H$24,FALSE)*$AK60))</f>
        <v>7089225.9467784036</v>
      </c>
      <c r="AQ60" s="16">
        <f>IF($L$19="",$AK60,IF($L$19&gt;$AJ60,$AK60,HLOOKUP($AJ60-$L$19,CapX!$A$18:$AP$26,$H$24,FALSE)*$AK60))</f>
        <v>8148535.5710096592</v>
      </c>
      <c r="AS60" s="20">
        <v>2034</v>
      </c>
      <c r="AT60" s="84">
        <f t="shared" si="12"/>
        <v>0</v>
      </c>
      <c r="AU60" s="16">
        <f t="shared" si="13"/>
        <v>0</v>
      </c>
      <c r="AV60" s="16">
        <f t="shared" si="14"/>
        <v>0</v>
      </c>
      <c r="AW60" s="16">
        <f t="shared" si="15"/>
        <v>0</v>
      </c>
      <c r="AX60" s="136">
        <f t="shared" si="16"/>
        <v>0</v>
      </c>
      <c r="AY60" s="16">
        <f t="shared" si="17"/>
        <v>0</v>
      </c>
      <c r="BA60" s="120"/>
      <c r="BB60" s="138"/>
      <c r="BC60" s="138"/>
      <c r="BD60" s="138"/>
      <c r="BE60" s="138"/>
      <c r="BF60" s="138"/>
      <c r="BG60" s="138"/>
      <c r="BI60" s="120"/>
      <c r="BJ60" s="138"/>
      <c r="BK60" s="138"/>
      <c r="BL60" s="138"/>
      <c r="BM60" s="138"/>
      <c r="BN60" s="138"/>
      <c r="BO60" s="138"/>
    </row>
    <row r="61" spans="1:67">
      <c r="A61" s="67"/>
      <c r="B61" s="67"/>
      <c r="C61" s="67"/>
      <c r="D61" s="67"/>
      <c r="E61" s="67"/>
      <c r="F61" s="67"/>
      <c r="G61" s="67"/>
      <c r="H61" s="20">
        <v>2035</v>
      </c>
      <c r="I61" s="16">
        <f t="shared" si="18"/>
        <v>0</v>
      </c>
      <c r="J61" s="16">
        <f t="shared" si="5"/>
        <v>0</v>
      </c>
      <c r="K61" s="16">
        <f t="shared" si="5"/>
        <v>0</v>
      </c>
      <c r="L61" s="16">
        <f t="shared" si="5"/>
        <v>0</v>
      </c>
      <c r="M61" s="16">
        <f t="shared" si="5"/>
        <v>0</v>
      </c>
      <c r="N61" s="16">
        <f t="shared" si="5"/>
        <v>0</v>
      </c>
      <c r="O61" s="67"/>
      <c r="P61" s="67"/>
      <c r="Q61" s="67"/>
      <c r="R61" s="67"/>
      <c r="S61" s="20">
        <v>2035</v>
      </c>
      <c r="T61" s="84">
        <f>HLOOKUP($S61,CapX!$A$11:$AP$14,2,FALSE)</f>
        <v>7664058.4521316346</v>
      </c>
      <c r="U61" s="84">
        <f>IF($K$14="",$T61,IF($K$14&gt;$S61,$T61,HLOOKUP($S61-$K$14,CapX!$A$18:$AP$26,$H$24,FALSE)*$T61))</f>
        <v>6667730.853354522</v>
      </c>
      <c r="V61" s="16">
        <f>IF($K$15="",$T61,IF($K$15&gt;$S61,$T61,HLOOKUP($S61-$K$15,CapX!$A$18:$AP$26,$H$24,FALSE)*$T61))</f>
        <v>6667730.853354522</v>
      </c>
      <c r="W61" s="16">
        <f>IF($K$16="",$T61,IF($K$16&gt;$S61,$T61,HLOOKUP($S61-$K$16,CapX!$A$18:$AP$26,$H$24,FALSE)*$T61))</f>
        <v>6667730.853354522</v>
      </c>
      <c r="X61" s="16">
        <f>IF($K$17="",$T61,IF($K$17&gt;$S61,$T61,HLOOKUP($S61-$K$17,CapX!$A$18:$AP$26,$H$24,FALSE)*$T61))</f>
        <v>6667730.853354522</v>
      </c>
      <c r="Y61" s="16">
        <f>IF($K$18="",$T61,IF($K$18&gt;$S61,$T61,HLOOKUP($S61-$K$18,CapX!$A$18:$AP$26,$H$24,FALSE)*$T61))</f>
        <v>6667730.853354522</v>
      </c>
      <c r="Z61" s="16">
        <f>IF($K$19="",$T61,IF($K$19&gt;$S61,$T61,HLOOKUP($S61-$K$19,CapX!$A$18:$AP$26,$H$24,FALSE)*$T61))</f>
        <v>7664058.4521316346</v>
      </c>
      <c r="AB61" s="20">
        <v>2035</v>
      </c>
      <c r="AC61" s="84">
        <f t="shared" si="6"/>
        <v>0</v>
      </c>
      <c r="AD61" s="16">
        <f t="shared" si="7"/>
        <v>0</v>
      </c>
      <c r="AE61" s="16">
        <f t="shared" si="8"/>
        <v>0</v>
      </c>
      <c r="AF61" s="16">
        <f t="shared" si="9"/>
        <v>0</v>
      </c>
      <c r="AG61" s="136">
        <f t="shared" si="10"/>
        <v>0</v>
      </c>
      <c r="AH61" s="16">
        <f t="shared" si="11"/>
        <v>0</v>
      </c>
      <c r="AJ61" s="20">
        <v>2035</v>
      </c>
      <c r="AK61" s="84">
        <f>HLOOKUP($S61,CapX!$A$11:$AP$14,3,FALSE)</f>
        <v>13087508.633203615</v>
      </c>
      <c r="AL61" s="16">
        <f>IF($L$14="",$AK61,IF($L$14&gt;$AJ61,$AK61,HLOOKUP($AJ61-$L$14,CapX!$A$18:$AP$26,$H$24,FALSE)*$AK61))</f>
        <v>11386132.510887144</v>
      </c>
      <c r="AM61" s="16">
        <f>IF($L$15="",$AK61,IF($L$15&gt;$AJ61,$AK61,HLOOKUP($AJ61-$L$15,CapX!$A$18:$AP$26,$H$24,FALSE)*$AK61))</f>
        <v>11386132.510887144</v>
      </c>
      <c r="AN61" s="16">
        <f>IF($L$16="",$AK61,IF($L$16&gt;$AJ61,$AK61,HLOOKUP($AJ61-$L$16,CapX!$A$18:$AP$26,$H$24,FALSE)*$AK61))</f>
        <v>11386132.510887144</v>
      </c>
      <c r="AO61" s="136">
        <f>IF($L$17="",$AK61,IF($L$17&gt;$AJ61,$AK61,HLOOKUP($AJ61-$L$17,CapX!$A$18:$AP$26,$H$24,FALSE)*$AK61))</f>
        <v>11386132.510887144</v>
      </c>
      <c r="AP61" s="16">
        <f>IF($L$18="",$AK61,IF($L$18&gt;$AJ61,$AK61,HLOOKUP($AJ61-$L$18,CapX!$A$18:$AP$26,$H$24,FALSE)*$AK61))</f>
        <v>11386132.510887144</v>
      </c>
      <c r="AQ61" s="16">
        <f>IF($L$19="",$AK61,IF($L$19&gt;$AJ61,$AK61,HLOOKUP($AJ61-$L$19,CapX!$A$18:$AP$26,$H$24,FALSE)*$AK61))</f>
        <v>13087508.633203615</v>
      </c>
      <c r="AS61" s="20">
        <v>2035</v>
      </c>
      <c r="AT61" s="84">
        <f t="shared" si="12"/>
        <v>0</v>
      </c>
      <c r="AU61" s="16">
        <f t="shared" si="13"/>
        <v>0</v>
      </c>
      <c r="AV61" s="16">
        <f t="shared" si="14"/>
        <v>0</v>
      </c>
      <c r="AW61" s="16">
        <f t="shared" si="15"/>
        <v>0</v>
      </c>
      <c r="AX61" s="136">
        <f t="shared" si="16"/>
        <v>0</v>
      </c>
      <c r="AY61" s="16">
        <f t="shared" si="17"/>
        <v>0</v>
      </c>
      <c r="BA61" s="120"/>
      <c r="BB61" s="138"/>
      <c r="BC61" s="138"/>
      <c r="BD61" s="138"/>
      <c r="BE61" s="138"/>
      <c r="BF61" s="138"/>
      <c r="BG61" s="138"/>
      <c r="BI61" s="120"/>
      <c r="BJ61" s="138"/>
      <c r="BK61" s="138"/>
      <c r="BL61" s="138"/>
      <c r="BM61" s="138"/>
      <c r="BN61" s="138"/>
      <c r="BO61" s="138"/>
    </row>
    <row r="62" spans="1:67">
      <c r="A62" s="67"/>
      <c r="B62" s="67"/>
      <c r="C62" s="67"/>
      <c r="D62" s="67"/>
      <c r="E62" s="67"/>
      <c r="F62" s="67"/>
      <c r="G62" s="67"/>
      <c r="H62" s="20">
        <v>2036</v>
      </c>
      <c r="I62" s="16">
        <f t="shared" si="18"/>
        <v>0</v>
      </c>
      <c r="J62" s="16">
        <f t="shared" si="5"/>
        <v>0</v>
      </c>
      <c r="K62" s="16">
        <f t="shared" si="5"/>
        <v>0</v>
      </c>
      <c r="L62" s="16">
        <f t="shared" si="5"/>
        <v>0</v>
      </c>
      <c r="M62" s="16">
        <f t="shared" si="5"/>
        <v>0</v>
      </c>
      <c r="N62" s="16">
        <f t="shared" si="5"/>
        <v>0</v>
      </c>
      <c r="O62" s="67"/>
      <c r="P62" s="67"/>
      <c r="Q62" s="67"/>
      <c r="R62" s="67"/>
      <c r="S62" s="20">
        <v>2036</v>
      </c>
      <c r="T62" s="84">
        <f>HLOOKUP($S62,CapX!$A$11:$AP$14,2,FALSE)</f>
        <v>12960108.819099851</v>
      </c>
      <c r="U62" s="84">
        <f>IF($K$14="",$T62,IF($K$14&gt;$S62,$T62,HLOOKUP($S62-$K$14,CapX!$A$18:$AP$26,$H$24,FALSE)*$T62))</f>
        <v>11275294.672616871</v>
      </c>
      <c r="V62" s="16">
        <f>IF($K$15="",$T62,IF($K$15&gt;$S62,$T62,HLOOKUP($S62-$K$15,CapX!$A$18:$AP$26,$H$24,FALSE)*$T62))</f>
        <v>11275294.672616871</v>
      </c>
      <c r="W62" s="16">
        <f>IF($K$16="",$T62,IF($K$16&gt;$S62,$T62,HLOOKUP($S62-$K$16,CapX!$A$18:$AP$26,$H$24,FALSE)*$T62))</f>
        <v>11275294.672616871</v>
      </c>
      <c r="X62" s="16">
        <f>IF($K$17="",$T62,IF($K$17&gt;$S62,$T62,HLOOKUP($S62-$K$17,CapX!$A$18:$AP$26,$H$24,FALSE)*$T62))</f>
        <v>11275294.672616871</v>
      </c>
      <c r="Y62" s="16">
        <f>IF($K$18="",$T62,IF($K$18&gt;$S62,$T62,HLOOKUP($S62-$K$18,CapX!$A$18:$AP$26,$H$24,FALSE)*$T62))</f>
        <v>11275294.672616871</v>
      </c>
      <c r="Z62" s="16">
        <f>IF($K$19="",$T62,IF($K$19&gt;$S62,$T62,HLOOKUP($S62-$K$19,CapX!$A$18:$AP$26,$H$24,FALSE)*$T62))</f>
        <v>12960108.819099851</v>
      </c>
      <c r="AB62" s="20">
        <v>2036</v>
      </c>
      <c r="AC62" s="84">
        <f t="shared" si="6"/>
        <v>0</v>
      </c>
      <c r="AD62" s="16">
        <f t="shared" si="7"/>
        <v>0</v>
      </c>
      <c r="AE62" s="16">
        <f t="shared" si="8"/>
        <v>0</v>
      </c>
      <c r="AF62" s="16">
        <f t="shared" si="9"/>
        <v>0</v>
      </c>
      <c r="AG62" s="136">
        <f t="shared" si="10"/>
        <v>0</v>
      </c>
      <c r="AH62" s="16">
        <f t="shared" si="11"/>
        <v>0</v>
      </c>
      <c r="AJ62" s="20">
        <v>2036</v>
      </c>
      <c r="AK62" s="84">
        <f>HLOOKUP($S62,CapX!$A$11:$AP$14,3,FALSE)</f>
        <v>5037143.4679307193</v>
      </c>
      <c r="AL62" s="16">
        <f>IF($L$14="",$AK62,IF($L$14&gt;$AJ62,$AK62,HLOOKUP($AJ62-$L$14,CapX!$A$18:$AP$26,$H$24,FALSE)*$AK62))</f>
        <v>4382314.8170997258</v>
      </c>
      <c r="AM62" s="16">
        <f>IF($L$15="",$AK62,IF($L$15&gt;$AJ62,$AK62,HLOOKUP($AJ62-$L$15,CapX!$A$18:$AP$26,$H$24,FALSE)*$AK62))</f>
        <v>4382314.8170997258</v>
      </c>
      <c r="AN62" s="16">
        <f>IF($L$16="",$AK62,IF($L$16&gt;$AJ62,$AK62,HLOOKUP($AJ62-$L$16,CapX!$A$18:$AP$26,$H$24,FALSE)*$AK62))</f>
        <v>4382314.8170997258</v>
      </c>
      <c r="AO62" s="136">
        <f>IF($L$17="",$AK62,IF($L$17&gt;$AJ62,$AK62,HLOOKUP($AJ62-$L$17,CapX!$A$18:$AP$26,$H$24,FALSE)*$AK62))</f>
        <v>4382314.8170997258</v>
      </c>
      <c r="AP62" s="16">
        <f>IF($L$18="",$AK62,IF($L$18&gt;$AJ62,$AK62,HLOOKUP($AJ62-$L$18,CapX!$A$18:$AP$26,$H$24,FALSE)*$AK62))</f>
        <v>4382314.8170997258</v>
      </c>
      <c r="AQ62" s="16">
        <f>IF($L$19="",$AK62,IF($L$19&gt;$AJ62,$AK62,HLOOKUP($AJ62-$L$19,CapX!$A$18:$AP$26,$H$24,FALSE)*$AK62))</f>
        <v>5037143.4679307193</v>
      </c>
      <c r="AS62" s="20">
        <v>2036</v>
      </c>
      <c r="AT62" s="84">
        <f t="shared" si="12"/>
        <v>0</v>
      </c>
      <c r="AU62" s="16">
        <f t="shared" si="13"/>
        <v>0</v>
      </c>
      <c r="AV62" s="16">
        <f t="shared" si="14"/>
        <v>0</v>
      </c>
      <c r="AW62" s="16">
        <f t="shared" si="15"/>
        <v>0</v>
      </c>
      <c r="AX62" s="136">
        <f t="shared" si="16"/>
        <v>0</v>
      </c>
      <c r="AY62" s="16">
        <f t="shared" si="17"/>
        <v>0</v>
      </c>
      <c r="BA62" s="120"/>
      <c r="BB62" s="138"/>
      <c r="BC62" s="138"/>
      <c r="BD62" s="138"/>
      <c r="BE62" s="138"/>
      <c r="BF62" s="138"/>
      <c r="BG62" s="138"/>
      <c r="BI62" s="120"/>
      <c r="BJ62" s="138"/>
      <c r="BK62" s="138"/>
      <c r="BL62" s="138"/>
      <c r="BM62" s="138"/>
      <c r="BN62" s="138"/>
      <c r="BO62" s="138"/>
    </row>
    <row r="63" spans="1:67">
      <c r="A63" s="67"/>
      <c r="B63" s="67"/>
      <c r="C63" s="67"/>
      <c r="D63" s="67"/>
      <c r="E63" s="67"/>
      <c r="F63" s="67"/>
      <c r="G63" s="67"/>
      <c r="H63" s="20">
        <v>2037</v>
      </c>
      <c r="I63" s="16">
        <f t="shared" si="18"/>
        <v>0</v>
      </c>
      <c r="J63" s="16">
        <f t="shared" si="5"/>
        <v>0</v>
      </c>
      <c r="K63" s="16">
        <f t="shared" si="5"/>
        <v>0</v>
      </c>
      <c r="L63" s="16">
        <f t="shared" si="5"/>
        <v>0</v>
      </c>
      <c r="M63" s="16">
        <f t="shared" si="5"/>
        <v>0</v>
      </c>
      <c r="N63" s="16">
        <f t="shared" si="5"/>
        <v>0</v>
      </c>
      <c r="O63" s="67"/>
      <c r="P63" s="67"/>
      <c r="Q63" s="67"/>
      <c r="R63" s="67"/>
      <c r="S63" s="20">
        <v>2037</v>
      </c>
      <c r="T63" s="84">
        <f>HLOOKUP($S63,CapX!$A$11:$AP$14,2,FALSE)</f>
        <v>4918733.74552543</v>
      </c>
      <c r="U63" s="84">
        <f>IF($K$14="",$T63,IF($K$14&gt;$S63,$T63,HLOOKUP($S63-$K$14,CapX!$A$18:$AP$26,$H$24,FALSE)*$T63))</f>
        <v>4279298.3586071236</v>
      </c>
      <c r="V63" s="16">
        <f>IF($K$15="",$T63,IF($K$15&gt;$S63,$T63,HLOOKUP($S63-$K$15,CapX!$A$18:$AP$26,$H$24,FALSE)*$T63))</f>
        <v>4279298.3586071236</v>
      </c>
      <c r="W63" s="16">
        <f>IF($K$16="",$T63,IF($K$16&gt;$S63,$T63,HLOOKUP($S63-$K$16,CapX!$A$18:$AP$26,$H$24,FALSE)*$T63))</f>
        <v>4279298.3586071236</v>
      </c>
      <c r="X63" s="16">
        <f>IF($K$17="",$T63,IF($K$17&gt;$S63,$T63,HLOOKUP($S63-$K$17,CapX!$A$18:$AP$26,$H$24,FALSE)*$T63))</f>
        <v>4279298.3586071236</v>
      </c>
      <c r="Y63" s="16">
        <f>IF($K$18="",$T63,IF($K$18&gt;$S63,$T63,HLOOKUP($S63-$K$18,CapX!$A$18:$AP$26,$H$24,FALSE)*$T63))</f>
        <v>4279298.3586071236</v>
      </c>
      <c r="Z63" s="16">
        <f>IF($K$19="",$T63,IF($K$19&gt;$S63,$T63,HLOOKUP($S63-$K$19,CapX!$A$18:$AP$26,$H$24,FALSE)*$T63))</f>
        <v>4918733.74552543</v>
      </c>
      <c r="AB63" s="20">
        <v>2037</v>
      </c>
      <c r="AC63" s="84">
        <f t="shared" si="6"/>
        <v>0</v>
      </c>
      <c r="AD63" s="16">
        <f t="shared" si="7"/>
        <v>0</v>
      </c>
      <c r="AE63" s="16">
        <f t="shared" si="8"/>
        <v>0</v>
      </c>
      <c r="AF63" s="16">
        <f t="shared" si="9"/>
        <v>0</v>
      </c>
      <c r="AG63" s="136">
        <f t="shared" si="10"/>
        <v>0</v>
      </c>
      <c r="AH63" s="16">
        <f t="shared" si="11"/>
        <v>0</v>
      </c>
      <c r="AJ63" s="20">
        <v>2037</v>
      </c>
      <c r="AK63" s="84">
        <f>HLOOKUP($S63,CapX!$A$11:$AP$14,3,FALSE)</f>
        <v>8477736.4080784488</v>
      </c>
      <c r="AL63" s="16">
        <f>IF($L$14="",$AK63,IF($L$14&gt;$AJ63,$AK63,HLOOKUP($AJ63-$L$14,CapX!$A$18:$AP$26,$H$24,FALSE)*$AK63))</f>
        <v>7375630.6750282506</v>
      </c>
      <c r="AM63" s="16">
        <f>IF($L$15="",$AK63,IF($L$15&gt;$AJ63,$AK63,HLOOKUP($AJ63-$L$15,CapX!$A$18:$AP$26,$H$24,FALSE)*$AK63))</f>
        <v>7375630.6750282506</v>
      </c>
      <c r="AN63" s="16">
        <f>IF($L$16="",$AK63,IF($L$16&gt;$AJ63,$AK63,HLOOKUP($AJ63-$L$16,CapX!$A$18:$AP$26,$H$24,FALSE)*$AK63))</f>
        <v>7375630.6750282506</v>
      </c>
      <c r="AO63" s="136">
        <f>IF($L$17="",$AK63,IF($L$17&gt;$AJ63,$AK63,HLOOKUP($AJ63-$L$17,CapX!$A$18:$AP$26,$H$24,FALSE)*$AK63))</f>
        <v>7375630.6750282506</v>
      </c>
      <c r="AP63" s="16">
        <f>IF($L$18="",$AK63,IF($L$18&gt;$AJ63,$AK63,HLOOKUP($AJ63-$L$18,CapX!$A$18:$AP$26,$H$24,FALSE)*$AK63))</f>
        <v>7375630.6750282506</v>
      </c>
      <c r="AQ63" s="16">
        <f>IF($L$19="",$AK63,IF($L$19&gt;$AJ63,$AK63,HLOOKUP($AJ63-$L$19,CapX!$A$18:$AP$26,$H$24,FALSE)*$AK63))</f>
        <v>8477736.4080784488</v>
      </c>
      <c r="AS63" s="20">
        <v>2037</v>
      </c>
      <c r="AT63" s="84">
        <f t="shared" si="12"/>
        <v>0</v>
      </c>
      <c r="AU63" s="16">
        <f t="shared" si="13"/>
        <v>0</v>
      </c>
      <c r="AV63" s="16">
        <f t="shared" si="14"/>
        <v>0</v>
      </c>
      <c r="AW63" s="16">
        <f t="shared" si="15"/>
        <v>0</v>
      </c>
      <c r="AX63" s="136">
        <f t="shared" si="16"/>
        <v>0</v>
      </c>
      <c r="AY63" s="16">
        <f t="shared" si="17"/>
        <v>0</v>
      </c>
      <c r="BA63" s="120"/>
      <c r="BB63" s="138"/>
      <c r="BC63" s="138"/>
      <c r="BD63" s="138"/>
      <c r="BE63" s="138"/>
      <c r="BF63" s="138"/>
      <c r="BG63" s="138"/>
      <c r="BI63" s="120"/>
      <c r="BJ63" s="138"/>
      <c r="BK63" s="138"/>
      <c r="BL63" s="138"/>
      <c r="BM63" s="138"/>
      <c r="BN63" s="138"/>
      <c r="BO63" s="138"/>
    </row>
    <row r="64" spans="1:67">
      <c r="A64" s="67"/>
      <c r="B64" s="67"/>
      <c r="C64" s="67"/>
      <c r="D64" s="67"/>
      <c r="E64" s="67"/>
      <c r="F64" s="67"/>
      <c r="G64" s="67"/>
      <c r="H64" s="20">
        <v>2038</v>
      </c>
      <c r="I64" s="16">
        <f t="shared" si="18"/>
        <v>0</v>
      </c>
      <c r="J64" s="16">
        <f t="shared" si="5"/>
        <v>0</v>
      </c>
      <c r="K64" s="16">
        <f t="shared" si="5"/>
        <v>0</v>
      </c>
      <c r="L64" s="16">
        <f t="shared" si="5"/>
        <v>0</v>
      </c>
      <c r="M64" s="16">
        <f t="shared" si="5"/>
        <v>0</v>
      </c>
      <c r="N64" s="16">
        <f t="shared" si="5"/>
        <v>0</v>
      </c>
      <c r="O64" s="67"/>
      <c r="P64" s="67"/>
      <c r="Q64" s="67"/>
      <c r="R64" s="67"/>
      <c r="S64" s="20">
        <v>2038</v>
      </c>
      <c r="T64" s="84">
        <f>HLOOKUP($S64,CapX!$A$11:$AP$14,2,FALSE)</f>
        <v>7973686.4135977533</v>
      </c>
      <c r="U64" s="84">
        <f>IF($K$14="",$T64,IF($K$14&gt;$S64,$T64,HLOOKUP($S64-$K$14,CapX!$A$18:$AP$26,$H$24,FALSE)*$T64))</f>
        <v>6937107.1798300454</v>
      </c>
      <c r="V64" s="16">
        <f>IF($K$15="",$T64,IF($K$15&gt;$S64,$T64,HLOOKUP($S64-$K$15,CapX!$A$18:$AP$26,$H$24,FALSE)*$T64))</f>
        <v>6937107.1798300454</v>
      </c>
      <c r="W64" s="16">
        <f>IF($K$16="",$T64,IF($K$16&gt;$S64,$T64,HLOOKUP($S64-$K$16,CapX!$A$18:$AP$26,$H$24,FALSE)*$T64))</f>
        <v>6937107.1798300454</v>
      </c>
      <c r="X64" s="16">
        <f>IF($K$17="",$T64,IF($K$17&gt;$S64,$T64,HLOOKUP($S64-$K$17,CapX!$A$18:$AP$26,$H$24,FALSE)*$T64))</f>
        <v>6937107.1798300454</v>
      </c>
      <c r="Y64" s="16">
        <f>IF($K$18="",$T64,IF($K$18&gt;$S64,$T64,HLOOKUP($S64-$K$18,CapX!$A$18:$AP$26,$H$24,FALSE)*$T64))</f>
        <v>6937107.1798300454</v>
      </c>
      <c r="Z64" s="16">
        <f>IF($K$19="",$T64,IF($K$19&gt;$S64,$T64,HLOOKUP($S64-$K$19,CapX!$A$18:$AP$26,$H$24,FALSE)*$T64))</f>
        <v>7973686.4135977533</v>
      </c>
      <c r="AB64" s="20">
        <v>2038</v>
      </c>
      <c r="AC64" s="84">
        <f t="shared" si="6"/>
        <v>0</v>
      </c>
      <c r="AD64" s="16">
        <f t="shared" si="7"/>
        <v>0</v>
      </c>
      <c r="AE64" s="16">
        <f t="shared" si="8"/>
        <v>0</v>
      </c>
      <c r="AF64" s="16">
        <f t="shared" si="9"/>
        <v>0</v>
      </c>
      <c r="AG64" s="136">
        <f t="shared" si="10"/>
        <v>0</v>
      </c>
      <c r="AH64" s="16">
        <f t="shared" si="11"/>
        <v>0</v>
      </c>
      <c r="AJ64" s="20">
        <v>2038</v>
      </c>
      <c r="AK64" s="84">
        <f>HLOOKUP($S64,CapX!$A$11:$AP$14,3,FALSE)</f>
        <v>13616243.981985042</v>
      </c>
      <c r="AL64" s="16">
        <f>IF($L$14="",$AK64,IF($L$14&gt;$AJ64,$AK64,HLOOKUP($AJ64-$L$14,CapX!$A$18:$AP$26,$H$24,FALSE)*$AK64))</f>
        <v>11846132.264326986</v>
      </c>
      <c r="AM64" s="16">
        <f>IF($L$15="",$AK64,IF($L$15&gt;$AJ64,$AK64,HLOOKUP($AJ64-$L$15,CapX!$A$18:$AP$26,$H$24,FALSE)*$AK64))</f>
        <v>11846132.264326986</v>
      </c>
      <c r="AN64" s="16">
        <f>IF($L$16="",$AK64,IF($L$16&gt;$AJ64,$AK64,HLOOKUP($AJ64-$L$16,CapX!$A$18:$AP$26,$H$24,FALSE)*$AK64))</f>
        <v>11846132.264326986</v>
      </c>
      <c r="AO64" s="136">
        <f>IF($L$17="",$AK64,IF($L$17&gt;$AJ64,$AK64,HLOOKUP($AJ64-$L$17,CapX!$A$18:$AP$26,$H$24,FALSE)*$AK64))</f>
        <v>11846132.264326986</v>
      </c>
      <c r="AP64" s="16">
        <f>IF($L$18="",$AK64,IF($L$18&gt;$AJ64,$AK64,HLOOKUP($AJ64-$L$18,CapX!$A$18:$AP$26,$H$24,FALSE)*$AK64))</f>
        <v>11846132.264326986</v>
      </c>
      <c r="AQ64" s="16">
        <f>IF($L$19="",$AK64,IF($L$19&gt;$AJ64,$AK64,HLOOKUP($AJ64-$L$19,CapX!$A$18:$AP$26,$H$24,FALSE)*$AK64))</f>
        <v>13616243.981985042</v>
      </c>
      <c r="AS64" s="20">
        <v>2038</v>
      </c>
      <c r="AT64" s="84">
        <f t="shared" si="12"/>
        <v>0</v>
      </c>
      <c r="AU64" s="16">
        <f t="shared" si="13"/>
        <v>0</v>
      </c>
      <c r="AV64" s="16">
        <f t="shared" si="14"/>
        <v>0</v>
      </c>
      <c r="AW64" s="16">
        <f t="shared" si="15"/>
        <v>0</v>
      </c>
      <c r="AX64" s="136">
        <f t="shared" si="16"/>
        <v>0</v>
      </c>
      <c r="AY64" s="16">
        <f t="shared" si="17"/>
        <v>0</v>
      </c>
      <c r="BA64" s="120"/>
      <c r="BB64" s="138"/>
      <c r="BC64" s="138"/>
      <c r="BD64" s="138"/>
      <c r="BE64" s="138"/>
      <c r="BF64" s="138"/>
      <c r="BG64" s="138"/>
      <c r="BI64" s="120"/>
      <c r="BJ64" s="138"/>
      <c r="BK64" s="138"/>
      <c r="BL64" s="138"/>
      <c r="BM64" s="138"/>
      <c r="BN64" s="138"/>
      <c r="BO64" s="138"/>
    </row>
    <row r="65" spans="1:67">
      <c r="A65" s="67"/>
      <c r="B65" s="67"/>
      <c r="C65" s="67"/>
      <c r="D65" s="67"/>
      <c r="E65" s="67"/>
      <c r="F65" s="67"/>
      <c r="G65" s="67"/>
      <c r="H65" s="20">
        <v>2039</v>
      </c>
      <c r="I65" s="16">
        <f t="shared" si="18"/>
        <v>0</v>
      </c>
      <c r="J65" s="16">
        <f t="shared" si="5"/>
        <v>0</v>
      </c>
      <c r="K65" s="16">
        <f t="shared" si="5"/>
        <v>0</v>
      </c>
      <c r="L65" s="16">
        <f t="shared" si="5"/>
        <v>0</v>
      </c>
      <c r="M65" s="16">
        <f t="shared" si="5"/>
        <v>0</v>
      </c>
      <c r="N65" s="16">
        <f t="shared" si="5"/>
        <v>0</v>
      </c>
      <c r="O65" s="67"/>
      <c r="P65" s="67"/>
      <c r="Q65" s="67"/>
      <c r="R65" s="67"/>
      <c r="S65" s="20">
        <v>2039</v>
      </c>
      <c r="T65" s="84">
        <f>HLOOKUP($S65,CapX!$A$11:$AP$14,2,FALSE)</f>
        <v>13483697.215391487</v>
      </c>
      <c r="U65" s="84">
        <f>IF($K$14="",$T65,IF($K$14&gt;$S65,$T65,HLOOKUP($S65-$K$14,CapX!$A$18:$AP$26,$H$24,FALSE)*$T65))</f>
        <v>11730816.577390594</v>
      </c>
      <c r="V65" s="16">
        <f>IF($K$15="",$T65,IF($K$15&gt;$S65,$T65,HLOOKUP($S65-$K$15,CapX!$A$18:$AP$26,$H$24,FALSE)*$T65))</f>
        <v>11730816.577390594</v>
      </c>
      <c r="W65" s="16">
        <f>IF($K$16="",$T65,IF($K$16&gt;$S65,$T65,HLOOKUP($S65-$K$16,CapX!$A$18:$AP$26,$H$24,FALSE)*$T65))</f>
        <v>11730816.577390594</v>
      </c>
      <c r="X65" s="16">
        <f>IF($K$17="",$T65,IF($K$17&gt;$S65,$T65,HLOOKUP($S65-$K$17,CapX!$A$18:$AP$26,$H$24,FALSE)*$T65))</f>
        <v>11730816.577390594</v>
      </c>
      <c r="Y65" s="16">
        <f>IF($K$18="",$T65,IF($K$18&gt;$S65,$T65,HLOOKUP($S65-$K$18,CapX!$A$18:$AP$26,$H$24,FALSE)*$T65))</f>
        <v>11730816.577390594</v>
      </c>
      <c r="Z65" s="16">
        <f>IF($K$19="",$T65,IF($K$19&gt;$S65,$T65,HLOOKUP($S65-$K$19,CapX!$A$18:$AP$26,$H$24,FALSE)*$T65))</f>
        <v>13483697.215391487</v>
      </c>
      <c r="AB65" s="20">
        <v>2039</v>
      </c>
      <c r="AC65" s="84">
        <f t="shared" si="6"/>
        <v>0</v>
      </c>
      <c r="AD65" s="16">
        <f t="shared" si="7"/>
        <v>0</v>
      </c>
      <c r="AE65" s="16">
        <f t="shared" si="8"/>
        <v>0</v>
      </c>
      <c r="AF65" s="16">
        <f t="shared" si="9"/>
        <v>0</v>
      </c>
      <c r="AG65" s="136">
        <f t="shared" si="10"/>
        <v>0</v>
      </c>
      <c r="AH65" s="16">
        <f t="shared" si="11"/>
        <v>0</v>
      </c>
      <c r="AJ65" s="20">
        <v>2039</v>
      </c>
      <c r="AK65" s="84">
        <f>HLOOKUP($S65,CapX!$A$11:$AP$14,3,FALSE)</f>
        <v>5240644.0640351214</v>
      </c>
      <c r="AL65" s="16">
        <f>IF($L$14="",$AK65,IF($L$14&gt;$AJ65,$AK65,HLOOKUP($AJ65-$L$14,CapX!$A$18:$AP$26,$H$24,FALSE)*$AK65))</f>
        <v>4559360.3357105553</v>
      </c>
      <c r="AM65" s="16">
        <f>IF($L$15="",$AK65,IF($L$15&gt;$AJ65,$AK65,HLOOKUP($AJ65-$L$15,CapX!$A$18:$AP$26,$H$24,FALSE)*$AK65))</f>
        <v>4559360.3357105553</v>
      </c>
      <c r="AN65" s="16">
        <f>IF($L$16="",$AK65,IF($L$16&gt;$AJ65,$AK65,HLOOKUP($AJ65-$L$16,CapX!$A$18:$AP$26,$H$24,FALSE)*$AK65))</f>
        <v>4559360.3357105553</v>
      </c>
      <c r="AO65" s="136">
        <f>IF($L$17="",$AK65,IF($L$17&gt;$AJ65,$AK65,HLOOKUP($AJ65-$L$17,CapX!$A$18:$AP$26,$H$24,FALSE)*$AK65))</f>
        <v>4559360.3357105553</v>
      </c>
      <c r="AP65" s="16">
        <f>IF($L$18="",$AK65,IF($L$18&gt;$AJ65,$AK65,HLOOKUP($AJ65-$L$18,CapX!$A$18:$AP$26,$H$24,FALSE)*$AK65))</f>
        <v>4559360.3357105553</v>
      </c>
      <c r="AQ65" s="16">
        <f>IF($L$19="",$AK65,IF($L$19&gt;$AJ65,$AK65,HLOOKUP($AJ65-$L$19,CapX!$A$18:$AP$26,$H$24,FALSE)*$AK65))</f>
        <v>5240644.0640351214</v>
      </c>
      <c r="AS65" s="20">
        <v>2039</v>
      </c>
      <c r="AT65" s="84">
        <f t="shared" si="12"/>
        <v>0</v>
      </c>
      <c r="AU65" s="16">
        <f t="shared" si="13"/>
        <v>0</v>
      </c>
      <c r="AV65" s="16">
        <f t="shared" si="14"/>
        <v>0</v>
      </c>
      <c r="AW65" s="16">
        <f t="shared" si="15"/>
        <v>0</v>
      </c>
      <c r="AX65" s="136">
        <f t="shared" si="16"/>
        <v>0</v>
      </c>
      <c r="AY65" s="16">
        <f t="shared" si="17"/>
        <v>0</v>
      </c>
      <c r="BA65" s="120"/>
      <c r="BB65" s="138"/>
      <c r="BC65" s="138"/>
      <c r="BD65" s="138"/>
      <c r="BE65" s="138"/>
      <c r="BF65" s="138"/>
      <c r="BG65" s="138"/>
      <c r="BI65" s="120"/>
      <c r="BJ65" s="138"/>
      <c r="BK65" s="138"/>
      <c r="BL65" s="138"/>
      <c r="BM65" s="138"/>
      <c r="BN65" s="138"/>
      <c r="BO65" s="138"/>
    </row>
    <row r="66" spans="1:67">
      <c r="A66" s="67"/>
      <c r="B66" s="67"/>
      <c r="C66" s="67"/>
      <c r="D66" s="67"/>
      <c r="E66" s="67"/>
      <c r="F66" s="67"/>
      <c r="G66" s="67"/>
      <c r="H66" s="20">
        <v>2040</v>
      </c>
      <c r="I66" s="16">
        <f t="shared" si="18"/>
        <v>0</v>
      </c>
      <c r="J66" s="16">
        <f t="shared" si="5"/>
        <v>0</v>
      </c>
      <c r="K66" s="16">
        <f t="shared" si="5"/>
        <v>0</v>
      </c>
      <c r="L66" s="16">
        <f t="shared" si="5"/>
        <v>0</v>
      </c>
      <c r="M66" s="16">
        <f t="shared" si="5"/>
        <v>0</v>
      </c>
      <c r="N66" s="16">
        <f t="shared" si="5"/>
        <v>0</v>
      </c>
      <c r="O66" s="67"/>
      <c r="P66" s="67"/>
      <c r="Q66" s="67"/>
      <c r="R66" s="67"/>
      <c r="S66" s="20">
        <v>2040</v>
      </c>
      <c r="T66" s="84">
        <f>HLOOKUP($S66,CapX!$A$11:$AP$14,2,FALSE)</f>
        <v>5117450.5888446579</v>
      </c>
      <c r="U66" s="84">
        <f>IF($K$14="",$T66,IF($K$14&gt;$S66,$T66,HLOOKUP($S66-$K$14,CapX!$A$18:$AP$26,$H$24,FALSE)*$T66))</f>
        <v>4452182.0122948522</v>
      </c>
      <c r="V66" s="16">
        <f>IF($K$15="",$T66,IF($K$15&gt;$S66,$T66,HLOOKUP($S66-$K$15,CapX!$A$18:$AP$26,$H$24,FALSE)*$T66))</f>
        <v>4452182.0122948522</v>
      </c>
      <c r="W66" s="16">
        <f>IF($K$16="",$T66,IF($K$16&gt;$S66,$T66,HLOOKUP($S66-$K$16,CapX!$A$18:$AP$26,$H$24,FALSE)*$T66))</f>
        <v>4452182.0122948522</v>
      </c>
      <c r="X66" s="16">
        <f>IF($K$17="",$T66,IF($K$17&gt;$S66,$T66,HLOOKUP($S66-$K$17,CapX!$A$18:$AP$26,$H$24,FALSE)*$T66))</f>
        <v>4452182.0122948522</v>
      </c>
      <c r="Y66" s="16">
        <f>IF($K$18="",$T66,IF($K$18&gt;$S66,$T66,HLOOKUP($S66-$K$18,CapX!$A$18:$AP$26,$H$24,FALSE)*$T66))</f>
        <v>4452182.0122948522</v>
      </c>
      <c r="Z66" s="16">
        <f>IF($K$19="",$T66,IF($K$19&gt;$S66,$T66,HLOOKUP($S66-$K$19,CapX!$A$18:$AP$26,$H$24,FALSE)*$T66))</f>
        <v>5117450.5888446579</v>
      </c>
      <c r="AB66" s="20">
        <v>2040</v>
      </c>
      <c r="AC66" s="84">
        <f t="shared" si="6"/>
        <v>0</v>
      </c>
      <c r="AD66" s="16">
        <f t="shared" si="7"/>
        <v>0</v>
      </c>
      <c r="AE66" s="16">
        <f t="shared" si="8"/>
        <v>0</v>
      </c>
      <c r="AF66" s="16">
        <f t="shared" si="9"/>
        <v>0</v>
      </c>
      <c r="AG66" s="136">
        <f t="shared" si="10"/>
        <v>0</v>
      </c>
      <c r="AH66" s="16">
        <f t="shared" si="11"/>
        <v>0</v>
      </c>
      <c r="AJ66" s="20">
        <v>2040</v>
      </c>
      <c r="AK66" s="84">
        <f>HLOOKUP($S66,CapX!$A$11:$AP$14,3,FALSE)</f>
        <v>8820236.9589648191</v>
      </c>
      <c r="AL66" s="16">
        <f>IF($L$14="",$AK66,IF($L$14&gt;$AJ66,$AK66,HLOOKUP($AJ66-$L$14,CapX!$A$18:$AP$26,$H$24,FALSE)*$AK66))</f>
        <v>7673606.1542993924</v>
      </c>
      <c r="AM66" s="16">
        <f>IF($L$15="",$AK66,IF($L$15&gt;$AJ66,$AK66,HLOOKUP($AJ66-$L$15,CapX!$A$18:$AP$26,$H$24,FALSE)*$AK66))</f>
        <v>7673606.1542993924</v>
      </c>
      <c r="AN66" s="16">
        <f>IF($L$16="",$AK66,IF($L$16&gt;$AJ66,$AK66,HLOOKUP($AJ66-$L$16,CapX!$A$18:$AP$26,$H$24,FALSE)*$AK66))</f>
        <v>7673606.1542993924</v>
      </c>
      <c r="AO66" s="136">
        <f>IF($L$17="",$AK66,IF($L$17&gt;$AJ66,$AK66,HLOOKUP($AJ66-$L$17,CapX!$A$18:$AP$26,$H$24,FALSE)*$AK66))</f>
        <v>7673606.1542993924</v>
      </c>
      <c r="AP66" s="16">
        <f>IF($L$18="",$AK66,IF($L$18&gt;$AJ66,$AK66,HLOOKUP($AJ66-$L$18,CapX!$A$18:$AP$26,$H$24,FALSE)*$AK66))</f>
        <v>7673606.1542993924</v>
      </c>
      <c r="AQ66" s="16">
        <f>IF($L$19="",$AK66,IF($L$19&gt;$AJ66,$AK66,HLOOKUP($AJ66-$L$19,CapX!$A$18:$AP$26,$H$24,FALSE)*$AK66))</f>
        <v>8820236.9589648191</v>
      </c>
      <c r="AS66" s="20">
        <v>2040</v>
      </c>
      <c r="AT66" s="84">
        <f t="shared" si="12"/>
        <v>0</v>
      </c>
      <c r="AU66" s="16">
        <f t="shared" si="13"/>
        <v>0</v>
      </c>
      <c r="AV66" s="16">
        <f t="shared" si="14"/>
        <v>0</v>
      </c>
      <c r="AW66" s="16">
        <f t="shared" si="15"/>
        <v>0</v>
      </c>
      <c r="AX66" s="136">
        <f t="shared" si="16"/>
        <v>0</v>
      </c>
      <c r="AY66" s="16">
        <f t="shared" si="17"/>
        <v>0</v>
      </c>
      <c r="BA66" s="120"/>
      <c r="BB66" s="138"/>
      <c r="BC66" s="138"/>
      <c r="BD66" s="138"/>
      <c r="BE66" s="138"/>
      <c r="BF66" s="138"/>
      <c r="BG66" s="138"/>
      <c r="BI66" s="120"/>
      <c r="BJ66" s="138"/>
      <c r="BK66" s="138"/>
      <c r="BL66" s="138"/>
      <c r="BM66" s="138"/>
      <c r="BN66" s="138"/>
      <c r="BO66" s="138"/>
    </row>
    <row r="67" spans="1:67">
      <c r="A67" s="67"/>
      <c r="B67" s="67"/>
      <c r="C67" s="67"/>
      <c r="D67" s="67"/>
      <c r="E67" s="67"/>
      <c r="F67" s="67"/>
      <c r="G67" s="67"/>
      <c r="H67" s="20">
        <v>2041</v>
      </c>
      <c r="I67" s="16">
        <f t="shared" si="18"/>
        <v>0</v>
      </c>
      <c r="J67" s="16">
        <f t="shared" si="5"/>
        <v>0</v>
      </c>
      <c r="K67" s="16">
        <f t="shared" si="5"/>
        <v>0</v>
      </c>
      <c r="L67" s="16">
        <f t="shared" si="5"/>
        <v>0</v>
      </c>
      <c r="M67" s="16">
        <f t="shared" si="5"/>
        <v>0</v>
      </c>
      <c r="N67" s="16">
        <f t="shared" si="5"/>
        <v>0</v>
      </c>
      <c r="O67" s="67"/>
      <c r="P67" s="67"/>
      <c r="Q67" s="67"/>
      <c r="R67" s="67"/>
      <c r="S67" s="20">
        <v>2041</v>
      </c>
      <c r="T67" s="84">
        <f>HLOOKUP($S67,CapX!$A$11:$AP$14,2,FALSE)</f>
        <v>8295823.3447071016</v>
      </c>
      <c r="U67" s="84">
        <f>IF($K$14="",$T67,IF($K$14&gt;$S67,$T67,HLOOKUP($S67-$K$14,CapX!$A$18:$AP$26,$H$24,FALSE)*$T67))</f>
        <v>7217366.3098951783</v>
      </c>
      <c r="V67" s="16">
        <f>IF($K$15="",$T67,IF($K$15&gt;$S67,$T67,HLOOKUP($S67-$K$15,CapX!$A$18:$AP$26,$H$24,FALSE)*$T67))</f>
        <v>7217366.3098951783</v>
      </c>
      <c r="W67" s="16">
        <f>IF($K$16="",$T67,IF($K$16&gt;$S67,$T67,HLOOKUP($S67-$K$16,CapX!$A$18:$AP$26,$H$24,FALSE)*$T67))</f>
        <v>7217366.3098951783</v>
      </c>
      <c r="X67" s="16">
        <f>IF($K$17="",$T67,IF($K$17&gt;$S67,$T67,HLOOKUP($S67-$K$17,CapX!$A$18:$AP$26,$H$24,FALSE)*$T67))</f>
        <v>7217366.3098951783</v>
      </c>
      <c r="Y67" s="16">
        <f>IF($K$18="",$T67,IF($K$18&gt;$S67,$T67,HLOOKUP($S67-$K$18,CapX!$A$18:$AP$26,$H$24,FALSE)*$T67))</f>
        <v>7217366.3098951783</v>
      </c>
      <c r="Z67" s="16">
        <f>IF($K$19="",$T67,IF($K$19&gt;$S67,$T67,HLOOKUP($S67-$K$19,CapX!$A$18:$AP$26,$H$24,FALSE)*$T67))</f>
        <v>8295823.3447071016</v>
      </c>
      <c r="AB67" s="20">
        <v>2041</v>
      </c>
      <c r="AC67" s="84">
        <f t="shared" si="6"/>
        <v>0</v>
      </c>
      <c r="AD67" s="16">
        <f t="shared" si="7"/>
        <v>0</v>
      </c>
      <c r="AE67" s="16">
        <f t="shared" si="8"/>
        <v>0</v>
      </c>
      <c r="AF67" s="16">
        <f t="shared" si="9"/>
        <v>0</v>
      </c>
      <c r="AG67" s="136">
        <f t="shared" si="10"/>
        <v>0</v>
      </c>
      <c r="AH67" s="16">
        <f t="shared" si="11"/>
        <v>0</v>
      </c>
      <c r="AJ67" s="20">
        <v>2041</v>
      </c>
      <c r="AK67" s="84">
        <f>HLOOKUP($S67,CapX!$A$11:$AP$14,3,FALSE)</f>
        <v>14166340.238857238</v>
      </c>
      <c r="AL67" s="16">
        <f>IF($L$14="",$AK67,IF($L$14&gt;$AJ67,$AK67,HLOOKUP($AJ67-$L$14,CapX!$A$18:$AP$26,$H$24,FALSE)*$AK67))</f>
        <v>12324716.007805796</v>
      </c>
      <c r="AM67" s="16">
        <f>IF($L$15="",$AK67,IF($L$15&gt;$AJ67,$AK67,HLOOKUP($AJ67-$L$15,CapX!$A$18:$AP$26,$H$24,FALSE)*$AK67))</f>
        <v>12324716.007805796</v>
      </c>
      <c r="AN67" s="16">
        <f>IF($L$16="",$AK67,IF($L$16&gt;$AJ67,$AK67,HLOOKUP($AJ67-$L$16,CapX!$A$18:$AP$26,$H$24,FALSE)*$AK67))</f>
        <v>12324716.007805796</v>
      </c>
      <c r="AO67" s="136">
        <f>IF($L$17="",$AK67,IF($L$17&gt;$AJ67,$AK67,HLOOKUP($AJ67-$L$17,CapX!$A$18:$AP$26,$H$24,FALSE)*$AK67))</f>
        <v>12324716.007805796</v>
      </c>
      <c r="AP67" s="16">
        <f>IF($L$18="",$AK67,IF($L$18&gt;$AJ67,$AK67,HLOOKUP($AJ67-$L$18,CapX!$A$18:$AP$26,$H$24,FALSE)*$AK67))</f>
        <v>12324716.007805796</v>
      </c>
      <c r="AQ67" s="16">
        <f>IF($L$19="",$AK67,IF($L$19&gt;$AJ67,$AK67,HLOOKUP($AJ67-$L$19,CapX!$A$18:$AP$26,$H$24,FALSE)*$AK67))</f>
        <v>14166340.238857238</v>
      </c>
      <c r="AS67" s="20">
        <v>2041</v>
      </c>
      <c r="AT67" s="84">
        <f t="shared" si="12"/>
        <v>0</v>
      </c>
      <c r="AU67" s="16">
        <f t="shared" si="13"/>
        <v>0</v>
      </c>
      <c r="AV67" s="16">
        <f t="shared" si="14"/>
        <v>0</v>
      </c>
      <c r="AW67" s="16">
        <f t="shared" si="15"/>
        <v>0</v>
      </c>
      <c r="AX67" s="136">
        <f t="shared" si="16"/>
        <v>0</v>
      </c>
      <c r="AY67" s="16">
        <f t="shared" si="17"/>
        <v>0</v>
      </c>
      <c r="BA67" s="120"/>
      <c r="BB67" s="138"/>
      <c r="BC67" s="138"/>
      <c r="BD67" s="138"/>
      <c r="BE67" s="138"/>
      <c r="BF67" s="138"/>
      <c r="BG67" s="138"/>
      <c r="BI67" s="120"/>
      <c r="BJ67" s="138"/>
      <c r="BK67" s="138"/>
      <c r="BL67" s="138"/>
      <c r="BM67" s="138"/>
      <c r="BN67" s="138"/>
      <c r="BO67" s="138"/>
    </row>
    <row r="68" spans="1:67">
      <c r="A68" s="67"/>
      <c r="B68" s="67"/>
      <c r="C68" s="67"/>
      <c r="D68" s="67"/>
      <c r="E68" s="67"/>
      <c r="F68" s="67"/>
      <c r="G68" s="67"/>
      <c r="H68" s="20">
        <v>2042</v>
      </c>
      <c r="I68" s="16">
        <f t="shared" si="18"/>
        <v>0</v>
      </c>
      <c r="J68" s="16">
        <f t="shared" si="5"/>
        <v>0</v>
      </c>
      <c r="K68" s="16">
        <f t="shared" si="5"/>
        <v>0</v>
      </c>
      <c r="L68" s="16">
        <f t="shared" si="5"/>
        <v>0</v>
      </c>
      <c r="M68" s="16">
        <f t="shared" si="5"/>
        <v>0</v>
      </c>
      <c r="N68" s="16">
        <f t="shared" si="5"/>
        <v>0</v>
      </c>
      <c r="O68" s="67"/>
      <c r="P68" s="67"/>
      <c r="Q68" s="67"/>
      <c r="R68" s="67"/>
      <c r="S68" s="20">
        <v>2042</v>
      </c>
      <c r="T68" s="84">
        <f>HLOOKUP($S68,CapX!$A$11:$AP$14,2,FALSE)</f>
        <v>14028438.582893301</v>
      </c>
      <c r="U68" s="84">
        <f>IF($K$14="",$T68,IF($K$14&gt;$S68,$T68,HLOOKUP($S68-$K$14,CapX!$A$18:$AP$26,$H$24,FALSE)*$T68))</f>
        <v>12204741.567117171</v>
      </c>
      <c r="V68" s="16">
        <f>IF($K$15="",$T68,IF($K$15&gt;$S68,$T68,HLOOKUP($S68-$K$15,CapX!$A$18:$AP$26,$H$24,FALSE)*$T68))</f>
        <v>12204741.567117171</v>
      </c>
      <c r="W68" s="16">
        <f>IF($K$16="",$T68,IF($K$16&gt;$S68,$T68,HLOOKUP($S68-$K$16,CapX!$A$18:$AP$26,$H$24,FALSE)*$T68))</f>
        <v>12204741.567117171</v>
      </c>
      <c r="X68" s="16">
        <f>IF($K$17="",$T68,IF($K$17&gt;$S68,$T68,HLOOKUP($S68-$K$17,CapX!$A$18:$AP$26,$H$24,FALSE)*$T68))</f>
        <v>12204741.567117171</v>
      </c>
      <c r="Y68" s="16">
        <f>IF($K$18="",$T68,IF($K$18&gt;$S68,$T68,HLOOKUP($S68-$K$18,CapX!$A$18:$AP$26,$H$24,FALSE)*$T68))</f>
        <v>12204741.567117171</v>
      </c>
      <c r="Z68" s="16">
        <f>IF($K$19="",$T68,IF($K$19&gt;$S68,$T68,HLOOKUP($S68-$K$19,CapX!$A$18:$AP$26,$H$24,FALSE)*$T68))</f>
        <v>14028438.582893301</v>
      </c>
      <c r="AB68" s="20">
        <v>2042</v>
      </c>
      <c r="AC68" s="84">
        <f t="shared" si="6"/>
        <v>0</v>
      </c>
      <c r="AD68" s="16">
        <f t="shared" si="7"/>
        <v>0</v>
      </c>
      <c r="AE68" s="16">
        <f t="shared" si="8"/>
        <v>0</v>
      </c>
      <c r="AF68" s="16">
        <f t="shared" si="9"/>
        <v>0</v>
      </c>
      <c r="AG68" s="136">
        <f t="shared" si="10"/>
        <v>0</v>
      </c>
      <c r="AH68" s="16">
        <f t="shared" si="11"/>
        <v>0</v>
      </c>
      <c r="AJ68" s="20">
        <v>2042</v>
      </c>
      <c r="AK68" s="84">
        <f>HLOOKUP($S68,CapX!$A$11:$AP$14,3,FALSE)</f>
        <v>5452366.0842221398</v>
      </c>
      <c r="AL68" s="16">
        <f>IF($L$14="",$AK68,IF($L$14&gt;$AJ68,$AK68,HLOOKUP($AJ68-$L$14,CapX!$A$18:$AP$26,$H$24,FALSE)*$AK68))</f>
        <v>4743558.4932732619</v>
      </c>
      <c r="AM68" s="16">
        <f>IF($L$15="",$AK68,IF($L$15&gt;$AJ68,$AK68,HLOOKUP($AJ68-$L$15,CapX!$A$18:$AP$26,$H$24,FALSE)*$AK68))</f>
        <v>4743558.4932732619</v>
      </c>
      <c r="AN68" s="16">
        <f>IF($L$16="",$AK68,IF($L$16&gt;$AJ68,$AK68,HLOOKUP($AJ68-$L$16,CapX!$A$18:$AP$26,$H$24,FALSE)*$AK68))</f>
        <v>4743558.4932732619</v>
      </c>
      <c r="AO68" s="136">
        <f>IF($L$17="",$AK68,IF($L$17&gt;$AJ68,$AK68,HLOOKUP($AJ68-$L$17,CapX!$A$18:$AP$26,$H$24,FALSE)*$AK68))</f>
        <v>4743558.4932732619</v>
      </c>
      <c r="AP68" s="16">
        <f>IF($L$18="",$AK68,IF($L$18&gt;$AJ68,$AK68,HLOOKUP($AJ68-$L$18,CapX!$A$18:$AP$26,$H$24,FALSE)*$AK68))</f>
        <v>4743558.4932732619</v>
      </c>
      <c r="AQ68" s="16">
        <f>IF($L$19="",$AK68,IF($L$19&gt;$AJ68,$AK68,HLOOKUP($AJ68-$L$19,CapX!$A$18:$AP$26,$H$24,FALSE)*$AK68))</f>
        <v>5452366.0842221398</v>
      </c>
      <c r="AS68" s="20">
        <v>2042</v>
      </c>
      <c r="AT68" s="84">
        <f t="shared" si="12"/>
        <v>0</v>
      </c>
      <c r="AU68" s="16">
        <f t="shared" si="13"/>
        <v>0</v>
      </c>
      <c r="AV68" s="16">
        <f t="shared" si="14"/>
        <v>0</v>
      </c>
      <c r="AW68" s="16">
        <f t="shared" si="15"/>
        <v>0</v>
      </c>
      <c r="AX68" s="136">
        <f t="shared" si="16"/>
        <v>0</v>
      </c>
      <c r="AY68" s="16">
        <f t="shared" si="17"/>
        <v>0</v>
      </c>
      <c r="BA68" s="120"/>
      <c r="BB68" s="138"/>
      <c r="BC68" s="138"/>
      <c r="BD68" s="138"/>
      <c r="BE68" s="138"/>
      <c r="BF68" s="138"/>
      <c r="BG68" s="138"/>
      <c r="BI68" s="120"/>
      <c r="BJ68" s="138"/>
      <c r="BK68" s="138"/>
      <c r="BL68" s="138"/>
      <c r="BM68" s="138"/>
      <c r="BN68" s="138"/>
      <c r="BO68" s="138"/>
    </row>
    <row r="69" spans="1:67">
      <c r="A69" s="67"/>
      <c r="B69" s="67"/>
      <c r="C69" s="67"/>
      <c r="D69" s="67"/>
      <c r="E69" s="67"/>
      <c r="F69" s="67"/>
      <c r="G69" s="67"/>
      <c r="H69" s="20">
        <v>2043</v>
      </c>
      <c r="I69" s="16">
        <f t="shared" si="18"/>
        <v>0</v>
      </c>
      <c r="J69" s="16">
        <f t="shared" si="5"/>
        <v>0</v>
      </c>
      <c r="K69" s="16">
        <f t="shared" si="5"/>
        <v>0</v>
      </c>
      <c r="L69" s="16">
        <f t="shared" si="5"/>
        <v>0</v>
      </c>
      <c r="M69" s="16">
        <f t="shared" si="5"/>
        <v>0</v>
      </c>
      <c r="N69" s="16">
        <f t="shared" si="5"/>
        <v>0</v>
      </c>
      <c r="O69" s="67"/>
      <c r="P69" s="67"/>
      <c r="Q69" s="67"/>
      <c r="R69" s="67"/>
      <c r="S69" s="20">
        <v>2043</v>
      </c>
      <c r="T69" s="84">
        <f>HLOOKUP($S69,CapX!$A$11:$AP$14,2,FALSE)</f>
        <v>5324195.5926339831</v>
      </c>
      <c r="U69" s="84">
        <f>IF($K$14="",$T69,IF($K$14&gt;$S69,$T69,HLOOKUP($S69-$K$14,CapX!$A$18:$AP$26,$H$24,FALSE)*$T69))</f>
        <v>4632050.165591565</v>
      </c>
      <c r="V69" s="16">
        <f>IF($K$15="",$T69,IF($K$15&gt;$S69,$T69,HLOOKUP($S69-$K$15,CapX!$A$18:$AP$26,$H$24,FALSE)*$T69))</f>
        <v>4632050.165591565</v>
      </c>
      <c r="W69" s="16">
        <f>IF($K$16="",$T69,IF($K$16&gt;$S69,$T69,HLOOKUP($S69-$K$16,CapX!$A$18:$AP$26,$H$24,FALSE)*$T69))</f>
        <v>4632050.165591565</v>
      </c>
      <c r="X69" s="16">
        <f>IF($K$17="",$T69,IF($K$17&gt;$S69,$T69,HLOOKUP($S69-$K$17,CapX!$A$18:$AP$26,$H$24,FALSE)*$T69))</f>
        <v>4632050.165591565</v>
      </c>
      <c r="Y69" s="16">
        <f>IF($K$18="",$T69,IF($K$18&gt;$S69,$T69,HLOOKUP($S69-$K$18,CapX!$A$18:$AP$26,$H$24,FALSE)*$T69))</f>
        <v>4632050.165591565</v>
      </c>
      <c r="Z69" s="16">
        <f>IF($K$19="",$T69,IF($K$19&gt;$S69,$T69,HLOOKUP($S69-$K$19,CapX!$A$18:$AP$26,$H$24,FALSE)*$T69))</f>
        <v>5324195.5926339831</v>
      </c>
      <c r="AB69" s="20">
        <v>2043</v>
      </c>
      <c r="AC69" s="84">
        <f t="shared" si="6"/>
        <v>0</v>
      </c>
      <c r="AD69" s="16">
        <f t="shared" si="7"/>
        <v>0</v>
      </c>
      <c r="AE69" s="16">
        <f t="shared" si="8"/>
        <v>0</v>
      </c>
      <c r="AF69" s="16">
        <f t="shared" si="9"/>
        <v>0</v>
      </c>
      <c r="AG69" s="136">
        <f t="shared" si="10"/>
        <v>0</v>
      </c>
      <c r="AH69" s="16">
        <f t="shared" si="11"/>
        <v>0</v>
      </c>
      <c r="AJ69" s="20">
        <v>2043</v>
      </c>
      <c r="AK69" s="84">
        <f>HLOOKUP($S69,CapX!$A$11:$AP$14,3,FALSE)</f>
        <v>9176574.5321069993</v>
      </c>
      <c r="AL69" s="16">
        <f>IF($L$14="",$AK69,IF($L$14&gt;$AJ69,$AK69,HLOOKUP($AJ69-$L$14,CapX!$A$18:$AP$26,$H$24,FALSE)*$AK69))</f>
        <v>7983619.8429330895</v>
      </c>
      <c r="AM69" s="16">
        <f>IF($L$15="",$AK69,IF($L$15&gt;$AJ69,$AK69,HLOOKUP($AJ69-$L$15,CapX!$A$18:$AP$26,$H$24,FALSE)*$AK69))</f>
        <v>7983619.8429330895</v>
      </c>
      <c r="AN69" s="16">
        <f>IF($L$16="",$AK69,IF($L$16&gt;$AJ69,$AK69,HLOOKUP($AJ69-$L$16,CapX!$A$18:$AP$26,$H$24,FALSE)*$AK69))</f>
        <v>7983619.8429330895</v>
      </c>
      <c r="AO69" s="136">
        <f>IF($L$17="",$AK69,IF($L$17&gt;$AJ69,$AK69,HLOOKUP($AJ69-$L$17,CapX!$A$18:$AP$26,$H$24,FALSE)*$AK69))</f>
        <v>7983619.8429330895</v>
      </c>
      <c r="AP69" s="16">
        <f>IF($L$18="",$AK69,IF($L$18&gt;$AJ69,$AK69,HLOOKUP($AJ69-$L$18,CapX!$A$18:$AP$26,$H$24,FALSE)*$AK69))</f>
        <v>7983619.8429330895</v>
      </c>
      <c r="AQ69" s="16">
        <f>IF($L$19="",$AK69,IF($L$19&gt;$AJ69,$AK69,HLOOKUP($AJ69-$L$19,CapX!$A$18:$AP$26,$H$24,FALSE)*$AK69))</f>
        <v>9176574.5321069993</v>
      </c>
      <c r="AS69" s="20">
        <v>2043</v>
      </c>
      <c r="AT69" s="84">
        <f t="shared" si="12"/>
        <v>0</v>
      </c>
      <c r="AU69" s="16">
        <f t="shared" si="13"/>
        <v>0</v>
      </c>
      <c r="AV69" s="16">
        <f t="shared" si="14"/>
        <v>0</v>
      </c>
      <c r="AW69" s="16">
        <f t="shared" si="15"/>
        <v>0</v>
      </c>
      <c r="AX69" s="136">
        <f t="shared" si="16"/>
        <v>0</v>
      </c>
      <c r="AY69" s="16">
        <f t="shared" si="17"/>
        <v>0</v>
      </c>
      <c r="BA69" s="120"/>
      <c r="BB69" s="138"/>
      <c r="BC69" s="138"/>
      <c r="BD69" s="138"/>
      <c r="BE69" s="138"/>
      <c r="BF69" s="138"/>
      <c r="BG69" s="138"/>
      <c r="BI69" s="120"/>
      <c r="BJ69" s="138"/>
      <c r="BK69" s="138"/>
      <c r="BL69" s="138"/>
      <c r="BM69" s="138"/>
      <c r="BN69" s="138"/>
      <c r="BO69" s="138"/>
    </row>
    <row r="70" spans="1:67">
      <c r="A70" s="67"/>
      <c r="B70" s="67"/>
      <c r="C70" s="67"/>
      <c r="D70" s="67"/>
      <c r="E70" s="67"/>
      <c r="F70" s="67"/>
      <c r="G70" s="67"/>
      <c r="H70" s="20">
        <v>2044</v>
      </c>
      <c r="I70" s="16">
        <f t="shared" si="18"/>
        <v>0</v>
      </c>
      <c r="J70" s="16">
        <f t="shared" si="5"/>
        <v>0</v>
      </c>
      <c r="K70" s="16">
        <f t="shared" si="5"/>
        <v>0</v>
      </c>
      <c r="L70" s="16">
        <f t="shared" si="5"/>
        <v>0</v>
      </c>
      <c r="M70" s="16">
        <f t="shared" si="5"/>
        <v>0</v>
      </c>
      <c r="N70" s="16">
        <f t="shared" si="5"/>
        <v>0</v>
      </c>
      <c r="O70" s="67"/>
      <c r="P70" s="67"/>
      <c r="Q70" s="67"/>
      <c r="R70" s="67"/>
      <c r="S70" s="20">
        <v>2044</v>
      </c>
      <c r="T70" s="84">
        <f>HLOOKUP($S70,CapX!$A$11:$AP$14,2,FALSE)</f>
        <v>8630974.60783327</v>
      </c>
      <c r="U70" s="84">
        <f>IF($K$14="",$T70,IF($K$14&gt;$S70,$T70,HLOOKUP($S70-$K$14,CapX!$A$18:$AP$26,$H$24,FALSE)*$T70))</f>
        <v>7508947.9088149453</v>
      </c>
      <c r="V70" s="16">
        <f>IF($K$15="",$T70,IF($K$15&gt;$S70,$T70,HLOOKUP($S70-$K$15,CapX!$A$18:$AP$26,$H$24,FALSE)*$T70))</f>
        <v>7508947.9088149453</v>
      </c>
      <c r="W70" s="16">
        <f>IF($K$16="",$T70,IF($K$16&gt;$S70,$T70,HLOOKUP($S70-$K$16,CapX!$A$18:$AP$26,$H$24,FALSE)*$T70))</f>
        <v>7508947.9088149453</v>
      </c>
      <c r="X70" s="16">
        <f>IF($K$17="",$T70,IF($K$17&gt;$S70,$T70,HLOOKUP($S70-$K$17,CapX!$A$18:$AP$26,$H$24,FALSE)*$T70))</f>
        <v>7508947.9088149453</v>
      </c>
      <c r="Y70" s="16">
        <f>IF($K$18="",$T70,IF($K$18&gt;$S70,$T70,HLOOKUP($S70-$K$18,CapX!$A$18:$AP$26,$H$24,FALSE)*$T70))</f>
        <v>7508947.9088149453</v>
      </c>
      <c r="Z70" s="16">
        <f>IF($K$19="",$T70,IF($K$19&gt;$S70,$T70,HLOOKUP($S70-$K$19,CapX!$A$18:$AP$26,$H$24,FALSE)*$T70))</f>
        <v>8630974.60783327</v>
      </c>
      <c r="AB70" s="20">
        <v>2044</v>
      </c>
      <c r="AC70" s="84">
        <f t="shared" si="6"/>
        <v>0</v>
      </c>
      <c r="AD70" s="16">
        <f t="shared" si="7"/>
        <v>0</v>
      </c>
      <c r="AE70" s="16">
        <f t="shared" si="8"/>
        <v>0</v>
      </c>
      <c r="AF70" s="16">
        <f t="shared" si="9"/>
        <v>0</v>
      </c>
      <c r="AG70" s="136">
        <f t="shared" si="10"/>
        <v>0</v>
      </c>
      <c r="AH70" s="16">
        <f t="shared" si="11"/>
        <v>0</v>
      </c>
      <c r="AJ70" s="20">
        <v>2044</v>
      </c>
      <c r="AK70" s="84">
        <f>HLOOKUP($S70,CapX!$A$11:$AP$14,3,FALSE)</f>
        <v>14738660.384507069</v>
      </c>
      <c r="AL70" s="16">
        <f>IF($L$14="",$AK70,IF($L$14&gt;$AJ70,$AK70,HLOOKUP($AJ70-$L$14,CapX!$A$18:$AP$26,$H$24,FALSE)*$AK70))</f>
        <v>12822634.534521149</v>
      </c>
      <c r="AM70" s="16">
        <f>IF($L$15="",$AK70,IF($L$15&gt;$AJ70,$AK70,HLOOKUP($AJ70-$L$15,CapX!$A$18:$AP$26,$H$24,FALSE)*$AK70))</f>
        <v>12822634.534521149</v>
      </c>
      <c r="AN70" s="16">
        <f>IF($L$16="",$AK70,IF($L$16&gt;$AJ70,$AK70,HLOOKUP($AJ70-$L$16,CapX!$A$18:$AP$26,$H$24,FALSE)*$AK70))</f>
        <v>12822634.534521149</v>
      </c>
      <c r="AO70" s="136">
        <f>IF($L$17="",$AK70,IF($L$17&gt;$AJ70,$AK70,HLOOKUP($AJ70-$L$17,CapX!$A$18:$AP$26,$H$24,FALSE)*$AK70))</f>
        <v>12822634.534521149</v>
      </c>
      <c r="AP70" s="16">
        <f>IF($L$18="",$AK70,IF($L$18&gt;$AJ70,$AK70,HLOOKUP($AJ70-$L$18,CapX!$A$18:$AP$26,$H$24,FALSE)*$AK70))</f>
        <v>12822634.534521149</v>
      </c>
      <c r="AQ70" s="16">
        <f>IF($L$19="",$AK70,IF($L$19&gt;$AJ70,$AK70,HLOOKUP($AJ70-$L$19,CapX!$A$18:$AP$26,$H$24,FALSE)*$AK70))</f>
        <v>14738660.384507069</v>
      </c>
      <c r="AS70" s="20">
        <v>2044</v>
      </c>
      <c r="AT70" s="84">
        <f t="shared" si="12"/>
        <v>0</v>
      </c>
      <c r="AU70" s="16">
        <f t="shared" si="13"/>
        <v>0</v>
      </c>
      <c r="AV70" s="16">
        <f t="shared" si="14"/>
        <v>0</v>
      </c>
      <c r="AW70" s="16">
        <f t="shared" si="15"/>
        <v>0</v>
      </c>
      <c r="AX70" s="136">
        <f t="shared" si="16"/>
        <v>0</v>
      </c>
      <c r="AY70" s="16">
        <f t="shared" si="17"/>
        <v>0</v>
      </c>
      <c r="BA70" s="120"/>
      <c r="BB70" s="138"/>
      <c r="BC70" s="138"/>
      <c r="BD70" s="138"/>
      <c r="BE70" s="138"/>
      <c r="BF70" s="138"/>
      <c r="BG70" s="138"/>
      <c r="BI70" s="120"/>
      <c r="BJ70" s="138"/>
      <c r="BK70" s="138"/>
      <c r="BL70" s="138"/>
      <c r="BM70" s="138"/>
      <c r="BN70" s="138"/>
      <c r="BO70" s="138"/>
    </row>
    <row r="71" spans="1:67">
      <c r="A71" s="67"/>
      <c r="B71" s="67"/>
      <c r="C71" s="67"/>
      <c r="D71" s="67"/>
      <c r="E71" s="67"/>
      <c r="F71" s="67"/>
      <c r="G71" s="67"/>
      <c r="H71" s="21">
        <v>2045</v>
      </c>
      <c r="I71" s="16">
        <f t="shared" si="18"/>
        <v>0</v>
      </c>
      <c r="J71" s="16">
        <f t="shared" si="5"/>
        <v>0</v>
      </c>
      <c r="K71" s="16">
        <f t="shared" si="5"/>
        <v>0</v>
      </c>
      <c r="L71" s="16">
        <f t="shared" si="5"/>
        <v>0</v>
      </c>
      <c r="M71" s="16">
        <f t="shared" si="5"/>
        <v>0</v>
      </c>
      <c r="N71" s="16">
        <f t="shared" si="5"/>
        <v>0</v>
      </c>
      <c r="O71" s="67"/>
      <c r="P71" s="67"/>
      <c r="Q71" s="67"/>
      <c r="R71" s="67"/>
      <c r="S71" s="21">
        <v>2045</v>
      </c>
      <c r="T71" s="85">
        <f>HLOOKUP($S71,CapX!$A$11:$AP$14,2,FALSE)</f>
        <v>14595187.501642192</v>
      </c>
      <c r="U71" s="85">
        <f>IF($K$14="",$T71,IF($K$14&gt;$S71,$T71,HLOOKUP($S71-$K$14,CapX!$A$18:$AP$26,$H$24,FALSE)*$T71))</f>
        <v>12697813.126428707</v>
      </c>
      <c r="V71" s="17">
        <f>IF($K$15="",$T71,IF($K$15&gt;$S71,$T71,HLOOKUP($S71-$K$15,CapX!$A$18:$AP$26,$H$24,FALSE)*$T71))</f>
        <v>12697813.126428707</v>
      </c>
      <c r="W71" s="17">
        <f>IF($K$16="",$T71,IF($K$16&gt;$S71,$T71,HLOOKUP($S71-$K$16,CapX!$A$18:$AP$26,$H$24,FALSE)*$T71))</f>
        <v>12697813.126428707</v>
      </c>
      <c r="X71" s="17">
        <f>IF($K$17="",$T71,IF($K$17&gt;$S71,$T71,HLOOKUP($S71-$K$17,CapX!$A$18:$AP$26,$H$24,FALSE)*$T71))</f>
        <v>12697813.126428707</v>
      </c>
      <c r="Y71" s="17">
        <f>IF($K$18="",$T71,IF($K$18&gt;$S71,$T71,HLOOKUP($S71-$K$18,CapX!$A$18:$AP$26,$H$24,FALSE)*$T71))</f>
        <v>12697813.126428707</v>
      </c>
      <c r="Z71" s="17">
        <f>IF($K$19="",$T71,IF($K$19&gt;$S71,$T71,HLOOKUP($S71-$K$19,CapX!$A$18:$AP$26,$H$24,FALSE)*$T71))</f>
        <v>14595187.501642192</v>
      </c>
      <c r="AB71" s="21">
        <v>2045</v>
      </c>
      <c r="AC71" s="85">
        <f t="shared" si="6"/>
        <v>0</v>
      </c>
      <c r="AD71" s="17">
        <f t="shared" si="7"/>
        <v>0</v>
      </c>
      <c r="AE71" s="17">
        <f t="shared" si="8"/>
        <v>0</v>
      </c>
      <c r="AF71" s="17">
        <f t="shared" si="9"/>
        <v>0</v>
      </c>
      <c r="AG71" s="137">
        <f t="shared" si="10"/>
        <v>0</v>
      </c>
      <c r="AH71" s="17">
        <f t="shared" si="11"/>
        <v>0</v>
      </c>
      <c r="AJ71" s="21">
        <v>2045</v>
      </c>
      <c r="AK71" s="85">
        <f>HLOOKUP($S71,CapX!$A$11:$AP$14,3,FALSE)</f>
        <v>5672641.6740247151</v>
      </c>
      <c r="AL71" s="17">
        <f>IF($L$14="",$AK71,IF($L$14&gt;$AJ71,$AK71,HLOOKUP($AJ71-$L$14,CapX!$A$18:$AP$26,$H$24,FALSE)*$AK71))</f>
        <v>4935198.2564015025</v>
      </c>
      <c r="AM71" s="17">
        <f>IF($L$15="",$AK71,IF($L$15&gt;$AJ71,$AK71,HLOOKUP($AJ71-$L$15,CapX!$A$18:$AP$26,$H$24,FALSE)*$AK71))</f>
        <v>4935198.2564015025</v>
      </c>
      <c r="AN71" s="17">
        <f>IF($L$16="",$AK71,IF($L$16&gt;$AJ71,$AK71,HLOOKUP($AJ71-$L$16,CapX!$A$18:$AP$26,$H$24,FALSE)*$AK71))</f>
        <v>4935198.2564015025</v>
      </c>
      <c r="AO71" s="137">
        <f>IF($L$17="",$AK71,IF($L$17&gt;$AJ71,$AK71,HLOOKUP($AJ71-$L$17,CapX!$A$18:$AP$26,$H$24,FALSE)*$AK71))</f>
        <v>4935198.2564015025</v>
      </c>
      <c r="AP71" s="17">
        <f>IF($L$18="",$AK71,IF($L$18&gt;$AJ71,$AK71,HLOOKUP($AJ71-$L$18,CapX!$A$18:$AP$26,$H$24,FALSE)*$AK71))</f>
        <v>4935198.2564015025</v>
      </c>
      <c r="AQ71" s="17">
        <f>IF($L$19="",$AK71,IF($L$19&gt;$AJ71,$AK71,HLOOKUP($AJ71-$L$19,CapX!$A$18:$AP$26,$H$24,FALSE)*$AK71))</f>
        <v>5672641.6740247151</v>
      </c>
      <c r="AS71" s="21">
        <v>2045</v>
      </c>
      <c r="AT71" s="85">
        <f t="shared" si="12"/>
        <v>0</v>
      </c>
      <c r="AU71" s="17">
        <f t="shared" si="13"/>
        <v>0</v>
      </c>
      <c r="AV71" s="17">
        <f t="shared" si="14"/>
        <v>0</v>
      </c>
      <c r="AW71" s="17">
        <f t="shared" si="15"/>
        <v>0</v>
      </c>
      <c r="AX71" s="137">
        <f t="shared" si="16"/>
        <v>0</v>
      </c>
      <c r="AY71" s="17">
        <f t="shared" si="17"/>
        <v>0</v>
      </c>
      <c r="BA71" s="120"/>
      <c r="BB71" s="138"/>
      <c r="BC71" s="138"/>
      <c r="BD71" s="138"/>
      <c r="BE71" s="138"/>
      <c r="BF71" s="138"/>
      <c r="BG71" s="138"/>
      <c r="BI71" s="120"/>
      <c r="BJ71" s="138"/>
      <c r="BK71" s="138"/>
      <c r="BL71" s="138"/>
      <c r="BM71" s="138"/>
      <c r="BN71" s="138"/>
      <c r="BO71" s="138"/>
    </row>
    <row r="72" spans="1:67">
      <c r="A72" s="67"/>
      <c r="B72" s="67"/>
      <c r="C72" s="67"/>
      <c r="D72" s="67"/>
      <c r="E72" s="67"/>
      <c r="F72" s="67"/>
      <c r="G72" s="67"/>
      <c r="H72" s="55" t="s">
        <v>26</v>
      </c>
      <c r="I72" s="54">
        <f t="shared" ref="I72:N72" si="19">SUM(I43:I71)</f>
        <v>111500265.43542559</v>
      </c>
      <c r="J72" s="54">
        <f t="shared" si="19"/>
        <v>89424329.320543319</v>
      </c>
      <c r="K72" s="54">
        <f t="shared" si="19"/>
        <v>65303260.962126896</v>
      </c>
      <c r="L72" s="54">
        <f t="shared" si="19"/>
        <v>55773666.533833854</v>
      </c>
      <c r="M72" s="54">
        <f t="shared" si="19"/>
        <v>87960032.575113207</v>
      </c>
      <c r="N72" s="54">
        <f t="shared" si="19"/>
        <v>0</v>
      </c>
      <c r="O72" s="67"/>
      <c r="P72" s="67"/>
      <c r="Q72" s="67"/>
      <c r="R72" s="67"/>
    </row>
    <row r="73" spans="1:67">
      <c r="A73" s="67"/>
      <c r="B73" s="69" t="s">
        <v>409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25"/>
      <c r="AB73" s="25"/>
      <c r="AJ73" s="25"/>
      <c r="AS73" s="25"/>
      <c r="BA73" s="25" t="s">
        <v>232</v>
      </c>
      <c r="BI73" s="25" t="s">
        <v>231</v>
      </c>
    </row>
    <row r="74" spans="1:67">
      <c r="A74" s="67"/>
      <c r="B74" s="67"/>
      <c r="C74" s="67"/>
      <c r="D74" s="67"/>
      <c r="E74" s="67"/>
      <c r="F74" s="67"/>
      <c r="G74" s="67"/>
      <c r="H74" s="343"/>
      <c r="I74" s="343"/>
      <c r="J74" s="67"/>
      <c r="K74" s="67"/>
      <c r="L74" s="67"/>
      <c r="M74" s="67"/>
      <c r="N74" s="67"/>
      <c r="O74" s="67"/>
      <c r="P74" s="67"/>
      <c r="Q74" s="67"/>
      <c r="R74" s="67"/>
    </row>
    <row r="75" spans="1:67">
      <c r="A75" s="67"/>
      <c r="B75" s="67"/>
      <c r="C75" s="67"/>
      <c r="D75" s="67"/>
      <c r="E75" s="67"/>
      <c r="F75" s="67"/>
      <c r="G75" s="67"/>
      <c r="H75" s="119" t="s">
        <v>33</v>
      </c>
      <c r="I75" s="119">
        <f t="shared" ref="I75:N75" si="20">I42</f>
        <v>2</v>
      </c>
      <c r="J75" s="119" t="str">
        <f t="shared" si="20"/>
        <v>2A</v>
      </c>
      <c r="K75" s="119" t="str">
        <f t="shared" si="20"/>
        <v>2B</v>
      </c>
      <c r="L75" s="119" t="str">
        <f t="shared" si="20"/>
        <v>2C</v>
      </c>
      <c r="M75" s="119" t="str">
        <f t="shared" si="20"/>
        <v>2D</v>
      </c>
      <c r="N75" s="119" t="str">
        <f t="shared" si="20"/>
        <v>2E</v>
      </c>
      <c r="O75" s="67"/>
      <c r="P75" s="67"/>
      <c r="Q75" s="67"/>
      <c r="R75" s="67"/>
      <c r="BA75" s="119" t="s">
        <v>33</v>
      </c>
      <c r="BB75" s="119">
        <f t="shared" ref="BB75:BG75" si="21">U42</f>
        <v>2</v>
      </c>
      <c r="BC75" s="119" t="str">
        <f t="shared" si="21"/>
        <v>2A</v>
      </c>
      <c r="BD75" s="119" t="str">
        <f t="shared" si="21"/>
        <v>2B</v>
      </c>
      <c r="BE75" s="119" t="str">
        <f t="shared" si="21"/>
        <v>2C</v>
      </c>
      <c r="BF75" s="119" t="str">
        <f t="shared" si="21"/>
        <v>2D</v>
      </c>
      <c r="BG75" s="119" t="str">
        <f t="shared" si="21"/>
        <v>2E</v>
      </c>
      <c r="BI75" s="119" t="s">
        <v>33</v>
      </c>
      <c r="BJ75" s="119">
        <f>BB75</f>
        <v>2</v>
      </c>
      <c r="BK75" s="119" t="str">
        <f t="shared" ref="BK75:BO75" si="22">BC75</f>
        <v>2A</v>
      </c>
      <c r="BL75" s="119" t="str">
        <f t="shared" si="22"/>
        <v>2B</v>
      </c>
      <c r="BM75" s="119" t="str">
        <f t="shared" si="22"/>
        <v>2C</v>
      </c>
      <c r="BN75" s="119" t="str">
        <f t="shared" si="22"/>
        <v>2D</v>
      </c>
      <c r="BO75" s="119" t="str">
        <f t="shared" si="22"/>
        <v>2E</v>
      </c>
    </row>
    <row r="76" spans="1:67">
      <c r="A76" s="67"/>
      <c r="B76" s="67"/>
      <c r="C76" s="67"/>
      <c r="D76" s="67"/>
      <c r="E76" s="67"/>
      <c r="F76" s="67"/>
      <c r="G76" s="67"/>
      <c r="H76" s="19">
        <v>2017</v>
      </c>
      <c r="I76" s="16">
        <f ca="1">IF($H$14="","",HLOOKUP($H$14,'Capx - H2O'!$E$352:$AU$382,$H76-2015,FALSE)+BB76+BJ76)</f>
        <v>600000</v>
      </c>
      <c r="J76" s="16">
        <f ca="1">IF($H$15="","",HLOOKUP($H$15,'Capx - H2O'!$E$352:$AU$382,$H76-2015,FALSE)+BC76+BK76)</f>
        <v>600000</v>
      </c>
      <c r="K76" s="16">
        <f ca="1">IF($H$16="","",HLOOKUP($H$16,'Capx - H2O'!$E$352:$AU$382,$H76-2015,FALSE)+BD76+BL76)</f>
        <v>600000</v>
      </c>
      <c r="L76" s="16">
        <f ca="1">IF($H$17="","",HLOOKUP($H$17,'Capx - H2O'!$E$352:$AU$382,$H76-2015,FALSE)+BE76+BM76)</f>
        <v>600000</v>
      </c>
      <c r="M76" s="16">
        <f ca="1">IF($H$18="","",HLOOKUP($H$18,'Capx - H2O'!$E$352:$AU$382,$H76-2015,FALSE)+BF76+BN76)</f>
        <v>600000</v>
      </c>
      <c r="N76" s="16" t="str">
        <f>IF($H$19="","",HLOOKUP($H$19,'Capx - H2O'!$E$352:$AU$382,$H76-2015,FALSE)+BG76+BO76)</f>
        <v/>
      </c>
      <c r="O76" s="67"/>
      <c r="P76" s="67"/>
      <c r="Q76" s="67"/>
      <c r="R76" s="67"/>
      <c r="BA76" s="144">
        <v>2017</v>
      </c>
      <c r="BB76" s="18">
        <f ca="1">IF($E$14="",0,IF($H43&gt;$E$14,0,IF($H43-$E$14&lt;-3,0,OFFSET(Extras!$E$3,0,'Scenario 2'!$H43-'Scenario 2'!$E$14))))</f>
        <v>0</v>
      </c>
      <c r="BC76" s="18">
        <f ca="1">IF($E$15="",0,IF($H43&gt;$E$15,0,IF($H43-$E$15&lt;-3,0,OFFSET(Extras!$E$3,0,'Scenario 2'!$H43-'Scenario 2'!$E$15))))</f>
        <v>0</v>
      </c>
      <c r="BD76" s="18">
        <f ca="1">IF($E$16="",0,IF($H43&gt;$E$16,0,IF($H43-$E$16&lt;-3,0,OFFSET(Extras!$E$3,0,'Scenario 2'!$H43-'Scenario 2'!$E$16))))</f>
        <v>0</v>
      </c>
      <c r="BE76" s="18">
        <f ca="1">IF($E$17="",0,IF($H43&gt;$E$17,0,IF($H43-$E$17&lt;-3,0,OFFSET(Extras!$E$3,0,'Scenario 2'!$H43-'Scenario 2'!$E$17))))</f>
        <v>0</v>
      </c>
      <c r="BF76" s="18">
        <f ca="1">IF($E$18="",0,IF($H43&gt;$E$18,0,IF($H43-$E$18&lt;-3,0,OFFSET(Extras!$E$3,0,'Scenario 2'!$H43-'Scenario 2'!$E$18))))</f>
        <v>0</v>
      </c>
      <c r="BG76" s="18">
        <f ca="1">IF($E$19="",0,IF($H43&gt;$E$19,0,IF($H43-$E$19&lt;-3,0,OFFSET(Extras!$E$3,0,'Scenario 2'!$H43-'Scenario 2'!$E$19))))</f>
        <v>0</v>
      </c>
      <c r="BI76" s="144">
        <v>2017</v>
      </c>
      <c r="BJ76" s="18">
        <f ca="1">IF($G$14="",0,IF($H43&gt;$G$14,0,IF($H43-$G$14&lt;-3,0,OFFSET(Extras!$E$4,0,'Scenario 2'!$H43-'Scenario 2'!$G$14))))</f>
        <v>0</v>
      </c>
      <c r="BK76" s="18">
        <f ca="1">IF($G$15="",0,IF($H43&gt;$G$15,0,IF($H43-$G$15&lt;-3,0,OFFSET(Extras!$E$4,0,'Scenario 2'!$H43-'Scenario 2'!$G$15))))</f>
        <v>0</v>
      </c>
      <c r="BL76" s="18">
        <f ca="1">IF($G$16="",0,IF($H43&gt;$G$16,0,IF($H43-$G$16&lt;-3,0,OFFSET(Extras!$E$4,0,'Scenario 2'!$H43-'Scenario 2'!$G$16))))</f>
        <v>0</v>
      </c>
      <c r="BM76" s="18">
        <f ca="1">IF($G$17="",0,IF($H43&gt;$G$17,0,IF($H43-$G$17&lt;-3,0,OFFSET(Extras!$E$4,0,'Scenario 2'!$H43-'Scenario 2'!$G$17))))</f>
        <v>0</v>
      </c>
      <c r="BN76" s="18">
        <f ca="1">IF($G$18="",0,IF($H43&gt;$G$18,0,IF($H43-$G$18&lt;-3,0,OFFSET(Extras!$E$4,0,'Scenario 2'!$H43-'Scenario 2'!$G$18))))</f>
        <v>0</v>
      </c>
      <c r="BO76" s="18">
        <f ca="1">IF($G$19="",0,IF($H43&gt;$G$19,0,IF($H43-$G$19&lt;-3,0,OFFSET(Extras!$E$4,0,'Scenario 2'!$H43-'Scenario 2'!$G$19))))</f>
        <v>0</v>
      </c>
    </row>
    <row r="77" spans="1:67">
      <c r="A77" s="67"/>
      <c r="B77" s="67"/>
      <c r="C77" s="67"/>
      <c r="D77" s="67"/>
      <c r="E77" s="67"/>
      <c r="F77" s="67"/>
      <c r="G77" s="67"/>
      <c r="H77" s="20">
        <v>2018</v>
      </c>
      <c r="I77" s="16">
        <f ca="1">IF($H$14="","",HLOOKUP($H$14,'Capx - H2O'!$E$352:$AU$382,$H77-2015,FALSE)+BB77+BJ77)</f>
        <v>3927000</v>
      </c>
      <c r="J77" s="16">
        <f ca="1">IF($H$15="","",HLOOKUP($H$15,'Capx - H2O'!$E$352:$AU$382,$H77-2015,FALSE)+BC77+BK77)</f>
        <v>4641000</v>
      </c>
      <c r="K77" s="16">
        <f ca="1">IF($H$16="","",HLOOKUP($H$16,'Capx - H2O'!$E$352:$AU$382,$H77-2015,FALSE)+BD77+BL77)</f>
        <v>4641000</v>
      </c>
      <c r="L77" s="16">
        <f ca="1">IF($H$17="","",HLOOKUP($H$17,'Capx - H2O'!$E$352:$AU$382,$H77-2015,FALSE)+BE77+BM77)</f>
        <v>4641000</v>
      </c>
      <c r="M77" s="16">
        <f ca="1">IF($H$18="","",HLOOKUP($H$18,'Capx - H2O'!$E$352:$AU$382,$H77-2015,FALSE)+BF77+BN77)</f>
        <v>4641000</v>
      </c>
      <c r="N77" s="16" t="str">
        <f>IF($H$19="","",HLOOKUP($H$19,'Capx - H2O'!$E$352:$AU$382,$H77-2015,FALSE)+BG77+BO77)</f>
        <v/>
      </c>
      <c r="O77" s="67"/>
      <c r="P77" s="67"/>
      <c r="Q77" s="67"/>
      <c r="R77" s="67"/>
      <c r="BA77" s="145">
        <v>2018</v>
      </c>
      <c r="BB77" s="16">
        <f ca="1">IF($E$14="",0,IF($H44&gt;$E$14,0,IF($H44-$E$14&lt;-3,0,OFFSET(Extras!$E$3,0,'Scenario 2'!$H44-'Scenario 2'!$E$14))))</f>
        <v>0</v>
      </c>
      <c r="BC77" s="16">
        <f ca="1">IF($E$15="",0,IF($H44&gt;$E$15,0,IF($H44-$E$15&lt;-3,0,OFFSET(Extras!$E$3,0,'Scenario 2'!$H44-'Scenario 2'!$E$15))))</f>
        <v>0</v>
      </c>
      <c r="BD77" s="16">
        <f ca="1">IF($E$16="",0,IF($H44&gt;$E$16,0,IF($H44-$E$16&lt;-3,0,OFFSET(Extras!$E$3,0,'Scenario 2'!$H44-'Scenario 2'!$E$16))))</f>
        <v>0</v>
      </c>
      <c r="BE77" s="16">
        <f ca="1">IF($E$17="",0,IF($H44&gt;$E$17,0,IF($H44-$E$17&lt;-3,0,OFFSET(Extras!$E$3,0,'Scenario 2'!$H44-'Scenario 2'!$E$17))))</f>
        <v>0</v>
      </c>
      <c r="BF77" s="16">
        <f ca="1">IF($E$18="",0,IF($H44&gt;$E$18,0,IF($H44-$E$18&lt;-3,0,OFFSET(Extras!$E$3,0,'Scenario 2'!$H44-'Scenario 2'!$E$18))))</f>
        <v>0</v>
      </c>
      <c r="BG77" s="16">
        <f ca="1">IF($E$19="",0,IF($H44&gt;$E$19,0,IF($H44-$E$19&lt;-3,0,OFFSET(Extras!$E$3,0,'Scenario 2'!$H44-'Scenario 2'!$E$19))))</f>
        <v>0</v>
      </c>
      <c r="BI77" s="145">
        <v>2018</v>
      </c>
      <c r="BJ77" s="16">
        <f ca="1">IF($G$14="",0,IF($H44&gt;$G$14,0,IF($H44-$G$14&lt;-3,0,OFFSET(Extras!$E$4,0,'Scenario 2'!$H44-'Scenario 2'!$G$14))))</f>
        <v>0</v>
      </c>
      <c r="BK77" s="16">
        <f ca="1">IF($G$15="",0,IF($H44&gt;$G$15,0,IF($H44-$G$15&lt;-3,0,OFFSET(Extras!$E$4,0,'Scenario 2'!$H44-'Scenario 2'!$G$15))))</f>
        <v>0</v>
      </c>
      <c r="BL77" s="16">
        <f ca="1">IF($G$16="",0,IF($H44&gt;$G$16,0,IF($H44-$G$16&lt;-3,0,OFFSET(Extras!$E$4,0,'Scenario 2'!$H44-'Scenario 2'!$G$16))))</f>
        <v>0</v>
      </c>
      <c r="BM77" s="16">
        <f ca="1">IF($G$17="",0,IF($H44&gt;$G$17,0,IF($H44-$G$17&lt;-3,0,OFFSET(Extras!$E$4,0,'Scenario 2'!$H44-'Scenario 2'!$G$17))))</f>
        <v>0</v>
      </c>
      <c r="BN77" s="16">
        <f ca="1">IF($G$18="",0,IF($H44&gt;$G$18,0,IF($H44-$G$18&lt;-3,0,OFFSET(Extras!$E$4,0,'Scenario 2'!$H44-'Scenario 2'!$G$18))))</f>
        <v>0</v>
      </c>
      <c r="BO77" s="16">
        <f ca="1">IF($G$19="",0,IF($H44&gt;$G$19,0,IF($H44-$G$19&lt;-3,0,OFFSET(Extras!$E$4,0,'Scenario 2'!$H44-'Scenario 2'!$G$19))))</f>
        <v>0</v>
      </c>
    </row>
    <row r="78" spans="1:67">
      <c r="A78" s="67"/>
      <c r="B78" s="67"/>
      <c r="C78" s="67"/>
      <c r="D78" s="67"/>
      <c r="E78" s="67"/>
      <c r="F78" s="67"/>
      <c r="G78" s="67"/>
      <c r="H78" s="20">
        <v>2019</v>
      </c>
      <c r="I78" s="16">
        <f ca="1">IF($H$14="","",HLOOKUP($H$14,'Capx - H2O'!$E$352:$AU$382,$H78-2015,FALSE)+BB78+BJ78)</f>
        <v>364000</v>
      </c>
      <c r="J78" s="16">
        <f ca="1">IF($H$15="","",HLOOKUP($H$15,'Capx - H2O'!$E$352:$AU$382,$H78-2015,FALSE)+BC78+BK78)</f>
        <v>728000</v>
      </c>
      <c r="K78" s="16">
        <f ca="1">IF($H$16="","",HLOOKUP($H$16,'Capx - H2O'!$E$352:$AU$382,$H78-2015,FALSE)+BD78+BL78)</f>
        <v>728000</v>
      </c>
      <c r="L78" s="16">
        <f ca="1">IF($H$17="","",HLOOKUP($H$17,'Capx - H2O'!$E$352:$AU$382,$H78-2015,FALSE)+BE78+BM78)</f>
        <v>364000</v>
      </c>
      <c r="M78" s="16">
        <f ca="1">IF($H$18="","",HLOOKUP($H$18,'Capx - H2O'!$E$352:$AU$382,$H78-2015,FALSE)+BF78+BN78)</f>
        <v>364000</v>
      </c>
      <c r="N78" s="16" t="str">
        <f>IF($H$19="","",HLOOKUP($H$19,'Capx - H2O'!$E$352:$AU$382,$H78-2015,FALSE)+BG78+BO78)</f>
        <v/>
      </c>
      <c r="O78" s="67"/>
      <c r="P78" s="67"/>
      <c r="Q78" s="67"/>
      <c r="R78" s="67"/>
      <c r="BA78" s="145">
        <v>2019</v>
      </c>
      <c r="BB78" s="16">
        <f ca="1">IF($E$14="",0,IF($H45&gt;$E$14,0,IF($H45-$E$14&lt;-3,0,OFFSET(Extras!$E$3,0,'Scenario 2'!$H45-'Scenario 2'!$E$14))))</f>
        <v>0</v>
      </c>
      <c r="BC78" s="16">
        <f ca="1">IF($E$15="",0,IF($H45&gt;$E$15,0,IF($H45-$E$15&lt;-3,0,OFFSET(Extras!$E$3,0,'Scenario 2'!$H45-'Scenario 2'!$E$15))))</f>
        <v>0</v>
      </c>
      <c r="BD78" s="16">
        <f ca="1">IF($E$16="",0,IF($H45&gt;$E$16,0,IF($H45-$E$16&lt;-3,0,OFFSET(Extras!$E$3,0,'Scenario 2'!$H45-'Scenario 2'!$E$16))))</f>
        <v>0</v>
      </c>
      <c r="BE78" s="16">
        <f ca="1">IF($E$17="",0,IF($H45&gt;$E$17,0,IF($H45-$E$17&lt;-3,0,OFFSET(Extras!$E$3,0,'Scenario 2'!$H45-'Scenario 2'!$E$17))))</f>
        <v>0</v>
      </c>
      <c r="BF78" s="16">
        <f ca="1">IF($E$18="",0,IF($H45&gt;$E$18,0,IF($H45-$E$18&lt;-3,0,OFFSET(Extras!$E$3,0,'Scenario 2'!$H45-'Scenario 2'!$E$18))))</f>
        <v>0</v>
      </c>
      <c r="BG78" s="16">
        <f ca="1">IF($E$19="",0,IF($H45&gt;$E$19,0,IF($H45-$E$19&lt;-3,0,OFFSET(Extras!$E$3,0,'Scenario 2'!$H45-'Scenario 2'!$E$19))))</f>
        <v>0</v>
      </c>
      <c r="BI78" s="145">
        <v>2019</v>
      </c>
      <c r="BJ78" s="16">
        <f ca="1">IF($G$14="",0,IF($H45&gt;$G$14,0,IF($H45-$G$14&lt;-3,0,OFFSET(Extras!$E$4,0,'Scenario 2'!$H45-'Scenario 2'!$G$14))))</f>
        <v>0</v>
      </c>
      <c r="BK78" s="16">
        <f ca="1">IF($G$15="",0,IF($H45&gt;$G$15,0,IF($H45-$G$15&lt;-3,0,OFFSET(Extras!$E$4,0,'Scenario 2'!$H45-'Scenario 2'!$G$15))))</f>
        <v>0</v>
      </c>
      <c r="BL78" s="16">
        <f ca="1">IF($G$16="",0,IF($H45&gt;$G$16,0,IF($H45-$G$16&lt;-3,0,OFFSET(Extras!$E$4,0,'Scenario 2'!$H45-'Scenario 2'!$G$16))))</f>
        <v>0</v>
      </c>
      <c r="BM78" s="16">
        <f ca="1">IF($G$17="",0,IF($H45&gt;$G$17,0,IF($H45-$G$17&lt;-3,0,OFFSET(Extras!$E$4,0,'Scenario 2'!$H45-'Scenario 2'!$G$17))))</f>
        <v>0</v>
      </c>
      <c r="BN78" s="16">
        <f ca="1">IF($G$18="",0,IF($H45&gt;$G$18,0,IF($H45-$G$18&lt;-3,0,OFFSET(Extras!$E$4,0,'Scenario 2'!$H45-'Scenario 2'!$G$18))))</f>
        <v>0</v>
      </c>
      <c r="BO78" s="16">
        <f ca="1">IF($G$19="",0,IF($H45&gt;$G$19,0,IF($H45-$G$19&lt;-3,0,OFFSET(Extras!$E$4,0,'Scenario 2'!$H45-'Scenario 2'!$G$19))))</f>
        <v>0</v>
      </c>
    </row>
    <row r="79" spans="1:67">
      <c r="A79" s="67"/>
      <c r="B79" s="67"/>
      <c r="C79" s="67"/>
      <c r="D79" s="67"/>
      <c r="E79" s="67"/>
      <c r="F79" s="67"/>
      <c r="G79" s="67"/>
      <c r="H79" s="20">
        <v>2020</v>
      </c>
      <c r="I79" s="16">
        <f ca="1">IF($H$14="","",HLOOKUP($H$14,'Capx - H2O'!$E$352:$AU$382,$H79-2015,FALSE)+BB79+BJ79)</f>
        <v>371000</v>
      </c>
      <c r="J79" s="16">
        <f ca="1">IF($H$15="","",HLOOKUP($H$15,'Capx - H2O'!$E$352:$AU$382,$H79-2015,FALSE)+BC79+BK79)</f>
        <v>0</v>
      </c>
      <c r="K79" s="16">
        <f ca="1">IF($H$16="","",HLOOKUP($H$16,'Capx - H2O'!$E$352:$AU$382,$H79-2015,FALSE)+BD79+BL79)</f>
        <v>2015208</v>
      </c>
      <c r="L79" s="16">
        <f ca="1">IF($H$17="","",HLOOKUP($H$17,'Capx - H2O'!$E$352:$AU$382,$H79-2015,FALSE)+BE79+BM79)</f>
        <v>371000</v>
      </c>
      <c r="M79" s="16">
        <f ca="1">IF($H$18="","",HLOOKUP($H$18,'Capx - H2O'!$E$352:$AU$382,$H79-2015,FALSE)+BF79+BN79)</f>
        <v>371000</v>
      </c>
      <c r="N79" s="16" t="str">
        <f>IF($H$19="","",HLOOKUP($H$19,'Capx - H2O'!$E$352:$AU$382,$H79-2015,FALSE)+BG79+BO79)</f>
        <v/>
      </c>
      <c r="O79" s="67"/>
      <c r="P79" s="67"/>
      <c r="Q79" s="67"/>
      <c r="R79" s="67"/>
      <c r="BA79" s="145">
        <v>2020</v>
      </c>
      <c r="BB79" s="16">
        <f ca="1">IF($E$14="",0,IF($H46&gt;$E$14,0,IF($H46-$E$14&lt;-3,0,OFFSET(Extras!$E$3,0,'Scenario 2'!$H46-'Scenario 2'!$E$14))))</f>
        <v>0</v>
      </c>
      <c r="BC79" s="16">
        <f ca="1">IF($E$15="",0,IF($H46&gt;$E$15,0,IF($H46-$E$15&lt;-3,0,OFFSET(Extras!$E$3,0,'Scenario 2'!$H46-'Scenario 2'!$E$15))))</f>
        <v>0</v>
      </c>
      <c r="BD79" s="16">
        <f ca="1">IF($E$16="",0,IF($H46&gt;$E$16,0,IF($H46-$E$16&lt;-3,0,OFFSET(Extras!$E$3,0,'Scenario 2'!$H46-'Scenario 2'!$E$16))))</f>
        <v>0</v>
      </c>
      <c r="BE79" s="16">
        <f ca="1">IF($E$17="",0,IF($H46&gt;$E$17,0,IF($H46-$E$17&lt;-3,0,OFFSET(Extras!$E$3,0,'Scenario 2'!$H46-'Scenario 2'!$E$17))))</f>
        <v>0</v>
      </c>
      <c r="BF79" s="16">
        <f ca="1">IF($E$18="",0,IF($H46&gt;$E$18,0,IF($H46-$E$18&lt;-3,0,OFFSET(Extras!$E$3,0,'Scenario 2'!$H46-'Scenario 2'!$E$18))))</f>
        <v>0</v>
      </c>
      <c r="BG79" s="16">
        <f ca="1">IF($E$19="",0,IF($H46&gt;$E$19,0,IF($H46-$E$19&lt;-3,0,OFFSET(Extras!$E$3,0,'Scenario 2'!$H46-'Scenario 2'!$E$19))))</f>
        <v>0</v>
      </c>
      <c r="BI79" s="145">
        <v>2020</v>
      </c>
      <c r="BJ79" s="16">
        <f ca="1">IF($G$14="",0,IF($H46&gt;$G$14,0,IF($H46-$G$14&lt;-3,0,OFFSET(Extras!$E$4,0,'Scenario 2'!$H46-'Scenario 2'!$G$14))))</f>
        <v>0</v>
      </c>
      <c r="BK79" s="16">
        <f ca="1">IF($G$15="",0,IF($H46&gt;$G$15,0,IF($H46-$G$15&lt;-3,0,OFFSET(Extras!$E$4,0,'Scenario 2'!$H46-'Scenario 2'!$G$15))))</f>
        <v>0</v>
      </c>
      <c r="BL79" s="16">
        <f ca="1">IF($G$16="",0,IF($H46&gt;$G$16,0,IF($H46-$G$16&lt;-3,0,OFFSET(Extras!$E$4,0,'Scenario 2'!$H46-'Scenario 2'!$G$16))))</f>
        <v>0</v>
      </c>
      <c r="BM79" s="16">
        <f ca="1">IF($G$17="",0,IF($H46&gt;$G$17,0,IF($H46-$G$17&lt;-3,0,OFFSET(Extras!$E$4,0,'Scenario 2'!$H46-'Scenario 2'!$G$17))))</f>
        <v>0</v>
      </c>
      <c r="BN79" s="16">
        <f ca="1">IF($G$18="",0,IF($H46&gt;$G$18,0,IF($H46-$G$18&lt;-3,0,OFFSET(Extras!$E$4,0,'Scenario 2'!$H46-'Scenario 2'!$G$18))))</f>
        <v>0</v>
      </c>
      <c r="BO79" s="16">
        <f ca="1">IF($G$19="",0,IF($H46&gt;$G$19,0,IF($H46-$G$19&lt;-3,0,OFFSET(Extras!$E$4,0,'Scenario 2'!$H46-'Scenario 2'!$G$19))))</f>
        <v>0</v>
      </c>
    </row>
    <row r="80" spans="1:67">
      <c r="A80" s="67"/>
      <c r="B80" s="67"/>
      <c r="C80" s="67"/>
      <c r="D80" s="67"/>
      <c r="E80" s="67"/>
      <c r="F80" s="67"/>
      <c r="G80" s="67"/>
      <c r="H80" s="20">
        <v>2021</v>
      </c>
      <c r="I80" s="16">
        <f ca="1">IF($H$14="","",HLOOKUP($H$14,'Capx - H2O'!$E$352:$AU$382,$H80-2015,FALSE)+BB80+BJ80)</f>
        <v>378000</v>
      </c>
      <c r="J80" s="16">
        <f ca="1">IF($H$15="","",HLOOKUP($H$15,'Capx - H2O'!$E$352:$AU$382,$H80-2015,FALSE)+BC80+BK80)</f>
        <v>378000</v>
      </c>
      <c r="K80" s="16">
        <f ca="1">IF($H$16="","",HLOOKUP($H$16,'Capx - H2O'!$E$352:$AU$382,$H80-2015,FALSE)+BD80+BL80)</f>
        <v>648000</v>
      </c>
      <c r="L80" s="16">
        <f ca="1">IF($H$17="","",HLOOKUP($H$17,'Capx - H2O'!$E$352:$AU$382,$H80-2015,FALSE)+BE80+BM80)</f>
        <v>0</v>
      </c>
      <c r="M80" s="16">
        <f ca="1">IF($H$18="","",HLOOKUP($H$18,'Capx - H2O'!$E$352:$AU$382,$H80-2015,FALSE)+BF80+BN80)</f>
        <v>378000</v>
      </c>
      <c r="N80" s="16" t="str">
        <f>IF($H$19="","",HLOOKUP($H$19,'Capx - H2O'!$E$352:$AU$382,$H80-2015,FALSE)+BG80+BO80)</f>
        <v/>
      </c>
      <c r="O80" s="67"/>
      <c r="P80" s="67"/>
      <c r="Q80" s="67"/>
      <c r="R80" s="67"/>
      <c r="BA80" s="145">
        <v>2021</v>
      </c>
      <c r="BB80" s="16">
        <f ca="1">IF($E$14="",0,IF($H47&gt;$E$14,0,IF($H47-$E$14&lt;-3,0,OFFSET(Extras!$E$3,0,'Scenario 2'!$H47-'Scenario 2'!$E$14))))</f>
        <v>0</v>
      </c>
      <c r="BC80" s="16">
        <f ca="1">IF($E$15="",0,IF($H47&gt;$E$15,0,IF($H47-$E$15&lt;-3,0,OFFSET(Extras!$E$3,0,'Scenario 2'!$H47-'Scenario 2'!$E$15))))</f>
        <v>0</v>
      </c>
      <c r="BD80" s="16">
        <f ca="1">IF($E$16="",0,IF($H47&gt;$E$16,0,IF($H47-$E$16&lt;-3,0,OFFSET(Extras!$E$3,0,'Scenario 2'!$H47-'Scenario 2'!$E$16))))</f>
        <v>0</v>
      </c>
      <c r="BE80" s="16">
        <f ca="1">IF($E$17="",0,IF($H47&gt;$E$17,0,IF($H47-$E$17&lt;-3,0,OFFSET(Extras!$E$3,0,'Scenario 2'!$H47-'Scenario 2'!$E$17))))</f>
        <v>0</v>
      </c>
      <c r="BF80" s="16">
        <f ca="1">IF($E$18="",0,IF($H47&gt;$E$18,0,IF($H47-$E$18&lt;-3,0,OFFSET(Extras!$E$3,0,'Scenario 2'!$H47-'Scenario 2'!$E$18))))</f>
        <v>0</v>
      </c>
      <c r="BG80" s="16">
        <f ca="1">IF($E$19="",0,IF($H47&gt;$E$19,0,IF($H47-$E$19&lt;-3,0,OFFSET(Extras!$E$3,0,'Scenario 2'!$H47-'Scenario 2'!$E$19))))</f>
        <v>0</v>
      </c>
      <c r="BI80" s="145">
        <v>2021</v>
      </c>
      <c r="BJ80" s="16">
        <f ca="1">IF($G$14="",0,IF($H47&gt;$G$14,0,IF($H47-$G$14&lt;-3,0,OFFSET(Extras!$E$4,0,'Scenario 2'!$H47-'Scenario 2'!$G$14))))</f>
        <v>0</v>
      </c>
      <c r="BK80" s="16">
        <f ca="1">IF($G$15="",0,IF($H47&gt;$G$15,0,IF($H47-$G$15&lt;-3,0,OFFSET(Extras!$E$4,0,'Scenario 2'!$H47-'Scenario 2'!$G$15))))</f>
        <v>0</v>
      </c>
      <c r="BL80" s="16">
        <f ca="1">IF($G$16="",0,IF($H47&gt;$G$16,0,IF($H47-$G$16&lt;-3,0,OFFSET(Extras!$E$4,0,'Scenario 2'!$H47-'Scenario 2'!$G$16))))</f>
        <v>0</v>
      </c>
      <c r="BM80" s="16">
        <f ca="1">IF($G$17="",0,IF($H47&gt;$G$17,0,IF($H47-$G$17&lt;-3,0,OFFSET(Extras!$E$4,0,'Scenario 2'!$H47-'Scenario 2'!$G$17))))</f>
        <v>0</v>
      </c>
      <c r="BN80" s="16">
        <f ca="1">IF($G$18="",0,IF($H47&gt;$G$18,0,IF($H47-$G$18&lt;-3,0,OFFSET(Extras!$E$4,0,'Scenario 2'!$H47-'Scenario 2'!$G$18))))</f>
        <v>0</v>
      </c>
      <c r="BO80" s="16">
        <f ca="1">IF($G$19="",0,IF($H47&gt;$G$19,0,IF($H47-$G$19&lt;-3,0,OFFSET(Extras!$E$4,0,'Scenario 2'!$H47-'Scenario 2'!$G$19))))</f>
        <v>0</v>
      </c>
    </row>
    <row r="81" spans="1:67">
      <c r="A81" s="67"/>
      <c r="B81" s="67"/>
      <c r="C81" s="67"/>
      <c r="D81" s="67"/>
      <c r="E81" s="67"/>
      <c r="F81" s="67"/>
      <c r="G81" s="67"/>
      <c r="H81" s="20">
        <v>2022</v>
      </c>
      <c r="I81" s="16">
        <f ca="1">IF($H$14="","",HLOOKUP($H$14,'Capx - H2O'!$E$352:$AU$382,$H81-2015,FALSE)+BB81+BJ81)</f>
        <v>385000.00000000006</v>
      </c>
      <c r="J81" s="16">
        <f ca="1">IF($H$15="","",HLOOKUP($H$15,'Capx - H2O'!$E$352:$AU$382,$H81-2015,FALSE)+BC81+BK81)</f>
        <v>1434080.8032</v>
      </c>
      <c r="K81" s="16">
        <f ca="1">IF($H$16="","",HLOOKUP($H$16,'Capx - H2O'!$E$352:$AU$382,$H81-2015,FALSE)+BD81+BL81)</f>
        <v>0</v>
      </c>
      <c r="L81" s="16">
        <f ca="1">IF($H$17="","",HLOOKUP($H$17,'Capx - H2O'!$E$352:$AU$382,$H81-2015,FALSE)+BE81+BM81)</f>
        <v>0</v>
      </c>
      <c r="M81" s="16">
        <f ca="1">IF($H$18="","",HLOOKUP($H$18,'Capx - H2O'!$E$352:$AU$382,$H81-2015,FALSE)+BF81+BN81)</f>
        <v>1434080.8032</v>
      </c>
      <c r="N81" s="16" t="str">
        <f>IF($H$19="","",HLOOKUP($H$19,'Capx - H2O'!$E$352:$AU$382,$H81-2015,FALSE)+BG81+BO81)</f>
        <v/>
      </c>
      <c r="O81" s="67"/>
      <c r="P81" s="67"/>
      <c r="Q81" s="67"/>
      <c r="R81" s="67"/>
      <c r="BA81" s="145">
        <v>2022</v>
      </c>
      <c r="BB81" s="16">
        <f ca="1">IF($E$14="",0,IF($H48&gt;$E$14,0,IF($H48-$E$14&lt;-3,0,OFFSET(Extras!$E$3,0,'Scenario 2'!$H48-'Scenario 2'!$E$14))))</f>
        <v>0</v>
      </c>
      <c r="BC81" s="16">
        <f ca="1">IF($E$15="",0,IF($H48&gt;$E$15,0,IF($H48-$E$15&lt;-3,0,OFFSET(Extras!$E$3,0,'Scenario 2'!$H48-'Scenario 2'!$E$15))))</f>
        <v>0</v>
      </c>
      <c r="BD81" s="16">
        <f ca="1">IF($E$16="",0,IF($H48&gt;$E$16,0,IF($H48-$E$16&lt;-3,0,OFFSET(Extras!$E$3,0,'Scenario 2'!$H48-'Scenario 2'!$E$16))))</f>
        <v>0</v>
      </c>
      <c r="BE81" s="16">
        <f ca="1">IF($E$17="",0,IF($H48&gt;$E$17,0,IF($H48-$E$17&lt;-3,0,OFFSET(Extras!$E$3,0,'Scenario 2'!$H48-'Scenario 2'!$E$17))))</f>
        <v>0</v>
      </c>
      <c r="BF81" s="16">
        <f ca="1">IF($E$18="",0,IF($H48&gt;$E$18,0,IF($H48-$E$18&lt;-3,0,OFFSET(Extras!$E$3,0,'Scenario 2'!$H48-'Scenario 2'!$E$18))))</f>
        <v>0</v>
      </c>
      <c r="BG81" s="16">
        <f ca="1">IF($E$19="",0,IF($H48&gt;$E$19,0,IF($H48-$E$19&lt;-3,0,OFFSET(Extras!$E$3,0,'Scenario 2'!$H48-'Scenario 2'!$E$19))))</f>
        <v>0</v>
      </c>
      <c r="BI81" s="145">
        <v>2022</v>
      </c>
      <c r="BJ81" s="16">
        <f ca="1">IF($G$14="",0,IF($H48&gt;$G$14,0,IF($H48-$G$14&lt;-3,0,OFFSET(Extras!$E$4,0,'Scenario 2'!$H48-'Scenario 2'!$G$14))))</f>
        <v>0</v>
      </c>
      <c r="BK81" s="16">
        <f ca="1">IF($G$15="",0,IF($H48&gt;$G$15,0,IF($H48-$G$15&lt;-3,0,OFFSET(Extras!$E$4,0,'Scenario 2'!$H48-'Scenario 2'!$G$15))))</f>
        <v>0</v>
      </c>
      <c r="BL81" s="16">
        <f ca="1">IF($G$16="",0,IF($H48&gt;$G$16,0,IF($H48-$G$16&lt;-3,0,OFFSET(Extras!$E$4,0,'Scenario 2'!$H48-'Scenario 2'!$G$16))))</f>
        <v>0</v>
      </c>
      <c r="BM81" s="16">
        <f ca="1">IF($G$17="",0,IF($H48&gt;$G$17,0,IF($H48-$G$17&lt;-3,0,OFFSET(Extras!$E$4,0,'Scenario 2'!$H48-'Scenario 2'!$G$17))))</f>
        <v>0</v>
      </c>
      <c r="BN81" s="16">
        <f ca="1">IF($G$18="",0,IF($H48&gt;$G$18,0,IF($H48-$G$18&lt;-3,0,OFFSET(Extras!$E$4,0,'Scenario 2'!$H48-'Scenario 2'!$G$18))))</f>
        <v>0</v>
      </c>
      <c r="BO81" s="16">
        <f ca="1">IF($G$19="",0,IF($H48&gt;$G$19,0,IF($H48-$G$19&lt;-3,0,OFFSET(Extras!$E$4,0,'Scenario 2'!$H48-'Scenario 2'!$G$19))))</f>
        <v>0</v>
      </c>
    </row>
    <row r="82" spans="1:67">
      <c r="A82" s="67"/>
      <c r="B82" s="67"/>
      <c r="C82" s="67"/>
      <c r="D82" s="67"/>
      <c r="E82" s="67"/>
      <c r="F82" s="67"/>
      <c r="G82" s="67"/>
      <c r="H82" s="20">
        <v>2023</v>
      </c>
      <c r="I82" s="16">
        <f ca="1">IF($H$14="","",HLOOKUP($H$14,'Capx - H2O'!$E$352:$AU$382,$H82-2015,FALSE)+BB82+BJ82)</f>
        <v>392000.00000000006</v>
      </c>
      <c r="J82" s="16">
        <f ca="1">IF($H$15="","",HLOOKUP($H$15,'Capx - H2O'!$E$352:$AU$382,$H82-2015,FALSE)+BC82+BK82)</f>
        <v>336000.00000000006</v>
      </c>
      <c r="K82" s="16">
        <f ca="1">IF($H$16="","",HLOOKUP($H$16,'Capx - H2O'!$E$352:$AU$382,$H82-2015,FALSE)+BD82+BL82)</f>
        <v>0</v>
      </c>
      <c r="L82" s="16">
        <f ca="1">IF($H$17="","",HLOOKUP($H$17,'Capx - H2O'!$E$352:$AU$382,$H82-2015,FALSE)+BE82+BM82)</f>
        <v>0</v>
      </c>
      <c r="M82" s="16">
        <f ca="1">IF($H$18="","",HLOOKUP($H$18,'Capx - H2O'!$E$352:$AU$382,$H82-2015,FALSE)+BF82+BN82)</f>
        <v>336000.00000000006</v>
      </c>
      <c r="N82" s="16" t="str">
        <f>IF($H$19="","",HLOOKUP($H$19,'Capx - H2O'!$E$352:$AU$382,$H82-2015,FALSE)+BG82+BO82)</f>
        <v/>
      </c>
      <c r="O82" s="67"/>
      <c r="P82" s="67"/>
      <c r="Q82" s="67"/>
      <c r="R82" s="67"/>
      <c r="BA82" s="145">
        <v>2023</v>
      </c>
      <c r="BB82" s="16">
        <f ca="1">IF($E$14="",0,IF($H49&gt;$E$14,0,IF($H49-$E$14&lt;-3,0,OFFSET(Extras!$E$3,0,'Scenario 2'!$H49-'Scenario 2'!$E$14))))</f>
        <v>0</v>
      </c>
      <c r="BC82" s="16">
        <f ca="1">IF($E$15="",0,IF($H49&gt;$E$15,0,IF($H49-$E$15&lt;-3,0,OFFSET(Extras!$E$3,0,'Scenario 2'!$H49-'Scenario 2'!$E$15))))</f>
        <v>0</v>
      </c>
      <c r="BD82" s="16">
        <f ca="1">IF($E$16="",0,IF($H49&gt;$E$16,0,IF($H49-$E$16&lt;-3,0,OFFSET(Extras!$E$3,0,'Scenario 2'!$H49-'Scenario 2'!$E$16))))</f>
        <v>0</v>
      </c>
      <c r="BE82" s="16">
        <f ca="1">IF($E$17="",0,IF($H49&gt;$E$17,0,IF($H49-$E$17&lt;-3,0,OFFSET(Extras!$E$3,0,'Scenario 2'!$H49-'Scenario 2'!$E$17))))</f>
        <v>0</v>
      </c>
      <c r="BF82" s="16">
        <f ca="1">IF($E$18="",0,IF($H49&gt;$E$18,0,IF($H49-$E$18&lt;-3,0,OFFSET(Extras!$E$3,0,'Scenario 2'!$H49-'Scenario 2'!$E$18))))</f>
        <v>0</v>
      </c>
      <c r="BG82" s="16">
        <f ca="1">IF($E$19="",0,IF($H49&gt;$E$19,0,IF($H49-$E$19&lt;-3,0,OFFSET(Extras!$E$3,0,'Scenario 2'!$H49-'Scenario 2'!$E$19))))</f>
        <v>0</v>
      </c>
      <c r="BI82" s="145">
        <v>2023</v>
      </c>
      <c r="BJ82" s="16">
        <f ca="1">IF($G$14="",0,IF($H49&gt;$G$14,0,IF($H49-$G$14&lt;-3,0,OFFSET(Extras!$E$4,0,'Scenario 2'!$H49-'Scenario 2'!$G$14))))</f>
        <v>0</v>
      </c>
      <c r="BK82" s="16">
        <f ca="1">IF($G$15="",0,IF($H49&gt;$G$15,0,IF($H49-$G$15&lt;-3,0,OFFSET(Extras!$E$4,0,'Scenario 2'!$H49-'Scenario 2'!$G$15))))</f>
        <v>0</v>
      </c>
      <c r="BL82" s="16">
        <f ca="1">IF($G$16="",0,IF($H49&gt;$G$16,0,IF($H49-$G$16&lt;-3,0,OFFSET(Extras!$E$4,0,'Scenario 2'!$H49-'Scenario 2'!$G$16))))</f>
        <v>0</v>
      </c>
      <c r="BM82" s="16">
        <f ca="1">IF($G$17="",0,IF($H49&gt;$G$17,0,IF($H49-$G$17&lt;-3,0,OFFSET(Extras!$E$4,0,'Scenario 2'!$H49-'Scenario 2'!$G$17))))</f>
        <v>0</v>
      </c>
      <c r="BN82" s="16">
        <f ca="1">IF($G$18="",0,IF($H49&gt;$G$18,0,IF($H49-$G$18&lt;-3,0,OFFSET(Extras!$E$4,0,'Scenario 2'!$H49-'Scenario 2'!$G$18))))</f>
        <v>0</v>
      </c>
      <c r="BO82" s="16">
        <f ca="1">IF($G$19="",0,IF($H49&gt;$G$19,0,IF($H49-$G$19&lt;-3,0,OFFSET(Extras!$E$4,0,'Scenario 2'!$H49-'Scenario 2'!$G$19))))</f>
        <v>0</v>
      </c>
    </row>
    <row r="83" spans="1:67">
      <c r="A83" s="67"/>
      <c r="B83" s="67"/>
      <c r="C83" s="67"/>
      <c r="D83" s="67"/>
      <c r="E83" s="67"/>
      <c r="F83" s="67"/>
      <c r="G83" s="67"/>
      <c r="H83" s="20">
        <v>2024</v>
      </c>
      <c r="I83" s="16">
        <f ca="1">IF($H$14="","",HLOOKUP($H$14,'Capx - H2O'!$E$352:$AU$382,$H83-2015,FALSE)+BB83+BJ83)</f>
        <v>1490685.6676492798</v>
      </c>
      <c r="J83" s="16">
        <f ca="1">IF($H$15="","",HLOOKUP($H$15,'Capx - H2O'!$E$352:$AU$382,$H83-2015,FALSE)+BC83+BK83)</f>
        <v>0</v>
      </c>
      <c r="K83" s="16">
        <f ca="1">IF($H$16="","",HLOOKUP($H$16,'Capx - H2O'!$E$352:$AU$382,$H83-2015,FALSE)+BD83+BL83)</f>
        <v>0</v>
      </c>
      <c r="L83" s="16">
        <f ca="1">IF($H$17="","",HLOOKUP($H$17,'Capx - H2O'!$E$352:$AU$382,$H83-2015,FALSE)+BE83+BM83)</f>
        <v>0</v>
      </c>
      <c r="M83" s="16">
        <f ca="1">IF($H$18="","",HLOOKUP($H$18,'Capx - H2O'!$E$352:$AU$382,$H83-2015,FALSE)+BF83+BN83)</f>
        <v>342000.00000000006</v>
      </c>
      <c r="N83" s="16" t="str">
        <f>IF($H$19="","",HLOOKUP($H$19,'Capx - H2O'!$E$352:$AU$382,$H83-2015,FALSE)+BG83+BO83)</f>
        <v/>
      </c>
      <c r="O83" s="67"/>
      <c r="P83" s="67"/>
      <c r="Q83" s="67"/>
      <c r="R83" s="67"/>
      <c r="BA83" s="145">
        <v>2024</v>
      </c>
      <c r="BB83" s="16">
        <f ca="1">IF($E$14="",0,IF($H50&gt;$E$14,0,IF($H50-$E$14&lt;-3,0,OFFSET(Extras!$E$3,0,'Scenario 2'!$H50-'Scenario 2'!$E$14))))</f>
        <v>0</v>
      </c>
      <c r="BC83" s="16">
        <f ca="1">IF($E$15="",0,IF($H50&gt;$E$15,0,IF($H50-$E$15&lt;-3,0,OFFSET(Extras!$E$3,0,'Scenario 2'!$H50-'Scenario 2'!$E$15))))</f>
        <v>0</v>
      </c>
      <c r="BD83" s="16">
        <f ca="1">IF($E$16="",0,IF($H50&gt;$E$16,0,IF($H50-$E$16&lt;-3,0,OFFSET(Extras!$E$3,0,'Scenario 2'!$H50-'Scenario 2'!$E$16))))</f>
        <v>0</v>
      </c>
      <c r="BE83" s="16">
        <f ca="1">IF($E$17="",0,IF($H50&gt;$E$17,0,IF($H50-$E$17&lt;-3,0,OFFSET(Extras!$E$3,0,'Scenario 2'!$H50-'Scenario 2'!$E$17))))</f>
        <v>0</v>
      </c>
      <c r="BF83" s="16">
        <f ca="1">IF($E$18="",0,IF($H50&gt;$E$18,0,IF($H50-$E$18&lt;-3,0,OFFSET(Extras!$E$3,0,'Scenario 2'!$H50-'Scenario 2'!$E$18))))</f>
        <v>0</v>
      </c>
      <c r="BG83" s="16">
        <f ca="1">IF($E$19="",0,IF($H50&gt;$E$19,0,IF($H50-$E$19&lt;-3,0,OFFSET(Extras!$E$3,0,'Scenario 2'!$H50-'Scenario 2'!$E$19))))</f>
        <v>0</v>
      </c>
      <c r="BI83" s="145">
        <v>2024</v>
      </c>
      <c r="BJ83" s="16">
        <f ca="1">IF($G$14="",0,IF($H50&gt;$G$14,0,IF($H50-$G$14&lt;-3,0,OFFSET(Extras!$E$4,0,'Scenario 2'!$H50-'Scenario 2'!$G$14))))</f>
        <v>0</v>
      </c>
      <c r="BK83" s="16">
        <f ca="1">IF($G$15="",0,IF($H50&gt;$G$15,0,IF($H50-$G$15&lt;-3,0,OFFSET(Extras!$E$4,0,'Scenario 2'!$H50-'Scenario 2'!$G$15))))</f>
        <v>0</v>
      </c>
      <c r="BL83" s="16">
        <f ca="1">IF($G$16="",0,IF($H50&gt;$G$16,0,IF($H50-$G$16&lt;-3,0,OFFSET(Extras!$E$4,0,'Scenario 2'!$H50-'Scenario 2'!$G$16))))</f>
        <v>0</v>
      </c>
      <c r="BM83" s="16">
        <f ca="1">IF($G$17="",0,IF($H50&gt;$G$17,0,IF($H50-$G$17&lt;-3,0,OFFSET(Extras!$E$4,0,'Scenario 2'!$H50-'Scenario 2'!$G$17))))</f>
        <v>0</v>
      </c>
      <c r="BN83" s="16">
        <f ca="1">IF($G$18="",0,IF($H50&gt;$G$18,0,IF($H50-$G$18&lt;-3,0,OFFSET(Extras!$E$4,0,'Scenario 2'!$H50-'Scenario 2'!$G$18))))</f>
        <v>0</v>
      </c>
      <c r="BO83" s="16">
        <f ca="1">IF($G$19="",0,IF($H50&gt;$G$19,0,IF($H50-$G$19&lt;-3,0,OFFSET(Extras!$E$4,0,'Scenario 2'!$H50-'Scenario 2'!$G$19))))</f>
        <v>0</v>
      </c>
    </row>
    <row r="84" spans="1:67">
      <c r="A84" s="67"/>
      <c r="B84" s="67"/>
      <c r="C84" s="67"/>
      <c r="D84" s="67"/>
      <c r="E84" s="67"/>
      <c r="F84" s="67"/>
      <c r="G84" s="67"/>
      <c r="H84" s="20">
        <v>2025</v>
      </c>
      <c r="I84" s="16">
        <f ca="1">IF($H$14="","",HLOOKUP($H$14,'Capx - H2O'!$E$352:$AU$382,$H84-2015,FALSE)+BB84+BJ84)</f>
        <v>0</v>
      </c>
      <c r="J84" s="16">
        <f ca="1">IF($H$15="","",HLOOKUP($H$15,'Capx - H2O'!$E$352:$AU$382,$H84-2015,FALSE)+BC84+BK84)</f>
        <v>0</v>
      </c>
      <c r="K84" s="16">
        <f ca="1">IF($H$16="","",HLOOKUP($H$16,'Capx - H2O'!$E$352:$AU$382,$H84-2015,FALSE)+BD84+BL84)</f>
        <v>0</v>
      </c>
      <c r="L84" s="16">
        <f ca="1">IF($H$17="","",HLOOKUP($H$17,'Capx - H2O'!$E$352:$AU$382,$H84-2015,FALSE)+BE84+BM84)</f>
        <v>0</v>
      </c>
      <c r="M84" s="16">
        <f ca="1">IF($H$18="","",HLOOKUP($H$18,'Capx - H2O'!$E$352:$AU$382,$H84-2015,FALSE)+BF84+BN84)</f>
        <v>348000</v>
      </c>
      <c r="N84" s="16" t="str">
        <f>IF($H$19="","",HLOOKUP($H$19,'Capx - H2O'!$E$352:$AU$382,$H84-2015,FALSE)+BG84+BO84)</f>
        <v/>
      </c>
      <c r="O84" s="67"/>
      <c r="P84" s="67"/>
      <c r="Q84" s="67"/>
      <c r="R84" s="67"/>
      <c r="BA84" s="145">
        <v>2025</v>
      </c>
      <c r="BB84" s="16">
        <f ca="1">IF($E$14="",0,IF($H51&gt;$E$14,0,IF($H51-$E$14&lt;-3,0,OFFSET(Extras!$E$3,0,'Scenario 2'!$H51-'Scenario 2'!$E$14))))</f>
        <v>0</v>
      </c>
      <c r="BC84" s="16">
        <f ca="1">IF($E$15="",0,IF($H51&gt;$E$15,0,IF($H51-$E$15&lt;-3,0,OFFSET(Extras!$E$3,0,'Scenario 2'!$H51-'Scenario 2'!$E$15))))</f>
        <v>0</v>
      </c>
      <c r="BD84" s="16">
        <f ca="1">IF($E$16="",0,IF($H51&gt;$E$16,0,IF($H51-$E$16&lt;-3,0,OFFSET(Extras!$E$3,0,'Scenario 2'!$H51-'Scenario 2'!$E$16))))</f>
        <v>0</v>
      </c>
      <c r="BE84" s="16">
        <f ca="1">IF($E$17="",0,IF($H51&gt;$E$17,0,IF($H51-$E$17&lt;-3,0,OFFSET(Extras!$E$3,0,'Scenario 2'!$H51-'Scenario 2'!$E$17))))</f>
        <v>0</v>
      </c>
      <c r="BF84" s="16">
        <f ca="1">IF($E$18="",0,IF($H51&gt;$E$18,0,IF($H51-$E$18&lt;-3,0,OFFSET(Extras!$E$3,0,'Scenario 2'!$H51-'Scenario 2'!$E$18))))</f>
        <v>0</v>
      </c>
      <c r="BG84" s="16">
        <f ca="1">IF($E$19="",0,IF($H51&gt;$E$19,0,IF($H51-$E$19&lt;-3,0,OFFSET(Extras!$E$3,0,'Scenario 2'!$H51-'Scenario 2'!$E$19))))</f>
        <v>0</v>
      </c>
      <c r="BI84" s="145">
        <v>2025</v>
      </c>
      <c r="BJ84" s="16">
        <f ca="1">IF($G$14="",0,IF($H51&gt;$G$14,0,IF($H51-$G$14&lt;-3,0,OFFSET(Extras!$E$4,0,'Scenario 2'!$H51-'Scenario 2'!$G$14))))</f>
        <v>0</v>
      </c>
      <c r="BK84" s="16">
        <f ca="1">IF($G$15="",0,IF($H51&gt;$G$15,0,IF($H51-$G$15&lt;-3,0,OFFSET(Extras!$E$4,0,'Scenario 2'!$H51-'Scenario 2'!$G$15))))</f>
        <v>0</v>
      </c>
      <c r="BL84" s="16">
        <f ca="1">IF($G$16="",0,IF($H51&gt;$G$16,0,IF($H51-$G$16&lt;-3,0,OFFSET(Extras!$E$4,0,'Scenario 2'!$H51-'Scenario 2'!$G$16))))</f>
        <v>0</v>
      </c>
      <c r="BM84" s="16">
        <f ca="1">IF($G$17="",0,IF($H51&gt;$G$17,0,IF($H51-$G$17&lt;-3,0,OFFSET(Extras!$E$4,0,'Scenario 2'!$H51-'Scenario 2'!$G$17))))</f>
        <v>0</v>
      </c>
      <c r="BN84" s="16">
        <f ca="1">IF($G$18="",0,IF($H51&gt;$G$18,0,IF($H51-$G$18&lt;-3,0,OFFSET(Extras!$E$4,0,'Scenario 2'!$H51-'Scenario 2'!$G$18))))</f>
        <v>0</v>
      </c>
      <c r="BO84" s="16">
        <f ca="1">IF($G$19="",0,IF($H51&gt;$G$19,0,IF($H51-$G$19&lt;-3,0,OFFSET(Extras!$E$4,0,'Scenario 2'!$H51-'Scenario 2'!$G$19))))</f>
        <v>0</v>
      </c>
    </row>
    <row r="85" spans="1:67">
      <c r="A85" s="67"/>
      <c r="B85" s="67"/>
      <c r="C85" s="67"/>
      <c r="D85" s="67"/>
      <c r="E85" s="67"/>
      <c r="F85" s="67"/>
      <c r="G85" s="67"/>
      <c r="H85" s="20">
        <v>2026</v>
      </c>
      <c r="I85" s="16">
        <f ca="1">IF($H$14="","",HLOOKUP($H$14,'Capx - H2O'!$E$352:$AU$382,$H85-2015,FALSE)+BB85+BJ85)</f>
        <v>0</v>
      </c>
      <c r="J85" s="16">
        <f ca="1">IF($H$15="","",HLOOKUP($H$15,'Capx - H2O'!$E$352:$AU$382,$H85-2015,FALSE)+BC85+BK85)</f>
        <v>0</v>
      </c>
      <c r="K85" s="16">
        <f ca="1">IF($H$16="","",HLOOKUP($H$16,'Capx - H2O'!$E$352:$AU$382,$H85-2015,FALSE)+BD85+BL85)</f>
        <v>0</v>
      </c>
      <c r="L85" s="16">
        <f ca="1">IF($H$17="","",HLOOKUP($H$17,'Capx - H2O'!$E$352:$AU$382,$H85-2015,FALSE)+BE85+BM85)</f>
        <v>0</v>
      </c>
      <c r="M85" s="16">
        <f ca="1">IF($H$18="","",HLOOKUP($H$18,'Capx - H2O'!$E$352:$AU$382,$H85-2015,FALSE)+BF85+BN85)</f>
        <v>354000</v>
      </c>
      <c r="N85" s="16" t="str">
        <f>IF($H$19="","",HLOOKUP($H$19,'Capx - H2O'!$E$352:$AU$382,$H85-2015,FALSE)+BG85+BO85)</f>
        <v/>
      </c>
      <c r="O85" s="67"/>
      <c r="P85" s="67"/>
      <c r="Q85" s="67"/>
      <c r="R85" s="67"/>
      <c r="BA85" s="145">
        <v>2026</v>
      </c>
      <c r="BB85" s="16">
        <f ca="1">IF($E$14="",0,IF($H52&gt;$E$14,0,IF($H52-$E$14&lt;-3,0,OFFSET(Extras!$E$3,0,'Scenario 2'!$H52-'Scenario 2'!$E$14))))</f>
        <v>0</v>
      </c>
      <c r="BC85" s="16">
        <f ca="1">IF($E$15="",0,IF($H52&gt;$E$15,0,IF($H52-$E$15&lt;-3,0,OFFSET(Extras!$E$3,0,'Scenario 2'!$H52-'Scenario 2'!$E$15))))</f>
        <v>0</v>
      </c>
      <c r="BD85" s="16">
        <f ca="1">IF($E$16="",0,IF($H52&gt;$E$16,0,IF($H52-$E$16&lt;-3,0,OFFSET(Extras!$E$3,0,'Scenario 2'!$H52-'Scenario 2'!$E$16))))</f>
        <v>0</v>
      </c>
      <c r="BE85" s="16">
        <f ca="1">IF($E$17="",0,IF($H52&gt;$E$17,0,IF($H52-$E$17&lt;-3,0,OFFSET(Extras!$E$3,0,'Scenario 2'!$H52-'Scenario 2'!$E$17))))</f>
        <v>0</v>
      </c>
      <c r="BF85" s="16">
        <f ca="1">IF($E$18="",0,IF($H52&gt;$E$18,0,IF($H52-$E$18&lt;-3,0,OFFSET(Extras!$E$3,0,'Scenario 2'!$H52-'Scenario 2'!$E$18))))</f>
        <v>0</v>
      </c>
      <c r="BG85" s="16">
        <f ca="1">IF($E$19="",0,IF($H52&gt;$E$19,0,IF($H52-$E$19&lt;-3,0,OFFSET(Extras!$E$3,0,'Scenario 2'!$H52-'Scenario 2'!$E$19))))</f>
        <v>0</v>
      </c>
      <c r="BI85" s="145">
        <v>2026</v>
      </c>
      <c r="BJ85" s="16">
        <f ca="1">IF($G$14="",0,IF($H52&gt;$G$14,0,IF($H52-$G$14&lt;-3,0,OFFSET(Extras!$E$4,0,'Scenario 2'!$H52-'Scenario 2'!$G$14))))</f>
        <v>0</v>
      </c>
      <c r="BK85" s="16">
        <f ca="1">IF($G$15="",0,IF($H52&gt;$G$15,0,IF($H52-$G$15&lt;-3,0,OFFSET(Extras!$E$4,0,'Scenario 2'!$H52-'Scenario 2'!$G$15))))</f>
        <v>0</v>
      </c>
      <c r="BL85" s="16">
        <f ca="1">IF($G$16="",0,IF($H52&gt;$G$16,0,IF($H52-$G$16&lt;-3,0,OFFSET(Extras!$E$4,0,'Scenario 2'!$H52-'Scenario 2'!$G$16))))</f>
        <v>0</v>
      </c>
      <c r="BM85" s="16">
        <f ca="1">IF($G$17="",0,IF($H52&gt;$G$17,0,IF($H52-$G$17&lt;-3,0,OFFSET(Extras!$E$4,0,'Scenario 2'!$H52-'Scenario 2'!$G$17))))</f>
        <v>0</v>
      </c>
      <c r="BN85" s="16">
        <f ca="1">IF($G$18="",0,IF($H52&gt;$G$18,0,IF($H52-$G$18&lt;-3,0,OFFSET(Extras!$E$4,0,'Scenario 2'!$H52-'Scenario 2'!$G$18))))</f>
        <v>0</v>
      </c>
      <c r="BO85" s="16">
        <f ca="1">IF($G$19="",0,IF($H52&gt;$G$19,0,IF($H52-$G$19&lt;-3,0,OFFSET(Extras!$E$4,0,'Scenario 2'!$H52-'Scenario 2'!$G$19))))</f>
        <v>0</v>
      </c>
    </row>
    <row r="86" spans="1:67">
      <c r="A86" s="67"/>
      <c r="B86" s="67"/>
      <c r="C86" s="67"/>
      <c r="D86" s="67"/>
      <c r="E86" s="67"/>
      <c r="F86" s="67"/>
      <c r="G86" s="67"/>
      <c r="H86" s="20">
        <v>2027</v>
      </c>
      <c r="I86" s="16">
        <f ca="1">IF($H$14="","",HLOOKUP($H$14,'Capx - H2O'!$E$352:$AU$382,$H86-2015,FALSE)+BB86+BJ86)</f>
        <v>0</v>
      </c>
      <c r="J86" s="16">
        <f ca="1">IF($H$15="","",HLOOKUP($H$15,'Capx - H2O'!$E$352:$AU$382,$H86-2015,FALSE)+BC86+BK86)</f>
        <v>0</v>
      </c>
      <c r="K86" s="16">
        <f ca="1">IF($H$16="","",HLOOKUP($H$16,'Capx - H2O'!$E$352:$AU$382,$H86-2015,FALSE)+BD86+BL86)</f>
        <v>0</v>
      </c>
      <c r="L86" s="16">
        <f ca="1">IF($H$17="","",HLOOKUP($H$17,'Capx - H2O'!$E$352:$AU$382,$H86-2015,FALSE)+BE86+BM86)</f>
        <v>0</v>
      </c>
      <c r="M86" s="16">
        <f ca="1">IF($H$18="","",HLOOKUP($H$18,'Capx - H2O'!$E$352:$AU$382,$H86-2015,FALSE)+BF86+BN86)</f>
        <v>0</v>
      </c>
      <c r="N86" s="16" t="str">
        <f>IF($H$19="","",HLOOKUP($H$19,'Capx - H2O'!$E$352:$AU$382,$H86-2015,FALSE)+BG86+BO86)</f>
        <v/>
      </c>
      <c r="O86" s="67"/>
      <c r="P86" s="67"/>
      <c r="Q86" s="67"/>
      <c r="R86" s="67"/>
      <c r="BA86" s="145">
        <v>2027</v>
      </c>
      <c r="BB86" s="16">
        <f ca="1">IF($E$14="",0,IF($H53&gt;$E$14,0,IF($H53-$E$14&lt;-3,0,OFFSET(Extras!$E$3,0,'Scenario 2'!$H53-'Scenario 2'!$E$14))))</f>
        <v>0</v>
      </c>
      <c r="BC86" s="16">
        <f ca="1">IF($E$15="",0,IF($H53&gt;$E$15,0,IF($H53-$E$15&lt;-3,0,OFFSET(Extras!$E$3,0,'Scenario 2'!$H53-'Scenario 2'!$E$15))))</f>
        <v>0</v>
      </c>
      <c r="BD86" s="16">
        <f ca="1">IF($E$16="",0,IF($H53&gt;$E$16,0,IF($H53-$E$16&lt;-3,0,OFFSET(Extras!$E$3,0,'Scenario 2'!$H53-'Scenario 2'!$E$16))))</f>
        <v>0</v>
      </c>
      <c r="BE86" s="16">
        <f ca="1">IF($E$17="",0,IF($H53&gt;$E$17,0,IF($H53-$E$17&lt;-3,0,OFFSET(Extras!$E$3,0,'Scenario 2'!$H53-'Scenario 2'!$E$17))))</f>
        <v>0</v>
      </c>
      <c r="BF86" s="16">
        <f ca="1">IF($E$18="",0,IF($H53&gt;$E$18,0,IF($H53-$E$18&lt;-3,0,OFFSET(Extras!$E$3,0,'Scenario 2'!$H53-'Scenario 2'!$E$18))))</f>
        <v>0</v>
      </c>
      <c r="BG86" s="16">
        <f ca="1">IF($E$19="",0,IF($H53&gt;$E$19,0,IF($H53-$E$19&lt;-3,0,OFFSET(Extras!$E$3,0,'Scenario 2'!$H53-'Scenario 2'!$E$19))))</f>
        <v>0</v>
      </c>
      <c r="BI86" s="145">
        <v>2027</v>
      </c>
      <c r="BJ86" s="16">
        <f ca="1">IF($G$14="",0,IF($H53&gt;$G$14,0,IF($H53-$G$14&lt;-3,0,OFFSET(Extras!$E$4,0,'Scenario 2'!$H53-'Scenario 2'!$G$14))))</f>
        <v>0</v>
      </c>
      <c r="BK86" s="16">
        <f ca="1">IF($G$15="",0,IF($H53&gt;$G$15,0,IF($H53-$G$15&lt;-3,0,OFFSET(Extras!$E$4,0,'Scenario 2'!$H53-'Scenario 2'!$G$15))))</f>
        <v>0</v>
      </c>
      <c r="BL86" s="16">
        <f ca="1">IF($G$16="",0,IF($H53&gt;$G$16,0,IF($H53-$G$16&lt;-3,0,OFFSET(Extras!$E$4,0,'Scenario 2'!$H53-'Scenario 2'!$G$16))))</f>
        <v>0</v>
      </c>
      <c r="BM86" s="16">
        <f ca="1">IF($G$17="",0,IF($H53&gt;$G$17,0,IF($H53-$G$17&lt;-3,0,OFFSET(Extras!$E$4,0,'Scenario 2'!$H53-'Scenario 2'!$G$17))))</f>
        <v>0</v>
      </c>
      <c r="BN86" s="16">
        <f ca="1">IF($G$18="",0,IF($H53&gt;$G$18,0,IF($H53-$G$18&lt;-3,0,OFFSET(Extras!$E$4,0,'Scenario 2'!$H53-'Scenario 2'!$G$18))))</f>
        <v>0</v>
      </c>
      <c r="BO86" s="16">
        <f ca="1">IF($G$19="",0,IF($H53&gt;$G$19,0,IF($H53-$G$19&lt;-3,0,OFFSET(Extras!$E$4,0,'Scenario 2'!$H53-'Scenario 2'!$G$19))))</f>
        <v>0</v>
      </c>
    </row>
    <row r="87" spans="1:67">
      <c r="A87" s="67"/>
      <c r="B87" s="67"/>
      <c r="C87" s="67"/>
      <c r="D87" s="67"/>
      <c r="E87" s="67"/>
      <c r="F87" s="67"/>
      <c r="G87" s="67"/>
      <c r="H87" s="20">
        <v>2028</v>
      </c>
      <c r="I87" s="16">
        <f ca="1">IF($H$14="","",HLOOKUP($H$14,'Capx - H2O'!$E$352:$AU$382,$H87-2015,FALSE)+BB87+BJ87)</f>
        <v>0</v>
      </c>
      <c r="J87" s="16">
        <f ca="1">IF($H$15="","",HLOOKUP($H$15,'Capx - H2O'!$E$352:$AU$382,$H87-2015,FALSE)+BC87+BK87)</f>
        <v>0</v>
      </c>
      <c r="K87" s="16">
        <f ca="1">IF($H$16="","",HLOOKUP($H$16,'Capx - H2O'!$E$352:$AU$382,$H87-2015,FALSE)+BD87+BL87)</f>
        <v>0</v>
      </c>
      <c r="L87" s="16">
        <f ca="1">IF($H$17="","",HLOOKUP($H$17,'Capx - H2O'!$E$352:$AU$382,$H87-2015,FALSE)+BE87+BM87)</f>
        <v>0</v>
      </c>
      <c r="M87" s="16">
        <f ca="1">IF($H$18="","",HLOOKUP($H$18,'Capx - H2O'!$E$352:$AU$382,$H87-2015,FALSE)+BF87+BN87)</f>
        <v>0</v>
      </c>
      <c r="N87" s="16" t="str">
        <f>IF($H$19="","",HLOOKUP($H$19,'Capx - H2O'!$E$352:$AU$382,$H87-2015,FALSE)+BG87+BO87)</f>
        <v/>
      </c>
      <c r="O87" s="67"/>
      <c r="P87" s="67"/>
      <c r="Q87" s="67"/>
      <c r="R87" s="67"/>
      <c r="BA87" s="145">
        <v>2028</v>
      </c>
      <c r="BB87" s="16">
        <f ca="1">IF($E$14="",0,IF($H54&gt;$E$14,0,IF($H54-$E$14&lt;-3,0,OFFSET(Extras!$E$3,0,'Scenario 2'!$H54-'Scenario 2'!$E$14))))</f>
        <v>0</v>
      </c>
      <c r="BC87" s="16">
        <f ca="1">IF($E$15="",0,IF($H54&gt;$E$15,0,IF($H54-$E$15&lt;-3,0,OFFSET(Extras!$E$3,0,'Scenario 2'!$H54-'Scenario 2'!$E$15))))</f>
        <v>0</v>
      </c>
      <c r="BD87" s="16">
        <f ca="1">IF($E$16="",0,IF($H54&gt;$E$16,0,IF($H54-$E$16&lt;-3,0,OFFSET(Extras!$E$3,0,'Scenario 2'!$H54-'Scenario 2'!$E$16))))</f>
        <v>0</v>
      </c>
      <c r="BE87" s="16">
        <f ca="1">IF($E$17="",0,IF($H54&gt;$E$17,0,IF($H54-$E$17&lt;-3,0,OFFSET(Extras!$E$3,0,'Scenario 2'!$H54-'Scenario 2'!$E$17))))</f>
        <v>0</v>
      </c>
      <c r="BF87" s="16">
        <f ca="1">IF($E$18="",0,IF($H54&gt;$E$18,0,IF($H54-$E$18&lt;-3,0,OFFSET(Extras!$E$3,0,'Scenario 2'!$H54-'Scenario 2'!$E$18))))</f>
        <v>0</v>
      </c>
      <c r="BG87" s="16">
        <f ca="1">IF($E$19="",0,IF($H54&gt;$E$19,0,IF($H54-$E$19&lt;-3,0,OFFSET(Extras!$E$3,0,'Scenario 2'!$H54-'Scenario 2'!$E$19))))</f>
        <v>0</v>
      </c>
      <c r="BI87" s="145">
        <v>2028</v>
      </c>
      <c r="BJ87" s="16">
        <f ca="1">IF($G$14="",0,IF($H54&gt;$G$14,0,IF($H54-$G$14&lt;-3,0,OFFSET(Extras!$E$4,0,'Scenario 2'!$H54-'Scenario 2'!$G$14))))</f>
        <v>0</v>
      </c>
      <c r="BK87" s="16">
        <f ca="1">IF($G$15="",0,IF($H54&gt;$G$15,0,IF($H54-$G$15&lt;-3,0,OFFSET(Extras!$E$4,0,'Scenario 2'!$H54-'Scenario 2'!$G$15))))</f>
        <v>0</v>
      </c>
      <c r="BL87" s="16">
        <f ca="1">IF($G$16="",0,IF($H54&gt;$G$16,0,IF($H54-$G$16&lt;-3,0,OFFSET(Extras!$E$4,0,'Scenario 2'!$H54-'Scenario 2'!$G$16))))</f>
        <v>0</v>
      </c>
      <c r="BM87" s="16">
        <f ca="1">IF($G$17="",0,IF($H54&gt;$G$17,0,IF($H54-$G$17&lt;-3,0,OFFSET(Extras!$E$4,0,'Scenario 2'!$H54-'Scenario 2'!$G$17))))</f>
        <v>0</v>
      </c>
      <c r="BN87" s="16">
        <f ca="1">IF($G$18="",0,IF($H54&gt;$G$18,0,IF($H54-$G$18&lt;-3,0,OFFSET(Extras!$E$4,0,'Scenario 2'!$H54-'Scenario 2'!$G$18))))</f>
        <v>0</v>
      </c>
      <c r="BO87" s="16">
        <f ca="1">IF($G$19="",0,IF($H54&gt;$G$19,0,IF($H54-$G$19&lt;-3,0,OFFSET(Extras!$E$4,0,'Scenario 2'!$H54-'Scenario 2'!$G$19))))</f>
        <v>0</v>
      </c>
    </row>
    <row r="88" spans="1:67">
      <c r="A88" s="67"/>
      <c r="B88" s="67"/>
      <c r="C88" s="67"/>
      <c r="D88" s="67"/>
      <c r="E88" s="67"/>
      <c r="F88" s="67"/>
      <c r="G88" s="67"/>
      <c r="H88" s="20">
        <v>2029</v>
      </c>
      <c r="I88" s="16">
        <f ca="1">IF($H$14="","",HLOOKUP($H$14,'Capx - H2O'!$E$352:$AU$382,$H88-2015,FALSE)+BB88+BJ88)</f>
        <v>0</v>
      </c>
      <c r="J88" s="16">
        <f ca="1">IF($H$15="","",HLOOKUP($H$15,'Capx - H2O'!$E$352:$AU$382,$H88-2015,FALSE)+BC88+BK88)</f>
        <v>0</v>
      </c>
      <c r="K88" s="16">
        <f ca="1">IF($H$16="","",HLOOKUP($H$16,'Capx - H2O'!$E$352:$AU$382,$H88-2015,FALSE)+BD88+BL88)</f>
        <v>0</v>
      </c>
      <c r="L88" s="16">
        <f ca="1">IF($H$17="","",HLOOKUP($H$17,'Capx - H2O'!$E$352:$AU$382,$H88-2015,FALSE)+BE88+BM88)</f>
        <v>0</v>
      </c>
      <c r="M88" s="16">
        <f ca="1">IF($H$18="","",HLOOKUP($H$18,'Capx - H2O'!$E$352:$AU$382,$H88-2015,FALSE)+BF88+BN88)</f>
        <v>0</v>
      </c>
      <c r="N88" s="16" t="str">
        <f>IF($H$19="","",HLOOKUP($H$19,'Capx - H2O'!$E$352:$AU$382,$H88-2015,FALSE)+BG88+BO88)</f>
        <v/>
      </c>
      <c r="O88" s="67"/>
      <c r="P88" s="67"/>
      <c r="Q88" s="67"/>
      <c r="R88" s="67"/>
      <c r="BA88" s="145">
        <v>2029</v>
      </c>
      <c r="BB88" s="16">
        <f ca="1">IF($E$14="",0,IF($H55&gt;$E$14,0,IF($H55-$E$14&lt;-3,0,OFFSET(Extras!$E$3,0,'Scenario 2'!$H55-'Scenario 2'!$E$14))))</f>
        <v>0</v>
      </c>
      <c r="BC88" s="16">
        <f ca="1">IF($E$15="",0,IF($H55&gt;$E$15,0,IF($H55-$E$15&lt;-3,0,OFFSET(Extras!$E$3,0,'Scenario 2'!$H55-'Scenario 2'!$E$15))))</f>
        <v>0</v>
      </c>
      <c r="BD88" s="16">
        <f ca="1">IF($E$16="",0,IF($H55&gt;$E$16,0,IF($H55-$E$16&lt;-3,0,OFFSET(Extras!$E$3,0,'Scenario 2'!$H55-'Scenario 2'!$E$16))))</f>
        <v>0</v>
      </c>
      <c r="BE88" s="16">
        <f ca="1">IF($E$17="",0,IF($H55&gt;$E$17,0,IF($H55-$E$17&lt;-3,0,OFFSET(Extras!$E$3,0,'Scenario 2'!$H55-'Scenario 2'!$E$17))))</f>
        <v>0</v>
      </c>
      <c r="BF88" s="16">
        <f ca="1">IF($E$18="",0,IF($H55&gt;$E$18,0,IF($H55-$E$18&lt;-3,0,OFFSET(Extras!$E$3,0,'Scenario 2'!$H55-'Scenario 2'!$E$18))))</f>
        <v>0</v>
      </c>
      <c r="BG88" s="16">
        <f ca="1">IF($E$19="",0,IF($H55&gt;$E$19,0,IF($H55-$E$19&lt;-3,0,OFFSET(Extras!$E$3,0,'Scenario 2'!$H55-'Scenario 2'!$E$19))))</f>
        <v>0</v>
      </c>
      <c r="BI88" s="145">
        <v>2029</v>
      </c>
      <c r="BJ88" s="16">
        <f ca="1">IF($G$14="",0,IF($H55&gt;$G$14,0,IF($H55-$G$14&lt;-3,0,OFFSET(Extras!$E$4,0,'Scenario 2'!$H55-'Scenario 2'!$G$14))))</f>
        <v>0</v>
      </c>
      <c r="BK88" s="16">
        <f ca="1">IF($G$15="",0,IF($H55&gt;$G$15,0,IF($H55-$G$15&lt;-3,0,OFFSET(Extras!$E$4,0,'Scenario 2'!$H55-'Scenario 2'!$G$15))))</f>
        <v>0</v>
      </c>
      <c r="BL88" s="16">
        <f ca="1">IF($G$16="",0,IF($H55&gt;$G$16,0,IF($H55-$G$16&lt;-3,0,OFFSET(Extras!$E$4,0,'Scenario 2'!$H55-'Scenario 2'!$G$16))))</f>
        <v>0</v>
      </c>
      <c r="BM88" s="16">
        <f ca="1">IF($G$17="",0,IF($H55&gt;$G$17,0,IF($H55-$G$17&lt;-3,0,OFFSET(Extras!$E$4,0,'Scenario 2'!$H55-'Scenario 2'!$G$17))))</f>
        <v>0</v>
      </c>
      <c r="BN88" s="16">
        <f ca="1">IF($G$18="",0,IF($H55&gt;$G$18,0,IF($H55-$G$18&lt;-3,0,OFFSET(Extras!$E$4,0,'Scenario 2'!$H55-'Scenario 2'!$G$18))))</f>
        <v>0</v>
      </c>
      <c r="BO88" s="16">
        <f ca="1">IF($G$19="",0,IF($H55&gt;$G$19,0,IF($H55-$G$19&lt;-3,0,OFFSET(Extras!$E$4,0,'Scenario 2'!$H55-'Scenario 2'!$G$19))))</f>
        <v>0</v>
      </c>
    </row>
    <row r="89" spans="1:67">
      <c r="A89" s="67"/>
      <c r="B89" s="67"/>
      <c r="C89" s="67"/>
      <c r="D89" s="67"/>
      <c r="E89" s="67"/>
      <c r="F89" s="67"/>
      <c r="G89" s="67"/>
      <c r="H89" s="20">
        <v>2030</v>
      </c>
      <c r="I89" s="16">
        <f ca="1">IF($H$14="","",HLOOKUP($H$14,'Capx - H2O'!$E$352:$AU$382,$H89-2015,FALSE)+BB89+BJ89)</f>
        <v>0</v>
      </c>
      <c r="J89" s="16">
        <f ca="1">IF($H$15="","",HLOOKUP($H$15,'Capx - H2O'!$E$352:$AU$382,$H89-2015,FALSE)+BC89+BK89)</f>
        <v>0</v>
      </c>
      <c r="K89" s="16">
        <f ca="1">IF($H$16="","",HLOOKUP($H$16,'Capx - H2O'!$E$352:$AU$382,$H89-2015,FALSE)+BD89+BL89)</f>
        <v>0</v>
      </c>
      <c r="L89" s="16">
        <f ca="1">IF($H$17="","",HLOOKUP($H$17,'Capx - H2O'!$E$352:$AU$382,$H89-2015,FALSE)+BE89+BM89)</f>
        <v>0</v>
      </c>
      <c r="M89" s="16">
        <f ca="1">IF($H$18="","",HLOOKUP($H$18,'Capx - H2O'!$E$352:$AU$382,$H89-2015,FALSE)+BF89+BN89)</f>
        <v>0</v>
      </c>
      <c r="N89" s="16" t="str">
        <f>IF($H$19="","",HLOOKUP($H$19,'Capx - H2O'!$E$352:$AU$382,$H89-2015,FALSE)+BG89+BO89)</f>
        <v/>
      </c>
      <c r="O89" s="67"/>
      <c r="P89" s="67"/>
      <c r="Q89" s="67"/>
      <c r="R89" s="67"/>
      <c r="BA89" s="145">
        <v>2030</v>
      </c>
      <c r="BB89" s="16">
        <f ca="1">IF($E$14="",0,IF($H56&gt;$E$14,0,IF($H56-$E$14&lt;-3,0,OFFSET(Extras!$E$3,0,'Scenario 2'!$H56-'Scenario 2'!$E$14))))</f>
        <v>0</v>
      </c>
      <c r="BC89" s="16">
        <f ca="1">IF($E$15="",0,IF($H56&gt;$E$15,0,IF($H56-$E$15&lt;-3,0,OFFSET(Extras!$E$3,0,'Scenario 2'!$H56-'Scenario 2'!$E$15))))</f>
        <v>0</v>
      </c>
      <c r="BD89" s="16">
        <f ca="1">IF($E$16="",0,IF($H56&gt;$E$16,0,IF($H56-$E$16&lt;-3,0,OFFSET(Extras!$E$3,0,'Scenario 2'!$H56-'Scenario 2'!$E$16))))</f>
        <v>0</v>
      </c>
      <c r="BE89" s="16">
        <f ca="1">IF($E$17="",0,IF($H56&gt;$E$17,0,IF($H56-$E$17&lt;-3,0,OFFSET(Extras!$E$3,0,'Scenario 2'!$H56-'Scenario 2'!$E$17))))</f>
        <v>0</v>
      </c>
      <c r="BF89" s="16">
        <f ca="1">IF($E$18="",0,IF($H56&gt;$E$18,0,IF($H56-$E$18&lt;-3,0,OFFSET(Extras!$E$3,0,'Scenario 2'!$H56-'Scenario 2'!$E$18))))</f>
        <v>0</v>
      </c>
      <c r="BG89" s="16">
        <f ca="1">IF($E$19="",0,IF($H56&gt;$E$19,0,IF($H56-$E$19&lt;-3,0,OFFSET(Extras!$E$3,0,'Scenario 2'!$H56-'Scenario 2'!$E$19))))</f>
        <v>0</v>
      </c>
      <c r="BI89" s="145">
        <v>2030</v>
      </c>
      <c r="BJ89" s="16">
        <f ca="1">IF($G$14="",0,IF($H56&gt;$G$14,0,IF($H56-$G$14&lt;-3,0,OFFSET(Extras!$E$4,0,'Scenario 2'!$H56-'Scenario 2'!$G$14))))</f>
        <v>0</v>
      </c>
      <c r="BK89" s="16">
        <f ca="1">IF($G$15="",0,IF($H56&gt;$G$15,0,IF($H56-$G$15&lt;-3,0,OFFSET(Extras!$E$4,0,'Scenario 2'!$H56-'Scenario 2'!$G$15))))</f>
        <v>0</v>
      </c>
      <c r="BL89" s="16">
        <f ca="1">IF($G$16="",0,IF($H56&gt;$G$16,0,IF($H56-$G$16&lt;-3,0,OFFSET(Extras!$E$4,0,'Scenario 2'!$H56-'Scenario 2'!$G$16))))</f>
        <v>0</v>
      </c>
      <c r="BM89" s="16">
        <f ca="1">IF($G$17="",0,IF($H56&gt;$G$17,0,IF($H56-$G$17&lt;-3,0,OFFSET(Extras!$E$4,0,'Scenario 2'!$H56-'Scenario 2'!$G$17))))</f>
        <v>0</v>
      </c>
      <c r="BN89" s="16">
        <f ca="1">IF($G$18="",0,IF($H56&gt;$G$18,0,IF($H56-$G$18&lt;-3,0,OFFSET(Extras!$E$4,0,'Scenario 2'!$H56-'Scenario 2'!$G$18))))</f>
        <v>0</v>
      </c>
      <c r="BO89" s="16">
        <f ca="1">IF($G$19="",0,IF($H56&gt;$G$19,0,IF($H56-$G$19&lt;-3,0,OFFSET(Extras!$E$4,0,'Scenario 2'!$H56-'Scenario 2'!$G$19))))</f>
        <v>0</v>
      </c>
    </row>
    <row r="90" spans="1:67">
      <c r="A90" s="67"/>
      <c r="B90" s="67"/>
      <c r="C90" s="67"/>
      <c r="D90" s="67"/>
      <c r="E90" s="67"/>
      <c r="F90" s="67"/>
      <c r="G90" s="67"/>
      <c r="H90" s="20">
        <v>2031</v>
      </c>
      <c r="I90" s="16">
        <f ca="1">IF($H$14="","",HLOOKUP($H$14,'Capx - H2O'!$E$352:$AU$382,$H90-2015,FALSE)+BB90+BJ90)</f>
        <v>0</v>
      </c>
      <c r="J90" s="16">
        <f ca="1">IF($H$15="","",HLOOKUP($H$15,'Capx - H2O'!$E$352:$AU$382,$H90-2015,FALSE)+BC90+BK90)</f>
        <v>0</v>
      </c>
      <c r="K90" s="16">
        <f ca="1">IF($H$16="","",HLOOKUP($H$16,'Capx - H2O'!$E$352:$AU$382,$H90-2015,FALSE)+BD90+BL90)</f>
        <v>0</v>
      </c>
      <c r="L90" s="16">
        <f ca="1">IF($H$17="","",HLOOKUP($H$17,'Capx - H2O'!$E$352:$AU$382,$H90-2015,FALSE)+BE90+BM90)</f>
        <v>0</v>
      </c>
      <c r="M90" s="16">
        <f ca="1">IF($H$18="","",HLOOKUP($H$18,'Capx - H2O'!$E$352:$AU$382,$H90-2015,FALSE)+BF90+BN90)</f>
        <v>0</v>
      </c>
      <c r="N90" s="16" t="str">
        <f>IF($H$19="","",HLOOKUP($H$19,'Capx - H2O'!$E$352:$AU$382,$H90-2015,FALSE)+BG90+BO90)</f>
        <v/>
      </c>
      <c r="O90" s="67"/>
      <c r="P90" s="67"/>
      <c r="Q90" s="67"/>
      <c r="R90" s="67"/>
      <c r="BA90" s="145">
        <v>2031</v>
      </c>
      <c r="BB90" s="16">
        <f ca="1">IF($E$14="",0,IF($H57&gt;$E$14,0,IF($H57-$E$14&lt;-3,0,OFFSET(Extras!$E$3,0,'Scenario 2'!$H57-'Scenario 2'!$E$14))))</f>
        <v>0</v>
      </c>
      <c r="BC90" s="16">
        <f ca="1">IF($E$15="",0,IF($H57&gt;$E$15,0,IF($H57-$E$15&lt;-3,0,OFFSET(Extras!$E$3,0,'Scenario 2'!$H57-'Scenario 2'!$E$15))))</f>
        <v>0</v>
      </c>
      <c r="BD90" s="16">
        <f ca="1">IF($E$16="",0,IF($H57&gt;$E$16,0,IF($H57-$E$16&lt;-3,0,OFFSET(Extras!$E$3,0,'Scenario 2'!$H57-'Scenario 2'!$E$16))))</f>
        <v>0</v>
      </c>
      <c r="BE90" s="16">
        <f ca="1">IF($E$17="",0,IF($H57&gt;$E$17,0,IF($H57-$E$17&lt;-3,0,OFFSET(Extras!$E$3,0,'Scenario 2'!$H57-'Scenario 2'!$E$17))))</f>
        <v>0</v>
      </c>
      <c r="BF90" s="16">
        <f ca="1">IF($E$18="",0,IF($H57&gt;$E$18,0,IF($H57-$E$18&lt;-3,0,OFFSET(Extras!$E$3,0,'Scenario 2'!$H57-'Scenario 2'!$E$18))))</f>
        <v>0</v>
      </c>
      <c r="BG90" s="16">
        <f ca="1">IF($E$19="",0,IF($H57&gt;$E$19,0,IF($H57-$E$19&lt;-3,0,OFFSET(Extras!$E$3,0,'Scenario 2'!$H57-'Scenario 2'!$E$19))))</f>
        <v>0</v>
      </c>
      <c r="BI90" s="145">
        <v>2031</v>
      </c>
      <c r="BJ90" s="16">
        <f ca="1">IF($G$14="",0,IF($H57&gt;$G$14,0,IF($H57-$G$14&lt;-3,0,OFFSET(Extras!$E$4,0,'Scenario 2'!$H57-'Scenario 2'!$G$14))))</f>
        <v>0</v>
      </c>
      <c r="BK90" s="16">
        <f ca="1">IF($G$15="",0,IF($H57&gt;$G$15,0,IF($H57-$G$15&lt;-3,0,OFFSET(Extras!$E$4,0,'Scenario 2'!$H57-'Scenario 2'!$G$15))))</f>
        <v>0</v>
      </c>
      <c r="BL90" s="16">
        <f ca="1">IF($G$16="",0,IF($H57&gt;$G$16,0,IF($H57-$G$16&lt;-3,0,OFFSET(Extras!$E$4,0,'Scenario 2'!$H57-'Scenario 2'!$G$16))))</f>
        <v>0</v>
      </c>
      <c r="BM90" s="16">
        <f ca="1">IF($G$17="",0,IF($H57&gt;$G$17,0,IF($H57-$G$17&lt;-3,0,OFFSET(Extras!$E$4,0,'Scenario 2'!$H57-'Scenario 2'!$G$17))))</f>
        <v>0</v>
      </c>
      <c r="BN90" s="16">
        <f ca="1">IF($G$18="",0,IF($H57&gt;$G$18,0,IF($H57-$G$18&lt;-3,0,OFFSET(Extras!$E$4,0,'Scenario 2'!$H57-'Scenario 2'!$G$18))))</f>
        <v>0</v>
      </c>
      <c r="BO90" s="16">
        <f ca="1">IF($G$19="",0,IF($H57&gt;$G$19,0,IF($H57-$G$19&lt;-3,0,OFFSET(Extras!$E$4,0,'Scenario 2'!$H57-'Scenario 2'!$G$19))))</f>
        <v>0</v>
      </c>
    </row>
    <row r="91" spans="1:67">
      <c r="A91" s="67"/>
      <c r="B91" s="67"/>
      <c r="C91" s="67"/>
      <c r="D91" s="67"/>
      <c r="E91" s="67"/>
      <c r="F91" s="67"/>
      <c r="G91" s="67"/>
      <c r="H91" s="20">
        <v>2032</v>
      </c>
      <c r="I91" s="16">
        <f ca="1">IF($H$14="","",HLOOKUP($H$14,'Capx - H2O'!$E$352:$AU$382,$H91-2015,FALSE)+BB91+BJ91)</f>
        <v>0</v>
      </c>
      <c r="J91" s="16">
        <f ca="1">IF($H$15="","",HLOOKUP($H$15,'Capx - H2O'!$E$352:$AU$382,$H91-2015,FALSE)+BC91+BK91)</f>
        <v>0</v>
      </c>
      <c r="K91" s="16">
        <f ca="1">IF($H$16="","",HLOOKUP($H$16,'Capx - H2O'!$E$352:$AU$382,$H91-2015,FALSE)+BD91+BL91)</f>
        <v>0</v>
      </c>
      <c r="L91" s="16">
        <f ca="1">IF($H$17="","",HLOOKUP($H$17,'Capx - H2O'!$E$352:$AU$382,$H91-2015,FALSE)+BE91+BM91)</f>
        <v>0</v>
      </c>
      <c r="M91" s="16">
        <f ca="1">IF($H$18="","",HLOOKUP($H$18,'Capx - H2O'!$E$352:$AU$382,$H91-2015,FALSE)+BF91+BN91)</f>
        <v>0</v>
      </c>
      <c r="N91" s="16" t="str">
        <f>IF($H$19="","",HLOOKUP($H$19,'Capx - H2O'!$E$352:$AU$382,$H91-2015,FALSE)+BG91+BO91)</f>
        <v/>
      </c>
      <c r="O91" s="67"/>
      <c r="P91" s="67"/>
      <c r="Q91" s="67"/>
      <c r="R91" s="67"/>
      <c r="BA91" s="145">
        <v>2032</v>
      </c>
      <c r="BB91" s="16">
        <f ca="1">IF($E$14="",0,IF($H58&gt;$E$14,0,IF($H58-$E$14&lt;-3,0,OFFSET(Extras!$E$3,0,'Scenario 2'!$H58-'Scenario 2'!$E$14))))</f>
        <v>0</v>
      </c>
      <c r="BC91" s="16">
        <f ca="1">IF($E$15="",0,IF($H58&gt;$E$15,0,IF($H58-$E$15&lt;-3,0,OFFSET(Extras!$E$3,0,'Scenario 2'!$H58-'Scenario 2'!$E$15))))</f>
        <v>0</v>
      </c>
      <c r="BD91" s="16">
        <f ca="1">IF($E$16="",0,IF($H58&gt;$E$16,0,IF($H58-$E$16&lt;-3,0,OFFSET(Extras!$E$3,0,'Scenario 2'!$H58-'Scenario 2'!$E$16))))</f>
        <v>0</v>
      </c>
      <c r="BE91" s="16">
        <f ca="1">IF($E$17="",0,IF($H58&gt;$E$17,0,IF($H58-$E$17&lt;-3,0,OFFSET(Extras!$E$3,0,'Scenario 2'!$H58-'Scenario 2'!$E$17))))</f>
        <v>0</v>
      </c>
      <c r="BF91" s="16">
        <f ca="1">IF($E$18="",0,IF($H58&gt;$E$18,0,IF($H58-$E$18&lt;-3,0,OFFSET(Extras!$E$3,0,'Scenario 2'!$H58-'Scenario 2'!$E$18))))</f>
        <v>0</v>
      </c>
      <c r="BG91" s="16">
        <f ca="1">IF($E$19="",0,IF($H58&gt;$E$19,0,IF($H58-$E$19&lt;-3,0,OFFSET(Extras!$E$3,0,'Scenario 2'!$H58-'Scenario 2'!$E$19))))</f>
        <v>0</v>
      </c>
      <c r="BI91" s="145">
        <v>2032</v>
      </c>
      <c r="BJ91" s="16">
        <f ca="1">IF($G$14="",0,IF($H58&gt;$G$14,0,IF($H58-$G$14&lt;-3,0,OFFSET(Extras!$E$4,0,'Scenario 2'!$H58-'Scenario 2'!$G$14))))</f>
        <v>0</v>
      </c>
      <c r="BK91" s="16">
        <f ca="1">IF($G$15="",0,IF($H58&gt;$G$15,0,IF($H58-$G$15&lt;-3,0,OFFSET(Extras!$E$4,0,'Scenario 2'!$H58-'Scenario 2'!$G$15))))</f>
        <v>0</v>
      </c>
      <c r="BL91" s="16">
        <f ca="1">IF($G$16="",0,IF($H58&gt;$G$16,0,IF($H58-$G$16&lt;-3,0,OFFSET(Extras!$E$4,0,'Scenario 2'!$H58-'Scenario 2'!$G$16))))</f>
        <v>0</v>
      </c>
      <c r="BM91" s="16">
        <f ca="1">IF($G$17="",0,IF($H58&gt;$G$17,0,IF($H58-$G$17&lt;-3,0,OFFSET(Extras!$E$4,0,'Scenario 2'!$H58-'Scenario 2'!$G$17))))</f>
        <v>0</v>
      </c>
      <c r="BN91" s="16">
        <f ca="1">IF($G$18="",0,IF($H58&gt;$G$18,0,IF($H58-$G$18&lt;-3,0,OFFSET(Extras!$E$4,0,'Scenario 2'!$H58-'Scenario 2'!$G$18))))</f>
        <v>0</v>
      </c>
      <c r="BO91" s="16">
        <f ca="1">IF($G$19="",0,IF($H58&gt;$G$19,0,IF($H58-$G$19&lt;-3,0,OFFSET(Extras!$E$4,0,'Scenario 2'!$H58-'Scenario 2'!$G$19))))</f>
        <v>0</v>
      </c>
    </row>
    <row r="92" spans="1:67">
      <c r="A92" s="67"/>
      <c r="B92" s="67"/>
      <c r="C92" s="67"/>
      <c r="D92" s="67"/>
      <c r="E92" s="67"/>
      <c r="F92" s="67"/>
      <c r="G92" s="67"/>
      <c r="H92" s="20">
        <v>2033</v>
      </c>
      <c r="I92" s="16">
        <f ca="1">IF($H$14="","",HLOOKUP($H$14,'Capx - H2O'!$E$352:$AU$382,$H92-2015,FALSE)+BB92+BJ92)</f>
        <v>0</v>
      </c>
      <c r="J92" s="16">
        <f ca="1">IF($H$15="","",HLOOKUP($H$15,'Capx - H2O'!$E$352:$AU$382,$H92-2015,FALSE)+BC92+BK92)</f>
        <v>0</v>
      </c>
      <c r="K92" s="16">
        <f ca="1">IF($H$16="","",HLOOKUP($H$16,'Capx - H2O'!$E$352:$AU$382,$H92-2015,FALSE)+BD92+BL92)</f>
        <v>0</v>
      </c>
      <c r="L92" s="16">
        <f ca="1">IF($H$17="","",HLOOKUP($H$17,'Capx - H2O'!$E$352:$AU$382,$H92-2015,FALSE)+BE92+BM92)</f>
        <v>0</v>
      </c>
      <c r="M92" s="16">
        <f ca="1">IF($H$18="","",HLOOKUP($H$18,'Capx - H2O'!$E$352:$AU$382,$H92-2015,FALSE)+BF92+BN92)</f>
        <v>0</v>
      </c>
      <c r="N92" s="16" t="str">
        <f>IF($H$19="","",HLOOKUP($H$19,'Capx - H2O'!$E$352:$AU$382,$H92-2015,FALSE)+BG92+BO92)</f>
        <v/>
      </c>
      <c r="O92" s="67"/>
      <c r="P92" s="67"/>
      <c r="Q92" s="67"/>
      <c r="R92" s="67"/>
      <c r="BA92" s="145">
        <v>2033</v>
      </c>
      <c r="BB92" s="16">
        <f ca="1">IF($E$14="",0,IF($H59&gt;$E$14,0,IF($H59-$E$14&lt;-3,0,OFFSET(Extras!$E$3,0,'Scenario 2'!$H59-'Scenario 2'!$E$14))))</f>
        <v>0</v>
      </c>
      <c r="BC92" s="16">
        <f ca="1">IF($E$15="",0,IF($H59&gt;$E$15,0,IF($H59-$E$15&lt;-3,0,OFFSET(Extras!$E$3,0,'Scenario 2'!$H59-'Scenario 2'!$E$15))))</f>
        <v>0</v>
      </c>
      <c r="BD92" s="16">
        <f ca="1">IF($E$16="",0,IF($H59&gt;$E$16,0,IF($H59-$E$16&lt;-3,0,OFFSET(Extras!$E$3,0,'Scenario 2'!$H59-'Scenario 2'!$E$16))))</f>
        <v>0</v>
      </c>
      <c r="BE92" s="16">
        <f ca="1">IF($E$17="",0,IF($H59&gt;$E$17,0,IF($H59-$E$17&lt;-3,0,OFFSET(Extras!$E$3,0,'Scenario 2'!$H59-'Scenario 2'!$E$17))))</f>
        <v>0</v>
      </c>
      <c r="BF92" s="16">
        <f ca="1">IF($E$18="",0,IF($H59&gt;$E$18,0,IF($H59-$E$18&lt;-3,0,OFFSET(Extras!$E$3,0,'Scenario 2'!$H59-'Scenario 2'!$E$18))))</f>
        <v>0</v>
      </c>
      <c r="BG92" s="16">
        <f ca="1">IF($E$19="",0,IF($H59&gt;$E$19,0,IF($H59-$E$19&lt;-3,0,OFFSET(Extras!$E$3,0,'Scenario 2'!$H59-'Scenario 2'!$E$19))))</f>
        <v>0</v>
      </c>
      <c r="BI92" s="145">
        <v>2033</v>
      </c>
      <c r="BJ92" s="16">
        <f ca="1">IF($G$14="",0,IF($H59&gt;$G$14,0,IF($H59-$G$14&lt;-3,0,OFFSET(Extras!$E$4,0,'Scenario 2'!$H59-'Scenario 2'!$G$14))))</f>
        <v>0</v>
      </c>
      <c r="BK92" s="16">
        <f ca="1">IF($G$15="",0,IF($H59&gt;$G$15,0,IF($H59-$G$15&lt;-3,0,OFFSET(Extras!$E$4,0,'Scenario 2'!$H59-'Scenario 2'!$G$15))))</f>
        <v>0</v>
      </c>
      <c r="BL92" s="16">
        <f ca="1">IF($G$16="",0,IF($H59&gt;$G$16,0,IF($H59-$G$16&lt;-3,0,OFFSET(Extras!$E$4,0,'Scenario 2'!$H59-'Scenario 2'!$G$16))))</f>
        <v>0</v>
      </c>
      <c r="BM92" s="16">
        <f ca="1">IF($G$17="",0,IF($H59&gt;$G$17,0,IF($H59-$G$17&lt;-3,0,OFFSET(Extras!$E$4,0,'Scenario 2'!$H59-'Scenario 2'!$G$17))))</f>
        <v>0</v>
      </c>
      <c r="BN92" s="16">
        <f ca="1">IF($G$18="",0,IF($H59&gt;$G$18,0,IF($H59-$G$18&lt;-3,0,OFFSET(Extras!$E$4,0,'Scenario 2'!$H59-'Scenario 2'!$G$18))))</f>
        <v>0</v>
      </c>
      <c r="BO92" s="16">
        <f ca="1">IF($G$19="",0,IF($H59&gt;$G$19,0,IF($H59-$G$19&lt;-3,0,OFFSET(Extras!$E$4,0,'Scenario 2'!$H59-'Scenario 2'!$G$19))))</f>
        <v>0</v>
      </c>
    </row>
    <row r="93" spans="1:67">
      <c r="A93" s="67"/>
      <c r="B93" s="67"/>
      <c r="C93" s="67"/>
      <c r="D93" s="67"/>
      <c r="E93" s="67"/>
      <c r="F93" s="67"/>
      <c r="G93" s="67"/>
      <c r="H93" s="20">
        <v>2034</v>
      </c>
      <c r="I93" s="16">
        <f ca="1">IF($H$14="","",HLOOKUP($H$14,'Capx - H2O'!$E$352:$AU$382,$H93-2015,FALSE)+BB93+BJ93)</f>
        <v>0</v>
      </c>
      <c r="J93" s="16">
        <f ca="1">IF($H$15="","",HLOOKUP($H$15,'Capx - H2O'!$E$352:$AU$382,$H93-2015,FALSE)+BC93+BK93)</f>
        <v>0</v>
      </c>
      <c r="K93" s="16">
        <f ca="1">IF($H$16="","",HLOOKUP($H$16,'Capx - H2O'!$E$352:$AU$382,$H93-2015,FALSE)+BD93+BL93)</f>
        <v>0</v>
      </c>
      <c r="L93" s="16">
        <f ca="1">IF($H$17="","",HLOOKUP($H$17,'Capx - H2O'!$E$352:$AU$382,$H93-2015,FALSE)+BE93+BM93)</f>
        <v>0</v>
      </c>
      <c r="M93" s="16">
        <f ca="1">IF($H$18="","",HLOOKUP($H$18,'Capx - H2O'!$E$352:$AU$382,$H93-2015,FALSE)+BF93+BN93)</f>
        <v>0</v>
      </c>
      <c r="N93" s="16" t="str">
        <f>IF($H$19="","",HLOOKUP($H$19,'Capx - H2O'!$E$352:$AU$382,$H93-2015,FALSE)+BG93+BO93)</f>
        <v/>
      </c>
      <c r="O93" s="67"/>
      <c r="P93" s="67"/>
      <c r="Q93" s="67"/>
      <c r="R93" s="67"/>
      <c r="BA93" s="145">
        <v>2034</v>
      </c>
      <c r="BB93" s="16">
        <f ca="1">IF($E$14="",0,IF($H60&gt;$E$14,0,IF($H60-$E$14&lt;-3,0,OFFSET(Extras!$E$3,0,'Scenario 2'!$H60-'Scenario 2'!$E$14))))</f>
        <v>0</v>
      </c>
      <c r="BC93" s="16">
        <f ca="1">IF($E$15="",0,IF($H60&gt;$E$15,0,IF($H60-$E$15&lt;-3,0,OFFSET(Extras!$E$3,0,'Scenario 2'!$H60-'Scenario 2'!$E$15))))</f>
        <v>0</v>
      </c>
      <c r="BD93" s="16">
        <f ca="1">IF($E$16="",0,IF($H60&gt;$E$16,0,IF($H60-$E$16&lt;-3,0,OFFSET(Extras!$E$3,0,'Scenario 2'!$H60-'Scenario 2'!$E$16))))</f>
        <v>0</v>
      </c>
      <c r="BE93" s="16">
        <f ca="1">IF($E$17="",0,IF($H60&gt;$E$17,0,IF($H60-$E$17&lt;-3,0,OFFSET(Extras!$E$3,0,'Scenario 2'!$H60-'Scenario 2'!$E$17))))</f>
        <v>0</v>
      </c>
      <c r="BF93" s="16">
        <f ca="1">IF($E$18="",0,IF($H60&gt;$E$18,0,IF($H60-$E$18&lt;-3,0,OFFSET(Extras!$E$3,0,'Scenario 2'!$H60-'Scenario 2'!$E$18))))</f>
        <v>0</v>
      </c>
      <c r="BG93" s="16">
        <f ca="1">IF($E$19="",0,IF($H60&gt;$E$19,0,IF($H60-$E$19&lt;-3,0,OFFSET(Extras!$E$3,0,'Scenario 2'!$H60-'Scenario 2'!$E$19))))</f>
        <v>0</v>
      </c>
      <c r="BI93" s="145">
        <v>2034</v>
      </c>
      <c r="BJ93" s="16">
        <f ca="1">IF($G$14="",0,IF($H60&gt;$G$14,0,IF($H60-$G$14&lt;-3,0,OFFSET(Extras!$E$4,0,'Scenario 2'!$H60-'Scenario 2'!$G$14))))</f>
        <v>0</v>
      </c>
      <c r="BK93" s="16">
        <f ca="1">IF($G$15="",0,IF($H60&gt;$G$15,0,IF($H60-$G$15&lt;-3,0,OFFSET(Extras!$E$4,0,'Scenario 2'!$H60-'Scenario 2'!$G$15))))</f>
        <v>0</v>
      </c>
      <c r="BL93" s="16">
        <f ca="1">IF($G$16="",0,IF($H60&gt;$G$16,0,IF($H60-$G$16&lt;-3,0,OFFSET(Extras!$E$4,0,'Scenario 2'!$H60-'Scenario 2'!$G$16))))</f>
        <v>0</v>
      </c>
      <c r="BM93" s="16">
        <f ca="1">IF($G$17="",0,IF($H60&gt;$G$17,0,IF($H60-$G$17&lt;-3,0,OFFSET(Extras!$E$4,0,'Scenario 2'!$H60-'Scenario 2'!$G$17))))</f>
        <v>0</v>
      </c>
      <c r="BN93" s="16">
        <f ca="1">IF($G$18="",0,IF($H60&gt;$G$18,0,IF($H60-$G$18&lt;-3,0,OFFSET(Extras!$E$4,0,'Scenario 2'!$H60-'Scenario 2'!$G$18))))</f>
        <v>0</v>
      </c>
      <c r="BO93" s="16">
        <f ca="1">IF($G$19="",0,IF($H60&gt;$G$19,0,IF($H60-$G$19&lt;-3,0,OFFSET(Extras!$E$4,0,'Scenario 2'!$H60-'Scenario 2'!$G$19))))</f>
        <v>0</v>
      </c>
    </row>
    <row r="94" spans="1:67">
      <c r="A94" s="67"/>
      <c r="B94" s="67"/>
      <c r="C94" s="67"/>
      <c r="D94" s="67"/>
      <c r="E94" s="67"/>
      <c r="F94" s="67"/>
      <c r="G94" s="67"/>
      <c r="H94" s="20">
        <v>2035</v>
      </c>
      <c r="I94" s="16">
        <f ca="1">IF($H$14="","",HLOOKUP($H$14,'Capx - H2O'!$E$352:$AU$382,$H94-2015,FALSE)+BB94+BJ94)</f>
        <v>0</v>
      </c>
      <c r="J94" s="16">
        <f ca="1">IF($H$15="","",HLOOKUP($H$15,'Capx - H2O'!$E$352:$AU$382,$H94-2015,FALSE)+BC94+BK94)</f>
        <v>0</v>
      </c>
      <c r="K94" s="16">
        <f ca="1">IF($H$16="","",HLOOKUP($H$16,'Capx - H2O'!$E$352:$AU$382,$H94-2015,FALSE)+BD94+BL94)</f>
        <v>0</v>
      </c>
      <c r="L94" s="16">
        <f ca="1">IF($H$17="","",HLOOKUP($H$17,'Capx - H2O'!$E$352:$AU$382,$H94-2015,FALSE)+BE94+BM94)</f>
        <v>0</v>
      </c>
      <c r="M94" s="16">
        <f ca="1">IF($H$18="","",HLOOKUP($H$18,'Capx - H2O'!$E$352:$AU$382,$H94-2015,FALSE)+BF94+BN94)</f>
        <v>0</v>
      </c>
      <c r="N94" s="16" t="str">
        <f>IF($H$19="","",HLOOKUP($H$19,'Capx - H2O'!$E$352:$AU$382,$H94-2015,FALSE)+BG94+BO94)</f>
        <v/>
      </c>
      <c r="O94" s="67"/>
      <c r="P94" s="67"/>
      <c r="Q94" s="67"/>
      <c r="R94" s="67"/>
      <c r="BA94" s="145">
        <v>2035</v>
      </c>
      <c r="BB94" s="16">
        <f ca="1">IF($E$14="",0,IF($H61&gt;$E$14,0,IF($H61-$E$14&lt;-3,0,OFFSET(Extras!$E$3,0,'Scenario 2'!$H61-'Scenario 2'!$E$14))))</f>
        <v>0</v>
      </c>
      <c r="BC94" s="16">
        <f ca="1">IF($E$15="",0,IF($H61&gt;$E$15,0,IF($H61-$E$15&lt;-3,0,OFFSET(Extras!$E$3,0,'Scenario 2'!$H61-'Scenario 2'!$E$15))))</f>
        <v>0</v>
      </c>
      <c r="BD94" s="16">
        <f ca="1">IF($E$16="",0,IF($H61&gt;$E$16,0,IF($H61-$E$16&lt;-3,0,OFFSET(Extras!$E$3,0,'Scenario 2'!$H61-'Scenario 2'!$E$16))))</f>
        <v>0</v>
      </c>
      <c r="BE94" s="16">
        <f ca="1">IF($E$17="",0,IF($H61&gt;$E$17,0,IF($H61-$E$17&lt;-3,0,OFFSET(Extras!$E$3,0,'Scenario 2'!$H61-'Scenario 2'!$E$17))))</f>
        <v>0</v>
      </c>
      <c r="BF94" s="16">
        <f ca="1">IF($E$18="",0,IF($H61&gt;$E$18,0,IF($H61-$E$18&lt;-3,0,OFFSET(Extras!$E$3,0,'Scenario 2'!$H61-'Scenario 2'!$E$18))))</f>
        <v>0</v>
      </c>
      <c r="BG94" s="16">
        <f ca="1">IF($E$19="",0,IF($H61&gt;$E$19,0,IF($H61-$E$19&lt;-3,0,OFFSET(Extras!$E$3,0,'Scenario 2'!$H61-'Scenario 2'!$E$19))))</f>
        <v>0</v>
      </c>
      <c r="BI94" s="145">
        <v>2035</v>
      </c>
      <c r="BJ94" s="16">
        <f ca="1">IF($G$14="",0,IF($H61&gt;$G$14,0,IF($H61-$G$14&lt;-3,0,OFFSET(Extras!$E$4,0,'Scenario 2'!$H61-'Scenario 2'!$G$14))))</f>
        <v>0</v>
      </c>
      <c r="BK94" s="16">
        <f ca="1">IF($G$15="",0,IF($H61&gt;$G$15,0,IF($H61-$G$15&lt;-3,0,OFFSET(Extras!$E$4,0,'Scenario 2'!$H61-'Scenario 2'!$G$15))))</f>
        <v>0</v>
      </c>
      <c r="BL94" s="16">
        <f ca="1">IF($G$16="",0,IF($H61&gt;$G$16,0,IF($H61-$G$16&lt;-3,0,OFFSET(Extras!$E$4,0,'Scenario 2'!$H61-'Scenario 2'!$G$16))))</f>
        <v>0</v>
      </c>
      <c r="BM94" s="16">
        <f ca="1">IF($G$17="",0,IF($H61&gt;$G$17,0,IF($H61-$G$17&lt;-3,0,OFFSET(Extras!$E$4,0,'Scenario 2'!$H61-'Scenario 2'!$G$17))))</f>
        <v>0</v>
      </c>
      <c r="BN94" s="16">
        <f ca="1">IF($G$18="",0,IF($H61&gt;$G$18,0,IF($H61-$G$18&lt;-3,0,OFFSET(Extras!$E$4,0,'Scenario 2'!$H61-'Scenario 2'!$G$18))))</f>
        <v>0</v>
      </c>
      <c r="BO94" s="16">
        <f ca="1">IF($G$19="",0,IF($H61&gt;$G$19,0,IF($H61-$G$19&lt;-3,0,OFFSET(Extras!$E$4,0,'Scenario 2'!$H61-'Scenario 2'!$G$19))))</f>
        <v>0</v>
      </c>
    </row>
    <row r="95" spans="1:67">
      <c r="A95" s="67"/>
      <c r="B95" s="67"/>
      <c r="C95" s="67"/>
      <c r="D95" s="67"/>
      <c r="E95" s="67"/>
      <c r="F95" s="67"/>
      <c r="G95" s="67"/>
      <c r="H95" s="20">
        <v>2036</v>
      </c>
      <c r="I95" s="16">
        <f ca="1">IF($H$14="","",HLOOKUP($H$14,'Capx - H2O'!$E$352:$AU$382,$H95-2015,FALSE)+BB95+BJ95)</f>
        <v>0</v>
      </c>
      <c r="J95" s="16">
        <f ca="1">IF($H$15="","",HLOOKUP($H$15,'Capx - H2O'!$E$352:$AU$382,$H95-2015,FALSE)+BC95+BK95)</f>
        <v>0</v>
      </c>
      <c r="K95" s="16">
        <f ca="1">IF($H$16="","",HLOOKUP($H$16,'Capx - H2O'!$E$352:$AU$382,$H95-2015,FALSE)+BD95+BL95)</f>
        <v>0</v>
      </c>
      <c r="L95" s="16">
        <f ca="1">IF($H$17="","",HLOOKUP($H$17,'Capx - H2O'!$E$352:$AU$382,$H95-2015,FALSE)+BE95+BM95)</f>
        <v>0</v>
      </c>
      <c r="M95" s="16">
        <f ca="1">IF($H$18="","",HLOOKUP($H$18,'Capx - H2O'!$E$352:$AU$382,$H95-2015,FALSE)+BF95+BN95)</f>
        <v>0</v>
      </c>
      <c r="N95" s="16" t="str">
        <f>IF($H$19="","",HLOOKUP($H$19,'Capx - H2O'!$E$352:$AU$382,$H95-2015,FALSE)+BG95+BO95)</f>
        <v/>
      </c>
      <c r="O95" s="67"/>
      <c r="P95" s="67"/>
      <c r="Q95" s="67"/>
      <c r="R95" s="67"/>
      <c r="BA95" s="145">
        <v>2036</v>
      </c>
      <c r="BB95" s="16">
        <f ca="1">IF($E$14="",0,IF($H62&gt;$E$14,0,IF($H62-$E$14&lt;-3,0,OFFSET(Extras!$E$3,0,'Scenario 2'!$H62-'Scenario 2'!$E$14))))</f>
        <v>0</v>
      </c>
      <c r="BC95" s="16">
        <f ca="1">IF($E$15="",0,IF($H62&gt;$E$15,0,IF($H62-$E$15&lt;-3,0,OFFSET(Extras!$E$3,0,'Scenario 2'!$H62-'Scenario 2'!$E$15))))</f>
        <v>0</v>
      </c>
      <c r="BD95" s="16">
        <f ca="1">IF($E$16="",0,IF($H62&gt;$E$16,0,IF($H62-$E$16&lt;-3,0,OFFSET(Extras!$E$3,0,'Scenario 2'!$H62-'Scenario 2'!$E$16))))</f>
        <v>0</v>
      </c>
      <c r="BE95" s="16">
        <f ca="1">IF($E$17="",0,IF($H62&gt;$E$17,0,IF($H62-$E$17&lt;-3,0,OFFSET(Extras!$E$3,0,'Scenario 2'!$H62-'Scenario 2'!$E$17))))</f>
        <v>0</v>
      </c>
      <c r="BF95" s="16">
        <f ca="1">IF($E$18="",0,IF($H62&gt;$E$18,0,IF($H62-$E$18&lt;-3,0,OFFSET(Extras!$E$3,0,'Scenario 2'!$H62-'Scenario 2'!$E$18))))</f>
        <v>0</v>
      </c>
      <c r="BG95" s="16">
        <f ca="1">IF($E$19="",0,IF($H62&gt;$E$19,0,IF($H62-$E$19&lt;-3,0,OFFSET(Extras!$E$3,0,'Scenario 2'!$H62-'Scenario 2'!$E$19))))</f>
        <v>0</v>
      </c>
      <c r="BI95" s="145">
        <v>2036</v>
      </c>
      <c r="BJ95" s="16">
        <f ca="1">IF($G$14="",0,IF($H62&gt;$G$14,0,IF($H62-$G$14&lt;-3,0,OFFSET(Extras!$E$4,0,'Scenario 2'!$H62-'Scenario 2'!$G$14))))</f>
        <v>0</v>
      </c>
      <c r="BK95" s="16">
        <f ca="1">IF($G$15="",0,IF($H62&gt;$G$15,0,IF($H62-$G$15&lt;-3,0,OFFSET(Extras!$E$4,0,'Scenario 2'!$H62-'Scenario 2'!$G$15))))</f>
        <v>0</v>
      </c>
      <c r="BL95" s="16">
        <f ca="1">IF($G$16="",0,IF($H62&gt;$G$16,0,IF($H62-$G$16&lt;-3,0,OFFSET(Extras!$E$4,0,'Scenario 2'!$H62-'Scenario 2'!$G$16))))</f>
        <v>0</v>
      </c>
      <c r="BM95" s="16">
        <f ca="1">IF($G$17="",0,IF($H62&gt;$G$17,0,IF($H62-$G$17&lt;-3,0,OFFSET(Extras!$E$4,0,'Scenario 2'!$H62-'Scenario 2'!$G$17))))</f>
        <v>0</v>
      </c>
      <c r="BN95" s="16">
        <f ca="1">IF($G$18="",0,IF($H62&gt;$G$18,0,IF($H62-$G$18&lt;-3,0,OFFSET(Extras!$E$4,0,'Scenario 2'!$H62-'Scenario 2'!$G$18))))</f>
        <v>0</v>
      </c>
      <c r="BO95" s="16">
        <f ca="1">IF($G$19="",0,IF($H62&gt;$G$19,0,IF($H62-$G$19&lt;-3,0,OFFSET(Extras!$E$4,0,'Scenario 2'!$H62-'Scenario 2'!$G$19))))</f>
        <v>0</v>
      </c>
    </row>
    <row r="96" spans="1:67">
      <c r="A96" s="67"/>
      <c r="B96" s="67"/>
      <c r="C96" s="67"/>
      <c r="D96" s="67"/>
      <c r="E96" s="67"/>
      <c r="F96" s="67"/>
      <c r="G96" s="67"/>
      <c r="H96" s="20">
        <v>2037</v>
      </c>
      <c r="I96" s="16">
        <f ca="1">IF($H$14="","",HLOOKUP($H$14,'Capx - H2O'!$E$352:$AU$382,$H96-2015,FALSE)+BB96+BJ96)</f>
        <v>0</v>
      </c>
      <c r="J96" s="16">
        <f ca="1">IF($H$15="","",HLOOKUP($H$15,'Capx - H2O'!$E$352:$AU$382,$H96-2015,FALSE)+BC96+BK96)</f>
        <v>0</v>
      </c>
      <c r="K96" s="16">
        <f ca="1">IF($H$16="","",HLOOKUP($H$16,'Capx - H2O'!$E$352:$AU$382,$H96-2015,FALSE)+BD96+BL96)</f>
        <v>0</v>
      </c>
      <c r="L96" s="16">
        <f ca="1">IF($H$17="","",HLOOKUP($H$17,'Capx - H2O'!$E$352:$AU$382,$H96-2015,FALSE)+BE96+BM96)</f>
        <v>0</v>
      </c>
      <c r="M96" s="16">
        <f ca="1">IF($H$18="","",HLOOKUP($H$18,'Capx - H2O'!$E$352:$AU$382,$H96-2015,FALSE)+BF96+BN96)</f>
        <v>0</v>
      </c>
      <c r="N96" s="16" t="str">
        <f>IF($H$19="","",HLOOKUP($H$19,'Capx - H2O'!$E$352:$AU$382,$H96-2015,FALSE)+BG96+BO96)</f>
        <v/>
      </c>
      <c r="O96" s="67"/>
      <c r="P96" s="67"/>
      <c r="Q96" s="67"/>
      <c r="R96" s="67"/>
      <c r="BA96" s="145">
        <v>2037</v>
      </c>
      <c r="BB96" s="16">
        <f ca="1">IF($E$14="",0,IF($H63&gt;$E$14,0,IF($H63-$E$14&lt;-3,0,OFFSET(Extras!$E$3,0,'Scenario 2'!$H63-'Scenario 2'!$E$14))))</f>
        <v>0</v>
      </c>
      <c r="BC96" s="16">
        <f ca="1">IF($E$15="",0,IF($H63&gt;$E$15,0,IF($H63-$E$15&lt;-3,0,OFFSET(Extras!$E$3,0,'Scenario 2'!$H63-'Scenario 2'!$E$15))))</f>
        <v>0</v>
      </c>
      <c r="BD96" s="16">
        <f ca="1">IF($E$16="",0,IF($H63&gt;$E$16,0,IF($H63-$E$16&lt;-3,0,OFFSET(Extras!$E$3,0,'Scenario 2'!$H63-'Scenario 2'!$E$16))))</f>
        <v>0</v>
      </c>
      <c r="BE96" s="16">
        <f ca="1">IF($E$17="",0,IF($H63&gt;$E$17,0,IF($H63-$E$17&lt;-3,0,OFFSET(Extras!$E$3,0,'Scenario 2'!$H63-'Scenario 2'!$E$17))))</f>
        <v>0</v>
      </c>
      <c r="BF96" s="16">
        <f ca="1">IF($E$18="",0,IF($H63&gt;$E$18,0,IF($H63-$E$18&lt;-3,0,OFFSET(Extras!$E$3,0,'Scenario 2'!$H63-'Scenario 2'!$E$18))))</f>
        <v>0</v>
      </c>
      <c r="BG96" s="16">
        <f ca="1">IF($E$19="",0,IF($H63&gt;$E$19,0,IF($H63-$E$19&lt;-3,0,OFFSET(Extras!$E$3,0,'Scenario 2'!$H63-'Scenario 2'!$E$19))))</f>
        <v>0</v>
      </c>
      <c r="BI96" s="145">
        <v>2037</v>
      </c>
      <c r="BJ96" s="16">
        <f ca="1">IF($G$14="",0,IF($H63&gt;$G$14,0,IF($H63-$G$14&lt;-3,0,OFFSET(Extras!$E$4,0,'Scenario 2'!$H63-'Scenario 2'!$G$14))))</f>
        <v>0</v>
      </c>
      <c r="BK96" s="16">
        <f ca="1">IF($G$15="",0,IF($H63&gt;$G$15,0,IF($H63-$G$15&lt;-3,0,OFFSET(Extras!$E$4,0,'Scenario 2'!$H63-'Scenario 2'!$G$15))))</f>
        <v>0</v>
      </c>
      <c r="BL96" s="16">
        <f ca="1">IF($G$16="",0,IF($H63&gt;$G$16,0,IF($H63-$G$16&lt;-3,0,OFFSET(Extras!$E$4,0,'Scenario 2'!$H63-'Scenario 2'!$G$16))))</f>
        <v>0</v>
      </c>
      <c r="BM96" s="16">
        <f ca="1">IF($G$17="",0,IF($H63&gt;$G$17,0,IF($H63-$G$17&lt;-3,0,OFFSET(Extras!$E$4,0,'Scenario 2'!$H63-'Scenario 2'!$G$17))))</f>
        <v>0</v>
      </c>
      <c r="BN96" s="16">
        <f ca="1">IF($G$18="",0,IF($H63&gt;$G$18,0,IF($H63-$G$18&lt;-3,0,OFFSET(Extras!$E$4,0,'Scenario 2'!$H63-'Scenario 2'!$G$18))))</f>
        <v>0</v>
      </c>
      <c r="BO96" s="16">
        <f ca="1">IF($G$19="",0,IF($H63&gt;$G$19,0,IF($H63-$G$19&lt;-3,0,OFFSET(Extras!$E$4,0,'Scenario 2'!$H63-'Scenario 2'!$G$19))))</f>
        <v>0</v>
      </c>
    </row>
    <row r="97" spans="1:67">
      <c r="A97" s="67"/>
      <c r="B97" s="67"/>
      <c r="C97" s="67"/>
      <c r="D97" s="67"/>
      <c r="E97" s="67"/>
      <c r="F97" s="67"/>
      <c r="G97" s="67"/>
      <c r="H97" s="20">
        <v>2038</v>
      </c>
      <c r="I97" s="16">
        <f ca="1">IF($H$14="","",HLOOKUP($H$14,'Capx - H2O'!$E$352:$AU$382,$H97-2015,FALSE)+BB97+BJ97)</f>
        <v>0</v>
      </c>
      <c r="J97" s="16">
        <f ca="1">IF($H$15="","",HLOOKUP($H$15,'Capx - H2O'!$E$352:$AU$382,$H97-2015,FALSE)+BC97+BK97)</f>
        <v>0</v>
      </c>
      <c r="K97" s="16">
        <f ca="1">IF($H$16="","",HLOOKUP($H$16,'Capx - H2O'!$E$352:$AU$382,$H97-2015,FALSE)+BD97+BL97)</f>
        <v>0</v>
      </c>
      <c r="L97" s="16">
        <f ca="1">IF($H$17="","",HLOOKUP($H$17,'Capx - H2O'!$E$352:$AU$382,$H97-2015,FALSE)+BE97+BM97)</f>
        <v>0</v>
      </c>
      <c r="M97" s="16">
        <f ca="1">IF($H$18="","",HLOOKUP($H$18,'Capx - H2O'!$E$352:$AU$382,$H97-2015,FALSE)+BF97+BN97)</f>
        <v>0</v>
      </c>
      <c r="N97" s="16" t="str">
        <f>IF($H$19="","",HLOOKUP($H$19,'Capx - H2O'!$E$352:$AU$382,$H97-2015,FALSE)+BG97+BO97)</f>
        <v/>
      </c>
      <c r="O97" s="67"/>
      <c r="P97" s="67"/>
      <c r="Q97" s="67"/>
      <c r="R97" s="67"/>
      <c r="BA97" s="145">
        <v>2038</v>
      </c>
      <c r="BB97" s="16">
        <f ca="1">IF($E$14="",0,IF($H64&gt;$E$14,0,IF($H64-$E$14&lt;-3,0,OFFSET(Extras!$E$3,0,'Scenario 2'!$H64-'Scenario 2'!$E$14))))</f>
        <v>0</v>
      </c>
      <c r="BC97" s="16">
        <f ca="1">IF($E$15="",0,IF($H64&gt;$E$15,0,IF($H64-$E$15&lt;-3,0,OFFSET(Extras!$E$3,0,'Scenario 2'!$H64-'Scenario 2'!$E$15))))</f>
        <v>0</v>
      </c>
      <c r="BD97" s="16">
        <f ca="1">IF($E$16="",0,IF($H64&gt;$E$16,0,IF($H64-$E$16&lt;-3,0,OFFSET(Extras!$E$3,0,'Scenario 2'!$H64-'Scenario 2'!$E$16))))</f>
        <v>0</v>
      </c>
      <c r="BE97" s="16">
        <f ca="1">IF($E$17="",0,IF($H64&gt;$E$17,0,IF($H64-$E$17&lt;-3,0,OFFSET(Extras!$E$3,0,'Scenario 2'!$H64-'Scenario 2'!$E$17))))</f>
        <v>0</v>
      </c>
      <c r="BF97" s="16">
        <f ca="1">IF($E$18="",0,IF($H64&gt;$E$18,0,IF($H64-$E$18&lt;-3,0,OFFSET(Extras!$E$3,0,'Scenario 2'!$H64-'Scenario 2'!$E$18))))</f>
        <v>0</v>
      </c>
      <c r="BG97" s="16">
        <f ca="1">IF($E$19="",0,IF($H64&gt;$E$19,0,IF($H64-$E$19&lt;-3,0,OFFSET(Extras!$E$3,0,'Scenario 2'!$H64-'Scenario 2'!$E$19))))</f>
        <v>0</v>
      </c>
      <c r="BI97" s="145">
        <v>2038</v>
      </c>
      <c r="BJ97" s="16">
        <f ca="1">IF($G$14="",0,IF($H64&gt;$G$14,0,IF($H64-$G$14&lt;-3,0,OFFSET(Extras!$E$4,0,'Scenario 2'!$H64-'Scenario 2'!$G$14))))</f>
        <v>0</v>
      </c>
      <c r="BK97" s="16">
        <f ca="1">IF($G$15="",0,IF($H64&gt;$G$15,0,IF($H64-$G$15&lt;-3,0,OFFSET(Extras!$E$4,0,'Scenario 2'!$H64-'Scenario 2'!$G$15))))</f>
        <v>0</v>
      </c>
      <c r="BL97" s="16">
        <f ca="1">IF($G$16="",0,IF($H64&gt;$G$16,0,IF($H64-$G$16&lt;-3,0,OFFSET(Extras!$E$4,0,'Scenario 2'!$H64-'Scenario 2'!$G$16))))</f>
        <v>0</v>
      </c>
      <c r="BM97" s="16">
        <f ca="1">IF($G$17="",0,IF($H64&gt;$G$17,0,IF($H64-$G$17&lt;-3,0,OFFSET(Extras!$E$4,0,'Scenario 2'!$H64-'Scenario 2'!$G$17))))</f>
        <v>0</v>
      </c>
      <c r="BN97" s="16">
        <f ca="1">IF($G$18="",0,IF($H64&gt;$G$18,0,IF($H64-$G$18&lt;-3,0,OFFSET(Extras!$E$4,0,'Scenario 2'!$H64-'Scenario 2'!$G$18))))</f>
        <v>0</v>
      </c>
      <c r="BO97" s="16">
        <f ca="1">IF($G$19="",0,IF($H64&gt;$G$19,0,IF($H64-$G$19&lt;-3,0,OFFSET(Extras!$E$4,0,'Scenario 2'!$H64-'Scenario 2'!$G$19))))</f>
        <v>0</v>
      </c>
    </row>
    <row r="98" spans="1:67">
      <c r="A98" s="67"/>
      <c r="B98" s="67"/>
      <c r="C98" s="67"/>
      <c r="D98" s="67"/>
      <c r="E98" s="67"/>
      <c r="F98" s="67"/>
      <c r="G98" s="67"/>
      <c r="H98" s="20">
        <v>2039</v>
      </c>
      <c r="I98" s="16">
        <f ca="1">IF($H$14="","",HLOOKUP($H$14,'Capx - H2O'!$E$352:$AU$382,$H98-2015,FALSE)+BB98+BJ98)</f>
        <v>0</v>
      </c>
      <c r="J98" s="16">
        <f ca="1">IF($H$15="","",HLOOKUP($H$15,'Capx - H2O'!$E$352:$AU$382,$H98-2015,FALSE)+BC98+BK98)</f>
        <v>0</v>
      </c>
      <c r="K98" s="16">
        <f ca="1">IF($H$16="","",HLOOKUP($H$16,'Capx - H2O'!$E$352:$AU$382,$H98-2015,FALSE)+BD98+BL98)</f>
        <v>0</v>
      </c>
      <c r="L98" s="16">
        <f ca="1">IF($H$17="","",HLOOKUP($H$17,'Capx - H2O'!$E$352:$AU$382,$H98-2015,FALSE)+BE98+BM98)</f>
        <v>0</v>
      </c>
      <c r="M98" s="16">
        <f ca="1">IF($H$18="","",HLOOKUP($H$18,'Capx - H2O'!$E$352:$AU$382,$H98-2015,FALSE)+BF98+BN98)</f>
        <v>0</v>
      </c>
      <c r="N98" s="16" t="str">
        <f>IF($H$19="","",HLOOKUP($H$19,'Capx - H2O'!$E$352:$AU$382,$H98-2015,FALSE)+BG98+BO98)</f>
        <v/>
      </c>
      <c r="O98" s="67"/>
      <c r="P98" s="67"/>
      <c r="Q98" s="67"/>
      <c r="R98" s="67"/>
      <c r="BA98" s="145">
        <v>2039</v>
      </c>
      <c r="BB98" s="16">
        <f ca="1">IF($E$14="",0,IF($H65&gt;$E$14,0,IF($H65-$E$14&lt;-3,0,OFFSET(Extras!$E$3,0,'Scenario 2'!$H65-'Scenario 2'!$E$14))))</f>
        <v>0</v>
      </c>
      <c r="BC98" s="16">
        <f ca="1">IF($E$15="",0,IF($H65&gt;$E$15,0,IF($H65-$E$15&lt;-3,0,OFFSET(Extras!$E$3,0,'Scenario 2'!$H65-'Scenario 2'!$E$15))))</f>
        <v>0</v>
      </c>
      <c r="BD98" s="16">
        <f ca="1">IF($E$16="",0,IF($H65&gt;$E$16,0,IF($H65-$E$16&lt;-3,0,OFFSET(Extras!$E$3,0,'Scenario 2'!$H65-'Scenario 2'!$E$16))))</f>
        <v>0</v>
      </c>
      <c r="BE98" s="16">
        <f ca="1">IF($E$17="",0,IF($H65&gt;$E$17,0,IF($H65-$E$17&lt;-3,0,OFFSET(Extras!$E$3,0,'Scenario 2'!$H65-'Scenario 2'!$E$17))))</f>
        <v>0</v>
      </c>
      <c r="BF98" s="16">
        <f ca="1">IF($E$18="",0,IF($H65&gt;$E$18,0,IF($H65-$E$18&lt;-3,0,OFFSET(Extras!$E$3,0,'Scenario 2'!$H65-'Scenario 2'!$E$18))))</f>
        <v>0</v>
      </c>
      <c r="BG98" s="16">
        <f ca="1">IF($E$19="",0,IF($H65&gt;$E$19,0,IF($H65-$E$19&lt;-3,0,OFFSET(Extras!$E$3,0,'Scenario 2'!$H65-'Scenario 2'!$E$19))))</f>
        <v>0</v>
      </c>
      <c r="BI98" s="145">
        <v>2039</v>
      </c>
      <c r="BJ98" s="16">
        <f ca="1">IF($G$14="",0,IF($H65&gt;$G$14,0,IF($H65-$G$14&lt;-3,0,OFFSET(Extras!$E$4,0,'Scenario 2'!$H65-'Scenario 2'!$G$14))))</f>
        <v>0</v>
      </c>
      <c r="BK98" s="16">
        <f ca="1">IF($G$15="",0,IF($H65&gt;$G$15,0,IF($H65-$G$15&lt;-3,0,OFFSET(Extras!$E$4,0,'Scenario 2'!$H65-'Scenario 2'!$G$15))))</f>
        <v>0</v>
      </c>
      <c r="BL98" s="16">
        <f ca="1">IF($G$16="",0,IF($H65&gt;$G$16,0,IF($H65-$G$16&lt;-3,0,OFFSET(Extras!$E$4,0,'Scenario 2'!$H65-'Scenario 2'!$G$16))))</f>
        <v>0</v>
      </c>
      <c r="BM98" s="16">
        <f ca="1">IF($G$17="",0,IF($H65&gt;$G$17,0,IF($H65-$G$17&lt;-3,0,OFFSET(Extras!$E$4,0,'Scenario 2'!$H65-'Scenario 2'!$G$17))))</f>
        <v>0</v>
      </c>
      <c r="BN98" s="16">
        <f ca="1">IF($G$18="",0,IF($H65&gt;$G$18,0,IF($H65-$G$18&lt;-3,0,OFFSET(Extras!$E$4,0,'Scenario 2'!$H65-'Scenario 2'!$G$18))))</f>
        <v>0</v>
      </c>
      <c r="BO98" s="16">
        <f ca="1">IF($G$19="",0,IF($H65&gt;$G$19,0,IF($H65-$G$19&lt;-3,0,OFFSET(Extras!$E$4,0,'Scenario 2'!$H65-'Scenario 2'!$G$19))))</f>
        <v>0</v>
      </c>
    </row>
    <row r="99" spans="1:67">
      <c r="A99" s="67"/>
      <c r="B99" s="67"/>
      <c r="C99" s="67"/>
      <c r="D99" s="67"/>
      <c r="E99" s="67"/>
      <c r="F99" s="67"/>
      <c r="G99" s="67"/>
      <c r="H99" s="20">
        <v>2040</v>
      </c>
      <c r="I99" s="16">
        <f ca="1">IF($H$14="","",HLOOKUP($H$14,'Capx - H2O'!$E$352:$AU$382,$H99-2015,FALSE)+BB99+BJ99)</f>
        <v>0</v>
      </c>
      <c r="J99" s="16">
        <f ca="1">IF($H$15="","",HLOOKUP($H$15,'Capx - H2O'!$E$352:$AU$382,$H99-2015,FALSE)+BC99+BK99)</f>
        <v>0</v>
      </c>
      <c r="K99" s="16">
        <f ca="1">IF($H$16="","",HLOOKUP($H$16,'Capx - H2O'!$E$352:$AU$382,$H99-2015,FALSE)+BD99+BL99)</f>
        <v>0</v>
      </c>
      <c r="L99" s="16">
        <f ca="1">IF($H$17="","",HLOOKUP($H$17,'Capx - H2O'!$E$352:$AU$382,$H99-2015,FALSE)+BE99+BM99)</f>
        <v>0</v>
      </c>
      <c r="M99" s="16">
        <f ca="1">IF($H$18="","",HLOOKUP($H$18,'Capx - H2O'!$E$352:$AU$382,$H99-2015,FALSE)+BF99+BN99)</f>
        <v>0</v>
      </c>
      <c r="N99" s="16" t="str">
        <f>IF($H$19="","",HLOOKUP($H$19,'Capx - H2O'!$E$352:$AU$382,$H99-2015,FALSE)+BG99+BO99)</f>
        <v/>
      </c>
      <c r="O99" s="67"/>
      <c r="P99" s="67"/>
      <c r="Q99" s="67"/>
      <c r="R99" s="67"/>
      <c r="BA99" s="145">
        <v>2040</v>
      </c>
      <c r="BB99" s="16">
        <f ca="1">IF($E$14="",0,IF($H66&gt;$E$14,0,IF($H66-$E$14&lt;-3,0,OFFSET(Extras!$E$3,0,'Scenario 2'!$H66-'Scenario 2'!$E$14))))</f>
        <v>0</v>
      </c>
      <c r="BC99" s="16">
        <f ca="1">IF($E$15="",0,IF($H66&gt;$E$15,0,IF($H66-$E$15&lt;-3,0,OFFSET(Extras!$E$3,0,'Scenario 2'!$H66-'Scenario 2'!$E$15))))</f>
        <v>0</v>
      </c>
      <c r="BD99" s="16">
        <f ca="1">IF($E$16="",0,IF($H66&gt;$E$16,0,IF($H66-$E$16&lt;-3,0,OFFSET(Extras!$E$3,0,'Scenario 2'!$H66-'Scenario 2'!$E$16))))</f>
        <v>0</v>
      </c>
      <c r="BE99" s="16">
        <f ca="1">IF($E$17="",0,IF($H66&gt;$E$17,0,IF($H66-$E$17&lt;-3,0,OFFSET(Extras!$E$3,0,'Scenario 2'!$H66-'Scenario 2'!$E$17))))</f>
        <v>0</v>
      </c>
      <c r="BF99" s="16">
        <f ca="1">IF($E$18="",0,IF($H66&gt;$E$18,0,IF($H66-$E$18&lt;-3,0,OFFSET(Extras!$E$3,0,'Scenario 2'!$H66-'Scenario 2'!$E$18))))</f>
        <v>0</v>
      </c>
      <c r="BG99" s="16">
        <f ca="1">IF($E$19="",0,IF($H66&gt;$E$19,0,IF($H66-$E$19&lt;-3,0,OFFSET(Extras!$E$3,0,'Scenario 2'!$H66-'Scenario 2'!$E$19))))</f>
        <v>0</v>
      </c>
      <c r="BI99" s="145">
        <v>2040</v>
      </c>
      <c r="BJ99" s="16">
        <f ca="1">IF($G$14="",0,IF($H66&gt;$G$14,0,IF($H66-$G$14&lt;-3,0,OFFSET(Extras!$E$4,0,'Scenario 2'!$H66-'Scenario 2'!$G$14))))</f>
        <v>0</v>
      </c>
      <c r="BK99" s="16">
        <f ca="1">IF($G$15="",0,IF($H66&gt;$G$15,0,IF($H66-$G$15&lt;-3,0,OFFSET(Extras!$E$4,0,'Scenario 2'!$H66-'Scenario 2'!$G$15))))</f>
        <v>0</v>
      </c>
      <c r="BL99" s="16">
        <f ca="1">IF($G$16="",0,IF($H66&gt;$G$16,0,IF($H66-$G$16&lt;-3,0,OFFSET(Extras!$E$4,0,'Scenario 2'!$H66-'Scenario 2'!$G$16))))</f>
        <v>0</v>
      </c>
      <c r="BM99" s="16">
        <f ca="1">IF($G$17="",0,IF($H66&gt;$G$17,0,IF($H66-$G$17&lt;-3,0,OFFSET(Extras!$E$4,0,'Scenario 2'!$H66-'Scenario 2'!$G$17))))</f>
        <v>0</v>
      </c>
      <c r="BN99" s="16">
        <f ca="1">IF($G$18="",0,IF($H66&gt;$G$18,0,IF($H66-$G$18&lt;-3,0,OFFSET(Extras!$E$4,0,'Scenario 2'!$H66-'Scenario 2'!$G$18))))</f>
        <v>0</v>
      </c>
      <c r="BO99" s="16">
        <f ca="1">IF($G$19="",0,IF($H66&gt;$G$19,0,IF($H66-$G$19&lt;-3,0,OFFSET(Extras!$E$4,0,'Scenario 2'!$H66-'Scenario 2'!$G$19))))</f>
        <v>0</v>
      </c>
    </row>
    <row r="100" spans="1:67">
      <c r="A100" s="67"/>
      <c r="B100" s="67"/>
      <c r="C100" s="67"/>
      <c r="D100" s="67"/>
      <c r="E100" s="67"/>
      <c r="F100" s="67"/>
      <c r="G100" s="67"/>
      <c r="H100" s="20">
        <v>2041</v>
      </c>
      <c r="I100" s="16">
        <f ca="1">IF($H$14="","",HLOOKUP($H$14,'Capx - H2O'!$E$352:$AU$382,$H100-2015,FALSE)+BB100+BJ100)</f>
        <v>0</v>
      </c>
      <c r="J100" s="16">
        <f ca="1">IF($H$15="","",HLOOKUP($H$15,'Capx - H2O'!$E$352:$AU$382,$H100-2015,FALSE)+BC100+BK100)</f>
        <v>0</v>
      </c>
      <c r="K100" s="16">
        <f ca="1">IF($H$16="","",HLOOKUP($H$16,'Capx - H2O'!$E$352:$AU$382,$H100-2015,FALSE)+BD100+BL100)</f>
        <v>0</v>
      </c>
      <c r="L100" s="16">
        <f ca="1">IF($H$17="","",HLOOKUP($H$17,'Capx - H2O'!$E$352:$AU$382,$H100-2015,FALSE)+BE100+BM100)</f>
        <v>0</v>
      </c>
      <c r="M100" s="16">
        <f ca="1">IF($H$18="","",HLOOKUP($H$18,'Capx - H2O'!$E$352:$AU$382,$H100-2015,FALSE)+BF100+BN100)</f>
        <v>0</v>
      </c>
      <c r="N100" s="16" t="str">
        <f>IF($H$19="","",HLOOKUP($H$19,'Capx - H2O'!$E$352:$AU$382,$H100-2015,FALSE)+BG100+BO100)</f>
        <v/>
      </c>
      <c r="O100" s="67"/>
      <c r="P100" s="67"/>
      <c r="Q100" s="67"/>
      <c r="R100" s="67"/>
      <c r="BA100" s="145">
        <v>2041</v>
      </c>
      <c r="BB100" s="16">
        <f ca="1">IF($E$14="",0,IF($H67&gt;$E$14,0,IF($H67-$E$14&lt;-3,0,OFFSET(Extras!$E$3,0,'Scenario 2'!$H67-'Scenario 2'!$E$14))))</f>
        <v>0</v>
      </c>
      <c r="BC100" s="16">
        <f ca="1">IF($E$15="",0,IF($H67&gt;$E$15,0,IF($H67-$E$15&lt;-3,0,OFFSET(Extras!$E$3,0,'Scenario 2'!$H67-'Scenario 2'!$E$15))))</f>
        <v>0</v>
      </c>
      <c r="BD100" s="16">
        <f ca="1">IF($E$16="",0,IF($H67&gt;$E$16,0,IF($H67-$E$16&lt;-3,0,OFFSET(Extras!$E$3,0,'Scenario 2'!$H67-'Scenario 2'!$E$16))))</f>
        <v>0</v>
      </c>
      <c r="BE100" s="16">
        <f ca="1">IF($E$17="",0,IF($H67&gt;$E$17,0,IF($H67-$E$17&lt;-3,0,OFFSET(Extras!$E$3,0,'Scenario 2'!$H67-'Scenario 2'!$E$17))))</f>
        <v>0</v>
      </c>
      <c r="BF100" s="16">
        <f ca="1">IF($E$18="",0,IF($H67&gt;$E$18,0,IF($H67-$E$18&lt;-3,0,OFFSET(Extras!$E$3,0,'Scenario 2'!$H67-'Scenario 2'!$E$18))))</f>
        <v>0</v>
      </c>
      <c r="BG100" s="16">
        <f ca="1">IF($E$19="",0,IF($H67&gt;$E$19,0,IF($H67-$E$19&lt;-3,0,OFFSET(Extras!$E$3,0,'Scenario 2'!$H67-'Scenario 2'!$E$19))))</f>
        <v>0</v>
      </c>
      <c r="BI100" s="145">
        <v>2041</v>
      </c>
      <c r="BJ100" s="16">
        <f ca="1">IF($G$14="",0,IF($H67&gt;$G$14,0,IF($H67-$G$14&lt;-3,0,OFFSET(Extras!$E$4,0,'Scenario 2'!$H67-'Scenario 2'!$G$14))))</f>
        <v>0</v>
      </c>
      <c r="BK100" s="16">
        <f ca="1">IF($G$15="",0,IF($H67&gt;$G$15,0,IF($H67-$G$15&lt;-3,0,OFFSET(Extras!$E$4,0,'Scenario 2'!$H67-'Scenario 2'!$G$15))))</f>
        <v>0</v>
      </c>
      <c r="BL100" s="16">
        <f ca="1">IF($G$16="",0,IF($H67&gt;$G$16,0,IF($H67-$G$16&lt;-3,0,OFFSET(Extras!$E$4,0,'Scenario 2'!$H67-'Scenario 2'!$G$16))))</f>
        <v>0</v>
      </c>
      <c r="BM100" s="16">
        <f ca="1">IF($G$17="",0,IF($H67&gt;$G$17,0,IF($H67-$G$17&lt;-3,0,OFFSET(Extras!$E$4,0,'Scenario 2'!$H67-'Scenario 2'!$G$17))))</f>
        <v>0</v>
      </c>
      <c r="BN100" s="16">
        <f ca="1">IF($G$18="",0,IF($H67&gt;$G$18,0,IF($H67-$G$18&lt;-3,0,OFFSET(Extras!$E$4,0,'Scenario 2'!$H67-'Scenario 2'!$G$18))))</f>
        <v>0</v>
      </c>
      <c r="BO100" s="16">
        <f ca="1">IF($G$19="",0,IF($H67&gt;$G$19,0,IF($H67-$G$19&lt;-3,0,OFFSET(Extras!$E$4,0,'Scenario 2'!$H67-'Scenario 2'!$G$19))))</f>
        <v>0</v>
      </c>
    </row>
    <row r="101" spans="1:67">
      <c r="A101" s="67"/>
      <c r="B101" s="67"/>
      <c r="C101" s="67"/>
      <c r="D101" s="67"/>
      <c r="E101" s="67"/>
      <c r="F101" s="67"/>
      <c r="G101" s="67"/>
      <c r="H101" s="20">
        <v>2042</v>
      </c>
      <c r="I101" s="16">
        <f ca="1">IF($H$14="","",HLOOKUP($H$14,'Capx - H2O'!$E$352:$AU$382,$H101-2015,FALSE)+BB101+BJ101)</f>
        <v>0</v>
      </c>
      <c r="J101" s="16">
        <f ca="1">IF($H$15="","",HLOOKUP($H$15,'Capx - H2O'!$E$352:$AU$382,$H101-2015,FALSE)+BC101+BK101)</f>
        <v>0</v>
      </c>
      <c r="K101" s="16">
        <f ca="1">IF($H$16="","",HLOOKUP($H$16,'Capx - H2O'!$E$352:$AU$382,$H101-2015,FALSE)+BD101+BL101)</f>
        <v>0</v>
      </c>
      <c r="L101" s="16">
        <f ca="1">IF($H$17="","",HLOOKUP($H$17,'Capx - H2O'!$E$352:$AU$382,$H101-2015,FALSE)+BE101+BM101)</f>
        <v>0</v>
      </c>
      <c r="M101" s="16">
        <f ca="1">IF($H$18="","",HLOOKUP($H$18,'Capx - H2O'!$E$352:$AU$382,$H101-2015,FALSE)+BF101+BN101)</f>
        <v>0</v>
      </c>
      <c r="N101" s="16" t="str">
        <f>IF($H$19="","",HLOOKUP($H$19,'Capx - H2O'!$E$352:$AU$382,$H101-2015,FALSE)+BG101+BO101)</f>
        <v/>
      </c>
      <c r="O101" s="67"/>
      <c r="P101" s="67"/>
      <c r="Q101" s="67"/>
      <c r="R101" s="67"/>
      <c r="BA101" s="145">
        <v>2042</v>
      </c>
      <c r="BB101" s="16">
        <f ca="1">IF($E$14="",0,IF($H68&gt;$E$14,0,IF($H68-$E$14&lt;-3,0,OFFSET(Extras!$E$3,0,'Scenario 2'!$H68-'Scenario 2'!$E$14))))</f>
        <v>0</v>
      </c>
      <c r="BC101" s="16">
        <f ca="1">IF($E$15="",0,IF($H68&gt;$E$15,0,IF($H68-$E$15&lt;-3,0,OFFSET(Extras!$E$3,0,'Scenario 2'!$H68-'Scenario 2'!$E$15))))</f>
        <v>0</v>
      </c>
      <c r="BD101" s="16">
        <f ca="1">IF($E$16="",0,IF($H68&gt;$E$16,0,IF($H68-$E$16&lt;-3,0,OFFSET(Extras!$E$3,0,'Scenario 2'!$H68-'Scenario 2'!$E$16))))</f>
        <v>0</v>
      </c>
      <c r="BE101" s="16">
        <f ca="1">IF($E$17="",0,IF($H68&gt;$E$17,0,IF($H68-$E$17&lt;-3,0,OFFSET(Extras!$E$3,0,'Scenario 2'!$H68-'Scenario 2'!$E$17))))</f>
        <v>0</v>
      </c>
      <c r="BF101" s="16">
        <f ca="1">IF($E$18="",0,IF($H68&gt;$E$18,0,IF($H68-$E$18&lt;-3,0,OFFSET(Extras!$E$3,0,'Scenario 2'!$H68-'Scenario 2'!$E$18))))</f>
        <v>0</v>
      </c>
      <c r="BG101" s="16">
        <f ca="1">IF($E$19="",0,IF($H68&gt;$E$19,0,IF($H68-$E$19&lt;-3,0,OFFSET(Extras!$E$3,0,'Scenario 2'!$H68-'Scenario 2'!$E$19))))</f>
        <v>0</v>
      </c>
      <c r="BI101" s="145">
        <v>2042</v>
      </c>
      <c r="BJ101" s="16">
        <f ca="1">IF($G$14="",0,IF($H68&gt;$G$14,0,IF($H68-$G$14&lt;-3,0,OFFSET(Extras!$E$4,0,'Scenario 2'!$H68-'Scenario 2'!$G$14))))</f>
        <v>0</v>
      </c>
      <c r="BK101" s="16">
        <f ca="1">IF($G$15="",0,IF($H68&gt;$G$15,0,IF($H68-$G$15&lt;-3,0,OFFSET(Extras!$E$4,0,'Scenario 2'!$H68-'Scenario 2'!$G$15))))</f>
        <v>0</v>
      </c>
      <c r="BL101" s="16">
        <f ca="1">IF($G$16="",0,IF($H68&gt;$G$16,0,IF($H68-$G$16&lt;-3,0,OFFSET(Extras!$E$4,0,'Scenario 2'!$H68-'Scenario 2'!$G$16))))</f>
        <v>0</v>
      </c>
      <c r="BM101" s="16">
        <f ca="1">IF($G$17="",0,IF($H68&gt;$G$17,0,IF($H68-$G$17&lt;-3,0,OFFSET(Extras!$E$4,0,'Scenario 2'!$H68-'Scenario 2'!$G$17))))</f>
        <v>0</v>
      </c>
      <c r="BN101" s="16">
        <f ca="1">IF($G$18="",0,IF($H68&gt;$G$18,0,IF($H68-$G$18&lt;-3,0,OFFSET(Extras!$E$4,0,'Scenario 2'!$H68-'Scenario 2'!$G$18))))</f>
        <v>0</v>
      </c>
      <c r="BO101" s="16">
        <f ca="1">IF($G$19="",0,IF($H68&gt;$G$19,0,IF($H68-$G$19&lt;-3,0,OFFSET(Extras!$E$4,0,'Scenario 2'!$H68-'Scenario 2'!$G$19))))</f>
        <v>0</v>
      </c>
    </row>
    <row r="102" spans="1:67">
      <c r="A102" s="67"/>
      <c r="B102" s="67"/>
      <c r="C102" s="67"/>
      <c r="D102" s="67"/>
      <c r="E102" s="67"/>
      <c r="F102" s="67"/>
      <c r="G102" s="67"/>
      <c r="H102" s="20">
        <v>2043</v>
      </c>
      <c r="I102" s="16">
        <f ca="1">IF($H$14="","",HLOOKUP($H$14,'Capx - H2O'!$E$352:$AU$382,$H102-2015,FALSE)+BB102+BJ102)</f>
        <v>0</v>
      </c>
      <c r="J102" s="16">
        <f ca="1">IF($H$15="","",HLOOKUP($H$15,'Capx - H2O'!$E$352:$AU$382,$H102-2015,FALSE)+BC102+BK102)</f>
        <v>0</v>
      </c>
      <c r="K102" s="16">
        <f ca="1">IF($H$16="","",HLOOKUP($H$16,'Capx - H2O'!$E$352:$AU$382,$H102-2015,FALSE)+BD102+BL102)</f>
        <v>0</v>
      </c>
      <c r="L102" s="16">
        <f ca="1">IF($H$17="","",HLOOKUP($H$17,'Capx - H2O'!$E$352:$AU$382,$H102-2015,FALSE)+BE102+BM102)</f>
        <v>0</v>
      </c>
      <c r="M102" s="16">
        <f ca="1">IF($H$18="","",HLOOKUP($H$18,'Capx - H2O'!$E$352:$AU$382,$H102-2015,FALSE)+BF102+BN102)</f>
        <v>0</v>
      </c>
      <c r="N102" s="16" t="str">
        <f>IF($H$19="","",HLOOKUP($H$19,'Capx - H2O'!$E$352:$AU$382,$H102-2015,FALSE)+BG102+BO102)</f>
        <v/>
      </c>
      <c r="O102" s="67"/>
      <c r="P102" s="67"/>
      <c r="Q102" s="67"/>
      <c r="R102" s="67"/>
      <c r="BA102" s="145">
        <v>2043</v>
      </c>
      <c r="BB102" s="16">
        <f ca="1">IF($E$14="",0,IF($H69&gt;$E$14,0,IF($H69-$E$14&lt;-3,0,OFFSET(Extras!$E$3,0,'Scenario 2'!$H69-'Scenario 2'!$E$14))))</f>
        <v>0</v>
      </c>
      <c r="BC102" s="16">
        <f ca="1">IF($E$15="",0,IF($H69&gt;$E$15,0,IF($H69-$E$15&lt;-3,0,OFFSET(Extras!$E$3,0,'Scenario 2'!$H69-'Scenario 2'!$E$15))))</f>
        <v>0</v>
      </c>
      <c r="BD102" s="16">
        <f ca="1">IF($E$16="",0,IF($H69&gt;$E$16,0,IF($H69-$E$16&lt;-3,0,OFFSET(Extras!$E$3,0,'Scenario 2'!$H69-'Scenario 2'!$E$16))))</f>
        <v>0</v>
      </c>
      <c r="BE102" s="16">
        <f ca="1">IF($E$17="",0,IF($H69&gt;$E$17,0,IF($H69-$E$17&lt;-3,0,OFFSET(Extras!$E$3,0,'Scenario 2'!$H69-'Scenario 2'!$E$17))))</f>
        <v>0</v>
      </c>
      <c r="BF102" s="16">
        <f ca="1">IF($E$18="",0,IF($H69&gt;$E$18,0,IF($H69-$E$18&lt;-3,0,OFFSET(Extras!$E$3,0,'Scenario 2'!$H69-'Scenario 2'!$E$18))))</f>
        <v>0</v>
      </c>
      <c r="BG102" s="16">
        <f ca="1">IF($E$19="",0,IF($H69&gt;$E$19,0,IF($H69-$E$19&lt;-3,0,OFFSET(Extras!$E$3,0,'Scenario 2'!$H69-'Scenario 2'!$E$19))))</f>
        <v>0</v>
      </c>
      <c r="BI102" s="145">
        <v>2043</v>
      </c>
      <c r="BJ102" s="16">
        <f ca="1">IF($G$14="",0,IF($H69&gt;$G$14,0,IF($H69-$G$14&lt;-3,0,OFFSET(Extras!$E$4,0,'Scenario 2'!$H69-'Scenario 2'!$G$14))))</f>
        <v>0</v>
      </c>
      <c r="BK102" s="16">
        <f ca="1">IF($G$15="",0,IF($H69&gt;$G$15,0,IF($H69-$G$15&lt;-3,0,OFFSET(Extras!$E$4,0,'Scenario 2'!$H69-'Scenario 2'!$G$15))))</f>
        <v>0</v>
      </c>
      <c r="BL102" s="16">
        <f ca="1">IF($G$16="",0,IF($H69&gt;$G$16,0,IF($H69-$G$16&lt;-3,0,OFFSET(Extras!$E$4,0,'Scenario 2'!$H69-'Scenario 2'!$G$16))))</f>
        <v>0</v>
      </c>
      <c r="BM102" s="16">
        <f ca="1">IF($G$17="",0,IF($H69&gt;$G$17,0,IF($H69-$G$17&lt;-3,0,OFFSET(Extras!$E$4,0,'Scenario 2'!$H69-'Scenario 2'!$G$17))))</f>
        <v>0</v>
      </c>
      <c r="BN102" s="16">
        <f ca="1">IF($G$18="",0,IF($H69&gt;$G$18,0,IF($H69-$G$18&lt;-3,0,OFFSET(Extras!$E$4,0,'Scenario 2'!$H69-'Scenario 2'!$G$18))))</f>
        <v>0</v>
      </c>
      <c r="BO102" s="16">
        <f ca="1">IF($G$19="",0,IF($H69&gt;$G$19,0,IF($H69-$G$19&lt;-3,0,OFFSET(Extras!$E$4,0,'Scenario 2'!$H69-'Scenario 2'!$G$19))))</f>
        <v>0</v>
      </c>
    </row>
    <row r="103" spans="1:67">
      <c r="A103" s="67"/>
      <c r="B103" s="67"/>
      <c r="C103" s="67"/>
      <c r="D103" s="67"/>
      <c r="E103" s="67"/>
      <c r="F103" s="67"/>
      <c r="G103" s="67"/>
      <c r="H103" s="20">
        <v>2044</v>
      </c>
      <c r="I103" s="16">
        <f ca="1">IF($H$14="","",HLOOKUP($H$14,'Capx - H2O'!$E$352:$AU$382,$H103-2015,FALSE)+BB103+BJ103)</f>
        <v>0</v>
      </c>
      <c r="J103" s="16">
        <f ca="1">IF($H$15="","",HLOOKUP($H$15,'Capx - H2O'!$E$352:$AU$382,$H103-2015,FALSE)+BC103+BK103)</f>
        <v>0</v>
      </c>
      <c r="K103" s="16">
        <f ca="1">IF($H$16="","",HLOOKUP($H$16,'Capx - H2O'!$E$352:$AU$382,$H103-2015,FALSE)+BD103+BL103)</f>
        <v>0</v>
      </c>
      <c r="L103" s="16">
        <f ca="1">IF($H$17="","",HLOOKUP($H$17,'Capx - H2O'!$E$352:$AU$382,$H103-2015,FALSE)+BE103+BM103)</f>
        <v>0</v>
      </c>
      <c r="M103" s="16">
        <f ca="1">IF($H$18="","",HLOOKUP($H$18,'Capx - H2O'!$E$352:$AU$382,$H103-2015,FALSE)+BF103+BN103)</f>
        <v>0</v>
      </c>
      <c r="N103" s="16" t="str">
        <f>IF($H$19="","",HLOOKUP($H$19,'Capx - H2O'!$E$352:$AU$382,$H103-2015,FALSE)+BG103+BO103)</f>
        <v/>
      </c>
      <c r="O103" s="67"/>
      <c r="P103" s="67"/>
      <c r="Q103" s="67"/>
      <c r="R103" s="67"/>
      <c r="BA103" s="145">
        <v>2044</v>
      </c>
      <c r="BB103" s="16">
        <f ca="1">IF($E$14="",0,IF($H70&gt;$E$14,0,IF($H70-$E$14&lt;-3,0,OFFSET(Extras!$E$3,0,'Scenario 2'!$H70-'Scenario 2'!$E$14))))</f>
        <v>0</v>
      </c>
      <c r="BC103" s="16">
        <f ca="1">IF($E$15="",0,IF($H70&gt;$E$15,0,IF($H70-$E$15&lt;-3,0,OFFSET(Extras!$E$3,0,'Scenario 2'!$H70-'Scenario 2'!$E$15))))</f>
        <v>0</v>
      </c>
      <c r="BD103" s="16">
        <f ca="1">IF($E$16="",0,IF($H70&gt;$E$16,0,IF($H70-$E$16&lt;-3,0,OFFSET(Extras!$E$3,0,'Scenario 2'!$H70-'Scenario 2'!$E$16))))</f>
        <v>0</v>
      </c>
      <c r="BE103" s="16">
        <f ca="1">IF($E$17="",0,IF($H70&gt;$E$17,0,IF($H70-$E$17&lt;-3,0,OFFSET(Extras!$E$3,0,'Scenario 2'!$H70-'Scenario 2'!$E$17))))</f>
        <v>0</v>
      </c>
      <c r="BF103" s="16">
        <f ca="1">IF($E$18="",0,IF($H70&gt;$E$18,0,IF($H70-$E$18&lt;-3,0,OFFSET(Extras!$E$3,0,'Scenario 2'!$H70-'Scenario 2'!$E$18))))</f>
        <v>0</v>
      </c>
      <c r="BG103" s="16">
        <f ca="1">IF($E$19="",0,IF($H70&gt;$E$19,0,IF($H70-$E$19&lt;-3,0,OFFSET(Extras!$E$3,0,'Scenario 2'!$H70-'Scenario 2'!$E$19))))</f>
        <v>0</v>
      </c>
      <c r="BI103" s="145">
        <v>2044</v>
      </c>
      <c r="BJ103" s="16">
        <f ca="1">IF($G$14="",0,IF($H70&gt;$G$14,0,IF($H70-$G$14&lt;-3,0,OFFSET(Extras!$E$4,0,'Scenario 2'!$H70-'Scenario 2'!$G$14))))</f>
        <v>0</v>
      </c>
      <c r="BK103" s="16">
        <f ca="1">IF($G$15="",0,IF($H70&gt;$G$15,0,IF($H70-$G$15&lt;-3,0,OFFSET(Extras!$E$4,0,'Scenario 2'!$H70-'Scenario 2'!$G$15))))</f>
        <v>0</v>
      </c>
      <c r="BL103" s="16">
        <f ca="1">IF($G$16="",0,IF($H70&gt;$G$16,0,IF($H70-$G$16&lt;-3,0,OFFSET(Extras!$E$4,0,'Scenario 2'!$H70-'Scenario 2'!$G$16))))</f>
        <v>0</v>
      </c>
      <c r="BM103" s="16">
        <f ca="1">IF($G$17="",0,IF($H70&gt;$G$17,0,IF($H70-$G$17&lt;-3,0,OFFSET(Extras!$E$4,0,'Scenario 2'!$H70-'Scenario 2'!$G$17))))</f>
        <v>0</v>
      </c>
      <c r="BN103" s="16">
        <f ca="1">IF($G$18="",0,IF($H70&gt;$G$18,0,IF($H70-$G$18&lt;-3,0,OFFSET(Extras!$E$4,0,'Scenario 2'!$H70-'Scenario 2'!$G$18))))</f>
        <v>0</v>
      </c>
      <c r="BO103" s="16">
        <f ca="1">IF($G$19="",0,IF($H70&gt;$G$19,0,IF($H70-$G$19&lt;-3,0,OFFSET(Extras!$E$4,0,'Scenario 2'!$H70-'Scenario 2'!$G$19))))</f>
        <v>0</v>
      </c>
    </row>
    <row r="104" spans="1:67">
      <c r="A104" s="67"/>
      <c r="B104" s="67"/>
      <c r="C104" s="67"/>
      <c r="D104" s="67"/>
      <c r="E104" s="67"/>
      <c r="F104" s="67"/>
      <c r="G104" s="67"/>
      <c r="H104" s="21">
        <v>2045</v>
      </c>
      <c r="I104" s="16">
        <f ca="1">IF($H$14="","",HLOOKUP($H$14,'Capx - H2O'!$E$352:$AU$382,$H104-2015,FALSE)+BB104+BJ104)</f>
        <v>0</v>
      </c>
      <c r="J104" s="16">
        <f ca="1">IF($H$15="","",HLOOKUP($H$15,'Capx - H2O'!$E$352:$AU$382,$H104-2015,FALSE)+BC104+BK104)</f>
        <v>0</v>
      </c>
      <c r="K104" s="16">
        <f ca="1">IF($H$16="","",HLOOKUP($H$16,'Capx - H2O'!$E$352:$AU$382,$H104-2015,FALSE)+BD104+BL104)</f>
        <v>0</v>
      </c>
      <c r="L104" s="16">
        <f ca="1">IF($H$17="","",HLOOKUP($H$17,'Capx - H2O'!$E$352:$AU$382,$H104-2015,FALSE)+BE104+BM104)</f>
        <v>0</v>
      </c>
      <c r="M104" s="16">
        <f ca="1">IF($H$18="","",HLOOKUP($H$18,'Capx - H2O'!$E$352:$AU$382,$H104-2015,FALSE)+BF104+BN104)</f>
        <v>0</v>
      </c>
      <c r="N104" s="16" t="str">
        <f>IF($H$19="","",HLOOKUP($H$19,'Capx - H2O'!$E$352:$AU$382,$H104-2015,FALSE)+BG104+BO104)</f>
        <v/>
      </c>
      <c r="O104" s="67"/>
      <c r="P104" s="67"/>
      <c r="Q104" s="67"/>
      <c r="R104" s="67"/>
      <c r="BA104" s="103">
        <v>2045</v>
      </c>
      <c r="BB104" s="17">
        <f ca="1">IF($E$14="",0,IF($H71&gt;$E$14,0,IF($H71-$E$14&lt;-3,0,OFFSET(Extras!$E$3,0,'Scenario 2'!$H71-'Scenario 2'!$E$14))))</f>
        <v>0</v>
      </c>
      <c r="BC104" s="17">
        <f ca="1">IF($E$15="",0,IF($H71&gt;$E$15,0,IF($H71-$E$15&lt;-3,0,OFFSET(Extras!$E$3,0,'Scenario 2'!$H71-'Scenario 2'!$E$15))))</f>
        <v>0</v>
      </c>
      <c r="BD104" s="17">
        <f ca="1">IF($E$16="",0,IF($H71&gt;$E$16,0,IF($H71-$E$16&lt;-3,0,OFFSET(Extras!$E$3,0,'Scenario 2'!$H71-'Scenario 2'!$E$16))))</f>
        <v>0</v>
      </c>
      <c r="BE104" s="17">
        <f ca="1">IF($E$17="",0,IF($H71&gt;$E$17,0,IF($H71-$E$17&lt;-3,0,OFFSET(Extras!$E$3,0,'Scenario 2'!$H71-'Scenario 2'!$E$17))))</f>
        <v>0</v>
      </c>
      <c r="BF104" s="17">
        <f ca="1">IF($E$18="",0,IF($H71&gt;$E$18,0,IF($H71-$E$18&lt;-3,0,OFFSET(Extras!$E$3,0,'Scenario 2'!$H71-'Scenario 2'!$E$18))))</f>
        <v>0</v>
      </c>
      <c r="BG104" s="17">
        <f ca="1">IF($E$19="",0,IF($H71&gt;$E$19,0,IF($H71-$E$19&lt;-3,0,OFFSET(Extras!$E$3,0,'Scenario 2'!$H71-'Scenario 2'!$E$19))))</f>
        <v>0</v>
      </c>
      <c r="BI104" s="103">
        <v>2045</v>
      </c>
      <c r="BJ104" s="17">
        <f ca="1">IF($G$14="",0,IF($H71&gt;$G$14,0,IF($H71-$G$14&lt;-3,0,OFFSET(Extras!$E$4,0,'Scenario 2'!$H71-'Scenario 2'!$G$14))))</f>
        <v>0</v>
      </c>
      <c r="BK104" s="17">
        <f ca="1">IF($G$15="",0,IF($H71&gt;$G$15,0,IF($H71-$G$15&lt;-3,0,OFFSET(Extras!$E$4,0,'Scenario 2'!$H71-'Scenario 2'!$G$15))))</f>
        <v>0</v>
      </c>
      <c r="BL104" s="17">
        <f ca="1">IF($G$16="",0,IF($H71&gt;$G$16,0,IF($H71-$G$16&lt;-3,0,OFFSET(Extras!$E$4,0,'Scenario 2'!$H71-'Scenario 2'!$G$16))))</f>
        <v>0</v>
      </c>
      <c r="BM104" s="17">
        <f ca="1">IF($G$17="",0,IF($H71&gt;$G$17,0,IF($H71-$G$17&lt;-3,0,OFFSET(Extras!$E$4,0,'Scenario 2'!$H71-'Scenario 2'!$G$17))))</f>
        <v>0</v>
      </c>
      <c r="BN104" s="17">
        <f ca="1">IF($G$18="",0,IF($H71&gt;$G$18,0,IF($H71-$G$18&lt;-3,0,OFFSET(Extras!$E$4,0,'Scenario 2'!$H71-'Scenario 2'!$G$18))))</f>
        <v>0</v>
      </c>
      <c r="BO104" s="17">
        <f ca="1">IF($G$19="",0,IF($H71&gt;$G$19,0,IF($H71-$G$19&lt;-3,0,OFFSET(Extras!$E$4,0,'Scenario 2'!$H71-'Scenario 2'!$G$19))))</f>
        <v>0</v>
      </c>
    </row>
    <row r="105" spans="1:67">
      <c r="A105" s="67"/>
      <c r="B105" s="67"/>
      <c r="C105" s="67"/>
      <c r="D105" s="67"/>
      <c r="E105" s="67"/>
      <c r="F105" s="67"/>
      <c r="G105" s="67"/>
      <c r="H105" s="55" t="s">
        <v>26</v>
      </c>
      <c r="I105" s="54">
        <f t="shared" ref="I105:N105" ca="1" si="23">SUM(I76:I104)</f>
        <v>7907685.6676492803</v>
      </c>
      <c r="J105" s="54">
        <f t="shared" ca="1" si="23"/>
        <v>8117080.8032</v>
      </c>
      <c r="K105" s="54">
        <f t="shared" ca="1" si="23"/>
        <v>8632208</v>
      </c>
      <c r="L105" s="54">
        <f t="shared" ca="1" si="23"/>
        <v>5976000</v>
      </c>
      <c r="M105" s="54">
        <f t="shared" ca="1" si="23"/>
        <v>9168080.8032000009</v>
      </c>
      <c r="N105" s="54">
        <f t="shared" si="23"/>
        <v>0</v>
      </c>
      <c r="O105" s="67"/>
      <c r="P105" s="67"/>
      <c r="Q105" s="67"/>
      <c r="R105" s="67"/>
    </row>
    <row r="106" spans="1:67">
      <c r="A106" s="67"/>
      <c r="B106" s="42" t="s">
        <v>364</v>
      </c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25" t="s">
        <v>52</v>
      </c>
      <c r="AB106" s="25" t="s">
        <v>56</v>
      </c>
      <c r="AJ106" s="25" t="s">
        <v>54</v>
      </c>
      <c r="AS106" s="25" t="s">
        <v>57</v>
      </c>
      <c r="BA106" s="25"/>
      <c r="BI106" s="25"/>
    </row>
    <row r="107" spans="1:67">
      <c r="A107" s="67"/>
      <c r="B107" s="67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</row>
    <row r="108" spans="1:67">
      <c r="A108" s="67"/>
      <c r="B108" s="67"/>
      <c r="C108" s="67"/>
      <c r="D108" s="67"/>
      <c r="E108" s="67"/>
      <c r="F108" s="67"/>
      <c r="G108" s="67"/>
      <c r="H108" s="119" t="s">
        <v>33</v>
      </c>
      <c r="I108" s="119">
        <f t="shared" ref="I108:N108" si="24">I42</f>
        <v>2</v>
      </c>
      <c r="J108" s="119" t="str">
        <f t="shared" si="24"/>
        <v>2A</v>
      </c>
      <c r="K108" s="119" t="str">
        <f t="shared" si="24"/>
        <v>2B</v>
      </c>
      <c r="L108" s="119" t="str">
        <f t="shared" si="24"/>
        <v>2C</v>
      </c>
      <c r="M108" s="119" t="str">
        <f t="shared" si="24"/>
        <v>2D</v>
      </c>
      <c r="N108" s="119" t="str">
        <f t="shared" si="24"/>
        <v>2E</v>
      </c>
      <c r="O108" s="67"/>
      <c r="P108" s="67"/>
      <c r="Q108" s="67"/>
      <c r="R108" s="67"/>
      <c r="S108" s="119" t="s">
        <v>33</v>
      </c>
      <c r="T108" s="118" t="s">
        <v>27</v>
      </c>
      <c r="U108" s="159">
        <f t="shared" ref="U108:Z108" si="25">U42</f>
        <v>2</v>
      </c>
      <c r="V108" s="119" t="str">
        <f t="shared" si="25"/>
        <v>2A</v>
      </c>
      <c r="W108" s="119" t="str">
        <f t="shared" si="25"/>
        <v>2B</v>
      </c>
      <c r="X108" s="119" t="str">
        <f t="shared" si="25"/>
        <v>2C</v>
      </c>
      <c r="Y108" s="119" t="str">
        <f t="shared" si="25"/>
        <v>2D</v>
      </c>
      <c r="Z108" s="119" t="str">
        <f t="shared" si="25"/>
        <v>2E</v>
      </c>
      <c r="AB108" s="119" t="s">
        <v>33</v>
      </c>
      <c r="AC108" s="119">
        <f>U108</f>
        <v>2</v>
      </c>
      <c r="AD108" s="119" t="str">
        <f t="shared" ref="AD108:AH108" si="26">V108</f>
        <v>2A</v>
      </c>
      <c r="AE108" s="119" t="str">
        <f t="shared" si="26"/>
        <v>2B</v>
      </c>
      <c r="AF108" s="119" t="str">
        <f t="shared" si="26"/>
        <v>2C</v>
      </c>
      <c r="AG108" s="119" t="str">
        <f t="shared" si="26"/>
        <v>2D</v>
      </c>
      <c r="AH108" s="119" t="str">
        <f t="shared" si="26"/>
        <v>2E</v>
      </c>
      <c r="AJ108" s="119" t="s">
        <v>33</v>
      </c>
      <c r="AK108" s="118" t="s">
        <v>27</v>
      </c>
      <c r="AL108" s="119">
        <f t="shared" ref="AL108:AQ108" si="27">AL42</f>
        <v>2</v>
      </c>
      <c r="AM108" s="119" t="str">
        <f t="shared" si="27"/>
        <v>2A</v>
      </c>
      <c r="AN108" s="119" t="str">
        <f t="shared" si="27"/>
        <v>2B</v>
      </c>
      <c r="AO108" s="119" t="str">
        <f t="shared" si="27"/>
        <v>2C</v>
      </c>
      <c r="AP108" s="119" t="str">
        <f t="shared" si="27"/>
        <v>2D</v>
      </c>
      <c r="AQ108" s="119" t="str">
        <f t="shared" si="27"/>
        <v>2E</v>
      </c>
      <c r="AS108" s="119" t="s">
        <v>33</v>
      </c>
      <c r="AT108" s="119">
        <f>AL108</f>
        <v>2</v>
      </c>
      <c r="AU108" s="119" t="str">
        <f t="shared" ref="AU108:AY108" si="28">AM108</f>
        <v>2A</v>
      </c>
      <c r="AV108" s="119" t="str">
        <f t="shared" si="28"/>
        <v>2B</v>
      </c>
      <c r="AW108" s="119" t="str">
        <f t="shared" si="28"/>
        <v>2C</v>
      </c>
      <c r="AX108" s="119" t="str">
        <f t="shared" si="28"/>
        <v>2D</v>
      </c>
      <c r="AY108" s="119" t="str">
        <f t="shared" si="28"/>
        <v>2E</v>
      </c>
      <c r="BA108" s="120"/>
      <c r="BB108" s="138"/>
      <c r="BC108" s="138"/>
      <c r="BD108" s="138"/>
      <c r="BE108" s="138"/>
      <c r="BF108" s="138"/>
      <c r="BG108" s="138"/>
      <c r="BI108" s="120"/>
      <c r="BJ108" s="138"/>
      <c r="BK108" s="138"/>
      <c r="BL108" s="138"/>
      <c r="BM108" s="138"/>
      <c r="BN108" s="138"/>
      <c r="BO108" s="138"/>
    </row>
    <row r="109" spans="1:67">
      <c r="A109" s="67"/>
      <c r="B109" s="67"/>
      <c r="C109" s="67"/>
      <c r="D109" s="67"/>
      <c r="E109" s="67"/>
      <c r="F109" s="67"/>
      <c r="G109" s="67"/>
      <c r="H109" s="19">
        <v>2017</v>
      </c>
      <c r="I109" s="16">
        <f>AC109+AT109</f>
        <v>18063856.140000001</v>
      </c>
      <c r="J109" s="16">
        <f t="shared" ref="J109:N137" si="29">AD109+AU109</f>
        <v>18063856.140000001</v>
      </c>
      <c r="K109" s="16">
        <f t="shared" si="29"/>
        <v>18063856.140000001</v>
      </c>
      <c r="L109" s="16">
        <f t="shared" si="29"/>
        <v>18063856.140000001</v>
      </c>
      <c r="M109" s="16">
        <f t="shared" si="29"/>
        <v>18063856.140000001</v>
      </c>
      <c r="N109" s="16">
        <f t="shared" si="29"/>
        <v>0</v>
      </c>
      <c r="O109" s="67"/>
      <c r="P109" s="67"/>
      <c r="Q109" s="67"/>
      <c r="R109" s="67"/>
      <c r="S109" s="19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A</v>
      </c>
      <c r="V109" s="156" t="str">
        <f t="shared" ref="V109:V137" si="30">IF($S109&gt;$I$15,"Retired",IF($K$15="","A",IF($S109&lt;$K$15,"A",IF($S109&lt;=$I$15,"B"))))</f>
        <v>A</v>
      </c>
      <c r="W109" s="156" t="str">
        <f t="shared" ref="W109:W137" si="31">IF($S109&gt;$I$16,"Retired",IF($K$16="","A",IF($S109&lt;$K$16,"A",IF($S109&lt;=$I$16,"B"))))</f>
        <v>A</v>
      </c>
      <c r="X109" s="156" t="str">
        <f t="shared" ref="X109:X137" si="32">IF($S109&gt;$I$17,"Retired",IF($K$17="","A",IF($S109&lt;$K$17,"A",IF($S109&lt;=$I$17,"B"))))</f>
        <v>A</v>
      </c>
      <c r="Y109" s="156" t="str">
        <f t="shared" ref="Y109:Y137" si="33">IF($S109&gt;$I$18,"Retired",IF($K$18="","A",IF($S109&lt;$K$18,"A",IF($S109&lt;=$I$18,"B"))))</f>
        <v>A</v>
      </c>
      <c r="Z109" s="156" t="str">
        <f t="shared" ref="Z109:Z137" si="34">IF($S109&gt;$I$19,"Retired",IF($K$19="","A",IF($S109&lt;$K$19,"A",IF($S109&lt;=$I$19,"B"))))</f>
        <v>Retired</v>
      </c>
      <c r="AB109" s="19">
        <v>2017</v>
      </c>
      <c r="AC109" s="16">
        <f>IF(U109="Retired",0,HLOOKUP(U109,'Fixed - Labor'!$C$29:$E$37,'Scenario 2'!$H$24,FALSE)*$T109)</f>
        <v>5908687.3433940001</v>
      </c>
      <c r="AD109" s="16">
        <f>IF(V109="Retired",0,HLOOKUP(V109,'Fixed - Labor'!$C$29:$E$37,'Scenario 2'!$H$24,FALSE)*$T109)</f>
        <v>5908687.3433940001</v>
      </c>
      <c r="AE109" s="16">
        <f>IF(W109="Retired",0,HLOOKUP(W109,'Fixed - Labor'!$C$29:$E$37,'Scenario 2'!$H$24,FALSE)*$T109)</f>
        <v>5908687.3433940001</v>
      </c>
      <c r="AF109" s="16">
        <f>IF(X109="Retired",0,HLOOKUP(X109,'Fixed - Labor'!$C$29:$E$37,'Scenario 2'!$H$24,FALSE)*$T109)</f>
        <v>5908687.3433940001</v>
      </c>
      <c r="AG109" s="16">
        <f>IF(Y109="Retired",0,HLOOKUP(Y109,'Fixed - Labor'!$C$29:$E$37,'Scenario 2'!$H$24,FALSE)*$T109)</f>
        <v>5908687.3433940001</v>
      </c>
      <c r="AH109" s="16">
        <f>IF(Z109="Retired",0,HLOOKUP(Z109,'Fixed - Labor'!$C$29:$E$37,'Scenario 2'!$H$24,FALSE)*$T109)</f>
        <v>0</v>
      </c>
      <c r="AJ109" s="19">
        <v>2017</v>
      </c>
      <c r="AK109" s="18">
        <f>HLOOKUP($AJ109,'Fixed - Labor'!$A$21:$AE$24,3,FALSE)</f>
        <v>12155168.796606001</v>
      </c>
      <c r="AL109" s="156" t="str">
        <f t="shared" ref="AL109:AL113" si="35">IF($S109&gt;$J$14,"Retired",IF($L$14="","A",IF($S109&lt;$L$14,"A",IF(AND($S109&lt;=$J$14,$S109&lt;=$I$14),"B","C"))))</f>
        <v>A</v>
      </c>
      <c r="AM109" s="156" t="str">
        <f t="shared" ref="AM109:AM137" si="36">IF($S109&gt;$J$15,"Retired",IF($L$15="","A",IF($S109&lt;$L$15,"A",IF(AND($S109&lt;=$J$15,$S109&lt;=$I$15),"B","C"))))</f>
        <v>A</v>
      </c>
      <c r="AN109" s="156" t="str">
        <f t="shared" ref="AN109:AN137" si="37">IF($S109&gt;$J$16,"Retired",IF($L$16="","A",IF($S109&lt;$L$16,"A",IF(AND($S109&lt;=$J$16,$S109&lt;=$I$16),"B","C"))))</f>
        <v>A</v>
      </c>
      <c r="AO109" s="156" t="str">
        <f t="shared" ref="AO109:AO137" si="38">IF($S109&gt;$J$17,"Retired",IF($L$17="","A",IF($S109&lt;$L$17,"A",IF(AND($S109&lt;=$J$17,$S109&lt;=$I$17),"B","C"))))</f>
        <v>A</v>
      </c>
      <c r="AP109" s="156" t="str">
        <f t="shared" ref="AP109:AP137" si="39">IF($S109&gt;$J$18,"Retired",IF($L$18="","A",IF($S109&lt;$L$18,"A",IF(AND($S109&lt;=$J$18,$S109&lt;=$I$18),"B","C"))))</f>
        <v>A</v>
      </c>
      <c r="AQ109" s="156" t="str">
        <f t="shared" ref="AQ109:AQ137" si="40">IF($S109&gt;$J$19,"Retired",IF($L$19="","A",IF($S109&lt;$L$19,"A",IF(AND($S109&lt;=$J$19,$S109&lt;=$I$19),"B","C"))))</f>
        <v>Retired</v>
      </c>
      <c r="AS109" s="19">
        <v>2017</v>
      </c>
      <c r="AT109" s="16">
        <f>IF(AL109="Retired",0,HLOOKUP(AL109,'Fixed - Labor'!$C$29:$E$37,'Scenario 2'!$H$24,FALSE)*$AK109)</f>
        <v>12155168.796606001</v>
      </c>
      <c r="AU109" s="16">
        <f>IF(AM109="Retired",0,HLOOKUP(AM109,'Fixed - Labor'!$C$29:$E$37,'Scenario 2'!$H$24,FALSE)*$AK109)</f>
        <v>12155168.796606001</v>
      </c>
      <c r="AV109" s="16">
        <f>IF(AN109="Retired",0,HLOOKUP(AN109,'Fixed - Labor'!$C$29:$E$37,'Scenario 2'!$H$24,FALSE)*$AK109)</f>
        <v>12155168.796606001</v>
      </c>
      <c r="AW109" s="16">
        <f>IF(AO109="Retired",0,HLOOKUP(AO109,'Fixed - Labor'!$C$29:$E$37,'Scenario 2'!$H$24,FALSE)*$AK109)</f>
        <v>12155168.796606001</v>
      </c>
      <c r="AX109" s="16">
        <f>IF(AP109="Retired",0,HLOOKUP(AP109,'Fixed - Labor'!$C$29:$E$37,'Scenario 2'!$H$24,FALSE)*$AK109)</f>
        <v>12155168.796606001</v>
      </c>
      <c r="AY109" s="16">
        <f>IF(AQ109="Retired",0,HLOOKUP(AQ109,'Fixed - Labor'!$C$29:$E$37,'Scenario 2'!$H$24,FALSE)*$AK109)</f>
        <v>0</v>
      </c>
      <c r="BA109" s="120"/>
      <c r="BB109" s="138"/>
      <c r="BC109" s="138"/>
      <c r="BD109" s="138"/>
      <c r="BE109" s="138"/>
      <c r="BF109" s="138"/>
      <c r="BG109" s="138"/>
      <c r="BI109" s="120"/>
      <c r="BJ109" s="138"/>
      <c r="BK109" s="138"/>
      <c r="BL109" s="138"/>
      <c r="BM109" s="138"/>
      <c r="BN109" s="138"/>
      <c r="BO109" s="138"/>
    </row>
    <row r="110" spans="1:67">
      <c r="A110" s="67"/>
      <c r="B110" s="67"/>
      <c r="C110" s="67"/>
      <c r="D110" s="67"/>
      <c r="E110" s="67"/>
      <c r="F110" s="67"/>
      <c r="G110" s="67"/>
      <c r="H110" s="20">
        <v>2018</v>
      </c>
      <c r="I110" s="16">
        <f t="shared" ref="I110:I137" si="41">AC110+AT110</f>
        <v>16632735.566355139</v>
      </c>
      <c r="J110" s="16">
        <f t="shared" si="29"/>
        <v>18538569.849999998</v>
      </c>
      <c r="K110" s="16">
        <f t="shared" si="29"/>
        <v>18538569.849999998</v>
      </c>
      <c r="L110" s="16">
        <f t="shared" si="29"/>
        <v>16632735.566355139</v>
      </c>
      <c r="M110" s="16">
        <f t="shared" si="29"/>
        <v>16632735.566355139</v>
      </c>
      <c r="N110" s="16">
        <f t="shared" si="29"/>
        <v>0</v>
      </c>
      <c r="O110" s="67"/>
      <c r="P110" s="67"/>
      <c r="Q110" s="67"/>
      <c r="R110" s="67"/>
      <c r="S110" s="20">
        <v>2018</v>
      </c>
      <c r="T110" s="136">
        <f>HLOOKUP($S110,'Fixed - Labor'!$A$21:$AE$24,2,FALSE)</f>
        <v>6063966.1979349991</v>
      </c>
      <c r="U110" s="155" t="str">
        <f t="shared" ref="U110:U137" si="42">IF($S110&gt;$I$14,"Retired",IF($K$14="","A",IF($S110&lt;$K$14,"A",IF($S110&lt;=$I$14,"B"))))</f>
        <v>B</v>
      </c>
      <c r="V110" s="155" t="str">
        <f t="shared" si="30"/>
        <v>A</v>
      </c>
      <c r="W110" s="155" t="str">
        <f t="shared" si="31"/>
        <v>A</v>
      </c>
      <c r="X110" s="155" t="str">
        <f t="shared" si="32"/>
        <v>B</v>
      </c>
      <c r="Y110" s="155" t="str">
        <f t="shared" si="33"/>
        <v>B</v>
      </c>
      <c r="Z110" s="155" t="str">
        <f t="shared" si="34"/>
        <v>Retired</v>
      </c>
      <c r="AB110" s="20">
        <v>2018</v>
      </c>
      <c r="AC110" s="16">
        <f>IF(U110="Retired",0,HLOOKUP(U110,'Fixed - Labor'!$C$29:$E$37,'Scenario 2'!$H$24,FALSE)*$T110)</f>
        <v>5440567.8037547655</v>
      </c>
      <c r="AD110" s="16">
        <f>IF(V110="Retired",0,HLOOKUP(V110,'Fixed - Labor'!$C$29:$E$37,'Scenario 2'!$H$24,FALSE)*$T110)</f>
        <v>6063966.1979349991</v>
      </c>
      <c r="AE110" s="16">
        <f>IF(W110="Retired",0,HLOOKUP(W110,'Fixed - Labor'!$C$29:$E$37,'Scenario 2'!$H$24,FALSE)*$T110)</f>
        <v>6063966.1979349991</v>
      </c>
      <c r="AF110" s="16">
        <f>IF(X110="Retired",0,HLOOKUP(X110,'Fixed - Labor'!$C$29:$E$37,'Scenario 2'!$H$24,FALSE)*$T110)</f>
        <v>5440567.8037547655</v>
      </c>
      <c r="AG110" s="16">
        <f>IF(Y110="Retired",0,HLOOKUP(Y110,'Fixed - Labor'!$C$29:$E$37,'Scenario 2'!$H$24,FALSE)*$T110)</f>
        <v>5440567.8037547655</v>
      </c>
      <c r="AH110" s="16">
        <f>IF(Z110="Retired",0,HLOOKUP(Z110,'Fixed - Labor'!$C$29:$E$37,'Scenario 2'!$H$24,FALSE)*$T110)</f>
        <v>0</v>
      </c>
      <c r="AJ110" s="20">
        <v>2018</v>
      </c>
      <c r="AK110" s="16">
        <f>HLOOKUP($AJ110,'Fixed - Labor'!$A$21:$AE$24,3,FALSE)</f>
        <v>12474603.652065</v>
      </c>
      <c r="AL110" s="155" t="str">
        <f t="shared" si="35"/>
        <v>B</v>
      </c>
      <c r="AM110" s="155" t="str">
        <f t="shared" si="36"/>
        <v>A</v>
      </c>
      <c r="AN110" s="155" t="str">
        <f t="shared" si="37"/>
        <v>A</v>
      </c>
      <c r="AO110" s="155" t="str">
        <f t="shared" si="38"/>
        <v>B</v>
      </c>
      <c r="AP110" s="155" t="str">
        <f t="shared" si="39"/>
        <v>B</v>
      </c>
      <c r="AQ110" s="155" t="str">
        <f t="shared" si="40"/>
        <v>Retired</v>
      </c>
      <c r="AS110" s="20">
        <v>2018</v>
      </c>
      <c r="AT110" s="16">
        <f>IF(AL110="Retired",0,HLOOKUP(AL110,'Fixed - Labor'!$C$29:$E$37,'Scenario 2'!$H$24,FALSE)*$AK110)</f>
        <v>11192167.762600373</v>
      </c>
      <c r="AU110" s="16">
        <f>IF(AM110="Retired",0,HLOOKUP(AM110,'Fixed - Labor'!$C$29:$E$37,'Scenario 2'!$H$24,FALSE)*$AK110)</f>
        <v>12474603.652065</v>
      </c>
      <c r="AV110" s="16">
        <f>IF(AN110="Retired",0,HLOOKUP(AN110,'Fixed - Labor'!$C$29:$E$37,'Scenario 2'!$H$24,FALSE)*$AK110)</f>
        <v>12474603.652065</v>
      </c>
      <c r="AW110" s="16">
        <f>IF(AO110="Retired",0,HLOOKUP(AO110,'Fixed - Labor'!$C$29:$E$37,'Scenario 2'!$H$24,FALSE)*$AK110)</f>
        <v>11192167.762600373</v>
      </c>
      <c r="AX110" s="16">
        <f>IF(AP110="Retired",0,HLOOKUP(AP110,'Fixed - Labor'!$C$29:$E$37,'Scenario 2'!$H$24,FALSE)*$AK110)</f>
        <v>11192167.762600373</v>
      </c>
      <c r="AY110" s="16">
        <f>IF(AQ110="Retired",0,HLOOKUP(AQ110,'Fixed - Labor'!$C$29:$E$37,'Scenario 2'!$H$24,FALSE)*$AK110)</f>
        <v>0</v>
      </c>
      <c r="BA110" s="120"/>
      <c r="BB110" s="138"/>
      <c r="BC110" s="138"/>
      <c r="BD110" s="138"/>
      <c r="BE110" s="138"/>
      <c r="BF110" s="138"/>
      <c r="BG110" s="138"/>
      <c r="BI110" s="120"/>
      <c r="BJ110" s="138"/>
      <c r="BK110" s="138"/>
      <c r="BL110" s="138"/>
      <c r="BM110" s="138"/>
      <c r="BN110" s="138"/>
      <c r="BO110" s="138"/>
    </row>
    <row r="111" spans="1:67">
      <c r="A111" s="67"/>
      <c r="B111" s="67"/>
      <c r="C111" s="67"/>
      <c r="D111" s="67"/>
      <c r="E111" s="67"/>
      <c r="F111" s="67"/>
      <c r="G111" s="67"/>
      <c r="H111" s="20">
        <v>2019</v>
      </c>
      <c r="I111" s="16">
        <f t="shared" si="41"/>
        <v>16916012.204859816</v>
      </c>
      <c r="J111" s="16">
        <f t="shared" si="29"/>
        <v>18854305.27</v>
      </c>
      <c r="K111" s="16">
        <f t="shared" si="29"/>
        <v>18854305.27</v>
      </c>
      <c r="L111" s="16">
        <f t="shared" si="29"/>
        <v>16916012.204859816</v>
      </c>
      <c r="M111" s="16">
        <f t="shared" si="29"/>
        <v>16916012.204859816</v>
      </c>
      <c r="N111" s="16">
        <f t="shared" si="29"/>
        <v>0</v>
      </c>
      <c r="O111" s="67"/>
      <c r="P111" s="67"/>
      <c r="Q111" s="67"/>
      <c r="R111" s="67"/>
      <c r="S111" s="20">
        <v>2019</v>
      </c>
      <c r="T111" s="136">
        <f>HLOOKUP($S111,'Fixed - Labor'!$A$21:$AE$24,2,FALSE)</f>
        <v>6167243.2538169995</v>
      </c>
      <c r="U111" s="155" t="str">
        <f t="shared" si="42"/>
        <v>B</v>
      </c>
      <c r="V111" s="155" t="str">
        <f t="shared" si="30"/>
        <v>A</v>
      </c>
      <c r="W111" s="155" t="str">
        <f t="shared" si="31"/>
        <v>A</v>
      </c>
      <c r="X111" s="155" t="str">
        <f t="shared" si="32"/>
        <v>B</v>
      </c>
      <c r="Y111" s="155" t="str">
        <f t="shared" si="33"/>
        <v>B</v>
      </c>
      <c r="Z111" s="155" t="str">
        <f t="shared" si="34"/>
        <v>Retired</v>
      </c>
      <c r="AB111" s="20">
        <v>2019</v>
      </c>
      <c r="AC111" s="16">
        <f>IF(U111="Retired",0,HLOOKUP(U111,'Fixed - Labor'!$C$29:$E$37,'Scenario 2'!$H$24,FALSE)*$T111)</f>
        <v>5533227.5922096446</v>
      </c>
      <c r="AD111" s="16">
        <f>IF(V111="Retired",0,HLOOKUP(V111,'Fixed - Labor'!$C$29:$E$37,'Scenario 2'!$H$24,FALSE)*$T111)</f>
        <v>6167243.2538169995</v>
      </c>
      <c r="AE111" s="16">
        <f>IF(W111="Retired",0,HLOOKUP(W111,'Fixed - Labor'!$C$29:$E$37,'Scenario 2'!$H$24,FALSE)*$T111)</f>
        <v>6167243.2538169995</v>
      </c>
      <c r="AF111" s="16">
        <f>IF(X111="Retired",0,HLOOKUP(X111,'Fixed - Labor'!$C$29:$E$37,'Scenario 2'!$H$24,FALSE)*$T111)</f>
        <v>5533227.5922096446</v>
      </c>
      <c r="AG111" s="16">
        <f>IF(Y111="Retired",0,HLOOKUP(Y111,'Fixed - Labor'!$C$29:$E$37,'Scenario 2'!$H$24,FALSE)*$T111)</f>
        <v>5533227.5922096446</v>
      </c>
      <c r="AH111" s="16">
        <f>IF(Z111="Retired",0,HLOOKUP(Z111,'Fixed - Labor'!$C$29:$E$37,'Scenario 2'!$H$24,FALSE)*$T111)</f>
        <v>0</v>
      </c>
      <c r="AJ111" s="20">
        <v>2019</v>
      </c>
      <c r="AK111" s="16">
        <f>HLOOKUP($AJ111,'Fixed - Labor'!$A$21:$AE$24,3,FALSE)</f>
        <v>12687062.016183</v>
      </c>
      <c r="AL111" s="155" t="str">
        <f t="shared" si="35"/>
        <v>B</v>
      </c>
      <c r="AM111" s="155" t="str">
        <f t="shared" si="36"/>
        <v>A</v>
      </c>
      <c r="AN111" s="155" t="str">
        <f t="shared" si="37"/>
        <v>A</v>
      </c>
      <c r="AO111" s="155" t="str">
        <f t="shared" si="38"/>
        <v>B</v>
      </c>
      <c r="AP111" s="155" t="str">
        <f t="shared" si="39"/>
        <v>B</v>
      </c>
      <c r="AQ111" s="155" t="str">
        <f t="shared" si="40"/>
        <v>Retired</v>
      </c>
      <c r="AS111" s="20">
        <v>2019</v>
      </c>
      <c r="AT111" s="16">
        <f>IF(AL111="Retired",0,HLOOKUP(AL111,'Fixed - Labor'!$C$29:$E$37,'Scenario 2'!$H$24,FALSE)*$AK111)</f>
        <v>11382784.612650169</v>
      </c>
      <c r="AU111" s="16">
        <f>IF(AM111="Retired",0,HLOOKUP(AM111,'Fixed - Labor'!$C$29:$E$37,'Scenario 2'!$H$24,FALSE)*$AK111)</f>
        <v>12687062.016183</v>
      </c>
      <c r="AV111" s="16">
        <f>IF(AN111="Retired",0,HLOOKUP(AN111,'Fixed - Labor'!$C$29:$E$37,'Scenario 2'!$H$24,FALSE)*$AK111)</f>
        <v>12687062.016183</v>
      </c>
      <c r="AW111" s="16">
        <f>IF(AO111="Retired",0,HLOOKUP(AO111,'Fixed - Labor'!$C$29:$E$37,'Scenario 2'!$H$24,FALSE)*$AK111)</f>
        <v>11382784.612650169</v>
      </c>
      <c r="AX111" s="16">
        <f>IF(AP111="Retired",0,HLOOKUP(AP111,'Fixed - Labor'!$C$29:$E$37,'Scenario 2'!$H$24,FALSE)*$AK111)</f>
        <v>11382784.612650169</v>
      </c>
      <c r="AY111" s="16">
        <f>IF(AQ111="Retired",0,HLOOKUP(AQ111,'Fixed - Labor'!$C$29:$E$37,'Scenario 2'!$H$24,FALSE)*$AK111)</f>
        <v>0</v>
      </c>
      <c r="BA111" s="120"/>
      <c r="BB111" s="138"/>
      <c r="BC111" s="138"/>
      <c r="BD111" s="138"/>
      <c r="BE111" s="138"/>
      <c r="BF111" s="138"/>
      <c r="BG111" s="138"/>
      <c r="BI111" s="120"/>
      <c r="BJ111" s="138"/>
      <c r="BK111" s="138"/>
      <c r="BL111" s="138"/>
      <c r="BM111" s="138"/>
      <c r="BN111" s="138"/>
      <c r="BO111" s="138"/>
    </row>
    <row r="112" spans="1:67">
      <c r="A112" s="67"/>
      <c r="B112" s="67"/>
      <c r="C112" s="67"/>
      <c r="D112" s="67"/>
      <c r="E112" s="67"/>
      <c r="F112" s="67"/>
      <c r="G112" s="67"/>
      <c r="H112" s="20">
        <v>2020</v>
      </c>
      <c r="I112" s="16">
        <f t="shared" si="41"/>
        <v>17795841.474392522</v>
      </c>
      <c r="J112" s="16">
        <f t="shared" si="29"/>
        <v>17795841.474392522</v>
      </c>
      <c r="K112" s="16">
        <f t="shared" si="29"/>
        <v>19834948.309999999</v>
      </c>
      <c r="L112" s="16">
        <f t="shared" si="29"/>
        <v>17795841.474392522</v>
      </c>
      <c r="M112" s="16">
        <f t="shared" si="29"/>
        <v>17795841.474392522</v>
      </c>
      <c r="N112" s="16">
        <f t="shared" si="29"/>
        <v>0</v>
      </c>
      <c r="O112" s="67"/>
      <c r="P112" s="67"/>
      <c r="Q112" s="67"/>
      <c r="R112" s="67"/>
      <c r="S112" s="20">
        <v>2020</v>
      </c>
      <c r="T112" s="136">
        <f>HLOOKUP($S112,'Fixed - Labor'!$A$21:$AE$24,2,FALSE)</f>
        <v>6488011.5922009991</v>
      </c>
      <c r="U112" s="155" t="str">
        <f t="shared" si="42"/>
        <v>B</v>
      </c>
      <c r="V112" s="155" t="str">
        <f t="shared" si="30"/>
        <v>B</v>
      </c>
      <c r="W112" s="155" t="str">
        <f t="shared" si="31"/>
        <v>A</v>
      </c>
      <c r="X112" s="155" t="str">
        <f t="shared" si="32"/>
        <v>B</v>
      </c>
      <c r="Y112" s="155" t="str">
        <f t="shared" si="33"/>
        <v>B</v>
      </c>
      <c r="Z112" s="155" t="str">
        <f t="shared" si="34"/>
        <v>Retired</v>
      </c>
      <c r="AB112" s="20">
        <v>2020</v>
      </c>
      <c r="AC112" s="16">
        <f>IF(U112="Retired",0,HLOOKUP(U112,'Fixed - Labor'!$C$29:$E$37,'Scenario 2'!$H$24,FALSE)*$T112)</f>
        <v>5821019.7462737933</v>
      </c>
      <c r="AD112" s="16">
        <f>IF(V112="Retired",0,HLOOKUP(V112,'Fixed - Labor'!$C$29:$E$37,'Scenario 2'!$H$24,FALSE)*$T112)</f>
        <v>5821019.7462737933</v>
      </c>
      <c r="AE112" s="16">
        <f>IF(W112="Retired",0,HLOOKUP(W112,'Fixed - Labor'!$C$29:$E$37,'Scenario 2'!$H$24,FALSE)*$T112)</f>
        <v>6488011.5922009991</v>
      </c>
      <c r="AF112" s="16">
        <f>IF(X112="Retired",0,HLOOKUP(X112,'Fixed - Labor'!$C$29:$E$37,'Scenario 2'!$H$24,FALSE)*$T112)</f>
        <v>5821019.7462737933</v>
      </c>
      <c r="AG112" s="16">
        <f>IF(Y112="Retired",0,HLOOKUP(Y112,'Fixed - Labor'!$C$29:$E$37,'Scenario 2'!$H$24,FALSE)*$T112)</f>
        <v>5821019.7462737933</v>
      </c>
      <c r="AH112" s="16">
        <f>IF(Z112="Retired",0,HLOOKUP(Z112,'Fixed - Labor'!$C$29:$E$37,'Scenario 2'!$H$24,FALSE)*$T112)</f>
        <v>0</v>
      </c>
      <c r="AJ112" s="20">
        <v>2020</v>
      </c>
      <c r="AK112" s="16">
        <f>HLOOKUP($AJ112,'Fixed - Labor'!$A$21:$AE$24,3,FALSE)</f>
        <v>13346936.717799</v>
      </c>
      <c r="AL112" s="155" t="str">
        <f t="shared" si="35"/>
        <v>B</v>
      </c>
      <c r="AM112" s="155" t="str">
        <f t="shared" si="36"/>
        <v>B</v>
      </c>
      <c r="AN112" s="155" t="str">
        <f t="shared" si="37"/>
        <v>A</v>
      </c>
      <c r="AO112" s="155" t="str">
        <f t="shared" si="38"/>
        <v>B</v>
      </c>
      <c r="AP112" s="155" t="str">
        <f t="shared" si="39"/>
        <v>B</v>
      </c>
      <c r="AQ112" s="155" t="str">
        <f t="shared" si="40"/>
        <v>Retired</v>
      </c>
      <c r="AS112" s="20">
        <v>2020</v>
      </c>
      <c r="AT112" s="16">
        <f>IF(AL112="Retired",0,HLOOKUP(AL112,'Fixed - Labor'!$C$29:$E$37,'Scenario 2'!$H$24,FALSE)*$AK112)</f>
        <v>11974821.728118729</v>
      </c>
      <c r="AU112" s="16">
        <f>IF(AM112="Retired",0,HLOOKUP(AM112,'Fixed - Labor'!$C$29:$E$37,'Scenario 2'!$H$24,FALSE)*$AK112)</f>
        <v>11974821.728118729</v>
      </c>
      <c r="AV112" s="16">
        <f>IF(AN112="Retired",0,HLOOKUP(AN112,'Fixed - Labor'!$C$29:$E$37,'Scenario 2'!$H$24,FALSE)*$AK112)</f>
        <v>13346936.717799</v>
      </c>
      <c r="AW112" s="16">
        <f>IF(AO112="Retired",0,HLOOKUP(AO112,'Fixed - Labor'!$C$29:$E$37,'Scenario 2'!$H$24,FALSE)*$AK112)</f>
        <v>11974821.728118729</v>
      </c>
      <c r="AX112" s="16">
        <f>IF(AP112="Retired",0,HLOOKUP(AP112,'Fixed - Labor'!$C$29:$E$37,'Scenario 2'!$H$24,FALSE)*$AK112)</f>
        <v>11974821.728118729</v>
      </c>
      <c r="AY112" s="16">
        <f>IF(AQ112="Retired",0,HLOOKUP(AQ112,'Fixed - Labor'!$C$29:$E$37,'Scenario 2'!$H$24,FALSE)*$AK112)</f>
        <v>0</v>
      </c>
      <c r="BA112" s="120"/>
      <c r="BB112" s="138"/>
      <c r="BC112" s="138"/>
      <c r="BD112" s="138"/>
      <c r="BE112" s="138"/>
      <c r="BF112" s="138"/>
      <c r="BG112" s="138"/>
      <c r="BI112" s="120"/>
      <c r="BJ112" s="138"/>
      <c r="BK112" s="138"/>
      <c r="BL112" s="138"/>
      <c r="BM112" s="138"/>
      <c r="BN112" s="138"/>
      <c r="BO112" s="138"/>
    </row>
    <row r="113" spans="1:67">
      <c r="A113" s="67"/>
      <c r="B113" s="67"/>
      <c r="C113" s="67"/>
      <c r="D113" s="67"/>
      <c r="E113" s="67"/>
      <c r="F113" s="67"/>
      <c r="G113" s="67"/>
      <c r="H113" s="20">
        <v>2021</v>
      </c>
      <c r="I113" s="16">
        <f t="shared" si="41"/>
        <v>17896680.80747664</v>
      </c>
      <c r="J113" s="16">
        <f t="shared" si="29"/>
        <v>17896680.80747664</v>
      </c>
      <c r="K113" s="16">
        <f t="shared" si="29"/>
        <v>19947342.150000006</v>
      </c>
      <c r="L113" s="249">
        <f t="shared" si="29"/>
        <v>17896680.80747664</v>
      </c>
      <c r="M113" s="249">
        <f t="shared" si="29"/>
        <v>17896680.80747664</v>
      </c>
      <c r="N113" s="16">
        <f t="shared" si="29"/>
        <v>0</v>
      </c>
      <c r="O113" s="67"/>
      <c r="P113" s="67"/>
      <c r="Q113" s="67"/>
      <c r="R113" s="67"/>
      <c r="S113" s="20">
        <v>2021</v>
      </c>
      <c r="T113" s="136">
        <f>HLOOKUP($S113,'Fixed - Labor'!$A$21:$AE$24,2,FALSE)</f>
        <v>6524775.6172650009</v>
      </c>
      <c r="U113" s="155" t="str">
        <f t="shared" si="42"/>
        <v>B</v>
      </c>
      <c r="V113" s="155" t="str">
        <f t="shared" si="30"/>
        <v>B</v>
      </c>
      <c r="W113" s="155" t="str">
        <f t="shared" si="31"/>
        <v>A</v>
      </c>
      <c r="X113" s="155" t="str">
        <f t="shared" si="32"/>
        <v>B</v>
      </c>
      <c r="Y113" s="155" t="str">
        <f t="shared" si="33"/>
        <v>B</v>
      </c>
      <c r="Z113" s="155" t="str">
        <f t="shared" si="34"/>
        <v>Retired</v>
      </c>
      <c r="AB113" s="20">
        <v>2021</v>
      </c>
      <c r="AC113" s="16">
        <f>IF(U113="Retired",0,HLOOKUP(U113,'Fixed - Labor'!$C$29:$E$37,'Scenario 2'!$H$24,FALSE)*$T113)</f>
        <v>5854004.2921256078</v>
      </c>
      <c r="AD113" s="16">
        <f>IF(V113="Retired",0,HLOOKUP(V113,'Fixed - Labor'!$C$29:$E$37,'Scenario 2'!$H$24,FALSE)*$T113)</f>
        <v>5854004.2921256078</v>
      </c>
      <c r="AE113" s="16">
        <f>IF(W113="Retired",0,HLOOKUP(W113,'Fixed - Labor'!$C$29:$E$37,'Scenario 2'!$H$24,FALSE)*$T113)</f>
        <v>6524775.6172650009</v>
      </c>
      <c r="AF113" s="16">
        <f>IF(X113="Retired",0,HLOOKUP(X113,'Fixed - Labor'!$C$29:$E$37,'Scenario 2'!$H$24,FALSE)*$T113)</f>
        <v>5854004.2921256078</v>
      </c>
      <c r="AG113" s="16">
        <f>IF(Y113="Retired",0,HLOOKUP(Y113,'Fixed - Labor'!$C$29:$E$37,'Scenario 2'!$H$24,FALSE)*$T113)</f>
        <v>5854004.2921256078</v>
      </c>
      <c r="AH113" s="16">
        <f>IF(Z113="Retired",0,HLOOKUP(Z113,'Fixed - Labor'!$C$29:$E$37,'Scenario 2'!$H$24,FALSE)*$T113)</f>
        <v>0</v>
      </c>
      <c r="AJ113" s="20">
        <v>2021</v>
      </c>
      <c r="AK113" s="16">
        <f>HLOOKUP($AJ113,'Fixed - Labor'!$A$21:$AE$24,3,FALSE)</f>
        <v>13422566.532735003</v>
      </c>
      <c r="AL113" s="155" t="str">
        <f t="shared" si="35"/>
        <v>B</v>
      </c>
      <c r="AM113" s="155" t="str">
        <f t="shared" si="36"/>
        <v>B</v>
      </c>
      <c r="AN113" s="155" t="str">
        <f t="shared" si="37"/>
        <v>A</v>
      </c>
      <c r="AO113" s="155" t="str">
        <f t="shared" si="38"/>
        <v>B</v>
      </c>
      <c r="AP113" s="155" t="str">
        <f t="shared" si="39"/>
        <v>B</v>
      </c>
      <c r="AQ113" s="155" t="str">
        <f t="shared" si="40"/>
        <v>Retired</v>
      </c>
      <c r="AS113" s="20">
        <v>2021</v>
      </c>
      <c r="AT113" s="16">
        <f>IF(AL113="Retired",0,HLOOKUP(AL113,'Fixed - Labor'!$C$29:$E$37,'Scenario 2'!$H$24,FALSE)*$AK113)</f>
        <v>12042676.515351031</v>
      </c>
      <c r="AU113" s="16">
        <f>IF(AM113="Retired",0,HLOOKUP(AM113,'Fixed - Labor'!$C$29:$E$37,'Scenario 2'!$H$24,FALSE)*$AK113)</f>
        <v>12042676.515351031</v>
      </c>
      <c r="AV113" s="16">
        <f>IF(AN113="Retired",0,HLOOKUP(AN113,'Fixed - Labor'!$C$29:$E$37,'Scenario 2'!$H$24,FALSE)*$AK113)</f>
        <v>13422566.532735003</v>
      </c>
      <c r="AW113" s="16">
        <f>IF(AO113="Retired",0,HLOOKUP(AO113,'Fixed - Labor'!$C$29:$E$37,'Scenario 2'!$H$24,FALSE)*$AK113)</f>
        <v>12042676.515351031</v>
      </c>
      <c r="AX113" s="16">
        <f>IF(AP113="Retired",0,HLOOKUP(AP113,'Fixed - Labor'!$C$29:$E$37,'Scenario 2'!$H$24,FALSE)*$AK113)</f>
        <v>12042676.515351031</v>
      </c>
      <c r="AY113" s="16">
        <f>IF(AQ113="Retired",0,HLOOKUP(AQ113,'Fixed - Labor'!$C$29:$E$37,'Scenario 2'!$H$24,FALSE)*$AK113)</f>
        <v>0</v>
      </c>
      <c r="BA113" s="120"/>
      <c r="BB113" s="138"/>
      <c r="BC113" s="138"/>
      <c r="BD113" s="138"/>
      <c r="BE113" s="138"/>
      <c r="BF113" s="138"/>
      <c r="BG113" s="138"/>
      <c r="BI113" s="120"/>
      <c r="BJ113" s="138"/>
      <c r="BK113" s="138"/>
      <c r="BL113" s="138"/>
      <c r="BM113" s="138"/>
      <c r="BN113" s="138"/>
      <c r="BO113" s="138"/>
    </row>
    <row r="114" spans="1:67">
      <c r="A114" s="67"/>
      <c r="B114" s="67"/>
      <c r="C114" s="67"/>
      <c r="D114" s="67"/>
      <c r="E114" s="67"/>
      <c r="F114" s="67"/>
      <c r="G114" s="67"/>
      <c r="H114" s="20">
        <v>2022</v>
      </c>
      <c r="I114" s="16">
        <f t="shared" si="41"/>
        <v>18254614.423626173</v>
      </c>
      <c r="J114" s="16">
        <f t="shared" si="29"/>
        <v>18254614.423626173</v>
      </c>
      <c r="K114" s="16">
        <f t="shared" si="29"/>
        <v>18254614.423626173</v>
      </c>
      <c r="L114" s="249">
        <f t="shared" si="29"/>
        <v>13310711.81162888</v>
      </c>
      <c r="M114" s="249">
        <f t="shared" si="29"/>
        <v>13310711.81162888</v>
      </c>
      <c r="N114" s="16">
        <f t="shared" si="29"/>
        <v>0</v>
      </c>
      <c r="O114" s="67"/>
      <c r="P114" s="67"/>
      <c r="Q114" s="67"/>
      <c r="R114" s="67"/>
      <c r="S114" s="20">
        <v>2022</v>
      </c>
      <c r="T114" s="136">
        <f>HLOOKUP($S114,'Fixed - Labor'!$A$21:$AE$24,2,FALSE)</f>
        <v>6655271.1296103019</v>
      </c>
      <c r="U114" s="155" t="str">
        <f t="shared" si="42"/>
        <v>B</v>
      </c>
      <c r="V114" s="155" t="str">
        <f t="shared" si="30"/>
        <v>B</v>
      </c>
      <c r="W114" s="155" t="str">
        <f t="shared" si="31"/>
        <v>B</v>
      </c>
      <c r="X114" s="155" t="str">
        <f t="shared" si="32"/>
        <v>Retired</v>
      </c>
      <c r="Y114" s="155" t="str">
        <f t="shared" si="33"/>
        <v>Retired</v>
      </c>
      <c r="Z114" s="155" t="str">
        <f t="shared" si="34"/>
        <v>Retired</v>
      </c>
      <c r="AB114" s="20">
        <v>2022</v>
      </c>
      <c r="AC114" s="16">
        <f>IF(U114="Retired",0,HLOOKUP(U114,'Fixed - Labor'!$C$29:$E$37,'Scenario 2'!$H$24,FALSE)*$T114)</f>
        <v>5971084.3779681213</v>
      </c>
      <c r="AD114" s="16">
        <f>IF(V114="Retired",0,HLOOKUP(V114,'Fixed - Labor'!$C$29:$E$37,'Scenario 2'!$H$24,FALSE)*$T114)</f>
        <v>5971084.3779681213</v>
      </c>
      <c r="AE114" s="16">
        <f>IF(W114="Retired",0,HLOOKUP(W114,'Fixed - Labor'!$C$29:$E$37,'Scenario 2'!$H$24,FALSE)*$T114)</f>
        <v>5971084.3779681213</v>
      </c>
      <c r="AF114" s="16">
        <f>IF(X114="Retired",0,HLOOKUP(X114,'Fixed - Labor'!$C$29:$E$37,'Scenario 2'!$H$24,FALSE)*$T114)</f>
        <v>0</v>
      </c>
      <c r="AG114" s="16">
        <f>IF(Y114="Retired",0,HLOOKUP(Y114,'Fixed - Labor'!$C$29:$E$37,'Scenario 2'!$H$24,FALSE)*$T114)</f>
        <v>0</v>
      </c>
      <c r="AH114" s="16">
        <f>IF(Z114="Retired",0,HLOOKUP(Z114,'Fixed - Labor'!$C$29:$E$37,'Scenario 2'!$H$24,FALSE)*$T114)</f>
        <v>0</v>
      </c>
      <c r="AJ114" s="20">
        <v>2022</v>
      </c>
      <c r="AK114" s="16">
        <f>HLOOKUP($AJ114,'Fixed - Labor'!$A$21:$AE$24,3,FALSE)</f>
        <v>13691017.863389704</v>
      </c>
      <c r="AL114" s="155" t="str">
        <f>IF($S114&gt;$J$14,"Retired",IF($L$14="","A",IF($S114&lt;$L$14,"A",IF(AND($S114&lt;=$J$14,$S114&lt;=$I$14),"B","C"))))</f>
        <v>B</v>
      </c>
      <c r="AM114" s="155" t="str">
        <f t="shared" si="36"/>
        <v>B</v>
      </c>
      <c r="AN114" s="155" t="str">
        <f t="shared" si="37"/>
        <v>B</v>
      </c>
      <c r="AO114" s="155" t="str">
        <f t="shared" si="38"/>
        <v>C</v>
      </c>
      <c r="AP114" s="155" t="str">
        <f t="shared" si="39"/>
        <v>C</v>
      </c>
      <c r="AQ114" s="155" t="str">
        <f t="shared" si="40"/>
        <v>Retired</v>
      </c>
      <c r="AS114" s="20">
        <v>2022</v>
      </c>
      <c r="AT114" s="16">
        <f>IF(AL114="Retired",0,HLOOKUP(AL114,'Fixed - Labor'!$C$29:$E$37,'Scenario 2'!$H$24,FALSE)*$AK114)</f>
        <v>12283530.045658052</v>
      </c>
      <c r="AU114" s="16">
        <f>IF(AM114="Retired",0,HLOOKUP(AM114,'Fixed - Labor'!$C$29:$E$37,'Scenario 2'!$H$24,FALSE)*$AK114)</f>
        <v>12283530.045658052</v>
      </c>
      <c r="AV114" s="16">
        <f>IF(AN114="Retired",0,HLOOKUP(AN114,'Fixed - Labor'!$C$29:$E$37,'Scenario 2'!$H$24,FALSE)*$AK114)</f>
        <v>12283530.045658052</v>
      </c>
      <c r="AW114" s="16">
        <f>IF(AO114="Retired",0,HLOOKUP(AO114,'Fixed - Labor'!$C$29:$E$37,'Scenario 2'!$H$24,FALSE)*$AK114)</f>
        <v>13310711.81162888</v>
      </c>
      <c r="AX114" s="16">
        <f>IF(AP114="Retired",0,HLOOKUP(AP114,'Fixed - Labor'!$C$29:$E$37,'Scenario 2'!$H$24,FALSE)*$AK114)</f>
        <v>13310711.81162888</v>
      </c>
      <c r="AY114" s="16">
        <f>IF(AQ114="Retired",0,HLOOKUP(AQ114,'Fixed - Labor'!$C$29:$E$37,'Scenario 2'!$H$24,FALSE)*$AK114)</f>
        <v>0</v>
      </c>
      <c r="BA114" s="120"/>
      <c r="BB114" s="138"/>
      <c r="BC114" s="138"/>
      <c r="BD114" s="138"/>
      <c r="BE114" s="138"/>
      <c r="BF114" s="138"/>
      <c r="BG114" s="138"/>
      <c r="BI114" s="120"/>
      <c r="BJ114" s="138"/>
      <c r="BK114" s="138"/>
      <c r="BL114" s="138"/>
      <c r="BM114" s="138"/>
      <c r="BN114" s="138"/>
      <c r="BO114" s="138"/>
    </row>
    <row r="115" spans="1:67">
      <c r="A115" s="67"/>
      <c r="B115" s="67"/>
      <c r="C115" s="67"/>
      <c r="D115" s="67"/>
      <c r="E115" s="67"/>
      <c r="F115" s="67"/>
      <c r="G115" s="67"/>
      <c r="H115" s="20">
        <v>2023</v>
      </c>
      <c r="I115" s="16">
        <f t="shared" si="41"/>
        <v>18619706.712098695</v>
      </c>
      <c r="J115" s="16">
        <f t="shared" si="29"/>
        <v>18619706.712098695</v>
      </c>
      <c r="K115" s="16">
        <f t="shared" si="29"/>
        <v>18619706.712098695</v>
      </c>
      <c r="L115" s="249">
        <f t="shared" si="29"/>
        <v>13576926.047861453</v>
      </c>
      <c r="M115" s="249">
        <f t="shared" si="29"/>
        <v>13576926.047861453</v>
      </c>
      <c r="N115" s="16">
        <f t="shared" si="29"/>
        <v>0</v>
      </c>
      <c r="O115" s="67"/>
      <c r="P115" s="67"/>
      <c r="Q115" s="67"/>
      <c r="R115" s="67"/>
      <c r="S115" s="20">
        <v>2023</v>
      </c>
      <c r="T115" s="136">
        <f>HLOOKUP($S115,'Fixed - Labor'!$A$21:$AE$24,2,FALSE)</f>
        <v>6788376.5522025069</v>
      </c>
      <c r="U115" s="155" t="str">
        <f t="shared" si="42"/>
        <v>B</v>
      </c>
      <c r="V115" s="155" t="str">
        <f t="shared" si="30"/>
        <v>B</v>
      </c>
      <c r="W115" s="155" t="str">
        <f t="shared" si="31"/>
        <v>B</v>
      </c>
      <c r="X115" s="155" t="str">
        <f t="shared" si="32"/>
        <v>Retired</v>
      </c>
      <c r="Y115" s="155" t="str">
        <f t="shared" si="33"/>
        <v>Retired</v>
      </c>
      <c r="Z115" s="155" t="str">
        <f t="shared" si="34"/>
        <v>Retired</v>
      </c>
      <c r="AB115" s="20">
        <v>2023</v>
      </c>
      <c r="AC115" s="16">
        <f>IF(U115="Retired",0,HLOOKUP(U115,'Fixed - Labor'!$C$29:$E$37,'Scenario 2'!$H$24,FALSE)*$T115)</f>
        <v>6090506.0655274829</v>
      </c>
      <c r="AD115" s="16">
        <f>IF(V115="Retired",0,HLOOKUP(V115,'Fixed - Labor'!$C$29:$E$37,'Scenario 2'!$H$24,FALSE)*$T115)</f>
        <v>6090506.0655274829</v>
      </c>
      <c r="AE115" s="16">
        <f>IF(W115="Retired",0,HLOOKUP(W115,'Fixed - Labor'!$C$29:$E$37,'Scenario 2'!$H$24,FALSE)*$T115)</f>
        <v>6090506.0655274829</v>
      </c>
      <c r="AF115" s="16">
        <f>IF(X115="Retired",0,HLOOKUP(X115,'Fixed - Labor'!$C$29:$E$37,'Scenario 2'!$H$24,FALSE)*$T115)</f>
        <v>0</v>
      </c>
      <c r="AG115" s="16">
        <f>IF(Y115="Retired",0,HLOOKUP(Y115,'Fixed - Labor'!$C$29:$E$37,'Scenario 2'!$H$24,FALSE)*$T115)</f>
        <v>0</v>
      </c>
      <c r="AH115" s="16">
        <f>IF(Z115="Retired",0,HLOOKUP(Z115,'Fixed - Labor'!$C$29:$E$37,'Scenario 2'!$H$24,FALSE)*$T115)</f>
        <v>0</v>
      </c>
      <c r="AJ115" s="20">
        <v>2023</v>
      </c>
      <c r="AK115" s="16">
        <f>HLOOKUP($AJ115,'Fixed - Labor'!$A$21:$AE$24,3,FALSE)</f>
        <v>13964838.220657496</v>
      </c>
      <c r="AL115" s="155" t="str">
        <f t="shared" ref="AL115:AL137" si="43">IF($S115&gt;$J$14,"Retired",IF($L$14="","A",IF($S115&lt;$L$14,"A",IF(AND($S115&lt;=$J$14,$S115&lt;=$I$14),"B","C"))))</f>
        <v>B</v>
      </c>
      <c r="AM115" s="155" t="str">
        <f t="shared" si="36"/>
        <v>B</v>
      </c>
      <c r="AN115" s="155" t="str">
        <f t="shared" si="37"/>
        <v>B</v>
      </c>
      <c r="AO115" s="155" t="str">
        <f t="shared" si="38"/>
        <v>C</v>
      </c>
      <c r="AP115" s="155" t="str">
        <f t="shared" si="39"/>
        <v>C</v>
      </c>
      <c r="AQ115" s="155" t="str">
        <f t="shared" si="40"/>
        <v>Retired</v>
      </c>
      <c r="AS115" s="20">
        <v>2023</v>
      </c>
      <c r="AT115" s="16">
        <f>IF(AL115="Retired",0,HLOOKUP(AL115,'Fixed - Labor'!$C$29:$E$37,'Scenario 2'!$H$24,FALSE)*$AK115)</f>
        <v>12529200.646571212</v>
      </c>
      <c r="AU115" s="16">
        <f>IF(AM115="Retired",0,HLOOKUP(AM115,'Fixed - Labor'!$C$29:$E$37,'Scenario 2'!$H$24,FALSE)*$AK115)</f>
        <v>12529200.646571212</v>
      </c>
      <c r="AV115" s="16">
        <f>IF(AN115="Retired",0,HLOOKUP(AN115,'Fixed - Labor'!$C$29:$E$37,'Scenario 2'!$H$24,FALSE)*$AK115)</f>
        <v>12529200.646571212</v>
      </c>
      <c r="AW115" s="16">
        <f>IF(AO115="Retired",0,HLOOKUP(AO115,'Fixed - Labor'!$C$29:$E$37,'Scenario 2'!$H$24,FALSE)*$AK115)</f>
        <v>13576926.047861453</v>
      </c>
      <c r="AX115" s="16">
        <f>IF(AP115="Retired",0,HLOOKUP(AP115,'Fixed - Labor'!$C$29:$E$37,'Scenario 2'!$H$24,FALSE)*$AK115)</f>
        <v>13576926.047861453</v>
      </c>
      <c r="AY115" s="16">
        <f>IF(AQ115="Retired",0,HLOOKUP(AQ115,'Fixed - Labor'!$C$29:$E$37,'Scenario 2'!$H$24,FALSE)*$AK115)</f>
        <v>0</v>
      </c>
      <c r="BA115" s="120"/>
      <c r="BB115" s="138"/>
      <c r="BC115" s="138"/>
      <c r="BD115" s="138"/>
      <c r="BE115" s="138"/>
      <c r="BF115" s="138"/>
      <c r="BG115" s="138"/>
      <c r="BI115" s="120"/>
      <c r="BJ115" s="138"/>
      <c r="BK115" s="138"/>
      <c r="BL115" s="138"/>
      <c r="BM115" s="138"/>
      <c r="BN115" s="138"/>
      <c r="BO115" s="138"/>
    </row>
    <row r="116" spans="1:67">
      <c r="A116" s="67"/>
      <c r="B116" s="67"/>
      <c r="C116" s="67"/>
      <c r="D116" s="67"/>
      <c r="E116" s="67"/>
      <c r="F116" s="67"/>
      <c r="G116" s="67"/>
      <c r="H116" s="20">
        <v>2024</v>
      </c>
      <c r="I116" s="16">
        <f t="shared" si="41"/>
        <v>18992100.846340671</v>
      </c>
      <c r="J116" s="16">
        <f t="shared" si="29"/>
        <v>18992100.846340671</v>
      </c>
      <c r="K116" s="16">
        <f t="shared" si="29"/>
        <v>0</v>
      </c>
      <c r="L116" s="249">
        <f t="shared" si="29"/>
        <v>13848464.568818685</v>
      </c>
      <c r="M116" s="249">
        <f t="shared" si="29"/>
        <v>13848464.568818685</v>
      </c>
      <c r="N116" s="16">
        <f t="shared" si="29"/>
        <v>0</v>
      </c>
      <c r="O116" s="67"/>
      <c r="P116" s="67"/>
      <c r="Q116" s="67"/>
      <c r="R116" s="67"/>
      <c r="S116" s="20">
        <v>2024</v>
      </c>
      <c r="T116" s="136">
        <f>HLOOKUP($S116,'Fixed - Labor'!$A$21:$AE$24,2,FALSE)</f>
        <v>6924144.083246558</v>
      </c>
      <c r="U116" s="155" t="str">
        <f t="shared" si="42"/>
        <v>B</v>
      </c>
      <c r="V116" s="155" t="str">
        <f t="shared" si="30"/>
        <v>B</v>
      </c>
      <c r="W116" s="155" t="str">
        <f t="shared" si="31"/>
        <v>Retired</v>
      </c>
      <c r="X116" s="155" t="str">
        <f t="shared" si="32"/>
        <v>Retired</v>
      </c>
      <c r="Y116" s="155" t="str">
        <f t="shared" si="33"/>
        <v>Retired</v>
      </c>
      <c r="Z116" s="155" t="str">
        <f t="shared" si="34"/>
        <v>Retired</v>
      </c>
      <c r="AB116" s="20">
        <v>2024</v>
      </c>
      <c r="AC116" s="16">
        <f>IF(U116="Retired",0,HLOOKUP(U116,'Fixed - Labor'!$C$29:$E$37,'Scenario 2'!$H$24,FALSE)*$T116)</f>
        <v>6212316.1868380336</v>
      </c>
      <c r="AD116" s="16">
        <f>IF(V116="Retired",0,HLOOKUP(V116,'Fixed - Labor'!$C$29:$E$37,'Scenario 2'!$H$24,FALSE)*$T116)</f>
        <v>6212316.1868380336</v>
      </c>
      <c r="AE116" s="16">
        <f>IF(W116="Retired",0,HLOOKUP(W116,'Fixed - Labor'!$C$29:$E$37,'Scenario 2'!$H$24,FALSE)*$T116)</f>
        <v>0</v>
      </c>
      <c r="AF116" s="16">
        <f>IF(X116="Retired",0,HLOOKUP(X116,'Fixed - Labor'!$C$29:$E$37,'Scenario 2'!$H$24,FALSE)*$T116)</f>
        <v>0</v>
      </c>
      <c r="AG116" s="16">
        <f>IF(Y116="Retired",0,HLOOKUP(Y116,'Fixed - Labor'!$C$29:$E$37,'Scenario 2'!$H$24,FALSE)*$T116)</f>
        <v>0</v>
      </c>
      <c r="AH116" s="16">
        <f>IF(Z116="Retired",0,HLOOKUP(Z116,'Fixed - Labor'!$C$29:$E$37,'Scenario 2'!$H$24,FALSE)*$T116)</f>
        <v>0</v>
      </c>
      <c r="AJ116" s="20">
        <v>2024</v>
      </c>
      <c r="AK116" s="16">
        <f>HLOOKUP($AJ116,'Fixed - Labor'!$A$21:$AE$24,3,FALSE)</f>
        <v>14244134.985070648</v>
      </c>
      <c r="AL116" s="155" t="str">
        <f t="shared" si="43"/>
        <v>B</v>
      </c>
      <c r="AM116" s="155" t="str">
        <f t="shared" si="36"/>
        <v>B</v>
      </c>
      <c r="AN116" s="155" t="str">
        <f t="shared" si="37"/>
        <v>Retired</v>
      </c>
      <c r="AO116" s="155" t="str">
        <f t="shared" si="38"/>
        <v>C</v>
      </c>
      <c r="AP116" s="155" t="str">
        <f t="shared" si="39"/>
        <v>C</v>
      </c>
      <c r="AQ116" s="155" t="str">
        <f t="shared" si="40"/>
        <v>Retired</v>
      </c>
      <c r="AS116" s="20">
        <v>2024</v>
      </c>
      <c r="AT116" s="16">
        <f>IF(AL116="Retired",0,HLOOKUP(AL116,'Fixed - Labor'!$C$29:$E$37,'Scenario 2'!$H$24,FALSE)*$AK116)</f>
        <v>12779784.659502637</v>
      </c>
      <c r="AU116" s="16">
        <f>IF(AM116="Retired",0,HLOOKUP(AM116,'Fixed - Labor'!$C$29:$E$37,'Scenario 2'!$H$24,FALSE)*$AK116)</f>
        <v>12779784.659502637</v>
      </c>
      <c r="AV116" s="16">
        <f>IF(AN116="Retired",0,HLOOKUP(AN116,'Fixed - Labor'!$C$29:$E$37,'Scenario 2'!$H$24,FALSE)*$AK116)</f>
        <v>0</v>
      </c>
      <c r="AW116" s="16">
        <f>IF(AO116="Retired",0,HLOOKUP(AO116,'Fixed - Labor'!$C$29:$E$37,'Scenario 2'!$H$24,FALSE)*$AK116)</f>
        <v>13848464.568818685</v>
      </c>
      <c r="AX116" s="16">
        <f>IF(AP116="Retired",0,HLOOKUP(AP116,'Fixed - Labor'!$C$29:$E$37,'Scenario 2'!$H$24,FALSE)*$AK116)</f>
        <v>13848464.568818685</v>
      </c>
      <c r="AY116" s="16">
        <f>IF(AQ116="Retired",0,HLOOKUP(AQ116,'Fixed - Labor'!$C$29:$E$37,'Scenario 2'!$H$24,FALSE)*$AK116)</f>
        <v>0</v>
      </c>
      <c r="BA116" s="120"/>
      <c r="BB116" s="138"/>
      <c r="BC116" s="138"/>
      <c r="BD116" s="138"/>
      <c r="BE116" s="138"/>
      <c r="BF116" s="138"/>
      <c r="BG116" s="138"/>
      <c r="BI116" s="120"/>
      <c r="BJ116" s="138"/>
      <c r="BK116" s="138"/>
      <c r="BL116" s="138"/>
      <c r="BM116" s="138"/>
      <c r="BN116" s="138"/>
      <c r="BO116" s="138"/>
    </row>
    <row r="117" spans="1:67">
      <c r="A117" s="67"/>
      <c r="B117" s="67"/>
      <c r="C117" s="67"/>
      <c r="D117" s="67"/>
      <c r="E117" s="67"/>
      <c r="F117" s="67"/>
      <c r="G117" s="67"/>
      <c r="H117" s="20">
        <v>2025</v>
      </c>
      <c r="I117" s="16">
        <f t="shared" si="41"/>
        <v>19371942.863267478</v>
      </c>
      <c r="J117" s="16">
        <f t="shared" si="29"/>
        <v>19371942.863267478</v>
      </c>
      <c r="K117" s="16">
        <f t="shared" si="29"/>
        <v>0</v>
      </c>
      <c r="L117" s="249">
        <f t="shared" si="29"/>
        <v>0</v>
      </c>
      <c r="M117" s="249">
        <f t="shared" si="29"/>
        <v>14125433.860195056</v>
      </c>
      <c r="N117" s="16">
        <f t="shared" si="29"/>
        <v>0</v>
      </c>
      <c r="O117" s="67"/>
      <c r="P117" s="67"/>
      <c r="Q117" s="67"/>
      <c r="R117" s="67"/>
      <c r="S117" s="20">
        <v>2025</v>
      </c>
      <c r="T117" s="136">
        <f>HLOOKUP($S117,'Fixed - Labor'!$A$21:$AE$24,2,FALSE)</f>
        <v>7062626.964911487</v>
      </c>
      <c r="U117" s="155" t="str">
        <f t="shared" si="42"/>
        <v>B</v>
      </c>
      <c r="V117" s="155" t="str">
        <f t="shared" si="30"/>
        <v>B</v>
      </c>
      <c r="W117" s="155" t="str">
        <f t="shared" si="31"/>
        <v>Retired</v>
      </c>
      <c r="X117" s="155" t="str">
        <f t="shared" si="32"/>
        <v>Retired</v>
      </c>
      <c r="Y117" s="155" t="str">
        <f t="shared" si="33"/>
        <v>Retired</v>
      </c>
      <c r="Z117" s="155" t="str">
        <f t="shared" si="34"/>
        <v>Retired</v>
      </c>
      <c r="AB117" s="20">
        <v>2025</v>
      </c>
      <c r="AC117" s="16">
        <f>IF(U117="Retired",0,HLOOKUP(U117,'Fixed - Labor'!$C$29:$E$37,'Scenario 2'!$H$24,FALSE)*$T117)</f>
        <v>6336562.5105747916</v>
      </c>
      <c r="AD117" s="16">
        <f>IF(V117="Retired",0,HLOOKUP(V117,'Fixed - Labor'!$C$29:$E$37,'Scenario 2'!$H$24,FALSE)*$T117)</f>
        <v>6336562.5105747916</v>
      </c>
      <c r="AE117" s="16">
        <f>IF(W117="Retired",0,HLOOKUP(W117,'Fixed - Labor'!$C$29:$E$37,'Scenario 2'!$H$24,FALSE)*$T117)</f>
        <v>0</v>
      </c>
      <c r="AF117" s="16">
        <f>IF(X117="Retired",0,HLOOKUP(X117,'Fixed - Labor'!$C$29:$E$37,'Scenario 2'!$H$24,FALSE)*$T117)</f>
        <v>0</v>
      </c>
      <c r="AG117" s="16">
        <f>IF(Y117="Retired",0,HLOOKUP(Y117,'Fixed - Labor'!$C$29:$E$37,'Scenario 2'!$H$24,FALSE)*$T117)</f>
        <v>0</v>
      </c>
      <c r="AH117" s="16">
        <f>IF(Z117="Retired",0,HLOOKUP(Z117,'Fixed - Labor'!$C$29:$E$37,'Scenario 2'!$H$24,FALSE)*$T117)</f>
        <v>0</v>
      </c>
      <c r="AJ117" s="20">
        <v>2025</v>
      </c>
      <c r="AK117" s="16">
        <f>HLOOKUP($AJ117,'Fixed - Labor'!$A$21:$AE$24,3,FALSE)</f>
        <v>14529017.684772057</v>
      </c>
      <c r="AL117" s="155" t="str">
        <f t="shared" si="43"/>
        <v>B</v>
      </c>
      <c r="AM117" s="155" t="str">
        <f t="shared" si="36"/>
        <v>B</v>
      </c>
      <c r="AN117" s="155" t="str">
        <f t="shared" si="37"/>
        <v>Retired</v>
      </c>
      <c r="AO117" s="155" t="str">
        <f t="shared" si="38"/>
        <v>Retired</v>
      </c>
      <c r="AP117" s="155" t="str">
        <f t="shared" si="39"/>
        <v>C</v>
      </c>
      <c r="AQ117" s="155" t="str">
        <f t="shared" si="40"/>
        <v>Retired</v>
      </c>
      <c r="AS117" s="20">
        <v>2025</v>
      </c>
      <c r="AT117" s="16">
        <f>IF(AL117="Retired",0,HLOOKUP(AL117,'Fixed - Labor'!$C$29:$E$37,'Scenario 2'!$H$24,FALSE)*$AK117)</f>
        <v>13035380.352692686</v>
      </c>
      <c r="AU117" s="16">
        <f>IF(AM117="Retired",0,HLOOKUP(AM117,'Fixed - Labor'!$C$29:$E$37,'Scenario 2'!$H$24,FALSE)*$AK117)</f>
        <v>13035380.352692686</v>
      </c>
      <c r="AV117" s="16">
        <f>IF(AN117="Retired",0,HLOOKUP(AN117,'Fixed - Labor'!$C$29:$E$37,'Scenario 2'!$H$24,FALSE)*$AK117)</f>
        <v>0</v>
      </c>
      <c r="AW117" s="16">
        <f>IF(AO117="Retired",0,HLOOKUP(AO117,'Fixed - Labor'!$C$29:$E$37,'Scenario 2'!$H$24,FALSE)*$AK117)</f>
        <v>0</v>
      </c>
      <c r="AX117" s="16">
        <f>IF(AP117="Retired",0,HLOOKUP(AP117,'Fixed - Labor'!$C$29:$E$37,'Scenario 2'!$H$24,FALSE)*$AK117)</f>
        <v>14125433.860195056</v>
      </c>
      <c r="AY117" s="16">
        <f>IF(AQ117="Retired",0,HLOOKUP(AQ117,'Fixed - Labor'!$C$29:$E$37,'Scenario 2'!$H$24,FALSE)*$AK117)</f>
        <v>0</v>
      </c>
      <c r="BA117" s="120"/>
      <c r="BB117" s="138"/>
      <c r="BC117" s="138"/>
      <c r="BD117" s="138"/>
      <c r="BE117" s="138"/>
      <c r="BF117" s="138"/>
      <c r="BG117" s="138"/>
      <c r="BI117" s="120"/>
      <c r="BJ117" s="138"/>
      <c r="BK117" s="138"/>
      <c r="BL117" s="138"/>
      <c r="BM117" s="138"/>
      <c r="BN117" s="138"/>
      <c r="BO117" s="138"/>
    </row>
    <row r="118" spans="1:67">
      <c r="A118" s="67"/>
      <c r="B118" s="67"/>
      <c r="C118" s="67"/>
      <c r="D118" s="67"/>
      <c r="E118" s="67"/>
      <c r="F118" s="67"/>
      <c r="G118" s="67"/>
      <c r="H118" s="20">
        <v>2026</v>
      </c>
      <c r="I118" s="16">
        <f t="shared" si="41"/>
        <v>19759381.720532831</v>
      </c>
      <c r="J118" s="16">
        <f t="shared" si="29"/>
        <v>0</v>
      </c>
      <c r="K118" s="16">
        <f t="shared" si="29"/>
        <v>0</v>
      </c>
      <c r="L118" s="249">
        <f t="shared" si="29"/>
        <v>0</v>
      </c>
      <c r="M118" s="249">
        <f t="shared" si="29"/>
        <v>14407942.537398959</v>
      </c>
      <c r="N118" s="16">
        <f t="shared" si="29"/>
        <v>0</v>
      </c>
      <c r="O118" s="67"/>
      <c r="P118" s="67"/>
      <c r="Q118" s="67"/>
      <c r="R118" s="67"/>
      <c r="S118" s="20">
        <v>2026</v>
      </c>
      <c r="T118" s="136">
        <f>HLOOKUP($S118,'Fixed - Labor'!$A$21:$AE$24,2,FALSE)</f>
        <v>7203879.5042097177</v>
      </c>
      <c r="U118" s="155" t="str">
        <f t="shared" si="42"/>
        <v>B</v>
      </c>
      <c r="V118" s="155" t="str">
        <f t="shared" si="30"/>
        <v>Retired</v>
      </c>
      <c r="W118" s="155" t="str">
        <f t="shared" si="31"/>
        <v>Retired</v>
      </c>
      <c r="X118" s="155" t="str">
        <f t="shared" si="32"/>
        <v>Retired</v>
      </c>
      <c r="Y118" s="155" t="str">
        <f t="shared" si="33"/>
        <v>Retired</v>
      </c>
      <c r="Z118" s="155" t="str">
        <f t="shared" si="34"/>
        <v>Retired</v>
      </c>
      <c r="AB118" s="20">
        <v>2026</v>
      </c>
      <c r="AC118" s="16">
        <f>IF(U118="Retired",0,HLOOKUP(U118,'Fixed - Labor'!$C$29:$E$37,'Scenario 2'!$H$24,FALSE)*$T118)</f>
        <v>6463293.7607862884</v>
      </c>
      <c r="AD118" s="16">
        <f>IF(V118="Retired",0,HLOOKUP(V118,'Fixed - Labor'!$C$29:$E$37,'Scenario 2'!$H$24,FALSE)*$T118)</f>
        <v>0</v>
      </c>
      <c r="AE118" s="16">
        <f>IF(W118="Retired",0,HLOOKUP(W118,'Fixed - Labor'!$C$29:$E$37,'Scenario 2'!$H$24,FALSE)*$T118)</f>
        <v>0</v>
      </c>
      <c r="AF118" s="16">
        <f>IF(X118="Retired",0,HLOOKUP(X118,'Fixed - Labor'!$C$29:$E$37,'Scenario 2'!$H$24,FALSE)*$T118)</f>
        <v>0</v>
      </c>
      <c r="AG118" s="16">
        <f>IF(Y118="Retired",0,HLOOKUP(Y118,'Fixed - Labor'!$C$29:$E$37,'Scenario 2'!$H$24,FALSE)*$T118)</f>
        <v>0</v>
      </c>
      <c r="AH118" s="16">
        <f>IF(Z118="Retired",0,HLOOKUP(Z118,'Fixed - Labor'!$C$29:$E$37,'Scenario 2'!$H$24,FALSE)*$T118)</f>
        <v>0</v>
      </c>
      <c r="AJ118" s="20">
        <v>2026</v>
      </c>
      <c r="AK118" s="16">
        <f>HLOOKUP($AJ118,'Fixed - Labor'!$A$21:$AE$24,3,FALSE)</f>
        <v>14819598.0384675</v>
      </c>
      <c r="AL118" s="155" t="str">
        <f t="shared" si="43"/>
        <v>B</v>
      </c>
      <c r="AM118" s="155" t="str">
        <f t="shared" si="36"/>
        <v>Retired</v>
      </c>
      <c r="AN118" s="155" t="str">
        <f t="shared" si="37"/>
        <v>Retired</v>
      </c>
      <c r="AO118" s="155" t="str">
        <f t="shared" si="38"/>
        <v>Retired</v>
      </c>
      <c r="AP118" s="155" t="str">
        <f t="shared" si="39"/>
        <v>C</v>
      </c>
      <c r="AQ118" s="155" t="str">
        <f t="shared" si="40"/>
        <v>Retired</v>
      </c>
      <c r="AS118" s="20">
        <v>2026</v>
      </c>
      <c r="AT118" s="16">
        <f>IF(AL118="Retired",0,HLOOKUP(AL118,'Fixed - Labor'!$C$29:$E$37,'Scenario 2'!$H$24,FALSE)*$AK118)</f>
        <v>13296087.959746541</v>
      </c>
      <c r="AU118" s="16">
        <f>IF(AM118="Retired",0,HLOOKUP(AM118,'Fixed - Labor'!$C$29:$E$37,'Scenario 2'!$H$24,FALSE)*$AK118)</f>
        <v>0</v>
      </c>
      <c r="AV118" s="16">
        <f>IF(AN118="Retired",0,HLOOKUP(AN118,'Fixed - Labor'!$C$29:$E$37,'Scenario 2'!$H$24,FALSE)*$AK118)</f>
        <v>0</v>
      </c>
      <c r="AW118" s="16">
        <f>IF(AO118="Retired",0,HLOOKUP(AO118,'Fixed - Labor'!$C$29:$E$37,'Scenario 2'!$H$24,FALSE)*$AK118)</f>
        <v>0</v>
      </c>
      <c r="AX118" s="16">
        <f>IF(AP118="Retired",0,HLOOKUP(AP118,'Fixed - Labor'!$C$29:$E$37,'Scenario 2'!$H$24,FALSE)*$AK118)</f>
        <v>14407942.537398959</v>
      </c>
      <c r="AY118" s="16">
        <f>IF(AQ118="Retired",0,HLOOKUP(AQ118,'Fixed - Labor'!$C$29:$E$37,'Scenario 2'!$H$24,FALSE)*$AK118)</f>
        <v>0</v>
      </c>
      <c r="BA118" s="120"/>
      <c r="BB118" s="138"/>
      <c r="BC118" s="138"/>
      <c r="BD118" s="138"/>
      <c r="BE118" s="138"/>
      <c r="BF118" s="138"/>
      <c r="BG118" s="138"/>
      <c r="BI118" s="120"/>
      <c r="BJ118" s="138"/>
      <c r="BK118" s="138"/>
      <c r="BL118" s="138"/>
      <c r="BM118" s="138"/>
      <c r="BN118" s="138"/>
      <c r="BO118" s="138"/>
    </row>
    <row r="119" spans="1:67">
      <c r="A119" s="67"/>
      <c r="B119" s="67"/>
      <c r="C119" s="67"/>
      <c r="D119" s="67"/>
      <c r="E119" s="67"/>
      <c r="F119" s="67"/>
      <c r="G119" s="67"/>
      <c r="H119" s="20">
        <v>2027</v>
      </c>
      <c r="I119" s="16">
        <f t="shared" si="41"/>
        <v>20154569.354943492</v>
      </c>
      <c r="J119" s="16">
        <f t="shared" si="29"/>
        <v>0</v>
      </c>
      <c r="K119" s="16">
        <f t="shared" si="29"/>
        <v>0</v>
      </c>
      <c r="L119" s="249">
        <f t="shared" si="29"/>
        <v>0</v>
      </c>
      <c r="M119" s="249">
        <f t="shared" si="29"/>
        <v>14696101.388146939</v>
      </c>
      <c r="N119" s="16">
        <f t="shared" si="29"/>
        <v>0</v>
      </c>
      <c r="O119" s="67"/>
      <c r="P119" s="67"/>
      <c r="Q119" s="67"/>
      <c r="R119" s="67"/>
      <c r="S119" s="20">
        <v>2027</v>
      </c>
      <c r="T119" s="136">
        <f>HLOOKUP($S119,'Fixed - Labor'!$A$21:$AE$24,2,FALSE)</f>
        <v>7347957.0942939129</v>
      </c>
      <c r="U119" s="155" t="str">
        <f t="shared" si="42"/>
        <v>B</v>
      </c>
      <c r="V119" s="155" t="str">
        <f t="shared" si="30"/>
        <v>Retired</v>
      </c>
      <c r="W119" s="155" t="str">
        <f t="shared" si="31"/>
        <v>Retired</v>
      </c>
      <c r="X119" s="155" t="str">
        <f t="shared" si="32"/>
        <v>Retired</v>
      </c>
      <c r="Y119" s="155" t="str">
        <f t="shared" si="33"/>
        <v>Retired</v>
      </c>
      <c r="Z119" s="155" t="str">
        <f t="shared" si="34"/>
        <v>Retired</v>
      </c>
      <c r="AB119" s="20">
        <v>2027</v>
      </c>
      <c r="AC119" s="16">
        <f>IF(U119="Retired",0,HLOOKUP(U119,'Fixed - Labor'!$C$29:$E$37,'Scenario 2'!$H$24,FALSE)*$T119)</f>
        <v>6592559.6360020153</v>
      </c>
      <c r="AD119" s="16">
        <f>IF(V119="Retired",0,HLOOKUP(V119,'Fixed - Labor'!$C$29:$E$37,'Scenario 2'!$H$24,FALSE)*$T119)</f>
        <v>0</v>
      </c>
      <c r="AE119" s="16">
        <f>IF(W119="Retired",0,HLOOKUP(W119,'Fixed - Labor'!$C$29:$E$37,'Scenario 2'!$H$24,FALSE)*$T119)</f>
        <v>0</v>
      </c>
      <c r="AF119" s="16">
        <f>IF(X119="Retired",0,HLOOKUP(X119,'Fixed - Labor'!$C$29:$E$37,'Scenario 2'!$H$24,FALSE)*$T119)</f>
        <v>0</v>
      </c>
      <c r="AG119" s="16">
        <f>IF(Y119="Retired",0,HLOOKUP(Y119,'Fixed - Labor'!$C$29:$E$37,'Scenario 2'!$H$24,FALSE)*$T119)</f>
        <v>0</v>
      </c>
      <c r="AH119" s="16">
        <f>IF(Z119="Retired",0,HLOOKUP(Z119,'Fixed - Labor'!$C$29:$E$37,'Scenario 2'!$H$24,FALSE)*$T119)</f>
        <v>0</v>
      </c>
      <c r="AJ119" s="20">
        <v>2027</v>
      </c>
      <c r="AK119" s="16">
        <f>HLOOKUP($AJ119,'Fixed - Labor'!$A$21:$AE$24,3,FALSE)</f>
        <v>15115989.999236852</v>
      </c>
      <c r="AL119" s="155" t="str">
        <f t="shared" si="43"/>
        <v>B</v>
      </c>
      <c r="AM119" s="155" t="str">
        <f t="shared" si="36"/>
        <v>Retired</v>
      </c>
      <c r="AN119" s="155" t="str">
        <f t="shared" si="37"/>
        <v>Retired</v>
      </c>
      <c r="AO119" s="155" t="str">
        <f t="shared" si="38"/>
        <v>Retired</v>
      </c>
      <c r="AP119" s="155" t="str">
        <f t="shared" si="39"/>
        <v>C</v>
      </c>
      <c r="AQ119" s="155" t="str">
        <f t="shared" si="40"/>
        <v>Retired</v>
      </c>
      <c r="AS119" s="20">
        <v>2027</v>
      </c>
      <c r="AT119" s="16">
        <f>IF(AL119="Retired",0,HLOOKUP(AL119,'Fixed - Labor'!$C$29:$E$37,'Scenario 2'!$H$24,FALSE)*$AK119)</f>
        <v>13562009.718941474</v>
      </c>
      <c r="AU119" s="16">
        <f>IF(AM119="Retired",0,HLOOKUP(AM119,'Fixed - Labor'!$C$29:$E$37,'Scenario 2'!$H$24,FALSE)*$AK119)</f>
        <v>0</v>
      </c>
      <c r="AV119" s="16">
        <f>IF(AN119="Retired",0,HLOOKUP(AN119,'Fixed - Labor'!$C$29:$E$37,'Scenario 2'!$H$24,FALSE)*$AK119)</f>
        <v>0</v>
      </c>
      <c r="AW119" s="16">
        <f>IF(AO119="Retired",0,HLOOKUP(AO119,'Fixed - Labor'!$C$29:$E$37,'Scenario 2'!$H$24,FALSE)*$AK119)</f>
        <v>0</v>
      </c>
      <c r="AX119" s="16">
        <f>IF(AP119="Retired",0,HLOOKUP(AP119,'Fixed - Labor'!$C$29:$E$37,'Scenario 2'!$H$24,FALSE)*$AK119)</f>
        <v>14696101.388146939</v>
      </c>
      <c r="AY119" s="16">
        <f>IF(AQ119="Retired",0,HLOOKUP(AQ119,'Fixed - Labor'!$C$29:$E$37,'Scenario 2'!$H$24,FALSE)*$AK119)</f>
        <v>0</v>
      </c>
      <c r="BA119" s="120"/>
      <c r="BB119" s="138"/>
      <c r="BC119" s="138"/>
      <c r="BD119" s="138"/>
      <c r="BE119" s="138"/>
      <c r="BF119" s="138"/>
      <c r="BG119" s="138"/>
      <c r="BI119" s="120"/>
      <c r="BJ119" s="138"/>
      <c r="BK119" s="138"/>
      <c r="BL119" s="138"/>
      <c r="BM119" s="138"/>
      <c r="BN119" s="138"/>
      <c r="BO119" s="138"/>
    </row>
    <row r="120" spans="1:67">
      <c r="A120" s="67"/>
      <c r="B120" s="67"/>
      <c r="C120" s="67"/>
      <c r="D120" s="67"/>
      <c r="E120" s="67"/>
      <c r="F120" s="67"/>
      <c r="G120" s="67"/>
      <c r="H120" s="20">
        <v>2028</v>
      </c>
      <c r="I120" s="16">
        <f t="shared" si="41"/>
        <v>0</v>
      </c>
      <c r="J120" s="16">
        <f t="shared" si="29"/>
        <v>0</v>
      </c>
      <c r="K120" s="16">
        <f t="shared" si="29"/>
        <v>0</v>
      </c>
      <c r="L120" s="249">
        <f t="shared" si="29"/>
        <v>0</v>
      </c>
      <c r="M120" s="249">
        <f t="shared" si="29"/>
        <v>14990023.415909877</v>
      </c>
      <c r="N120" s="16">
        <f t="shared" si="29"/>
        <v>0</v>
      </c>
      <c r="O120" s="67"/>
      <c r="P120" s="67"/>
      <c r="Q120" s="67"/>
      <c r="R120" s="67"/>
      <c r="S120" s="20">
        <v>2028</v>
      </c>
      <c r="T120" s="136">
        <f>HLOOKUP($S120,'Fixed - Labor'!$A$21:$AE$24,2,FALSE)</f>
        <v>7494916.2361797905</v>
      </c>
      <c r="U120" s="155" t="str">
        <f t="shared" si="42"/>
        <v>Retired</v>
      </c>
      <c r="V120" s="155" t="str">
        <f t="shared" si="30"/>
        <v>Retired</v>
      </c>
      <c r="W120" s="155" t="str">
        <f t="shared" si="31"/>
        <v>Retired</v>
      </c>
      <c r="X120" s="155" t="str">
        <f t="shared" si="32"/>
        <v>Retired</v>
      </c>
      <c r="Y120" s="155" t="str">
        <f t="shared" si="33"/>
        <v>Retired</v>
      </c>
      <c r="Z120" s="155" t="str">
        <f t="shared" si="34"/>
        <v>Retired</v>
      </c>
      <c r="AB120" s="20">
        <v>2028</v>
      </c>
      <c r="AC120" s="16">
        <f>IF(U120="Retired",0,HLOOKUP(U120,'Fixed - Labor'!$C$29:$E$37,'Scenario 2'!$H$24,FALSE)*$T120)</f>
        <v>0</v>
      </c>
      <c r="AD120" s="16">
        <f>IF(V120="Retired",0,HLOOKUP(V120,'Fixed - Labor'!$C$29:$E$37,'Scenario 2'!$H$24,FALSE)*$T120)</f>
        <v>0</v>
      </c>
      <c r="AE120" s="16">
        <f>IF(W120="Retired",0,HLOOKUP(W120,'Fixed - Labor'!$C$29:$E$37,'Scenario 2'!$H$24,FALSE)*$T120)</f>
        <v>0</v>
      </c>
      <c r="AF120" s="16">
        <f>IF(X120="Retired",0,HLOOKUP(X120,'Fixed - Labor'!$C$29:$E$37,'Scenario 2'!$H$24,FALSE)*$T120)</f>
        <v>0</v>
      </c>
      <c r="AG120" s="16">
        <f>IF(Y120="Retired",0,HLOOKUP(Y120,'Fixed - Labor'!$C$29:$E$37,'Scenario 2'!$H$24,FALSE)*$T120)</f>
        <v>0</v>
      </c>
      <c r="AH120" s="16">
        <f>IF(Z120="Retired",0,HLOOKUP(Z120,'Fixed - Labor'!$C$29:$E$37,'Scenario 2'!$H$24,FALSE)*$T120)</f>
        <v>0</v>
      </c>
      <c r="AJ120" s="20">
        <v>2028</v>
      </c>
      <c r="AK120" s="16">
        <f>HLOOKUP($AJ120,'Fixed - Labor'!$A$21:$AE$24,3,FALSE)</f>
        <v>15418309.799221588</v>
      </c>
      <c r="AL120" s="155" t="str">
        <f t="shared" si="43"/>
        <v>Retired</v>
      </c>
      <c r="AM120" s="155" t="str">
        <f t="shared" si="36"/>
        <v>Retired</v>
      </c>
      <c r="AN120" s="155" t="str">
        <f t="shared" si="37"/>
        <v>Retired</v>
      </c>
      <c r="AO120" s="155" t="str">
        <f t="shared" si="38"/>
        <v>Retired</v>
      </c>
      <c r="AP120" s="155" t="str">
        <f t="shared" si="39"/>
        <v>C</v>
      </c>
      <c r="AQ120" s="155" t="str">
        <f t="shared" si="40"/>
        <v>Retired</v>
      </c>
      <c r="AS120" s="20">
        <v>2028</v>
      </c>
      <c r="AT120" s="16">
        <f>IF(AL120="Retired",0,HLOOKUP(AL120,'Fixed - Labor'!$C$29:$E$37,'Scenario 2'!$H$24,FALSE)*$AK120)</f>
        <v>0</v>
      </c>
      <c r="AU120" s="16">
        <f>IF(AM120="Retired",0,HLOOKUP(AM120,'Fixed - Labor'!$C$29:$E$37,'Scenario 2'!$H$24,FALSE)*$AK120)</f>
        <v>0</v>
      </c>
      <c r="AV120" s="16">
        <f>IF(AN120="Retired",0,HLOOKUP(AN120,'Fixed - Labor'!$C$29:$E$37,'Scenario 2'!$H$24,FALSE)*$AK120)</f>
        <v>0</v>
      </c>
      <c r="AW120" s="16">
        <f>IF(AO120="Retired",0,HLOOKUP(AO120,'Fixed - Labor'!$C$29:$E$37,'Scenario 2'!$H$24,FALSE)*$AK120)</f>
        <v>0</v>
      </c>
      <c r="AX120" s="16">
        <f>IF(AP120="Retired",0,HLOOKUP(AP120,'Fixed - Labor'!$C$29:$E$37,'Scenario 2'!$H$24,FALSE)*$AK120)</f>
        <v>14990023.415909877</v>
      </c>
      <c r="AY120" s="16">
        <f>IF(AQ120="Retired",0,HLOOKUP(AQ120,'Fixed - Labor'!$C$29:$E$37,'Scenario 2'!$H$24,FALSE)*$AK120)</f>
        <v>0</v>
      </c>
      <c r="BA120" s="120"/>
      <c r="BB120" s="138"/>
      <c r="BC120" s="138"/>
      <c r="BD120" s="138"/>
      <c r="BE120" s="138"/>
      <c r="BF120" s="138"/>
      <c r="BG120" s="138"/>
      <c r="BI120" s="120"/>
      <c r="BJ120" s="138"/>
      <c r="BK120" s="138"/>
      <c r="BL120" s="138"/>
      <c r="BM120" s="138"/>
      <c r="BN120" s="138"/>
      <c r="BO120" s="138"/>
    </row>
    <row r="121" spans="1:67">
      <c r="A121" s="67"/>
      <c r="B121" s="67"/>
      <c r="C121" s="67"/>
      <c r="D121" s="67"/>
      <c r="E121" s="67"/>
      <c r="F121" s="67"/>
      <c r="G121" s="67"/>
      <c r="H121" s="20">
        <v>2029</v>
      </c>
      <c r="I121" s="16">
        <f t="shared" si="41"/>
        <v>0</v>
      </c>
      <c r="J121" s="16">
        <f t="shared" si="29"/>
        <v>0</v>
      </c>
      <c r="K121" s="16">
        <f t="shared" si="29"/>
        <v>0</v>
      </c>
      <c r="L121" s="249">
        <f t="shared" si="29"/>
        <v>0</v>
      </c>
      <c r="M121" s="249">
        <f t="shared" si="29"/>
        <v>15289823.884228075</v>
      </c>
      <c r="N121" s="16">
        <f t="shared" si="29"/>
        <v>0</v>
      </c>
      <c r="O121" s="67"/>
      <c r="P121" s="67"/>
      <c r="Q121" s="67"/>
      <c r="R121" s="67"/>
      <c r="S121" s="20">
        <v>2029</v>
      </c>
      <c r="T121" s="136">
        <f>HLOOKUP($S121,'Fixed - Labor'!$A$21:$AE$24,2,FALSE)</f>
        <v>7644814.5609033871</v>
      </c>
      <c r="U121" s="155" t="str">
        <f t="shared" si="42"/>
        <v>Retired</v>
      </c>
      <c r="V121" s="155" t="str">
        <f t="shared" si="30"/>
        <v>Retired</v>
      </c>
      <c r="W121" s="155" t="str">
        <f t="shared" si="31"/>
        <v>Retired</v>
      </c>
      <c r="X121" s="155" t="str">
        <f t="shared" si="32"/>
        <v>Retired</v>
      </c>
      <c r="Y121" s="155" t="str">
        <f t="shared" si="33"/>
        <v>Retired</v>
      </c>
      <c r="Z121" s="155" t="str">
        <f t="shared" si="34"/>
        <v>Retired</v>
      </c>
      <c r="AB121" s="20">
        <v>2029</v>
      </c>
      <c r="AC121" s="16">
        <f>IF(U121="Retired",0,HLOOKUP(U121,'Fixed - Labor'!$C$29:$E$37,'Scenario 2'!$H$24,FALSE)*$T121)</f>
        <v>0</v>
      </c>
      <c r="AD121" s="16">
        <f>IF(V121="Retired",0,HLOOKUP(V121,'Fixed - Labor'!$C$29:$E$37,'Scenario 2'!$H$24,FALSE)*$T121)</f>
        <v>0</v>
      </c>
      <c r="AE121" s="16">
        <f>IF(W121="Retired",0,HLOOKUP(W121,'Fixed - Labor'!$C$29:$E$37,'Scenario 2'!$H$24,FALSE)*$T121)</f>
        <v>0</v>
      </c>
      <c r="AF121" s="16">
        <f>IF(X121="Retired",0,HLOOKUP(X121,'Fixed - Labor'!$C$29:$E$37,'Scenario 2'!$H$24,FALSE)*$T121)</f>
        <v>0</v>
      </c>
      <c r="AG121" s="16">
        <f>IF(Y121="Retired",0,HLOOKUP(Y121,'Fixed - Labor'!$C$29:$E$37,'Scenario 2'!$H$24,FALSE)*$T121)</f>
        <v>0</v>
      </c>
      <c r="AH121" s="16">
        <f>IF(Z121="Retired",0,HLOOKUP(Z121,'Fixed - Labor'!$C$29:$E$37,'Scenario 2'!$H$24,FALSE)*$T121)</f>
        <v>0</v>
      </c>
      <c r="AJ121" s="20">
        <v>2029</v>
      </c>
      <c r="AK121" s="16">
        <f>HLOOKUP($AJ121,'Fixed - Labor'!$A$21:$AE$24,3,FALSE)</f>
        <v>15726675.995206021</v>
      </c>
      <c r="AL121" s="155" t="str">
        <f t="shared" si="43"/>
        <v>Retired</v>
      </c>
      <c r="AM121" s="155" t="str">
        <f t="shared" si="36"/>
        <v>Retired</v>
      </c>
      <c r="AN121" s="155" t="str">
        <f t="shared" si="37"/>
        <v>Retired</v>
      </c>
      <c r="AO121" s="155" t="str">
        <f t="shared" si="38"/>
        <v>Retired</v>
      </c>
      <c r="AP121" s="155" t="str">
        <f t="shared" si="39"/>
        <v>C</v>
      </c>
      <c r="AQ121" s="155" t="str">
        <f t="shared" si="40"/>
        <v>Retired</v>
      </c>
      <c r="AS121" s="20">
        <v>2029</v>
      </c>
      <c r="AT121" s="16">
        <f>IF(AL121="Retired",0,HLOOKUP(AL121,'Fixed - Labor'!$C$29:$E$37,'Scenario 2'!$H$24,FALSE)*$AK121)</f>
        <v>0</v>
      </c>
      <c r="AU121" s="16">
        <f>IF(AM121="Retired",0,HLOOKUP(AM121,'Fixed - Labor'!$C$29:$E$37,'Scenario 2'!$H$24,FALSE)*$AK121)</f>
        <v>0</v>
      </c>
      <c r="AV121" s="16">
        <f>IF(AN121="Retired",0,HLOOKUP(AN121,'Fixed - Labor'!$C$29:$E$37,'Scenario 2'!$H$24,FALSE)*$AK121)</f>
        <v>0</v>
      </c>
      <c r="AW121" s="16">
        <f>IF(AO121="Retired",0,HLOOKUP(AO121,'Fixed - Labor'!$C$29:$E$37,'Scenario 2'!$H$24,FALSE)*$AK121)</f>
        <v>0</v>
      </c>
      <c r="AX121" s="16">
        <f>IF(AP121="Retired",0,HLOOKUP(AP121,'Fixed - Labor'!$C$29:$E$37,'Scenario 2'!$H$24,FALSE)*$AK121)</f>
        <v>15289823.884228075</v>
      </c>
      <c r="AY121" s="16">
        <f>IF(AQ121="Retired",0,HLOOKUP(AQ121,'Fixed - Labor'!$C$29:$E$37,'Scenario 2'!$H$24,FALSE)*$AK121)</f>
        <v>0</v>
      </c>
      <c r="BA121" s="120"/>
      <c r="BB121" s="138"/>
      <c r="BC121" s="138"/>
      <c r="BD121" s="138"/>
      <c r="BE121" s="138"/>
      <c r="BF121" s="138"/>
      <c r="BG121" s="138"/>
      <c r="BI121" s="120"/>
      <c r="BJ121" s="138"/>
      <c r="BK121" s="138"/>
      <c r="BL121" s="138"/>
      <c r="BM121" s="138"/>
      <c r="BN121" s="138"/>
      <c r="BO121" s="138"/>
    </row>
    <row r="122" spans="1:67">
      <c r="A122" s="67"/>
      <c r="B122" s="67"/>
      <c r="C122" s="67"/>
      <c r="D122" s="67"/>
      <c r="E122" s="67"/>
      <c r="F122" s="67"/>
      <c r="G122" s="67"/>
      <c r="H122" s="20">
        <v>2030</v>
      </c>
      <c r="I122" s="16">
        <f t="shared" si="41"/>
        <v>0</v>
      </c>
      <c r="J122" s="16">
        <f t="shared" si="29"/>
        <v>0</v>
      </c>
      <c r="K122" s="16">
        <f t="shared" si="29"/>
        <v>0</v>
      </c>
      <c r="L122" s="249">
        <f t="shared" si="29"/>
        <v>0</v>
      </c>
      <c r="M122" s="249">
        <f t="shared" si="29"/>
        <v>0</v>
      </c>
      <c r="N122" s="16">
        <f t="shared" si="29"/>
        <v>0</v>
      </c>
      <c r="O122" s="67"/>
      <c r="P122" s="67"/>
      <c r="Q122" s="67"/>
      <c r="R122" s="67"/>
      <c r="S122" s="20">
        <v>2030</v>
      </c>
      <c r="T122" s="136">
        <f>HLOOKUP($S122,'Fixed - Labor'!$A$21:$AE$24,2,FALSE)</f>
        <v>7797710.8521214556</v>
      </c>
      <c r="U122" s="155" t="str">
        <f t="shared" si="42"/>
        <v>Retired</v>
      </c>
      <c r="V122" s="155" t="str">
        <f t="shared" si="30"/>
        <v>Retired</v>
      </c>
      <c r="W122" s="155" t="str">
        <f t="shared" si="31"/>
        <v>Retired</v>
      </c>
      <c r="X122" s="155" t="str">
        <f t="shared" si="32"/>
        <v>Retired</v>
      </c>
      <c r="Y122" s="155" t="str">
        <f t="shared" si="33"/>
        <v>Retired</v>
      </c>
      <c r="Z122" s="155" t="str">
        <f t="shared" si="34"/>
        <v>Retired</v>
      </c>
      <c r="AB122" s="20">
        <v>2030</v>
      </c>
      <c r="AC122" s="16">
        <f>IF(U122="Retired",0,HLOOKUP(U122,'Fixed - Labor'!$C$29:$E$37,'Scenario 2'!$H$24,FALSE)*$T122)</f>
        <v>0</v>
      </c>
      <c r="AD122" s="16">
        <f>IF(V122="Retired",0,HLOOKUP(V122,'Fixed - Labor'!$C$29:$E$37,'Scenario 2'!$H$24,FALSE)*$T122)</f>
        <v>0</v>
      </c>
      <c r="AE122" s="16">
        <f>IF(W122="Retired",0,HLOOKUP(W122,'Fixed - Labor'!$C$29:$E$37,'Scenario 2'!$H$24,FALSE)*$T122)</f>
        <v>0</v>
      </c>
      <c r="AF122" s="16">
        <f>IF(X122="Retired",0,HLOOKUP(X122,'Fixed - Labor'!$C$29:$E$37,'Scenario 2'!$H$24,FALSE)*$T122)</f>
        <v>0</v>
      </c>
      <c r="AG122" s="16">
        <f>IF(Y122="Retired",0,HLOOKUP(Y122,'Fixed - Labor'!$C$29:$E$37,'Scenario 2'!$H$24,FALSE)*$T122)</f>
        <v>0</v>
      </c>
      <c r="AH122" s="16">
        <f>IF(Z122="Retired",0,HLOOKUP(Z122,'Fixed - Labor'!$C$29:$E$37,'Scenario 2'!$H$24,FALSE)*$T122)</f>
        <v>0</v>
      </c>
      <c r="AJ122" s="20">
        <v>2030</v>
      </c>
      <c r="AK122" s="16">
        <f>HLOOKUP($AJ122,'Fixed - Labor'!$A$21:$AE$24,3,FALSE)</f>
        <v>16041209.515110143</v>
      </c>
      <c r="AL122" s="155" t="str">
        <f t="shared" si="43"/>
        <v>Retired</v>
      </c>
      <c r="AM122" s="155" t="str">
        <f t="shared" si="36"/>
        <v>Retired</v>
      </c>
      <c r="AN122" s="155" t="str">
        <f t="shared" si="37"/>
        <v>Retired</v>
      </c>
      <c r="AO122" s="155" t="str">
        <f t="shared" si="38"/>
        <v>Retired</v>
      </c>
      <c r="AP122" s="155" t="str">
        <f t="shared" si="39"/>
        <v>Retired</v>
      </c>
      <c r="AQ122" s="155" t="str">
        <f t="shared" si="40"/>
        <v>Retired</v>
      </c>
      <c r="AS122" s="20">
        <v>2030</v>
      </c>
      <c r="AT122" s="16">
        <f>IF(AL122="Retired",0,HLOOKUP(AL122,'Fixed - Labor'!$C$29:$E$37,'Scenario 2'!$H$24,FALSE)*$AK122)</f>
        <v>0</v>
      </c>
      <c r="AU122" s="16">
        <f>IF(AM122="Retired",0,HLOOKUP(AM122,'Fixed - Labor'!$C$29:$E$37,'Scenario 2'!$H$24,FALSE)*$AK122)</f>
        <v>0</v>
      </c>
      <c r="AV122" s="16">
        <f>IF(AN122="Retired",0,HLOOKUP(AN122,'Fixed - Labor'!$C$29:$E$37,'Scenario 2'!$H$24,FALSE)*$AK122)</f>
        <v>0</v>
      </c>
      <c r="AW122" s="16">
        <f>IF(AO122="Retired",0,HLOOKUP(AO122,'Fixed - Labor'!$C$29:$E$37,'Scenario 2'!$H$24,FALSE)*$AK122)</f>
        <v>0</v>
      </c>
      <c r="AX122" s="16">
        <f>IF(AP122="Retired",0,HLOOKUP(AP122,'Fixed - Labor'!$C$29:$E$37,'Scenario 2'!$H$24,FALSE)*$AK122)</f>
        <v>0</v>
      </c>
      <c r="AY122" s="16">
        <f>IF(AQ122="Retired",0,HLOOKUP(AQ122,'Fixed - Labor'!$C$29:$E$37,'Scenario 2'!$H$24,FALSE)*$AK122)</f>
        <v>0</v>
      </c>
      <c r="BA122" s="120"/>
      <c r="BB122" s="138"/>
      <c r="BC122" s="138"/>
      <c r="BD122" s="138"/>
      <c r="BE122" s="138"/>
      <c r="BF122" s="138"/>
      <c r="BG122" s="138"/>
      <c r="BI122" s="120"/>
      <c r="BJ122" s="138"/>
      <c r="BK122" s="138"/>
      <c r="BL122" s="138"/>
      <c r="BM122" s="138"/>
      <c r="BN122" s="138"/>
      <c r="BO122" s="138"/>
    </row>
    <row r="123" spans="1:67">
      <c r="A123" s="67"/>
      <c r="B123" s="67"/>
      <c r="C123" s="67"/>
      <c r="D123" s="67"/>
      <c r="E123" s="67"/>
      <c r="F123" s="67"/>
      <c r="G123" s="67"/>
      <c r="H123" s="20">
        <v>2031</v>
      </c>
      <c r="I123" s="16">
        <f t="shared" si="41"/>
        <v>0</v>
      </c>
      <c r="J123" s="16">
        <f t="shared" si="29"/>
        <v>0</v>
      </c>
      <c r="K123" s="16">
        <f t="shared" si="29"/>
        <v>0</v>
      </c>
      <c r="L123" s="16">
        <f t="shared" si="29"/>
        <v>0</v>
      </c>
      <c r="M123" s="16">
        <f t="shared" si="29"/>
        <v>0</v>
      </c>
      <c r="N123" s="16">
        <f t="shared" si="29"/>
        <v>0</v>
      </c>
      <c r="O123" s="67"/>
      <c r="P123" s="67"/>
      <c r="Q123" s="67"/>
      <c r="R123" s="67"/>
      <c r="S123" s="20">
        <v>2031</v>
      </c>
      <c r="T123" s="136">
        <f>HLOOKUP($S123,'Fixed - Labor'!$A$21:$AE$24,2,FALSE)</f>
        <v>7953665.0691638831</v>
      </c>
      <c r="U123" s="155" t="str">
        <f t="shared" si="42"/>
        <v>Retired</v>
      </c>
      <c r="V123" s="155" t="str">
        <f t="shared" si="30"/>
        <v>Retired</v>
      </c>
      <c r="W123" s="155" t="str">
        <f t="shared" si="31"/>
        <v>Retired</v>
      </c>
      <c r="X123" s="155" t="str">
        <f t="shared" si="32"/>
        <v>Retired</v>
      </c>
      <c r="Y123" s="155" t="str">
        <f t="shared" si="33"/>
        <v>Retired</v>
      </c>
      <c r="Z123" s="155" t="str">
        <f t="shared" si="34"/>
        <v>Retired</v>
      </c>
      <c r="AB123" s="20">
        <v>2031</v>
      </c>
      <c r="AC123" s="16">
        <f>IF(U123="Retired",0,HLOOKUP(U123,'Fixed - Labor'!$C$29:$E$37,'Scenario 2'!$H$24,FALSE)*$T123)</f>
        <v>0</v>
      </c>
      <c r="AD123" s="16">
        <f>IF(V123="Retired",0,HLOOKUP(V123,'Fixed - Labor'!$C$29:$E$37,'Scenario 2'!$H$24,FALSE)*$T123)</f>
        <v>0</v>
      </c>
      <c r="AE123" s="16">
        <f>IF(W123="Retired",0,HLOOKUP(W123,'Fixed - Labor'!$C$29:$E$37,'Scenario 2'!$H$24,FALSE)*$T123)</f>
        <v>0</v>
      </c>
      <c r="AF123" s="16">
        <f>IF(X123="Retired",0,HLOOKUP(X123,'Fixed - Labor'!$C$29:$E$37,'Scenario 2'!$H$24,FALSE)*$T123)</f>
        <v>0</v>
      </c>
      <c r="AG123" s="16">
        <f>IF(Y123="Retired",0,HLOOKUP(Y123,'Fixed - Labor'!$C$29:$E$37,'Scenario 2'!$H$24,FALSE)*$T123)</f>
        <v>0</v>
      </c>
      <c r="AH123" s="16">
        <f>IF(Z123="Retired",0,HLOOKUP(Z123,'Fixed - Labor'!$C$29:$E$37,'Scenario 2'!$H$24,FALSE)*$T123)</f>
        <v>0</v>
      </c>
      <c r="AJ123" s="20">
        <v>2031</v>
      </c>
      <c r="AK123" s="16">
        <f>HLOOKUP($AJ123,'Fixed - Labor'!$A$21:$AE$24,3,FALSE)</f>
        <v>16362033.705412343</v>
      </c>
      <c r="AL123" s="155" t="str">
        <f t="shared" si="43"/>
        <v>Retired</v>
      </c>
      <c r="AM123" s="155" t="str">
        <f t="shared" si="36"/>
        <v>Retired</v>
      </c>
      <c r="AN123" s="155" t="str">
        <f t="shared" si="37"/>
        <v>Retired</v>
      </c>
      <c r="AO123" s="155" t="str">
        <f t="shared" si="38"/>
        <v>Retired</v>
      </c>
      <c r="AP123" s="155" t="str">
        <f t="shared" si="39"/>
        <v>Retired</v>
      </c>
      <c r="AQ123" s="155" t="str">
        <f t="shared" si="40"/>
        <v>Retired</v>
      </c>
      <c r="AS123" s="20">
        <v>2031</v>
      </c>
      <c r="AT123" s="16">
        <f>IF(AL123="Retired",0,HLOOKUP(AL123,'Fixed - Labor'!$C$29:$E$37,'Scenario 2'!$H$24,FALSE)*$AK123)</f>
        <v>0</v>
      </c>
      <c r="AU123" s="16">
        <f>IF(AM123="Retired",0,HLOOKUP(AM123,'Fixed - Labor'!$C$29:$E$37,'Scenario 2'!$H$24,FALSE)*$AK123)</f>
        <v>0</v>
      </c>
      <c r="AV123" s="16">
        <f>IF(AN123="Retired",0,HLOOKUP(AN123,'Fixed - Labor'!$C$29:$E$37,'Scenario 2'!$H$24,FALSE)*$AK123)</f>
        <v>0</v>
      </c>
      <c r="AW123" s="16">
        <f>IF(AO123="Retired",0,HLOOKUP(AO123,'Fixed - Labor'!$C$29:$E$37,'Scenario 2'!$H$24,FALSE)*$AK123)</f>
        <v>0</v>
      </c>
      <c r="AX123" s="16">
        <f>IF(AP123="Retired",0,HLOOKUP(AP123,'Fixed - Labor'!$C$29:$E$37,'Scenario 2'!$H$24,FALSE)*$AK123)</f>
        <v>0</v>
      </c>
      <c r="AY123" s="16">
        <f>IF(AQ123="Retired",0,HLOOKUP(AQ123,'Fixed - Labor'!$C$29:$E$37,'Scenario 2'!$H$24,FALSE)*$AK123)</f>
        <v>0</v>
      </c>
      <c r="BA123" s="120"/>
      <c r="BB123" s="138"/>
      <c r="BC123" s="138"/>
      <c r="BD123" s="138"/>
      <c r="BE123" s="138"/>
      <c r="BF123" s="138"/>
      <c r="BG123" s="138"/>
      <c r="BI123" s="120"/>
      <c r="BJ123" s="138"/>
      <c r="BK123" s="138"/>
      <c r="BL123" s="138"/>
      <c r="BM123" s="138"/>
      <c r="BN123" s="138"/>
      <c r="BO123" s="138"/>
    </row>
    <row r="124" spans="1:67">
      <c r="A124" s="67"/>
      <c r="B124" s="67"/>
      <c r="C124" s="67"/>
      <c r="D124" s="67"/>
      <c r="E124" s="67"/>
      <c r="F124" s="67"/>
      <c r="G124" s="67"/>
      <c r="H124" s="20">
        <v>2032</v>
      </c>
      <c r="I124" s="16">
        <f t="shared" si="41"/>
        <v>0</v>
      </c>
      <c r="J124" s="16">
        <f t="shared" si="29"/>
        <v>0</v>
      </c>
      <c r="K124" s="16">
        <f t="shared" si="29"/>
        <v>0</v>
      </c>
      <c r="L124" s="16">
        <f t="shared" si="29"/>
        <v>0</v>
      </c>
      <c r="M124" s="16">
        <f t="shared" si="29"/>
        <v>0</v>
      </c>
      <c r="N124" s="16">
        <f t="shared" si="29"/>
        <v>0</v>
      </c>
      <c r="O124" s="67"/>
      <c r="P124" s="67"/>
      <c r="Q124" s="67"/>
      <c r="R124" s="67"/>
      <c r="S124" s="20">
        <v>2032</v>
      </c>
      <c r="T124" s="136">
        <f>HLOOKUP($S124,'Fixed - Labor'!$A$21:$AE$24,2,FALSE)</f>
        <v>8112738.3705471605</v>
      </c>
      <c r="U124" s="155" t="str">
        <f t="shared" si="42"/>
        <v>Retired</v>
      </c>
      <c r="V124" s="155" t="str">
        <f t="shared" si="30"/>
        <v>Retired</v>
      </c>
      <c r="W124" s="155" t="str">
        <f t="shared" si="31"/>
        <v>Retired</v>
      </c>
      <c r="X124" s="155" t="str">
        <f t="shared" si="32"/>
        <v>Retired</v>
      </c>
      <c r="Y124" s="155" t="str">
        <f t="shared" si="33"/>
        <v>Retired</v>
      </c>
      <c r="Z124" s="155" t="str">
        <f t="shared" si="34"/>
        <v>Retired</v>
      </c>
      <c r="AB124" s="20">
        <v>2032</v>
      </c>
      <c r="AC124" s="16">
        <f>IF(U124="Retired",0,HLOOKUP(U124,'Fixed - Labor'!$C$29:$E$37,'Scenario 2'!$H$24,FALSE)*$T124)</f>
        <v>0</v>
      </c>
      <c r="AD124" s="16">
        <f>IF(V124="Retired",0,HLOOKUP(V124,'Fixed - Labor'!$C$29:$E$37,'Scenario 2'!$H$24,FALSE)*$T124)</f>
        <v>0</v>
      </c>
      <c r="AE124" s="16">
        <f>IF(W124="Retired",0,HLOOKUP(W124,'Fixed - Labor'!$C$29:$E$37,'Scenario 2'!$H$24,FALSE)*$T124)</f>
        <v>0</v>
      </c>
      <c r="AF124" s="16">
        <f>IF(X124="Retired",0,HLOOKUP(X124,'Fixed - Labor'!$C$29:$E$37,'Scenario 2'!$H$24,FALSE)*$T124)</f>
        <v>0</v>
      </c>
      <c r="AG124" s="16">
        <f>IF(Y124="Retired",0,HLOOKUP(Y124,'Fixed - Labor'!$C$29:$E$37,'Scenario 2'!$H$24,FALSE)*$T124)</f>
        <v>0</v>
      </c>
      <c r="AH124" s="16">
        <f>IF(Z124="Retired",0,HLOOKUP(Z124,'Fixed - Labor'!$C$29:$E$37,'Scenario 2'!$H$24,FALSE)*$T124)</f>
        <v>0</v>
      </c>
      <c r="AJ124" s="20">
        <v>2032</v>
      </c>
      <c r="AK124" s="16">
        <f>HLOOKUP($AJ124,'Fixed - Labor'!$A$21:$AE$24,3,FALSE)</f>
        <v>16689274.379520589</v>
      </c>
      <c r="AL124" s="155" t="str">
        <f t="shared" si="43"/>
        <v>Retired</v>
      </c>
      <c r="AM124" s="155" t="str">
        <f t="shared" si="36"/>
        <v>Retired</v>
      </c>
      <c r="AN124" s="155" t="str">
        <f t="shared" si="37"/>
        <v>Retired</v>
      </c>
      <c r="AO124" s="155" t="str">
        <f t="shared" si="38"/>
        <v>Retired</v>
      </c>
      <c r="AP124" s="155" t="str">
        <f t="shared" si="39"/>
        <v>Retired</v>
      </c>
      <c r="AQ124" s="155" t="str">
        <f t="shared" si="40"/>
        <v>Retired</v>
      </c>
      <c r="AS124" s="20">
        <v>2032</v>
      </c>
      <c r="AT124" s="16">
        <f>IF(AL124="Retired",0,HLOOKUP(AL124,'Fixed - Labor'!$C$29:$E$37,'Scenario 2'!$H$24,FALSE)*$AK124)</f>
        <v>0</v>
      </c>
      <c r="AU124" s="16">
        <f>IF(AM124="Retired",0,HLOOKUP(AM124,'Fixed - Labor'!$C$29:$E$37,'Scenario 2'!$H$24,FALSE)*$AK124)</f>
        <v>0</v>
      </c>
      <c r="AV124" s="16">
        <f>IF(AN124="Retired",0,HLOOKUP(AN124,'Fixed - Labor'!$C$29:$E$37,'Scenario 2'!$H$24,FALSE)*$AK124)</f>
        <v>0</v>
      </c>
      <c r="AW124" s="16">
        <f>IF(AO124="Retired",0,HLOOKUP(AO124,'Fixed - Labor'!$C$29:$E$37,'Scenario 2'!$H$24,FALSE)*$AK124)</f>
        <v>0</v>
      </c>
      <c r="AX124" s="16">
        <f>IF(AP124="Retired",0,HLOOKUP(AP124,'Fixed - Labor'!$C$29:$E$37,'Scenario 2'!$H$24,FALSE)*$AK124)</f>
        <v>0</v>
      </c>
      <c r="AY124" s="16">
        <f>IF(AQ124="Retired",0,HLOOKUP(AQ124,'Fixed - Labor'!$C$29:$E$37,'Scenario 2'!$H$24,FALSE)*$AK124)</f>
        <v>0</v>
      </c>
      <c r="BA124" s="120"/>
      <c r="BB124" s="138"/>
      <c r="BC124" s="138"/>
      <c r="BD124" s="138"/>
      <c r="BE124" s="138"/>
      <c r="BF124" s="138"/>
      <c r="BG124" s="138"/>
      <c r="BI124" s="120"/>
      <c r="BJ124" s="138"/>
      <c r="BK124" s="138"/>
      <c r="BL124" s="138"/>
      <c r="BM124" s="138"/>
      <c r="BN124" s="138"/>
      <c r="BO124" s="138"/>
    </row>
    <row r="125" spans="1:67">
      <c r="A125" s="67"/>
      <c r="B125" s="67"/>
      <c r="C125" s="67"/>
      <c r="D125" s="67"/>
      <c r="E125" s="67"/>
      <c r="F125" s="67"/>
      <c r="G125" s="67"/>
      <c r="H125" s="20">
        <v>2033</v>
      </c>
      <c r="I125" s="16">
        <f t="shared" si="41"/>
        <v>0</v>
      </c>
      <c r="J125" s="16">
        <f t="shared" si="29"/>
        <v>0</v>
      </c>
      <c r="K125" s="16">
        <f t="shared" si="29"/>
        <v>0</v>
      </c>
      <c r="L125" s="16">
        <f t="shared" si="29"/>
        <v>0</v>
      </c>
      <c r="M125" s="16">
        <f t="shared" si="29"/>
        <v>0</v>
      </c>
      <c r="N125" s="16">
        <f t="shared" si="29"/>
        <v>0</v>
      </c>
      <c r="O125" s="67"/>
      <c r="P125" s="67"/>
      <c r="Q125" s="67"/>
      <c r="R125" s="67"/>
      <c r="S125" s="20">
        <v>2033</v>
      </c>
      <c r="T125" s="136">
        <f>HLOOKUP($S125,'Fixed - Labor'!$A$21:$AE$24,2,FALSE)</f>
        <v>8274993.1379581038</v>
      </c>
      <c r="U125" s="155" t="str">
        <f t="shared" si="42"/>
        <v>Retired</v>
      </c>
      <c r="V125" s="155" t="str">
        <f t="shared" si="30"/>
        <v>Retired</v>
      </c>
      <c r="W125" s="155" t="str">
        <f t="shared" si="31"/>
        <v>Retired</v>
      </c>
      <c r="X125" s="155" t="str">
        <f t="shared" si="32"/>
        <v>Retired</v>
      </c>
      <c r="Y125" s="155" t="str">
        <f t="shared" si="33"/>
        <v>Retired</v>
      </c>
      <c r="Z125" s="155" t="str">
        <f t="shared" si="34"/>
        <v>Retired</v>
      </c>
      <c r="AB125" s="20">
        <v>2033</v>
      </c>
      <c r="AC125" s="16">
        <f>IF(U125="Retired",0,HLOOKUP(U125,'Fixed - Labor'!$C$29:$E$37,'Scenario 2'!$H$24,FALSE)*$T125)</f>
        <v>0</v>
      </c>
      <c r="AD125" s="16">
        <f>IF(V125="Retired",0,HLOOKUP(V125,'Fixed - Labor'!$C$29:$E$37,'Scenario 2'!$H$24,FALSE)*$T125)</f>
        <v>0</v>
      </c>
      <c r="AE125" s="16">
        <f>IF(W125="Retired",0,HLOOKUP(W125,'Fixed - Labor'!$C$29:$E$37,'Scenario 2'!$H$24,FALSE)*$T125)</f>
        <v>0</v>
      </c>
      <c r="AF125" s="16">
        <f>IF(X125="Retired",0,HLOOKUP(X125,'Fixed - Labor'!$C$29:$E$37,'Scenario 2'!$H$24,FALSE)*$T125)</f>
        <v>0</v>
      </c>
      <c r="AG125" s="16">
        <f>IF(Y125="Retired",0,HLOOKUP(Y125,'Fixed - Labor'!$C$29:$E$37,'Scenario 2'!$H$24,FALSE)*$T125)</f>
        <v>0</v>
      </c>
      <c r="AH125" s="16">
        <f>IF(Z125="Retired",0,HLOOKUP(Z125,'Fixed - Labor'!$C$29:$E$37,'Scenario 2'!$H$24,FALSE)*$T125)</f>
        <v>0</v>
      </c>
      <c r="AJ125" s="20">
        <v>2033</v>
      </c>
      <c r="AK125" s="16">
        <f>HLOOKUP($AJ125,'Fixed - Labor'!$A$21:$AE$24,3,FALSE)</f>
        <v>17023059.867111001</v>
      </c>
      <c r="AL125" s="155" t="str">
        <f t="shared" si="43"/>
        <v>Retired</v>
      </c>
      <c r="AM125" s="155" t="str">
        <f t="shared" si="36"/>
        <v>Retired</v>
      </c>
      <c r="AN125" s="155" t="str">
        <f t="shared" si="37"/>
        <v>Retired</v>
      </c>
      <c r="AO125" s="155" t="str">
        <f t="shared" si="38"/>
        <v>Retired</v>
      </c>
      <c r="AP125" s="155" t="str">
        <f t="shared" si="39"/>
        <v>Retired</v>
      </c>
      <c r="AQ125" s="155" t="str">
        <f t="shared" si="40"/>
        <v>Retired</v>
      </c>
      <c r="AS125" s="20">
        <v>2033</v>
      </c>
      <c r="AT125" s="16">
        <f>IF(AL125="Retired",0,HLOOKUP(AL125,'Fixed - Labor'!$C$29:$E$37,'Scenario 2'!$H$24,FALSE)*$AK125)</f>
        <v>0</v>
      </c>
      <c r="AU125" s="16">
        <f>IF(AM125="Retired",0,HLOOKUP(AM125,'Fixed - Labor'!$C$29:$E$37,'Scenario 2'!$H$24,FALSE)*$AK125)</f>
        <v>0</v>
      </c>
      <c r="AV125" s="16">
        <f>IF(AN125="Retired",0,HLOOKUP(AN125,'Fixed - Labor'!$C$29:$E$37,'Scenario 2'!$H$24,FALSE)*$AK125)</f>
        <v>0</v>
      </c>
      <c r="AW125" s="16">
        <f>IF(AO125="Retired",0,HLOOKUP(AO125,'Fixed - Labor'!$C$29:$E$37,'Scenario 2'!$H$24,FALSE)*$AK125)</f>
        <v>0</v>
      </c>
      <c r="AX125" s="16">
        <f>IF(AP125="Retired",0,HLOOKUP(AP125,'Fixed - Labor'!$C$29:$E$37,'Scenario 2'!$H$24,FALSE)*$AK125)</f>
        <v>0</v>
      </c>
      <c r="AY125" s="16">
        <f>IF(AQ125="Retired",0,HLOOKUP(AQ125,'Fixed - Labor'!$C$29:$E$37,'Scenario 2'!$H$24,FALSE)*$AK125)</f>
        <v>0</v>
      </c>
      <c r="BA125" s="120"/>
      <c r="BB125" s="138"/>
      <c r="BC125" s="138"/>
      <c r="BD125" s="138"/>
      <c r="BE125" s="138"/>
      <c r="BF125" s="138"/>
      <c r="BG125" s="138"/>
      <c r="BI125" s="120"/>
      <c r="BJ125" s="138"/>
      <c r="BK125" s="138"/>
      <c r="BL125" s="138"/>
      <c r="BM125" s="138"/>
      <c r="BN125" s="138"/>
      <c r="BO125" s="138"/>
    </row>
    <row r="126" spans="1:67">
      <c r="A126" s="67"/>
      <c r="B126" s="67"/>
      <c r="C126" s="67"/>
      <c r="D126" s="67"/>
      <c r="E126" s="67"/>
      <c r="F126" s="67"/>
      <c r="G126" s="67"/>
      <c r="H126" s="20">
        <v>2034</v>
      </c>
      <c r="I126" s="16">
        <f t="shared" si="41"/>
        <v>0</v>
      </c>
      <c r="J126" s="16">
        <f t="shared" si="29"/>
        <v>0</v>
      </c>
      <c r="K126" s="16">
        <f t="shared" si="29"/>
        <v>0</v>
      </c>
      <c r="L126" s="16">
        <f t="shared" si="29"/>
        <v>0</v>
      </c>
      <c r="M126" s="16">
        <f t="shared" si="29"/>
        <v>0</v>
      </c>
      <c r="N126" s="16">
        <f t="shared" si="29"/>
        <v>0</v>
      </c>
      <c r="O126" s="67"/>
      <c r="P126" s="67"/>
      <c r="Q126" s="67"/>
      <c r="R126" s="67"/>
      <c r="S126" s="20">
        <v>2034</v>
      </c>
      <c r="T126" s="136">
        <f>HLOOKUP($S126,'Fixed - Labor'!$A$21:$AE$24,2,FALSE)</f>
        <v>8440493.0007172655</v>
      </c>
      <c r="U126" s="155" t="str">
        <f t="shared" si="42"/>
        <v>Retired</v>
      </c>
      <c r="V126" s="155" t="str">
        <f t="shared" si="30"/>
        <v>Retired</v>
      </c>
      <c r="W126" s="155" t="str">
        <f t="shared" si="31"/>
        <v>Retired</v>
      </c>
      <c r="X126" s="155" t="str">
        <f t="shared" si="32"/>
        <v>Retired</v>
      </c>
      <c r="Y126" s="155" t="str">
        <f t="shared" si="33"/>
        <v>Retired</v>
      </c>
      <c r="Z126" s="155" t="str">
        <f t="shared" si="34"/>
        <v>Retired</v>
      </c>
      <c r="AB126" s="20">
        <v>2034</v>
      </c>
      <c r="AC126" s="16">
        <f>IF(U126="Retired",0,HLOOKUP(U126,'Fixed - Labor'!$C$29:$E$37,'Scenario 2'!$H$24,FALSE)*$T126)</f>
        <v>0</v>
      </c>
      <c r="AD126" s="16">
        <f>IF(V126="Retired",0,HLOOKUP(V126,'Fixed - Labor'!$C$29:$E$37,'Scenario 2'!$H$24,FALSE)*$T126)</f>
        <v>0</v>
      </c>
      <c r="AE126" s="16">
        <f>IF(W126="Retired",0,HLOOKUP(W126,'Fixed - Labor'!$C$29:$E$37,'Scenario 2'!$H$24,FALSE)*$T126)</f>
        <v>0</v>
      </c>
      <c r="AF126" s="16">
        <f>IF(X126="Retired",0,HLOOKUP(X126,'Fixed - Labor'!$C$29:$E$37,'Scenario 2'!$H$24,FALSE)*$T126)</f>
        <v>0</v>
      </c>
      <c r="AG126" s="16">
        <f>IF(Y126="Retired",0,HLOOKUP(Y126,'Fixed - Labor'!$C$29:$E$37,'Scenario 2'!$H$24,FALSE)*$T126)</f>
        <v>0</v>
      </c>
      <c r="AH126" s="16">
        <f>IF(Z126="Retired",0,HLOOKUP(Z126,'Fixed - Labor'!$C$29:$E$37,'Scenario 2'!$H$24,FALSE)*$T126)</f>
        <v>0</v>
      </c>
      <c r="AJ126" s="20">
        <v>2034</v>
      </c>
      <c r="AK126" s="16">
        <f>HLOOKUP($AJ126,'Fixed - Labor'!$A$21:$AE$24,3,FALSE)</f>
        <v>17363521.064453222</v>
      </c>
      <c r="AL126" s="155" t="str">
        <f t="shared" si="43"/>
        <v>Retired</v>
      </c>
      <c r="AM126" s="155" t="str">
        <f t="shared" si="36"/>
        <v>Retired</v>
      </c>
      <c r="AN126" s="155" t="str">
        <f t="shared" si="37"/>
        <v>Retired</v>
      </c>
      <c r="AO126" s="155" t="str">
        <f t="shared" si="38"/>
        <v>Retired</v>
      </c>
      <c r="AP126" s="155" t="str">
        <f t="shared" si="39"/>
        <v>Retired</v>
      </c>
      <c r="AQ126" s="155" t="str">
        <f t="shared" si="40"/>
        <v>Retired</v>
      </c>
      <c r="AS126" s="20">
        <v>2034</v>
      </c>
      <c r="AT126" s="16">
        <f>IF(AL126="Retired",0,HLOOKUP(AL126,'Fixed - Labor'!$C$29:$E$37,'Scenario 2'!$H$24,FALSE)*$AK126)</f>
        <v>0</v>
      </c>
      <c r="AU126" s="16">
        <f>IF(AM126="Retired",0,HLOOKUP(AM126,'Fixed - Labor'!$C$29:$E$37,'Scenario 2'!$H$24,FALSE)*$AK126)</f>
        <v>0</v>
      </c>
      <c r="AV126" s="16">
        <f>IF(AN126="Retired",0,HLOOKUP(AN126,'Fixed - Labor'!$C$29:$E$37,'Scenario 2'!$H$24,FALSE)*$AK126)</f>
        <v>0</v>
      </c>
      <c r="AW126" s="16">
        <f>IF(AO126="Retired",0,HLOOKUP(AO126,'Fixed - Labor'!$C$29:$E$37,'Scenario 2'!$H$24,FALSE)*$AK126)</f>
        <v>0</v>
      </c>
      <c r="AX126" s="16">
        <f>IF(AP126="Retired",0,HLOOKUP(AP126,'Fixed - Labor'!$C$29:$E$37,'Scenario 2'!$H$24,FALSE)*$AK126)</f>
        <v>0</v>
      </c>
      <c r="AY126" s="16">
        <f>IF(AQ126="Retired",0,HLOOKUP(AQ126,'Fixed - Labor'!$C$29:$E$37,'Scenario 2'!$H$24,FALSE)*$AK126)</f>
        <v>0</v>
      </c>
      <c r="BA126" s="120"/>
      <c r="BB126" s="138"/>
      <c r="BC126" s="138"/>
      <c r="BD126" s="138"/>
      <c r="BE126" s="138"/>
      <c r="BF126" s="138"/>
      <c r="BG126" s="138"/>
      <c r="BI126" s="120"/>
      <c r="BJ126" s="138"/>
      <c r="BK126" s="138"/>
      <c r="BL126" s="138"/>
      <c r="BM126" s="138"/>
      <c r="BN126" s="138"/>
      <c r="BO126" s="138"/>
    </row>
    <row r="127" spans="1:67">
      <c r="A127" s="67"/>
      <c r="B127" s="67"/>
      <c r="C127" s="67"/>
      <c r="D127" s="67"/>
      <c r="E127" s="67"/>
      <c r="F127" s="67"/>
      <c r="G127" s="67"/>
      <c r="H127" s="20">
        <v>2035</v>
      </c>
      <c r="I127" s="16">
        <f t="shared" si="41"/>
        <v>0</v>
      </c>
      <c r="J127" s="16">
        <f t="shared" si="29"/>
        <v>0</v>
      </c>
      <c r="K127" s="16">
        <f t="shared" si="29"/>
        <v>0</v>
      </c>
      <c r="L127" s="16">
        <f t="shared" si="29"/>
        <v>0</v>
      </c>
      <c r="M127" s="16">
        <f t="shared" si="29"/>
        <v>0</v>
      </c>
      <c r="N127" s="16">
        <f t="shared" si="29"/>
        <v>0</v>
      </c>
      <c r="O127" s="67"/>
      <c r="P127" s="67"/>
      <c r="Q127" s="67"/>
      <c r="R127" s="67"/>
      <c r="S127" s="20">
        <v>2035</v>
      </c>
      <c r="T127" s="136">
        <f>HLOOKUP($S127,'Fixed - Labor'!$A$21:$AE$24,2,FALSE)</f>
        <v>8609302.860731611</v>
      </c>
      <c r="U127" s="155" t="str">
        <f t="shared" si="42"/>
        <v>Retired</v>
      </c>
      <c r="V127" s="155" t="str">
        <f t="shared" si="30"/>
        <v>Retired</v>
      </c>
      <c r="W127" s="155" t="str">
        <f t="shared" si="31"/>
        <v>Retired</v>
      </c>
      <c r="X127" s="155" t="str">
        <f t="shared" si="32"/>
        <v>Retired</v>
      </c>
      <c r="Y127" s="155" t="str">
        <f t="shared" si="33"/>
        <v>Retired</v>
      </c>
      <c r="Z127" s="155" t="str">
        <f t="shared" si="34"/>
        <v>Retired</v>
      </c>
      <c r="AB127" s="20">
        <v>2035</v>
      </c>
      <c r="AC127" s="16">
        <f>IF(U127="Retired",0,HLOOKUP(U127,'Fixed - Labor'!$C$29:$E$37,'Scenario 2'!$H$24,FALSE)*$T127)</f>
        <v>0</v>
      </c>
      <c r="AD127" s="16">
        <f>IF(V127="Retired",0,HLOOKUP(V127,'Fixed - Labor'!$C$29:$E$37,'Scenario 2'!$H$24,FALSE)*$T127)</f>
        <v>0</v>
      </c>
      <c r="AE127" s="16">
        <f>IF(W127="Retired",0,HLOOKUP(W127,'Fixed - Labor'!$C$29:$E$37,'Scenario 2'!$H$24,FALSE)*$T127)</f>
        <v>0</v>
      </c>
      <c r="AF127" s="16">
        <f>IF(X127="Retired",0,HLOOKUP(X127,'Fixed - Labor'!$C$29:$E$37,'Scenario 2'!$H$24,FALSE)*$T127)</f>
        <v>0</v>
      </c>
      <c r="AG127" s="16">
        <f>IF(Y127="Retired",0,HLOOKUP(Y127,'Fixed - Labor'!$C$29:$E$37,'Scenario 2'!$H$24,FALSE)*$T127)</f>
        <v>0</v>
      </c>
      <c r="AH127" s="16">
        <f>IF(Z127="Retired",0,HLOOKUP(Z127,'Fixed - Labor'!$C$29:$E$37,'Scenario 2'!$H$24,FALSE)*$T127)</f>
        <v>0</v>
      </c>
      <c r="AJ127" s="20">
        <v>2035</v>
      </c>
      <c r="AK127" s="16">
        <f>HLOOKUP($AJ127,'Fixed - Labor'!$A$21:$AE$24,3,FALSE)</f>
        <v>17710791.485742286</v>
      </c>
      <c r="AL127" s="155" t="str">
        <f t="shared" si="43"/>
        <v>Retired</v>
      </c>
      <c r="AM127" s="155" t="str">
        <f t="shared" si="36"/>
        <v>Retired</v>
      </c>
      <c r="AN127" s="155" t="str">
        <f t="shared" si="37"/>
        <v>Retired</v>
      </c>
      <c r="AO127" s="155" t="str">
        <f t="shared" si="38"/>
        <v>Retired</v>
      </c>
      <c r="AP127" s="155" t="str">
        <f t="shared" si="39"/>
        <v>Retired</v>
      </c>
      <c r="AQ127" s="155" t="str">
        <f t="shared" si="40"/>
        <v>Retired</v>
      </c>
      <c r="AS127" s="20">
        <v>2035</v>
      </c>
      <c r="AT127" s="16">
        <f>IF(AL127="Retired",0,HLOOKUP(AL127,'Fixed - Labor'!$C$29:$E$37,'Scenario 2'!$H$24,FALSE)*$AK127)</f>
        <v>0</v>
      </c>
      <c r="AU127" s="16">
        <f>IF(AM127="Retired",0,HLOOKUP(AM127,'Fixed - Labor'!$C$29:$E$37,'Scenario 2'!$H$24,FALSE)*$AK127)</f>
        <v>0</v>
      </c>
      <c r="AV127" s="16">
        <f>IF(AN127="Retired",0,HLOOKUP(AN127,'Fixed - Labor'!$C$29:$E$37,'Scenario 2'!$H$24,FALSE)*$AK127)</f>
        <v>0</v>
      </c>
      <c r="AW127" s="16">
        <f>IF(AO127="Retired",0,HLOOKUP(AO127,'Fixed - Labor'!$C$29:$E$37,'Scenario 2'!$H$24,FALSE)*$AK127)</f>
        <v>0</v>
      </c>
      <c r="AX127" s="16">
        <f>IF(AP127="Retired",0,HLOOKUP(AP127,'Fixed - Labor'!$C$29:$E$37,'Scenario 2'!$H$24,FALSE)*$AK127)</f>
        <v>0</v>
      </c>
      <c r="AY127" s="16">
        <f>IF(AQ127="Retired",0,HLOOKUP(AQ127,'Fixed - Labor'!$C$29:$E$37,'Scenario 2'!$H$24,FALSE)*$AK127)</f>
        <v>0</v>
      </c>
      <c r="BA127" s="120"/>
      <c r="BB127" s="138"/>
      <c r="BC127" s="138"/>
      <c r="BD127" s="138"/>
      <c r="BE127" s="138"/>
      <c r="BF127" s="138"/>
      <c r="BG127" s="138"/>
      <c r="BI127" s="120"/>
      <c r="BJ127" s="138"/>
      <c r="BK127" s="138"/>
      <c r="BL127" s="138"/>
      <c r="BM127" s="138"/>
      <c r="BN127" s="138"/>
      <c r="BO127" s="138"/>
    </row>
    <row r="128" spans="1:67">
      <c r="A128" s="67"/>
      <c r="B128" s="67"/>
      <c r="C128" s="67"/>
      <c r="D128" s="67"/>
      <c r="E128" s="67"/>
      <c r="F128" s="67"/>
      <c r="G128" s="67"/>
      <c r="H128" s="20">
        <v>2036</v>
      </c>
      <c r="I128" s="16">
        <f t="shared" si="41"/>
        <v>0</v>
      </c>
      <c r="J128" s="16">
        <f t="shared" si="29"/>
        <v>0</v>
      </c>
      <c r="K128" s="16">
        <f t="shared" si="29"/>
        <v>0</v>
      </c>
      <c r="L128" s="16">
        <f t="shared" si="29"/>
        <v>0</v>
      </c>
      <c r="M128" s="16">
        <f t="shared" si="29"/>
        <v>0</v>
      </c>
      <c r="N128" s="16">
        <f t="shared" si="29"/>
        <v>0</v>
      </c>
      <c r="O128" s="67"/>
      <c r="P128" s="67"/>
      <c r="Q128" s="67"/>
      <c r="R128" s="67"/>
      <c r="S128" s="20">
        <v>2036</v>
      </c>
      <c r="T128" s="136">
        <f>HLOOKUP($S128,'Fixed - Labor'!$A$21:$AE$24,2,FALSE)</f>
        <v>8781488.9179462418</v>
      </c>
      <c r="U128" s="155" t="str">
        <f t="shared" si="42"/>
        <v>Retired</v>
      </c>
      <c r="V128" s="155" t="str">
        <f t="shared" si="30"/>
        <v>Retired</v>
      </c>
      <c r="W128" s="155" t="str">
        <f t="shared" si="31"/>
        <v>Retired</v>
      </c>
      <c r="X128" s="155" t="str">
        <f t="shared" si="32"/>
        <v>Retired</v>
      </c>
      <c r="Y128" s="155" t="str">
        <f t="shared" si="33"/>
        <v>Retired</v>
      </c>
      <c r="Z128" s="155" t="str">
        <f t="shared" si="34"/>
        <v>Retired</v>
      </c>
      <c r="AB128" s="20">
        <v>2036</v>
      </c>
      <c r="AC128" s="16">
        <f>IF(U128="Retired",0,HLOOKUP(U128,'Fixed - Labor'!$C$29:$E$37,'Scenario 2'!$H$24,FALSE)*$T128)</f>
        <v>0</v>
      </c>
      <c r="AD128" s="16">
        <f>IF(V128="Retired",0,HLOOKUP(V128,'Fixed - Labor'!$C$29:$E$37,'Scenario 2'!$H$24,FALSE)*$T128)</f>
        <v>0</v>
      </c>
      <c r="AE128" s="16">
        <f>IF(W128="Retired",0,HLOOKUP(W128,'Fixed - Labor'!$C$29:$E$37,'Scenario 2'!$H$24,FALSE)*$T128)</f>
        <v>0</v>
      </c>
      <c r="AF128" s="16">
        <f>IF(X128="Retired",0,HLOOKUP(X128,'Fixed - Labor'!$C$29:$E$37,'Scenario 2'!$H$24,FALSE)*$T128)</f>
        <v>0</v>
      </c>
      <c r="AG128" s="16">
        <f>IF(Y128="Retired",0,HLOOKUP(Y128,'Fixed - Labor'!$C$29:$E$37,'Scenario 2'!$H$24,FALSE)*$T128)</f>
        <v>0</v>
      </c>
      <c r="AH128" s="16">
        <f>IF(Z128="Retired",0,HLOOKUP(Z128,'Fixed - Labor'!$C$29:$E$37,'Scenario 2'!$H$24,FALSE)*$T128)</f>
        <v>0</v>
      </c>
      <c r="AJ128" s="20">
        <v>2036</v>
      </c>
      <c r="AK128" s="16">
        <f>HLOOKUP($AJ128,'Fixed - Labor'!$A$21:$AE$24,3,FALSE)</f>
        <v>18065007.315457128</v>
      </c>
      <c r="AL128" s="155" t="str">
        <f t="shared" si="43"/>
        <v>Retired</v>
      </c>
      <c r="AM128" s="155" t="str">
        <f t="shared" si="36"/>
        <v>Retired</v>
      </c>
      <c r="AN128" s="155" t="str">
        <f t="shared" si="37"/>
        <v>Retired</v>
      </c>
      <c r="AO128" s="155" t="str">
        <f t="shared" si="38"/>
        <v>Retired</v>
      </c>
      <c r="AP128" s="155" t="str">
        <f t="shared" si="39"/>
        <v>Retired</v>
      </c>
      <c r="AQ128" s="155" t="str">
        <f t="shared" si="40"/>
        <v>Retired</v>
      </c>
      <c r="AS128" s="20">
        <v>2036</v>
      </c>
      <c r="AT128" s="16">
        <f>IF(AL128="Retired",0,HLOOKUP(AL128,'Fixed - Labor'!$C$29:$E$37,'Scenario 2'!$H$24,FALSE)*$AK128)</f>
        <v>0</v>
      </c>
      <c r="AU128" s="16">
        <f>IF(AM128="Retired",0,HLOOKUP(AM128,'Fixed - Labor'!$C$29:$E$37,'Scenario 2'!$H$24,FALSE)*$AK128)</f>
        <v>0</v>
      </c>
      <c r="AV128" s="16">
        <f>IF(AN128="Retired",0,HLOOKUP(AN128,'Fixed - Labor'!$C$29:$E$37,'Scenario 2'!$H$24,FALSE)*$AK128)</f>
        <v>0</v>
      </c>
      <c r="AW128" s="16">
        <f>IF(AO128="Retired",0,HLOOKUP(AO128,'Fixed - Labor'!$C$29:$E$37,'Scenario 2'!$H$24,FALSE)*$AK128)</f>
        <v>0</v>
      </c>
      <c r="AX128" s="16">
        <f>IF(AP128="Retired",0,HLOOKUP(AP128,'Fixed - Labor'!$C$29:$E$37,'Scenario 2'!$H$24,FALSE)*$AK128)</f>
        <v>0</v>
      </c>
      <c r="AY128" s="16">
        <f>IF(AQ128="Retired",0,HLOOKUP(AQ128,'Fixed - Labor'!$C$29:$E$37,'Scenario 2'!$H$24,FALSE)*$AK128)</f>
        <v>0</v>
      </c>
      <c r="BA128" s="120"/>
      <c r="BB128" s="138"/>
      <c r="BC128" s="138"/>
      <c r="BD128" s="138"/>
      <c r="BE128" s="138"/>
      <c r="BF128" s="138"/>
      <c r="BG128" s="138"/>
      <c r="BI128" s="120"/>
      <c r="BJ128" s="138"/>
      <c r="BK128" s="138"/>
      <c r="BL128" s="138"/>
      <c r="BM128" s="138"/>
      <c r="BN128" s="138"/>
      <c r="BO128" s="138"/>
    </row>
    <row r="129" spans="1:67">
      <c r="A129" s="67"/>
      <c r="B129" s="67"/>
      <c r="C129" s="67"/>
      <c r="D129" s="67"/>
      <c r="E129" s="67"/>
      <c r="F129" s="67"/>
      <c r="G129" s="67"/>
      <c r="H129" s="20">
        <v>2037</v>
      </c>
      <c r="I129" s="16">
        <f t="shared" si="41"/>
        <v>0</v>
      </c>
      <c r="J129" s="16">
        <f t="shared" si="29"/>
        <v>0</v>
      </c>
      <c r="K129" s="16">
        <f t="shared" si="29"/>
        <v>0</v>
      </c>
      <c r="L129" s="16">
        <f t="shared" si="29"/>
        <v>0</v>
      </c>
      <c r="M129" s="16">
        <f t="shared" si="29"/>
        <v>0</v>
      </c>
      <c r="N129" s="16">
        <f t="shared" si="29"/>
        <v>0</v>
      </c>
      <c r="O129" s="67"/>
      <c r="P129" s="67"/>
      <c r="Q129" s="67"/>
      <c r="R129" s="67"/>
      <c r="S129" s="20">
        <v>2037</v>
      </c>
      <c r="T129" s="136">
        <f>HLOOKUP($S129,'Fixed - Labor'!$A$21:$AE$24,2,FALSE)</f>
        <v>8957118.6963051688</v>
      </c>
      <c r="U129" s="155" t="str">
        <f t="shared" si="42"/>
        <v>Retired</v>
      </c>
      <c r="V129" s="155" t="str">
        <f t="shared" si="30"/>
        <v>Retired</v>
      </c>
      <c r="W129" s="155" t="str">
        <f t="shared" si="31"/>
        <v>Retired</v>
      </c>
      <c r="X129" s="155" t="str">
        <f t="shared" si="32"/>
        <v>Retired</v>
      </c>
      <c r="Y129" s="155" t="str">
        <f t="shared" si="33"/>
        <v>Retired</v>
      </c>
      <c r="Z129" s="155" t="str">
        <f t="shared" si="34"/>
        <v>Retired</v>
      </c>
      <c r="AB129" s="20">
        <v>2037</v>
      </c>
      <c r="AC129" s="16">
        <f>IF(U129="Retired",0,HLOOKUP(U129,'Fixed - Labor'!$C$29:$E$37,'Scenario 2'!$H$24,FALSE)*$T129)</f>
        <v>0</v>
      </c>
      <c r="AD129" s="16">
        <f>IF(V129="Retired",0,HLOOKUP(V129,'Fixed - Labor'!$C$29:$E$37,'Scenario 2'!$H$24,FALSE)*$T129)</f>
        <v>0</v>
      </c>
      <c r="AE129" s="16">
        <f>IF(W129="Retired",0,HLOOKUP(W129,'Fixed - Labor'!$C$29:$E$37,'Scenario 2'!$H$24,FALSE)*$T129)</f>
        <v>0</v>
      </c>
      <c r="AF129" s="16">
        <f>IF(X129="Retired",0,HLOOKUP(X129,'Fixed - Labor'!$C$29:$E$37,'Scenario 2'!$H$24,FALSE)*$T129)</f>
        <v>0</v>
      </c>
      <c r="AG129" s="16">
        <f>IF(Y129="Retired",0,HLOOKUP(Y129,'Fixed - Labor'!$C$29:$E$37,'Scenario 2'!$H$24,FALSE)*$T129)</f>
        <v>0</v>
      </c>
      <c r="AH129" s="16">
        <f>IF(Z129="Retired",0,HLOOKUP(Z129,'Fixed - Labor'!$C$29:$E$37,'Scenario 2'!$H$24,FALSE)*$T129)</f>
        <v>0</v>
      </c>
      <c r="AJ129" s="20">
        <v>2037</v>
      </c>
      <c r="AK129" s="16">
        <f>HLOOKUP($AJ129,'Fixed - Labor'!$A$21:$AE$24,3,FALSE)</f>
        <v>18426307.461766273</v>
      </c>
      <c r="AL129" s="155" t="str">
        <f t="shared" si="43"/>
        <v>Retired</v>
      </c>
      <c r="AM129" s="155" t="str">
        <f t="shared" si="36"/>
        <v>Retired</v>
      </c>
      <c r="AN129" s="155" t="str">
        <f t="shared" si="37"/>
        <v>Retired</v>
      </c>
      <c r="AO129" s="155" t="str">
        <f t="shared" si="38"/>
        <v>Retired</v>
      </c>
      <c r="AP129" s="155" t="str">
        <f t="shared" si="39"/>
        <v>Retired</v>
      </c>
      <c r="AQ129" s="155" t="str">
        <f t="shared" si="40"/>
        <v>Retired</v>
      </c>
      <c r="AS129" s="20">
        <v>2037</v>
      </c>
      <c r="AT129" s="16">
        <f>IF(AL129="Retired",0,HLOOKUP(AL129,'Fixed - Labor'!$C$29:$E$37,'Scenario 2'!$H$24,FALSE)*$AK129)</f>
        <v>0</v>
      </c>
      <c r="AU129" s="16">
        <f>IF(AM129="Retired",0,HLOOKUP(AM129,'Fixed - Labor'!$C$29:$E$37,'Scenario 2'!$H$24,FALSE)*$AK129)</f>
        <v>0</v>
      </c>
      <c r="AV129" s="16">
        <f>IF(AN129="Retired",0,HLOOKUP(AN129,'Fixed - Labor'!$C$29:$E$37,'Scenario 2'!$H$24,FALSE)*$AK129)</f>
        <v>0</v>
      </c>
      <c r="AW129" s="16">
        <f>IF(AO129="Retired",0,HLOOKUP(AO129,'Fixed - Labor'!$C$29:$E$37,'Scenario 2'!$H$24,FALSE)*$AK129)</f>
        <v>0</v>
      </c>
      <c r="AX129" s="16">
        <f>IF(AP129="Retired",0,HLOOKUP(AP129,'Fixed - Labor'!$C$29:$E$37,'Scenario 2'!$H$24,FALSE)*$AK129)</f>
        <v>0</v>
      </c>
      <c r="AY129" s="16">
        <f>IF(AQ129="Retired",0,HLOOKUP(AQ129,'Fixed - Labor'!$C$29:$E$37,'Scenario 2'!$H$24,FALSE)*$AK129)</f>
        <v>0</v>
      </c>
      <c r="BA129" s="120"/>
      <c r="BB129" s="138"/>
      <c r="BC129" s="138"/>
      <c r="BD129" s="138"/>
      <c r="BE129" s="138"/>
      <c r="BF129" s="138"/>
      <c r="BG129" s="138"/>
      <c r="BI129" s="120"/>
      <c r="BJ129" s="138"/>
      <c r="BK129" s="138"/>
      <c r="BL129" s="138"/>
      <c r="BM129" s="138"/>
      <c r="BN129" s="138"/>
      <c r="BO129" s="138"/>
    </row>
    <row r="130" spans="1:67">
      <c r="A130" s="67"/>
      <c r="B130" s="67"/>
      <c r="C130" s="67"/>
      <c r="D130" s="67"/>
      <c r="E130" s="67"/>
      <c r="F130" s="67"/>
      <c r="G130" s="67"/>
      <c r="H130" s="20">
        <v>2038</v>
      </c>
      <c r="I130" s="16">
        <f t="shared" si="41"/>
        <v>0</v>
      </c>
      <c r="J130" s="16">
        <f t="shared" si="29"/>
        <v>0</v>
      </c>
      <c r="K130" s="16">
        <f t="shared" si="29"/>
        <v>0</v>
      </c>
      <c r="L130" s="16">
        <f t="shared" si="29"/>
        <v>0</v>
      </c>
      <c r="M130" s="16">
        <f t="shared" si="29"/>
        <v>0</v>
      </c>
      <c r="N130" s="16">
        <f t="shared" si="29"/>
        <v>0</v>
      </c>
      <c r="O130" s="67"/>
      <c r="P130" s="67"/>
      <c r="Q130" s="67"/>
      <c r="R130" s="67"/>
      <c r="S130" s="20">
        <v>2038</v>
      </c>
      <c r="T130" s="136">
        <f>HLOOKUP($S130,'Fixed - Labor'!$A$21:$AE$24,2,FALSE)</f>
        <v>9136261.0702312719</v>
      </c>
      <c r="U130" s="155" t="str">
        <f t="shared" si="42"/>
        <v>Retired</v>
      </c>
      <c r="V130" s="155" t="str">
        <f t="shared" si="30"/>
        <v>Retired</v>
      </c>
      <c r="W130" s="155" t="str">
        <f t="shared" si="31"/>
        <v>Retired</v>
      </c>
      <c r="X130" s="155" t="str">
        <f t="shared" si="32"/>
        <v>Retired</v>
      </c>
      <c r="Y130" s="155" t="str">
        <f t="shared" si="33"/>
        <v>Retired</v>
      </c>
      <c r="Z130" s="155" t="str">
        <f t="shared" si="34"/>
        <v>Retired</v>
      </c>
      <c r="AB130" s="20">
        <v>2038</v>
      </c>
      <c r="AC130" s="16">
        <f>IF(U130="Retired",0,HLOOKUP(U130,'Fixed - Labor'!$C$29:$E$37,'Scenario 2'!$H$24,FALSE)*$T130)</f>
        <v>0</v>
      </c>
      <c r="AD130" s="16">
        <f>IF(V130="Retired",0,HLOOKUP(V130,'Fixed - Labor'!$C$29:$E$37,'Scenario 2'!$H$24,FALSE)*$T130)</f>
        <v>0</v>
      </c>
      <c r="AE130" s="16">
        <f>IF(W130="Retired",0,HLOOKUP(W130,'Fixed - Labor'!$C$29:$E$37,'Scenario 2'!$H$24,FALSE)*$T130)</f>
        <v>0</v>
      </c>
      <c r="AF130" s="16">
        <f>IF(X130="Retired",0,HLOOKUP(X130,'Fixed - Labor'!$C$29:$E$37,'Scenario 2'!$H$24,FALSE)*$T130)</f>
        <v>0</v>
      </c>
      <c r="AG130" s="16">
        <f>IF(Y130="Retired",0,HLOOKUP(Y130,'Fixed - Labor'!$C$29:$E$37,'Scenario 2'!$H$24,FALSE)*$T130)</f>
        <v>0</v>
      </c>
      <c r="AH130" s="16">
        <f>IF(Z130="Retired",0,HLOOKUP(Z130,'Fixed - Labor'!$C$29:$E$37,'Scenario 2'!$H$24,FALSE)*$T130)</f>
        <v>0</v>
      </c>
      <c r="AJ130" s="20">
        <v>2038</v>
      </c>
      <c r="AK130" s="16">
        <f>HLOOKUP($AJ130,'Fixed - Labor'!$A$21:$AE$24,3,FALSE)</f>
        <v>18794833.6110016</v>
      </c>
      <c r="AL130" s="155" t="str">
        <f t="shared" si="43"/>
        <v>Retired</v>
      </c>
      <c r="AM130" s="155" t="str">
        <f t="shared" si="36"/>
        <v>Retired</v>
      </c>
      <c r="AN130" s="155" t="str">
        <f t="shared" si="37"/>
        <v>Retired</v>
      </c>
      <c r="AO130" s="155" t="str">
        <f t="shared" si="38"/>
        <v>Retired</v>
      </c>
      <c r="AP130" s="155" t="str">
        <f t="shared" si="39"/>
        <v>Retired</v>
      </c>
      <c r="AQ130" s="155" t="str">
        <f t="shared" si="40"/>
        <v>Retired</v>
      </c>
      <c r="AS130" s="20">
        <v>2038</v>
      </c>
      <c r="AT130" s="16">
        <f>IF(AL130="Retired",0,HLOOKUP(AL130,'Fixed - Labor'!$C$29:$E$37,'Scenario 2'!$H$24,FALSE)*$AK130)</f>
        <v>0</v>
      </c>
      <c r="AU130" s="16">
        <f>IF(AM130="Retired",0,HLOOKUP(AM130,'Fixed - Labor'!$C$29:$E$37,'Scenario 2'!$H$24,FALSE)*$AK130)</f>
        <v>0</v>
      </c>
      <c r="AV130" s="16">
        <f>IF(AN130="Retired",0,HLOOKUP(AN130,'Fixed - Labor'!$C$29:$E$37,'Scenario 2'!$H$24,FALSE)*$AK130)</f>
        <v>0</v>
      </c>
      <c r="AW130" s="16">
        <f>IF(AO130="Retired",0,HLOOKUP(AO130,'Fixed - Labor'!$C$29:$E$37,'Scenario 2'!$H$24,FALSE)*$AK130)</f>
        <v>0</v>
      </c>
      <c r="AX130" s="16">
        <f>IF(AP130="Retired",0,HLOOKUP(AP130,'Fixed - Labor'!$C$29:$E$37,'Scenario 2'!$H$24,FALSE)*$AK130)</f>
        <v>0</v>
      </c>
      <c r="AY130" s="16">
        <f>IF(AQ130="Retired",0,HLOOKUP(AQ130,'Fixed - Labor'!$C$29:$E$37,'Scenario 2'!$H$24,FALSE)*$AK130)</f>
        <v>0</v>
      </c>
      <c r="BA130" s="120"/>
      <c r="BB130" s="138"/>
      <c r="BC130" s="138"/>
      <c r="BD130" s="138"/>
      <c r="BE130" s="138"/>
      <c r="BF130" s="138"/>
      <c r="BG130" s="138"/>
      <c r="BI130" s="120"/>
      <c r="BJ130" s="138"/>
      <c r="BK130" s="138"/>
      <c r="BL130" s="138"/>
      <c r="BM130" s="138"/>
      <c r="BN130" s="138"/>
      <c r="BO130" s="138"/>
    </row>
    <row r="131" spans="1:67">
      <c r="A131" s="67"/>
      <c r="B131" s="67"/>
      <c r="C131" s="67"/>
      <c r="D131" s="67"/>
      <c r="E131" s="67"/>
      <c r="F131" s="67"/>
      <c r="G131" s="67"/>
      <c r="H131" s="20">
        <v>2039</v>
      </c>
      <c r="I131" s="16">
        <f t="shared" si="41"/>
        <v>0</v>
      </c>
      <c r="J131" s="16">
        <f t="shared" si="29"/>
        <v>0</v>
      </c>
      <c r="K131" s="16">
        <f t="shared" si="29"/>
        <v>0</v>
      </c>
      <c r="L131" s="16">
        <f t="shared" si="29"/>
        <v>0</v>
      </c>
      <c r="M131" s="16">
        <f t="shared" si="29"/>
        <v>0</v>
      </c>
      <c r="N131" s="16">
        <f t="shared" si="29"/>
        <v>0</v>
      </c>
      <c r="O131" s="67"/>
      <c r="P131" s="67"/>
      <c r="Q131" s="67"/>
      <c r="R131" s="67"/>
      <c r="S131" s="20">
        <v>2039</v>
      </c>
      <c r="T131" s="136">
        <f>HLOOKUP($S131,'Fixed - Labor'!$A$21:$AE$24,2,FALSE)</f>
        <v>9318986.291635897</v>
      </c>
      <c r="U131" s="155" t="str">
        <f t="shared" si="42"/>
        <v>Retired</v>
      </c>
      <c r="V131" s="155" t="str">
        <f t="shared" si="30"/>
        <v>Retired</v>
      </c>
      <c r="W131" s="155" t="str">
        <f t="shared" si="31"/>
        <v>Retired</v>
      </c>
      <c r="X131" s="155" t="str">
        <f t="shared" si="32"/>
        <v>Retired</v>
      </c>
      <c r="Y131" s="155" t="str">
        <f t="shared" si="33"/>
        <v>Retired</v>
      </c>
      <c r="Z131" s="155" t="str">
        <f t="shared" si="34"/>
        <v>Retired</v>
      </c>
      <c r="AB131" s="20">
        <v>2039</v>
      </c>
      <c r="AC131" s="16">
        <f>IF(U131="Retired",0,HLOOKUP(U131,'Fixed - Labor'!$C$29:$E$37,'Scenario 2'!$H$24,FALSE)*$T131)</f>
        <v>0</v>
      </c>
      <c r="AD131" s="16">
        <f>IF(V131="Retired",0,HLOOKUP(V131,'Fixed - Labor'!$C$29:$E$37,'Scenario 2'!$H$24,FALSE)*$T131)</f>
        <v>0</v>
      </c>
      <c r="AE131" s="16">
        <f>IF(W131="Retired",0,HLOOKUP(W131,'Fixed - Labor'!$C$29:$E$37,'Scenario 2'!$H$24,FALSE)*$T131)</f>
        <v>0</v>
      </c>
      <c r="AF131" s="16">
        <f>IF(X131="Retired",0,HLOOKUP(X131,'Fixed - Labor'!$C$29:$E$37,'Scenario 2'!$H$24,FALSE)*$T131)</f>
        <v>0</v>
      </c>
      <c r="AG131" s="16">
        <f>IF(Y131="Retired",0,HLOOKUP(Y131,'Fixed - Labor'!$C$29:$E$37,'Scenario 2'!$H$24,FALSE)*$T131)</f>
        <v>0</v>
      </c>
      <c r="AH131" s="16">
        <f>IF(Z131="Retired",0,HLOOKUP(Z131,'Fixed - Labor'!$C$29:$E$37,'Scenario 2'!$H$24,FALSE)*$T131)</f>
        <v>0</v>
      </c>
      <c r="AJ131" s="20">
        <v>2039</v>
      </c>
      <c r="AK131" s="16">
        <f>HLOOKUP($AJ131,'Fixed - Labor'!$A$21:$AE$24,3,FALSE)</f>
        <v>19170730.283221632</v>
      </c>
      <c r="AL131" s="155" t="str">
        <f t="shared" si="43"/>
        <v>Retired</v>
      </c>
      <c r="AM131" s="155" t="str">
        <f t="shared" si="36"/>
        <v>Retired</v>
      </c>
      <c r="AN131" s="155" t="str">
        <f t="shared" si="37"/>
        <v>Retired</v>
      </c>
      <c r="AO131" s="155" t="str">
        <f t="shared" si="38"/>
        <v>Retired</v>
      </c>
      <c r="AP131" s="155" t="str">
        <f t="shared" si="39"/>
        <v>Retired</v>
      </c>
      <c r="AQ131" s="155" t="str">
        <f t="shared" si="40"/>
        <v>Retired</v>
      </c>
      <c r="AS131" s="20">
        <v>2039</v>
      </c>
      <c r="AT131" s="16">
        <f>IF(AL131="Retired",0,HLOOKUP(AL131,'Fixed - Labor'!$C$29:$E$37,'Scenario 2'!$H$24,FALSE)*$AK131)</f>
        <v>0</v>
      </c>
      <c r="AU131" s="16">
        <f>IF(AM131="Retired",0,HLOOKUP(AM131,'Fixed - Labor'!$C$29:$E$37,'Scenario 2'!$H$24,FALSE)*$AK131)</f>
        <v>0</v>
      </c>
      <c r="AV131" s="16">
        <f>IF(AN131="Retired",0,HLOOKUP(AN131,'Fixed - Labor'!$C$29:$E$37,'Scenario 2'!$H$24,FALSE)*$AK131)</f>
        <v>0</v>
      </c>
      <c r="AW131" s="16">
        <f>IF(AO131="Retired",0,HLOOKUP(AO131,'Fixed - Labor'!$C$29:$E$37,'Scenario 2'!$H$24,FALSE)*$AK131)</f>
        <v>0</v>
      </c>
      <c r="AX131" s="16">
        <f>IF(AP131="Retired",0,HLOOKUP(AP131,'Fixed - Labor'!$C$29:$E$37,'Scenario 2'!$H$24,FALSE)*$AK131)</f>
        <v>0</v>
      </c>
      <c r="AY131" s="16">
        <f>IF(AQ131="Retired",0,HLOOKUP(AQ131,'Fixed - Labor'!$C$29:$E$37,'Scenario 2'!$H$24,FALSE)*$AK131)</f>
        <v>0</v>
      </c>
      <c r="BA131" s="120"/>
      <c r="BB131" s="138"/>
      <c r="BC131" s="138"/>
      <c r="BD131" s="138"/>
      <c r="BE131" s="138"/>
      <c r="BF131" s="138"/>
      <c r="BG131" s="138"/>
      <c r="BI131" s="120"/>
      <c r="BJ131" s="138"/>
      <c r="BK131" s="138"/>
      <c r="BL131" s="138"/>
      <c r="BM131" s="138"/>
      <c r="BN131" s="138"/>
      <c r="BO131" s="138"/>
    </row>
    <row r="132" spans="1:67">
      <c r="A132" s="67"/>
      <c r="B132" s="67"/>
      <c r="C132" s="67"/>
      <c r="D132" s="67"/>
      <c r="E132" s="67"/>
      <c r="F132" s="67"/>
      <c r="G132" s="67"/>
      <c r="H132" s="20">
        <v>2040</v>
      </c>
      <c r="I132" s="16">
        <f t="shared" si="41"/>
        <v>0</v>
      </c>
      <c r="J132" s="16">
        <f t="shared" si="29"/>
        <v>0</v>
      </c>
      <c r="K132" s="16">
        <f t="shared" si="29"/>
        <v>0</v>
      </c>
      <c r="L132" s="16">
        <f t="shared" si="29"/>
        <v>0</v>
      </c>
      <c r="M132" s="16">
        <f t="shared" si="29"/>
        <v>0</v>
      </c>
      <c r="N132" s="16">
        <f t="shared" si="29"/>
        <v>0</v>
      </c>
      <c r="O132" s="67"/>
      <c r="P132" s="67"/>
      <c r="Q132" s="67"/>
      <c r="R132" s="67"/>
      <c r="S132" s="20">
        <v>2040</v>
      </c>
      <c r="T132" s="136">
        <f>HLOOKUP($S132,'Fixed - Labor'!$A$21:$AE$24,2,FALSE)</f>
        <v>9505366.0174686164</v>
      </c>
      <c r="U132" s="155" t="str">
        <f t="shared" si="42"/>
        <v>Retired</v>
      </c>
      <c r="V132" s="155" t="str">
        <f t="shared" si="30"/>
        <v>Retired</v>
      </c>
      <c r="W132" s="155" t="str">
        <f t="shared" si="31"/>
        <v>Retired</v>
      </c>
      <c r="X132" s="155" t="str">
        <f t="shared" si="32"/>
        <v>Retired</v>
      </c>
      <c r="Y132" s="155" t="str">
        <f t="shared" si="33"/>
        <v>Retired</v>
      </c>
      <c r="Z132" s="155" t="str">
        <f t="shared" si="34"/>
        <v>Retired</v>
      </c>
      <c r="AB132" s="20">
        <v>2040</v>
      </c>
      <c r="AC132" s="16">
        <f>IF(U132="Retired",0,HLOOKUP(U132,'Fixed - Labor'!$C$29:$E$37,'Scenario 2'!$H$24,FALSE)*$T132)</f>
        <v>0</v>
      </c>
      <c r="AD132" s="16">
        <f>IF(V132="Retired",0,HLOOKUP(V132,'Fixed - Labor'!$C$29:$E$37,'Scenario 2'!$H$24,FALSE)*$T132)</f>
        <v>0</v>
      </c>
      <c r="AE132" s="16">
        <f>IF(W132="Retired",0,HLOOKUP(W132,'Fixed - Labor'!$C$29:$E$37,'Scenario 2'!$H$24,FALSE)*$T132)</f>
        <v>0</v>
      </c>
      <c r="AF132" s="16">
        <f>IF(X132="Retired",0,HLOOKUP(X132,'Fixed - Labor'!$C$29:$E$37,'Scenario 2'!$H$24,FALSE)*$T132)</f>
        <v>0</v>
      </c>
      <c r="AG132" s="16">
        <f>IF(Y132="Retired",0,HLOOKUP(Y132,'Fixed - Labor'!$C$29:$E$37,'Scenario 2'!$H$24,FALSE)*$T132)</f>
        <v>0</v>
      </c>
      <c r="AH132" s="16">
        <f>IF(Z132="Retired",0,HLOOKUP(Z132,'Fixed - Labor'!$C$29:$E$37,'Scenario 2'!$H$24,FALSE)*$T132)</f>
        <v>0</v>
      </c>
      <c r="AJ132" s="20">
        <v>2040</v>
      </c>
      <c r="AK132" s="16">
        <f>HLOOKUP($AJ132,'Fixed - Labor'!$A$21:$AE$24,3,FALSE)</f>
        <v>19554144.888886068</v>
      </c>
      <c r="AL132" s="155" t="str">
        <f t="shared" si="43"/>
        <v>Retired</v>
      </c>
      <c r="AM132" s="155" t="str">
        <f t="shared" si="36"/>
        <v>Retired</v>
      </c>
      <c r="AN132" s="155" t="str">
        <f t="shared" si="37"/>
        <v>Retired</v>
      </c>
      <c r="AO132" s="155" t="str">
        <f t="shared" si="38"/>
        <v>Retired</v>
      </c>
      <c r="AP132" s="155" t="str">
        <f t="shared" si="39"/>
        <v>Retired</v>
      </c>
      <c r="AQ132" s="155" t="str">
        <f t="shared" si="40"/>
        <v>Retired</v>
      </c>
      <c r="AS132" s="20">
        <v>2040</v>
      </c>
      <c r="AT132" s="16">
        <f>IF(AL132="Retired",0,HLOOKUP(AL132,'Fixed - Labor'!$C$29:$E$37,'Scenario 2'!$H$24,FALSE)*$AK132)</f>
        <v>0</v>
      </c>
      <c r="AU132" s="16">
        <f>IF(AM132="Retired",0,HLOOKUP(AM132,'Fixed - Labor'!$C$29:$E$37,'Scenario 2'!$H$24,FALSE)*$AK132)</f>
        <v>0</v>
      </c>
      <c r="AV132" s="16">
        <f>IF(AN132="Retired",0,HLOOKUP(AN132,'Fixed - Labor'!$C$29:$E$37,'Scenario 2'!$H$24,FALSE)*$AK132)</f>
        <v>0</v>
      </c>
      <c r="AW132" s="16">
        <f>IF(AO132="Retired",0,HLOOKUP(AO132,'Fixed - Labor'!$C$29:$E$37,'Scenario 2'!$H$24,FALSE)*$AK132)</f>
        <v>0</v>
      </c>
      <c r="AX132" s="16">
        <f>IF(AP132="Retired",0,HLOOKUP(AP132,'Fixed - Labor'!$C$29:$E$37,'Scenario 2'!$H$24,FALSE)*$AK132)</f>
        <v>0</v>
      </c>
      <c r="AY132" s="16">
        <f>IF(AQ132="Retired",0,HLOOKUP(AQ132,'Fixed - Labor'!$C$29:$E$37,'Scenario 2'!$H$24,FALSE)*$AK132)</f>
        <v>0</v>
      </c>
      <c r="BA132" s="120"/>
      <c r="BB132" s="138"/>
      <c r="BC132" s="138"/>
      <c r="BD132" s="138"/>
      <c r="BE132" s="138"/>
      <c r="BF132" s="138"/>
      <c r="BG132" s="138"/>
      <c r="BI132" s="120"/>
      <c r="BJ132" s="138"/>
      <c r="BK132" s="138"/>
      <c r="BL132" s="138"/>
      <c r="BM132" s="138"/>
      <c r="BN132" s="138"/>
      <c r="BO132" s="138"/>
    </row>
    <row r="133" spans="1:67">
      <c r="A133" s="67"/>
      <c r="B133" s="67"/>
      <c r="C133" s="67"/>
      <c r="D133" s="67"/>
      <c r="E133" s="67"/>
      <c r="F133" s="67"/>
      <c r="G133" s="67"/>
      <c r="H133" s="20">
        <v>2041</v>
      </c>
      <c r="I133" s="16">
        <f t="shared" si="41"/>
        <v>0</v>
      </c>
      <c r="J133" s="16">
        <f t="shared" si="29"/>
        <v>0</v>
      </c>
      <c r="K133" s="16">
        <f t="shared" si="29"/>
        <v>0</v>
      </c>
      <c r="L133" s="16">
        <f t="shared" si="29"/>
        <v>0</v>
      </c>
      <c r="M133" s="16">
        <f t="shared" si="29"/>
        <v>0</v>
      </c>
      <c r="N133" s="16">
        <f t="shared" si="29"/>
        <v>0</v>
      </c>
      <c r="O133" s="67"/>
      <c r="P133" s="67"/>
      <c r="Q133" s="67"/>
      <c r="R133" s="67"/>
      <c r="S133" s="20">
        <v>2041</v>
      </c>
      <c r="T133" s="136">
        <f>HLOOKUP($S133,'Fixed - Labor'!$A$21:$AE$24,2,FALSE)</f>
        <v>9695473.3378179893</v>
      </c>
      <c r="U133" s="155" t="str">
        <f t="shared" si="42"/>
        <v>Retired</v>
      </c>
      <c r="V133" s="155" t="str">
        <f t="shared" si="30"/>
        <v>Retired</v>
      </c>
      <c r="W133" s="155" t="str">
        <f t="shared" si="31"/>
        <v>Retired</v>
      </c>
      <c r="X133" s="155" t="str">
        <f t="shared" si="32"/>
        <v>Retired</v>
      </c>
      <c r="Y133" s="155" t="str">
        <f t="shared" si="33"/>
        <v>Retired</v>
      </c>
      <c r="Z133" s="155" t="str">
        <f t="shared" si="34"/>
        <v>Retired</v>
      </c>
      <c r="AB133" s="20">
        <v>2041</v>
      </c>
      <c r="AC133" s="16">
        <f>IF(U133="Retired",0,HLOOKUP(U133,'Fixed - Labor'!$C$29:$E$37,'Scenario 2'!$H$24,FALSE)*$T133)</f>
        <v>0</v>
      </c>
      <c r="AD133" s="16">
        <f>IF(V133="Retired",0,HLOOKUP(V133,'Fixed - Labor'!$C$29:$E$37,'Scenario 2'!$H$24,FALSE)*$T133)</f>
        <v>0</v>
      </c>
      <c r="AE133" s="16">
        <f>IF(W133="Retired",0,HLOOKUP(W133,'Fixed - Labor'!$C$29:$E$37,'Scenario 2'!$H$24,FALSE)*$T133)</f>
        <v>0</v>
      </c>
      <c r="AF133" s="16">
        <f>IF(X133="Retired",0,HLOOKUP(X133,'Fixed - Labor'!$C$29:$E$37,'Scenario 2'!$H$24,FALSE)*$T133)</f>
        <v>0</v>
      </c>
      <c r="AG133" s="16">
        <f>IF(Y133="Retired",0,HLOOKUP(Y133,'Fixed - Labor'!$C$29:$E$37,'Scenario 2'!$H$24,FALSE)*$T133)</f>
        <v>0</v>
      </c>
      <c r="AH133" s="16">
        <f>IF(Z133="Retired",0,HLOOKUP(Z133,'Fixed - Labor'!$C$29:$E$37,'Scenario 2'!$H$24,FALSE)*$T133)</f>
        <v>0</v>
      </c>
      <c r="AJ133" s="20">
        <v>2041</v>
      </c>
      <c r="AK133" s="16">
        <f>HLOOKUP($AJ133,'Fixed - Labor'!$A$21:$AE$24,3,FALSE)</f>
        <v>19945227.786663789</v>
      </c>
      <c r="AL133" s="155" t="str">
        <f t="shared" si="43"/>
        <v>Retired</v>
      </c>
      <c r="AM133" s="155" t="str">
        <f t="shared" si="36"/>
        <v>Retired</v>
      </c>
      <c r="AN133" s="155" t="str">
        <f t="shared" si="37"/>
        <v>Retired</v>
      </c>
      <c r="AO133" s="155" t="str">
        <f t="shared" si="38"/>
        <v>Retired</v>
      </c>
      <c r="AP133" s="155" t="str">
        <f t="shared" si="39"/>
        <v>Retired</v>
      </c>
      <c r="AQ133" s="155" t="str">
        <f t="shared" si="40"/>
        <v>Retired</v>
      </c>
      <c r="AS133" s="20">
        <v>2041</v>
      </c>
      <c r="AT133" s="16">
        <f>IF(AL133="Retired",0,HLOOKUP(AL133,'Fixed - Labor'!$C$29:$E$37,'Scenario 2'!$H$24,FALSE)*$AK133)</f>
        <v>0</v>
      </c>
      <c r="AU133" s="16">
        <f>IF(AM133="Retired",0,HLOOKUP(AM133,'Fixed - Labor'!$C$29:$E$37,'Scenario 2'!$H$24,FALSE)*$AK133)</f>
        <v>0</v>
      </c>
      <c r="AV133" s="16">
        <f>IF(AN133="Retired",0,HLOOKUP(AN133,'Fixed - Labor'!$C$29:$E$37,'Scenario 2'!$H$24,FALSE)*$AK133)</f>
        <v>0</v>
      </c>
      <c r="AW133" s="16">
        <f>IF(AO133="Retired",0,HLOOKUP(AO133,'Fixed - Labor'!$C$29:$E$37,'Scenario 2'!$H$24,FALSE)*$AK133)</f>
        <v>0</v>
      </c>
      <c r="AX133" s="16">
        <f>IF(AP133="Retired",0,HLOOKUP(AP133,'Fixed - Labor'!$C$29:$E$37,'Scenario 2'!$H$24,FALSE)*$AK133)</f>
        <v>0</v>
      </c>
      <c r="AY133" s="16">
        <f>IF(AQ133="Retired",0,HLOOKUP(AQ133,'Fixed - Labor'!$C$29:$E$37,'Scenario 2'!$H$24,FALSE)*$AK133)</f>
        <v>0</v>
      </c>
      <c r="BA133" s="120"/>
      <c r="BB133" s="138"/>
      <c r="BC133" s="138"/>
      <c r="BD133" s="138"/>
      <c r="BE133" s="138"/>
      <c r="BF133" s="138"/>
      <c r="BG133" s="138"/>
      <c r="BI133" s="120"/>
      <c r="BJ133" s="138"/>
      <c r="BK133" s="138"/>
      <c r="BL133" s="138"/>
      <c r="BM133" s="138"/>
      <c r="BN133" s="138"/>
      <c r="BO133" s="138"/>
    </row>
    <row r="134" spans="1:67">
      <c r="A134" s="67"/>
      <c r="B134" s="67"/>
      <c r="C134" s="67"/>
      <c r="D134" s="67"/>
      <c r="E134" s="67"/>
      <c r="F134" s="67"/>
      <c r="G134" s="67"/>
      <c r="H134" s="20">
        <v>2042</v>
      </c>
      <c r="I134" s="16">
        <f t="shared" si="41"/>
        <v>0</v>
      </c>
      <c r="J134" s="16">
        <f t="shared" si="29"/>
        <v>0</v>
      </c>
      <c r="K134" s="16">
        <f t="shared" si="29"/>
        <v>0</v>
      </c>
      <c r="L134" s="16">
        <f t="shared" si="29"/>
        <v>0</v>
      </c>
      <c r="M134" s="16">
        <f t="shared" si="29"/>
        <v>0</v>
      </c>
      <c r="N134" s="16">
        <f t="shared" si="29"/>
        <v>0</v>
      </c>
      <c r="O134" s="67"/>
      <c r="P134" s="67"/>
      <c r="Q134" s="67"/>
      <c r="R134" s="67"/>
      <c r="S134" s="20">
        <v>2042</v>
      </c>
      <c r="T134" s="136">
        <f>HLOOKUP($S134,'Fixed - Labor'!$A$21:$AE$24,2,FALSE)</f>
        <v>9889382.804574348</v>
      </c>
      <c r="U134" s="155" t="str">
        <f t="shared" si="42"/>
        <v>Retired</v>
      </c>
      <c r="V134" s="155" t="str">
        <f t="shared" si="30"/>
        <v>Retired</v>
      </c>
      <c r="W134" s="155" t="str">
        <f t="shared" si="31"/>
        <v>Retired</v>
      </c>
      <c r="X134" s="155" t="str">
        <f t="shared" si="32"/>
        <v>Retired</v>
      </c>
      <c r="Y134" s="155" t="str">
        <f t="shared" si="33"/>
        <v>Retired</v>
      </c>
      <c r="Z134" s="155" t="str">
        <f t="shared" si="34"/>
        <v>Retired</v>
      </c>
      <c r="AB134" s="20">
        <v>2042</v>
      </c>
      <c r="AC134" s="16">
        <f>IF(U134="Retired",0,HLOOKUP(U134,'Fixed - Labor'!$C$29:$E$37,'Scenario 2'!$H$24,FALSE)*$T134)</f>
        <v>0</v>
      </c>
      <c r="AD134" s="16">
        <f>IF(V134="Retired",0,HLOOKUP(V134,'Fixed - Labor'!$C$29:$E$37,'Scenario 2'!$H$24,FALSE)*$T134)</f>
        <v>0</v>
      </c>
      <c r="AE134" s="16">
        <f>IF(W134="Retired",0,HLOOKUP(W134,'Fixed - Labor'!$C$29:$E$37,'Scenario 2'!$H$24,FALSE)*$T134)</f>
        <v>0</v>
      </c>
      <c r="AF134" s="16">
        <f>IF(X134="Retired",0,HLOOKUP(X134,'Fixed - Labor'!$C$29:$E$37,'Scenario 2'!$H$24,FALSE)*$T134)</f>
        <v>0</v>
      </c>
      <c r="AG134" s="16">
        <f>IF(Y134="Retired",0,HLOOKUP(Y134,'Fixed - Labor'!$C$29:$E$37,'Scenario 2'!$H$24,FALSE)*$T134)</f>
        <v>0</v>
      </c>
      <c r="AH134" s="16">
        <f>IF(Z134="Retired",0,HLOOKUP(Z134,'Fixed - Labor'!$C$29:$E$37,'Scenario 2'!$H$24,FALSE)*$T134)</f>
        <v>0</v>
      </c>
      <c r="AJ134" s="20">
        <v>2042</v>
      </c>
      <c r="AK134" s="16">
        <f>HLOOKUP($AJ134,'Fixed - Labor'!$A$21:$AE$24,3,FALSE)</f>
        <v>20344132.342397064</v>
      </c>
      <c r="AL134" s="155" t="str">
        <f t="shared" si="43"/>
        <v>Retired</v>
      </c>
      <c r="AM134" s="155" t="str">
        <f t="shared" si="36"/>
        <v>Retired</v>
      </c>
      <c r="AN134" s="155" t="str">
        <f t="shared" si="37"/>
        <v>Retired</v>
      </c>
      <c r="AO134" s="155" t="str">
        <f t="shared" si="38"/>
        <v>Retired</v>
      </c>
      <c r="AP134" s="155" t="str">
        <f t="shared" si="39"/>
        <v>Retired</v>
      </c>
      <c r="AQ134" s="155" t="str">
        <f t="shared" si="40"/>
        <v>Retired</v>
      </c>
      <c r="AS134" s="20">
        <v>2042</v>
      </c>
      <c r="AT134" s="16">
        <f>IF(AL134="Retired",0,HLOOKUP(AL134,'Fixed - Labor'!$C$29:$E$37,'Scenario 2'!$H$24,FALSE)*$AK134)</f>
        <v>0</v>
      </c>
      <c r="AU134" s="16">
        <f>IF(AM134="Retired",0,HLOOKUP(AM134,'Fixed - Labor'!$C$29:$E$37,'Scenario 2'!$H$24,FALSE)*$AK134)</f>
        <v>0</v>
      </c>
      <c r="AV134" s="16">
        <f>IF(AN134="Retired",0,HLOOKUP(AN134,'Fixed - Labor'!$C$29:$E$37,'Scenario 2'!$H$24,FALSE)*$AK134)</f>
        <v>0</v>
      </c>
      <c r="AW134" s="16">
        <f>IF(AO134="Retired",0,HLOOKUP(AO134,'Fixed - Labor'!$C$29:$E$37,'Scenario 2'!$H$24,FALSE)*$AK134)</f>
        <v>0</v>
      </c>
      <c r="AX134" s="16">
        <f>IF(AP134="Retired",0,HLOOKUP(AP134,'Fixed - Labor'!$C$29:$E$37,'Scenario 2'!$H$24,FALSE)*$AK134)</f>
        <v>0</v>
      </c>
      <c r="AY134" s="16">
        <f>IF(AQ134="Retired",0,HLOOKUP(AQ134,'Fixed - Labor'!$C$29:$E$37,'Scenario 2'!$H$24,FALSE)*$AK134)</f>
        <v>0</v>
      </c>
      <c r="BA134" s="120"/>
      <c r="BB134" s="138"/>
      <c r="BC134" s="138"/>
      <c r="BD134" s="138"/>
      <c r="BE134" s="138"/>
      <c r="BF134" s="138"/>
      <c r="BG134" s="138"/>
      <c r="BI134" s="120"/>
      <c r="BJ134" s="138"/>
      <c r="BK134" s="138"/>
      <c r="BL134" s="138"/>
      <c r="BM134" s="138"/>
      <c r="BN134" s="138"/>
      <c r="BO134" s="138"/>
    </row>
    <row r="135" spans="1:67">
      <c r="A135" s="67"/>
      <c r="B135" s="67"/>
      <c r="C135" s="67"/>
      <c r="D135" s="67"/>
      <c r="E135" s="67"/>
      <c r="F135" s="67"/>
      <c r="G135" s="67"/>
      <c r="H135" s="20">
        <v>2043</v>
      </c>
      <c r="I135" s="16">
        <f t="shared" si="41"/>
        <v>0</v>
      </c>
      <c r="J135" s="16">
        <f t="shared" si="29"/>
        <v>0</v>
      </c>
      <c r="K135" s="16">
        <f t="shared" si="29"/>
        <v>0</v>
      </c>
      <c r="L135" s="16">
        <f t="shared" si="29"/>
        <v>0</v>
      </c>
      <c r="M135" s="16">
        <f t="shared" si="29"/>
        <v>0</v>
      </c>
      <c r="N135" s="16">
        <f t="shared" si="29"/>
        <v>0</v>
      </c>
      <c r="O135" s="67"/>
      <c r="P135" s="67"/>
      <c r="Q135" s="67"/>
      <c r="R135" s="67"/>
      <c r="S135" s="20">
        <v>2043</v>
      </c>
      <c r="T135" s="136">
        <f>HLOOKUP($S135,'Fixed - Labor'!$A$21:$AE$24,2,FALSE)</f>
        <v>10087170.460665835</v>
      </c>
      <c r="U135" s="155" t="str">
        <f t="shared" si="42"/>
        <v>Retired</v>
      </c>
      <c r="V135" s="155" t="str">
        <f t="shared" si="30"/>
        <v>Retired</v>
      </c>
      <c r="W135" s="155" t="str">
        <f t="shared" si="31"/>
        <v>Retired</v>
      </c>
      <c r="X135" s="155" t="str">
        <f t="shared" si="32"/>
        <v>Retired</v>
      </c>
      <c r="Y135" s="155" t="str">
        <f t="shared" si="33"/>
        <v>Retired</v>
      </c>
      <c r="Z135" s="155" t="str">
        <f t="shared" si="34"/>
        <v>Retired</v>
      </c>
      <c r="AB135" s="20">
        <v>2043</v>
      </c>
      <c r="AC135" s="16">
        <f>IF(U135="Retired",0,HLOOKUP(U135,'Fixed - Labor'!$C$29:$E$37,'Scenario 2'!$H$24,FALSE)*$T135)</f>
        <v>0</v>
      </c>
      <c r="AD135" s="16">
        <f>IF(V135="Retired",0,HLOOKUP(V135,'Fixed - Labor'!$C$29:$E$37,'Scenario 2'!$H$24,FALSE)*$T135)</f>
        <v>0</v>
      </c>
      <c r="AE135" s="16">
        <f>IF(W135="Retired",0,HLOOKUP(W135,'Fixed - Labor'!$C$29:$E$37,'Scenario 2'!$H$24,FALSE)*$T135)</f>
        <v>0</v>
      </c>
      <c r="AF135" s="16">
        <f>IF(X135="Retired",0,HLOOKUP(X135,'Fixed - Labor'!$C$29:$E$37,'Scenario 2'!$H$24,FALSE)*$T135)</f>
        <v>0</v>
      </c>
      <c r="AG135" s="16">
        <f>IF(Y135="Retired",0,HLOOKUP(Y135,'Fixed - Labor'!$C$29:$E$37,'Scenario 2'!$H$24,FALSE)*$T135)</f>
        <v>0</v>
      </c>
      <c r="AH135" s="16">
        <f>IF(Z135="Retired",0,HLOOKUP(Z135,'Fixed - Labor'!$C$29:$E$37,'Scenario 2'!$H$24,FALSE)*$T135)</f>
        <v>0</v>
      </c>
      <c r="AJ135" s="20">
        <v>2043</v>
      </c>
      <c r="AK135" s="16">
        <f>HLOOKUP($AJ135,'Fixed - Labor'!$A$21:$AE$24,3,FALSE)</f>
        <v>20751014.989245005</v>
      </c>
      <c r="AL135" s="155" t="str">
        <f t="shared" si="43"/>
        <v>Retired</v>
      </c>
      <c r="AM135" s="155" t="str">
        <f t="shared" si="36"/>
        <v>Retired</v>
      </c>
      <c r="AN135" s="155" t="str">
        <f t="shared" si="37"/>
        <v>Retired</v>
      </c>
      <c r="AO135" s="155" t="str">
        <f t="shared" si="38"/>
        <v>Retired</v>
      </c>
      <c r="AP135" s="155" t="str">
        <f t="shared" si="39"/>
        <v>Retired</v>
      </c>
      <c r="AQ135" s="155" t="str">
        <f t="shared" si="40"/>
        <v>Retired</v>
      </c>
      <c r="AS135" s="20">
        <v>2043</v>
      </c>
      <c r="AT135" s="16">
        <f>IF(AL135="Retired",0,HLOOKUP(AL135,'Fixed - Labor'!$C$29:$E$37,'Scenario 2'!$H$24,FALSE)*$AK135)</f>
        <v>0</v>
      </c>
      <c r="AU135" s="16">
        <f>IF(AM135="Retired",0,HLOOKUP(AM135,'Fixed - Labor'!$C$29:$E$37,'Scenario 2'!$H$24,FALSE)*$AK135)</f>
        <v>0</v>
      </c>
      <c r="AV135" s="16">
        <f>IF(AN135="Retired",0,HLOOKUP(AN135,'Fixed - Labor'!$C$29:$E$37,'Scenario 2'!$H$24,FALSE)*$AK135)</f>
        <v>0</v>
      </c>
      <c r="AW135" s="16">
        <f>IF(AO135="Retired",0,HLOOKUP(AO135,'Fixed - Labor'!$C$29:$E$37,'Scenario 2'!$H$24,FALSE)*$AK135)</f>
        <v>0</v>
      </c>
      <c r="AX135" s="16">
        <f>IF(AP135="Retired",0,HLOOKUP(AP135,'Fixed - Labor'!$C$29:$E$37,'Scenario 2'!$H$24,FALSE)*$AK135)</f>
        <v>0</v>
      </c>
      <c r="AY135" s="16">
        <f>IF(AQ135="Retired",0,HLOOKUP(AQ135,'Fixed - Labor'!$C$29:$E$37,'Scenario 2'!$H$24,FALSE)*$AK135)</f>
        <v>0</v>
      </c>
      <c r="BA135" s="120"/>
      <c r="BB135" s="138"/>
      <c r="BC135" s="138"/>
      <c r="BD135" s="138"/>
      <c r="BE135" s="138"/>
      <c r="BF135" s="138"/>
      <c r="BG135" s="138"/>
      <c r="BI135" s="120"/>
      <c r="BJ135" s="138"/>
      <c r="BK135" s="138"/>
      <c r="BL135" s="138"/>
      <c r="BM135" s="138"/>
      <c r="BN135" s="138"/>
      <c r="BO135" s="138"/>
    </row>
    <row r="136" spans="1:67">
      <c r="A136" s="67"/>
      <c r="B136" s="67"/>
      <c r="C136" s="67"/>
      <c r="D136" s="67"/>
      <c r="E136" s="67"/>
      <c r="F136" s="67"/>
      <c r="G136" s="67"/>
      <c r="H136" s="20">
        <v>2044</v>
      </c>
      <c r="I136" s="16">
        <f t="shared" si="41"/>
        <v>0</v>
      </c>
      <c r="J136" s="16">
        <f t="shared" si="29"/>
        <v>0</v>
      </c>
      <c r="K136" s="16">
        <f t="shared" si="29"/>
        <v>0</v>
      </c>
      <c r="L136" s="16">
        <f t="shared" si="29"/>
        <v>0</v>
      </c>
      <c r="M136" s="16">
        <f t="shared" si="29"/>
        <v>0</v>
      </c>
      <c r="N136" s="16">
        <f t="shared" si="29"/>
        <v>0</v>
      </c>
      <c r="O136" s="67"/>
      <c r="P136" s="67"/>
      <c r="Q136" s="67"/>
      <c r="R136" s="67"/>
      <c r="S136" s="20">
        <v>2044</v>
      </c>
      <c r="T136" s="136">
        <f>HLOOKUP($S136,'Fixed - Labor'!$A$21:$AE$24,2,FALSE)</f>
        <v>10288913.869879153</v>
      </c>
      <c r="U136" s="155" t="str">
        <f t="shared" si="42"/>
        <v>Retired</v>
      </c>
      <c r="V136" s="155" t="str">
        <f t="shared" si="30"/>
        <v>Retired</v>
      </c>
      <c r="W136" s="155" t="str">
        <f t="shared" si="31"/>
        <v>Retired</v>
      </c>
      <c r="X136" s="155" t="str">
        <f t="shared" si="32"/>
        <v>Retired</v>
      </c>
      <c r="Y136" s="155" t="str">
        <f t="shared" si="33"/>
        <v>Retired</v>
      </c>
      <c r="Z136" s="155" t="str">
        <f t="shared" si="34"/>
        <v>Retired</v>
      </c>
      <c r="AB136" s="20">
        <v>2044</v>
      </c>
      <c r="AC136" s="16">
        <f>IF(U136="Retired",0,HLOOKUP(U136,'Fixed - Labor'!$C$29:$E$37,'Scenario 2'!$H$24,FALSE)*$T136)</f>
        <v>0</v>
      </c>
      <c r="AD136" s="16">
        <f>IF(V136="Retired",0,HLOOKUP(V136,'Fixed - Labor'!$C$29:$E$37,'Scenario 2'!$H$24,FALSE)*$T136)</f>
        <v>0</v>
      </c>
      <c r="AE136" s="16">
        <f>IF(W136="Retired",0,HLOOKUP(W136,'Fixed - Labor'!$C$29:$E$37,'Scenario 2'!$H$24,FALSE)*$T136)</f>
        <v>0</v>
      </c>
      <c r="AF136" s="16">
        <f>IF(X136="Retired",0,HLOOKUP(X136,'Fixed - Labor'!$C$29:$E$37,'Scenario 2'!$H$24,FALSE)*$T136)</f>
        <v>0</v>
      </c>
      <c r="AG136" s="16">
        <f>IF(Y136="Retired",0,HLOOKUP(Y136,'Fixed - Labor'!$C$29:$E$37,'Scenario 2'!$H$24,FALSE)*$T136)</f>
        <v>0</v>
      </c>
      <c r="AH136" s="16">
        <f>IF(Z136="Retired",0,HLOOKUP(Z136,'Fixed - Labor'!$C$29:$E$37,'Scenario 2'!$H$24,FALSE)*$T136)</f>
        <v>0</v>
      </c>
      <c r="AJ136" s="20">
        <v>2044</v>
      </c>
      <c r="AK136" s="16">
        <f>HLOOKUP($AJ136,'Fixed - Labor'!$A$21:$AE$24,3,FALSE)</f>
        <v>21166035.289029907</v>
      </c>
      <c r="AL136" s="155" t="str">
        <f t="shared" si="43"/>
        <v>Retired</v>
      </c>
      <c r="AM136" s="155" t="str">
        <f t="shared" si="36"/>
        <v>Retired</v>
      </c>
      <c r="AN136" s="155" t="str">
        <f t="shared" si="37"/>
        <v>Retired</v>
      </c>
      <c r="AO136" s="155" t="str">
        <f t="shared" si="38"/>
        <v>Retired</v>
      </c>
      <c r="AP136" s="155" t="str">
        <f t="shared" si="39"/>
        <v>Retired</v>
      </c>
      <c r="AQ136" s="155" t="str">
        <f t="shared" si="40"/>
        <v>Retired</v>
      </c>
      <c r="AS136" s="20">
        <v>2044</v>
      </c>
      <c r="AT136" s="16">
        <f>IF(AL136="Retired",0,HLOOKUP(AL136,'Fixed - Labor'!$C$29:$E$37,'Scenario 2'!$H$24,FALSE)*$AK136)</f>
        <v>0</v>
      </c>
      <c r="AU136" s="16">
        <f>IF(AM136="Retired",0,HLOOKUP(AM136,'Fixed - Labor'!$C$29:$E$37,'Scenario 2'!$H$24,FALSE)*$AK136)</f>
        <v>0</v>
      </c>
      <c r="AV136" s="16">
        <f>IF(AN136="Retired",0,HLOOKUP(AN136,'Fixed - Labor'!$C$29:$E$37,'Scenario 2'!$H$24,FALSE)*$AK136)</f>
        <v>0</v>
      </c>
      <c r="AW136" s="16">
        <f>IF(AO136="Retired",0,HLOOKUP(AO136,'Fixed - Labor'!$C$29:$E$37,'Scenario 2'!$H$24,FALSE)*$AK136)</f>
        <v>0</v>
      </c>
      <c r="AX136" s="16">
        <f>IF(AP136="Retired",0,HLOOKUP(AP136,'Fixed - Labor'!$C$29:$E$37,'Scenario 2'!$H$24,FALSE)*$AK136)</f>
        <v>0</v>
      </c>
      <c r="AY136" s="16">
        <f>IF(AQ136="Retired",0,HLOOKUP(AQ136,'Fixed - Labor'!$C$29:$E$37,'Scenario 2'!$H$24,FALSE)*$AK136)</f>
        <v>0</v>
      </c>
      <c r="BA136" s="120"/>
      <c r="BB136" s="138"/>
      <c r="BC136" s="138"/>
      <c r="BD136" s="138"/>
      <c r="BE136" s="138"/>
      <c r="BF136" s="138"/>
      <c r="BG136" s="138"/>
      <c r="BI136" s="120"/>
      <c r="BJ136" s="138"/>
      <c r="BK136" s="138"/>
      <c r="BL136" s="138"/>
      <c r="BM136" s="138"/>
      <c r="BN136" s="138"/>
      <c r="BO136" s="138"/>
    </row>
    <row r="137" spans="1:67">
      <c r="A137" s="67"/>
      <c r="B137" s="67"/>
      <c r="C137" s="67"/>
      <c r="D137" s="67"/>
      <c r="E137" s="67"/>
      <c r="F137" s="67"/>
      <c r="G137" s="67"/>
      <c r="H137" s="21">
        <v>2045</v>
      </c>
      <c r="I137" s="17">
        <f t="shared" si="41"/>
        <v>0</v>
      </c>
      <c r="J137" s="17">
        <f t="shared" si="29"/>
        <v>0</v>
      </c>
      <c r="K137" s="17">
        <f t="shared" si="29"/>
        <v>0</v>
      </c>
      <c r="L137" s="17">
        <f t="shared" si="29"/>
        <v>0</v>
      </c>
      <c r="M137" s="17">
        <f t="shared" si="29"/>
        <v>0</v>
      </c>
      <c r="N137" s="17">
        <f t="shared" si="29"/>
        <v>0</v>
      </c>
      <c r="O137" s="67"/>
      <c r="P137" s="67"/>
      <c r="Q137" s="67"/>
      <c r="R137" s="67"/>
      <c r="S137" s="21">
        <v>2045</v>
      </c>
      <c r="T137" s="137">
        <f>HLOOKUP($S137,'Fixed - Labor'!$A$21:$AE$24,2,FALSE)</f>
        <v>10494692.147276737</v>
      </c>
      <c r="U137" s="157" t="str">
        <f t="shared" si="42"/>
        <v>Retired</v>
      </c>
      <c r="V137" s="157" t="str">
        <f t="shared" si="30"/>
        <v>Retired</v>
      </c>
      <c r="W137" s="157" t="str">
        <f t="shared" si="31"/>
        <v>Retired</v>
      </c>
      <c r="X137" s="157" t="str">
        <f t="shared" si="32"/>
        <v>Retired</v>
      </c>
      <c r="Y137" s="157" t="str">
        <f t="shared" si="33"/>
        <v>Retired</v>
      </c>
      <c r="Z137" s="157" t="str">
        <f t="shared" si="34"/>
        <v>Retired</v>
      </c>
      <c r="AB137" s="21">
        <v>2045</v>
      </c>
      <c r="AC137" s="17">
        <f>IF(U137="Retired",0,HLOOKUP(U137,'Fixed - Labor'!$C$29:$E$37,'Scenario 2'!$H$24,FALSE)*$T137)</f>
        <v>0</v>
      </c>
      <c r="AD137" s="17">
        <f>IF(V137="Retired",0,HLOOKUP(V137,'Fixed - Labor'!$C$29:$E$37,'Scenario 2'!$H$24,FALSE)*$T137)</f>
        <v>0</v>
      </c>
      <c r="AE137" s="17">
        <f>IF(W137="Retired",0,HLOOKUP(W137,'Fixed - Labor'!$C$29:$E$37,'Scenario 2'!$H$24,FALSE)*$T137)</f>
        <v>0</v>
      </c>
      <c r="AF137" s="17">
        <f>IF(X137="Retired",0,HLOOKUP(X137,'Fixed - Labor'!$C$29:$E$37,'Scenario 2'!$H$24,FALSE)*$T137)</f>
        <v>0</v>
      </c>
      <c r="AG137" s="17">
        <f>IF(Y137="Retired",0,HLOOKUP(Y137,'Fixed - Labor'!$C$29:$E$37,'Scenario 2'!$H$24,FALSE)*$T137)</f>
        <v>0</v>
      </c>
      <c r="AH137" s="17">
        <f>IF(Z137="Retired",0,HLOOKUP(Z137,'Fixed - Labor'!$C$29:$E$37,'Scenario 2'!$H$24,FALSE)*$T137)</f>
        <v>0</v>
      </c>
      <c r="AJ137" s="21">
        <v>2045</v>
      </c>
      <c r="AK137" s="17">
        <f>HLOOKUP($AJ137,'Fixed - Labor'!$A$21:$AE$24,3,FALSE)</f>
        <v>21589355.994810507</v>
      </c>
      <c r="AL137" s="157" t="str">
        <f t="shared" si="43"/>
        <v>Retired</v>
      </c>
      <c r="AM137" s="157" t="str">
        <f t="shared" si="36"/>
        <v>Retired</v>
      </c>
      <c r="AN137" s="157" t="str">
        <f t="shared" si="37"/>
        <v>Retired</v>
      </c>
      <c r="AO137" s="157" t="str">
        <f t="shared" si="38"/>
        <v>Retired</v>
      </c>
      <c r="AP137" s="157" t="str">
        <f t="shared" si="39"/>
        <v>Retired</v>
      </c>
      <c r="AQ137" s="157" t="str">
        <f t="shared" si="40"/>
        <v>Retired</v>
      </c>
      <c r="AS137" s="21">
        <v>2045</v>
      </c>
      <c r="AT137" s="16">
        <f>IF(AL137="Retired",0,HLOOKUP(AL137,'Fixed - Labor'!$C$29:$E$37,'Scenario 2'!$H$24,FALSE)*$AK137)</f>
        <v>0</v>
      </c>
      <c r="AU137" s="16">
        <f>IF(AM137="Retired",0,HLOOKUP(AM137,'Fixed - Labor'!$C$29:$E$37,'Scenario 2'!$H$24,FALSE)*$AK137)</f>
        <v>0</v>
      </c>
      <c r="AV137" s="16">
        <f>IF(AN137="Retired",0,HLOOKUP(AN137,'Fixed - Labor'!$C$29:$E$37,'Scenario 2'!$H$24,FALSE)*$AK137)</f>
        <v>0</v>
      </c>
      <c r="AW137" s="16">
        <f>IF(AO137="Retired",0,HLOOKUP(AO137,'Fixed - Labor'!$C$29:$E$37,'Scenario 2'!$H$24,FALSE)*$AK137)</f>
        <v>0</v>
      </c>
      <c r="AX137" s="16">
        <f>IF(AP137="Retired",0,HLOOKUP(AP137,'Fixed - Labor'!$C$29:$E$37,'Scenario 2'!$H$24,FALSE)*$AK137)</f>
        <v>0</v>
      </c>
      <c r="AY137" s="16">
        <f>IF(AQ137="Retired",0,HLOOKUP(AQ137,'Fixed - Labor'!$C$29:$E$37,'Scenario 2'!$H$24,FALSE)*$AK137)</f>
        <v>0</v>
      </c>
      <c r="BA137" s="120"/>
      <c r="BB137" s="138"/>
      <c r="BC137" s="138"/>
      <c r="BD137" s="138"/>
      <c r="BE137" s="138"/>
      <c r="BF137" s="138"/>
      <c r="BG137" s="138"/>
      <c r="BI137" s="120"/>
      <c r="BJ137" s="138"/>
      <c r="BK137" s="138"/>
      <c r="BL137" s="138"/>
      <c r="BM137" s="138"/>
      <c r="BN137" s="138"/>
      <c r="BO137" s="138"/>
    </row>
    <row r="138" spans="1:67">
      <c r="A138" s="67"/>
      <c r="B138" s="67"/>
      <c r="C138" s="67"/>
      <c r="D138" s="67"/>
      <c r="E138" s="67"/>
      <c r="F138" s="67"/>
      <c r="G138" s="67"/>
      <c r="H138" s="55" t="s">
        <v>26</v>
      </c>
      <c r="I138" s="54">
        <f t="shared" ref="I138:N138" si="44">SUM(I109:I137)</f>
        <v>202457442.11389348</v>
      </c>
      <c r="J138" s="54">
        <f t="shared" si="44"/>
        <v>166387618.38720214</v>
      </c>
      <c r="K138" s="54">
        <f t="shared" si="44"/>
        <v>132113342.85572487</v>
      </c>
      <c r="L138" s="54">
        <f t="shared" si="44"/>
        <v>128041228.62139314</v>
      </c>
      <c r="M138" s="54">
        <f t="shared" si="44"/>
        <v>201550553.70727205</v>
      </c>
      <c r="N138" s="54">
        <f t="shared" si="44"/>
        <v>0</v>
      </c>
      <c r="O138" s="67"/>
      <c r="P138" s="67"/>
      <c r="Q138" s="67"/>
      <c r="R138" s="67"/>
    </row>
    <row r="139" spans="1:67">
      <c r="A139" s="67"/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27" t="s">
        <v>111</v>
      </c>
    </row>
    <row r="140" spans="1:67">
      <c r="A140" s="67"/>
      <c r="B140" s="67"/>
      <c r="C140" s="67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</row>
    <row r="141" spans="1:67">
      <c r="A141" s="67"/>
      <c r="B141" s="42" t="s">
        <v>365</v>
      </c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25" t="s">
        <v>52</v>
      </c>
      <c r="AB141" s="25" t="s">
        <v>118</v>
      </c>
      <c r="AJ141" s="25" t="s">
        <v>54</v>
      </c>
      <c r="AS141" s="25" t="s">
        <v>119</v>
      </c>
      <c r="BA141" s="25"/>
      <c r="BI141" s="25"/>
    </row>
    <row r="142" spans="1:67">
      <c r="A142" s="67"/>
      <c r="B142" s="67"/>
      <c r="C142" s="67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</row>
    <row r="143" spans="1:67">
      <c r="A143" s="67"/>
      <c r="B143" s="67"/>
      <c r="C143" s="67"/>
      <c r="D143" s="67"/>
      <c r="E143" s="67"/>
      <c r="F143" s="67"/>
      <c r="G143" s="67"/>
      <c r="H143" s="119" t="s">
        <v>33</v>
      </c>
      <c r="I143" s="119">
        <f t="shared" ref="I143:N143" si="45">I108</f>
        <v>2</v>
      </c>
      <c r="J143" s="119" t="str">
        <f t="shared" si="45"/>
        <v>2A</v>
      </c>
      <c r="K143" s="119" t="str">
        <f t="shared" si="45"/>
        <v>2B</v>
      </c>
      <c r="L143" s="119" t="str">
        <f t="shared" si="45"/>
        <v>2C</v>
      </c>
      <c r="M143" s="119" t="str">
        <f t="shared" si="45"/>
        <v>2D</v>
      </c>
      <c r="N143" s="119" t="str">
        <f t="shared" si="45"/>
        <v>2E</v>
      </c>
      <c r="O143" s="67"/>
      <c r="P143" s="67"/>
      <c r="Q143" s="67"/>
      <c r="R143" s="67"/>
      <c r="S143" s="119" t="s">
        <v>33</v>
      </c>
      <c r="T143" s="118" t="s">
        <v>27</v>
      </c>
      <c r="U143" s="119">
        <f t="shared" ref="U143:Z143" si="46">U108</f>
        <v>2</v>
      </c>
      <c r="V143" s="119" t="str">
        <f t="shared" si="46"/>
        <v>2A</v>
      </c>
      <c r="W143" s="119" t="str">
        <f t="shared" si="46"/>
        <v>2B</v>
      </c>
      <c r="X143" s="119" t="str">
        <f t="shared" si="46"/>
        <v>2C</v>
      </c>
      <c r="Y143" s="119" t="str">
        <f t="shared" si="46"/>
        <v>2D</v>
      </c>
      <c r="Z143" s="119" t="str">
        <f t="shared" si="46"/>
        <v>2E</v>
      </c>
      <c r="AB143" s="119" t="s">
        <v>33</v>
      </c>
      <c r="AC143" s="119">
        <f>U143</f>
        <v>2</v>
      </c>
      <c r="AD143" s="119" t="str">
        <f t="shared" ref="AD143:AH143" si="47">V143</f>
        <v>2A</v>
      </c>
      <c r="AE143" s="119" t="str">
        <f t="shared" si="47"/>
        <v>2B</v>
      </c>
      <c r="AF143" s="119" t="str">
        <f t="shared" si="47"/>
        <v>2C</v>
      </c>
      <c r="AG143" s="117" t="str">
        <f t="shared" si="47"/>
        <v>2D</v>
      </c>
      <c r="AH143" s="119" t="str">
        <f t="shared" si="47"/>
        <v>2E</v>
      </c>
      <c r="AJ143" s="119" t="s">
        <v>33</v>
      </c>
      <c r="AK143" s="118" t="s">
        <v>27</v>
      </c>
      <c r="AL143" s="119">
        <f t="shared" ref="AL143:AQ143" si="48">AL108</f>
        <v>2</v>
      </c>
      <c r="AM143" s="119" t="str">
        <f t="shared" si="48"/>
        <v>2A</v>
      </c>
      <c r="AN143" s="119" t="str">
        <f t="shared" si="48"/>
        <v>2B</v>
      </c>
      <c r="AO143" s="119" t="str">
        <f t="shared" si="48"/>
        <v>2C</v>
      </c>
      <c r="AP143" s="119" t="str">
        <f t="shared" si="48"/>
        <v>2D</v>
      </c>
      <c r="AQ143" s="119" t="str">
        <f t="shared" si="48"/>
        <v>2E</v>
      </c>
      <c r="AS143" s="119" t="s">
        <v>33</v>
      </c>
      <c r="AT143" s="119">
        <f>AL143</f>
        <v>2</v>
      </c>
      <c r="AU143" s="119" t="str">
        <f t="shared" ref="AU143:AY143" si="49">AM143</f>
        <v>2A</v>
      </c>
      <c r="AV143" s="119" t="str">
        <f t="shared" si="49"/>
        <v>2B</v>
      </c>
      <c r="AW143" s="119" t="str">
        <f t="shared" si="49"/>
        <v>2C</v>
      </c>
      <c r="AX143" s="117" t="str">
        <f t="shared" si="49"/>
        <v>2D</v>
      </c>
      <c r="AY143" s="119" t="str">
        <f t="shared" si="49"/>
        <v>2E</v>
      </c>
      <c r="BA143" s="120"/>
      <c r="BB143" s="138"/>
      <c r="BC143" s="138"/>
      <c r="BD143" s="138"/>
      <c r="BE143" s="138"/>
      <c r="BF143" s="138"/>
      <c r="BG143" s="138"/>
      <c r="BI143" s="120"/>
      <c r="BJ143" s="138"/>
      <c r="BK143" s="138"/>
      <c r="BL143" s="138"/>
      <c r="BM143" s="138"/>
      <c r="BN143" s="138"/>
      <c r="BO143" s="138"/>
    </row>
    <row r="144" spans="1:67">
      <c r="A144" s="67"/>
      <c r="B144" s="67"/>
      <c r="C144" s="67"/>
      <c r="D144" s="67"/>
      <c r="E144" s="67"/>
      <c r="F144" s="67"/>
      <c r="G144" s="67"/>
      <c r="H144" s="19">
        <v>2017</v>
      </c>
      <c r="I144" s="16">
        <f t="shared" ref="I144:N172" si="50">AC144+AT144</f>
        <v>10696150.390000001</v>
      </c>
      <c r="J144" s="16">
        <f t="shared" si="50"/>
        <v>10696150.390000001</v>
      </c>
      <c r="K144" s="16">
        <f t="shared" si="50"/>
        <v>10696150.390000001</v>
      </c>
      <c r="L144" s="16">
        <f t="shared" si="50"/>
        <v>10696150.390000001</v>
      </c>
      <c r="M144" s="16">
        <f t="shared" si="50"/>
        <v>10696150.390000001</v>
      </c>
      <c r="N144" s="16">
        <f t="shared" si="50"/>
        <v>0</v>
      </c>
      <c r="O144" s="67"/>
      <c r="P144" s="67"/>
      <c r="Q144" s="67"/>
      <c r="R144" s="67"/>
      <c r="S144" s="19">
        <v>2017</v>
      </c>
      <c r="T144" s="132">
        <f>HLOOKUP($S144,'Fixed - Other'!$A$61:$AE$64,2,FALSE)</f>
        <v>4605762.357934</v>
      </c>
      <c r="U144" s="16">
        <f>IF($K$14="",$T144,IF($K$14&gt;$S144,$T144,VLOOKUP($C6,'Fixed - Other'!$A$69:$C$77,3,FALSE)*$T144))</f>
        <v>4605762.357934</v>
      </c>
      <c r="V144" s="16">
        <f>IF($K$15="",$T144,IF($K$15&gt;$S144,$T144,VLOOKUP($C6,'Fixed - Other'!$A$69:$C$77,3,FALSE)*$T144))</f>
        <v>4605762.357934</v>
      </c>
      <c r="W144" s="16">
        <f>IF($K$16="",$T144,IF($K$16&gt;$S144,$T144,VLOOKUP($C6,'Fixed - Other'!$A$69:$C$77,3,FALSE)*$T144))</f>
        <v>4605762.357934</v>
      </c>
      <c r="X144" s="16">
        <f>IF($K$17="",$T144,IF($K$17&gt;$S144,$T144,VLOOKUP($C6,'Fixed - Other'!$A$69:$C$77,3,FALSE)*$T144))</f>
        <v>4605762.357934</v>
      </c>
      <c r="Y144" s="16">
        <f>IF($K$18="",$T144,IF($K$18&gt;$S144,$T144,VLOOKUP($C6,'Fixed - Other'!$A$69:$C$77,3,FALSE)*$T144))</f>
        <v>4605762.357934</v>
      </c>
      <c r="Z144" s="16">
        <f>IF($K$19="",$T144,IF($K$19&gt;$S144,$T144,VLOOKUP($C6,'Fixed - Other'!$A$69:$C$77,3,FALSE)*$T144))</f>
        <v>4605762.357934</v>
      </c>
      <c r="AB144" s="19">
        <v>2017</v>
      </c>
      <c r="AC144" s="16">
        <f t="shared" ref="AC144:AC172" si="51">IF($AB144&gt;$I$14,0,U144)</f>
        <v>4605762.357934</v>
      </c>
      <c r="AD144" s="16">
        <f t="shared" ref="AD144:AD172" si="52">IF($AB144&gt;$I$15,0,V144)</f>
        <v>4605762.357934</v>
      </c>
      <c r="AE144" s="16">
        <f t="shared" ref="AE144:AE172" si="53">IF($AB144&gt;$I$16,0,W144)</f>
        <v>4605762.357934</v>
      </c>
      <c r="AF144" s="16">
        <f t="shared" ref="AF144:AF172" si="54">IF($AB144&gt;$I$17,0,X144)</f>
        <v>4605762.357934</v>
      </c>
      <c r="AG144" s="136">
        <f t="shared" ref="AG144:AG172" si="55">IF($AB144&gt;$I$18,0,Y144)</f>
        <v>4605762.357934</v>
      </c>
      <c r="AH144" s="16">
        <f t="shared" ref="AH144:AH172" si="56">IF($AB144&gt;$I$19,0,Z144)</f>
        <v>0</v>
      </c>
      <c r="AJ144" s="19">
        <v>2017</v>
      </c>
      <c r="AK144" s="132">
        <f>HLOOKUP($S144,'Fixed - Other'!$A$61:$AE$64,3,FALSE)</f>
        <v>6090388.0320660006</v>
      </c>
      <c r="AL144" s="16">
        <f>IF($K$14="",$AK144,IF($K$14&gt;$AJ144,$AK144,VLOOKUP($C6,'Fixed - Other'!$A$69:$C$77,3,FALSE)*$AK144))</f>
        <v>6090388.0320660006</v>
      </c>
      <c r="AM144" s="16">
        <f>IF($K$15="",$AK144,IF($K$15&gt;$AJ144,$AK144,VLOOKUP($C6,'Fixed - Other'!$A$69:$C$77,3,FALSE)*$AK144))</f>
        <v>6090388.0320660006</v>
      </c>
      <c r="AN144" s="16">
        <f>IF($K$16="",$AK144,IF($K$16&gt;$AJ144,$AK144,VLOOKUP($C6,'Fixed - Other'!$A$69:$C$77,3,FALSE)*$AK144))</f>
        <v>6090388.0320660006</v>
      </c>
      <c r="AO144" s="16">
        <f>IF($K$17="",$AK144,IF($K$17&gt;$AJ144,$AK144,VLOOKUP($C6,'Fixed - Other'!$A$69:$C$77,3,FALSE)*$AK144))</f>
        <v>6090388.0320660006</v>
      </c>
      <c r="AP144" s="16">
        <f>IF($K$18="",$AK144,IF($K$18&gt;$AJ144,$AK144,VLOOKUP($C6,'Fixed - Other'!$A$69:$C$77,3,FALSE)*$AK144))</f>
        <v>6090388.0320660006</v>
      </c>
      <c r="AQ144" s="16">
        <f>IF($K$19="",$AK144,IF($K$19&gt;$AJ144,$AK144,VLOOKUP($C6,'Fixed - Other'!$A$69:$C$77,3,FALSE)*$AK144))</f>
        <v>6090388.0320660006</v>
      </c>
      <c r="AS144" s="19">
        <v>2017</v>
      </c>
      <c r="AT144" s="16">
        <f t="shared" ref="AT144:AT172" si="57">IF($AS144&gt;$J$14,0,AL144)</f>
        <v>6090388.0320660006</v>
      </c>
      <c r="AU144" s="16">
        <f t="shared" ref="AU144:AU172" si="58">IF($AS144&gt;$J$15,0,AM144)</f>
        <v>6090388.0320660006</v>
      </c>
      <c r="AV144" s="16">
        <f t="shared" ref="AV144:AV172" si="59">IF($AS144&gt;$J$16,0,AN144)</f>
        <v>6090388.0320660006</v>
      </c>
      <c r="AW144" s="16">
        <f t="shared" ref="AW144:AW172" si="60">IF($AS144&gt;$J$17,0,AO144)</f>
        <v>6090388.0320660006</v>
      </c>
      <c r="AX144" s="136">
        <f t="shared" ref="AX144:AX172" si="61">IF($AS144&gt;$J$18,0,AP144)</f>
        <v>6090388.0320660006</v>
      </c>
      <c r="AY144" s="16">
        <f t="shared" ref="AY144:AY172" si="62">IF($AS144&gt;$J$19,0,AQ144)</f>
        <v>0</v>
      </c>
      <c r="BA144" s="120"/>
      <c r="BB144" s="138"/>
      <c r="BC144" s="138"/>
      <c r="BD144" s="138"/>
      <c r="BE144" s="138"/>
      <c r="BF144" s="138"/>
      <c r="BG144" s="138"/>
      <c r="BI144" s="120"/>
      <c r="BJ144" s="138"/>
      <c r="BK144" s="138"/>
      <c r="BL144" s="138"/>
      <c r="BM144" s="138"/>
      <c r="BN144" s="138"/>
      <c r="BO144" s="138"/>
    </row>
    <row r="145" spans="1:67">
      <c r="A145" s="67"/>
      <c r="B145" s="67"/>
      <c r="C145" s="67"/>
      <c r="D145" s="67"/>
      <c r="E145" s="67"/>
      <c r="F145" s="67"/>
      <c r="G145" s="67"/>
      <c r="H145" s="20">
        <v>2018</v>
      </c>
      <c r="I145" s="16">
        <f t="shared" si="50"/>
        <v>9662034.5640000012</v>
      </c>
      <c r="J145" s="16">
        <f t="shared" si="50"/>
        <v>10735593.960000001</v>
      </c>
      <c r="K145" s="16">
        <f t="shared" si="50"/>
        <v>10735593.960000001</v>
      </c>
      <c r="L145" s="16">
        <f t="shared" si="50"/>
        <v>9662034.5640000012</v>
      </c>
      <c r="M145" s="16">
        <f t="shared" si="50"/>
        <v>9662034.5640000012</v>
      </c>
      <c r="N145" s="16">
        <f t="shared" si="50"/>
        <v>0</v>
      </c>
      <c r="O145" s="67"/>
      <c r="P145" s="67"/>
      <c r="Q145" s="67"/>
      <c r="R145" s="67"/>
      <c r="S145" s="20">
        <v>2018</v>
      </c>
      <c r="T145" s="84">
        <f>HLOOKUP($S145,'Fixed - Other'!$A$61:$AE$64,2,FALSE)</f>
        <v>4622746.759176</v>
      </c>
      <c r="U145" s="16">
        <f>IF($K$14="",$T145,IF($K$14&gt;$S145,$T145,VLOOKUP($C6,'Fixed - Other'!$A$69:$C$77,3,FALSE)*$T145))</f>
        <v>4160472.0832584002</v>
      </c>
      <c r="V145" s="16">
        <f>IF($K$15="",$T145,IF($K$15&gt;$S145,$T145,VLOOKUP($C6,'Fixed - Other'!$A$69:$C$77,3,FALSE)*$T145))</f>
        <v>4622746.759176</v>
      </c>
      <c r="W145" s="16">
        <f>IF($K$16="",$T145,IF($K$16&gt;$S145,$T145,VLOOKUP($C6,'Fixed - Other'!$A$69:$C$77,3,FALSE)*$T145))</f>
        <v>4622746.759176</v>
      </c>
      <c r="X145" s="16">
        <f>IF($K$17="",$T145,IF($K$17&gt;$S145,$T145,VLOOKUP($C6,'Fixed - Other'!$A$69:$C$77,3,FALSE)*$T145))</f>
        <v>4160472.0832584002</v>
      </c>
      <c r="Y145" s="16">
        <f>IF($K$18="",$T145,IF($K$18&gt;$S145,$T145,VLOOKUP($C6,'Fixed - Other'!$A$69:$C$77,3,FALSE)*$T145))</f>
        <v>4160472.0832584002</v>
      </c>
      <c r="Z145" s="16">
        <f>IF($K$19="",$T145,IF($K$19&gt;$S145,$T145,VLOOKUP($C6,'Fixed - Other'!$A$69:$C$77,3,FALSE)*$T145))</f>
        <v>4622746.759176</v>
      </c>
      <c r="AB145" s="20">
        <v>2018</v>
      </c>
      <c r="AC145" s="16">
        <f t="shared" si="51"/>
        <v>4160472.0832584002</v>
      </c>
      <c r="AD145" s="16">
        <f t="shared" si="52"/>
        <v>4622746.759176</v>
      </c>
      <c r="AE145" s="16">
        <f t="shared" si="53"/>
        <v>4622746.759176</v>
      </c>
      <c r="AF145" s="16">
        <f t="shared" si="54"/>
        <v>4160472.0832584002</v>
      </c>
      <c r="AG145" s="136">
        <f t="shared" si="55"/>
        <v>4160472.0832584002</v>
      </c>
      <c r="AH145" s="16">
        <f t="shared" si="56"/>
        <v>0</v>
      </c>
      <c r="AJ145" s="20">
        <v>2018</v>
      </c>
      <c r="AK145" s="84">
        <f>HLOOKUP($S145,'Fixed - Other'!$A$61:$AE$64,3,FALSE)</f>
        <v>6112847.2008240009</v>
      </c>
      <c r="AL145" s="16">
        <f>IF($K$14="",$AK145,IF($K$14&gt;$AJ145,$AK145,VLOOKUP($C6,'Fixed - Other'!$A$69:$C$77,3,FALSE)*$AK145))</f>
        <v>5501562.4807416005</v>
      </c>
      <c r="AM145" s="16">
        <f>IF($K$15="",$AK145,IF($K$15&gt;$AJ145,$AK145,VLOOKUP($C6,'Fixed - Other'!$A$69:$C$77,3,FALSE)*$AK145))</f>
        <v>6112847.2008240009</v>
      </c>
      <c r="AN145" s="16">
        <f>IF($K$16="",$AK145,IF($K$16&gt;$AJ145,$AK145,VLOOKUP($C6,'Fixed - Other'!$A$69:$C$77,3,FALSE)*$AK145))</f>
        <v>6112847.2008240009</v>
      </c>
      <c r="AO145" s="16">
        <f>IF($K$17="",$AK145,IF($K$17&gt;$AJ145,$AK145,VLOOKUP($C6,'Fixed - Other'!$A$69:$C$77,3,FALSE)*$AK145))</f>
        <v>5501562.4807416005</v>
      </c>
      <c r="AP145" s="16">
        <f>IF($K$18="",$AK145,IF($K$18&gt;$AJ145,$AK145,VLOOKUP($C6,'Fixed - Other'!$A$69:$C$77,3,FALSE)*$AK145))</f>
        <v>5501562.4807416005</v>
      </c>
      <c r="AQ145" s="16">
        <f>IF($K$19="",$AK145,IF($K$19&gt;$AJ145,$AK145,VLOOKUP($C6,'Fixed - Other'!$A$69:$C$77,3,FALSE)*$AK145))</f>
        <v>6112847.2008240009</v>
      </c>
      <c r="AS145" s="20">
        <v>2018</v>
      </c>
      <c r="AT145" s="16">
        <f t="shared" si="57"/>
        <v>5501562.4807416005</v>
      </c>
      <c r="AU145" s="16">
        <f t="shared" si="58"/>
        <v>6112847.2008240009</v>
      </c>
      <c r="AV145" s="16">
        <f t="shared" si="59"/>
        <v>6112847.2008240009</v>
      </c>
      <c r="AW145" s="16">
        <f t="shared" si="60"/>
        <v>5501562.4807416005</v>
      </c>
      <c r="AX145" s="136">
        <f t="shared" si="61"/>
        <v>5501562.4807416005</v>
      </c>
      <c r="AY145" s="16">
        <f t="shared" si="62"/>
        <v>0</v>
      </c>
      <c r="BA145" s="120"/>
      <c r="BB145" s="138"/>
      <c r="BC145" s="138"/>
      <c r="BD145" s="138"/>
      <c r="BE145" s="138"/>
      <c r="BF145" s="138"/>
      <c r="BG145" s="138"/>
      <c r="BI145" s="120"/>
      <c r="BJ145" s="138"/>
      <c r="BK145" s="138"/>
      <c r="BL145" s="138"/>
      <c r="BM145" s="138"/>
      <c r="BN145" s="138"/>
      <c r="BO145" s="138"/>
    </row>
    <row r="146" spans="1:67">
      <c r="A146" s="67"/>
      <c r="B146" s="67"/>
      <c r="C146" s="67"/>
      <c r="D146" s="67"/>
      <c r="E146" s="67"/>
      <c r="F146" s="67"/>
      <c r="G146" s="67"/>
      <c r="H146" s="20">
        <v>2019</v>
      </c>
      <c r="I146" s="16">
        <f t="shared" si="50"/>
        <v>7321346.1899999995</v>
      </c>
      <c r="J146" s="16">
        <f t="shared" si="50"/>
        <v>8134829.0999999996</v>
      </c>
      <c r="K146" s="16">
        <f t="shared" si="50"/>
        <v>8134829.0999999996</v>
      </c>
      <c r="L146" s="16">
        <f t="shared" si="50"/>
        <v>7321346.1899999995</v>
      </c>
      <c r="M146" s="16">
        <f t="shared" si="50"/>
        <v>7321346.1899999995</v>
      </c>
      <c r="N146" s="16">
        <f t="shared" si="50"/>
        <v>0</v>
      </c>
      <c r="O146" s="67"/>
      <c r="P146" s="67"/>
      <c r="Q146" s="67"/>
      <c r="R146" s="67"/>
      <c r="S146" s="20">
        <v>2019</v>
      </c>
      <c r="T146" s="84">
        <f>HLOOKUP($S146,'Fixed - Other'!$A$61:$AE$64,2,FALSE)</f>
        <v>3502857.4104599999</v>
      </c>
      <c r="U146" s="16">
        <f>IF($K$14="",$T146,IF($K$14&gt;$S146,$T146,VLOOKUP($C6,'Fixed - Other'!$A$69:$C$77,3,FALSE)*$T146))</f>
        <v>3152571.6694140001</v>
      </c>
      <c r="V146" s="16">
        <f>IF($K$15="",$T146,IF($K$15&gt;$S146,$T146,VLOOKUP($C6,'Fixed - Other'!$A$69:$C$77,3,FALSE)*$T146))</f>
        <v>3502857.4104599999</v>
      </c>
      <c r="W146" s="16">
        <f>IF($K$16="",$T146,IF($K$16&gt;$S146,$T146,VLOOKUP($C6,'Fixed - Other'!$A$69:$C$77,3,FALSE)*$T146))</f>
        <v>3502857.4104599999</v>
      </c>
      <c r="X146" s="16">
        <f>IF($K$17="",$T146,IF($K$17&gt;$S146,$T146,VLOOKUP($C6,'Fixed - Other'!$A$69:$C$77,3,FALSE)*$T146))</f>
        <v>3152571.6694140001</v>
      </c>
      <c r="Y146" s="16">
        <f>IF($K$18="",$T146,IF($K$18&gt;$S146,$T146,VLOOKUP($C6,'Fixed - Other'!$A$69:$C$77,3,FALSE)*$T146))</f>
        <v>3152571.6694140001</v>
      </c>
      <c r="Z146" s="16">
        <f>IF($K$19="",$T146,IF($K$19&gt;$S146,$T146,VLOOKUP($C6,'Fixed - Other'!$A$69:$C$77,3,FALSE)*$T146))</f>
        <v>3502857.4104599999</v>
      </c>
      <c r="AB146" s="20">
        <v>2019</v>
      </c>
      <c r="AC146" s="16">
        <f t="shared" si="51"/>
        <v>3152571.6694140001</v>
      </c>
      <c r="AD146" s="16">
        <f t="shared" si="52"/>
        <v>3502857.4104599999</v>
      </c>
      <c r="AE146" s="16">
        <f t="shared" si="53"/>
        <v>3502857.4104599999</v>
      </c>
      <c r="AF146" s="16">
        <f t="shared" si="54"/>
        <v>3152571.6694140001</v>
      </c>
      <c r="AG146" s="136">
        <f t="shared" si="55"/>
        <v>3152571.6694140001</v>
      </c>
      <c r="AH146" s="16">
        <f t="shared" si="56"/>
        <v>0</v>
      </c>
      <c r="AJ146" s="20">
        <v>2019</v>
      </c>
      <c r="AK146" s="84">
        <f>HLOOKUP($S146,'Fixed - Other'!$A$61:$AE$64,3,FALSE)</f>
        <v>4631971.6895399997</v>
      </c>
      <c r="AL146" s="16">
        <f>IF($K$14="",$AK146,IF($K$14&gt;$AJ146,$AK146,VLOOKUP($C6,'Fixed - Other'!$A$69:$C$77,3,FALSE)*$AK146))</f>
        <v>4168774.5205859998</v>
      </c>
      <c r="AM146" s="16">
        <f>IF($K$15="",$AK146,IF($K$15&gt;$AJ146,$AK146,VLOOKUP($C6,'Fixed - Other'!$A$69:$C$77,3,FALSE)*$AK146))</f>
        <v>4631971.6895399997</v>
      </c>
      <c r="AN146" s="16">
        <f>IF($K$16="",$AK146,IF($K$16&gt;$AJ146,$AK146,VLOOKUP($C6,'Fixed - Other'!$A$69:$C$77,3,FALSE)*$AK146))</f>
        <v>4631971.6895399997</v>
      </c>
      <c r="AO146" s="16">
        <f>IF($K$17="",$AK146,IF($K$17&gt;$AJ146,$AK146,VLOOKUP($C6,'Fixed - Other'!$A$69:$C$77,3,FALSE)*$AK146))</f>
        <v>4168774.5205859998</v>
      </c>
      <c r="AP146" s="16">
        <f>IF($K$18="",$AK146,IF($K$18&gt;$AJ146,$AK146,VLOOKUP($C6,'Fixed - Other'!$A$69:$C$77,3,FALSE)*$AK146))</f>
        <v>4168774.5205859998</v>
      </c>
      <c r="AQ146" s="16">
        <f>IF($K$19="",$AK146,IF($K$19&gt;$AJ146,$AK146,VLOOKUP($C6,'Fixed - Other'!$A$69:$C$77,3,FALSE)*$AK146))</f>
        <v>4631971.6895399997</v>
      </c>
      <c r="AS146" s="20">
        <v>2019</v>
      </c>
      <c r="AT146" s="16">
        <f t="shared" si="57"/>
        <v>4168774.5205859998</v>
      </c>
      <c r="AU146" s="16">
        <f t="shared" si="58"/>
        <v>4631971.6895399997</v>
      </c>
      <c r="AV146" s="16">
        <f t="shared" si="59"/>
        <v>4631971.6895399997</v>
      </c>
      <c r="AW146" s="16">
        <f t="shared" si="60"/>
        <v>4168774.5205859998</v>
      </c>
      <c r="AX146" s="136">
        <f t="shared" si="61"/>
        <v>4168774.5205859998</v>
      </c>
      <c r="AY146" s="16">
        <f t="shared" si="62"/>
        <v>0</v>
      </c>
      <c r="BA146" s="120"/>
      <c r="BB146" s="138"/>
      <c r="BC146" s="138"/>
      <c r="BD146" s="138"/>
      <c r="BE146" s="138"/>
      <c r="BF146" s="138"/>
      <c r="BG146" s="138"/>
      <c r="BI146" s="120"/>
      <c r="BJ146" s="138"/>
      <c r="BK146" s="138"/>
      <c r="BL146" s="138"/>
      <c r="BM146" s="138"/>
      <c r="BN146" s="138"/>
      <c r="BO146" s="138"/>
    </row>
    <row r="147" spans="1:67">
      <c r="A147" s="67"/>
      <c r="B147" s="67"/>
      <c r="C147" s="67"/>
      <c r="D147" s="67"/>
      <c r="E147" s="67"/>
      <c r="F147" s="67"/>
      <c r="G147" s="67"/>
      <c r="H147" s="20">
        <v>2020</v>
      </c>
      <c r="I147" s="16">
        <f t="shared" si="50"/>
        <v>9605548.620000001</v>
      </c>
      <c r="J147" s="16">
        <f t="shared" si="50"/>
        <v>9605548.620000001</v>
      </c>
      <c r="K147" s="16">
        <f t="shared" si="50"/>
        <v>10672831.800000001</v>
      </c>
      <c r="L147" s="16">
        <f t="shared" si="50"/>
        <v>9605548.620000001</v>
      </c>
      <c r="M147" s="16">
        <f t="shared" si="50"/>
        <v>9605548.620000001</v>
      </c>
      <c r="N147" s="16">
        <f t="shared" si="50"/>
        <v>0</v>
      </c>
      <c r="O147" s="67"/>
      <c r="P147" s="67"/>
      <c r="Q147" s="67"/>
      <c r="R147" s="67"/>
      <c r="S147" s="20">
        <v>2020</v>
      </c>
      <c r="T147" s="84">
        <f>HLOOKUP($S147,'Fixed - Other'!$A$61:$AE$64,2,FALSE)</f>
        <v>4595721.3730800003</v>
      </c>
      <c r="U147" s="16">
        <f>IF($K$14="",$T147,IF($K$14&gt;$S147,$T147,VLOOKUP($C6,'Fixed - Other'!$A$69:$C$77,3,FALSE)*$T147))</f>
        <v>4136149.2357720002</v>
      </c>
      <c r="V147" s="16">
        <f>IF($K$15="",$T147,IF($K$15&gt;$S147,$T147,VLOOKUP($C6,'Fixed - Other'!$A$69:$C$77,3,FALSE)*$T147))</f>
        <v>4136149.2357720002</v>
      </c>
      <c r="W147" s="16">
        <f>IF($K$16="",$T147,IF($K$16&gt;$S147,$T147,VLOOKUP($C6,'Fixed - Other'!$A$69:$C$77,3,FALSE)*$T147))</f>
        <v>4595721.3730800003</v>
      </c>
      <c r="X147" s="16">
        <f>IF($K$17="",$T147,IF($K$17&gt;$S147,$T147,VLOOKUP($C6,'Fixed - Other'!$A$69:$C$77,3,FALSE)*$T147))</f>
        <v>4136149.2357720002</v>
      </c>
      <c r="Y147" s="16">
        <f>IF($K$18="",$T147,IF($K$18&gt;$S147,$T147,VLOOKUP($C6,'Fixed - Other'!$A$69:$C$77,3,FALSE)*$T147))</f>
        <v>4136149.2357720002</v>
      </c>
      <c r="Z147" s="16">
        <f>IF($K$19="",$T147,IF($K$19&gt;$S147,$T147,VLOOKUP($C6,'Fixed - Other'!$A$69:$C$77,3,FALSE)*$T147))</f>
        <v>4595721.3730800003</v>
      </c>
      <c r="AB147" s="20">
        <v>2020</v>
      </c>
      <c r="AC147" s="16">
        <f t="shared" si="51"/>
        <v>4136149.2357720002</v>
      </c>
      <c r="AD147" s="16">
        <f t="shared" si="52"/>
        <v>4136149.2357720002</v>
      </c>
      <c r="AE147" s="16">
        <f t="shared" si="53"/>
        <v>4595721.3730800003</v>
      </c>
      <c r="AF147" s="16">
        <f t="shared" si="54"/>
        <v>4136149.2357720002</v>
      </c>
      <c r="AG147" s="136">
        <f t="shared" si="55"/>
        <v>4136149.2357720002</v>
      </c>
      <c r="AH147" s="16">
        <f t="shared" si="56"/>
        <v>0</v>
      </c>
      <c r="AJ147" s="20">
        <v>2020</v>
      </c>
      <c r="AK147" s="84">
        <f>HLOOKUP($S147,'Fixed - Other'!$A$61:$AE$64,3,FALSE)</f>
        <v>6077110.4269200005</v>
      </c>
      <c r="AL147" s="16">
        <f>IF($K$14="",$AK147,IF($K$14&gt;$AJ147,$AK147,VLOOKUP($C6,'Fixed - Other'!$A$69:$C$77,3,FALSE)*$AK147))</f>
        <v>5469399.3842280004</v>
      </c>
      <c r="AM147" s="16">
        <f>IF($K$15="",$AK147,IF($K$15&gt;$AJ147,$AK147,VLOOKUP($C6,'Fixed - Other'!$A$69:$C$77,3,FALSE)*$AK147))</f>
        <v>5469399.3842280004</v>
      </c>
      <c r="AN147" s="16">
        <f>IF($K$16="",$AK147,IF($K$16&gt;$AJ147,$AK147,VLOOKUP($C6,'Fixed - Other'!$A$69:$C$77,3,FALSE)*$AK147))</f>
        <v>6077110.4269200005</v>
      </c>
      <c r="AO147" s="16">
        <f>IF($K$17="",$AK147,IF($K$17&gt;$AJ147,$AK147,VLOOKUP($C6,'Fixed - Other'!$A$69:$C$77,3,FALSE)*$AK147))</f>
        <v>5469399.3842280004</v>
      </c>
      <c r="AP147" s="16">
        <f>IF($K$18="",$AK147,IF($K$18&gt;$AJ147,$AK147,VLOOKUP($C6,'Fixed - Other'!$A$69:$C$77,3,FALSE)*$AK147))</f>
        <v>5469399.3842280004</v>
      </c>
      <c r="AQ147" s="16">
        <f>IF($K$19="",$AK147,IF($K$19&gt;$AJ147,$AK147,VLOOKUP($C6,'Fixed - Other'!$A$69:$C$77,3,FALSE)*$AK147))</f>
        <v>6077110.4269200005</v>
      </c>
      <c r="AS147" s="20">
        <v>2020</v>
      </c>
      <c r="AT147" s="16">
        <f t="shared" si="57"/>
        <v>5469399.3842280004</v>
      </c>
      <c r="AU147" s="16">
        <f t="shared" si="58"/>
        <v>5469399.3842280004</v>
      </c>
      <c r="AV147" s="16">
        <f t="shared" si="59"/>
        <v>6077110.4269200005</v>
      </c>
      <c r="AW147" s="16">
        <f t="shared" si="60"/>
        <v>5469399.3842280004</v>
      </c>
      <c r="AX147" s="136">
        <f t="shared" si="61"/>
        <v>5469399.3842280004</v>
      </c>
      <c r="AY147" s="16">
        <f t="shared" si="62"/>
        <v>0</v>
      </c>
      <c r="BA147" s="120"/>
      <c r="BB147" s="138"/>
      <c r="BC147" s="138"/>
      <c r="BD147" s="138"/>
      <c r="BE147" s="138"/>
      <c r="BF147" s="138"/>
      <c r="BG147" s="138"/>
      <c r="BI147" s="120"/>
      <c r="BJ147" s="138"/>
      <c r="BK147" s="138"/>
      <c r="BL147" s="138"/>
      <c r="BM147" s="138"/>
      <c r="BN147" s="138"/>
      <c r="BO147" s="138"/>
    </row>
    <row r="148" spans="1:67">
      <c r="A148" s="67"/>
      <c r="B148" s="67"/>
      <c r="C148" s="67"/>
      <c r="D148" s="67"/>
      <c r="E148" s="67"/>
      <c r="F148" s="67"/>
      <c r="G148" s="67"/>
      <c r="H148" s="20">
        <v>2021</v>
      </c>
      <c r="I148" s="16">
        <f t="shared" si="50"/>
        <v>9173586.6000000015</v>
      </c>
      <c r="J148" s="16">
        <f t="shared" si="50"/>
        <v>9173586.6000000015</v>
      </c>
      <c r="K148" s="16">
        <f t="shared" si="50"/>
        <v>10192874</v>
      </c>
      <c r="L148" s="16">
        <f t="shared" si="50"/>
        <v>9173586.6000000015</v>
      </c>
      <c r="M148" s="16">
        <f t="shared" si="50"/>
        <v>9173586.6000000015</v>
      </c>
      <c r="N148" s="16">
        <f t="shared" si="50"/>
        <v>0</v>
      </c>
      <c r="O148" s="67"/>
      <c r="P148" s="67"/>
      <c r="Q148" s="67"/>
      <c r="R148" s="67"/>
      <c r="S148" s="20">
        <v>2021</v>
      </c>
      <c r="T148" s="84">
        <f>HLOOKUP($S148,'Fixed - Other'!$A$61:$AE$64,2,FALSE)</f>
        <v>4389051.5444</v>
      </c>
      <c r="U148" s="16">
        <f>IF($K$14="",$T148,IF($K$14&gt;$S148,$T148,VLOOKUP($C6,'Fixed - Other'!$A$69:$C$77,3,FALSE)*$T148))</f>
        <v>3950146.3899600003</v>
      </c>
      <c r="V148" s="16">
        <f>IF($K$15="",$T148,IF($K$15&gt;$S148,$T148,VLOOKUP($C6,'Fixed - Other'!$A$69:$C$77,3,FALSE)*$T148))</f>
        <v>3950146.3899600003</v>
      </c>
      <c r="W148" s="16">
        <f>IF($K$16="",$T148,IF($K$16&gt;$S148,$T148,VLOOKUP($C6,'Fixed - Other'!$A$69:$C$77,3,FALSE)*$T148))</f>
        <v>4389051.5444</v>
      </c>
      <c r="X148" s="16">
        <f>IF($K$17="",$T148,IF($K$17&gt;$S148,$T148,VLOOKUP($C6,'Fixed - Other'!$A$69:$C$77,3,FALSE)*$T148))</f>
        <v>3950146.3899600003</v>
      </c>
      <c r="Y148" s="16">
        <f>IF($K$18="",$T148,IF($K$18&gt;$S148,$T148,VLOOKUP($C6,'Fixed - Other'!$A$69:$C$77,3,FALSE)*$T148))</f>
        <v>3950146.3899600003</v>
      </c>
      <c r="Z148" s="16">
        <f>IF($K$19="",$T148,IF($K$19&gt;$S148,$T148,VLOOKUP($C6,'Fixed - Other'!$A$69:$C$77,3,FALSE)*$T148))</f>
        <v>4389051.5444</v>
      </c>
      <c r="AB148" s="20">
        <v>2021</v>
      </c>
      <c r="AC148" s="16">
        <f t="shared" si="51"/>
        <v>3950146.3899600003</v>
      </c>
      <c r="AD148" s="16">
        <f t="shared" si="52"/>
        <v>3950146.3899600003</v>
      </c>
      <c r="AE148" s="16">
        <f t="shared" si="53"/>
        <v>4389051.5444</v>
      </c>
      <c r="AF148" s="16">
        <f t="shared" si="54"/>
        <v>3950146.3899600003</v>
      </c>
      <c r="AG148" s="136">
        <f t="shared" si="55"/>
        <v>3950146.3899600003</v>
      </c>
      <c r="AH148" s="16">
        <f t="shared" si="56"/>
        <v>0</v>
      </c>
      <c r="AJ148" s="20">
        <v>2021</v>
      </c>
      <c r="AK148" s="84">
        <f>HLOOKUP($S148,'Fixed - Other'!$A$61:$AE$64,3,FALSE)</f>
        <v>5803822.4556</v>
      </c>
      <c r="AL148" s="16">
        <f>IF($K$14="",$AK148,IF($K$14&gt;$AJ148,$AK148,VLOOKUP($C6,'Fixed - Other'!$A$69:$C$77,3,FALSE)*$AK148))</f>
        <v>5223440.2100400003</v>
      </c>
      <c r="AM148" s="16">
        <f>IF($K$15="",$AK148,IF($K$15&gt;$AJ148,$AK148,VLOOKUP($C6,'Fixed - Other'!$A$69:$C$77,3,FALSE)*$AK148))</f>
        <v>5223440.2100400003</v>
      </c>
      <c r="AN148" s="16">
        <f>IF($K$16="",$AK148,IF($K$16&gt;$AJ148,$AK148,VLOOKUP($C6,'Fixed - Other'!$A$69:$C$77,3,FALSE)*$AK148))</f>
        <v>5803822.4556</v>
      </c>
      <c r="AO148" s="16">
        <f>IF($K$17="",$AK148,IF($K$17&gt;$AJ148,$AK148,VLOOKUP($C6,'Fixed - Other'!$A$69:$C$77,3,FALSE)*$AK148))</f>
        <v>5223440.2100400003</v>
      </c>
      <c r="AP148" s="16">
        <f>IF($K$18="",$AK148,IF($K$18&gt;$AJ148,$AK148,VLOOKUP($C6,'Fixed - Other'!$A$69:$C$77,3,FALSE)*$AK148))</f>
        <v>5223440.2100400003</v>
      </c>
      <c r="AQ148" s="16">
        <f>IF($K$19="",$AK148,IF($K$19&gt;$AJ148,$AK148,VLOOKUP($C6,'Fixed - Other'!$A$69:$C$77,3,FALSE)*$AK148))</f>
        <v>5803822.4556</v>
      </c>
      <c r="AS148" s="20">
        <v>2021</v>
      </c>
      <c r="AT148" s="16">
        <f t="shared" si="57"/>
        <v>5223440.2100400003</v>
      </c>
      <c r="AU148" s="16">
        <f t="shared" si="58"/>
        <v>5223440.2100400003</v>
      </c>
      <c r="AV148" s="16">
        <f t="shared" si="59"/>
        <v>5803822.4556</v>
      </c>
      <c r="AW148" s="16">
        <f t="shared" si="60"/>
        <v>5223440.2100400003</v>
      </c>
      <c r="AX148" s="136">
        <f t="shared" si="61"/>
        <v>5223440.2100400003</v>
      </c>
      <c r="AY148" s="16">
        <f t="shared" si="62"/>
        <v>0</v>
      </c>
      <c r="BA148" s="120"/>
      <c r="BB148" s="138"/>
      <c r="BC148" s="138"/>
      <c r="BD148" s="138"/>
      <c r="BE148" s="138"/>
      <c r="BF148" s="138"/>
      <c r="BG148" s="138"/>
      <c r="BI148" s="120"/>
      <c r="BJ148" s="138"/>
      <c r="BK148" s="138"/>
      <c r="BL148" s="138"/>
      <c r="BM148" s="138"/>
      <c r="BN148" s="138"/>
      <c r="BO148" s="138"/>
    </row>
    <row r="149" spans="1:67">
      <c r="A149" s="67"/>
      <c r="B149" s="67"/>
      <c r="C149" s="67"/>
      <c r="D149" s="67"/>
      <c r="E149" s="67"/>
      <c r="F149" s="67"/>
      <c r="G149" s="67"/>
      <c r="H149" s="20">
        <v>2022</v>
      </c>
      <c r="I149" s="16">
        <f t="shared" si="50"/>
        <v>9357058.3319999985</v>
      </c>
      <c r="J149" s="16">
        <f t="shared" si="50"/>
        <v>9357058.3319999985</v>
      </c>
      <c r="K149" s="16">
        <f t="shared" si="50"/>
        <v>9357058.3319999985</v>
      </c>
      <c r="L149" s="16">
        <f t="shared" si="50"/>
        <v>5327909.0142407985</v>
      </c>
      <c r="M149" s="16">
        <f t="shared" si="50"/>
        <v>5327909.0142407985</v>
      </c>
      <c r="N149" s="16">
        <f t="shared" si="50"/>
        <v>0</v>
      </c>
      <c r="O149" s="67"/>
      <c r="P149" s="67"/>
      <c r="Q149" s="67"/>
      <c r="R149" s="67"/>
      <c r="S149" s="20">
        <v>2022</v>
      </c>
      <c r="T149" s="84">
        <f>HLOOKUP($S149,'Fixed - Other'!$A$61:$AE$64,2,FALSE)</f>
        <v>4476832.5752879987</v>
      </c>
      <c r="U149" s="16">
        <f>IF($K$14="",$T149,IF($K$14&gt;$S149,$T149,VLOOKUP($C6,'Fixed - Other'!$A$69:$C$77,3,FALSE)*$T149))</f>
        <v>4029149.3177591991</v>
      </c>
      <c r="V149" s="16">
        <f>IF($K$15="",$T149,IF($K$15&gt;$S149,$T149,VLOOKUP($C6,'Fixed - Other'!$A$69:$C$77,3,FALSE)*$T149))</f>
        <v>4029149.3177591991</v>
      </c>
      <c r="W149" s="16">
        <f>IF($K$16="",$T149,IF($K$16&gt;$S149,$T149,VLOOKUP($C6,'Fixed - Other'!$A$69:$C$77,3,FALSE)*$T149))</f>
        <v>4029149.3177591991</v>
      </c>
      <c r="X149" s="16">
        <f>IF($K$17="",$T149,IF($K$17&gt;$S149,$T149,VLOOKUP($C6,'Fixed - Other'!$A$69:$C$77,3,FALSE)*$T149))</f>
        <v>4029149.3177591991</v>
      </c>
      <c r="Y149" s="16">
        <f>IF($K$18="",$T149,IF($K$18&gt;$S149,$T149,VLOOKUP($C6,'Fixed - Other'!$A$69:$C$77,3,FALSE)*$T149))</f>
        <v>4029149.3177591991</v>
      </c>
      <c r="Z149" s="16">
        <f>IF($K$19="",$T149,IF($K$19&gt;$S149,$T149,VLOOKUP($C6,'Fixed - Other'!$A$69:$C$77,3,FALSE)*$T149))</f>
        <v>4476832.5752879987</v>
      </c>
      <c r="AB149" s="20">
        <v>2022</v>
      </c>
      <c r="AC149" s="16">
        <f t="shared" si="51"/>
        <v>4029149.3177591991</v>
      </c>
      <c r="AD149" s="16">
        <f t="shared" si="52"/>
        <v>4029149.3177591991</v>
      </c>
      <c r="AE149" s="16">
        <f t="shared" si="53"/>
        <v>4029149.3177591991</v>
      </c>
      <c r="AF149" s="16">
        <f t="shared" si="54"/>
        <v>0</v>
      </c>
      <c r="AG149" s="136">
        <f t="shared" si="55"/>
        <v>0</v>
      </c>
      <c r="AH149" s="16">
        <f t="shared" si="56"/>
        <v>0</v>
      </c>
      <c r="AJ149" s="20">
        <v>2022</v>
      </c>
      <c r="AK149" s="84">
        <f>HLOOKUP($S149,'Fixed - Other'!$A$61:$AE$64,3,FALSE)</f>
        <v>5919898.9047119981</v>
      </c>
      <c r="AL149" s="16">
        <f>IF($K$14="",$AK149,IF($K$14&gt;$AJ149,$AK149,VLOOKUP($C6,'Fixed - Other'!$A$69:$C$77,3,FALSE)*$AK149))</f>
        <v>5327909.0142407985</v>
      </c>
      <c r="AM149" s="16">
        <f>IF($K$15="",$AK149,IF($K$15&gt;$AJ149,$AK149,VLOOKUP($C6,'Fixed - Other'!$A$69:$C$77,3,FALSE)*$AK149))</f>
        <v>5327909.0142407985</v>
      </c>
      <c r="AN149" s="16">
        <f>IF($K$16="",$AK149,IF($K$16&gt;$AJ149,$AK149,VLOOKUP($C6,'Fixed - Other'!$A$69:$C$77,3,FALSE)*$AK149))</f>
        <v>5327909.0142407985</v>
      </c>
      <c r="AO149" s="16">
        <f>IF($K$17="",$AK149,IF($K$17&gt;$AJ149,$AK149,VLOOKUP($C6,'Fixed - Other'!$A$69:$C$77,3,FALSE)*$AK149))</f>
        <v>5327909.0142407985</v>
      </c>
      <c r="AP149" s="16">
        <f>IF($K$18="",$AK149,IF($K$18&gt;$AJ149,$AK149,VLOOKUP($C6,'Fixed - Other'!$A$69:$C$77,3,FALSE)*$AK149))</f>
        <v>5327909.0142407985</v>
      </c>
      <c r="AQ149" s="16">
        <f>IF($K$19="",$AK149,IF($K$19&gt;$AJ149,$AK149,VLOOKUP($C6,'Fixed - Other'!$A$69:$C$77,3,FALSE)*$AK149))</f>
        <v>5919898.9047119981</v>
      </c>
      <c r="AS149" s="20">
        <v>2022</v>
      </c>
      <c r="AT149" s="16">
        <f t="shared" si="57"/>
        <v>5327909.0142407985</v>
      </c>
      <c r="AU149" s="16">
        <f t="shared" si="58"/>
        <v>5327909.0142407985</v>
      </c>
      <c r="AV149" s="16">
        <f t="shared" si="59"/>
        <v>5327909.0142407985</v>
      </c>
      <c r="AW149" s="16">
        <f t="shared" si="60"/>
        <v>5327909.0142407985</v>
      </c>
      <c r="AX149" s="136">
        <f t="shared" si="61"/>
        <v>5327909.0142407985</v>
      </c>
      <c r="AY149" s="16">
        <f t="shared" si="62"/>
        <v>0</v>
      </c>
      <c r="BA149" s="120"/>
      <c r="BB149" s="138"/>
      <c r="BC149" s="138"/>
      <c r="BD149" s="138"/>
      <c r="BE149" s="138"/>
      <c r="BF149" s="138"/>
      <c r="BG149" s="138"/>
      <c r="BI149" s="120"/>
      <c r="BJ149" s="138"/>
      <c r="BK149" s="138"/>
      <c r="BL149" s="138"/>
      <c r="BM149" s="138"/>
      <c r="BN149" s="138"/>
      <c r="BO149" s="138"/>
    </row>
    <row r="150" spans="1:67">
      <c r="A150" s="67"/>
      <c r="B150" s="67"/>
      <c r="C150" s="67"/>
      <c r="D150" s="67"/>
      <c r="E150" s="67"/>
      <c r="F150" s="67"/>
      <c r="G150" s="67"/>
      <c r="H150" s="20">
        <v>2023</v>
      </c>
      <c r="I150" s="16">
        <f t="shared" si="50"/>
        <v>9544199.498639999</v>
      </c>
      <c r="J150" s="16">
        <f t="shared" si="50"/>
        <v>9544199.498639999</v>
      </c>
      <c r="K150" s="16">
        <f t="shared" si="50"/>
        <v>9544199.498639999</v>
      </c>
      <c r="L150" s="16">
        <f t="shared" si="50"/>
        <v>5434467.1945256153</v>
      </c>
      <c r="M150" s="16">
        <f t="shared" si="50"/>
        <v>5434467.1945256153</v>
      </c>
      <c r="N150" s="16">
        <f t="shared" si="50"/>
        <v>0</v>
      </c>
      <c r="O150" s="67"/>
      <c r="P150" s="67"/>
      <c r="Q150" s="67"/>
      <c r="R150" s="67"/>
      <c r="S150" s="20">
        <v>2023</v>
      </c>
      <c r="T150" s="84">
        <f>HLOOKUP($S150,'Fixed - Other'!$A$61:$AE$64,2,FALSE)</f>
        <v>4566369.2267937595</v>
      </c>
      <c r="U150" s="16">
        <f>IF($K$14="",$T150,IF($K$14&gt;$S150,$T150,VLOOKUP($C6,'Fixed - Other'!$A$69:$C$77,3,FALSE)*$T150))</f>
        <v>4109732.3041143836</v>
      </c>
      <c r="V150" s="16">
        <f>IF($K$15="",$T150,IF($K$15&gt;$S150,$T150,VLOOKUP($C6,'Fixed - Other'!$A$69:$C$77,3,FALSE)*$T150))</f>
        <v>4109732.3041143836</v>
      </c>
      <c r="W150" s="16">
        <f>IF($K$16="",$T150,IF($K$16&gt;$S150,$T150,VLOOKUP($C6,'Fixed - Other'!$A$69:$C$77,3,FALSE)*$T150))</f>
        <v>4109732.3041143836</v>
      </c>
      <c r="X150" s="16">
        <f>IF($K$17="",$T150,IF($K$17&gt;$S150,$T150,VLOOKUP($C6,'Fixed - Other'!$A$69:$C$77,3,FALSE)*$T150))</f>
        <v>4109732.3041143836</v>
      </c>
      <c r="Y150" s="16">
        <f>IF($K$18="",$T150,IF($K$18&gt;$S150,$T150,VLOOKUP($C6,'Fixed - Other'!$A$69:$C$77,3,FALSE)*$T150))</f>
        <v>4109732.3041143836</v>
      </c>
      <c r="Z150" s="16">
        <f>IF($K$19="",$T150,IF($K$19&gt;$S150,$T150,VLOOKUP($C6,'Fixed - Other'!$A$69:$C$77,3,FALSE)*$T150))</f>
        <v>4566369.2267937595</v>
      </c>
      <c r="AB150" s="20">
        <v>2023</v>
      </c>
      <c r="AC150" s="16">
        <f t="shared" si="51"/>
        <v>4109732.3041143836</v>
      </c>
      <c r="AD150" s="16">
        <f t="shared" si="52"/>
        <v>4109732.3041143836</v>
      </c>
      <c r="AE150" s="16">
        <f t="shared" si="53"/>
        <v>4109732.3041143836</v>
      </c>
      <c r="AF150" s="16">
        <f t="shared" si="54"/>
        <v>0</v>
      </c>
      <c r="AG150" s="136">
        <f t="shared" si="55"/>
        <v>0</v>
      </c>
      <c r="AH150" s="16">
        <f t="shared" si="56"/>
        <v>0</v>
      </c>
      <c r="AJ150" s="20">
        <v>2023</v>
      </c>
      <c r="AK150" s="84">
        <f>HLOOKUP($S150,'Fixed - Other'!$A$61:$AE$64,3,FALSE)</f>
        <v>6038296.8828062387</v>
      </c>
      <c r="AL150" s="16">
        <f>IF($K$14="",$AK150,IF($K$14&gt;$AJ150,$AK150,VLOOKUP($C6,'Fixed - Other'!$A$69:$C$77,3,FALSE)*$AK150))</f>
        <v>5434467.1945256153</v>
      </c>
      <c r="AM150" s="16">
        <f>IF($K$15="",$AK150,IF($K$15&gt;$AJ150,$AK150,VLOOKUP($C6,'Fixed - Other'!$A$69:$C$77,3,FALSE)*$AK150))</f>
        <v>5434467.1945256153</v>
      </c>
      <c r="AN150" s="16">
        <f>IF($K$16="",$AK150,IF($K$16&gt;$AJ150,$AK150,VLOOKUP($C6,'Fixed - Other'!$A$69:$C$77,3,FALSE)*$AK150))</f>
        <v>5434467.1945256153</v>
      </c>
      <c r="AO150" s="16">
        <f>IF($K$17="",$AK150,IF($K$17&gt;$AJ150,$AK150,VLOOKUP($C6,'Fixed - Other'!$A$69:$C$77,3,FALSE)*$AK150))</f>
        <v>5434467.1945256153</v>
      </c>
      <c r="AP150" s="16">
        <f>IF($K$18="",$AK150,IF($K$18&gt;$AJ150,$AK150,VLOOKUP($C6,'Fixed - Other'!$A$69:$C$77,3,FALSE)*$AK150))</f>
        <v>5434467.1945256153</v>
      </c>
      <c r="AQ150" s="16">
        <f>IF($K$19="",$AK150,IF($K$19&gt;$AJ150,$AK150,VLOOKUP($C6,'Fixed - Other'!$A$69:$C$77,3,FALSE)*$AK150))</f>
        <v>6038296.8828062387</v>
      </c>
      <c r="AS150" s="20">
        <v>2023</v>
      </c>
      <c r="AT150" s="16">
        <f t="shared" si="57"/>
        <v>5434467.1945256153</v>
      </c>
      <c r="AU150" s="16">
        <f t="shared" si="58"/>
        <v>5434467.1945256153</v>
      </c>
      <c r="AV150" s="16">
        <f t="shared" si="59"/>
        <v>5434467.1945256153</v>
      </c>
      <c r="AW150" s="16">
        <f t="shared" si="60"/>
        <v>5434467.1945256153</v>
      </c>
      <c r="AX150" s="136">
        <f t="shared" si="61"/>
        <v>5434467.1945256153</v>
      </c>
      <c r="AY150" s="16">
        <f t="shared" si="62"/>
        <v>0</v>
      </c>
      <c r="BA150" s="120"/>
      <c r="BB150" s="138"/>
      <c r="BC150" s="138"/>
      <c r="BD150" s="138"/>
      <c r="BE150" s="138"/>
      <c r="BF150" s="138"/>
      <c r="BG150" s="138"/>
      <c r="BI150" s="120"/>
      <c r="BJ150" s="138"/>
      <c r="BK150" s="138"/>
      <c r="BL150" s="138"/>
      <c r="BM150" s="138"/>
      <c r="BN150" s="138"/>
      <c r="BO150" s="138"/>
    </row>
    <row r="151" spans="1:67">
      <c r="A151" s="67"/>
      <c r="B151" s="67"/>
      <c r="C151" s="67"/>
      <c r="D151" s="67"/>
      <c r="E151" s="67"/>
      <c r="F151" s="67"/>
      <c r="G151" s="67"/>
      <c r="H151" s="20">
        <v>2024</v>
      </c>
      <c r="I151" s="16">
        <f t="shared" si="50"/>
        <v>9735083.4886128008</v>
      </c>
      <c r="J151" s="16">
        <f t="shared" si="50"/>
        <v>9735083.4886128008</v>
      </c>
      <c r="K151" s="16">
        <f t="shared" si="50"/>
        <v>0</v>
      </c>
      <c r="L151" s="16">
        <f t="shared" si="50"/>
        <v>5543156.5384161286</v>
      </c>
      <c r="M151" s="16">
        <f t="shared" si="50"/>
        <v>5543156.5384161286</v>
      </c>
      <c r="N151" s="16">
        <f t="shared" si="50"/>
        <v>0</v>
      </c>
      <c r="O151" s="67"/>
      <c r="P151" s="67"/>
      <c r="Q151" s="67"/>
      <c r="R151" s="67"/>
      <c r="S151" s="20">
        <v>2024</v>
      </c>
      <c r="T151" s="84">
        <f>HLOOKUP($S151,'Fixed - Other'!$A$61:$AE$64,2,FALSE)</f>
        <v>4657696.6113296356</v>
      </c>
      <c r="U151" s="16">
        <f>IF($K$14="",$T151,IF($K$14&gt;$S151,$T151,VLOOKUP($C6,'Fixed - Other'!$A$69:$C$77,3,FALSE)*$T151))</f>
        <v>4191926.9501966722</v>
      </c>
      <c r="V151" s="16">
        <f>IF($K$15="",$T151,IF($K$15&gt;$S151,$T151,VLOOKUP($C6,'Fixed - Other'!$A$69:$C$77,3,FALSE)*$T151))</f>
        <v>4191926.9501966722</v>
      </c>
      <c r="W151" s="16">
        <f>IF($K$16="",$T151,IF($K$16&gt;$S151,$T151,VLOOKUP($C6,'Fixed - Other'!$A$69:$C$77,3,FALSE)*$T151))</f>
        <v>4191926.9501966722</v>
      </c>
      <c r="X151" s="16">
        <f>IF($K$17="",$T151,IF($K$17&gt;$S151,$T151,VLOOKUP($C6,'Fixed - Other'!$A$69:$C$77,3,FALSE)*$T151))</f>
        <v>4191926.9501966722</v>
      </c>
      <c r="Y151" s="16">
        <f>IF($K$18="",$T151,IF($K$18&gt;$S151,$T151,VLOOKUP($C6,'Fixed - Other'!$A$69:$C$77,3,FALSE)*$T151))</f>
        <v>4191926.9501966722</v>
      </c>
      <c r="Z151" s="16">
        <f>IF($K$19="",$T151,IF($K$19&gt;$S151,$T151,VLOOKUP($C6,'Fixed - Other'!$A$69:$C$77,3,FALSE)*$T151))</f>
        <v>4657696.6113296356</v>
      </c>
      <c r="AB151" s="20">
        <v>2024</v>
      </c>
      <c r="AC151" s="16">
        <f t="shared" si="51"/>
        <v>4191926.9501966722</v>
      </c>
      <c r="AD151" s="16">
        <f t="shared" si="52"/>
        <v>4191926.9501966722</v>
      </c>
      <c r="AE151" s="16">
        <f t="shared" si="53"/>
        <v>0</v>
      </c>
      <c r="AF151" s="16">
        <f t="shared" si="54"/>
        <v>0</v>
      </c>
      <c r="AG151" s="136">
        <f t="shared" si="55"/>
        <v>0</v>
      </c>
      <c r="AH151" s="16">
        <f t="shared" si="56"/>
        <v>0</v>
      </c>
      <c r="AJ151" s="20">
        <v>2024</v>
      </c>
      <c r="AK151" s="84">
        <f>HLOOKUP($S151,'Fixed - Other'!$A$61:$AE$64,3,FALSE)</f>
        <v>6159062.8204623647</v>
      </c>
      <c r="AL151" s="16">
        <f>IF($K$14="",$AK151,IF($K$14&gt;$AJ151,$AK151,VLOOKUP($C6,'Fixed - Other'!$A$69:$C$77,3,FALSE)*$AK151))</f>
        <v>5543156.5384161286</v>
      </c>
      <c r="AM151" s="16">
        <f>IF($K$15="",$AK151,IF($K$15&gt;$AJ151,$AK151,VLOOKUP($C6,'Fixed - Other'!$A$69:$C$77,3,FALSE)*$AK151))</f>
        <v>5543156.5384161286</v>
      </c>
      <c r="AN151" s="16">
        <f>IF($K$16="",$AK151,IF($K$16&gt;$AJ151,$AK151,VLOOKUP($C6,'Fixed - Other'!$A$69:$C$77,3,FALSE)*$AK151))</f>
        <v>5543156.5384161286</v>
      </c>
      <c r="AO151" s="16">
        <f>IF($K$17="",$AK151,IF($K$17&gt;$AJ151,$AK151,VLOOKUP($C6,'Fixed - Other'!$A$69:$C$77,3,FALSE)*$AK151))</f>
        <v>5543156.5384161286</v>
      </c>
      <c r="AP151" s="16">
        <f>IF($K$18="",$AK151,IF($K$18&gt;$AJ151,$AK151,VLOOKUP($C6,'Fixed - Other'!$A$69:$C$77,3,FALSE)*$AK151))</f>
        <v>5543156.5384161286</v>
      </c>
      <c r="AQ151" s="16">
        <f>IF($K$19="",$AK151,IF($K$19&gt;$AJ151,$AK151,VLOOKUP($C6,'Fixed - Other'!$A$69:$C$77,3,FALSE)*$AK151))</f>
        <v>6159062.8204623647</v>
      </c>
      <c r="AS151" s="20">
        <v>2024</v>
      </c>
      <c r="AT151" s="16">
        <f t="shared" si="57"/>
        <v>5543156.5384161286</v>
      </c>
      <c r="AU151" s="16">
        <f t="shared" si="58"/>
        <v>5543156.5384161286</v>
      </c>
      <c r="AV151" s="16">
        <f t="shared" si="59"/>
        <v>0</v>
      </c>
      <c r="AW151" s="16">
        <f t="shared" si="60"/>
        <v>5543156.5384161286</v>
      </c>
      <c r="AX151" s="136">
        <f t="shared" si="61"/>
        <v>5543156.5384161286</v>
      </c>
      <c r="AY151" s="16">
        <f t="shared" si="62"/>
        <v>0</v>
      </c>
      <c r="BA151" s="120"/>
      <c r="BB151" s="138"/>
      <c r="BC151" s="138"/>
      <c r="BD151" s="138"/>
      <c r="BE151" s="138"/>
      <c r="BF151" s="138"/>
      <c r="BG151" s="138"/>
      <c r="BI151" s="120"/>
      <c r="BJ151" s="138"/>
      <c r="BK151" s="138"/>
      <c r="BL151" s="138"/>
      <c r="BM151" s="138"/>
      <c r="BN151" s="138"/>
      <c r="BO151" s="138"/>
    </row>
    <row r="152" spans="1:67">
      <c r="A152" s="67"/>
      <c r="B152" s="67"/>
      <c r="C152" s="67"/>
      <c r="D152" s="67"/>
      <c r="E152" s="67"/>
      <c r="F152" s="67"/>
      <c r="G152" s="67"/>
      <c r="H152" s="20">
        <v>2025</v>
      </c>
      <c r="I152" s="16">
        <f t="shared" si="50"/>
        <v>9929785.1583850533</v>
      </c>
      <c r="J152" s="16">
        <f t="shared" si="50"/>
        <v>9929785.1583850533</v>
      </c>
      <c r="K152" s="16">
        <f t="shared" si="50"/>
        <v>0</v>
      </c>
      <c r="L152" s="16">
        <f t="shared" si="50"/>
        <v>0</v>
      </c>
      <c r="M152" s="16">
        <f t="shared" si="50"/>
        <v>5654019.6691844501</v>
      </c>
      <c r="N152" s="16">
        <f t="shared" si="50"/>
        <v>0</v>
      </c>
      <c r="O152" s="67"/>
      <c r="P152" s="67"/>
      <c r="Q152" s="67"/>
      <c r="R152" s="67"/>
      <c r="S152" s="20">
        <v>2025</v>
      </c>
      <c r="T152" s="84">
        <f>HLOOKUP($S152,'Fixed - Other'!$A$61:$AE$64,2,FALSE)</f>
        <v>4750850.5435562264</v>
      </c>
      <c r="U152" s="16">
        <f>IF($K$14="",$T152,IF($K$14&gt;$S152,$T152,VLOOKUP($C6,'Fixed - Other'!$A$69:$C$77,3,FALSE)*$T152))</f>
        <v>4275765.4892006041</v>
      </c>
      <c r="V152" s="16">
        <f>IF($K$15="",$T152,IF($K$15&gt;$S152,$T152,VLOOKUP($C6,'Fixed - Other'!$A$69:$C$77,3,FALSE)*$T152))</f>
        <v>4275765.4892006041</v>
      </c>
      <c r="W152" s="16">
        <f>IF($K$16="",$T152,IF($K$16&gt;$S152,$T152,VLOOKUP($C6,'Fixed - Other'!$A$69:$C$77,3,FALSE)*$T152))</f>
        <v>4275765.4892006041</v>
      </c>
      <c r="X152" s="16">
        <f>IF($K$17="",$T152,IF($K$17&gt;$S152,$T152,VLOOKUP($C6,'Fixed - Other'!$A$69:$C$77,3,FALSE)*$T152))</f>
        <v>4275765.4892006041</v>
      </c>
      <c r="Y152" s="16">
        <f>IF($K$18="",$T152,IF($K$18&gt;$S152,$T152,VLOOKUP($C6,'Fixed - Other'!$A$69:$C$77,3,FALSE)*$T152))</f>
        <v>4275765.4892006041</v>
      </c>
      <c r="Z152" s="16">
        <f>IF($K$19="",$T152,IF($K$19&gt;$S152,$T152,VLOOKUP($C6,'Fixed - Other'!$A$69:$C$77,3,FALSE)*$T152))</f>
        <v>4750850.5435562264</v>
      </c>
      <c r="AB152" s="20">
        <v>2025</v>
      </c>
      <c r="AC152" s="16">
        <f t="shared" si="51"/>
        <v>4275765.4892006041</v>
      </c>
      <c r="AD152" s="16">
        <f t="shared" si="52"/>
        <v>4275765.4892006041</v>
      </c>
      <c r="AE152" s="16">
        <f t="shared" si="53"/>
        <v>0</v>
      </c>
      <c r="AF152" s="16">
        <f t="shared" si="54"/>
        <v>0</v>
      </c>
      <c r="AG152" s="136">
        <f t="shared" si="55"/>
        <v>0</v>
      </c>
      <c r="AH152" s="16">
        <f t="shared" si="56"/>
        <v>0</v>
      </c>
      <c r="AJ152" s="20">
        <v>2025</v>
      </c>
      <c r="AK152" s="84">
        <f>HLOOKUP($S152,'Fixed - Other'!$A$61:$AE$64,3,FALSE)</f>
        <v>6282244.0768716112</v>
      </c>
      <c r="AL152" s="16">
        <f>IF($K$14="",$AK152,IF($K$14&gt;$AJ152,$AK152,VLOOKUP($C6,'Fixed - Other'!$A$69:$C$77,3,FALSE)*$AK152))</f>
        <v>5654019.6691844501</v>
      </c>
      <c r="AM152" s="16">
        <f>IF($K$15="",$AK152,IF($K$15&gt;$AJ152,$AK152,VLOOKUP($C6,'Fixed - Other'!$A$69:$C$77,3,FALSE)*$AK152))</f>
        <v>5654019.6691844501</v>
      </c>
      <c r="AN152" s="16">
        <f>IF($K$16="",$AK152,IF($K$16&gt;$AJ152,$AK152,VLOOKUP($C6,'Fixed - Other'!$A$69:$C$77,3,FALSE)*$AK152))</f>
        <v>5654019.6691844501</v>
      </c>
      <c r="AO152" s="16">
        <f>IF($K$17="",$AK152,IF($K$17&gt;$AJ152,$AK152,VLOOKUP($C6,'Fixed - Other'!$A$69:$C$77,3,FALSE)*$AK152))</f>
        <v>5654019.6691844501</v>
      </c>
      <c r="AP152" s="16">
        <f>IF($K$18="",$AK152,IF($K$18&gt;$AJ152,$AK152,VLOOKUP($C6,'Fixed - Other'!$A$69:$C$77,3,FALSE)*$AK152))</f>
        <v>5654019.6691844501</v>
      </c>
      <c r="AQ152" s="16">
        <f>IF($K$19="",$AK152,IF($K$19&gt;$AJ152,$AK152,VLOOKUP($C6,'Fixed - Other'!$A$69:$C$77,3,FALSE)*$AK152))</f>
        <v>6282244.0768716112</v>
      </c>
      <c r="AS152" s="20">
        <v>2025</v>
      </c>
      <c r="AT152" s="16">
        <f t="shared" si="57"/>
        <v>5654019.6691844501</v>
      </c>
      <c r="AU152" s="16">
        <f t="shared" si="58"/>
        <v>5654019.6691844501</v>
      </c>
      <c r="AV152" s="16">
        <f t="shared" si="59"/>
        <v>0</v>
      </c>
      <c r="AW152" s="16">
        <f t="shared" si="60"/>
        <v>0</v>
      </c>
      <c r="AX152" s="136">
        <f t="shared" si="61"/>
        <v>5654019.6691844501</v>
      </c>
      <c r="AY152" s="16">
        <f t="shared" si="62"/>
        <v>0</v>
      </c>
      <c r="BA152" s="120"/>
      <c r="BB152" s="138"/>
      <c r="BC152" s="138"/>
      <c r="BD152" s="138"/>
      <c r="BE152" s="138"/>
      <c r="BF152" s="138"/>
      <c r="BG152" s="138"/>
      <c r="BI152" s="120"/>
      <c r="BJ152" s="138"/>
      <c r="BK152" s="138"/>
      <c r="BL152" s="138"/>
      <c r="BM152" s="138"/>
      <c r="BN152" s="138"/>
      <c r="BO152" s="138"/>
    </row>
    <row r="153" spans="1:67">
      <c r="A153" s="67"/>
      <c r="B153" s="67"/>
      <c r="C153" s="67"/>
      <c r="D153" s="67"/>
      <c r="E153" s="67"/>
      <c r="F153" s="67"/>
      <c r="G153" s="67"/>
      <c r="H153" s="20">
        <v>2026</v>
      </c>
      <c r="I153" s="16">
        <f t="shared" si="50"/>
        <v>10128380.861552756</v>
      </c>
      <c r="J153" s="16">
        <f t="shared" si="50"/>
        <v>0</v>
      </c>
      <c r="K153" s="16">
        <f t="shared" si="50"/>
        <v>0</v>
      </c>
      <c r="L153" s="16">
        <f t="shared" si="50"/>
        <v>0</v>
      </c>
      <c r="M153" s="16">
        <f t="shared" si="50"/>
        <v>5767100.0625681393</v>
      </c>
      <c r="N153" s="16">
        <f t="shared" si="50"/>
        <v>0</v>
      </c>
      <c r="O153" s="67"/>
      <c r="P153" s="67"/>
      <c r="Q153" s="67"/>
      <c r="R153" s="67"/>
      <c r="S153" s="20">
        <v>2026</v>
      </c>
      <c r="T153" s="84">
        <f>HLOOKUP($S153,'Fixed - Other'!$A$61:$AE$64,2,FALSE)</f>
        <v>4845867.5544273518</v>
      </c>
      <c r="U153" s="16">
        <f>IF($K$14="",$T153,IF($K$14&gt;$S153,$T153,VLOOKUP($C6,'Fixed - Other'!$A$69:$C$77,3,FALSE)*$T153))</f>
        <v>4361280.798984617</v>
      </c>
      <c r="V153" s="16">
        <f>IF($K$15="",$T153,IF($K$15&gt;$S153,$T153,VLOOKUP($C6,'Fixed - Other'!$A$69:$C$77,3,FALSE)*$T153))</f>
        <v>4361280.798984617</v>
      </c>
      <c r="W153" s="16">
        <f>IF($K$16="",$T153,IF($K$16&gt;$S153,$T153,VLOOKUP($C6,'Fixed - Other'!$A$69:$C$77,3,FALSE)*$T153))</f>
        <v>4361280.798984617</v>
      </c>
      <c r="X153" s="16">
        <f>IF($K$17="",$T153,IF($K$17&gt;$S153,$T153,VLOOKUP($C6,'Fixed - Other'!$A$69:$C$77,3,FALSE)*$T153))</f>
        <v>4361280.798984617</v>
      </c>
      <c r="Y153" s="16">
        <f>IF($K$18="",$T153,IF($K$18&gt;$S153,$T153,VLOOKUP($C6,'Fixed - Other'!$A$69:$C$77,3,FALSE)*$T153))</f>
        <v>4361280.798984617</v>
      </c>
      <c r="Z153" s="16">
        <f>IF($K$19="",$T153,IF($K$19&gt;$S153,$T153,VLOOKUP($C6,'Fixed - Other'!$A$69:$C$77,3,FALSE)*$T153))</f>
        <v>4845867.5544273518</v>
      </c>
      <c r="AB153" s="20">
        <v>2026</v>
      </c>
      <c r="AC153" s="16">
        <f t="shared" si="51"/>
        <v>4361280.798984617</v>
      </c>
      <c r="AD153" s="16">
        <f t="shared" si="52"/>
        <v>0</v>
      </c>
      <c r="AE153" s="16">
        <f t="shared" si="53"/>
        <v>0</v>
      </c>
      <c r="AF153" s="16">
        <f t="shared" si="54"/>
        <v>0</v>
      </c>
      <c r="AG153" s="136">
        <f t="shared" si="55"/>
        <v>0</v>
      </c>
      <c r="AH153" s="16">
        <f t="shared" si="56"/>
        <v>0</v>
      </c>
      <c r="AJ153" s="20">
        <v>2026</v>
      </c>
      <c r="AK153" s="84">
        <f>HLOOKUP($S153,'Fixed - Other'!$A$61:$AE$64,3,FALSE)</f>
        <v>6407888.958409043</v>
      </c>
      <c r="AL153" s="16">
        <f>IF($K$14="",$AK153,IF($K$14&gt;$AJ153,$AK153,VLOOKUP($C6,'Fixed - Other'!$A$69:$C$77,3,FALSE)*$AK153))</f>
        <v>5767100.0625681393</v>
      </c>
      <c r="AM153" s="16">
        <f>IF($K$15="",$AK153,IF($K$15&gt;$AJ153,$AK153,VLOOKUP($C6,'Fixed - Other'!$A$69:$C$77,3,FALSE)*$AK153))</f>
        <v>5767100.0625681393</v>
      </c>
      <c r="AN153" s="16">
        <f>IF($K$16="",$AK153,IF($K$16&gt;$AJ153,$AK153,VLOOKUP($C6,'Fixed - Other'!$A$69:$C$77,3,FALSE)*$AK153))</f>
        <v>5767100.0625681393</v>
      </c>
      <c r="AO153" s="16">
        <f>IF($K$17="",$AK153,IF($K$17&gt;$AJ153,$AK153,VLOOKUP($C6,'Fixed - Other'!$A$69:$C$77,3,FALSE)*$AK153))</f>
        <v>5767100.0625681393</v>
      </c>
      <c r="AP153" s="16">
        <f>IF($K$18="",$AK153,IF($K$18&gt;$AJ153,$AK153,VLOOKUP($C6,'Fixed - Other'!$A$69:$C$77,3,FALSE)*$AK153))</f>
        <v>5767100.0625681393</v>
      </c>
      <c r="AQ153" s="16">
        <f>IF($K$19="",$AK153,IF($K$19&gt;$AJ153,$AK153,VLOOKUP($C6,'Fixed - Other'!$A$69:$C$77,3,FALSE)*$AK153))</f>
        <v>6407888.958409043</v>
      </c>
      <c r="AS153" s="20">
        <v>2026</v>
      </c>
      <c r="AT153" s="16">
        <f t="shared" si="57"/>
        <v>5767100.0625681393</v>
      </c>
      <c r="AU153" s="16">
        <f t="shared" si="58"/>
        <v>0</v>
      </c>
      <c r="AV153" s="16">
        <f t="shared" si="59"/>
        <v>0</v>
      </c>
      <c r="AW153" s="16">
        <f t="shared" si="60"/>
        <v>0</v>
      </c>
      <c r="AX153" s="136">
        <f t="shared" si="61"/>
        <v>5767100.0625681393</v>
      </c>
      <c r="AY153" s="16">
        <f t="shared" si="62"/>
        <v>0</v>
      </c>
      <c r="BA153" s="120"/>
      <c r="BB153" s="138"/>
      <c r="BC153" s="138"/>
      <c r="BD153" s="138"/>
      <c r="BE153" s="138"/>
      <c r="BF153" s="138"/>
      <c r="BG153" s="138"/>
      <c r="BI153" s="120"/>
      <c r="BJ153" s="138"/>
      <c r="BK153" s="138"/>
      <c r="BL153" s="138"/>
      <c r="BM153" s="138"/>
      <c r="BN153" s="138"/>
      <c r="BO153" s="138"/>
    </row>
    <row r="154" spans="1:67">
      <c r="A154" s="67"/>
      <c r="B154" s="67"/>
      <c r="C154" s="67"/>
      <c r="D154" s="67"/>
      <c r="E154" s="67"/>
      <c r="F154" s="67"/>
      <c r="G154" s="67"/>
      <c r="H154" s="20">
        <v>2027</v>
      </c>
      <c r="I154" s="16">
        <f t="shared" si="50"/>
        <v>10330948.478783809</v>
      </c>
      <c r="J154" s="16">
        <f t="shared" si="50"/>
        <v>0</v>
      </c>
      <c r="K154" s="16">
        <f t="shared" si="50"/>
        <v>0</v>
      </c>
      <c r="L154" s="16">
        <f t="shared" si="50"/>
        <v>0</v>
      </c>
      <c r="M154" s="16">
        <f t="shared" si="50"/>
        <v>5882442.0638195015</v>
      </c>
      <c r="N154" s="16">
        <f t="shared" si="50"/>
        <v>0</v>
      </c>
      <c r="O154" s="67"/>
      <c r="P154" s="67"/>
      <c r="Q154" s="67"/>
      <c r="R154" s="67"/>
      <c r="S154" s="20">
        <v>2027</v>
      </c>
      <c r="T154" s="84">
        <f>HLOOKUP($S154,'Fixed - Other'!$A$61:$AE$64,2,FALSE)</f>
        <v>4942784.905515898</v>
      </c>
      <c r="U154" s="16">
        <f>IF($K$14="",$T154,IF($K$14&gt;$S154,$T154,VLOOKUP($C6,'Fixed - Other'!$A$69:$C$77,3,FALSE)*$T154))</f>
        <v>4448506.414964308</v>
      </c>
      <c r="V154" s="16">
        <f>IF($K$15="",$T154,IF($K$15&gt;$S154,$T154,VLOOKUP($C6,'Fixed - Other'!$A$69:$C$77,3,FALSE)*$T154))</f>
        <v>4448506.414964308</v>
      </c>
      <c r="W154" s="16">
        <f>IF($K$16="",$T154,IF($K$16&gt;$S154,$T154,VLOOKUP($C6,'Fixed - Other'!$A$69:$C$77,3,FALSE)*$T154))</f>
        <v>4448506.414964308</v>
      </c>
      <c r="X154" s="16">
        <f>IF($K$17="",$T154,IF($K$17&gt;$S154,$T154,VLOOKUP($C6,'Fixed - Other'!$A$69:$C$77,3,FALSE)*$T154))</f>
        <v>4448506.414964308</v>
      </c>
      <c r="Y154" s="16">
        <f>IF($K$18="",$T154,IF($K$18&gt;$S154,$T154,VLOOKUP($C6,'Fixed - Other'!$A$69:$C$77,3,FALSE)*$T154))</f>
        <v>4448506.414964308</v>
      </c>
      <c r="Z154" s="16">
        <f>IF($K$19="",$T154,IF($K$19&gt;$S154,$T154,VLOOKUP($C6,'Fixed - Other'!$A$69:$C$77,3,FALSE)*$T154))</f>
        <v>4942784.905515898</v>
      </c>
      <c r="AB154" s="20">
        <v>2027</v>
      </c>
      <c r="AC154" s="16">
        <f t="shared" si="51"/>
        <v>4448506.414964308</v>
      </c>
      <c r="AD154" s="16">
        <f t="shared" si="52"/>
        <v>0</v>
      </c>
      <c r="AE154" s="16">
        <f t="shared" si="53"/>
        <v>0</v>
      </c>
      <c r="AF154" s="16">
        <f t="shared" si="54"/>
        <v>0</v>
      </c>
      <c r="AG154" s="136">
        <f t="shared" si="55"/>
        <v>0</v>
      </c>
      <c r="AH154" s="16">
        <f t="shared" si="56"/>
        <v>0</v>
      </c>
      <c r="AJ154" s="20">
        <v>2027</v>
      </c>
      <c r="AK154" s="84">
        <f>HLOOKUP($S154,'Fixed - Other'!$A$61:$AE$64,3,FALSE)</f>
        <v>6536046.7375772242</v>
      </c>
      <c r="AL154" s="16">
        <f>IF($K$14="",$AK154,IF($K$14&gt;$AJ154,$AK154,VLOOKUP($C6,'Fixed - Other'!$A$69:$C$77,3,FALSE)*$AK154))</f>
        <v>5882442.0638195015</v>
      </c>
      <c r="AM154" s="16">
        <f>IF($K$15="",$AK154,IF($K$15&gt;$AJ154,$AK154,VLOOKUP($C6,'Fixed - Other'!$A$69:$C$77,3,FALSE)*$AK154))</f>
        <v>5882442.0638195015</v>
      </c>
      <c r="AN154" s="16">
        <f>IF($K$16="",$AK154,IF($K$16&gt;$AJ154,$AK154,VLOOKUP($C6,'Fixed - Other'!$A$69:$C$77,3,FALSE)*$AK154))</f>
        <v>5882442.0638195015</v>
      </c>
      <c r="AO154" s="16">
        <f>IF($K$17="",$AK154,IF($K$17&gt;$AJ154,$AK154,VLOOKUP($C6,'Fixed - Other'!$A$69:$C$77,3,FALSE)*$AK154))</f>
        <v>5882442.0638195015</v>
      </c>
      <c r="AP154" s="16">
        <f>IF($K$18="",$AK154,IF($K$18&gt;$AJ154,$AK154,VLOOKUP($C6,'Fixed - Other'!$A$69:$C$77,3,FALSE)*$AK154))</f>
        <v>5882442.0638195015</v>
      </c>
      <c r="AQ154" s="16">
        <f>IF($K$19="",$AK154,IF($K$19&gt;$AJ154,$AK154,VLOOKUP($C6,'Fixed - Other'!$A$69:$C$77,3,FALSE)*$AK154))</f>
        <v>6536046.7375772242</v>
      </c>
      <c r="AS154" s="20">
        <v>2027</v>
      </c>
      <c r="AT154" s="16">
        <f t="shared" si="57"/>
        <v>5882442.0638195015</v>
      </c>
      <c r="AU154" s="16">
        <f t="shared" si="58"/>
        <v>0</v>
      </c>
      <c r="AV154" s="16">
        <f t="shared" si="59"/>
        <v>0</v>
      </c>
      <c r="AW154" s="16">
        <f t="shared" si="60"/>
        <v>0</v>
      </c>
      <c r="AX154" s="136">
        <f t="shared" si="61"/>
        <v>5882442.0638195015</v>
      </c>
      <c r="AY154" s="16">
        <f t="shared" si="62"/>
        <v>0</v>
      </c>
      <c r="BA154" s="120"/>
      <c r="BB154" s="138"/>
      <c r="BC154" s="138"/>
      <c r="BD154" s="138"/>
      <c r="BE154" s="138"/>
      <c r="BF154" s="138"/>
      <c r="BG154" s="138"/>
      <c r="BI154" s="120"/>
      <c r="BJ154" s="138"/>
      <c r="BK154" s="138"/>
      <c r="BL154" s="138"/>
      <c r="BM154" s="138"/>
      <c r="BN154" s="138"/>
      <c r="BO154" s="138"/>
    </row>
    <row r="155" spans="1:67">
      <c r="A155" s="67"/>
      <c r="B155" s="67"/>
      <c r="C155" s="67"/>
      <c r="D155" s="67"/>
      <c r="E155" s="67"/>
      <c r="F155" s="67"/>
      <c r="G155" s="67"/>
      <c r="H155" s="20">
        <v>2028</v>
      </c>
      <c r="I155" s="16">
        <f t="shared" si="50"/>
        <v>0</v>
      </c>
      <c r="J155" s="16">
        <f t="shared" si="50"/>
        <v>0</v>
      </c>
      <c r="K155" s="16">
        <f t="shared" si="50"/>
        <v>0</v>
      </c>
      <c r="L155" s="16">
        <f t="shared" si="50"/>
        <v>0</v>
      </c>
      <c r="M155" s="16">
        <f t="shared" si="50"/>
        <v>6000090.905095893</v>
      </c>
      <c r="N155" s="16">
        <f t="shared" si="50"/>
        <v>0</v>
      </c>
      <c r="O155" s="67"/>
      <c r="P155" s="67"/>
      <c r="Q155" s="67"/>
      <c r="R155" s="67"/>
      <c r="S155" s="20">
        <v>2028</v>
      </c>
      <c r="T155" s="84">
        <f>HLOOKUP($S155,'Fixed - Other'!$A$61:$AE$64,2,FALSE)</f>
        <v>5041640.6036262177</v>
      </c>
      <c r="U155" s="16">
        <f>IF($K$14="",$T155,IF($K$14&gt;$S155,$T155,VLOOKUP($C6,'Fixed - Other'!$A$69:$C$77,3,FALSE)*$T155))</f>
        <v>4537476.5432635965</v>
      </c>
      <c r="V155" s="16">
        <f>IF($K$15="",$T155,IF($K$15&gt;$S155,$T155,VLOOKUP($C6,'Fixed - Other'!$A$69:$C$77,3,FALSE)*$T155))</f>
        <v>4537476.5432635965</v>
      </c>
      <c r="W155" s="16">
        <f>IF($K$16="",$T155,IF($K$16&gt;$S155,$T155,VLOOKUP($C6,'Fixed - Other'!$A$69:$C$77,3,FALSE)*$T155))</f>
        <v>4537476.5432635965</v>
      </c>
      <c r="X155" s="16">
        <f>IF($K$17="",$T155,IF($K$17&gt;$S155,$T155,VLOOKUP($C6,'Fixed - Other'!$A$69:$C$77,3,FALSE)*$T155))</f>
        <v>4537476.5432635965</v>
      </c>
      <c r="Y155" s="16">
        <f>IF($K$18="",$T155,IF($K$18&gt;$S155,$T155,VLOOKUP($C6,'Fixed - Other'!$A$69:$C$77,3,FALSE)*$T155))</f>
        <v>4537476.5432635965</v>
      </c>
      <c r="Z155" s="16">
        <f>IF($K$19="",$T155,IF($K$19&gt;$S155,$T155,VLOOKUP($C6,'Fixed - Other'!$A$69:$C$77,3,FALSE)*$T155))</f>
        <v>5041640.6036262177</v>
      </c>
      <c r="AB155" s="20">
        <v>2028</v>
      </c>
      <c r="AC155" s="16">
        <f t="shared" si="51"/>
        <v>0</v>
      </c>
      <c r="AD155" s="16">
        <f t="shared" si="52"/>
        <v>0</v>
      </c>
      <c r="AE155" s="16">
        <f t="shared" si="53"/>
        <v>0</v>
      </c>
      <c r="AF155" s="16">
        <f t="shared" si="54"/>
        <v>0</v>
      </c>
      <c r="AG155" s="136">
        <f t="shared" si="55"/>
        <v>0</v>
      </c>
      <c r="AH155" s="16">
        <f t="shared" si="56"/>
        <v>0</v>
      </c>
      <c r="AJ155" s="20">
        <v>2028</v>
      </c>
      <c r="AK155" s="84">
        <f>HLOOKUP($S155,'Fixed - Other'!$A$61:$AE$64,3,FALSE)</f>
        <v>6666767.6723287702</v>
      </c>
      <c r="AL155" s="16">
        <f>IF($K$14="",$AK155,IF($K$14&gt;$AJ155,$AK155,VLOOKUP($C6,'Fixed - Other'!$A$69:$C$77,3,FALSE)*$AK155))</f>
        <v>6000090.905095893</v>
      </c>
      <c r="AM155" s="16">
        <f>IF($K$15="",$AK155,IF($K$15&gt;$AJ155,$AK155,VLOOKUP($C6,'Fixed - Other'!$A$69:$C$77,3,FALSE)*$AK155))</f>
        <v>6000090.905095893</v>
      </c>
      <c r="AN155" s="16">
        <f>IF($K$16="",$AK155,IF($K$16&gt;$AJ155,$AK155,VLOOKUP($C6,'Fixed - Other'!$A$69:$C$77,3,FALSE)*$AK155))</f>
        <v>6000090.905095893</v>
      </c>
      <c r="AO155" s="16">
        <f>IF($K$17="",$AK155,IF($K$17&gt;$AJ155,$AK155,VLOOKUP($C6,'Fixed - Other'!$A$69:$C$77,3,FALSE)*$AK155))</f>
        <v>6000090.905095893</v>
      </c>
      <c r="AP155" s="16">
        <f>IF($K$18="",$AK155,IF($K$18&gt;$AJ155,$AK155,VLOOKUP($C6,'Fixed - Other'!$A$69:$C$77,3,FALSE)*$AK155))</f>
        <v>6000090.905095893</v>
      </c>
      <c r="AQ155" s="16">
        <f>IF($K$19="",$AK155,IF($K$19&gt;$AJ155,$AK155,VLOOKUP($C6,'Fixed - Other'!$A$69:$C$77,3,FALSE)*$AK155))</f>
        <v>6666767.6723287702</v>
      </c>
      <c r="AS155" s="20">
        <v>2028</v>
      </c>
      <c r="AT155" s="16">
        <f t="shared" si="57"/>
        <v>0</v>
      </c>
      <c r="AU155" s="16">
        <f t="shared" si="58"/>
        <v>0</v>
      </c>
      <c r="AV155" s="16">
        <f t="shared" si="59"/>
        <v>0</v>
      </c>
      <c r="AW155" s="16">
        <f t="shared" si="60"/>
        <v>0</v>
      </c>
      <c r="AX155" s="136">
        <f t="shared" si="61"/>
        <v>6000090.905095893</v>
      </c>
      <c r="AY155" s="16">
        <f t="shared" si="62"/>
        <v>0</v>
      </c>
      <c r="BA155" s="120"/>
      <c r="BB155" s="138"/>
      <c r="BC155" s="138"/>
      <c r="BD155" s="138"/>
      <c r="BE155" s="138"/>
      <c r="BF155" s="138"/>
      <c r="BG155" s="138"/>
      <c r="BI155" s="120"/>
      <c r="BJ155" s="138"/>
      <c r="BK155" s="138"/>
      <c r="BL155" s="138"/>
      <c r="BM155" s="138"/>
      <c r="BN155" s="138"/>
      <c r="BO155" s="138"/>
    </row>
    <row r="156" spans="1:67">
      <c r="A156" s="67"/>
      <c r="B156" s="67"/>
      <c r="C156" s="67"/>
      <c r="D156" s="67"/>
      <c r="E156" s="67"/>
      <c r="F156" s="67"/>
      <c r="G156" s="67"/>
      <c r="H156" s="20">
        <v>2029</v>
      </c>
      <c r="I156" s="16">
        <f t="shared" si="50"/>
        <v>0</v>
      </c>
      <c r="J156" s="16">
        <f t="shared" si="50"/>
        <v>0</v>
      </c>
      <c r="K156" s="16">
        <f t="shared" si="50"/>
        <v>0</v>
      </c>
      <c r="L156" s="16">
        <f t="shared" si="50"/>
        <v>0</v>
      </c>
      <c r="M156" s="16">
        <f t="shared" si="50"/>
        <v>6120092.7231978094</v>
      </c>
      <c r="N156" s="16">
        <f t="shared" si="50"/>
        <v>0</v>
      </c>
      <c r="O156" s="67"/>
      <c r="P156" s="67"/>
      <c r="Q156" s="67"/>
      <c r="R156" s="67"/>
      <c r="S156" s="20">
        <v>2029</v>
      </c>
      <c r="T156" s="84">
        <f>HLOOKUP($S156,'Fixed - Other'!$A$61:$AE$64,2,FALSE)</f>
        <v>5142473.4156987406</v>
      </c>
      <c r="U156" s="16">
        <f>IF($K$14="",$T156,IF($K$14&gt;$S156,$T156,VLOOKUP($C6,'Fixed - Other'!$A$69:$C$77,3,FALSE)*$T156))</f>
        <v>4628226.0741288671</v>
      </c>
      <c r="V156" s="16">
        <f>IF($K$15="",$T156,IF($K$15&gt;$S156,$T156,VLOOKUP($C6,'Fixed - Other'!$A$69:$C$77,3,FALSE)*$T156))</f>
        <v>4628226.0741288671</v>
      </c>
      <c r="W156" s="16">
        <f>IF($K$16="",$T156,IF($K$16&gt;$S156,$T156,VLOOKUP($C6,'Fixed - Other'!$A$69:$C$77,3,FALSE)*$T156))</f>
        <v>4628226.0741288671</v>
      </c>
      <c r="X156" s="16">
        <f>IF($K$17="",$T156,IF($K$17&gt;$S156,$T156,VLOOKUP($C6,'Fixed - Other'!$A$69:$C$77,3,FALSE)*$T156))</f>
        <v>4628226.0741288671</v>
      </c>
      <c r="Y156" s="16">
        <f>IF($K$18="",$T156,IF($K$18&gt;$S156,$T156,VLOOKUP($C6,'Fixed - Other'!$A$69:$C$77,3,FALSE)*$T156))</f>
        <v>4628226.0741288671</v>
      </c>
      <c r="Z156" s="16">
        <f>IF($K$19="",$T156,IF($K$19&gt;$S156,$T156,VLOOKUP($C6,'Fixed - Other'!$A$69:$C$77,3,FALSE)*$T156))</f>
        <v>5142473.4156987406</v>
      </c>
      <c r="AB156" s="20">
        <v>2029</v>
      </c>
      <c r="AC156" s="16">
        <f t="shared" si="51"/>
        <v>0</v>
      </c>
      <c r="AD156" s="16">
        <f t="shared" si="52"/>
        <v>0</v>
      </c>
      <c r="AE156" s="16">
        <f t="shared" si="53"/>
        <v>0</v>
      </c>
      <c r="AF156" s="16">
        <f t="shared" si="54"/>
        <v>0</v>
      </c>
      <c r="AG156" s="136">
        <f t="shared" si="55"/>
        <v>0</v>
      </c>
      <c r="AH156" s="16">
        <f t="shared" si="56"/>
        <v>0</v>
      </c>
      <c r="AJ156" s="20">
        <v>2029</v>
      </c>
      <c r="AK156" s="84">
        <f>HLOOKUP($S156,'Fixed - Other'!$A$61:$AE$64,3,FALSE)</f>
        <v>6800103.0257753432</v>
      </c>
      <c r="AL156" s="16">
        <f>IF($K$14="",$AK156,IF($K$14&gt;$AJ156,$AK156,VLOOKUP($C6,'Fixed - Other'!$A$69:$C$77,3,FALSE)*$AK156))</f>
        <v>6120092.7231978094</v>
      </c>
      <c r="AM156" s="16">
        <f>IF($K$15="",$AK156,IF($K$15&gt;$AJ156,$AK156,VLOOKUP($C6,'Fixed - Other'!$A$69:$C$77,3,FALSE)*$AK156))</f>
        <v>6120092.7231978094</v>
      </c>
      <c r="AN156" s="16">
        <f>IF($K$16="",$AK156,IF($K$16&gt;$AJ156,$AK156,VLOOKUP($C6,'Fixed - Other'!$A$69:$C$77,3,FALSE)*$AK156))</f>
        <v>6120092.7231978094</v>
      </c>
      <c r="AO156" s="16">
        <f>IF($K$17="",$AK156,IF($K$17&gt;$AJ156,$AK156,VLOOKUP($C6,'Fixed - Other'!$A$69:$C$77,3,FALSE)*$AK156))</f>
        <v>6120092.7231978094</v>
      </c>
      <c r="AP156" s="16">
        <f>IF($K$18="",$AK156,IF($K$18&gt;$AJ156,$AK156,VLOOKUP($C6,'Fixed - Other'!$A$69:$C$77,3,FALSE)*$AK156))</f>
        <v>6120092.7231978094</v>
      </c>
      <c r="AQ156" s="16">
        <f>IF($K$19="",$AK156,IF($K$19&gt;$AJ156,$AK156,VLOOKUP($C6,'Fixed - Other'!$A$69:$C$77,3,FALSE)*$AK156))</f>
        <v>6800103.0257753432</v>
      </c>
      <c r="AS156" s="20">
        <v>2029</v>
      </c>
      <c r="AT156" s="16">
        <f t="shared" si="57"/>
        <v>0</v>
      </c>
      <c r="AU156" s="16">
        <f t="shared" si="58"/>
        <v>0</v>
      </c>
      <c r="AV156" s="16">
        <f t="shared" si="59"/>
        <v>0</v>
      </c>
      <c r="AW156" s="16">
        <f t="shared" si="60"/>
        <v>0</v>
      </c>
      <c r="AX156" s="136">
        <f t="shared" si="61"/>
        <v>6120092.7231978094</v>
      </c>
      <c r="AY156" s="16">
        <f t="shared" si="62"/>
        <v>0</v>
      </c>
      <c r="BA156" s="120"/>
      <c r="BB156" s="138"/>
      <c r="BC156" s="138"/>
      <c r="BD156" s="138"/>
      <c r="BE156" s="138"/>
      <c r="BF156" s="138"/>
      <c r="BG156" s="138"/>
      <c r="BI156" s="120"/>
      <c r="BJ156" s="138"/>
      <c r="BK156" s="138"/>
      <c r="BL156" s="138"/>
      <c r="BM156" s="138"/>
      <c r="BN156" s="138"/>
      <c r="BO156" s="138"/>
    </row>
    <row r="157" spans="1:67">
      <c r="A157" s="67"/>
      <c r="B157" s="67"/>
      <c r="C157" s="67"/>
      <c r="D157" s="67"/>
      <c r="E157" s="67"/>
      <c r="F157" s="67"/>
      <c r="G157" s="67"/>
      <c r="H157" s="20">
        <v>2030</v>
      </c>
      <c r="I157" s="16">
        <f t="shared" si="50"/>
        <v>0</v>
      </c>
      <c r="J157" s="16">
        <f t="shared" si="50"/>
        <v>0</v>
      </c>
      <c r="K157" s="16">
        <f t="shared" si="50"/>
        <v>0</v>
      </c>
      <c r="L157" s="16">
        <f t="shared" si="50"/>
        <v>0</v>
      </c>
      <c r="M157" s="16">
        <f t="shared" si="50"/>
        <v>0</v>
      </c>
      <c r="N157" s="16">
        <f t="shared" si="50"/>
        <v>0</v>
      </c>
      <c r="O157" s="67"/>
      <c r="P157" s="67"/>
      <c r="Q157" s="67"/>
      <c r="R157" s="67"/>
      <c r="S157" s="20">
        <v>2030</v>
      </c>
      <c r="T157" s="84">
        <f>HLOOKUP($S157,'Fixed - Other'!$A$61:$AE$64,2,FALSE)</f>
        <v>5245322.8840127178</v>
      </c>
      <c r="U157" s="16">
        <f>IF($K$14="",$T157,IF($K$14&gt;$S157,$T157,VLOOKUP($C6,'Fixed - Other'!$A$69:$C$77,3,FALSE)*$T157))</f>
        <v>4720790.5956114465</v>
      </c>
      <c r="V157" s="16">
        <f>IF($K$15="",$T157,IF($K$15&gt;$S157,$T157,VLOOKUP($C6,'Fixed - Other'!$A$69:$C$77,3,FALSE)*$T157))</f>
        <v>4720790.5956114465</v>
      </c>
      <c r="W157" s="16">
        <f>IF($K$16="",$T157,IF($K$16&gt;$S157,$T157,VLOOKUP($C6,'Fixed - Other'!$A$69:$C$77,3,FALSE)*$T157))</f>
        <v>4720790.5956114465</v>
      </c>
      <c r="X157" s="16">
        <f>IF($K$17="",$T157,IF($K$17&gt;$S157,$T157,VLOOKUP($C6,'Fixed - Other'!$A$69:$C$77,3,FALSE)*$T157))</f>
        <v>4720790.5956114465</v>
      </c>
      <c r="Y157" s="16">
        <f>IF($K$18="",$T157,IF($K$18&gt;$S157,$T157,VLOOKUP($C6,'Fixed - Other'!$A$69:$C$77,3,FALSE)*$T157))</f>
        <v>4720790.5956114465</v>
      </c>
      <c r="Z157" s="16">
        <f>IF($K$19="",$T157,IF($K$19&gt;$S157,$T157,VLOOKUP($C6,'Fixed - Other'!$A$69:$C$77,3,FALSE)*$T157))</f>
        <v>5245322.8840127178</v>
      </c>
      <c r="AB157" s="20">
        <v>2030</v>
      </c>
      <c r="AC157" s="16">
        <f t="shared" si="51"/>
        <v>0</v>
      </c>
      <c r="AD157" s="16">
        <f t="shared" si="52"/>
        <v>0</v>
      </c>
      <c r="AE157" s="16">
        <f t="shared" si="53"/>
        <v>0</v>
      </c>
      <c r="AF157" s="16">
        <f t="shared" si="54"/>
        <v>0</v>
      </c>
      <c r="AG157" s="136">
        <f t="shared" si="55"/>
        <v>0</v>
      </c>
      <c r="AH157" s="16">
        <f t="shared" si="56"/>
        <v>0</v>
      </c>
      <c r="AJ157" s="20">
        <v>2030</v>
      </c>
      <c r="AK157" s="84">
        <f>HLOOKUP($S157,'Fixed - Other'!$A$61:$AE$64,3,FALSE)</f>
        <v>6936105.0862908531</v>
      </c>
      <c r="AL157" s="16">
        <f>IF($K$14="",$AK157,IF($K$14&gt;$AJ157,$AK157,VLOOKUP($C6,'Fixed - Other'!$A$69:$C$77,3,FALSE)*$AK157))</f>
        <v>6242494.5776617676</v>
      </c>
      <c r="AM157" s="16">
        <f>IF($K$15="",$AK157,IF($K$15&gt;$AJ157,$AK157,VLOOKUP($C6,'Fixed - Other'!$A$69:$C$77,3,FALSE)*$AK157))</f>
        <v>6242494.5776617676</v>
      </c>
      <c r="AN157" s="16">
        <f>IF($K$16="",$AK157,IF($K$16&gt;$AJ157,$AK157,VLOOKUP($C6,'Fixed - Other'!$A$69:$C$77,3,FALSE)*$AK157))</f>
        <v>6242494.5776617676</v>
      </c>
      <c r="AO157" s="16">
        <f>IF($K$17="",$AK157,IF($K$17&gt;$AJ157,$AK157,VLOOKUP($C6,'Fixed - Other'!$A$69:$C$77,3,FALSE)*$AK157))</f>
        <v>6242494.5776617676</v>
      </c>
      <c r="AP157" s="16">
        <f>IF($K$18="",$AK157,IF($K$18&gt;$AJ157,$AK157,VLOOKUP($C6,'Fixed - Other'!$A$69:$C$77,3,FALSE)*$AK157))</f>
        <v>6242494.5776617676</v>
      </c>
      <c r="AQ157" s="16">
        <f>IF($K$19="",$AK157,IF($K$19&gt;$AJ157,$AK157,VLOOKUP($C6,'Fixed - Other'!$A$69:$C$77,3,FALSE)*$AK157))</f>
        <v>6936105.0862908531</v>
      </c>
      <c r="AS157" s="20">
        <v>2030</v>
      </c>
      <c r="AT157" s="16">
        <f t="shared" si="57"/>
        <v>0</v>
      </c>
      <c r="AU157" s="16">
        <f t="shared" si="58"/>
        <v>0</v>
      </c>
      <c r="AV157" s="16">
        <f t="shared" si="59"/>
        <v>0</v>
      </c>
      <c r="AW157" s="16">
        <f t="shared" si="60"/>
        <v>0</v>
      </c>
      <c r="AX157" s="136">
        <f t="shared" si="61"/>
        <v>0</v>
      </c>
      <c r="AY157" s="16">
        <f t="shared" si="62"/>
        <v>0</v>
      </c>
      <c r="BA157" s="120"/>
      <c r="BB157" s="138"/>
      <c r="BC157" s="138"/>
      <c r="BD157" s="138"/>
      <c r="BE157" s="138"/>
      <c r="BF157" s="138"/>
      <c r="BG157" s="138"/>
      <c r="BI157" s="120"/>
      <c r="BJ157" s="138"/>
      <c r="BK157" s="138"/>
      <c r="BL157" s="138"/>
      <c r="BM157" s="138"/>
      <c r="BN157" s="138"/>
      <c r="BO157" s="138"/>
    </row>
    <row r="158" spans="1:67">
      <c r="A158" s="67"/>
      <c r="B158" s="67"/>
      <c r="C158" s="67"/>
      <c r="D158" s="67"/>
      <c r="E158" s="67"/>
      <c r="F158" s="67"/>
      <c r="G158" s="67"/>
      <c r="H158" s="20">
        <v>2031</v>
      </c>
      <c r="I158" s="16">
        <f t="shared" si="50"/>
        <v>0</v>
      </c>
      <c r="J158" s="16">
        <f t="shared" si="50"/>
        <v>0</v>
      </c>
      <c r="K158" s="16">
        <f t="shared" si="50"/>
        <v>0</v>
      </c>
      <c r="L158" s="16">
        <f t="shared" si="50"/>
        <v>0</v>
      </c>
      <c r="M158" s="16">
        <f t="shared" si="50"/>
        <v>0</v>
      </c>
      <c r="N158" s="16">
        <f t="shared" si="50"/>
        <v>0</v>
      </c>
      <c r="O158" s="67"/>
      <c r="P158" s="67"/>
      <c r="Q158" s="67"/>
      <c r="R158" s="67"/>
      <c r="S158" s="20">
        <v>2031</v>
      </c>
      <c r="T158" s="84">
        <f>HLOOKUP($S158,'Fixed - Other'!$A$61:$AE$64,2,FALSE)</f>
        <v>5350229.3416929692</v>
      </c>
      <c r="U158" s="16">
        <f>IF($K$14="",$T158,IF($K$14&gt;$S158,$T158,VLOOKUP($C6,'Fixed - Other'!$A$69:$C$77,3,FALSE)*$T158))</f>
        <v>4815206.4075236721</v>
      </c>
      <c r="V158" s="16">
        <f>IF($K$15="",$T158,IF($K$15&gt;$S158,$T158,VLOOKUP($C6,'Fixed - Other'!$A$69:$C$77,3,FALSE)*$T158))</f>
        <v>4815206.4075236721</v>
      </c>
      <c r="W158" s="16">
        <f>IF($K$16="",$T158,IF($K$16&gt;$S158,$T158,VLOOKUP($C6,'Fixed - Other'!$A$69:$C$77,3,FALSE)*$T158))</f>
        <v>4815206.4075236721</v>
      </c>
      <c r="X158" s="16">
        <f>IF($K$17="",$T158,IF($K$17&gt;$S158,$T158,VLOOKUP($C6,'Fixed - Other'!$A$69:$C$77,3,FALSE)*$T158))</f>
        <v>4815206.4075236721</v>
      </c>
      <c r="Y158" s="16">
        <f>IF($K$18="",$T158,IF($K$18&gt;$S158,$T158,VLOOKUP($C6,'Fixed - Other'!$A$69:$C$77,3,FALSE)*$T158))</f>
        <v>4815206.4075236721</v>
      </c>
      <c r="Z158" s="16">
        <f>IF($K$19="",$T158,IF($K$19&gt;$S158,$T158,VLOOKUP($C6,'Fixed - Other'!$A$69:$C$77,3,FALSE)*$T158))</f>
        <v>5350229.3416929692</v>
      </c>
      <c r="AB158" s="20">
        <v>2031</v>
      </c>
      <c r="AC158" s="84">
        <f t="shared" si="51"/>
        <v>0</v>
      </c>
      <c r="AD158" s="16">
        <f t="shared" si="52"/>
        <v>0</v>
      </c>
      <c r="AE158" s="16">
        <f t="shared" si="53"/>
        <v>0</v>
      </c>
      <c r="AF158" s="16">
        <f t="shared" si="54"/>
        <v>0</v>
      </c>
      <c r="AG158" s="136">
        <f t="shared" si="55"/>
        <v>0</v>
      </c>
      <c r="AH158" s="16">
        <f t="shared" si="56"/>
        <v>0</v>
      </c>
      <c r="AJ158" s="20">
        <v>2031</v>
      </c>
      <c r="AK158" s="84">
        <f>HLOOKUP($S158,'Fixed - Other'!$A$61:$AE$64,3,FALSE)</f>
        <v>7074827.188016668</v>
      </c>
      <c r="AL158" s="16">
        <f>IF($K$14="",$AK158,IF($K$14&gt;$AJ158,$AK158,VLOOKUP($C6,'Fixed - Other'!$A$69:$C$77,3,FALSE)*$AK158))</f>
        <v>6367344.469215001</v>
      </c>
      <c r="AM158" s="16">
        <f>IF($K$15="",$AK158,IF($K$15&gt;$AJ158,$AK158,VLOOKUP($C6,'Fixed - Other'!$A$69:$C$77,3,FALSE)*$AK158))</f>
        <v>6367344.469215001</v>
      </c>
      <c r="AN158" s="16">
        <f>IF($K$16="",$AK158,IF($K$16&gt;$AJ158,$AK158,VLOOKUP($C6,'Fixed - Other'!$A$69:$C$77,3,FALSE)*$AK158))</f>
        <v>6367344.469215001</v>
      </c>
      <c r="AO158" s="16">
        <f>IF($K$17="",$AK158,IF($K$17&gt;$AJ158,$AK158,VLOOKUP($C6,'Fixed - Other'!$A$69:$C$77,3,FALSE)*$AK158))</f>
        <v>6367344.469215001</v>
      </c>
      <c r="AP158" s="16">
        <f>IF($K$18="",$AK158,IF($K$18&gt;$AJ158,$AK158,VLOOKUP($C6,'Fixed - Other'!$A$69:$C$77,3,FALSE)*$AK158))</f>
        <v>6367344.469215001</v>
      </c>
      <c r="AQ158" s="16">
        <f>IF($K$19="",$AK158,IF($K$19&gt;$AJ158,$AK158,VLOOKUP($C6,'Fixed - Other'!$A$69:$C$77,3,FALSE)*$AK158))</f>
        <v>7074827.188016668</v>
      </c>
      <c r="AS158" s="20">
        <v>2031</v>
      </c>
      <c r="AT158" s="84">
        <f t="shared" si="57"/>
        <v>0</v>
      </c>
      <c r="AU158" s="16">
        <f t="shared" si="58"/>
        <v>0</v>
      </c>
      <c r="AV158" s="16">
        <f t="shared" si="59"/>
        <v>0</v>
      </c>
      <c r="AW158" s="16">
        <f t="shared" si="60"/>
        <v>0</v>
      </c>
      <c r="AX158" s="136">
        <f t="shared" si="61"/>
        <v>0</v>
      </c>
      <c r="AY158" s="16">
        <f t="shared" si="62"/>
        <v>0</v>
      </c>
      <c r="BA158" s="120"/>
      <c r="BB158" s="138"/>
      <c r="BC158" s="138"/>
      <c r="BD158" s="138"/>
      <c r="BE158" s="138"/>
      <c r="BF158" s="138"/>
      <c r="BG158" s="138"/>
      <c r="BI158" s="120"/>
      <c r="BJ158" s="138"/>
      <c r="BK158" s="138"/>
      <c r="BL158" s="138"/>
      <c r="BM158" s="138"/>
      <c r="BN158" s="138"/>
      <c r="BO158" s="138"/>
    </row>
    <row r="159" spans="1:67">
      <c r="A159" s="67"/>
      <c r="B159" s="67"/>
      <c r="C159" s="67"/>
      <c r="D159" s="67"/>
      <c r="E159" s="67"/>
      <c r="F159" s="67"/>
      <c r="G159" s="67"/>
      <c r="H159" s="20">
        <v>2032</v>
      </c>
      <c r="I159" s="16">
        <f t="shared" si="50"/>
        <v>0</v>
      </c>
      <c r="J159" s="16">
        <f t="shared" si="50"/>
        <v>0</v>
      </c>
      <c r="K159" s="16">
        <f t="shared" si="50"/>
        <v>0</v>
      </c>
      <c r="L159" s="16">
        <f t="shared" si="50"/>
        <v>0</v>
      </c>
      <c r="M159" s="16">
        <f t="shared" si="50"/>
        <v>0</v>
      </c>
      <c r="N159" s="16">
        <f t="shared" si="50"/>
        <v>0</v>
      </c>
      <c r="O159" s="67"/>
      <c r="P159" s="67"/>
      <c r="Q159" s="67"/>
      <c r="R159" s="67"/>
      <c r="S159" s="20">
        <v>2032</v>
      </c>
      <c r="T159" s="84">
        <f>HLOOKUP($S159,'Fixed - Other'!$A$61:$AE$64,2,FALSE)</f>
        <v>5457233.9285268299</v>
      </c>
      <c r="U159" s="16">
        <f>IF($K$14="",$T159,IF($K$14&gt;$S159,$T159,VLOOKUP($C6,'Fixed - Other'!$A$69:$C$77,3,FALSE)*$T159))</f>
        <v>4911510.5356741473</v>
      </c>
      <c r="V159" s="16">
        <f>IF($K$15="",$T159,IF($K$15&gt;$S159,$T159,VLOOKUP($C6,'Fixed - Other'!$A$69:$C$77,3,FALSE)*$T159))</f>
        <v>4911510.5356741473</v>
      </c>
      <c r="W159" s="16">
        <f>IF($K$16="",$T159,IF($K$16&gt;$S159,$T159,VLOOKUP($C6,'Fixed - Other'!$A$69:$C$77,3,FALSE)*$T159))</f>
        <v>4911510.5356741473</v>
      </c>
      <c r="X159" s="16">
        <f>IF($K$17="",$T159,IF($K$17&gt;$S159,$T159,VLOOKUP($C6,'Fixed - Other'!$A$69:$C$77,3,FALSE)*$T159))</f>
        <v>4911510.5356741473</v>
      </c>
      <c r="Y159" s="16">
        <f>IF($K$18="",$T159,IF($K$18&gt;$S159,$T159,VLOOKUP($C6,'Fixed - Other'!$A$69:$C$77,3,FALSE)*$T159))</f>
        <v>4911510.5356741473</v>
      </c>
      <c r="Z159" s="16">
        <f>IF($K$19="",$T159,IF($K$19&gt;$S159,$T159,VLOOKUP($C6,'Fixed - Other'!$A$69:$C$77,3,FALSE)*$T159))</f>
        <v>5457233.9285268299</v>
      </c>
      <c r="AB159" s="20">
        <v>2032</v>
      </c>
      <c r="AC159" s="84">
        <f t="shared" si="51"/>
        <v>0</v>
      </c>
      <c r="AD159" s="16">
        <f t="shared" si="52"/>
        <v>0</v>
      </c>
      <c r="AE159" s="16">
        <f t="shared" si="53"/>
        <v>0</v>
      </c>
      <c r="AF159" s="16">
        <f t="shared" si="54"/>
        <v>0</v>
      </c>
      <c r="AG159" s="136">
        <f t="shared" si="55"/>
        <v>0</v>
      </c>
      <c r="AH159" s="16">
        <f t="shared" si="56"/>
        <v>0</v>
      </c>
      <c r="AJ159" s="20">
        <v>2032</v>
      </c>
      <c r="AK159" s="84">
        <f>HLOOKUP($S159,'Fixed - Other'!$A$61:$AE$64,3,FALSE)</f>
        <v>7216323.731777003</v>
      </c>
      <c r="AL159" s="16">
        <f>IF($K$14="",$AK159,IF($K$14&gt;$AJ159,$AK159,VLOOKUP($C6,'Fixed - Other'!$A$69:$C$77,3,FALSE)*$AK159))</f>
        <v>6494691.3585993033</v>
      </c>
      <c r="AM159" s="16">
        <f>IF($K$15="",$AK159,IF($K$15&gt;$AJ159,$AK159,VLOOKUP($C6,'Fixed - Other'!$A$69:$C$77,3,FALSE)*$AK159))</f>
        <v>6494691.3585993033</v>
      </c>
      <c r="AN159" s="16">
        <f>IF($K$16="",$AK159,IF($K$16&gt;$AJ159,$AK159,VLOOKUP($C6,'Fixed - Other'!$A$69:$C$77,3,FALSE)*$AK159))</f>
        <v>6494691.3585993033</v>
      </c>
      <c r="AO159" s="16">
        <f>IF($K$17="",$AK159,IF($K$17&gt;$AJ159,$AK159,VLOOKUP($C6,'Fixed - Other'!$A$69:$C$77,3,FALSE)*$AK159))</f>
        <v>6494691.3585993033</v>
      </c>
      <c r="AP159" s="16">
        <f>IF($K$18="",$AK159,IF($K$18&gt;$AJ159,$AK159,VLOOKUP($C6,'Fixed - Other'!$A$69:$C$77,3,FALSE)*$AK159))</f>
        <v>6494691.3585993033</v>
      </c>
      <c r="AQ159" s="16">
        <f>IF($K$19="",$AK159,IF($K$19&gt;$AJ159,$AK159,VLOOKUP($C6,'Fixed - Other'!$A$69:$C$77,3,FALSE)*$AK159))</f>
        <v>7216323.731777003</v>
      </c>
      <c r="AS159" s="20">
        <v>2032</v>
      </c>
      <c r="AT159" s="84">
        <f t="shared" si="57"/>
        <v>0</v>
      </c>
      <c r="AU159" s="16">
        <f t="shared" si="58"/>
        <v>0</v>
      </c>
      <c r="AV159" s="16">
        <f t="shared" si="59"/>
        <v>0</v>
      </c>
      <c r="AW159" s="16">
        <f t="shared" si="60"/>
        <v>0</v>
      </c>
      <c r="AX159" s="136">
        <f t="shared" si="61"/>
        <v>0</v>
      </c>
      <c r="AY159" s="16">
        <f t="shared" si="62"/>
        <v>0</v>
      </c>
      <c r="BA159" s="120"/>
      <c r="BB159" s="138"/>
      <c r="BC159" s="138"/>
      <c r="BD159" s="138"/>
      <c r="BE159" s="138"/>
      <c r="BF159" s="138"/>
      <c r="BG159" s="138"/>
      <c r="BI159" s="120"/>
      <c r="BJ159" s="138"/>
      <c r="BK159" s="138"/>
      <c r="BL159" s="138"/>
      <c r="BM159" s="138"/>
      <c r="BN159" s="138"/>
      <c r="BO159" s="138"/>
    </row>
    <row r="160" spans="1:67">
      <c r="A160" s="67"/>
      <c r="B160" s="67"/>
      <c r="C160" s="67"/>
      <c r="D160" s="67"/>
      <c r="E160" s="67"/>
      <c r="F160" s="67"/>
      <c r="G160" s="67"/>
      <c r="H160" s="20">
        <v>2033</v>
      </c>
      <c r="I160" s="16">
        <f t="shared" si="50"/>
        <v>0</v>
      </c>
      <c r="J160" s="16">
        <f t="shared" si="50"/>
        <v>0</v>
      </c>
      <c r="K160" s="16">
        <f t="shared" si="50"/>
        <v>0</v>
      </c>
      <c r="L160" s="16">
        <f t="shared" si="50"/>
        <v>0</v>
      </c>
      <c r="M160" s="16">
        <f t="shared" si="50"/>
        <v>0</v>
      </c>
      <c r="N160" s="16">
        <f t="shared" si="50"/>
        <v>0</v>
      </c>
      <c r="O160" s="67"/>
      <c r="P160" s="67"/>
      <c r="Q160" s="67"/>
      <c r="R160" s="67"/>
      <c r="S160" s="20">
        <v>2033</v>
      </c>
      <c r="T160" s="84">
        <f>HLOOKUP($S160,'Fixed - Other'!$A$61:$AE$64,2,FALSE)</f>
        <v>5566378.6070973678</v>
      </c>
      <c r="U160" s="16">
        <f>IF($K$14="",$T160,IF($K$14&gt;$S160,$T160,VLOOKUP($C6,'Fixed - Other'!$A$69:$C$77,3,FALSE)*$T160))</f>
        <v>5009740.7463876307</v>
      </c>
      <c r="V160" s="16">
        <f>IF($K$15="",$T160,IF($K$15&gt;$S160,$T160,VLOOKUP($C6,'Fixed - Other'!$A$69:$C$77,3,FALSE)*$T160))</f>
        <v>5009740.7463876307</v>
      </c>
      <c r="W160" s="16">
        <f>IF($K$16="",$T160,IF($K$16&gt;$S160,$T160,VLOOKUP($C6,'Fixed - Other'!$A$69:$C$77,3,FALSE)*$T160))</f>
        <v>5009740.7463876307</v>
      </c>
      <c r="X160" s="16">
        <f>IF($K$17="",$T160,IF($K$17&gt;$S160,$T160,VLOOKUP($C6,'Fixed - Other'!$A$69:$C$77,3,FALSE)*$T160))</f>
        <v>5009740.7463876307</v>
      </c>
      <c r="Y160" s="16">
        <f>IF($K$18="",$T160,IF($K$18&gt;$S160,$T160,VLOOKUP($C6,'Fixed - Other'!$A$69:$C$77,3,FALSE)*$T160))</f>
        <v>5009740.7463876307</v>
      </c>
      <c r="Z160" s="16">
        <f>IF($K$19="",$T160,IF($K$19&gt;$S160,$T160,VLOOKUP($C6,'Fixed - Other'!$A$69:$C$77,3,FALSE)*$T160))</f>
        <v>5566378.6070973678</v>
      </c>
      <c r="AB160" s="20">
        <v>2033</v>
      </c>
      <c r="AC160" s="84">
        <f t="shared" si="51"/>
        <v>0</v>
      </c>
      <c r="AD160" s="16">
        <f t="shared" si="52"/>
        <v>0</v>
      </c>
      <c r="AE160" s="16">
        <f t="shared" si="53"/>
        <v>0</v>
      </c>
      <c r="AF160" s="16">
        <f t="shared" si="54"/>
        <v>0</v>
      </c>
      <c r="AG160" s="136">
        <f t="shared" si="55"/>
        <v>0</v>
      </c>
      <c r="AH160" s="16">
        <f t="shared" si="56"/>
        <v>0</v>
      </c>
      <c r="AJ160" s="20">
        <v>2033</v>
      </c>
      <c r="AK160" s="84">
        <f>HLOOKUP($S160,'Fixed - Other'!$A$61:$AE$64,3,FALSE)</f>
        <v>7360650.2064125435</v>
      </c>
      <c r="AL160" s="16">
        <f>IF($K$14="",$AK160,IF($K$14&gt;$AJ160,$AK160,VLOOKUP($C6,'Fixed - Other'!$A$69:$C$77,3,FALSE)*$AK160))</f>
        <v>6624585.1857712893</v>
      </c>
      <c r="AM160" s="16">
        <f>IF($K$15="",$AK160,IF($K$15&gt;$AJ160,$AK160,VLOOKUP($C6,'Fixed - Other'!$A$69:$C$77,3,FALSE)*$AK160))</f>
        <v>6624585.1857712893</v>
      </c>
      <c r="AN160" s="16">
        <f>IF($K$16="",$AK160,IF($K$16&gt;$AJ160,$AK160,VLOOKUP($C6,'Fixed - Other'!$A$69:$C$77,3,FALSE)*$AK160))</f>
        <v>6624585.1857712893</v>
      </c>
      <c r="AO160" s="16">
        <f>IF($K$17="",$AK160,IF($K$17&gt;$AJ160,$AK160,VLOOKUP($C6,'Fixed - Other'!$A$69:$C$77,3,FALSE)*$AK160))</f>
        <v>6624585.1857712893</v>
      </c>
      <c r="AP160" s="16">
        <f>IF($K$18="",$AK160,IF($K$18&gt;$AJ160,$AK160,VLOOKUP($C6,'Fixed - Other'!$A$69:$C$77,3,FALSE)*$AK160))</f>
        <v>6624585.1857712893</v>
      </c>
      <c r="AQ160" s="16">
        <f>IF($K$19="",$AK160,IF($K$19&gt;$AJ160,$AK160,VLOOKUP($C6,'Fixed - Other'!$A$69:$C$77,3,FALSE)*$AK160))</f>
        <v>7360650.2064125435</v>
      </c>
      <c r="AS160" s="20">
        <v>2033</v>
      </c>
      <c r="AT160" s="84">
        <f t="shared" si="57"/>
        <v>0</v>
      </c>
      <c r="AU160" s="16">
        <f t="shared" si="58"/>
        <v>0</v>
      </c>
      <c r="AV160" s="16">
        <f t="shared" si="59"/>
        <v>0</v>
      </c>
      <c r="AW160" s="16">
        <f t="shared" si="60"/>
        <v>0</v>
      </c>
      <c r="AX160" s="136">
        <f t="shared" si="61"/>
        <v>0</v>
      </c>
      <c r="AY160" s="16">
        <f t="shared" si="62"/>
        <v>0</v>
      </c>
      <c r="BA160" s="120"/>
      <c r="BB160" s="138"/>
      <c r="BC160" s="138"/>
      <c r="BD160" s="138"/>
      <c r="BE160" s="138"/>
      <c r="BF160" s="138"/>
      <c r="BG160" s="138"/>
      <c r="BI160" s="120"/>
      <c r="BJ160" s="138"/>
      <c r="BK160" s="138"/>
      <c r="BL160" s="138"/>
      <c r="BM160" s="138"/>
      <c r="BN160" s="138"/>
      <c r="BO160" s="138"/>
    </row>
    <row r="161" spans="1:67">
      <c r="A161" s="67"/>
      <c r="B161" s="67"/>
      <c r="C161" s="67"/>
      <c r="D161" s="67"/>
      <c r="E161" s="67"/>
      <c r="F161" s="67"/>
      <c r="G161" s="67"/>
      <c r="H161" s="20">
        <v>2034</v>
      </c>
      <c r="I161" s="16">
        <f t="shared" si="50"/>
        <v>0</v>
      </c>
      <c r="J161" s="16">
        <f t="shared" si="50"/>
        <v>0</v>
      </c>
      <c r="K161" s="16">
        <f t="shared" si="50"/>
        <v>0</v>
      </c>
      <c r="L161" s="16">
        <f t="shared" si="50"/>
        <v>0</v>
      </c>
      <c r="M161" s="16">
        <f t="shared" si="50"/>
        <v>0</v>
      </c>
      <c r="N161" s="16">
        <f t="shared" si="50"/>
        <v>0</v>
      </c>
      <c r="O161" s="67"/>
      <c r="P161" s="67"/>
      <c r="Q161" s="67"/>
      <c r="R161" s="67"/>
      <c r="S161" s="20">
        <v>2034</v>
      </c>
      <c r="T161" s="84">
        <f>HLOOKUP($S161,'Fixed - Other'!$A$61:$AE$64,2,FALSE)</f>
        <v>5677706.179239314</v>
      </c>
      <c r="U161" s="16">
        <f>IF($K$14="",$T161,IF($K$14&gt;$S161,$T161,VLOOKUP($C6,'Fixed - Other'!$A$69:$C$77,3,FALSE)*$T161))</f>
        <v>5109935.5613153828</v>
      </c>
      <c r="V161" s="16">
        <f>IF($K$15="",$T161,IF($K$15&gt;$S161,$T161,VLOOKUP($C6,'Fixed - Other'!$A$69:$C$77,3,FALSE)*$T161))</f>
        <v>5109935.5613153828</v>
      </c>
      <c r="W161" s="16">
        <f>IF($K$16="",$T161,IF($K$16&gt;$S161,$T161,VLOOKUP($C6,'Fixed - Other'!$A$69:$C$77,3,FALSE)*$T161))</f>
        <v>5109935.5613153828</v>
      </c>
      <c r="X161" s="16">
        <f>IF($K$17="",$T161,IF($K$17&gt;$S161,$T161,VLOOKUP($C6,'Fixed - Other'!$A$69:$C$77,3,FALSE)*$T161))</f>
        <v>5109935.5613153828</v>
      </c>
      <c r="Y161" s="16">
        <f>IF($K$18="",$T161,IF($K$18&gt;$S161,$T161,VLOOKUP($C6,'Fixed - Other'!$A$69:$C$77,3,FALSE)*$T161))</f>
        <v>5109935.5613153828</v>
      </c>
      <c r="Z161" s="16">
        <f>IF($K$19="",$T161,IF($K$19&gt;$S161,$T161,VLOOKUP($C6,'Fixed - Other'!$A$69:$C$77,3,FALSE)*$T161))</f>
        <v>5677706.179239314</v>
      </c>
      <c r="AB161" s="20">
        <v>2034</v>
      </c>
      <c r="AC161" s="84">
        <f t="shared" si="51"/>
        <v>0</v>
      </c>
      <c r="AD161" s="16">
        <f t="shared" si="52"/>
        <v>0</v>
      </c>
      <c r="AE161" s="16">
        <f t="shared" si="53"/>
        <v>0</v>
      </c>
      <c r="AF161" s="16">
        <f t="shared" si="54"/>
        <v>0</v>
      </c>
      <c r="AG161" s="136">
        <f t="shared" si="55"/>
        <v>0</v>
      </c>
      <c r="AH161" s="16">
        <f t="shared" si="56"/>
        <v>0</v>
      </c>
      <c r="AJ161" s="20">
        <v>2034</v>
      </c>
      <c r="AK161" s="84">
        <f>HLOOKUP($S161,'Fixed - Other'!$A$61:$AE$64,3,FALSE)</f>
        <v>7507863.2105407938</v>
      </c>
      <c r="AL161" s="16">
        <f>IF($K$14="",$AK161,IF($K$14&gt;$AJ161,$AK161,VLOOKUP($C6,'Fixed - Other'!$A$69:$C$77,3,FALSE)*$AK161))</f>
        <v>6757076.8894867143</v>
      </c>
      <c r="AM161" s="16">
        <f>IF($K$15="",$AK161,IF($K$15&gt;$AJ161,$AK161,VLOOKUP($C6,'Fixed - Other'!$A$69:$C$77,3,FALSE)*$AK161))</f>
        <v>6757076.8894867143</v>
      </c>
      <c r="AN161" s="16">
        <f>IF($K$16="",$AK161,IF($K$16&gt;$AJ161,$AK161,VLOOKUP($C6,'Fixed - Other'!$A$69:$C$77,3,FALSE)*$AK161))</f>
        <v>6757076.8894867143</v>
      </c>
      <c r="AO161" s="16">
        <f>IF($K$17="",$AK161,IF($K$17&gt;$AJ161,$AK161,VLOOKUP($C6,'Fixed - Other'!$A$69:$C$77,3,FALSE)*$AK161))</f>
        <v>6757076.8894867143</v>
      </c>
      <c r="AP161" s="16">
        <f>IF($K$18="",$AK161,IF($K$18&gt;$AJ161,$AK161,VLOOKUP($C6,'Fixed - Other'!$A$69:$C$77,3,FALSE)*$AK161))</f>
        <v>6757076.8894867143</v>
      </c>
      <c r="AQ161" s="16">
        <f>IF($K$19="",$AK161,IF($K$19&gt;$AJ161,$AK161,VLOOKUP($C6,'Fixed - Other'!$A$69:$C$77,3,FALSE)*$AK161))</f>
        <v>7507863.2105407938</v>
      </c>
      <c r="AS161" s="20">
        <v>2034</v>
      </c>
      <c r="AT161" s="84">
        <f t="shared" si="57"/>
        <v>0</v>
      </c>
      <c r="AU161" s="16">
        <f t="shared" si="58"/>
        <v>0</v>
      </c>
      <c r="AV161" s="16">
        <f t="shared" si="59"/>
        <v>0</v>
      </c>
      <c r="AW161" s="16">
        <f t="shared" si="60"/>
        <v>0</v>
      </c>
      <c r="AX161" s="136">
        <f t="shared" si="61"/>
        <v>0</v>
      </c>
      <c r="AY161" s="16">
        <f t="shared" si="62"/>
        <v>0</v>
      </c>
      <c r="BA161" s="120"/>
      <c r="BB161" s="138"/>
      <c r="BC161" s="138"/>
      <c r="BD161" s="138"/>
      <c r="BE161" s="138"/>
      <c r="BF161" s="138"/>
      <c r="BG161" s="138"/>
      <c r="BI161" s="120"/>
      <c r="BJ161" s="138"/>
      <c r="BK161" s="138"/>
      <c r="BL161" s="138"/>
      <c r="BM161" s="138"/>
      <c r="BN161" s="138"/>
      <c r="BO161" s="138"/>
    </row>
    <row r="162" spans="1:67">
      <c r="A162" s="67"/>
      <c r="B162" s="67"/>
      <c r="C162" s="67"/>
      <c r="D162" s="67"/>
      <c r="E162" s="67"/>
      <c r="F162" s="67"/>
      <c r="G162" s="67"/>
      <c r="H162" s="20">
        <v>2035</v>
      </c>
      <c r="I162" s="16">
        <f t="shared" si="50"/>
        <v>0</v>
      </c>
      <c r="J162" s="16">
        <f t="shared" si="50"/>
        <v>0</v>
      </c>
      <c r="K162" s="16">
        <f t="shared" si="50"/>
        <v>0</v>
      </c>
      <c r="L162" s="16">
        <f t="shared" si="50"/>
        <v>0</v>
      </c>
      <c r="M162" s="16">
        <f t="shared" si="50"/>
        <v>0</v>
      </c>
      <c r="N162" s="16">
        <f t="shared" si="50"/>
        <v>0</v>
      </c>
      <c r="O162" s="67"/>
      <c r="P162" s="67"/>
      <c r="Q162" s="67"/>
      <c r="R162" s="67"/>
      <c r="S162" s="20">
        <v>2035</v>
      </c>
      <c r="T162" s="84">
        <f>HLOOKUP($S162,'Fixed - Other'!$A$61:$AE$64,2,FALSE)</f>
        <v>5791260.3028240986</v>
      </c>
      <c r="U162" s="16">
        <f>IF($K$14="",$T162,IF($K$14&gt;$S162,$T162,VLOOKUP($C6,'Fixed - Other'!$A$69:$C$77,3,FALSE)*$T162))</f>
        <v>5212134.2725416888</v>
      </c>
      <c r="V162" s="16">
        <f>IF($K$15="",$T162,IF($K$15&gt;$S162,$T162,VLOOKUP($C6,'Fixed - Other'!$A$69:$C$77,3,FALSE)*$T162))</f>
        <v>5212134.2725416888</v>
      </c>
      <c r="W162" s="16">
        <f>IF($K$16="",$T162,IF($K$16&gt;$S162,$T162,VLOOKUP($C6,'Fixed - Other'!$A$69:$C$77,3,FALSE)*$T162))</f>
        <v>5212134.2725416888</v>
      </c>
      <c r="X162" s="16">
        <f>IF($K$17="",$T162,IF($K$17&gt;$S162,$T162,VLOOKUP($C6,'Fixed - Other'!$A$69:$C$77,3,FALSE)*$T162))</f>
        <v>5212134.2725416888</v>
      </c>
      <c r="Y162" s="16">
        <f>IF($K$18="",$T162,IF($K$18&gt;$S162,$T162,VLOOKUP($C6,'Fixed - Other'!$A$69:$C$77,3,FALSE)*$T162))</f>
        <v>5212134.2725416888</v>
      </c>
      <c r="Z162" s="16">
        <f>IF($K$19="",$T162,IF($K$19&gt;$S162,$T162,VLOOKUP($C6,'Fixed - Other'!$A$69:$C$77,3,FALSE)*$T162))</f>
        <v>5791260.3028240986</v>
      </c>
      <c r="AB162" s="20">
        <v>2035</v>
      </c>
      <c r="AC162" s="84">
        <f t="shared" si="51"/>
        <v>0</v>
      </c>
      <c r="AD162" s="16">
        <f t="shared" si="52"/>
        <v>0</v>
      </c>
      <c r="AE162" s="16">
        <f t="shared" si="53"/>
        <v>0</v>
      </c>
      <c r="AF162" s="16">
        <f t="shared" si="54"/>
        <v>0</v>
      </c>
      <c r="AG162" s="136">
        <f t="shared" si="55"/>
        <v>0</v>
      </c>
      <c r="AH162" s="16">
        <f t="shared" si="56"/>
        <v>0</v>
      </c>
      <c r="AJ162" s="20">
        <v>2035</v>
      </c>
      <c r="AK162" s="84">
        <f>HLOOKUP($S162,'Fixed - Other'!$A$61:$AE$64,3,FALSE)</f>
        <v>7658020.4747516066</v>
      </c>
      <c r="AL162" s="16">
        <f>IF($K$14="",$AK162,IF($K$14&gt;$AJ162,$AK162,VLOOKUP($C6,'Fixed - Other'!$A$69:$C$77,3,FALSE)*$AK162))</f>
        <v>6892218.4272764465</v>
      </c>
      <c r="AM162" s="16">
        <f>IF($K$15="",$AK162,IF($K$15&gt;$AJ162,$AK162,VLOOKUP($C6,'Fixed - Other'!$A$69:$C$77,3,FALSE)*$AK162))</f>
        <v>6892218.4272764465</v>
      </c>
      <c r="AN162" s="16">
        <f>IF($K$16="",$AK162,IF($K$16&gt;$AJ162,$AK162,VLOOKUP($C6,'Fixed - Other'!$A$69:$C$77,3,FALSE)*$AK162))</f>
        <v>6892218.4272764465</v>
      </c>
      <c r="AO162" s="16">
        <f>IF($K$17="",$AK162,IF($K$17&gt;$AJ162,$AK162,VLOOKUP($C6,'Fixed - Other'!$A$69:$C$77,3,FALSE)*$AK162))</f>
        <v>6892218.4272764465</v>
      </c>
      <c r="AP162" s="16">
        <f>IF($K$18="",$AK162,IF($K$18&gt;$AJ162,$AK162,VLOOKUP($C6,'Fixed - Other'!$A$69:$C$77,3,FALSE)*$AK162))</f>
        <v>6892218.4272764465</v>
      </c>
      <c r="AQ162" s="16">
        <f>IF($K$19="",$AK162,IF($K$19&gt;$AJ162,$AK162,VLOOKUP($C6,'Fixed - Other'!$A$69:$C$77,3,FALSE)*$AK162))</f>
        <v>7658020.4747516066</v>
      </c>
      <c r="AS162" s="20">
        <v>2035</v>
      </c>
      <c r="AT162" s="84">
        <f t="shared" si="57"/>
        <v>0</v>
      </c>
      <c r="AU162" s="16">
        <f t="shared" si="58"/>
        <v>0</v>
      </c>
      <c r="AV162" s="16">
        <f t="shared" si="59"/>
        <v>0</v>
      </c>
      <c r="AW162" s="16">
        <f t="shared" si="60"/>
        <v>0</v>
      </c>
      <c r="AX162" s="136">
        <f t="shared" si="61"/>
        <v>0</v>
      </c>
      <c r="AY162" s="16">
        <f t="shared" si="62"/>
        <v>0</v>
      </c>
      <c r="BA162" s="120"/>
      <c r="BB162" s="138"/>
      <c r="BC162" s="138"/>
      <c r="BD162" s="138"/>
      <c r="BE162" s="138"/>
      <c r="BF162" s="138"/>
      <c r="BG162" s="138"/>
      <c r="BI162" s="120"/>
      <c r="BJ162" s="138"/>
      <c r="BK162" s="138"/>
      <c r="BL162" s="138"/>
      <c r="BM162" s="138"/>
      <c r="BN162" s="138"/>
      <c r="BO162" s="138"/>
    </row>
    <row r="163" spans="1:67">
      <c r="A163" s="67"/>
      <c r="B163" s="67"/>
      <c r="C163" s="67"/>
      <c r="D163" s="67"/>
      <c r="E163" s="67"/>
      <c r="F163" s="67"/>
      <c r="G163" s="67"/>
      <c r="H163" s="20">
        <v>2036</v>
      </c>
      <c r="I163" s="16">
        <f t="shared" si="50"/>
        <v>0</v>
      </c>
      <c r="J163" s="16">
        <f t="shared" si="50"/>
        <v>0</v>
      </c>
      <c r="K163" s="16">
        <f t="shared" si="50"/>
        <v>0</v>
      </c>
      <c r="L163" s="16">
        <f t="shared" si="50"/>
        <v>0</v>
      </c>
      <c r="M163" s="16">
        <f t="shared" si="50"/>
        <v>0</v>
      </c>
      <c r="N163" s="16">
        <f t="shared" si="50"/>
        <v>0</v>
      </c>
      <c r="O163" s="67"/>
      <c r="P163" s="67"/>
      <c r="Q163" s="67"/>
      <c r="R163" s="67"/>
      <c r="S163" s="20">
        <v>2036</v>
      </c>
      <c r="T163" s="84">
        <f>HLOOKUP($S163,'Fixed - Other'!$A$61:$AE$64,2,FALSE)</f>
        <v>5907085.5088805817</v>
      </c>
      <c r="U163" s="16">
        <f>IF($K$14="",$T163,IF($K$14&gt;$S163,$T163,VLOOKUP($C6,'Fixed - Other'!$A$69:$C$77,3,FALSE)*$T163))</f>
        <v>5316376.9579925239</v>
      </c>
      <c r="V163" s="16">
        <f>IF($K$15="",$T163,IF($K$15&gt;$S163,$T163,VLOOKUP($C6,'Fixed - Other'!$A$69:$C$77,3,FALSE)*$T163))</f>
        <v>5316376.9579925239</v>
      </c>
      <c r="W163" s="16">
        <f>IF($K$16="",$T163,IF($K$16&gt;$S163,$T163,VLOOKUP($C6,'Fixed - Other'!$A$69:$C$77,3,FALSE)*$T163))</f>
        <v>5316376.9579925239</v>
      </c>
      <c r="X163" s="16">
        <f>IF($K$17="",$T163,IF($K$17&gt;$S163,$T163,VLOOKUP($C6,'Fixed - Other'!$A$69:$C$77,3,FALSE)*$T163))</f>
        <v>5316376.9579925239</v>
      </c>
      <c r="Y163" s="16">
        <f>IF($K$18="",$T163,IF($K$18&gt;$S163,$T163,VLOOKUP($C6,'Fixed - Other'!$A$69:$C$77,3,FALSE)*$T163))</f>
        <v>5316376.9579925239</v>
      </c>
      <c r="Z163" s="16">
        <f>IF($K$19="",$T163,IF($K$19&gt;$S163,$T163,VLOOKUP($C6,'Fixed - Other'!$A$69:$C$77,3,FALSE)*$T163))</f>
        <v>5907085.5088805817</v>
      </c>
      <c r="AB163" s="20">
        <v>2036</v>
      </c>
      <c r="AC163" s="84">
        <f t="shared" si="51"/>
        <v>0</v>
      </c>
      <c r="AD163" s="16">
        <f t="shared" si="52"/>
        <v>0</v>
      </c>
      <c r="AE163" s="16">
        <f t="shared" si="53"/>
        <v>0</v>
      </c>
      <c r="AF163" s="16">
        <f t="shared" si="54"/>
        <v>0</v>
      </c>
      <c r="AG163" s="136">
        <f t="shared" si="55"/>
        <v>0</v>
      </c>
      <c r="AH163" s="16">
        <f t="shared" si="56"/>
        <v>0</v>
      </c>
      <c r="AJ163" s="20">
        <v>2036</v>
      </c>
      <c r="AK163" s="84">
        <f>HLOOKUP($S163,'Fixed - Other'!$A$61:$AE$64,3,FALSE)</f>
        <v>7811180.8842466399</v>
      </c>
      <c r="AL163" s="16">
        <f>IF($K$14="",$AK163,IF($K$14&gt;$AJ163,$AK163,VLOOKUP($C6,'Fixed - Other'!$A$69:$C$77,3,FALSE)*$AK163))</f>
        <v>7030062.7958219759</v>
      </c>
      <c r="AM163" s="16">
        <f>IF($K$15="",$AK163,IF($K$15&gt;$AJ163,$AK163,VLOOKUP($C6,'Fixed - Other'!$A$69:$C$77,3,FALSE)*$AK163))</f>
        <v>7030062.7958219759</v>
      </c>
      <c r="AN163" s="16">
        <f>IF($K$16="",$AK163,IF($K$16&gt;$AJ163,$AK163,VLOOKUP($C6,'Fixed - Other'!$A$69:$C$77,3,FALSE)*$AK163))</f>
        <v>7030062.7958219759</v>
      </c>
      <c r="AO163" s="16">
        <f>IF($K$17="",$AK163,IF($K$17&gt;$AJ163,$AK163,VLOOKUP($C6,'Fixed - Other'!$A$69:$C$77,3,FALSE)*$AK163))</f>
        <v>7030062.7958219759</v>
      </c>
      <c r="AP163" s="16">
        <f>IF($K$18="",$AK163,IF($K$18&gt;$AJ163,$AK163,VLOOKUP($C6,'Fixed - Other'!$A$69:$C$77,3,FALSE)*$AK163))</f>
        <v>7030062.7958219759</v>
      </c>
      <c r="AQ163" s="16">
        <f>IF($K$19="",$AK163,IF($K$19&gt;$AJ163,$AK163,VLOOKUP($C6,'Fixed - Other'!$A$69:$C$77,3,FALSE)*$AK163))</f>
        <v>7811180.8842466399</v>
      </c>
      <c r="AS163" s="20">
        <v>2036</v>
      </c>
      <c r="AT163" s="84">
        <f t="shared" si="57"/>
        <v>0</v>
      </c>
      <c r="AU163" s="16">
        <f t="shared" si="58"/>
        <v>0</v>
      </c>
      <c r="AV163" s="16">
        <f t="shared" si="59"/>
        <v>0</v>
      </c>
      <c r="AW163" s="16">
        <f t="shared" si="60"/>
        <v>0</v>
      </c>
      <c r="AX163" s="136">
        <f t="shared" si="61"/>
        <v>0</v>
      </c>
      <c r="AY163" s="16">
        <f t="shared" si="62"/>
        <v>0</v>
      </c>
      <c r="BA163" s="120"/>
      <c r="BB163" s="138"/>
      <c r="BC163" s="138"/>
      <c r="BD163" s="138"/>
      <c r="BE163" s="138"/>
      <c r="BF163" s="138"/>
      <c r="BG163" s="138"/>
      <c r="BI163" s="120"/>
      <c r="BJ163" s="138"/>
      <c r="BK163" s="138"/>
      <c r="BL163" s="138"/>
      <c r="BM163" s="138"/>
      <c r="BN163" s="138"/>
      <c r="BO163" s="138"/>
    </row>
    <row r="164" spans="1:67">
      <c r="A164" s="67"/>
      <c r="B164" s="67"/>
      <c r="C164" s="67"/>
      <c r="D164" s="67"/>
      <c r="E164" s="67"/>
      <c r="F164" s="67"/>
      <c r="G164" s="67"/>
      <c r="H164" s="20">
        <v>2037</v>
      </c>
      <c r="I164" s="16">
        <f t="shared" si="50"/>
        <v>0</v>
      </c>
      <c r="J164" s="16">
        <f t="shared" si="50"/>
        <v>0</v>
      </c>
      <c r="K164" s="16">
        <f t="shared" si="50"/>
        <v>0</v>
      </c>
      <c r="L164" s="16">
        <f t="shared" si="50"/>
        <v>0</v>
      </c>
      <c r="M164" s="16">
        <f t="shared" si="50"/>
        <v>0</v>
      </c>
      <c r="N164" s="16">
        <f t="shared" si="50"/>
        <v>0</v>
      </c>
      <c r="O164" s="67"/>
      <c r="P164" s="67"/>
      <c r="Q164" s="67"/>
      <c r="R164" s="67"/>
      <c r="S164" s="20">
        <v>2037</v>
      </c>
      <c r="T164" s="84">
        <f>HLOOKUP($S164,'Fixed - Other'!$A$61:$AE$64,2,FALSE)</f>
        <v>6025227.2190581933</v>
      </c>
      <c r="U164" s="16">
        <f>IF($K$14="",$T164,IF($K$14&gt;$S164,$T164,VLOOKUP($C6,'Fixed - Other'!$A$69:$C$77,3,FALSE)*$T164))</f>
        <v>5422704.4971523741</v>
      </c>
      <c r="V164" s="16">
        <f>IF($K$15="",$T164,IF($K$15&gt;$S164,$T164,VLOOKUP($C6,'Fixed - Other'!$A$69:$C$77,3,FALSE)*$T164))</f>
        <v>5422704.4971523741</v>
      </c>
      <c r="W164" s="16">
        <f>IF($K$16="",$T164,IF($K$16&gt;$S164,$T164,VLOOKUP($C6,'Fixed - Other'!$A$69:$C$77,3,FALSE)*$T164))</f>
        <v>5422704.4971523741</v>
      </c>
      <c r="X164" s="16">
        <f>IF($K$17="",$T164,IF($K$17&gt;$S164,$T164,VLOOKUP($C6,'Fixed - Other'!$A$69:$C$77,3,FALSE)*$T164))</f>
        <v>5422704.4971523741</v>
      </c>
      <c r="Y164" s="16">
        <f>IF($K$18="",$T164,IF($K$18&gt;$S164,$T164,VLOOKUP($C6,'Fixed - Other'!$A$69:$C$77,3,FALSE)*$T164))</f>
        <v>5422704.4971523741</v>
      </c>
      <c r="Z164" s="16">
        <f>IF($K$19="",$T164,IF($K$19&gt;$S164,$T164,VLOOKUP($C6,'Fixed - Other'!$A$69:$C$77,3,FALSE)*$T164))</f>
        <v>6025227.2190581933</v>
      </c>
      <c r="AB164" s="20">
        <v>2037</v>
      </c>
      <c r="AC164" s="84">
        <f t="shared" si="51"/>
        <v>0</v>
      </c>
      <c r="AD164" s="16">
        <f t="shared" si="52"/>
        <v>0</v>
      </c>
      <c r="AE164" s="16">
        <f t="shared" si="53"/>
        <v>0</v>
      </c>
      <c r="AF164" s="16">
        <f t="shared" si="54"/>
        <v>0</v>
      </c>
      <c r="AG164" s="136">
        <f t="shared" si="55"/>
        <v>0</v>
      </c>
      <c r="AH164" s="16">
        <f t="shared" si="56"/>
        <v>0</v>
      </c>
      <c r="AJ164" s="20">
        <v>2037</v>
      </c>
      <c r="AK164" s="84">
        <f>HLOOKUP($S164,'Fixed - Other'!$A$61:$AE$64,3,FALSE)</f>
        <v>7967404.5019315742</v>
      </c>
      <c r="AL164" s="16">
        <f>IF($K$14="",$AK164,IF($K$14&gt;$AJ164,$AK164,VLOOKUP($C6,'Fixed - Other'!$A$69:$C$77,3,FALSE)*$AK164))</f>
        <v>7170664.0517384168</v>
      </c>
      <c r="AM164" s="16">
        <f>IF($K$15="",$AK164,IF($K$15&gt;$AJ164,$AK164,VLOOKUP($C6,'Fixed - Other'!$A$69:$C$77,3,FALSE)*$AK164))</f>
        <v>7170664.0517384168</v>
      </c>
      <c r="AN164" s="16">
        <f>IF($K$16="",$AK164,IF($K$16&gt;$AJ164,$AK164,VLOOKUP($C6,'Fixed - Other'!$A$69:$C$77,3,FALSE)*$AK164))</f>
        <v>7170664.0517384168</v>
      </c>
      <c r="AO164" s="16">
        <f>IF($K$17="",$AK164,IF($K$17&gt;$AJ164,$AK164,VLOOKUP($C6,'Fixed - Other'!$A$69:$C$77,3,FALSE)*$AK164))</f>
        <v>7170664.0517384168</v>
      </c>
      <c r="AP164" s="16">
        <f>IF($K$18="",$AK164,IF($K$18&gt;$AJ164,$AK164,VLOOKUP($C6,'Fixed - Other'!$A$69:$C$77,3,FALSE)*$AK164))</f>
        <v>7170664.0517384168</v>
      </c>
      <c r="AQ164" s="16">
        <f>IF($K$19="",$AK164,IF($K$19&gt;$AJ164,$AK164,VLOOKUP($C6,'Fixed - Other'!$A$69:$C$77,3,FALSE)*$AK164))</f>
        <v>7967404.5019315742</v>
      </c>
      <c r="AS164" s="20">
        <v>2037</v>
      </c>
      <c r="AT164" s="84">
        <f t="shared" si="57"/>
        <v>0</v>
      </c>
      <c r="AU164" s="16">
        <f t="shared" si="58"/>
        <v>0</v>
      </c>
      <c r="AV164" s="16">
        <f t="shared" si="59"/>
        <v>0</v>
      </c>
      <c r="AW164" s="16">
        <f t="shared" si="60"/>
        <v>0</v>
      </c>
      <c r="AX164" s="136">
        <f t="shared" si="61"/>
        <v>0</v>
      </c>
      <c r="AY164" s="16">
        <f t="shared" si="62"/>
        <v>0</v>
      </c>
      <c r="BA164" s="120"/>
      <c r="BB164" s="138"/>
      <c r="BC164" s="138"/>
      <c r="BD164" s="138"/>
      <c r="BE164" s="138"/>
      <c r="BF164" s="138"/>
      <c r="BG164" s="138"/>
      <c r="BI164" s="120"/>
      <c r="BJ164" s="138"/>
      <c r="BK164" s="138"/>
      <c r="BL164" s="138"/>
      <c r="BM164" s="138"/>
      <c r="BN164" s="138"/>
      <c r="BO164" s="138"/>
    </row>
    <row r="165" spans="1:67">
      <c r="A165" s="67"/>
      <c r="B165" s="67"/>
      <c r="C165" s="67"/>
      <c r="D165" s="67"/>
      <c r="E165" s="67"/>
      <c r="F165" s="67"/>
      <c r="G165" s="67"/>
      <c r="H165" s="20">
        <v>2038</v>
      </c>
      <c r="I165" s="16">
        <f t="shared" si="50"/>
        <v>0</v>
      </c>
      <c r="J165" s="16">
        <f t="shared" si="50"/>
        <v>0</v>
      </c>
      <c r="K165" s="16">
        <f t="shared" si="50"/>
        <v>0</v>
      </c>
      <c r="L165" s="16">
        <f t="shared" si="50"/>
        <v>0</v>
      </c>
      <c r="M165" s="16">
        <f t="shared" si="50"/>
        <v>0</v>
      </c>
      <c r="N165" s="16">
        <f t="shared" si="50"/>
        <v>0</v>
      </c>
      <c r="O165" s="67"/>
      <c r="P165" s="67"/>
      <c r="Q165" s="67"/>
      <c r="R165" s="67"/>
      <c r="S165" s="20">
        <v>2038</v>
      </c>
      <c r="T165" s="84">
        <f>HLOOKUP($S165,'Fixed - Other'!$A$61:$AE$64,2,FALSE)</f>
        <v>6145731.7634393554</v>
      </c>
      <c r="U165" s="16">
        <f>IF($K$14="",$T165,IF($K$14&gt;$S165,$T165,VLOOKUP($C6,'Fixed - Other'!$A$69:$C$77,3,FALSE)*$T165))</f>
        <v>5531158.5870954199</v>
      </c>
      <c r="V165" s="16">
        <f>IF($K$15="",$T165,IF($K$15&gt;$S165,$T165,VLOOKUP($C6,'Fixed - Other'!$A$69:$C$77,3,FALSE)*$T165))</f>
        <v>5531158.5870954199</v>
      </c>
      <c r="W165" s="16">
        <f>IF($K$16="",$T165,IF($K$16&gt;$S165,$T165,VLOOKUP($C6,'Fixed - Other'!$A$69:$C$77,3,FALSE)*$T165))</f>
        <v>5531158.5870954199</v>
      </c>
      <c r="X165" s="16">
        <f>IF($K$17="",$T165,IF($K$17&gt;$S165,$T165,VLOOKUP($C6,'Fixed - Other'!$A$69:$C$77,3,FALSE)*$T165))</f>
        <v>5531158.5870954199</v>
      </c>
      <c r="Y165" s="16">
        <f>IF($K$18="",$T165,IF($K$18&gt;$S165,$T165,VLOOKUP($C6,'Fixed - Other'!$A$69:$C$77,3,FALSE)*$T165))</f>
        <v>5531158.5870954199</v>
      </c>
      <c r="Z165" s="16">
        <f>IF($K$19="",$T165,IF($K$19&gt;$S165,$T165,VLOOKUP($C6,'Fixed - Other'!$A$69:$C$77,3,FALSE)*$T165))</f>
        <v>6145731.7634393554</v>
      </c>
      <c r="AB165" s="20">
        <v>2038</v>
      </c>
      <c r="AC165" s="84">
        <f t="shared" si="51"/>
        <v>0</v>
      </c>
      <c r="AD165" s="16">
        <f t="shared" si="52"/>
        <v>0</v>
      </c>
      <c r="AE165" s="16">
        <f t="shared" si="53"/>
        <v>0</v>
      </c>
      <c r="AF165" s="16">
        <f t="shared" si="54"/>
        <v>0</v>
      </c>
      <c r="AG165" s="136">
        <f t="shared" si="55"/>
        <v>0</v>
      </c>
      <c r="AH165" s="16">
        <f t="shared" si="56"/>
        <v>0</v>
      </c>
      <c r="AJ165" s="20">
        <v>2038</v>
      </c>
      <c r="AK165" s="84">
        <f>HLOOKUP($S165,'Fixed - Other'!$A$61:$AE$64,3,FALSE)</f>
        <v>8126752.5919702034</v>
      </c>
      <c r="AL165" s="16">
        <f>IF($K$14="",$AK165,IF($K$14&gt;$AJ165,$AK165,VLOOKUP($C6,'Fixed - Other'!$A$69:$C$77,3,FALSE)*$AK165))</f>
        <v>7314077.3327731835</v>
      </c>
      <c r="AM165" s="16">
        <f>IF($K$15="",$AK165,IF($K$15&gt;$AJ165,$AK165,VLOOKUP($C6,'Fixed - Other'!$A$69:$C$77,3,FALSE)*$AK165))</f>
        <v>7314077.3327731835</v>
      </c>
      <c r="AN165" s="16">
        <f>IF($K$16="",$AK165,IF($K$16&gt;$AJ165,$AK165,VLOOKUP($C6,'Fixed - Other'!$A$69:$C$77,3,FALSE)*$AK165))</f>
        <v>7314077.3327731835</v>
      </c>
      <c r="AO165" s="16">
        <f>IF($K$17="",$AK165,IF($K$17&gt;$AJ165,$AK165,VLOOKUP($C6,'Fixed - Other'!$A$69:$C$77,3,FALSE)*$AK165))</f>
        <v>7314077.3327731835</v>
      </c>
      <c r="AP165" s="16">
        <f>IF($K$18="",$AK165,IF($K$18&gt;$AJ165,$AK165,VLOOKUP($C6,'Fixed - Other'!$A$69:$C$77,3,FALSE)*$AK165))</f>
        <v>7314077.3327731835</v>
      </c>
      <c r="AQ165" s="16">
        <f>IF($K$19="",$AK165,IF($K$19&gt;$AJ165,$AK165,VLOOKUP($C6,'Fixed - Other'!$A$69:$C$77,3,FALSE)*$AK165))</f>
        <v>8126752.5919702034</v>
      </c>
      <c r="AS165" s="20">
        <v>2038</v>
      </c>
      <c r="AT165" s="84">
        <f t="shared" si="57"/>
        <v>0</v>
      </c>
      <c r="AU165" s="16">
        <f t="shared" si="58"/>
        <v>0</v>
      </c>
      <c r="AV165" s="16">
        <f t="shared" si="59"/>
        <v>0</v>
      </c>
      <c r="AW165" s="16">
        <f t="shared" si="60"/>
        <v>0</v>
      </c>
      <c r="AX165" s="136">
        <f t="shared" si="61"/>
        <v>0</v>
      </c>
      <c r="AY165" s="16">
        <f t="shared" si="62"/>
        <v>0</v>
      </c>
      <c r="BA165" s="120"/>
      <c r="BB165" s="138"/>
      <c r="BC165" s="138"/>
      <c r="BD165" s="138"/>
      <c r="BE165" s="138"/>
      <c r="BF165" s="138"/>
      <c r="BG165" s="138"/>
      <c r="BI165" s="120"/>
      <c r="BJ165" s="138"/>
      <c r="BK165" s="138"/>
      <c r="BL165" s="138"/>
      <c r="BM165" s="138"/>
      <c r="BN165" s="138"/>
      <c r="BO165" s="138"/>
    </row>
    <row r="166" spans="1:67">
      <c r="A166" s="67"/>
      <c r="B166" s="67"/>
      <c r="C166" s="67"/>
      <c r="D166" s="67"/>
      <c r="E166" s="67"/>
      <c r="F166" s="67"/>
      <c r="G166" s="67"/>
      <c r="H166" s="20">
        <v>2039</v>
      </c>
      <c r="I166" s="16">
        <f t="shared" si="50"/>
        <v>0</v>
      </c>
      <c r="J166" s="16">
        <f t="shared" si="50"/>
        <v>0</v>
      </c>
      <c r="K166" s="16">
        <f t="shared" si="50"/>
        <v>0</v>
      </c>
      <c r="L166" s="16">
        <f t="shared" si="50"/>
        <v>0</v>
      </c>
      <c r="M166" s="16">
        <f t="shared" si="50"/>
        <v>0</v>
      </c>
      <c r="N166" s="16">
        <f t="shared" si="50"/>
        <v>0</v>
      </c>
      <c r="O166" s="67"/>
      <c r="P166" s="67"/>
      <c r="Q166" s="67"/>
      <c r="R166" s="67"/>
      <c r="S166" s="20">
        <v>2039</v>
      </c>
      <c r="T166" s="84">
        <f>HLOOKUP($S166,'Fixed - Other'!$A$61:$AE$64,2,FALSE)</f>
        <v>6268646.3987081442</v>
      </c>
      <c r="U166" s="16">
        <f>IF($K$14="",$T166,IF($K$14&gt;$S166,$T166,VLOOKUP($C6,'Fixed - Other'!$A$69:$C$77,3,FALSE)*$T166))</f>
        <v>5641781.7588373302</v>
      </c>
      <c r="V166" s="16">
        <f>IF($K$15="",$T166,IF($K$15&gt;$S166,$T166,VLOOKUP($C6,'Fixed - Other'!$A$69:$C$77,3,FALSE)*$T166))</f>
        <v>5641781.7588373302</v>
      </c>
      <c r="W166" s="16">
        <f>IF($K$16="",$T166,IF($K$16&gt;$S166,$T166,VLOOKUP($C6,'Fixed - Other'!$A$69:$C$77,3,FALSE)*$T166))</f>
        <v>5641781.7588373302</v>
      </c>
      <c r="X166" s="16">
        <f>IF($K$17="",$T166,IF($K$17&gt;$S166,$T166,VLOOKUP($C6,'Fixed - Other'!$A$69:$C$77,3,FALSE)*$T166))</f>
        <v>5641781.7588373302</v>
      </c>
      <c r="Y166" s="16">
        <f>IF($K$18="",$T166,IF($K$18&gt;$S166,$T166,VLOOKUP($C6,'Fixed - Other'!$A$69:$C$77,3,FALSE)*$T166))</f>
        <v>5641781.7588373302</v>
      </c>
      <c r="Z166" s="16">
        <f>IF($K$19="",$T166,IF($K$19&gt;$S166,$T166,VLOOKUP($C6,'Fixed - Other'!$A$69:$C$77,3,FALSE)*$T166))</f>
        <v>6268646.3987081442</v>
      </c>
      <c r="AB166" s="20">
        <v>2039</v>
      </c>
      <c r="AC166" s="84">
        <f t="shared" si="51"/>
        <v>0</v>
      </c>
      <c r="AD166" s="16">
        <f t="shared" si="52"/>
        <v>0</v>
      </c>
      <c r="AE166" s="16">
        <f t="shared" si="53"/>
        <v>0</v>
      </c>
      <c r="AF166" s="16">
        <f t="shared" si="54"/>
        <v>0</v>
      </c>
      <c r="AG166" s="136">
        <f t="shared" si="55"/>
        <v>0</v>
      </c>
      <c r="AH166" s="16">
        <f t="shared" si="56"/>
        <v>0</v>
      </c>
      <c r="AJ166" s="20">
        <v>2039</v>
      </c>
      <c r="AK166" s="84">
        <f>HLOOKUP($S166,'Fixed - Other'!$A$61:$AE$64,3,FALSE)</f>
        <v>8289287.6438096091</v>
      </c>
      <c r="AL166" s="16">
        <f>IF($K$14="",$AK166,IF($K$14&gt;$AJ166,$AK166,VLOOKUP($C6,'Fixed - Other'!$A$69:$C$77,3,FALSE)*$AK166))</f>
        <v>7460358.8794286484</v>
      </c>
      <c r="AM166" s="16">
        <f>IF($K$15="",$AK166,IF($K$15&gt;$AJ166,$AK166,VLOOKUP($C6,'Fixed - Other'!$A$69:$C$77,3,FALSE)*$AK166))</f>
        <v>7460358.8794286484</v>
      </c>
      <c r="AN166" s="16">
        <f>IF($K$16="",$AK166,IF($K$16&gt;$AJ166,$AK166,VLOOKUP($C6,'Fixed - Other'!$A$69:$C$77,3,FALSE)*$AK166))</f>
        <v>7460358.8794286484</v>
      </c>
      <c r="AO166" s="16">
        <f>IF($K$17="",$AK166,IF($K$17&gt;$AJ166,$AK166,VLOOKUP($C6,'Fixed - Other'!$A$69:$C$77,3,FALSE)*$AK166))</f>
        <v>7460358.8794286484</v>
      </c>
      <c r="AP166" s="16">
        <f>IF($K$18="",$AK166,IF($K$18&gt;$AJ166,$AK166,VLOOKUP($C6,'Fixed - Other'!$A$69:$C$77,3,FALSE)*$AK166))</f>
        <v>7460358.8794286484</v>
      </c>
      <c r="AQ166" s="16">
        <f>IF($K$19="",$AK166,IF($K$19&gt;$AJ166,$AK166,VLOOKUP($C6,'Fixed - Other'!$A$69:$C$77,3,FALSE)*$AK166))</f>
        <v>8289287.6438096091</v>
      </c>
      <c r="AS166" s="20">
        <v>2039</v>
      </c>
      <c r="AT166" s="84">
        <f t="shared" si="57"/>
        <v>0</v>
      </c>
      <c r="AU166" s="16">
        <f t="shared" si="58"/>
        <v>0</v>
      </c>
      <c r="AV166" s="16">
        <f t="shared" si="59"/>
        <v>0</v>
      </c>
      <c r="AW166" s="16">
        <f t="shared" si="60"/>
        <v>0</v>
      </c>
      <c r="AX166" s="136">
        <f t="shared" si="61"/>
        <v>0</v>
      </c>
      <c r="AY166" s="16">
        <f t="shared" si="62"/>
        <v>0</v>
      </c>
      <c r="BA166" s="120"/>
      <c r="BB166" s="138"/>
      <c r="BC166" s="138"/>
      <c r="BD166" s="138"/>
      <c r="BE166" s="138"/>
      <c r="BF166" s="138"/>
      <c r="BG166" s="138"/>
      <c r="BI166" s="120"/>
      <c r="BJ166" s="138"/>
      <c r="BK166" s="138"/>
      <c r="BL166" s="138"/>
      <c r="BM166" s="138"/>
      <c r="BN166" s="138"/>
      <c r="BO166" s="138"/>
    </row>
    <row r="167" spans="1:67">
      <c r="A167" s="67"/>
      <c r="B167" s="67"/>
      <c r="C167" s="67"/>
      <c r="D167" s="67"/>
      <c r="E167" s="67"/>
      <c r="F167" s="67"/>
      <c r="G167" s="67"/>
      <c r="H167" s="20">
        <v>2040</v>
      </c>
      <c r="I167" s="16">
        <f t="shared" si="50"/>
        <v>0</v>
      </c>
      <c r="J167" s="16">
        <f t="shared" si="50"/>
        <v>0</v>
      </c>
      <c r="K167" s="16">
        <f t="shared" si="50"/>
        <v>0</v>
      </c>
      <c r="L167" s="16">
        <f t="shared" si="50"/>
        <v>0</v>
      </c>
      <c r="M167" s="16">
        <f t="shared" si="50"/>
        <v>0</v>
      </c>
      <c r="N167" s="16">
        <f t="shared" si="50"/>
        <v>0</v>
      </c>
      <c r="O167" s="67"/>
      <c r="P167" s="67"/>
      <c r="Q167" s="67"/>
      <c r="R167" s="67"/>
      <c r="S167" s="20">
        <v>2040</v>
      </c>
      <c r="T167" s="84">
        <f>HLOOKUP($S167,'Fixed - Other'!$A$61:$AE$64,2,FALSE)</f>
        <v>6394019.3266823068</v>
      </c>
      <c r="U167" s="16">
        <f>IF($K$14="",$T167,IF($K$14&gt;$S167,$T167,VLOOKUP($C6,'Fixed - Other'!$A$69:$C$77,3,FALSE)*$T167))</f>
        <v>5754617.3940140763</v>
      </c>
      <c r="V167" s="16">
        <f>IF($K$15="",$T167,IF($K$15&gt;$S167,$T167,VLOOKUP($C6,'Fixed - Other'!$A$69:$C$77,3,FALSE)*$T167))</f>
        <v>5754617.3940140763</v>
      </c>
      <c r="W167" s="16">
        <f>IF($K$16="",$T167,IF($K$16&gt;$S167,$T167,VLOOKUP($C6,'Fixed - Other'!$A$69:$C$77,3,FALSE)*$T167))</f>
        <v>5754617.3940140763</v>
      </c>
      <c r="X167" s="16">
        <f>IF($K$17="",$T167,IF($K$17&gt;$S167,$T167,VLOOKUP($C6,'Fixed - Other'!$A$69:$C$77,3,FALSE)*$T167))</f>
        <v>5754617.3940140763</v>
      </c>
      <c r="Y167" s="16">
        <f>IF($K$18="",$T167,IF($K$18&gt;$S167,$T167,VLOOKUP($C6,'Fixed - Other'!$A$69:$C$77,3,FALSE)*$T167))</f>
        <v>5754617.3940140763</v>
      </c>
      <c r="Z167" s="16">
        <f>IF($K$19="",$T167,IF($K$19&gt;$S167,$T167,VLOOKUP($C6,'Fixed - Other'!$A$69:$C$77,3,FALSE)*$T167))</f>
        <v>6394019.3266823068</v>
      </c>
      <c r="AB167" s="20">
        <v>2040</v>
      </c>
      <c r="AC167" s="84">
        <f t="shared" si="51"/>
        <v>0</v>
      </c>
      <c r="AD167" s="16">
        <f t="shared" si="52"/>
        <v>0</v>
      </c>
      <c r="AE167" s="16">
        <f t="shared" si="53"/>
        <v>0</v>
      </c>
      <c r="AF167" s="16">
        <f t="shared" si="54"/>
        <v>0</v>
      </c>
      <c r="AG167" s="136">
        <f t="shared" si="55"/>
        <v>0</v>
      </c>
      <c r="AH167" s="16">
        <f t="shared" si="56"/>
        <v>0</v>
      </c>
      <c r="AJ167" s="20">
        <v>2040</v>
      </c>
      <c r="AK167" s="84">
        <f>HLOOKUP($S167,'Fixed - Other'!$A$61:$AE$64,3,FALSE)</f>
        <v>8455073.3966858014</v>
      </c>
      <c r="AL167" s="16">
        <f>IF($K$14="",$AK167,IF($K$14&gt;$AJ167,$AK167,VLOOKUP($C6,'Fixed - Other'!$A$69:$C$77,3,FALSE)*$AK167))</f>
        <v>7609566.0570172211</v>
      </c>
      <c r="AM167" s="16">
        <f>IF($K$15="",$AK167,IF($K$15&gt;$AJ167,$AK167,VLOOKUP($C6,'Fixed - Other'!$A$69:$C$77,3,FALSE)*$AK167))</f>
        <v>7609566.0570172211</v>
      </c>
      <c r="AN167" s="16">
        <f>IF($K$16="",$AK167,IF($K$16&gt;$AJ167,$AK167,VLOOKUP($C6,'Fixed - Other'!$A$69:$C$77,3,FALSE)*$AK167))</f>
        <v>7609566.0570172211</v>
      </c>
      <c r="AO167" s="16">
        <f>IF($K$17="",$AK167,IF($K$17&gt;$AJ167,$AK167,VLOOKUP($C6,'Fixed - Other'!$A$69:$C$77,3,FALSE)*$AK167))</f>
        <v>7609566.0570172211</v>
      </c>
      <c r="AP167" s="16">
        <f>IF($K$18="",$AK167,IF($K$18&gt;$AJ167,$AK167,VLOOKUP($C6,'Fixed - Other'!$A$69:$C$77,3,FALSE)*$AK167))</f>
        <v>7609566.0570172211</v>
      </c>
      <c r="AQ167" s="16">
        <f>IF($K$19="",$AK167,IF($K$19&gt;$AJ167,$AK167,VLOOKUP($C6,'Fixed - Other'!$A$69:$C$77,3,FALSE)*$AK167))</f>
        <v>8455073.3966858014</v>
      </c>
      <c r="AS167" s="20">
        <v>2040</v>
      </c>
      <c r="AT167" s="84">
        <f t="shared" si="57"/>
        <v>0</v>
      </c>
      <c r="AU167" s="16">
        <f t="shared" si="58"/>
        <v>0</v>
      </c>
      <c r="AV167" s="16">
        <f t="shared" si="59"/>
        <v>0</v>
      </c>
      <c r="AW167" s="16">
        <f t="shared" si="60"/>
        <v>0</v>
      </c>
      <c r="AX167" s="136">
        <f t="shared" si="61"/>
        <v>0</v>
      </c>
      <c r="AY167" s="16">
        <f t="shared" si="62"/>
        <v>0</v>
      </c>
      <c r="BA167" s="120"/>
      <c r="BB167" s="138"/>
      <c r="BC167" s="138"/>
      <c r="BD167" s="138"/>
      <c r="BE167" s="138"/>
      <c r="BF167" s="138"/>
      <c r="BG167" s="138"/>
      <c r="BI167" s="120"/>
      <c r="BJ167" s="138"/>
      <c r="BK167" s="138"/>
      <c r="BL167" s="138"/>
      <c r="BM167" s="138"/>
      <c r="BN167" s="138"/>
      <c r="BO167" s="138"/>
    </row>
    <row r="168" spans="1:67">
      <c r="A168" s="67"/>
      <c r="B168" s="67"/>
      <c r="C168" s="67"/>
      <c r="D168" s="67"/>
      <c r="E168" s="67"/>
      <c r="F168" s="67"/>
      <c r="G168" s="67"/>
      <c r="H168" s="20">
        <v>2041</v>
      </c>
      <c r="I168" s="16">
        <f t="shared" si="50"/>
        <v>0</v>
      </c>
      <c r="J168" s="16">
        <f t="shared" si="50"/>
        <v>0</v>
      </c>
      <c r="K168" s="16">
        <f t="shared" si="50"/>
        <v>0</v>
      </c>
      <c r="L168" s="16">
        <f t="shared" si="50"/>
        <v>0</v>
      </c>
      <c r="M168" s="16">
        <f t="shared" si="50"/>
        <v>0</v>
      </c>
      <c r="N168" s="16">
        <f t="shared" si="50"/>
        <v>0</v>
      </c>
      <c r="O168" s="67"/>
      <c r="P168" s="67"/>
      <c r="Q168" s="67"/>
      <c r="R168" s="67"/>
      <c r="S168" s="20">
        <v>2041</v>
      </c>
      <c r="T168" s="84">
        <f>HLOOKUP($S168,'Fixed - Other'!$A$61:$AE$64,2,FALSE)</f>
        <v>6521899.7132159527</v>
      </c>
      <c r="U168" s="16">
        <f>IF($K$14="",$T168,IF($K$14&gt;$S168,$T168,VLOOKUP($C6,'Fixed - Other'!$A$69:$C$77,3,FALSE)*$T168))</f>
        <v>5869709.7418943578</v>
      </c>
      <c r="V168" s="16">
        <f>IF($K$15="",$T168,IF($K$15&gt;$S168,$T168,VLOOKUP($C6,'Fixed - Other'!$A$69:$C$77,3,FALSE)*$T168))</f>
        <v>5869709.7418943578</v>
      </c>
      <c r="W168" s="16">
        <f>IF($K$16="",$T168,IF($K$16&gt;$S168,$T168,VLOOKUP($C6,'Fixed - Other'!$A$69:$C$77,3,FALSE)*$T168))</f>
        <v>5869709.7418943578</v>
      </c>
      <c r="X168" s="16">
        <f>IF($K$17="",$T168,IF($K$17&gt;$S168,$T168,VLOOKUP($C6,'Fixed - Other'!$A$69:$C$77,3,FALSE)*$T168))</f>
        <v>5869709.7418943578</v>
      </c>
      <c r="Y168" s="16">
        <f>IF($K$18="",$T168,IF($K$18&gt;$S168,$T168,VLOOKUP($C6,'Fixed - Other'!$A$69:$C$77,3,FALSE)*$T168))</f>
        <v>5869709.7418943578</v>
      </c>
      <c r="Z168" s="16">
        <f>IF($K$19="",$T168,IF($K$19&gt;$S168,$T168,VLOOKUP($C6,'Fixed - Other'!$A$69:$C$77,3,FALSE)*$T168))</f>
        <v>6521899.7132159527</v>
      </c>
      <c r="AB168" s="20">
        <v>2041</v>
      </c>
      <c r="AC168" s="84">
        <f t="shared" si="51"/>
        <v>0</v>
      </c>
      <c r="AD168" s="16">
        <f t="shared" si="52"/>
        <v>0</v>
      </c>
      <c r="AE168" s="16">
        <f t="shared" si="53"/>
        <v>0</v>
      </c>
      <c r="AF168" s="16">
        <f t="shared" si="54"/>
        <v>0</v>
      </c>
      <c r="AG168" s="136">
        <f t="shared" si="55"/>
        <v>0</v>
      </c>
      <c r="AH168" s="16">
        <f t="shared" si="56"/>
        <v>0</v>
      </c>
      <c r="AJ168" s="20">
        <v>2041</v>
      </c>
      <c r="AK168" s="84">
        <f>HLOOKUP($S168,'Fixed - Other'!$A$61:$AE$64,3,FALSE)</f>
        <v>8624174.8646195158</v>
      </c>
      <c r="AL168" s="16">
        <f>IF($K$14="",$AK168,IF($K$14&gt;$AJ168,$AK168,VLOOKUP($C6,'Fixed - Other'!$A$69:$C$77,3,FALSE)*$AK168))</f>
        <v>7761757.3781575644</v>
      </c>
      <c r="AM168" s="16">
        <f>IF($K$15="",$AK168,IF($K$15&gt;$AJ168,$AK168,VLOOKUP($C6,'Fixed - Other'!$A$69:$C$77,3,FALSE)*$AK168))</f>
        <v>7761757.3781575644</v>
      </c>
      <c r="AN168" s="16">
        <f>IF($K$16="",$AK168,IF($K$16&gt;$AJ168,$AK168,VLOOKUP($C6,'Fixed - Other'!$A$69:$C$77,3,FALSE)*$AK168))</f>
        <v>7761757.3781575644</v>
      </c>
      <c r="AO168" s="16">
        <f>IF($K$17="",$AK168,IF($K$17&gt;$AJ168,$AK168,VLOOKUP($C6,'Fixed - Other'!$A$69:$C$77,3,FALSE)*$AK168))</f>
        <v>7761757.3781575644</v>
      </c>
      <c r="AP168" s="16">
        <f>IF($K$18="",$AK168,IF($K$18&gt;$AJ168,$AK168,VLOOKUP($C6,'Fixed - Other'!$A$69:$C$77,3,FALSE)*$AK168))</f>
        <v>7761757.3781575644</v>
      </c>
      <c r="AQ168" s="16">
        <f>IF($K$19="",$AK168,IF($K$19&gt;$AJ168,$AK168,VLOOKUP($C6,'Fixed - Other'!$A$69:$C$77,3,FALSE)*$AK168))</f>
        <v>8624174.8646195158</v>
      </c>
      <c r="AS168" s="20">
        <v>2041</v>
      </c>
      <c r="AT168" s="84">
        <f t="shared" si="57"/>
        <v>0</v>
      </c>
      <c r="AU168" s="16">
        <f t="shared" si="58"/>
        <v>0</v>
      </c>
      <c r="AV168" s="16">
        <f t="shared" si="59"/>
        <v>0</v>
      </c>
      <c r="AW168" s="16">
        <f t="shared" si="60"/>
        <v>0</v>
      </c>
      <c r="AX168" s="136">
        <f t="shared" si="61"/>
        <v>0</v>
      </c>
      <c r="AY168" s="16">
        <f t="shared" si="62"/>
        <v>0</v>
      </c>
      <c r="BA168" s="120"/>
      <c r="BB168" s="138"/>
      <c r="BC168" s="138"/>
      <c r="BD168" s="138"/>
      <c r="BE168" s="138"/>
      <c r="BF168" s="138"/>
      <c r="BG168" s="138"/>
      <c r="BI168" s="120"/>
      <c r="BJ168" s="138"/>
      <c r="BK168" s="138"/>
      <c r="BL168" s="138"/>
      <c r="BM168" s="138"/>
      <c r="BN168" s="138"/>
      <c r="BO168" s="138"/>
    </row>
    <row r="169" spans="1:67">
      <c r="A169" s="67"/>
      <c r="B169" s="67"/>
      <c r="C169" s="67"/>
      <c r="D169" s="67"/>
      <c r="E169" s="67"/>
      <c r="F169" s="67"/>
      <c r="G169" s="67"/>
      <c r="H169" s="20">
        <v>2042</v>
      </c>
      <c r="I169" s="16">
        <f t="shared" si="50"/>
        <v>0</v>
      </c>
      <c r="J169" s="16">
        <f t="shared" si="50"/>
        <v>0</v>
      </c>
      <c r="K169" s="16">
        <f t="shared" si="50"/>
        <v>0</v>
      </c>
      <c r="L169" s="16">
        <f t="shared" si="50"/>
        <v>0</v>
      </c>
      <c r="M169" s="16">
        <f t="shared" si="50"/>
        <v>0</v>
      </c>
      <c r="N169" s="16">
        <f t="shared" si="50"/>
        <v>0</v>
      </c>
      <c r="O169" s="67"/>
      <c r="P169" s="67"/>
      <c r="Q169" s="67"/>
      <c r="R169" s="67"/>
      <c r="S169" s="20">
        <v>2042</v>
      </c>
      <c r="T169" s="84">
        <f>HLOOKUP($S169,'Fixed - Other'!$A$61:$AE$64,2,FALSE)</f>
        <v>6652337.7074802732</v>
      </c>
      <c r="U169" s="16">
        <f>IF($K$14="",$T169,IF($K$14&gt;$S169,$T169,VLOOKUP($C6,'Fixed - Other'!$A$69:$C$77,3,FALSE)*$T169))</f>
        <v>5987103.9367322456</v>
      </c>
      <c r="V169" s="16">
        <f>IF($K$15="",$T169,IF($K$15&gt;$S169,$T169,VLOOKUP($C6,'Fixed - Other'!$A$69:$C$77,3,FALSE)*$T169))</f>
        <v>5987103.9367322456</v>
      </c>
      <c r="W169" s="16">
        <f>IF($K$16="",$T169,IF($K$16&gt;$S169,$T169,VLOOKUP($C6,'Fixed - Other'!$A$69:$C$77,3,FALSE)*$T169))</f>
        <v>5987103.9367322456</v>
      </c>
      <c r="X169" s="16">
        <f>IF($K$17="",$T169,IF($K$17&gt;$S169,$T169,VLOOKUP($C6,'Fixed - Other'!$A$69:$C$77,3,FALSE)*$T169))</f>
        <v>5987103.9367322456</v>
      </c>
      <c r="Y169" s="16">
        <f>IF($K$18="",$T169,IF($K$18&gt;$S169,$T169,VLOOKUP($C6,'Fixed - Other'!$A$69:$C$77,3,FALSE)*$T169))</f>
        <v>5987103.9367322456</v>
      </c>
      <c r="Z169" s="16">
        <f>IF($K$19="",$T169,IF($K$19&gt;$S169,$T169,VLOOKUP($C6,'Fixed - Other'!$A$69:$C$77,3,FALSE)*$T169))</f>
        <v>6652337.7074802732</v>
      </c>
      <c r="AB169" s="20">
        <v>2042</v>
      </c>
      <c r="AC169" s="84">
        <f t="shared" si="51"/>
        <v>0</v>
      </c>
      <c r="AD169" s="16">
        <f t="shared" si="52"/>
        <v>0</v>
      </c>
      <c r="AE169" s="16">
        <f t="shared" si="53"/>
        <v>0</v>
      </c>
      <c r="AF169" s="16">
        <f t="shared" si="54"/>
        <v>0</v>
      </c>
      <c r="AG169" s="136">
        <f t="shared" si="55"/>
        <v>0</v>
      </c>
      <c r="AH169" s="16">
        <f t="shared" si="56"/>
        <v>0</v>
      </c>
      <c r="AJ169" s="20">
        <v>2042</v>
      </c>
      <c r="AK169" s="84">
        <f>HLOOKUP($S169,'Fixed - Other'!$A$61:$AE$64,3,FALSE)</f>
        <v>8796658.3619119078</v>
      </c>
      <c r="AL169" s="16">
        <f>IF($K$14="",$AK169,IF($K$14&gt;$AJ169,$AK169,VLOOKUP($C6,'Fixed - Other'!$A$69:$C$77,3,FALSE)*$AK169))</f>
        <v>7916992.5257207174</v>
      </c>
      <c r="AM169" s="16">
        <f>IF($K$15="",$AK169,IF($K$15&gt;$AJ169,$AK169,VLOOKUP($C6,'Fixed - Other'!$A$69:$C$77,3,FALSE)*$AK169))</f>
        <v>7916992.5257207174</v>
      </c>
      <c r="AN169" s="16">
        <f>IF($K$16="",$AK169,IF($K$16&gt;$AJ169,$AK169,VLOOKUP($C6,'Fixed - Other'!$A$69:$C$77,3,FALSE)*$AK169))</f>
        <v>7916992.5257207174</v>
      </c>
      <c r="AO169" s="16">
        <f>IF($K$17="",$AK169,IF($K$17&gt;$AJ169,$AK169,VLOOKUP($C6,'Fixed - Other'!$A$69:$C$77,3,FALSE)*$AK169))</f>
        <v>7916992.5257207174</v>
      </c>
      <c r="AP169" s="16">
        <f>IF($K$18="",$AK169,IF($K$18&gt;$AJ169,$AK169,VLOOKUP($C6,'Fixed - Other'!$A$69:$C$77,3,FALSE)*$AK169))</f>
        <v>7916992.5257207174</v>
      </c>
      <c r="AQ169" s="16">
        <f>IF($K$19="",$AK169,IF($K$19&gt;$AJ169,$AK169,VLOOKUP($C6,'Fixed - Other'!$A$69:$C$77,3,FALSE)*$AK169))</f>
        <v>8796658.3619119078</v>
      </c>
      <c r="AS169" s="20">
        <v>2042</v>
      </c>
      <c r="AT169" s="84">
        <f t="shared" si="57"/>
        <v>0</v>
      </c>
      <c r="AU169" s="16">
        <f t="shared" si="58"/>
        <v>0</v>
      </c>
      <c r="AV169" s="16">
        <f t="shared" si="59"/>
        <v>0</v>
      </c>
      <c r="AW169" s="16">
        <f t="shared" si="60"/>
        <v>0</v>
      </c>
      <c r="AX169" s="136">
        <f t="shared" si="61"/>
        <v>0</v>
      </c>
      <c r="AY169" s="16">
        <f t="shared" si="62"/>
        <v>0</v>
      </c>
      <c r="BA169" s="120"/>
      <c r="BB169" s="138"/>
      <c r="BC169" s="138"/>
      <c r="BD169" s="138"/>
      <c r="BE169" s="138"/>
      <c r="BF169" s="138"/>
      <c r="BG169" s="138"/>
      <c r="BI169" s="120"/>
      <c r="BJ169" s="138"/>
      <c r="BK169" s="138"/>
      <c r="BL169" s="138"/>
      <c r="BM169" s="138"/>
      <c r="BN169" s="138"/>
      <c r="BO169" s="138"/>
    </row>
    <row r="170" spans="1:67">
      <c r="A170" s="67"/>
      <c r="B170" s="67"/>
      <c r="C170" s="67"/>
      <c r="D170" s="67"/>
      <c r="E170" s="67"/>
      <c r="F170" s="67"/>
      <c r="G170" s="67"/>
      <c r="H170" s="20">
        <v>2043</v>
      </c>
      <c r="I170" s="16">
        <f t="shared" si="50"/>
        <v>0</v>
      </c>
      <c r="J170" s="16">
        <f t="shared" si="50"/>
        <v>0</v>
      </c>
      <c r="K170" s="16">
        <f t="shared" si="50"/>
        <v>0</v>
      </c>
      <c r="L170" s="16">
        <f t="shared" si="50"/>
        <v>0</v>
      </c>
      <c r="M170" s="16">
        <f t="shared" si="50"/>
        <v>0</v>
      </c>
      <c r="N170" s="16">
        <f t="shared" si="50"/>
        <v>0</v>
      </c>
      <c r="O170" s="67"/>
      <c r="P170" s="67"/>
      <c r="Q170" s="67"/>
      <c r="R170" s="67"/>
      <c r="S170" s="20">
        <v>2043</v>
      </c>
      <c r="T170" s="84">
        <f>HLOOKUP($S170,'Fixed - Other'!$A$61:$AE$64,2,FALSE)</f>
        <v>6785384.4616298759</v>
      </c>
      <c r="U170" s="16">
        <f>IF($K$14="",$T170,IF($K$14&gt;$S170,$T170,VLOOKUP($C6,'Fixed - Other'!$A$69:$C$77,3,FALSE)*$T170))</f>
        <v>6106846.0154668884</v>
      </c>
      <c r="V170" s="16">
        <f>IF($K$15="",$T170,IF($K$15&gt;$S170,$T170,VLOOKUP($C6,'Fixed - Other'!$A$69:$C$77,3,FALSE)*$T170))</f>
        <v>6106846.0154668884</v>
      </c>
      <c r="W170" s="16">
        <f>IF($K$16="",$T170,IF($K$16&gt;$S170,$T170,VLOOKUP($C6,'Fixed - Other'!$A$69:$C$77,3,FALSE)*$T170))</f>
        <v>6106846.0154668884</v>
      </c>
      <c r="X170" s="16">
        <f>IF($K$17="",$T170,IF($K$17&gt;$S170,$T170,VLOOKUP($C6,'Fixed - Other'!$A$69:$C$77,3,FALSE)*$T170))</f>
        <v>6106846.0154668884</v>
      </c>
      <c r="Y170" s="16">
        <f>IF($K$18="",$T170,IF($K$18&gt;$S170,$T170,VLOOKUP($C6,'Fixed - Other'!$A$69:$C$77,3,FALSE)*$T170))</f>
        <v>6106846.0154668884</v>
      </c>
      <c r="Z170" s="16">
        <f>IF($K$19="",$T170,IF($K$19&gt;$S170,$T170,VLOOKUP($C6,'Fixed - Other'!$A$69:$C$77,3,FALSE)*$T170))</f>
        <v>6785384.4616298759</v>
      </c>
      <c r="AB170" s="20">
        <v>2043</v>
      </c>
      <c r="AC170" s="84">
        <f t="shared" si="51"/>
        <v>0</v>
      </c>
      <c r="AD170" s="16">
        <f t="shared" si="52"/>
        <v>0</v>
      </c>
      <c r="AE170" s="16">
        <f t="shared" si="53"/>
        <v>0</v>
      </c>
      <c r="AF170" s="16">
        <f t="shared" si="54"/>
        <v>0</v>
      </c>
      <c r="AG170" s="136">
        <f t="shared" si="55"/>
        <v>0</v>
      </c>
      <c r="AH170" s="16">
        <f t="shared" si="56"/>
        <v>0</v>
      </c>
      <c r="AJ170" s="20">
        <v>2043</v>
      </c>
      <c r="AK170" s="84">
        <f>HLOOKUP($S170,'Fixed - Other'!$A$61:$AE$64,3,FALSE)</f>
        <v>8972591.5291501433</v>
      </c>
      <c r="AL170" s="16">
        <f>IF($K$14="",$AK170,IF($K$14&gt;$AJ170,$AK170,VLOOKUP($C6,'Fixed - Other'!$A$69:$C$77,3,FALSE)*$AK170))</f>
        <v>8075332.3762351293</v>
      </c>
      <c r="AM170" s="16">
        <f>IF($K$15="",$AK170,IF($K$15&gt;$AJ170,$AK170,VLOOKUP($C6,'Fixed - Other'!$A$69:$C$77,3,FALSE)*$AK170))</f>
        <v>8075332.3762351293</v>
      </c>
      <c r="AN170" s="16">
        <f>IF($K$16="",$AK170,IF($K$16&gt;$AJ170,$AK170,VLOOKUP($C6,'Fixed - Other'!$A$69:$C$77,3,FALSE)*$AK170))</f>
        <v>8075332.3762351293</v>
      </c>
      <c r="AO170" s="16">
        <f>IF($K$17="",$AK170,IF($K$17&gt;$AJ170,$AK170,VLOOKUP($C6,'Fixed - Other'!$A$69:$C$77,3,FALSE)*$AK170))</f>
        <v>8075332.3762351293</v>
      </c>
      <c r="AP170" s="16">
        <f>IF($K$18="",$AK170,IF($K$18&gt;$AJ170,$AK170,VLOOKUP($C6,'Fixed - Other'!$A$69:$C$77,3,FALSE)*$AK170))</f>
        <v>8075332.3762351293</v>
      </c>
      <c r="AQ170" s="16">
        <f>IF($K$19="",$AK170,IF($K$19&gt;$AJ170,$AK170,VLOOKUP($C6,'Fixed - Other'!$A$69:$C$77,3,FALSE)*$AK170))</f>
        <v>8972591.5291501433</v>
      </c>
      <c r="AS170" s="20">
        <v>2043</v>
      </c>
      <c r="AT170" s="84">
        <f t="shared" si="57"/>
        <v>0</v>
      </c>
      <c r="AU170" s="16">
        <f t="shared" si="58"/>
        <v>0</v>
      </c>
      <c r="AV170" s="16">
        <f t="shared" si="59"/>
        <v>0</v>
      </c>
      <c r="AW170" s="16">
        <f t="shared" si="60"/>
        <v>0</v>
      </c>
      <c r="AX170" s="136">
        <f t="shared" si="61"/>
        <v>0</v>
      </c>
      <c r="AY170" s="16">
        <f t="shared" si="62"/>
        <v>0</v>
      </c>
      <c r="BA170" s="120"/>
      <c r="BB170" s="138"/>
      <c r="BC170" s="138"/>
      <c r="BD170" s="138"/>
      <c r="BE170" s="138"/>
      <c r="BF170" s="138"/>
      <c r="BG170" s="138"/>
      <c r="BI170" s="120"/>
      <c r="BJ170" s="138"/>
      <c r="BK170" s="138"/>
      <c r="BL170" s="138"/>
      <c r="BM170" s="138"/>
      <c r="BN170" s="138"/>
      <c r="BO170" s="138"/>
    </row>
    <row r="171" spans="1:67">
      <c r="A171" s="67"/>
      <c r="B171" s="67"/>
      <c r="C171" s="67"/>
      <c r="D171" s="67"/>
      <c r="E171" s="67"/>
      <c r="F171" s="67"/>
      <c r="G171" s="67"/>
      <c r="H171" s="20">
        <v>2044</v>
      </c>
      <c r="I171" s="16">
        <f t="shared" si="50"/>
        <v>0</v>
      </c>
      <c r="J171" s="16">
        <f t="shared" si="50"/>
        <v>0</v>
      </c>
      <c r="K171" s="16">
        <f t="shared" si="50"/>
        <v>0</v>
      </c>
      <c r="L171" s="16">
        <f t="shared" si="50"/>
        <v>0</v>
      </c>
      <c r="M171" s="16">
        <f t="shared" si="50"/>
        <v>0</v>
      </c>
      <c r="N171" s="16">
        <f t="shared" si="50"/>
        <v>0</v>
      </c>
      <c r="O171" s="67"/>
      <c r="P171" s="67"/>
      <c r="Q171" s="67"/>
      <c r="R171" s="67"/>
      <c r="S171" s="20">
        <v>2044</v>
      </c>
      <c r="T171" s="84">
        <f>HLOOKUP($S171,'Fixed - Other'!$A$61:$AE$64,2,FALSE)</f>
        <v>6921092.1508624768</v>
      </c>
      <c r="U171" s="16">
        <f>IF($K$14="",$T171,IF($K$14&gt;$S171,$T171,VLOOKUP($C6,'Fixed - Other'!$A$69:$C$77,3,FALSE)*$T171))</f>
        <v>6228982.935776229</v>
      </c>
      <c r="V171" s="16">
        <f>IF($K$15="",$T171,IF($K$15&gt;$S171,$T171,VLOOKUP($C6,'Fixed - Other'!$A$69:$C$77,3,FALSE)*$T171))</f>
        <v>6228982.935776229</v>
      </c>
      <c r="W171" s="16">
        <f>IF($K$16="",$T171,IF($K$16&gt;$S171,$T171,VLOOKUP($C6,'Fixed - Other'!$A$69:$C$77,3,FALSE)*$T171))</f>
        <v>6228982.935776229</v>
      </c>
      <c r="X171" s="16">
        <f>IF($K$17="",$T171,IF($K$17&gt;$S171,$T171,VLOOKUP($C6,'Fixed - Other'!$A$69:$C$77,3,FALSE)*$T171))</f>
        <v>6228982.935776229</v>
      </c>
      <c r="Y171" s="16">
        <f>IF($K$18="",$T171,IF($K$18&gt;$S171,$T171,VLOOKUP($C6,'Fixed - Other'!$A$69:$C$77,3,FALSE)*$T171))</f>
        <v>6228982.935776229</v>
      </c>
      <c r="Z171" s="16">
        <f>IF($K$19="",$T171,IF($K$19&gt;$S171,$T171,VLOOKUP($C6,'Fixed - Other'!$A$69:$C$77,3,FALSE)*$T171))</f>
        <v>6921092.1508624768</v>
      </c>
      <c r="AB171" s="20">
        <v>2044</v>
      </c>
      <c r="AC171" s="84">
        <f t="shared" si="51"/>
        <v>0</v>
      </c>
      <c r="AD171" s="16">
        <f t="shared" si="52"/>
        <v>0</v>
      </c>
      <c r="AE171" s="16">
        <f t="shared" si="53"/>
        <v>0</v>
      </c>
      <c r="AF171" s="16">
        <f t="shared" si="54"/>
        <v>0</v>
      </c>
      <c r="AG171" s="136">
        <f t="shared" si="55"/>
        <v>0</v>
      </c>
      <c r="AH171" s="16">
        <f t="shared" si="56"/>
        <v>0</v>
      </c>
      <c r="AJ171" s="20">
        <v>2044</v>
      </c>
      <c r="AK171" s="84">
        <f>HLOOKUP($S171,'Fixed - Other'!$A$61:$AE$64,3,FALSE)</f>
        <v>9152043.3597331513</v>
      </c>
      <c r="AL171" s="16">
        <f>IF($K$14="",$AK171,IF($K$14&gt;$AJ171,$AK171,VLOOKUP($C6,'Fixed - Other'!$A$69:$C$77,3,FALSE)*$AK171))</f>
        <v>8236839.0237598363</v>
      </c>
      <c r="AM171" s="16">
        <f>IF($K$15="",$AK171,IF($K$15&gt;$AJ171,$AK171,VLOOKUP($C6,'Fixed - Other'!$A$69:$C$77,3,FALSE)*$AK171))</f>
        <v>8236839.0237598363</v>
      </c>
      <c r="AN171" s="16">
        <f>IF($K$16="",$AK171,IF($K$16&gt;$AJ171,$AK171,VLOOKUP($C6,'Fixed - Other'!$A$69:$C$77,3,FALSE)*$AK171))</f>
        <v>8236839.0237598363</v>
      </c>
      <c r="AO171" s="16">
        <f>IF($K$17="",$AK171,IF($K$17&gt;$AJ171,$AK171,VLOOKUP($C6,'Fixed - Other'!$A$69:$C$77,3,FALSE)*$AK171))</f>
        <v>8236839.0237598363</v>
      </c>
      <c r="AP171" s="16">
        <f>IF($K$18="",$AK171,IF($K$18&gt;$AJ171,$AK171,VLOOKUP($C6,'Fixed - Other'!$A$69:$C$77,3,FALSE)*$AK171))</f>
        <v>8236839.0237598363</v>
      </c>
      <c r="AQ171" s="16">
        <f>IF($K$19="",$AK171,IF($K$19&gt;$AJ171,$AK171,VLOOKUP($C6,'Fixed - Other'!$A$69:$C$77,3,FALSE)*$AK171))</f>
        <v>9152043.3597331513</v>
      </c>
      <c r="AS171" s="20">
        <v>2044</v>
      </c>
      <c r="AT171" s="84">
        <f t="shared" si="57"/>
        <v>0</v>
      </c>
      <c r="AU171" s="16">
        <f t="shared" si="58"/>
        <v>0</v>
      </c>
      <c r="AV171" s="16">
        <f t="shared" si="59"/>
        <v>0</v>
      </c>
      <c r="AW171" s="16">
        <f t="shared" si="60"/>
        <v>0</v>
      </c>
      <c r="AX171" s="136">
        <f t="shared" si="61"/>
        <v>0</v>
      </c>
      <c r="AY171" s="16">
        <f t="shared" si="62"/>
        <v>0</v>
      </c>
      <c r="BA171" s="120"/>
      <c r="BB171" s="138"/>
      <c r="BC171" s="138"/>
      <c r="BD171" s="138"/>
      <c r="BE171" s="138"/>
      <c r="BF171" s="138"/>
      <c r="BG171" s="138"/>
      <c r="BI171" s="120"/>
      <c r="BJ171" s="138"/>
      <c r="BK171" s="138"/>
      <c r="BL171" s="138"/>
      <c r="BM171" s="138"/>
      <c r="BN171" s="138"/>
      <c r="BO171" s="138"/>
    </row>
    <row r="172" spans="1:67">
      <c r="A172" s="67"/>
      <c r="B172" s="67"/>
      <c r="C172" s="67"/>
      <c r="D172" s="67"/>
      <c r="E172" s="67"/>
      <c r="F172" s="67"/>
      <c r="G172" s="67"/>
      <c r="H172" s="21">
        <v>2045</v>
      </c>
      <c r="I172" s="17">
        <f t="shared" si="50"/>
        <v>0</v>
      </c>
      <c r="J172" s="17">
        <f t="shared" si="50"/>
        <v>0</v>
      </c>
      <c r="K172" s="17">
        <f t="shared" si="50"/>
        <v>0</v>
      </c>
      <c r="L172" s="17">
        <f t="shared" si="50"/>
        <v>0</v>
      </c>
      <c r="M172" s="17">
        <f t="shared" si="50"/>
        <v>0</v>
      </c>
      <c r="N172" s="17">
        <f t="shared" si="50"/>
        <v>0</v>
      </c>
      <c r="O172" s="67"/>
      <c r="P172" s="67"/>
      <c r="Q172" s="67"/>
      <c r="R172" s="67"/>
      <c r="S172" s="21">
        <v>2045</v>
      </c>
      <c r="T172" s="85">
        <f>HLOOKUP($S172,'Fixed - Other'!$A$61:$AE$64,2,FALSE)</f>
        <v>7059513.9938797234</v>
      </c>
      <c r="U172" s="17">
        <f>IF($K$14="",$T172,IF($K$14&gt;$S172,$T172,VLOOKUP($C6,'Fixed - Other'!$A$69:$C$77,3,FALSE)*$T172))</f>
        <v>6353562.5944917509</v>
      </c>
      <c r="V172" s="17">
        <f>IF($K$15="",$T172,IF($K$15&gt;$S172,$T172,VLOOKUP($C6,'Fixed - Other'!$A$69:$C$77,3,FALSE)*$T172))</f>
        <v>6353562.5944917509</v>
      </c>
      <c r="W172" s="17">
        <f>IF($K$16="",$T172,IF($K$16&gt;$S172,$T172,VLOOKUP($C6,'Fixed - Other'!$A$69:$C$77,3,FALSE)*$T172))</f>
        <v>6353562.5944917509</v>
      </c>
      <c r="X172" s="17">
        <f>IF($K$17="",$T172,IF($K$17&gt;$S172,$T172,VLOOKUP($C6,'Fixed - Other'!$A$69:$C$77,3,FALSE)*$T172))</f>
        <v>6353562.5944917509</v>
      </c>
      <c r="Y172" s="17">
        <f>IF($K$18="",$T172,IF($K$18&gt;$S172,$T172,VLOOKUP($C6,'Fixed - Other'!$A$69:$C$77,3,FALSE)*$T172))</f>
        <v>6353562.5944917509</v>
      </c>
      <c r="Z172" s="17">
        <f>IF($K$19="",$T172,IF($K$19&gt;$S172,$T172,VLOOKUP($C6,'Fixed - Other'!$A$69:$C$77,3,FALSE)*$T172))</f>
        <v>7059513.9938797234</v>
      </c>
      <c r="AB172" s="21">
        <v>2045</v>
      </c>
      <c r="AC172" s="85">
        <f t="shared" si="51"/>
        <v>0</v>
      </c>
      <c r="AD172" s="17">
        <f t="shared" si="52"/>
        <v>0</v>
      </c>
      <c r="AE172" s="17">
        <f t="shared" si="53"/>
        <v>0</v>
      </c>
      <c r="AF172" s="17">
        <f t="shared" si="54"/>
        <v>0</v>
      </c>
      <c r="AG172" s="137">
        <f t="shared" si="55"/>
        <v>0</v>
      </c>
      <c r="AH172" s="17">
        <f t="shared" si="56"/>
        <v>0</v>
      </c>
      <c r="AJ172" s="21">
        <v>2045</v>
      </c>
      <c r="AK172" s="85">
        <f>HLOOKUP($S172,'Fixed - Other'!$A$61:$AE$64,3,FALSE)</f>
        <v>9335084.2269278094</v>
      </c>
      <c r="AL172" s="17">
        <f>IF($K$14="",$AK172,IF($K$14&gt;$AJ172,$AK172,VLOOKUP($C6,'Fixed - Other'!$A$69:$C$77,3,FALSE)*$AK172))</f>
        <v>8401575.8042350281</v>
      </c>
      <c r="AM172" s="17">
        <f>IF($K$15="",$AK172,IF($K$15&gt;$AJ172,$AK172,VLOOKUP($C6,'Fixed - Other'!$A$69:$C$77,3,FALSE)*$AK172))</f>
        <v>8401575.8042350281</v>
      </c>
      <c r="AN172" s="17">
        <f>IF($K$16="",$AK172,IF($K$16&gt;$AJ172,$AK172,VLOOKUP($C6,'Fixed - Other'!$A$69:$C$77,3,FALSE)*$AK172))</f>
        <v>8401575.8042350281</v>
      </c>
      <c r="AO172" s="17">
        <f>IF($K$17="",$AK172,IF($K$17&gt;$AJ172,$AK172,VLOOKUP($C6,'Fixed - Other'!$A$69:$C$77,3,FALSE)*$AK172))</f>
        <v>8401575.8042350281</v>
      </c>
      <c r="AP172" s="17">
        <f>IF($K$18="",$AK172,IF($K$18&gt;$AJ172,$AK172,VLOOKUP($C6,'Fixed - Other'!$A$69:$C$77,3,FALSE)*$AK172))</f>
        <v>8401575.8042350281</v>
      </c>
      <c r="AQ172" s="17">
        <f>IF($K$19="",$AK172,IF($K$19&gt;$AJ172,$AK172,VLOOKUP($C6,'Fixed - Other'!$A$69:$C$77,3,FALSE)*$AK172))</f>
        <v>9335084.2269278094</v>
      </c>
      <c r="AS172" s="21">
        <v>2045</v>
      </c>
      <c r="AT172" s="85">
        <f t="shared" si="57"/>
        <v>0</v>
      </c>
      <c r="AU172" s="17">
        <f t="shared" si="58"/>
        <v>0</v>
      </c>
      <c r="AV172" s="17">
        <f t="shared" si="59"/>
        <v>0</v>
      </c>
      <c r="AW172" s="17">
        <f t="shared" si="60"/>
        <v>0</v>
      </c>
      <c r="AX172" s="137">
        <f t="shared" si="61"/>
        <v>0</v>
      </c>
      <c r="AY172" s="17">
        <f t="shared" si="62"/>
        <v>0</v>
      </c>
      <c r="BA172" s="120"/>
      <c r="BB172" s="138"/>
      <c r="BC172" s="138"/>
      <c r="BD172" s="138"/>
      <c r="BE172" s="138"/>
      <c r="BF172" s="138"/>
      <c r="BG172" s="138"/>
      <c r="BI172" s="120"/>
      <c r="BJ172" s="138"/>
      <c r="BK172" s="138"/>
      <c r="BL172" s="138"/>
      <c r="BM172" s="138"/>
      <c r="BN172" s="138"/>
      <c r="BO172" s="138"/>
    </row>
    <row r="173" spans="1:67">
      <c r="A173" s="67"/>
      <c r="B173" s="67"/>
      <c r="C173" s="67"/>
      <c r="D173" s="67"/>
      <c r="E173" s="67"/>
      <c r="F173" s="67"/>
      <c r="G173" s="67"/>
      <c r="H173" s="55" t="s">
        <v>26</v>
      </c>
      <c r="I173" s="54">
        <f t="shared" ref="I173:N173" si="63">SUM(I144:I172)</f>
        <v>105484122.18197441</v>
      </c>
      <c r="J173" s="54">
        <f t="shared" si="63"/>
        <v>86911835.147637859</v>
      </c>
      <c r="K173" s="54">
        <f t="shared" si="63"/>
        <v>69333537.080640003</v>
      </c>
      <c r="L173" s="54">
        <f t="shared" si="63"/>
        <v>62764199.111182541</v>
      </c>
      <c r="M173" s="54">
        <f t="shared" si="63"/>
        <v>92187944.535048321</v>
      </c>
      <c r="N173" s="54">
        <f t="shared" si="63"/>
        <v>0</v>
      </c>
      <c r="O173" s="67"/>
      <c r="P173" s="67"/>
      <c r="Q173" s="67"/>
      <c r="R173" s="67"/>
    </row>
    <row r="174" spans="1:67">
      <c r="A174" s="67"/>
      <c r="B174" s="67"/>
      <c r="C174" s="67"/>
      <c r="D174" s="67"/>
      <c r="E174" s="67"/>
      <c r="F174" s="67"/>
      <c r="G174" s="67"/>
      <c r="H174" s="80"/>
      <c r="I174" s="79"/>
      <c r="J174" s="79"/>
      <c r="K174" s="79"/>
      <c r="L174" s="79"/>
      <c r="M174" s="79"/>
      <c r="N174" s="79"/>
      <c r="O174" s="67"/>
      <c r="P174" s="67"/>
      <c r="Q174" s="67"/>
      <c r="R174" s="67"/>
    </row>
    <row r="175" spans="1:67">
      <c r="A175" s="67"/>
      <c r="B175" s="69" t="s">
        <v>366</v>
      </c>
      <c r="D175" s="69"/>
      <c r="E175" s="69"/>
      <c r="F175" s="69"/>
      <c r="G175" s="69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</row>
    <row r="176" spans="1:67">
      <c r="A176" s="67"/>
      <c r="B176" s="67"/>
      <c r="C176" s="67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25" t="s">
        <v>117</v>
      </c>
      <c r="AB176" s="25" t="s">
        <v>122</v>
      </c>
      <c r="AJ176" s="25" t="s">
        <v>120</v>
      </c>
      <c r="AS176" s="25" t="s">
        <v>121</v>
      </c>
      <c r="BA176" s="25" t="s">
        <v>391</v>
      </c>
      <c r="BI176" s="25"/>
    </row>
    <row r="177" spans="1:59">
      <c r="A177" s="67"/>
      <c r="B177" s="67"/>
      <c r="C177" s="67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</row>
    <row r="178" spans="1:59">
      <c r="A178" s="67"/>
      <c r="B178" s="67"/>
      <c r="C178" s="67"/>
      <c r="D178" s="67"/>
      <c r="E178" s="67"/>
      <c r="F178" s="67"/>
      <c r="G178" s="67"/>
      <c r="H178" s="119" t="s">
        <v>33</v>
      </c>
      <c r="I178" s="119">
        <f t="shared" ref="I178:N178" si="64">I143</f>
        <v>2</v>
      </c>
      <c r="J178" s="119" t="str">
        <f t="shared" si="64"/>
        <v>2A</v>
      </c>
      <c r="K178" s="119" t="str">
        <f t="shared" si="64"/>
        <v>2B</v>
      </c>
      <c r="L178" s="119" t="str">
        <f t="shared" si="64"/>
        <v>2C</v>
      </c>
      <c r="M178" s="119" t="str">
        <f t="shared" si="64"/>
        <v>2D</v>
      </c>
      <c r="N178" s="119" t="str">
        <f t="shared" si="64"/>
        <v>2E</v>
      </c>
      <c r="O178" s="67"/>
      <c r="P178" s="67"/>
      <c r="Q178" s="67"/>
      <c r="R178" s="67"/>
      <c r="S178" s="117" t="s">
        <v>33</v>
      </c>
      <c r="T178" s="119" t="s">
        <v>27</v>
      </c>
      <c r="U178" s="119">
        <f t="shared" ref="U178:Z178" si="65">U143</f>
        <v>2</v>
      </c>
      <c r="V178" s="119" t="str">
        <f t="shared" si="65"/>
        <v>2A</v>
      </c>
      <c r="W178" s="119" t="str">
        <f t="shared" si="65"/>
        <v>2B</v>
      </c>
      <c r="X178" s="119" t="str">
        <f t="shared" si="65"/>
        <v>2C</v>
      </c>
      <c r="Y178" s="119" t="str">
        <f t="shared" si="65"/>
        <v>2D</v>
      </c>
      <c r="Z178" s="119" t="str">
        <f t="shared" si="65"/>
        <v>2E</v>
      </c>
      <c r="AB178" s="119" t="s">
        <v>33</v>
      </c>
      <c r="AC178" s="119">
        <f>U178</f>
        <v>2</v>
      </c>
      <c r="AD178" s="119" t="str">
        <f t="shared" ref="AD178:AH178" si="66">V178</f>
        <v>2A</v>
      </c>
      <c r="AE178" s="119" t="str">
        <f t="shared" si="66"/>
        <v>2B</v>
      </c>
      <c r="AF178" s="119" t="str">
        <f t="shared" si="66"/>
        <v>2C</v>
      </c>
      <c r="AG178" s="117" t="str">
        <f t="shared" si="66"/>
        <v>2D</v>
      </c>
      <c r="AH178" s="119" t="str">
        <f t="shared" si="66"/>
        <v>2E</v>
      </c>
      <c r="AJ178" s="117" t="s">
        <v>33</v>
      </c>
      <c r="AK178" s="119" t="s">
        <v>27</v>
      </c>
      <c r="AL178" s="119">
        <f t="shared" ref="AL178:AQ178" si="67">AL143</f>
        <v>2</v>
      </c>
      <c r="AM178" s="119" t="str">
        <f t="shared" si="67"/>
        <v>2A</v>
      </c>
      <c r="AN178" s="119" t="str">
        <f t="shared" si="67"/>
        <v>2B</v>
      </c>
      <c r="AO178" s="119" t="str">
        <f t="shared" si="67"/>
        <v>2C</v>
      </c>
      <c r="AP178" s="119" t="str">
        <f t="shared" si="67"/>
        <v>2D</v>
      </c>
      <c r="AQ178" s="119" t="str">
        <f t="shared" si="67"/>
        <v>2E</v>
      </c>
      <c r="AS178" s="119" t="s">
        <v>33</v>
      </c>
      <c r="AT178" s="119">
        <f>AL178</f>
        <v>2</v>
      </c>
      <c r="AU178" s="119" t="str">
        <f t="shared" ref="AU178:AY178" si="68">AM178</f>
        <v>2A</v>
      </c>
      <c r="AV178" s="119" t="str">
        <f t="shared" si="68"/>
        <v>2B</v>
      </c>
      <c r="AW178" s="119" t="str">
        <f t="shared" si="68"/>
        <v>2C</v>
      </c>
      <c r="AX178" s="117" t="str">
        <f t="shared" si="68"/>
        <v>2D</v>
      </c>
      <c r="AY178" s="119" t="str">
        <f t="shared" si="68"/>
        <v>2E</v>
      </c>
      <c r="BA178" s="119" t="s">
        <v>33</v>
      </c>
      <c r="BB178" s="119">
        <f t="shared" ref="BB178:BG178" si="69">AT178</f>
        <v>2</v>
      </c>
      <c r="BC178" s="119" t="str">
        <f t="shared" si="69"/>
        <v>2A</v>
      </c>
      <c r="BD178" s="119" t="str">
        <f t="shared" si="69"/>
        <v>2B</v>
      </c>
      <c r="BE178" s="119" t="str">
        <f t="shared" si="69"/>
        <v>2C</v>
      </c>
      <c r="BF178" s="119" t="str">
        <f t="shared" si="69"/>
        <v>2D</v>
      </c>
      <c r="BG178" s="119" t="str">
        <f t="shared" si="69"/>
        <v>2E</v>
      </c>
    </row>
    <row r="179" spans="1:59">
      <c r="A179" s="67"/>
      <c r="B179" s="67"/>
      <c r="C179" s="67"/>
      <c r="D179" s="67"/>
      <c r="E179" s="67"/>
      <c r="F179" s="67"/>
      <c r="G179" s="67"/>
      <c r="H179" s="19">
        <v>2017</v>
      </c>
      <c r="I179" s="16">
        <f>AC179+AT179+BB179</f>
        <v>2076817</v>
      </c>
      <c r="J179" s="16">
        <f t="shared" ref="J179:N207" si="70">AD179+AU179+BC179</f>
        <v>2076817</v>
      </c>
      <c r="K179" s="16">
        <f t="shared" si="70"/>
        <v>2076817</v>
      </c>
      <c r="L179" s="16">
        <f t="shared" si="70"/>
        <v>2076817</v>
      </c>
      <c r="M179" s="16">
        <f t="shared" si="70"/>
        <v>2076817</v>
      </c>
      <c r="N179" s="16">
        <f t="shared" si="70"/>
        <v>0</v>
      </c>
      <c r="O179" s="67"/>
      <c r="P179" s="67"/>
      <c r="Q179" s="67"/>
      <c r="R179" s="67"/>
      <c r="S179" s="19">
        <v>2017</v>
      </c>
      <c r="T179" s="133">
        <f>HLOOKUP($S179,Variable!$B$15:$AE$16,2,FALSE)</f>
        <v>0.26626186681271974</v>
      </c>
      <c r="U179" s="57">
        <f t="shared" ref="U179:U207" si="71">IF($M$14="",0,IF($M$14&gt;$S179,$L$6,IF($I$14&gt;=$S179,$N$6,0)))</f>
        <v>3899952</v>
      </c>
      <c r="V179" s="57">
        <f t="shared" ref="V179:V207" si="72">IF($M$15="",0,IF($M$15&gt;$S179,$L$6,IF($I$15&gt;=$S179,$N$6,0)))</f>
        <v>3899952</v>
      </c>
      <c r="W179" s="57">
        <f t="shared" ref="W179:W207" si="73">IF($M$16="",0,IF($M$16&gt;$S179,$L$6,IF($I$16&gt;=$S179,$N$6,0)))</f>
        <v>3899952</v>
      </c>
      <c r="X179" s="57">
        <f t="shared" ref="X179:X207" si="74">IF($M$17="",0,IF($M$17&gt;$S179,$L$6,IF($I$17&gt;=$S179,$N$6,0)))</f>
        <v>3899952</v>
      </c>
      <c r="Y179" s="57">
        <f t="shared" ref="Y179:Y207" si="75">IF($M$18="",0,IF($M$18&gt;$S179,$L$6,IF($I$18&gt;=$S179,$N$6,0)))</f>
        <v>3899952</v>
      </c>
      <c r="Z179" s="57">
        <f t="shared" ref="Z179:Z207" si="76">IF($M$19="",0,IF($M$19&gt;$S179,$L$6,IF($I$19&gt;=$S179,$N$6,0)))</f>
        <v>0</v>
      </c>
      <c r="AB179" s="19">
        <v>2017</v>
      </c>
      <c r="AC179" s="16">
        <f>$T179*U179</f>
        <v>1038408.5</v>
      </c>
      <c r="AD179" s="16">
        <f t="shared" ref="AD179:AH207" si="77">$T179*V179</f>
        <v>1038408.5</v>
      </c>
      <c r="AE179" s="16">
        <f t="shared" si="77"/>
        <v>1038408.5</v>
      </c>
      <c r="AF179" s="16">
        <f t="shared" si="77"/>
        <v>1038408.5</v>
      </c>
      <c r="AG179" s="136">
        <f t="shared" si="77"/>
        <v>1038408.5</v>
      </c>
      <c r="AH179" s="16">
        <f t="shared" si="77"/>
        <v>0</v>
      </c>
      <c r="AJ179" s="19">
        <v>2017</v>
      </c>
      <c r="AK179" s="133">
        <f>HLOOKUP($S179,Variable!$B$15:$AE$16,2,FALSE)</f>
        <v>0.26626186681271974</v>
      </c>
      <c r="AL179" s="57">
        <f t="shared" ref="AL179:AL207" si="78">IF($N$14="",0,IF($N$14&gt;$AJ179,$M$6,IF($J$14&gt;=$AJ179,$O$6,0)))</f>
        <v>3899952</v>
      </c>
      <c r="AM179" s="57">
        <f t="shared" ref="AM179:AM207" si="79">IF($N$15="",0,IF($N$15&gt;$AJ179,$M$6,IF($J$15&gt;=$AJ179,$O$6,0)))</f>
        <v>3899952</v>
      </c>
      <c r="AN179" s="57">
        <f t="shared" ref="AN179:AN207" si="80">IF($N$16="",0,IF($N$16&gt;$AJ179,$M$6,IF($J$16&gt;=$AJ179,$O$6,0)))</f>
        <v>3899952</v>
      </c>
      <c r="AO179" s="57">
        <f t="shared" ref="AO179:AO207" si="81">IF($N$17="",0,IF($N$17&gt;$AJ179,$M$6,IF($J$17&gt;=$AJ179,$O$6,0)))</f>
        <v>3899952</v>
      </c>
      <c r="AP179" s="57">
        <f t="shared" ref="AP179:AP207" si="82">IF($N$18="",0,IF($N$18&gt;$AJ179,$M$6,IF($J$18&gt;=$AJ179,$O$6,0)))</f>
        <v>3899952</v>
      </c>
      <c r="AQ179" s="57">
        <f t="shared" ref="AQ179:AQ207" si="83">IF($N$19="",0,IF($N$19&gt;$AJ179,$M$6,IF($J$19&gt;=$AJ179,$O$6,0)))</f>
        <v>0</v>
      </c>
      <c r="AS179" s="19">
        <v>2017</v>
      </c>
      <c r="AT179" s="16">
        <f>$AK179*AL179</f>
        <v>1038408.5</v>
      </c>
      <c r="AU179" s="16">
        <f t="shared" ref="AU179:AY207" si="84">$AK179*AM179</f>
        <v>1038408.5</v>
      </c>
      <c r="AV179" s="16">
        <f t="shared" si="84"/>
        <v>1038408.5</v>
      </c>
      <c r="AW179" s="16">
        <f t="shared" si="84"/>
        <v>1038408.5</v>
      </c>
      <c r="AX179" s="136">
        <f t="shared" si="84"/>
        <v>1038408.5</v>
      </c>
      <c r="AY179" s="16">
        <f t="shared" si="84"/>
        <v>0</v>
      </c>
      <c r="BA179" s="144">
        <v>2017</v>
      </c>
      <c r="BB179" s="16">
        <f>IF($D$14&lt;&gt;"Yes",0,IF($BA179&lt;$E$14,0,IF($BA179&gt;$J$14,0,VLOOKUP($H$14,Variable!$B$21:$AE$64,'Scenario 2'!$BA179-2015,FALSE))))</f>
        <v>0</v>
      </c>
      <c r="BC179" s="16">
        <f>IF($D$15&lt;&gt;"Yes",0,IF($BA179&lt;$E$15,0,IF($BA179&gt;$J$15,0,VLOOKUP($H$15,Variable!$B$21:$AE$64,'Scenario 2'!$BA179-2015,FALSE))))</f>
        <v>0</v>
      </c>
      <c r="BD179" s="16">
        <f>IF($D$16&lt;&gt;"Yes",0,IF($BA179&lt;$E$16,0,IF($BA179&gt;$J$16,0,VLOOKUP($H$16,Variable!$B$21:$AE$64,'Scenario 2'!$BA179-2015,FALSE))))</f>
        <v>0</v>
      </c>
      <c r="BE179" s="16">
        <f>IF($D$17&lt;&gt;"Yes",0,IF($BA179&lt;$E$17,0,IF($BA179&gt;$J$17,0,VLOOKUP($H$17,Variable!$B$21:$AE$64,'Scenario 2'!$BA179-2015,FALSE))))</f>
        <v>0</v>
      </c>
      <c r="BF179" s="16">
        <f>IF($D$18&lt;&gt;"Yes",0,IF($BA179&lt;$E$18,0,IF($BA179&gt;$J$18,0,VLOOKUP($H$18,Variable!$B$21:$AE$64,'Scenario 2'!$BA179-2015,FALSE))))</f>
        <v>0</v>
      </c>
      <c r="BG179" s="16">
        <f>IF($D$19&lt;&gt;"Yes",0,IF($BA179&lt;$E$19,0,IF($BA179&gt;$J$19,0,VLOOKUP($H$19,Variable!$B$21:$AE$64,'Scenario 2'!$BA179-2015,FALSE))))</f>
        <v>0</v>
      </c>
    </row>
    <row r="180" spans="1:59">
      <c r="A180" s="67"/>
      <c r="B180" s="67"/>
      <c r="C180" s="67"/>
      <c r="D180" s="67"/>
      <c r="E180" s="67"/>
      <c r="F180" s="67"/>
      <c r="G180" s="67"/>
      <c r="H180" s="20">
        <v>2018</v>
      </c>
      <c r="I180" s="16">
        <f t="shared" ref="I180:I207" si="85">AC180+AT180+BB180</f>
        <v>1115494.7380952381</v>
      </c>
      <c r="J180" s="16">
        <f t="shared" si="70"/>
        <v>2179106</v>
      </c>
      <c r="K180" s="16">
        <f t="shared" si="70"/>
        <v>2179106</v>
      </c>
      <c r="L180" s="16">
        <f t="shared" si="70"/>
        <v>1115494.7380952381</v>
      </c>
      <c r="M180" s="16">
        <f t="shared" si="70"/>
        <v>1115494.7380952381</v>
      </c>
      <c r="N180" s="16">
        <f t="shared" si="70"/>
        <v>0</v>
      </c>
      <c r="O180" s="67"/>
      <c r="P180" s="67"/>
      <c r="Q180" s="67"/>
      <c r="R180" s="67"/>
      <c r="S180" s="20">
        <v>2018</v>
      </c>
      <c r="T180" s="133">
        <f>HLOOKUP($S180,Variable!$B$15:$AE$16,2,FALSE)</f>
        <v>0.27937600257644196</v>
      </c>
      <c r="U180" s="57">
        <f t="shared" si="71"/>
        <v>1996404</v>
      </c>
      <c r="V180" s="57">
        <f t="shared" si="72"/>
        <v>3899952</v>
      </c>
      <c r="W180" s="57">
        <f t="shared" si="73"/>
        <v>3899952</v>
      </c>
      <c r="X180" s="57">
        <f t="shared" si="74"/>
        <v>1996404</v>
      </c>
      <c r="Y180" s="57">
        <f t="shared" si="75"/>
        <v>1996404</v>
      </c>
      <c r="Z180" s="57">
        <f t="shared" si="76"/>
        <v>0</v>
      </c>
      <c r="AB180" s="20">
        <v>2018</v>
      </c>
      <c r="AC180" s="16">
        <f t="shared" ref="AC180:AC207" si="86">$T180*U180</f>
        <v>557747.36904761905</v>
      </c>
      <c r="AD180" s="16">
        <f t="shared" si="77"/>
        <v>1089553</v>
      </c>
      <c r="AE180" s="16">
        <f t="shared" si="77"/>
        <v>1089553</v>
      </c>
      <c r="AF180" s="16">
        <f t="shared" si="77"/>
        <v>557747.36904761905</v>
      </c>
      <c r="AG180" s="136">
        <f t="shared" si="77"/>
        <v>557747.36904761905</v>
      </c>
      <c r="AH180" s="16">
        <f t="shared" si="77"/>
        <v>0</v>
      </c>
      <c r="AJ180" s="20">
        <v>2018</v>
      </c>
      <c r="AK180" s="133">
        <f>HLOOKUP($S180,Variable!$B$15:$AE$16,2,FALSE)</f>
        <v>0.27937600257644196</v>
      </c>
      <c r="AL180" s="57">
        <f t="shared" si="78"/>
        <v>1996404</v>
      </c>
      <c r="AM180" s="57">
        <f t="shared" si="79"/>
        <v>3899952</v>
      </c>
      <c r="AN180" s="57">
        <f t="shared" si="80"/>
        <v>3899952</v>
      </c>
      <c r="AO180" s="57">
        <f t="shared" si="81"/>
        <v>1996404</v>
      </c>
      <c r="AP180" s="57">
        <f t="shared" si="82"/>
        <v>1996404</v>
      </c>
      <c r="AQ180" s="57">
        <f t="shared" si="83"/>
        <v>0</v>
      </c>
      <c r="AS180" s="20">
        <v>2018</v>
      </c>
      <c r="AT180" s="16">
        <f t="shared" ref="AT180:AT207" si="87">$AK180*AL180</f>
        <v>557747.36904761905</v>
      </c>
      <c r="AU180" s="16">
        <f t="shared" si="84"/>
        <v>1089553</v>
      </c>
      <c r="AV180" s="16">
        <f t="shared" si="84"/>
        <v>1089553</v>
      </c>
      <c r="AW180" s="16">
        <f t="shared" si="84"/>
        <v>557747.36904761905</v>
      </c>
      <c r="AX180" s="136">
        <f t="shared" si="84"/>
        <v>557747.36904761905</v>
      </c>
      <c r="AY180" s="16">
        <f t="shared" si="84"/>
        <v>0</v>
      </c>
      <c r="BA180" s="145">
        <v>2018</v>
      </c>
      <c r="BB180" s="16">
        <f>IF($D$14&lt;&gt;"Yes",0,IF($BA180&lt;$E$14,0,IF($BA180&gt;$J$14,0,VLOOKUP($H$14,Variable!$B$21:$AE$64,'Scenario 2'!$BA180-2015,FALSE))))</f>
        <v>0</v>
      </c>
      <c r="BC180" s="16">
        <f>IF($D$15&lt;&gt;"Yes",0,IF($BA180&lt;$E$15,0,IF($BA180&gt;$J$15,0,VLOOKUP($H$15,Variable!$B$21:$AE$64,'Scenario 2'!$BA180-2015,FALSE))))</f>
        <v>0</v>
      </c>
      <c r="BD180" s="16">
        <f>IF($D$16&lt;&gt;"Yes",0,IF($BA180&lt;$E$16,0,IF($BA180&gt;$J$16,0,VLOOKUP($H$16,Variable!$B$21:$AE$64,'Scenario 2'!$BA180-2015,FALSE))))</f>
        <v>0</v>
      </c>
      <c r="BE180" s="16">
        <f>IF($D$17&lt;&gt;"Yes",0,IF($BA180&lt;$E$17,0,IF($BA180&gt;$J$17,0,VLOOKUP($H$17,Variable!$B$21:$AE$64,'Scenario 2'!$BA180-2015,FALSE))))</f>
        <v>0</v>
      </c>
      <c r="BF180" s="16">
        <f>IF($D$18&lt;&gt;"Yes",0,IF($BA180&lt;$E$18,0,IF($BA180&gt;$J$18,0,VLOOKUP($H$18,Variable!$B$21:$AE$64,'Scenario 2'!$BA180-2015,FALSE))))</f>
        <v>0</v>
      </c>
      <c r="BG180" s="16">
        <f>IF($D$19&lt;&gt;"Yes",0,IF($BA180&lt;$E$19,0,IF($BA180&gt;$J$19,0,VLOOKUP($H$19,Variable!$B$21:$AE$64,'Scenario 2'!$BA180-2015,FALSE))))</f>
        <v>0</v>
      </c>
    </row>
    <row r="181" spans="1:59">
      <c r="A181" s="67"/>
      <c r="B181" s="67"/>
      <c r="C181" s="67"/>
      <c r="D181" s="67"/>
      <c r="E181" s="67"/>
      <c r="F181" s="67"/>
      <c r="G181" s="67"/>
      <c r="H181" s="20">
        <v>2019</v>
      </c>
      <c r="I181" s="16">
        <f t="shared" si="85"/>
        <v>1439556.0476190473</v>
      </c>
      <c r="J181" s="16">
        <f t="shared" si="70"/>
        <v>2812155.9999999995</v>
      </c>
      <c r="K181" s="16">
        <f t="shared" si="70"/>
        <v>2812155.9999999995</v>
      </c>
      <c r="L181" s="16">
        <f t="shared" si="70"/>
        <v>1439556.0476190473</v>
      </c>
      <c r="M181" s="16">
        <f t="shared" si="70"/>
        <v>1439556.0476190473</v>
      </c>
      <c r="N181" s="16">
        <f t="shared" si="70"/>
        <v>0</v>
      </c>
      <c r="O181" s="67"/>
      <c r="P181" s="67"/>
      <c r="Q181" s="67"/>
      <c r="R181" s="67"/>
      <c r="S181" s="20">
        <v>2019</v>
      </c>
      <c r="T181" s="133">
        <f>HLOOKUP($S181,Variable!$B$15:$AE$16,2,FALSE)</f>
        <v>0.36053725789445606</v>
      </c>
      <c r="U181" s="57">
        <f t="shared" si="71"/>
        <v>1996404</v>
      </c>
      <c r="V181" s="57">
        <f t="shared" si="72"/>
        <v>3899952</v>
      </c>
      <c r="W181" s="57">
        <f t="shared" si="73"/>
        <v>3899952</v>
      </c>
      <c r="X181" s="57">
        <f t="shared" si="74"/>
        <v>1996404</v>
      </c>
      <c r="Y181" s="57">
        <f t="shared" si="75"/>
        <v>1996404</v>
      </c>
      <c r="Z181" s="57">
        <f t="shared" si="76"/>
        <v>0</v>
      </c>
      <c r="AB181" s="20">
        <v>2019</v>
      </c>
      <c r="AC181" s="16">
        <f t="shared" si="86"/>
        <v>719778.02380952367</v>
      </c>
      <c r="AD181" s="16">
        <f t="shared" si="77"/>
        <v>1406077.9999999998</v>
      </c>
      <c r="AE181" s="16">
        <f t="shared" si="77"/>
        <v>1406077.9999999998</v>
      </c>
      <c r="AF181" s="16">
        <f t="shared" si="77"/>
        <v>719778.02380952367</v>
      </c>
      <c r="AG181" s="136">
        <f t="shared" si="77"/>
        <v>719778.02380952367</v>
      </c>
      <c r="AH181" s="16">
        <f t="shared" si="77"/>
        <v>0</v>
      </c>
      <c r="AJ181" s="20">
        <v>2019</v>
      </c>
      <c r="AK181" s="133">
        <f>HLOOKUP($S181,Variable!$B$15:$AE$16,2,FALSE)</f>
        <v>0.36053725789445606</v>
      </c>
      <c r="AL181" s="57">
        <f t="shared" si="78"/>
        <v>1996404</v>
      </c>
      <c r="AM181" s="57">
        <f t="shared" si="79"/>
        <v>3899952</v>
      </c>
      <c r="AN181" s="57">
        <f t="shared" si="80"/>
        <v>3899952</v>
      </c>
      <c r="AO181" s="57">
        <f t="shared" si="81"/>
        <v>1996404</v>
      </c>
      <c r="AP181" s="57">
        <f t="shared" si="82"/>
        <v>1996404</v>
      </c>
      <c r="AQ181" s="57">
        <f t="shared" si="83"/>
        <v>0</v>
      </c>
      <c r="AS181" s="20">
        <v>2019</v>
      </c>
      <c r="AT181" s="16">
        <f t="shared" si="87"/>
        <v>719778.02380952367</v>
      </c>
      <c r="AU181" s="16">
        <f t="shared" si="84"/>
        <v>1406077.9999999998</v>
      </c>
      <c r="AV181" s="16">
        <f t="shared" si="84"/>
        <v>1406077.9999999998</v>
      </c>
      <c r="AW181" s="16">
        <f t="shared" si="84"/>
        <v>719778.02380952367</v>
      </c>
      <c r="AX181" s="136">
        <f t="shared" si="84"/>
        <v>719778.02380952367</v>
      </c>
      <c r="AY181" s="16">
        <f t="shared" si="84"/>
        <v>0</v>
      </c>
      <c r="BA181" s="145">
        <v>2019</v>
      </c>
      <c r="BB181" s="16">
        <f>IF($D$14&lt;&gt;"Yes",0,IF($BA181&lt;$E$14,0,IF($BA181&gt;$J$14,0,VLOOKUP($H$14,Variable!$B$21:$AE$64,'Scenario 2'!$BA181-2015,FALSE))))</f>
        <v>0</v>
      </c>
      <c r="BC181" s="16">
        <f>IF($D$15&lt;&gt;"Yes",0,IF($BA181&lt;$E$15,0,IF($BA181&gt;$J$15,0,VLOOKUP($H$15,Variable!$B$21:$AE$64,'Scenario 2'!$BA181-2015,FALSE))))</f>
        <v>0</v>
      </c>
      <c r="BD181" s="16">
        <f>IF($D$16&lt;&gt;"Yes",0,IF($BA181&lt;$E$16,0,IF($BA181&gt;$J$16,0,VLOOKUP($H$16,Variable!$B$21:$AE$64,'Scenario 2'!$BA181-2015,FALSE))))</f>
        <v>0</v>
      </c>
      <c r="BE181" s="16">
        <f>IF($D$17&lt;&gt;"Yes",0,IF($BA181&lt;$E$17,0,IF($BA181&gt;$J$17,0,VLOOKUP($H$17,Variable!$B$21:$AE$64,'Scenario 2'!$BA181-2015,FALSE))))</f>
        <v>0</v>
      </c>
      <c r="BF181" s="16">
        <f>IF($D$18&lt;&gt;"Yes",0,IF($BA181&lt;$E$18,0,IF($BA181&gt;$J$18,0,VLOOKUP($H$18,Variable!$B$21:$AE$64,'Scenario 2'!$BA181-2015,FALSE))))</f>
        <v>0</v>
      </c>
      <c r="BG181" s="16">
        <f>IF($D$19&lt;&gt;"Yes",0,IF($BA181&lt;$E$19,0,IF($BA181&gt;$J$19,0,VLOOKUP($H$19,Variable!$B$21:$AE$64,'Scenario 2'!$BA181-2015,FALSE))))</f>
        <v>0</v>
      </c>
    </row>
    <row r="182" spans="1:59">
      <c r="A182" s="67"/>
      <c r="B182" s="67"/>
      <c r="C182" s="67"/>
      <c r="D182" s="67"/>
      <c r="E182" s="67"/>
      <c r="F182" s="67"/>
      <c r="G182" s="67"/>
      <c r="H182" s="20">
        <v>2020</v>
      </c>
      <c r="I182" s="16">
        <f t="shared" si="85"/>
        <v>1485485.6785714286</v>
      </c>
      <c r="J182" s="16">
        <f t="shared" si="70"/>
        <v>1485485.6785714286</v>
      </c>
      <c r="K182" s="16">
        <f t="shared" si="70"/>
        <v>2901879</v>
      </c>
      <c r="L182" s="16">
        <f t="shared" si="70"/>
        <v>1485485.6785714286</v>
      </c>
      <c r="M182" s="16">
        <f t="shared" si="70"/>
        <v>1485485.6785714286</v>
      </c>
      <c r="N182" s="16">
        <f t="shared" si="70"/>
        <v>0</v>
      </c>
      <c r="O182" s="67"/>
      <c r="P182" s="67"/>
      <c r="Q182" s="67"/>
      <c r="R182" s="67"/>
      <c r="S182" s="20">
        <v>2020</v>
      </c>
      <c r="T182" s="133">
        <f>HLOOKUP($S182,Variable!$B$15:$AE$16,2,FALSE)</f>
        <v>0.3720403481889008</v>
      </c>
      <c r="U182" s="57">
        <f t="shared" si="71"/>
        <v>1996404</v>
      </c>
      <c r="V182" s="57">
        <f t="shared" si="72"/>
        <v>1996404</v>
      </c>
      <c r="W182" s="57">
        <f t="shared" si="73"/>
        <v>3899952</v>
      </c>
      <c r="X182" s="57">
        <f t="shared" si="74"/>
        <v>1996404</v>
      </c>
      <c r="Y182" s="57">
        <f t="shared" si="75"/>
        <v>1996404</v>
      </c>
      <c r="Z182" s="57">
        <f t="shared" si="76"/>
        <v>0</v>
      </c>
      <c r="AB182" s="20">
        <v>2020</v>
      </c>
      <c r="AC182" s="16">
        <f t="shared" si="86"/>
        <v>742742.83928571432</v>
      </c>
      <c r="AD182" s="16">
        <f t="shared" si="77"/>
        <v>742742.83928571432</v>
      </c>
      <c r="AE182" s="16">
        <f t="shared" si="77"/>
        <v>1450939.5</v>
      </c>
      <c r="AF182" s="16">
        <f t="shared" si="77"/>
        <v>742742.83928571432</v>
      </c>
      <c r="AG182" s="136">
        <f t="shared" si="77"/>
        <v>742742.83928571432</v>
      </c>
      <c r="AH182" s="16">
        <f t="shared" si="77"/>
        <v>0</v>
      </c>
      <c r="AJ182" s="20">
        <v>2020</v>
      </c>
      <c r="AK182" s="133">
        <f>HLOOKUP($S182,Variable!$B$15:$AE$16,2,FALSE)</f>
        <v>0.3720403481889008</v>
      </c>
      <c r="AL182" s="57">
        <f t="shared" si="78"/>
        <v>1996404</v>
      </c>
      <c r="AM182" s="57">
        <f t="shared" si="79"/>
        <v>1996404</v>
      </c>
      <c r="AN182" s="57">
        <f t="shared" si="80"/>
        <v>3899952</v>
      </c>
      <c r="AO182" s="57">
        <f t="shared" si="81"/>
        <v>1996404</v>
      </c>
      <c r="AP182" s="57">
        <f t="shared" si="82"/>
        <v>1996404</v>
      </c>
      <c r="AQ182" s="57">
        <f t="shared" si="83"/>
        <v>0</v>
      </c>
      <c r="AS182" s="20">
        <v>2020</v>
      </c>
      <c r="AT182" s="16">
        <f t="shared" si="87"/>
        <v>742742.83928571432</v>
      </c>
      <c r="AU182" s="16">
        <f t="shared" si="84"/>
        <v>742742.83928571432</v>
      </c>
      <c r="AV182" s="16">
        <f t="shared" si="84"/>
        <v>1450939.5</v>
      </c>
      <c r="AW182" s="16">
        <f t="shared" si="84"/>
        <v>742742.83928571432</v>
      </c>
      <c r="AX182" s="136">
        <f t="shared" si="84"/>
        <v>742742.83928571432</v>
      </c>
      <c r="AY182" s="16">
        <f t="shared" si="84"/>
        <v>0</v>
      </c>
      <c r="BA182" s="145">
        <v>2020</v>
      </c>
      <c r="BB182" s="16">
        <f>IF($D$14&lt;&gt;"Yes",0,IF($BA182&lt;$E$14,0,IF($BA182&gt;$J$14,0,VLOOKUP($H$14,Variable!$B$21:$AE$64,'Scenario 2'!$BA182-2015,FALSE))))</f>
        <v>0</v>
      </c>
      <c r="BC182" s="16">
        <f>IF($D$15&lt;&gt;"Yes",0,IF($BA182&lt;$E$15,0,IF($BA182&gt;$J$15,0,VLOOKUP($H$15,Variable!$B$21:$AE$64,'Scenario 2'!$BA182-2015,FALSE))))</f>
        <v>0</v>
      </c>
      <c r="BD182" s="16">
        <f>IF($D$16&lt;&gt;"Yes",0,IF($BA182&lt;$E$16,0,IF($BA182&gt;$J$16,0,VLOOKUP($H$16,Variable!$B$21:$AE$64,'Scenario 2'!$BA182-2015,FALSE))))</f>
        <v>0</v>
      </c>
      <c r="BE182" s="16">
        <f>IF($D$17&lt;&gt;"Yes",0,IF($BA182&lt;$E$17,0,IF($BA182&gt;$J$17,0,VLOOKUP($H$17,Variable!$B$21:$AE$64,'Scenario 2'!$BA182-2015,FALSE))))</f>
        <v>0</v>
      </c>
      <c r="BF182" s="16">
        <f>IF($D$18&lt;&gt;"Yes",0,IF($BA182&lt;$E$18,0,IF($BA182&gt;$J$18,0,VLOOKUP($H$18,Variable!$B$21:$AE$64,'Scenario 2'!$BA182-2015,FALSE))))</f>
        <v>0</v>
      </c>
      <c r="BG182" s="16">
        <f>IF($D$19&lt;&gt;"Yes",0,IF($BA182&lt;$E$19,0,IF($BA182&gt;$J$19,0,VLOOKUP($H$19,Variable!$B$21:$AE$64,'Scenario 2'!$BA182-2015,FALSE))))</f>
        <v>0</v>
      </c>
    </row>
    <row r="183" spans="1:59">
      <c r="A183" s="67"/>
      <c r="B183" s="67"/>
      <c r="C183" s="67"/>
      <c r="D183" s="67"/>
      <c r="E183" s="67"/>
      <c r="F183" s="67"/>
      <c r="G183" s="67"/>
      <c r="H183" s="20">
        <v>2021</v>
      </c>
      <c r="I183" s="16">
        <f t="shared" si="85"/>
        <v>1543250.5476190476</v>
      </c>
      <c r="J183" s="16">
        <f t="shared" si="70"/>
        <v>1543250.5476190476</v>
      </c>
      <c r="K183" s="16">
        <f t="shared" si="70"/>
        <v>3014722</v>
      </c>
      <c r="L183" s="16">
        <f t="shared" si="70"/>
        <v>1543250.5476190476</v>
      </c>
      <c r="M183" s="16">
        <f t="shared" si="70"/>
        <v>1543250.5476190476</v>
      </c>
      <c r="N183" s="16">
        <f t="shared" si="70"/>
        <v>0</v>
      </c>
      <c r="O183" s="67"/>
      <c r="P183" s="67"/>
      <c r="Q183" s="67"/>
      <c r="R183" s="67"/>
      <c r="S183" s="20">
        <v>2021</v>
      </c>
      <c r="T183" s="133">
        <f>HLOOKUP($S183,Variable!$B$15:$AE$16,2,FALSE)</f>
        <v>0.38650757752915932</v>
      </c>
      <c r="U183" s="57">
        <f t="shared" si="71"/>
        <v>1996404</v>
      </c>
      <c r="V183" s="57">
        <f t="shared" si="72"/>
        <v>1996404</v>
      </c>
      <c r="W183" s="57">
        <f t="shared" si="73"/>
        <v>3899952</v>
      </c>
      <c r="X183" s="57">
        <f t="shared" si="74"/>
        <v>1996404</v>
      </c>
      <c r="Y183" s="57">
        <f t="shared" si="75"/>
        <v>1996404</v>
      </c>
      <c r="Z183" s="57">
        <f t="shared" si="76"/>
        <v>0</v>
      </c>
      <c r="AB183" s="20">
        <v>2021</v>
      </c>
      <c r="AC183" s="16">
        <f t="shared" si="86"/>
        <v>771625.27380952379</v>
      </c>
      <c r="AD183" s="16">
        <f t="shared" si="77"/>
        <v>771625.27380952379</v>
      </c>
      <c r="AE183" s="16">
        <f t="shared" si="77"/>
        <v>1507361</v>
      </c>
      <c r="AF183" s="16">
        <f t="shared" si="77"/>
        <v>771625.27380952379</v>
      </c>
      <c r="AG183" s="136">
        <f t="shared" si="77"/>
        <v>771625.27380952379</v>
      </c>
      <c r="AH183" s="16">
        <f t="shared" si="77"/>
        <v>0</v>
      </c>
      <c r="AJ183" s="20">
        <v>2021</v>
      </c>
      <c r="AK183" s="133">
        <f>HLOOKUP($S183,Variable!$B$15:$AE$16,2,FALSE)</f>
        <v>0.38650757752915932</v>
      </c>
      <c r="AL183" s="57">
        <f t="shared" si="78"/>
        <v>1996404</v>
      </c>
      <c r="AM183" s="57">
        <f t="shared" si="79"/>
        <v>1996404</v>
      </c>
      <c r="AN183" s="57">
        <f t="shared" si="80"/>
        <v>3899952</v>
      </c>
      <c r="AO183" s="57">
        <f t="shared" si="81"/>
        <v>1996404</v>
      </c>
      <c r="AP183" s="57">
        <f t="shared" si="82"/>
        <v>1996404</v>
      </c>
      <c r="AQ183" s="57">
        <f t="shared" si="83"/>
        <v>0</v>
      </c>
      <c r="AS183" s="20">
        <v>2021</v>
      </c>
      <c r="AT183" s="16">
        <f t="shared" si="87"/>
        <v>771625.27380952379</v>
      </c>
      <c r="AU183" s="16">
        <f t="shared" si="84"/>
        <v>771625.27380952379</v>
      </c>
      <c r="AV183" s="16">
        <f t="shared" si="84"/>
        <v>1507361</v>
      </c>
      <c r="AW183" s="16">
        <f t="shared" si="84"/>
        <v>771625.27380952379</v>
      </c>
      <c r="AX183" s="136">
        <f t="shared" si="84"/>
        <v>771625.27380952379</v>
      </c>
      <c r="AY183" s="16">
        <f t="shared" si="84"/>
        <v>0</v>
      </c>
      <c r="BA183" s="145">
        <v>2021</v>
      </c>
      <c r="BB183" s="16">
        <f>IF($D$14&lt;&gt;"Yes",0,IF($BA183&lt;$E$14,0,IF($BA183&gt;$J$14,0,VLOOKUP($H$14,Variable!$B$21:$AE$64,'Scenario 2'!$BA183-2015,FALSE))))</f>
        <v>0</v>
      </c>
      <c r="BC183" s="16">
        <f>IF($D$15&lt;&gt;"Yes",0,IF($BA183&lt;$E$15,0,IF($BA183&gt;$J$15,0,VLOOKUP($H$15,Variable!$B$21:$AE$64,'Scenario 2'!$BA183-2015,FALSE))))</f>
        <v>0</v>
      </c>
      <c r="BD183" s="16">
        <f>IF($D$16&lt;&gt;"Yes",0,IF($BA183&lt;$E$16,0,IF($BA183&gt;$J$16,0,VLOOKUP($H$16,Variable!$B$21:$AE$64,'Scenario 2'!$BA183-2015,FALSE))))</f>
        <v>0</v>
      </c>
      <c r="BE183" s="16">
        <f>IF($D$17&lt;&gt;"Yes",0,IF($BA183&lt;$E$17,0,IF($BA183&gt;$J$17,0,VLOOKUP($H$17,Variable!$B$21:$AE$64,'Scenario 2'!$BA183-2015,FALSE))))</f>
        <v>0</v>
      </c>
      <c r="BF183" s="16">
        <f>IF($D$18&lt;&gt;"Yes",0,IF($BA183&lt;$E$18,0,IF($BA183&gt;$J$18,0,VLOOKUP($H$18,Variable!$B$21:$AE$64,'Scenario 2'!$BA183-2015,FALSE))))</f>
        <v>0</v>
      </c>
      <c r="BG183" s="16">
        <f>IF($D$19&lt;&gt;"Yes",0,IF($BA183&lt;$E$19,0,IF($BA183&gt;$J$19,0,VLOOKUP($H$19,Variable!$B$21:$AE$64,'Scenario 2'!$BA183-2015,FALSE))))</f>
        <v>0</v>
      </c>
    </row>
    <row r="184" spans="1:59">
      <c r="A184" s="67"/>
      <c r="B184" s="67"/>
      <c r="C184" s="67"/>
      <c r="D184" s="67"/>
      <c r="E184" s="67"/>
      <c r="F184" s="67"/>
      <c r="G184" s="67"/>
      <c r="H184" s="20">
        <v>2022</v>
      </c>
      <c r="I184" s="16">
        <f t="shared" si="85"/>
        <v>1574115.5585714285</v>
      </c>
      <c r="J184" s="16">
        <f t="shared" si="70"/>
        <v>1574115.5585714285</v>
      </c>
      <c r="K184" s="16">
        <f t="shared" si="70"/>
        <v>1574115.5585714285</v>
      </c>
      <c r="L184" s="16">
        <f t="shared" si="70"/>
        <v>787057.77928571426</v>
      </c>
      <c r="M184" s="16">
        <f t="shared" si="70"/>
        <v>787057.77928571426</v>
      </c>
      <c r="N184" s="16">
        <f t="shared" si="70"/>
        <v>0</v>
      </c>
      <c r="O184" s="67"/>
      <c r="P184" s="67"/>
      <c r="Q184" s="67"/>
      <c r="R184" s="67"/>
      <c r="S184" s="20">
        <v>2022</v>
      </c>
      <c r="T184" s="133">
        <f>HLOOKUP($S184,Variable!$B$15:$AE$16,2,FALSE)</f>
        <v>0.39423772907974253</v>
      </c>
      <c r="U184" s="57">
        <f t="shared" si="71"/>
        <v>1996404</v>
      </c>
      <c r="V184" s="57">
        <f t="shared" si="72"/>
        <v>1996404</v>
      </c>
      <c r="W184" s="57">
        <f t="shared" si="73"/>
        <v>1996404</v>
      </c>
      <c r="X184" s="57">
        <f t="shared" si="74"/>
        <v>0</v>
      </c>
      <c r="Y184" s="57">
        <f t="shared" si="75"/>
        <v>0</v>
      </c>
      <c r="Z184" s="57">
        <f t="shared" si="76"/>
        <v>0</v>
      </c>
      <c r="AB184" s="20">
        <v>2022</v>
      </c>
      <c r="AC184" s="16">
        <f t="shared" si="86"/>
        <v>787057.77928571426</v>
      </c>
      <c r="AD184" s="16">
        <f t="shared" si="77"/>
        <v>787057.77928571426</v>
      </c>
      <c r="AE184" s="16">
        <f t="shared" si="77"/>
        <v>787057.77928571426</v>
      </c>
      <c r="AF184" s="16">
        <f t="shared" si="77"/>
        <v>0</v>
      </c>
      <c r="AG184" s="136">
        <f t="shared" si="77"/>
        <v>0</v>
      </c>
      <c r="AH184" s="16">
        <f t="shared" si="77"/>
        <v>0</v>
      </c>
      <c r="AJ184" s="20">
        <v>2022</v>
      </c>
      <c r="AK184" s="133">
        <f>HLOOKUP($S184,Variable!$B$15:$AE$16,2,FALSE)</f>
        <v>0.39423772907974253</v>
      </c>
      <c r="AL184" s="57">
        <f t="shared" si="78"/>
        <v>1996404</v>
      </c>
      <c r="AM184" s="57">
        <f t="shared" si="79"/>
        <v>1996404</v>
      </c>
      <c r="AN184" s="57">
        <f t="shared" si="80"/>
        <v>1996404</v>
      </c>
      <c r="AO184" s="57">
        <f t="shared" si="81"/>
        <v>1996404</v>
      </c>
      <c r="AP184" s="57">
        <f t="shared" si="82"/>
        <v>1996404</v>
      </c>
      <c r="AQ184" s="57">
        <f t="shared" si="83"/>
        <v>0</v>
      </c>
      <c r="AS184" s="20">
        <v>2022</v>
      </c>
      <c r="AT184" s="16">
        <f t="shared" si="87"/>
        <v>787057.77928571426</v>
      </c>
      <c r="AU184" s="16">
        <f t="shared" si="84"/>
        <v>787057.77928571426</v>
      </c>
      <c r="AV184" s="16">
        <f t="shared" si="84"/>
        <v>787057.77928571426</v>
      </c>
      <c r="AW184" s="16">
        <f t="shared" si="84"/>
        <v>787057.77928571426</v>
      </c>
      <c r="AX184" s="136">
        <f t="shared" si="84"/>
        <v>787057.77928571426</v>
      </c>
      <c r="AY184" s="16">
        <f t="shared" si="84"/>
        <v>0</v>
      </c>
      <c r="BA184" s="145">
        <v>2022</v>
      </c>
      <c r="BB184" s="16">
        <f>IF($D$14&lt;&gt;"Yes",0,IF($BA184&lt;$E$14,0,IF($BA184&gt;$J$14,0,VLOOKUP($H$14,Variable!$B$21:$AE$64,'Scenario 2'!$BA184-2015,FALSE))))</f>
        <v>0</v>
      </c>
      <c r="BC184" s="16">
        <f>IF($D$15&lt;&gt;"Yes",0,IF($BA184&lt;$E$15,0,IF($BA184&gt;$J$15,0,VLOOKUP($H$15,Variable!$B$21:$AE$64,'Scenario 2'!$BA184-2015,FALSE))))</f>
        <v>0</v>
      </c>
      <c r="BD184" s="16">
        <f>IF($D$16&lt;&gt;"Yes",0,IF($BA184&lt;$E$16,0,IF($BA184&gt;$J$16,0,VLOOKUP($H$16,Variable!$B$21:$AE$64,'Scenario 2'!$BA184-2015,FALSE))))</f>
        <v>0</v>
      </c>
      <c r="BE184" s="16">
        <f>IF($D$17&lt;&gt;"Yes",0,IF($BA184&lt;$E$17,0,IF($BA184&gt;$J$17,0,VLOOKUP($H$17,Variable!$B$21:$AE$64,'Scenario 2'!$BA184-2015,FALSE))))</f>
        <v>0</v>
      </c>
      <c r="BF184" s="16">
        <f>IF($D$18&lt;&gt;"Yes",0,IF($BA184&lt;$E$18,0,IF($BA184&gt;$J$18,0,VLOOKUP($H$18,Variable!$B$21:$AE$64,'Scenario 2'!$BA184-2015,FALSE))))</f>
        <v>0</v>
      </c>
      <c r="BG184" s="16">
        <f>IF($D$19&lt;&gt;"Yes",0,IF($BA184&lt;$E$19,0,IF($BA184&gt;$J$19,0,VLOOKUP($H$19,Variable!$B$21:$AE$64,'Scenario 2'!$BA184-2015,FALSE))))</f>
        <v>0</v>
      </c>
    </row>
    <row r="185" spans="1:59">
      <c r="A185" s="67"/>
      <c r="B185" s="67"/>
      <c r="C185" s="67"/>
      <c r="D185" s="67"/>
      <c r="E185" s="67"/>
      <c r="F185" s="67"/>
      <c r="G185" s="67"/>
      <c r="H185" s="20">
        <v>2023</v>
      </c>
      <c r="I185" s="16">
        <f t="shared" si="85"/>
        <v>1605597.8697428571</v>
      </c>
      <c r="J185" s="16">
        <f t="shared" si="70"/>
        <v>1605597.8697428571</v>
      </c>
      <c r="K185" s="16">
        <f t="shared" si="70"/>
        <v>1605597.8697428571</v>
      </c>
      <c r="L185" s="16">
        <f t="shared" si="70"/>
        <v>802798.93487142853</v>
      </c>
      <c r="M185" s="16">
        <f t="shared" si="70"/>
        <v>802798.93487142853</v>
      </c>
      <c r="N185" s="16">
        <f t="shared" si="70"/>
        <v>0</v>
      </c>
      <c r="O185" s="67"/>
      <c r="P185" s="67"/>
      <c r="Q185" s="67"/>
      <c r="R185" s="67"/>
      <c r="S185" s="20">
        <v>2023</v>
      </c>
      <c r="T185" s="133">
        <f>HLOOKUP($S185,Variable!$B$15:$AE$16,2,FALSE)</f>
        <v>0.40212248366133735</v>
      </c>
      <c r="U185" s="57">
        <f t="shared" si="71"/>
        <v>1996404</v>
      </c>
      <c r="V185" s="57">
        <f t="shared" si="72"/>
        <v>1996404</v>
      </c>
      <c r="W185" s="57">
        <f t="shared" si="73"/>
        <v>1996404</v>
      </c>
      <c r="X185" s="57">
        <f t="shared" si="74"/>
        <v>0</v>
      </c>
      <c r="Y185" s="57">
        <f t="shared" si="75"/>
        <v>0</v>
      </c>
      <c r="Z185" s="57">
        <f t="shared" si="76"/>
        <v>0</v>
      </c>
      <c r="AB185" s="20">
        <v>2023</v>
      </c>
      <c r="AC185" s="16">
        <f t="shared" si="86"/>
        <v>802798.93487142853</v>
      </c>
      <c r="AD185" s="16">
        <f t="shared" si="77"/>
        <v>802798.93487142853</v>
      </c>
      <c r="AE185" s="16">
        <f t="shared" si="77"/>
        <v>802798.93487142853</v>
      </c>
      <c r="AF185" s="16">
        <f t="shared" si="77"/>
        <v>0</v>
      </c>
      <c r="AG185" s="136">
        <f t="shared" si="77"/>
        <v>0</v>
      </c>
      <c r="AH185" s="16">
        <f t="shared" si="77"/>
        <v>0</v>
      </c>
      <c r="AJ185" s="20">
        <v>2023</v>
      </c>
      <c r="AK185" s="133">
        <f>HLOOKUP($S185,Variable!$B$15:$AE$16,2,FALSE)</f>
        <v>0.40212248366133735</v>
      </c>
      <c r="AL185" s="57">
        <f t="shared" si="78"/>
        <v>1996404</v>
      </c>
      <c r="AM185" s="57">
        <f t="shared" si="79"/>
        <v>1996404</v>
      </c>
      <c r="AN185" s="57">
        <f t="shared" si="80"/>
        <v>1996404</v>
      </c>
      <c r="AO185" s="57">
        <f t="shared" si="81"/>
        <v>1996404</v>
      </c>
      <c r="AP185" s="57">
        <f t="shared" si="82"/>
        <v>1996404</v>
      </c>
      <c r="AQ185" s="57">
        <f t="shared" si="83"/>
        <v>0</v>
      </c>
      <c r="AS185" s="20">
        <v>2023</v>
      </c>
      <c r="AT185" s="16">
        <f t="shared" si="87"/>
        <v>802798.93487142853</v>
      </c>
      <c r="AU185" s="16">
        <f t="shared" si="84"/>
        <v>802798.93487142853</v>
      </c>
      <c r="AV185" s="16">
        <f t="shared" si="84"/>
        <v>802798.93487142853</v>
      </c>
      <c r="AW185" s="16">
        <f t="shared" si="84"/>
        <v>802798.93487142853</v>
      </c>
      <c r="AX185" s="136">
        <f t="shared" si="84"/>
        <v>802798.93487142853</v>
      </c>
      <c r="AY185" s="16">
        <f t="shared" si="84"/>
        <v>0</v>
      </c>
      <c r="BA185" s="145">
        <v>2023</v>
      </c>
      <c r="BB185" s="16">
        <f>IF($D$14&lt;&gt;"Yes",0,IF($BA185&lt;$E$14,0,IF($BA185&gt;$J$14,0,VLOOKUP($H$14,Variable!$B$21:$AE$64,'Scenario 2'!$BA185-2015,FALSE))))</f>
        <v>0</v>
      </c>
      <c r="BC185" s="16">
        <f>IF($D$15&lt;&gt;"Yes",0,IF($BA185&lt;$E$15,0,IF($BA185&gt;$J$15,0,VLOOKUP($H$15,Variable!$B$21:$AE$64,'Scenario 2'!$BA185-2015,FALSE))))</f>
        <v>0</v>
      </c>
      <c r="BD185" s="16">
        <f>IF($D$16&lt;&gt;"Yes",0,IF($BA185&lt;$E$16,0,IF($BA185&gt;$J$16,0,VLOOKUP($H$16,Variable!$B$21:$AE$64,'Scenario 2'!$BA185-2015,FALSE))))</f>
        <v>0</v>
      </c>
      <c r="BE185" s="16">
        <f>IF($D$17&lt;&gt;"Yes",0,IF($BA185&lt;$E$17,0,IF($BA185&gt;$J$17,0,VLOOKUP($H$17,Variable!$B$21:$AE$64,'Scenario 2'!$BA185-2015,FALSE))))</f>
        <v>0</v>
      </c>
      <c r="BF185" s="16">
        <f>IF($D$18&lt;&gt;"Yes",0,IF($BA185&lt;$E$18,0,IF($BA185&gt;$J$18,0,VLOOKUP($H$18,Variable!$B$21:$AE$64,'Scenario 2'!$BA185-2015,FALSE))))</f>
        <v>0</v>
      </c>
      <c r="BG185" s="16">
        <f>IF($D$19&lt;&gt;"Yes",0,IF($BA185&lt;$E$19,0,IF($BA185&gt;$J$19,0,VLOOKUP($H$19,Variable!$B$21:$AE$64,'Scenario 2'!$BA185-2015,FALSE))))</f>
        <v>0</v>
      </c>
    </row>
    <row r="186" spans="1:59">
      <c r="A186" s="67"/>
      <c r="B186" s="67"/>
      <c r="C186" s="67"/>
      <c r="D186" s="67"/>
      <c r="E186" s="67"/>
      <c r="F186" s="67"/>
      <c r="G186" s="67"/>
      <c r="H186" s="20">
        <v>2024</v>
      </c>
      <c r="I186" s="16">
        <f t="shared" si="85"/>
        <v>1637709.8271377143</v>
      </c>
      <c r="J186" s="16">
        <f t="shared" si="70"/>
        <v>1637709.8271377143</v>
      </c>
      <c r="K186" s="16">
        <f t="shared" si="70"/>
        <v>0</v>
      </c>
      <c r="L186" s="16">
        <f t="shared" si="70"/>
        <v>818854.91356885713</v>
      </c>
      <c r="M186" s="16">
        <f t="shared" si="70"/>
        <v>818854.91356885713</v>
      </c>
      <c r="N186" s="16">
        <f t="shared" si="70"/>
        <v>0</v>
      </c>
      <c r="O186" s="67"/>
      <c r="P186" s="67"/>
      <c r="Q186" s="67"/>
      <c r="R186" s="67"/>
      <c r="S186" s="20">
        <v>2024</v>
      </c>
      <c r="T186" s="133">
        <f>HLOOKUP($S186,Variable!$B$15:$AE$16,2,FALSE)</f>
        <v>0.41016493333456411</v>
      </c>
      <c r="U186" s="57">
        <f t="shared" si="71"/>
        <v>1996404</v>
      </c>
      <c r="V186" s="57">
        <f t="shared" si="72"/>
        <v>1996404</v>
      </c>
      <c r="W186" s="57">
        <f t="shared" si="73"/>
        <v>0</v>
      </c>
      <c r="X186" s="57">
        <f t="shared" si="74"/>
        <v>0</v>
      </c>
      <c r="Y186" s="57">
        <f t="shared" si="75"/>
        <v>0</v>
      </c>
      <c r="Z186" s="57">
        <f t="shared" si="76"/>
        <v>0</v>
      </c>
      <c r="AB186" s="20">
        <v>2024</v>
      </c>
      <c r="AC186" s="16">
        <f t="shared" si="86"/>
        <v>818854.91356885713</v>
      </c>
      <c r="AD186" s="16">
        <f t="shared" si="77"/>
        <v>818854.91356885713</v>
      </c>
      <c r="AE186" s="16">
        <f t="shared" si="77"/>
        <v>0</v>
      </c>
      <c r="AF186" s="16">
        <f t="shared" si="77"/>
        <v>0</v>
      </c>
      <c r="AG186" s="136">
        <f t="shared" si="77"/>
        <v>0</v>
      </c>
      <c r="AH186" s="16">
        <f t="shared" si="77"/>
        <v>0</v>
      </c>
      <c r="AJ186" s="20">
        <v>2024</v>
      </c>
      <c r="AK186" s="133">
        <f>HLOOKUP($S186,Variable!$B$15:$AE$16,2,FALSE)</f>
        <v>0.41016493333456411</v>
      </c>
      <c r="AL186" s="57">
        <f t="shared" si="78"/>
        <v>1996404</v>
      </c>
      <c r="AM186" s="57">
        <f t="shared" si="79"/>
        <v>1996404</v>
      </c>
      <c r="AN186" s="57">
        <f t="shared" si="80"/>
        <v>0</v>
      </c>
      <c r="AO186" s="57">
        <f t="shared" si="81"/>
        <v>1996404</v>
      </c>
      <c r="AP186" s="57">
        <f t="shared" si="82"/>
        <v>1996404</v>
      </c>
      <c r="AQ186" s="57">
        <f t="shared" si="83"/>
        <v>0</v>
      </c>
      <c r="AS186" s="20">
        <v>2024</v>
      </c>
      <c r="AT186" s="16">
        <f t="shared" si="87"/>
        <v>818854.91356885713</v>
      </c>
      <c r="AU186" s="16">
        <f t="shared" si="84"/>
        <v>818854.91356885713</v>
      </c>
      <c r="AV186" s="16">
        <f t="shared" si="84"/>
        <v>0</v>
      </c>
      <c r="AW186" s="16">
        <f t="shared" si="84"/>
        <v>818854.91356885713</v>
      </c>
      <c r="AX186" s="136">
        <f t="shared" si="84"/>
        <v>818854.91356885713</v>
      </c>
      <c r="AY186" s="16">
        <f t="shared" si="84"/>
        <v>0</v>
      </c>
      <c r="BA186" s="145">
        <v>2024</v>
      </c>
      <c r="BB186" s="16">
        <f>IF($D$14&lt;&gt;"Yes",0,IF($BA186&lt;$E$14,0,IF($BA186&gt;$J$14,0,VLOOKUP($H$14,Variable!$B$21:$AE$64,'Scenario 2'!$BA186-2015,FALSE))))</f>
        <v>0</v>
      </c>
      <c r="BC186" s="16">
        <f>IF($D$15&lt;&gt;"Yes",0,IF($BA186&lt;$E$15,0,IF($BA186&gt;$J$15,0,VLOOKUP($H$15,Variable!$B$21:$AE$64,'Scenario 2'!$BA186-2015,FALSE))))</f>
        <v>0</v>
      </c>
      <c r="BD186" s="16">
        <f>IF($D$16&lt;&gt;"Yes",0,IF($BA186&lt;$E$16,0,IF($BA186&gt;$J$16,0,VLOOKUP($H$16,Variable!$B$21:$AE$64,'Scenario 2'!$BA186-2015,FALSE))))</f>
        <v>0</v>
      </c>
      <c r="BE186" s="16">
        <f>IF($D$17&lt;&gt;"Yes",0,IF($BA186&lt;$E$17,0,IF($BA186&gt;$J$17,0,VLOOKUP($H$17,Variable!$B$21:$AE$64,'Scenario 2'!$BA186-2015,FALSE))))</f>
        <v>0</v>
      </c>
      <c r="BF186" s="16">
        <f>IF($D$18&lt;&gt;"Yes",0,IF($BA186&lt;$E$18,0,IF($BA186&gt;$J$18,0,VLOOKUP($H$18,Variable!$B$21:$AE$64,'Scenario 2'!$BA186-2015,FALSE))))</f>
        <v>0</v>
      </c>
      <c r="BG186" s="16">
        <f>IF($D$19&lt;&gt;"Yes",0,IF($BA186&lt;$E$19,0,IF($BA186&gt;$J$19,0,VLOOKUP($H$19,Variable!$B$21:$AE$64,'Scenario 2'!$BA186-2015,FALSE))))</f>
        <v>0</v>
      </c>
    </row>
    <row r="187" spans="1:59">
      <c r="A187" s="67"/>
      <c r="B187" s="67"/>
      <c r="C187" s="67"/>
      <c r="D187" s="67"/>
      <c r="E187" s="67"/>
      <c r="F187" s="67"/>
      <c r="G187" s="67"/>
      <c r="H187" s="20">
        <v>2025</v>
      </c>
      <c r="I187" s="16">
        <f t="shared" si="85"/>
        <v>1670464.0236804686</v>
      </c>
      <c r="J187" s="16">
        <f t="shared" si="70"/>
        <v>1670464.0236804686</v>
      </c>
      <c r="K187" s="16">
        <f t="shared" si="70"/>
        <v>0</v>
      </c>
      <c r="L187" s="16">
        <f t="shared" si="70"/>
        <v>0</v>
      </c>
      <c r="M187" s="16">
        <f t="shared" si="70"/>
        <v>835232.01184023428</v>
      </c>
      <c r="N187" s="16">
        <f t="shared" si="70"/>
        <v>0</v>
      </c>
      <c r="O187" s="67"/>
      <c r="P187" s="67"/>
      <c r="Q187" s="67"/>
      <c r="R187" s="67"/>
      <c r="S187" s="20">
        <v>2025</v>
      </c>
      <c r="T187" s="133">
        <f>HLOOKUP($S187,Variable!$B$15:$AE$16,2,FALSE)</f>
        <v>0.41836823200125539</v>
      </c>
      <c r="U187" s="57">
        <f t="shared" si="71"/>
        <v>1996404</v>
      </c>
      <c r="V187" s="57">
        <f t="shared" si="72"/>
        <v>1996404</v>
      </c>
      <c r="W187" s="57">
        <f t="shared" si="73"/>
        <v>0</v>
      </c>
      <c r="X187" s="57">
        <f t="shared" si="74"/>
        <v>0</v>
      </c>
      <c r="Y187" s="57">
        <f t="shared" si="75"/>
        <v>0</v>
      </c>
      <c r="Z187" s="57">
        <f t="shared" si="76"/>
        <v>0</v>
      </c>
      <c r="AB187" s="20">
        <v>2025</v>
      </c>
      <c r="AC187" s="16">
        <f t="shared" si="86"/>
        <v>835232.01184023428</v>
      </c>
      <c r="AD187" s="16">
        <f t="shared" si="77"/>
        <v>835232.01184023428</v>
      </c>
      <c r="AE187" s="16">
        <f t="shared" si="77"/>
        <v>0</v>
      </c>
      <c r="AF187" s="16">
        <f t="shared" si="77"/>
        <v>0</v>
      </c>
      <c r="AG187" s="136">
        <f t="shared" si="77"/>
        <v>0</v>
      </c>
      <c r="AH187" s="16">
        <f t="shared" si="77"/>
        <v>0</v>
      </c>
      <c r="AJ187" s="20">
        <v>2025</v>
      </c>
      <c r="AK187" s="133">
        <f>HLOOKUP($S187,Variable!$B$15:$AE$16,2,FALSE)</f>
        <v>0.41836823200125539</v>
      </c>
      <c r="AL187" s="57">
        <f t="shared" si="78"/>
        <v>1996404</v>
      </c>
      <c r="AM187" s="57">
        <f t="shared" si="79"/>
        <v>1996404</v>
      </c>
      <c r="AN187" s="57">
        <f t="shared" si="80"/>
        <v>0</v>
      </c>
      <c r="AO187" s="57">
        <f t="shared" si="81"/>
        <v>0</v>
      </c>
      <c r="AP187" s="57">
        <f t="shared" si="82"/>
        <v>1996404</v>
      </c>
      <c r="AQ187" s="57">
        <f t="shared" si="83"/>
        <v>0</v>
      </c>
      <c r="AS187" s="20">
        <v>2025</v>
      </c>
      <c r="AT187" s="16">
        <f t="shared" si="87"/>
        <v>835232.01184023428</v>
      </c>
      <c r="AU187" s="16">
        <f t="shared" si="84"/>
        <v>835232.01184023428</v>
      </c>
      <c r="AV187" s="16">
        <f t="shared" si="84"/>
        <v>0</v>
      </c>
      <c r="AW187" s="16">
        <f t="shared" si="84"/>
        <v>0</v>
      </c>
      <c r="AX187" s="136">
        <f t="shared" si="84"/>
        <v>835232.01184023428</v>
      </c>
      <c r="AY187" s="16">
        <f t="shared" si="84"/>
        <v>0</v>
      </c>
      <c r="BA187" s="145">
        <v>2025</v>
      </c>
      <c r="BB187" s="16">
        <f>IF($D$14&lt;&gt;"Yes",0,IF($BA187&lt;$E$14,0,IF($BA187&gt;$J$14,0,VLOOKUP($H$14,Variable!$B$21:$AE$64,'Scenario 2'!$BA187-2015,FALSE))))</f>
        <v>0</v>
      </c>
      <c r="BC187" s="16">
        <f>IF($D$15&lt;&gt;"Yes",0,IF($BA187&lt;$E$15,0,IF($BA187&gt;$J$15,0,VLOOKUP($H$15,Variable!$B$21:$AE$64,'Scenario 2'!$BA187-2015,FALSE))))</f>
        <v>0</v>
      </c>
      <c r="BD187" s="16">
        <f>IF($D$16&lt;&gt;"Yes",0,IF($BA187&lt;$E$16,0,IF($BA187&gt;$J$16,0,VLOOKUP($H$16,Variable!$B$21:$AE$64,'Scenario 2'!$BA187-2015,FALSE))))</f>
        <v>0</v>
      </c>
      <c r="BE187" s="16">
        <f>IF($D$17&lt;&gt;"Yes",0,IF($BA187&lt;$E$17,0,IF($BA187&gt;$J$17,0,VLOOKUP($H$17,Variable!$B$21:$AE$64,'Scenario 2'!$BA187-2015,FALSE))))</f>
        <v>0</v>
      </c>
      <c r="BF187" s="16">
        <f>IF($D$18&lt;&gt;"Yes",0,IF($BA187&lt;$E$18,0,IF($BA187&gt;$J$18,0,VLOOKUP($H$18,Variable!$B$21:$AE$64,'Scenario 2'!$BA187-2015,FALSE))))</f>
        <v>0</v>
      </c>
      <c r="BG187" s="16">
        <f>IF($D$19&lt;&gt;"Yes",0,IF($BA187&lt;$E$19,0,IF($BA187&gt;$J$19,0,VLOOKUP($H$19,Variable!$B$21:$AE$64,'Scenario 2'!$BA187-2015,FALSE))))</f>
        <v>0</v>
      </c>
    </row>
    <row r="188" spans="1:59">
      <c r="A188" s="67"/>
      <c r="B188" s="67"/>
      <c r="C188" s="67"/>
      <c r="D188" s="67"/>
      <c r="E188" s="67"/>
      <c r="F188" s="67"/>
      <c r="G188" s="67"/>
      <c r="H188" s="20">
        <v>2026</v>
      </c>
      <c r="I188" s="16">
        <f t="shared" si="85"/>
        <v>1703873.3041540778</v>
      </c>
      <c r="J188" s="16">
        <f t="shared" si="70"/>
        <v>0</v>
      </c>
      <c r="K188" s="16">
        <f t="shared" si="70"/>
        <v>0</v>
      </c>
      <c r="L188" s="16">
        <f t="shared" si="70"/>
        <v>0</v>
      </c>
      <c r="M188" s="16">
        <f t="shared" si="70"/>
        <v>851936.65207703889</v>
      </c>
      <c r="N188" s="16">
        <f t="shared" si="70"/>
        <v>0</v>
      </c>
      <c r="O188" s="67"/>
      <c r="P188" s="67"/>
      <c r="Q188" s="67"/>
      <c r="R188" s="67"/>
      <c r="S188" s="20">
        <v>2026</v>
      </c>
      <c r="T188" s="133">
        <f>HLOOKUP($S188,Variable!$B$15:$AE$16,2,FALSE)</f>
        <v>0.42673559664128047</v>
      </c>
      <c r="U188" s="57">
        <f t="shared" si="71"/>
        <v>1996404</v>
      </c>
      <c r="V188" s="57">
        <f t="shared" si="72"/>
        <v>0</v>
      </c>
      <c r="W188" s="57">
        <f t="shared" si="73"/>
        <v>0</v>
      </c>
      <c r="X188" s="57">
        <f t="shared" si="74"/>
        <v>0</v>
      </c>
      <c r="Y188" s="57">
        <f t="shared" si="75"/>
        <v>0</v>
      </c>
      <c r="Z188" s="57">
        <f t="shared" si="76"/>
        <v>0</v>
      </c>
      <c r="AB188" s="20">
        <v>2026</v>
      </c>
      <c r="AC188" s="16">
        <f t="shared" si="86"/>
        <v>851936.65207703889</v>
      </c>
      <c r="AD188" s="16">
        <f t="shared" si="77"/>
        <v>0</v>
      </c>
      <c r="AE188" s="16">
        <f t="shared" si="77"/>
        <v>0</v>
      </c>
      <c r="AF188" s="16">
        <f t="shared" si="77"/>
        <v>0</v>
      </c>
      <c r="AG188" s="136">
        <f t="shared" si="77"/>
        <v>0</v>
      </c>
      <c r="AH188" s="16">
        <f t="shared" si="77"/>
        <v>0</v>
      </c>
      <c r="AJ188" s="20">
        <v>2026</v>
      </c>
      <c r="AK188" s="133">
        <f>HLOOKUP($S188,Variable!$B$15:$AE$16,2,FALSE)</f>
        <v>0.42673559664128047</v>
      </c>
      <c r="AL188" s="57">
        <f t="shared" si="78"/>
        <v>1996404</v>
      </c>
      <c r="AM188" s="57">
        <f t="shared" si="79"/>
        <v>0</v>
      </c>
      <c r="AN188" s="57">
        <f t="shared" si="80"/>
        <v>0</v>
      </c>
      <c r="AO188" s="57">
        <f t="shared" si="81"/>
        <v>0</v>
      </c>
      <c r="AP188" s="57">
        <f t="shared" si="82"/>
        <v>1996404</v>
      </c>
      <c r="AQ188" s="57">
        <f t="shared" si="83"/>
        <v>0</v>
      </c>
      <c r="AS188" s="20">
        <v>2026</v>
      </c>
      <c r="AT188" s="16">
        <f t="shared" si="87"/>
        <v>851936.65207703889</v>
      </c>
      <c r="AU188" s="16">
        <f t="shared" si="84"/>
        <v>0</v>
      </c>
      <c r="AV188" s="16">
        <f t="shared" si="84"/>
        <v>0</v>
      </c>
      <c r="AW188" s="16">
        <f t="shared" si="84"/>
        <v>0</v>
      </c>
      <c r="AX188" s="136">
        <f t="shared" si="84"/>
        <v>851936.65207703889</v>
      </c>
      <c r="AY188" s="16">
        <f t="shared" si="84"/>
        <v>0</v>
      </c>
      <c r="BA188" s="145">
        <v>2026</v>
      </c>
      <c r="BB188" s="16">
        <f>IF($D$14&lt;&gt;"Yes",0,IF($BA188&lt;$E$14,0,IF($BA188&gt;$J$14,0,VLOOKUP($H$14,Variable!$B$21:$AE$64,'Scenario 2'!$BA188-2015,FALSE))))</f>
        <v>0</v>
      </c>
      <c r="BC188" s="16">
        <f>IF($D$15&lt;&gt;"Yes",0,IF($BA188&lt;$E$15,0,IF($BA188&gt;$J$15,0,VLOOKUP($H$15,Variable!$B$21:$AE$64,'Scenario 2'!$BA188-2015,FALSE))))</f>
        <v>0</v>
      </c>
      <c r="BD188" s="16">
        <f>IF($D$16&lt;&gt;"Yes",0,IF($BA188&lt;$E$16,0,IF($BA188&gt;$J$16,0,VLOOKUP($H$16,Variable!$B$21:$AE$64,'Scenario 2'!$BA188-2015,FALSE))))</f>
        <v>0</v>
      </c>
      <c r="BE188" s="16">
        <f>IF($D$17&lt;&gt;"Yes",0,IF($BA188&lt;$E$17,0,IF($BA188&gt;$J$17,0,VLOOKUP($H$17,Variable!$B$21:$AE$64,'Scenario 2'!$BA188-2015,FALSE))))</f>
        <v>0</v>
      </c>
      <c r="BF188" s="16">
        <f>IF($D$18&lt;&gt;"Yes",0,IF($BA188&lt;$E$18,0,IF($BA188&gt;$J$18,0,VLOOKUP($H$18,Variable!$B$21:$AE$64,'Scenario 2'!$BA188-2015,FALSE))))</f>
        <v>0</v>
      </c>
      <c r="BG188" s="16">
        <f>IF($D$19&lt;&gt;"Yes",0,IF($BA188&lt;$E$19,0,IF($BA188&gt;$J$19,0,VLOOKUP($H$19,Variable!$B$21:$AE$64,'Scenario 2'!$BA188-2015,FALSE))))</f>
        <v>0</v>
      </c>
    </row>
    <row r="189" spans="1:59">
      <c r="A189" s="67"/>
      <c r="B189" s="67"/>
      <c r="C189" s="67"/>
      <c r="D189" s="67"/>
      <c r="E189" s="67"/>
      <c r="F189" s="67"/>
      <c r="G189" s="67"/>
      <c r="H189" s="20">
        <v>2027</v>
      </c>
      <c r="I189" s="16">
        <f t="shared" si="85"/>
        <v>1737950.7702371597</v>
      </c>
      <c r="J189" s="16">
        <f t="shared" si="70"/>
        <v>0</v>
      </c>
      <c r="K189" s="16">
        <f t="shared" si="70"/>
        <v>0</v>
      </c>
      <c r="L189" s="16">
        <f t="shared" si="70"/>
        <v>0</v>
      </c>
      <c r="M189" s="16">
        <f t="shared" si="70"/>
        <v>868975.38511857984</v>
      </c>
      <c r="N189" s="16">
        <f t="shared" si="70"/>
        <v>0</v>
      </c>
      <c r="O189" s="67"/>
      <c r="P189" s="67"/>
      <c r="Q189" s="67"/>
      <c r="R189" s="67"/>
      <c r="S189" s="20">
        <v>2027</v>
      </c>
      <c r="T189" s="133">
        <f>HLOOKUP($S189,Variable!$B$15:$AE$16,2,FALSE)</f>
        <v>0.43527030857410615</v>
      </c>
      <c r="U189" s="57">
        <f t="shared" si="71"/>
        <v>1996404</v>
      </c>
      <c r="V189" s="57">
        <f t="shared" si="72"/>
        <v>0</v>
      </c>
      <c r="W189" s="57">
        <f t="shared" si="73"/>
        <v>0</v>
      </c>
      <c r="X189" s="57">
        <f t="shared" si="74"/>
        <v>0</v>
      </c>
      <c r="Y189" s="57">
        <f t="shared" si="75"/>
        <v>0</v>
      </c>
      <c r="Z189" s="57">
        <f t="shared" si="76"/>
        <v>0</v>
      </c>
      <c r="AB189" s="20">
        <v>2027</v>
      </c>
      <c r="AC189" s="16">
        <f t="shared" si="86"/>
        <v>868975.38511857984</v>
      </c>
      <c r="AD189" s="16">
        <f t="shared" si="77"/>
        <v>0</v>
      </c>
      <c r="AE189" s="16">
        <f t="shared" si="77"/>
        <v>0</v>
      </c>
      <c r="AF189" s="16">
        <f t="shared" si="77"/>
        <v>0</v>
      </c>
      <c r="AG189" s="136">
        <f t="shared" si="77"/>
        <v>0</v>
      </c>
      <c r="AH189" s="16">
        <f t="shared" si="77"/>
        <v>0</v>
      </c>
      <c r="AJ189" s="20">
        <v>2027</v>
      </c>
      <c r="AK189" s="133">
        <f>HLOOKUP($S189,Variable!$B$15:$AE$16,2,FALSE)</f>
        <v>0.43527030857410615</v>
      </c>
      <c r="AL189" s="57">
        <f t="shared" si="78"/>
        <v>1996404</v>
      </c>
      <c r="AM189" s="57">
        <f t="shared" si="79"/>
        <v>0</v>
      </c>
      <c r="AN189" s="57">
        <f t="shared" si="80"/>
        <v>0</v>
      </c>
      <c r="AO189" s="57">
        <f t="shared" si="81"/>
        <v>0</v>
      </c>
      <c r="AP189" s="57">
        <f t="shared" si="82"/>
        <v>1996404</v>
      </c>
      <c r="AQ189" s="57">
        <f t="shared" si="83"/>
        <v>0</v>
      </c>
      <c r="AS189" s="20">
        <v>2027</v>
      </c>
      <c r="AT189" s="16">
        <f t="shared" si="87"/>
        <v>868975.38511857984</v>
      </c>
      <c r="AU189" s="16">
        <f t="shared" si="84"/>
        <v>0</v>
      </c>
      <c r="AV189" s="16">
        <f t="shared" si="84"/>
        <v>0</v>
      </c>
      <c r="AW189" s="16">
        <f t="shared" si="84"/>
        <v>0</v>
      </c>
      <c r="AX189" s="136">
        <f t="shared" si="84"/>
        <v>868975.38511857984</v>
      </c>
      <c r="AY189" s="16">
        <f t="shared" si="84"/>
        <v>0</v>
      </c>
      <c r="BA189" s="145">
        <v>2027</v>
      </c>
      <c r="BB189" s="16">
        <f>IF($D$14&lt;&gt;"Yes",0,IF($BA189&lt;$E$14,0,IF($BA189&gt;$J$14,0,VLOOKUP($H$14,Variable!$B$21:$AE$64,'Scenario 2'!$BA189-2015,FALSE))))</f>
        <v>0</v>
      </c>
      <c r="BC189" s="16">
        <f>IF($D$15&lt;&gt;"Yes",0,IF($BA189&lt;$E$15,0,IF($BA189&gt;$J$15,0,VLOOKUP($H$15,Variable!$B$21:$AE$64,'Scenario 2'!$BA189-2015,FALSE))))</f>
        <v>0</v>
      </c>
      <c r="BD189" s="16">
        <f>IF($D$16&lt;&gt;"Yes",0,IF($BA189&lt;$E$16,0,IF($BA189&gt;$J$16,0,VLOOKUP($H$16,Variable!$B$21:$AE$64,'Scenario 2'!$BA189-2015,FALSE))))</f>
        <v>0</v>
      </c>
      <c r="BE189" s="16">
        <f>IF($D$17&lt;&gt;"Yes",0,IF($BA189&lt;$E$17,0,IF($BA189&gt;$J$17,0,VLOOKUP($H$17,Variable!$B$21:$AE$64,'Scenario 2'!$BA189-2015,FALSE))))</f>
        <v>0</v>
      </c>
      <c r="BF189" s="16">
        <f>IF($D$18&lt;&gt;"Yes",0,IF($BA189&lt;$E$18,0,IF($BA189&gt;$J$18,0,VLOOKUP($H$18,Variable!$B$21:$AE$64,'Scenario 2'!$BA189-2015,FALSE))))</f>
        <v>0</v>
      </c>
      <c r="BG189" s="16">
        <f>IF($D$19&lt;&gt;"Yes",0,IF($BA189&lt;$E$19,0,IF($BA189&gt;$J$19,0,VLOOKUP($H$19,Variable!$B$21:$AE$64,'Scenario 2'!$BA189-2015,FALSE))))</f>
        <v>0</v>
      </c>
    </row>
    <row r="190" spans="1:59">
      <c r="A190" s="67"/>
      <c r="B190" s="67"/>
      <c r="C190" s="67"/>
      <c r="D190" s="67"/>
      <c r="E190" s="67"/>
      <c r="F190" s="67"/>
      <c r="G190" s="67"/>
      <c r="H190" s="20">
        <v>2028</v>
      </c>
      <c r="I190" s="16">
        <f t="shared" si="85"/>
        <v>0</v>
      </c>
      <c r="J190" s="16">
        <f t="shared" si="70"/>
        <v>0</v>
      </c>
      <c r="K190" s="16">
        <f t="shared" si="70"/>
        <v>0</v>
      </c>
      <c r="L190" s="16">
        <f t="shared" si="70"/>
        <v>0</v>
      </c>
      <c r="M190" s="16">
        <f t="shared" si="70"/>
        <v>886354.8928209513</v>
      </c>
      <c r="N190" s="16">
        <f t="shared" si="70"/>
        <v>0</v>
      </c>
      <c r="O190" s="67"/>
      <c r="P190" s="67"/>
      <c r="Q190" s="67"/>
      <c r="R190" s="67"/>
      <c r="S190" s="20">
        <v>2028</v>
      </c>
      <c r="T190" s="133">
        <f>HLOOKUP($S190,Variable!$B$15:$AE$16,2,FALSE)</f>
        <v>0.44397571474558822</v>
      </c>
      <c r="U190" s="57">
        <f t="shared" si="71"/>
        <v>0</v>
      </c>
      <c r="V190" s="57">
        <f t="shared" si="72"/>
        <v>0</v>
      </c>
      <c r="W190" s="57">
        <f t="shared" si="73"/>
        <v>0</v>
      </c>
      <c r="X190" s="57">
        <f t="shared" si="74"/>
        <v>0</v>
      </c>
      <c r="Y190" s="57">
        <f t="shared" si="75"/>
        <v>0</v>
      </c>
      <c r="Z190" s="57">
        <f t="shared" si="76"/>
        <v>0</v>
      </c>
      <c r="AB190" s="20">
        <v>2028</v>
      </c>
      <c r="AC190" s="16">
        <f t="shared" si="86"/>
        <v>0</v>
      </c>
      <c r="AD190" s="16">
        <f t="shared" si="77"/>
        <v>0</v>
      </c>
      <c r="AE190" s="16">
        <f t="shared" si="77"/>
        <v>0</v>
      </c>
      <c r="AF190" s="16">
        <f t="shared" si="77"/>
        <v>0</v>
      </c>
      <c r="AG190" s="136">
        <f t="shared" si="77"/>
        <v>0</v>
      </c>
      <c r="AH190" s="16">
        <f t="shared" si="77"/>
        <v>0</v>
      </c>
      <c r="AJ190" s="20">
        <v>2028</v>
      </c>
      <c r="AK190" s="133">
        <f>HLOOKUP($S190,Variable!$B$15:$AE$16,2,FALSE)</f>
        <v>0.44397571474558822</v>
      </c>
      <c r="AL190" s="57">
        <f t="shared" si="78"/>
        <v>0</v>
      </c>
      <c r="AM190" s="57">
        <f t="shared" si="79"/>
        <v>0</v>
      </c>
      <c r="AN190" s="57">
        <f t="shared" si="80"/>
        <v>0</v>
      </c>
      <c r="AO190" s="57">
        <f t="shared" si="81"/>
        <v>0</v>
      </c>
      <c r="AP190" s="57">
        <f t="shared" si="82"/>
        <v>1996404</v>
      </c>
      <c r="AQ190" s="57">
        <f t="shared" si="83"/>
        <v>0</v>
      </c>
      <c r="AS190" s="20">
        <v>2028</v>
      </c>
      <c r="AT190" s="16">
        <f t="shared" si="87"/>
        <v>0</v>
      </c>
      <c r="AU190" s="16">
        <f t="shared" si="84"/>
        <v>0</v>
      </c>
      <c r="AV190" s="16">
        <f t="shared" si="84"/>
        <v>0</v>
      </c>
      <c r="AW190" s="16">
        <f t="shared" si="84"/>
        <v>0</v>
      </c>
      <c r="AX190" s="136">
        <f t="shared" si="84"/>
        <v>886354.8928209513</v>
      </c>
      <c r="AY190" s="16">
        <f t="shared" si="84"/>
        <v>0</v>
      </c>
      <c r="BA190" s="145">
        <v>2028</v>
      </c>
      <c r="BB190" s="16">
        <f>IF($D$14&lt;&gt;"Yes",0,IF($BA190&lt;$E$14,0,IF($BA190&gt;$J$14,0,VLOOKUP($H$14,Variable!$B$21:$AE$64,'Scenario 2'!$BA190-2015,FALSE))))</f>
        <v>0</v>
      </c>
      <c r="BC190" s="16">
        <f>IF($D$15&lt;&gt;"Yes",0,IF($BA190&lt;$E$15,0,IF($BA190&gt;$J$15,0,VLOOKUP($H$15,Variable!$B$21:$AE$64,'Scenario 2'!$BA190-2015,FALSE))))</f>
        <v>0</v>
      </c>
      <c r="BD190" s="16">
        <f>IF($D$16&lt;&gt;"Yes",0,IF($BA190&lt;$E$16,0,IF($BA190&gt;$J$16,0,VLOOKUP($H$16,Variable!$B$21:$AE$64,'Scenario 2'!$BA190-2015,FALSE))))</f>
        <v>0</v>
      </c>
      <c r="BE190" s="16">
        <f>IF($D$17&lt;&gt;"Yes",0,IF($BA190&lt;$E$17,0,IF($BA190&gt;$J$17,0,VLOOKUP($H$17,Variable!$B$21:$AE$64,'Scenario 2'!$BA190-2015,FALSE))))</f>
        <v>0</v>
      </c>
      <c r="BF190" s="16">
        <f>IF($D$18&lt;&gt;"Yes",0,IF($BA190&lt;$E$18,0,IF($BA190&gt;$J$18,0,VLOOKUP($H$18,Variable!$B$21:$AE$64,'Scenario 2'!$BA190-2015,FALSE))))</f>
        <v>0</v>
      </c>
      <c r="BG190" s="16">
        <f>IF($D$19&lt;&gt;"Yes",0,IF($BA190&lt;$E$19,0,IF($BA190&gt;$J$19,0,VLOOKUP($H$19,Variable!$B$21:$AE$64,'Scenario 2'!$BA190-2015,FALSE))))</f>
        <v>0</v>
      </c>
    </row>
    <row r="191" spans="1:59">
      <c r="A191" s="67"/>
      <c r="B191" s="67"/>
      <c r="C191" s="67"/>
      <c r="D191" s="67"/>
      <c r="E191" s="67"/>
      <c r="F191" s="67"/>
      <c r="G191" s="67"/>
      <c r="H191" s="20">
        <v>2029</v>
      </c>
      <c r="I191" s="16">
        <f t="shared" si="85"/>
        <v>0</v>
      </c>
      <c r="J191" s="16">
        <f t="shared" si="70"/>
        <v>0</v>
      </c>
      <c r="K191" s="16">
        <f t="shared" si="70"/>
        <v>0</v>
      </c>
      <c r="L191" s="16">
        <f t="shared" si="70"/>
        <v>0</v>
      </c>
      <c r="M191" s="16">
        <f t="shared" si="70"/>
        <v>904081.99067737022</v>
      </c>
      <c r="N191" s="16">
        <f t="shared" si="70"/>
        <v>0</v>
      </c>
      <c r="O191" s="67"/>
      <c r="P191" s="67"/>
      <c r="Q191" s="67"/>
      <c r="R191" s="67"/>
      <c r="S191" s="20">
        <v>2029</v>
      </c>
      <c r="T191" s="133">
        <f>HLOOKUP($S191,Variable!$B$15:$AE$16,2,FALSE)</f>
        <v>0.45285522904049991</v>
      </c>
      <c r="U191" s="57">
        <f t="shared" si="71"/>
        <v>0</v>
      </c>
      <c r="V191" s="57">
        <f t="shared" si="72"/>
        <v>0</v>
      </c>
      <c r="W191" s="57">
        <f t="shared" si="73"/>
        <v>0</v>
      </c>
      <c r="X191" s="57">
        <f t="shared" si="74"/>
        <v>0</v>
      </c>
      <c r="Y191" s="57">
        <f t="shared" si="75"/>
        <v>0</v>
      </c>
      <c r="Z191" s="57">
        <f t="shared" si="76"/>
        <v>0</v>
      </c>
      <c r="AB191" s="20">
        <v>2029</v>
      </c>
      <c r="AC191" s="16">
        <f t="shared" si="86"/>
        <v>0</v>
      </c>
      <c r="AD191" s="16">
        <f t="shared" si="77"/>
        <v>0</v>
      </c>
      <c r="AE191" s="16">
        <f t="shared" si="77"/>
        <v>0</v>
      </c>
      <c r="AF191" s="16">
        <f t="shared" si="77"/>
        <v>0</v>
      </c>
      <c r="AG191" s="136">
        <f t="shared" si="77"/>
        <v>0</v>
      </c>
      <c r="AH191" s="16">
        <f t="shared" si="77"/>
        <v>0</v>
      </c>
      <c r="AJ191" s="20">
        <v>2029</v>
      </c>
      <c r="AK191" s="133">
        <f>HLOOKUP($S191,Variable!$B$15:$AE$16,2,FALSE)</f>
        <v>0.45285522904049991</v>
      </c>
      <c r="AL191" s="57">
        <f t="shared" si="78"/>
        <v>0</v>
      </c>
      <c r="AM191" s="57">
        <f t="shared" si="79"/>
        <v>0</v>
      </c>
      <c r="AN191" s="57">
        <f t="shared" si="80"/>
        <v>0</v>
      </c>
      <c r="AO191" s="57">
        <f t="shared" si="81"/>
        <v>0</v>
      </c>
      <c r="AP191" s="57">
        <f t="shared" si="82"/>
        <v>1996404</v>
      </c>
      <c r="AQ191" s="57">
        <f t="shared" si="83"/>
        <v>0</v>
      </c>
      <c r="AS191" s="20">
        <v>2029</v>
      </c>
      <c r="AT191" s="16">
        <f t="shared" si="87"/>
        <v>0</v>
      </c>
      <c r="AU191" s="16">
        <f t="shared" si="84"/>
        <v>0</v>
      </c>
      <c r="AV191" s="16">
        <f t="shared" si="84"/>
        <v>0</v>
      </c>
      <c r="AW191" s="16">
        <f t="shared" si="84"/>
        <v>0</v>
      </c>
      <c r="AX191" s="136">
        <f t="shared" si="84"/>
        <v>904081.99067737022</v>
      </c>
      <c r="AY191" s="16">
        <f t="shared" si="84"/>
        <v>0</v>
      </c>
      <c r="BA191" s="145">
        <v>2029</v>
      </c>
      <c r="BB191" s="16">
        <f>IF($D$14&lt;&gt;"Yes",0,IF($BA191&lt;$E$14,0,IF($BA191&gt;$J$14,0,VLOOKUP($H$14,Variable!$B$21:$AE$64,'Scenario 2'!$BA191-2015,FALSE))))</f>
        <v>0</v>
      </c>
      <c r="BC191" s="16">
        <f>IF($D$15&lt;&gt;"Yes",0,IF($BA191&lt;$E$15,0,IF($BA191&gt;$J$15,0,VLOOKUP($H$15,Variable!$B$21:$AE$64,'Scenario 2'!$BA191-2015,FALSE))))</f>
        <v>0</v>
      </c>
      <c r="BD191" s="16">
        <f>IF($D$16&lt;&gt;"Yes",0,IF($BA191&lt;$E$16,0,IF($BA191&gt;$J$16,0,VLOOKUP($H$16,Variable!$B$21:$AE$64,'Scenario 2'!$BA191-2015,FALSE))))</f>
        <v>0</v>
      </c>
      <c r="BE191" s="16">
        <f>IF($D$17&lt;&gt;"Yes",0,IF($BA191&lt;$E$17,0,IF($BA191&gt;$J$17,0,VLOOKUP($H$17,Variable!$B$21:$AE$64,'Scenario 2'!$BA191-2015,FALSE))))</f>
        <v>0</v>
      </c>
      <c r="BF191" s="16">
        <f>IF($D$18&lt;&gt;"Yes",0,IF($BA191&lt;$E$18,0,IF($BA191&gt;$J$18,0,VLOOKUP($H$18,Variable!$B$21:$AE$64,'Scenario 2'!$BA191-2015,FALSE))))</f>
        <v>0</v>
      </c>
      <c r="BG191" s="16">
        <f>IF($D$19&lt;&gt;"Yes",0,IF($BA191&lt;$E$19,0,IF($BA191&gt;$J$19,0,VLOOKUP($H$19,Variable!$B$21:$AE$64,'Scenario 2'!$BA191-2015,FALSE))))</f>
        <v>0</v>
      </c>
    </row>
    <row r="192" spans="1:59">
      <c r="A192" s="67"/>
      <c r="B192" s="67"/>
      <c r="C192" s="67"/>
      <c r="D192" s="67"/>
      <c r="E192" s="67"/>
      <c r="F192" s="67"/>
      <c r="G192" s="67"/>
      <c r="H192" s="20">
        <v>2030</v>
      </c>
      <c r="I192" s="16">
        <f t="shared" si="85"/>
        <v>0</v>
      </c>
      <c r="J192" s="16">
        <f t="shared" si="70"/>
        <v>0</v>
      </c>
      <c r="K192" s="16">
        <f t="shared" si="70"/>
        <v>0</v>
      </c>
      <c r="L192" s="16">
        <f t="shared" si="70"/>
        <v>0</v>
      </c>
      <c r="M192" s="16">
        <f t="shared" si="70"/>
        <v>0</v>
      </c>
      <c r="N192" s="16">
        <f t="shared" si="70"/>
        <v>0</v>
      </c>
      <c r="O192" s="67"/>
      <c r="P192" s="67"/>
      <c r="Q192" s="67"/>
      <c r="R192" s="67"/>
      <c r="S192" s="20">
        <v>2030</v>
      </c>
      <c r="T192" s="133">
        <f>HLOOKUP($S192,Variable!$B$15:$AE$16,2,FALSE)</f>
        <v>0.46191233362130996</v>
      </c>
      <c r="U192" s="57">
        <f t="shared" si="71"/>
        <v>0</v>
      </c>
      <c r="V192" s="57">
        <f t="shared" si="72"/>
        <v>0</v>
      </c>
      <c r="W192" s="57">
        <f t="shared" si="73"/>
        <v>0</v>
      </c>
      <c r="X192" s="57">
        <f t="shared" si="74"/>
        <v>0</v>
      </c>
      <c r="Y192" s="57">
        <f t="shared" si="75"/>
        <v>0</v>
      </c>
      <c r="Z192" s="57">
        <f t="shared" si="76"/>
        <v>0</v>
      </c>
      <c r="AB192" s="20">
        <v>2030</v>
      </c>
      <c r="AC192" s="16">
        <f t="shared" si="86"/>
        <v>0</v>
      </c>
      <c r="AD192" s="16">
        <f t="shared" si="77"/>
        <v>0</v>
      </c>
      <c r="AE192" s="16">
        <f t="shared" si="77"/>
        <v>0</v>
      </c>
      <c r="AF192" s="16">
        <f t="shared" si="77"/>
        <v>0</v>
      </c>
      <c r="AG192" s="136">
        <f t="shared" si="77"/>
        <v>0</v>
      </c>
      <c r="AH192" s="16">
        <f t="shared" si="77"/>
        <v>0</v>
      </c>
      <c r="AJ192" s="20">
        <v>2030</v>
      </c>
      <c r="AK192" s="133">
        <f>HLOOKUP($S192,Variable!$B$15:$AE$16,2,FALSE)</f>
        <v>0.46191233362130996</v>
      </c>
      <c r="AL192" s="57">
        <f t="shared" si="78"/>
        <v>0</v>
      </c>
      <c r="AM192" s="57">
        <f t="shared" si="79"/>
        <v>0</v>
      </c>
      <c r="AN192" s="57">
        <f t="shared" si="80"/>
        <v>0</v>
      </c>
      <c r="AO192" s="57">
        <f t="shared" si="81"/>
        <v>0</v>
      </c>
      <c r="AP192" s="57">
        <f t="shared" si="82"/>
        <v>0</v>
      </c>
      <c r="AQ192" s="57">
        <f t="shared" si="83"/>
        <v>0</v>
      </c>
      <c r="AS192" s="20">
        <v>2030</v>
      </c>
      <c r="AT192" s="16">
        <f t="shared" si="87"/>
        <v>0</v>
      </c>
      <c r="AU192" s="16">
        <f t="shared" si="84"/>
        <v>0</v>
      </c>
      <c r="AV192" s="16">
        <f t="shared" si="84"/>
        <v>0</v>
      </c>
      <c r="AW192" s="16">
        <f t="shared" si="84"/>
        <v>0</v>
      </c>
      <c r="AX192" s="136">
        <f t="shared" si="84"/>
        <v>0</v>
      </c>
      <c r="AY192" s="16">
        <f t="shared" si="84"/>
        <v>0</v>
      </c>
      <c r="BA192" s="145">
        <v>2030</v>
      </c>
      <c r="BB192" s="16">
        <f>IF($D$14&lt;&gt;"Yes",0,IF($BA192&lt;$E$14,0,IF($BA192&gt;$J$14,0,VLOOKUP($H$14,Variable!$B$21:$AE$64,'Scenario 2'!$BA192-2015,FALSE))))</f>
        <v>0</v>
      </c>
      <c r="BC192" s="16">
        <f>IF($D$15&lt;&gt;"Yes",0,IF($BA192&lt;$E$15,0,IF($BA192&gt;$J$15,0,VLOOKUP($H$15,Variable!$B$21:$AE$64,'Scenario 2'!$BA192-2015,FALSE))))</f>
        <v>0</v>
      </c>
      <c r="BD192" s="16">
        <f>IF($D$16&lt;&gt;"Yes",0,IF($BA192&lt;$E$16,0,IF($BA192&gt;$J$16,0,VLOOKUP($H$16,Variable!$B$21:$AE$64,'Scenario 2'!$BA192-2015,FALSE))))</f>
        <v>0</v>
      </c>
      <c r="BE192" s="16">
        <f>IF($D$17&lt;&gt;"Yes",0,IF($BA192&lt;$E$17,0,IF($BA192&gt;$J$17,0,VLOOKUP($H$17,Variable!$B$21:$AE$64,'Scenario 2'!$BA192-2015,FALSE))))</f>
        <v>0</v>
      </c>
      <c r="BF192" s="16">
        <f>IF($D$18&lt;&gt;"Yes",0,IF($BA192&lt;$E$18,0,IF($BA192&gt;$J$18,0,VLOOKUP($H$18,Variable!$B$21:$AE$64,'Scenario 2'!$BA192-2015,FALSE))))</f>
        <v>0</v>
      </c>
      <c r="BG192" s="16">
        <f>IF($D$19&lt;&gt;"Yes",0,IF($BA192&lt;$E$19,0,IF($BA192&gt;$J$19,0,VLOOKUP($H$19,Variable!$B$21:$AE$64,'Scenario 2'!$BA192-2015,FALSE))))</f>
        <v>0</v>
      </c>
    </row>
    <row r="193" spans="1:59">
      <c r="A193" s="67"/>
      <c r="B193" s="67"/>
      <c r="C193" s="67"/>
      <c r="D193" s="67"/>
      <c r="E193" s="67"/>
      <c r="F193" s="67"/>
      <c r="G193" s="67"/>
      <c r="H193" s="20">
        <v>2031</v>
      </c>
      <c r="I193" s="16">
        <f t="shared" si="85"/>
        <v>0</v>
      </c>
      <c r="J193" s="16">
        <f t="shared" si="70"/>
        <v>0</v>
      </c>
      <c r="K193" s="16">
        <f t="shared" si="70"/>
        <v>0</v>
      </c>
      <c r="L193" s="16">
        <f t="shared" si="70"/>
        <v>0</v>
      </c>
      <c r="M193" s="16">
        <f t="shared" si="70"/>
        <v>0</v>
      </c>
      <c r="N193" s="16">
        <f t="shared" si="70"/>
        <v>0</v>
      </c>
      <c r="O193" s="67"/>
      <c r="P193" s="67"/>
      <c r="Q193" s="67"/>
      <c r="R193" s="67"/>
      <c r="S193" s="20">
        <v>2031</v>
      </c>
      <c r="T193" s="133">
        <f>HLOOKUP($S193,Variable!$B$15:$AE$16,2,FALSE)</f>
        <v>0.47115058029373613</v>
      </c>
      <c r="U193" s="57">
        <f t="shared" si="71"/>
        <v>0</v>
      </c>
      <c r="V193" s="57">
        <f t="shared" si="72"/>
        <v>0</v>
      </c>
      <c r="W193" s="57">
        <f t="shared" si="73"/>
        <v>0</v>
      </c>
      <c r="X193" s="57">
        <f t="shared" si="74"/>
        <v>0</v>
      </c>
      <c r="Y193" s="57">
        <f t="shared" si="75"/>
        <v>0</v>
      </c>
      <c r="Z193" s="57">
        <f t="shared" si="76"/>
        <v>0</v>
      </c>
      <c r="AB193" s="20">
        <v>2031</v>
      </c>
      <c r="AC193" s="16">
        <f t="shared" si="86"/>
        <v>0</v>
      </c>
      <c r="AD193" s="16">
        <f t="shared" si="77"/>
        <v>0</v>
      </c>
      <c r="AE193" s="16">
        <f t="shared" si="77"/>
        <v>0</v>
      </c>
      <c r="AF193" s="16">
        <f t="shared" si="77"/>
        <v>0</v>
      </c>
      <c r="AG193" s="136">
        <f t="shared" si="77"/>
        <v>0</v>
      </c>
      <c r="AH193" s="16">
        <f t="shared" si="77"/>
        <v>0</v>
      </c>
      <c r="AJ193" s="20">
        <v>2031</v>
      </c>
      <c r="AK193" s="133">
        <f>HLOOKUP($S193,Variable!$B$15:$AE$16,2,FALSE)</f>
        <v>0.47115058029373613</v>
      </c>
      <c r="AL193" s="57">
        <f t="shared" si="78"/>
        <v>0</v>
      </c>
      <c r="AM193" s="57">
        <f t="shared" si="79"/>
        <v>0</v>
      </c>
      <c r="AN193" s="57">
        <f t="shared" si="80"/>
        <v>0</v>
      </c>
      <c r="AO193" s="57">
        <f t="shared" si="81"/>
        <v>0</v>
      </c>
      <c r="AP193" s="57">
        <f t="shared" si="82"/>
        <v>0</v>
      </c>
      <c r="AQ193" s="57">
        <f t="shared" si="83"/>
        <v>0</v>
      </c>
      <c r="AS193" s="20">
        <v>2031</v>
      </c>
      <c r="AT193" s="16">
        <f t="shared" si="87"/>
        <v>0</v>
      </c>
      <c r="AU193" s="16">
        <f t="shared" si="84"/>
        <v>0</v>
      </c>
      <c r="AV193" s="16">
        <f t="shared" si="84"/>
        <v>0</v>
      </c>
      <c r="AW193" s="16">
        <f t="shared" si="84"/>
        <v>0</v>
      </c>
      <c r="AX193" s="136">
        <f t="shared" si="84"/>
        <v>0</v>
      </c>
      <c r="AY193" s="16">
        <f t="shared" si="84"/>
        <v>0</v>
      </c>
      <c r="BA193" s="145">
        <v>2031</v>
      </c>
      <c r="BB193" s="16">
        <f>IF($D$14&lt;&gt;"Yes",0,IF($BA193&lt;$E$14,0,IF($BA193&gt;$J$14,0,VLOOKUP($H$14,Variable!$B$21:$AE$64,'Scenario 2'!$BA193-2015,FALSE))))</f>
        <v>0</v>
      </c>
      <c r="BC193" s="16">
        <f>IF($D$15&lt;&gt;"Yes",0,IF($BA193&lt;$E$15,0,IF($BA193&gt;$J$15,0,VLOOKUP($H$15,Variable!$B$21:$AE$64,'Scenario 2'!$BA193-2015,FALSE))))</f>
        <v>0</v>
      </c>
      <c r="BD193" s="16">
        <f>IF($D$16&lt;&gt;"Yes",0,IF($BA193&lt;$E$16,0,IF($BA193&gt;$J$16,0,VLOOKUP($H$16,Variable!$B$21:$AE$64,'Scenario 2'!$BA193-2015,FALSE))))</f>
        <v>0</v>
      </c>
      <c r="BE193" s="16">
        <f>IF($D$17&lt;&gt;"Yes",0,IF($BA193&lt;$E$17,0,IF($BA193&gt;$J$17,0,VLOOKUP($H$17,Variable!$B$21:$AE$64,'Scenario 2'!$BA193-2015,FALSE))))</f>
        <v>0</v>
      </c>
      <c r="BF193" s="16">
        <f>IF($D$18&lt;&gt;"Yes",0,IF($BA193&lt;$E$18,0,IF($BA193&gt;$J$18,0,VLOOKUP($H$18,Variable!$B$21:$AE$64,'Scenario 2'!$BA193-2015,FALSE))))</f>
        <v>0</v>
      </c>
      <c r="BG193" s="16">
        <f>IF($D$19&lt;&gt;"Yes",0,IF($BA193&lt;$E$19,0,IF($BA193&gt;$J$19,0,VLOOKUP($H$19,Variable!$B$21:$AE$64,'Scenario 2'!$BA193-2015,FALSE))))</f>
        <v>0</v>
      </c>
    </row>
    <row r="194" spans="1:59">
      <c r="A194" s="67"/>
      <c r="B194" s="67"/>
      <c r="C194" s="67"/>
      <c r="D194" s="67"/>
      <c r="E194" s="67"/>
      <c r="F194" s="67"/>
      <c r="G194" s="67"/>
      <c r="H194" s="20">
        <v>2032</v>
      </c>
      <c r="I194" s="16">
        <f t="shared" si="85"/>
        <v>0</v>
      </c>
      <c r="J194" s="16">
        <f t="shared" si="70"/>
        <v>0</v>
      </c>
      <c r="K194" s="16">
        <f t="shared" si="70"/>
        <v>0</v>
      </c>
      <c r="L194" s="16">
        <f t="shared" si="70"/>
        <v>0</v>
      </c>
      <c r="M194" s="16">
        <f t="shared" si="70"/>
        <v>0</v>
      </c>
      <c r="N194" s="16">
        <f t="shared" si="70"/>
        <v>0</v>
      </c>
      <c r="O194" s="67"/>
      <c r="P194" s="67"/>
      <c r="Q194" s="67"/>
      <c r="R194" s="67"/>
      <c r="S194" s="20">
        <v>2032</v>
      </c>
      <c r="T194" s="133">
        <f>HLOOKUP($S194,Variable!$B$15:$AE$16,2,FALSE)</f>
        <v>0.48057359189961085</v>
      </c>
      <c r="U194" s="57">
        <f t="shared" si="71"/>
        <v>0</v>
      </c>
      <c r="V194" s="57">
        <f t="shared" si="72"/>
        <v>0</v>
      </c>
      <c r="W194" s="57">
        <f t="shared" si="73"/>
        <v>0</v>
      </c>
      <c r="X194" s="57">
        <f t="shared" si="74"/>
        <v>0</v>
      </c>
      <c r="Y194" s="57">
        <f t="shared" si="75"/>
        <v>0</v>
      </c>
      <c r="Z194" s="57">
        <f t="shared" si="76"/>
        <v>0</v>
      </c>
      <c r="AB194" s="20">
        <v>2032</v>
      </c>
      <c r="AC194" s="16">
        <f t="shared" si="86"/>
        <v>0</v>
      </c>
      <c r="AD194" s="16">
        <f t="shared" si="77"/>
        <v>0</v>
      </c>
      <c r="AE194" s="16">
        <f t="shared" si="77"/>
        <v>0</v>
      </c>
      <c r="AF194" s="16">
        <f t="shared" si="77"/>
        <v>0</v>
      </c>
      <c r="AG194" s="136">
        <f t="shared" si="77"/>
        <v>0</v>
      </c>
      <c r="AH194" s="16">
        <f t="shared" si="77"/>
        <v>0</v>
      </c>
      <c r="AJ194" s="20">
        <v>2032</v>
      </c>
      <c r="AK194" s="133">
        <f>HLOOKUP($S194,Variable!$B$15:$AE$16,2,FALSE)</f>
        <v>0.48057359189961085</v>
      </c>
      <c r="AL194" s="57">
        <f t="shared" si="78"/>
        <v>0</v>
      </c>
      <c r="AM194" s="57">
        <f t="shared" si="79"/>
        <v>0</v>
      </c>
      <c r="AN194" s="57">
        <f t="shared" si="80"/>
        <v>0</v>
      </c>
      <c r="AO194" s="57">
        <f t="shared" si="81"/>
        <v>0</v>
      </c>
      <c r="AP194" s="57">
        <f t="shared" si="82"/>
        <v>0</v>
      </c>
      <c r="AQ194" s="57">
        <f t="shared" si="83"/>
        <v>0</v>
      </c>
      <c r="AS194" s="20">
        <v>2032</v>
      </c>
      <c r="AT194" s="16">
        <f t="shared" si="87"/>
        <v>0</v>
      </c>
      <c r="AU194" s="16">
        <f t="shared" si="84"/>
        <v>0</v>
      </c>
      <c r="AV194" s="16">
        <f t="shared" si="84"/>
        <v>0</v>
      </c>
      <c r="AW194" s="16">
        <f t="shared" si="84"/>
        <v>0</v>
      </c>
      <c r="AX194" s="136">
        <f t="shared" si="84"/>
        <v>0</v>
      </c>
      <c r="AY194" s="16">
        <f t="shared" si="84"/>
        <v>0</v>
      </c>
      <c r="BA194" s="145">
        <v>2032</v>
      </c>
      <c r="BB194" s="16">
        <f>IF($D$14&lt;&gt;"Yes",0,IF($BA194&lt;$E$14,0,IF($BA194&gt;$J$14,0,VLOOKUP($H$14,Variable!$B$21:$AE$64,'Scenario 2'!$BA194-2015,FALSE))))</f>
        <v>0</v>
      </c>
      <c r="BC194" s="16">
        <f>IF($D$15&lt;&gt;"Yes",0,IF($BA194&lt;$E$15,0,IF($BA194&gt;$J$15,0,VLOOKUP($H$15,Variable!$B$21:$AE$64,'Scenario 2'!$BA194-2015,FALSE))))</f>
        <v>0</v>
      </c>
      <c r="BD194" s="16">
        <f>IF($D$16&lt;&gt;"Yes",0,IF($BA194&lt;$E$16,0,IF($BA194&gt;$J$16,0,VLOOKUP($H$16,Variable!$B$21:$AE$64,'Scenario 2'!$BA194-2015,FALSE))))</f>
        <v>0</v>
      </c>
      <c r="BE194" s="16">
        <f>IF($D$17&lt;&gt;"Yes",0,IF($BA194&lt;$E$17,0,IF($BA194&gt;$J$17,0,VLOOKUP($H$17,Variable!$B$21:$AE$64,'Scenario 2'!$BA194-2015,FALSE))))</f>
        <v>0</v>
      </c>
      <c r="BF194" s="16">
        <f>IF($D$18&lt;&gt;"Yes",0,IF($BA194&lt;$E$18,0,IF($BA194&gt;$J$18,0,VLOOKUP($H$18,Variable!$B$21:$AE$64,'Scenario 2'!$BA194-2015,FALSE))))</f>
        <v>0</v>
      </c>
      <c r="BG194" s="16">
        <f>IF($D$19&lt;&gt;"Yes",0,IF($BA194&lt;$E$19,0,IF($BA194&gt;$J$19,0,VLOOKUP($H$19,Variable!$B$21:$AE$64,'Scenario 2'!$BA194-2015,FALSE))))</f>
        <v>0</v>
      </c>
    </row>
    <row r="195" spans="1:59">
      <c r="A195" s="67"/>
      <c r="B195" s="67"/>
      <c r="C195" s="67"/>
      <c r="D195" s="67"/>
      <c r="E195" s="67"/>
      <c r="F195" s="67"/>
      <c r="G195" s="67"/>
      <c r="H195" s="20">
        <v>2033</v>
      </c>
      <c r="I195" s="16">
        <f t="shared" si="85"/>
        <v>0</v>
      </c>
      <c r="J195" s="16">
        <f t="shared" si="70"/>
        <v>0</v>
      </c>
      <c r="K195" s="16">
        <f t="shared" si="70"/>
        <v>0</v>
      </c>
      <c r="L195" s="16">
        <f t="shared" si="70"/>
        <v>0</v>
      </c>
      <c r="M195" s="16">
        <f t="shared" si="70"/>
        <v>0</v>
      </c>
      <c r="N195" s="16">
        <f t="shared" si="70"/>
        <v>0</v>
      </c>
      <c r="O195" s="67"/>
      <c r="P195" s="67"/>
      <c r="Q195" s="67"/>
      <c r="R195" s="67"/>
      <c r="S195" s="20">
        <v>2033</v>
      </c>
      <c r="T195" s="133">
        <f>HLOOKUP($S195,Variable!$B$15:$AE$16,2,FALSE)</f>
        <v>0.49018506373760307</v>
      </c>
      <c r="U195" s="57">
        <f t="shared" si="71"/>
        <v>0</v>
      </c>
      <c r="V195" s="57">
        <f t="shared" si="72"/>
        <v>0</v>
      </c>
      <c r="W195" s="57">
        <f t="shared" si="73"/>
        <v>0</v>
      </c>
      <c r="X195" s="57">
        <f t="shared" si="74"/>
        <v>0</v>
      </c>
      <c r="Y195" s="57">
        <f t="shared" si="75"/>
        <v>0</v>
      </c>
      <c r="Z195" s="57">
        <f t="shared" si="76"/>
        <v>0</v>
      </c>
      <c r="AB195" s="20">
        <v>2033</v>
      </c>
      <c r="AC195" s="16">
        <f t="shared" si="86"/>
        <v>0</v>
      </c>
      <c r="AD195" s="16">
        <f t="shared" si="77"/>
        <v>0</v>
      </c>
      <c r="AE195" s="16">
        <f t="shared" si="77"/>
        <v>0</v>
      </c>
      <c r="AF195" s="16">
        <f t="shared" si="77"/>
        <v>0</v>
      </c>
      <c r="AG195" s="136">
        <f t="shared" si="77"/>
        <v>0</v>
      </c>
      <c r="AH195" s="16">
        <f t="shared" si="77"/>
        <v>0</v>
      </c>
      <c r="AJ195" s="20">
        <v>2033</v>
      </c>
      <c r="AK195" s="133">
        <f>HLOOKUP($S195,Variable!$B$15:$AE$16,2,FALSE)</f>
        <v>0.49018506373760307</v>
      </c>
      <c r="AL195" s="57">
        <f t="shared" si="78"/>
        <v>0</v>
      </c>
      <c r="AM195" s="57">
        <f t="shared" si="79"/>
        <v>0</v>
      </c>
      <c r="AN195" s="57">
        <f t="shared" si="80"/>
        <v>0</v>
      </c>
      <c r="AO195" s="57">
        <f t="shared" si="81"/>
        <v>0</v>
      </c>
      <c r="AP195" s="57">
        <f t="shared" si="82"/>
        <v>0</v>
      </c>
      <c r="AQ195" s="57">
        <f t="shared" si="83"/>
        <v>0</v>
      </c>
      <c r="AS195" s="20">
        <v>2033</v>
      </c>
      <c r="AT195" s="16">
        <f t="shared" si="87"/>
        <v>0</v>
      </c>
      <c r="AU195" s="16">
        <f t="shared" si="84"/>
        <v>0</v>
      </c>
      <c r="AV195" s="16">
        <f t="shared" si="84"/>
        <v>0</v>
      </c>
      <c r="AW195" s="16">
        <f t="shared" si="84"/>
        <v>0</v>
      </c>
      <c r="AX195" s="136">
        <f t="shared" si="84"/>
        <v>0</v>
      </c>
      <c r="AY195" s="16">
        <f t="shared" si="84"/>
        <v>0</v>
      </c>
      <c r="BA195" s="145">
        <v>2033</v>
      </c>
      <c r="BB195" s="16">
        <f>IF($D$14&lt;&gt;"Yes",0,IF($BA195&lt;$E$14,0,IF($BA195&gt;$J$14,0,VLOOKUP($H$14,Variable!$B$21:$AE$64,'Scenario 2'!$BA195-2015,FALSE))))</f>
        <v>0</v>
      </c>
      <c r="BC195" s="16">
        <f>IF($D$15&lt;&gt;"Yes",0,IF($BA195&lt;$E$15,0,IF($BA195&gt;$J$15,0,VLOOKUP($H$15,Variable!$B$21:$AE$64,'Scenario 2'!$BA195-2015,FALSE))))</f>
        <v>0</v>
      </c>
      <c r="BD195" s="16">
        <f>IF($D$16&lt;&gt;"Yes",0,IF($BA195&lt;$E$16,0,IF($BA195&gt;$J$16,0,VLOOKUP($H$16,Variable!$B$21:$AE$64,'Scenario 2'!$BA195-2015,FALSE))))</f>
        <v>0</v>
      </c>
      <c r="BE195" s="16">
        <f>IF($D$17&lt;&gt;"Yes",0,IF($BA195&lt;$E$17,0,IF($BA195&gt;$J$17,0,VLOOKUP($H$17,Variable!$B$21:$AE$64,'Scenario 2'!$BA195-2015,FALSE))))</f>
        <v>0</v>
      </c>
      <c r="BF195" s="16">
        <f>IF($D$18&lt;&gt;"Yes",0,IF($BA195&lt;$E$18,0,IF($BA195&gt;$J$18,0,VLOOKUP($H$18,Variable!$B$21:$AE$64,'Scenario 2'!$BA195-2015,FALSE))))</f>
        <v>0</v>
      </c>
      <c r="BG195" s="16">
        <f>IF($D$19&lt;&gt;"Yes",0,IF($BA195&lt;$E$19,0,IF($BA195&gt;$J$19,0,VLOOKUP($H$19,Variable!$B$21:$AE$64,'Scenario 2'!$BA195-2015,FALSE))))</f>
        <v>0</v>
      </c>
    </row>
    <row r="196" spans="1:59">
      <c r="A196" s="67"/>
      <c r="B196" s="67"/>
      <c r="C196" s="67"/>
      <c r="D196" s="67"/>
      <c r="E196" s="67"/>
      <c r="F196" s="67"/>
      <c r="G196" s="67"/>
      <c r="H196" s="20">
        <v>2034</v>
      </c>
      <c r="I196" s="16">
        <f t="shared" si="85"/>
        <v>0</v>
      </c>
      <c r="J196" s="16">
        <f t="shared" si="70"/>
        <v>0</v>
      </c>
      <c r="K196" s="16">
        <f t="shared" si="70"/>
        <v>0</v>
      </c>
      <c r="L196" s="16">
        <f t="shared" si="70"/>
        <v>0</v>
      </c>
      <c r="M196" s="16">
        <f t="shared" si="70"/>
        <v>0</v>
      </c>
      <c r="N196" s="16">
        <f t="shared" si="70"/>
        <v>0</v>
      </c>
      <c r="O196" s="67"/>
      <c r="P196" s="67"/>
      <c r="Q196" s="67"/>
      <c r="R196" s="67"/>
      <c r="S196" s="20">
        <v>2034</v>
      </c>
      <c r="T196" s="133">
        <f>HLOOKUP($S196,Variable!$B$15:$AE$16,2,FALSE)</f>
        <v>0.49998876501235517</v>
      </c>
      <c r="U196" s="57">
        <f t="shared" si="71"/>
        <v>0</v>
      </c>
      <c r="V196" s="57">
        <f t="shared" si="72"/>
        <v>0</v>
      </c>
      <c r="W196" s="57">
        <f t="shared" si="73"/>
        <v>0</v>
      </c>
      <c r="X196" s="57">
        <f t="shared" si="74"/>
        <v>0</v>
      </c>
      <c r="Y196" s="57">
        <f t="shared" si="75"/>
        <v>0</v>
      </c>
      <c r="Z196" s="57">
        <f t="shared" si="76"/>
        <v>0</v>
      </c>
      <c r="AB196" s="20">
        <v>2034</v>
      </c>
      <c r="AC196" s="16">
        <f t="shared" si="86"/>
        <v>0</v>
      </c>
      <c r="AD196" s="16">
        <f t="shared" si="77"/>
        <v>0</v>
      </c>
      <c r="AE196" s="16">
        <f t="shared" si="77"/>
        <v>0</v>
      </c>
      <c r="AF196" s="16">
        <f t="shared" si="77"/>
        <v>0</v>
      </c>
      <c r="AG196" s="136">
        <f t="shared" si="77"/>
        <v>0</v>
      </c>
      <c r="AH196" s="16">
        <f t="shared" si="77"/>
        <v>0</v>
      </c>
      <c r="AJ196" s="20">
        <v>2034</v>
      </c>
      <c r="AK196" s="133">
        <f>HLOOKUP($S196,Variable!$B$15:$AE$16,2,FALSE)</f>
        <v>0.49998876501235517</v>
      </c>
      <c r="AL196" s="57">
        <f t="shared" si="78"/>
        <v>0</v>
      </c>
      <c r="AM196" s="57">
        <f t="shared" si="79"/>
        <v>0</v>
      </c>
      <c r="AN196" s="57">
        <f t="shared" si="80"/>
        <v>0</v>
      </c>
      <c r="AO196" s="57">
        <f t="shared" si="81"/>
        <v>0</v>
      </c>
      <c r="AP196" s="57">
        <f t="shared" si="82"/>
        <v>0</v>
      </c>
      <c r="AQ196" s="57">
        <f t="shared" si="83"/>
        <v>0</v>
      </c>
      <c r="AS196" s="20">
        <v>2034</v>
      </c>
      <c r="AT196" s="16">
        <f t="shared" si="87"/>
        <v>0</v>
      </c>
      <c r="AU196" s="16">
        <f t="shared" si="84"/>
        <v>0</v>
      </c>
      <c r="AV196" s="16">
        <f t="shared" si="84"/>
        <v>0</v>
      </c>
      <c r="AW196" s="16">
        <f t="shared" si="84"/>
        <v>0</v>
      </c>
      <c r="AX196" s="136">
        <f t="shared" si="84"/>
        <v>0</v>
      </c>
      <c r="AY196" s="16">
        <f t="shared" si="84"/>
        <v>0</v>
      </c>
      <c r="BA196" s="145">
        <v>2034</v>
      </c>
      <c r="BB196" s="16">
        <f>IF($D$14&lt;&gt;"Yes",0,IF($BA196&lt;$E$14,0,IF($BA196&gt;$J$14,0,VLOOKUP($H$14,Variable!$B$21:$AE$64,'Scenario 2'!$BA196-2015,FALSE))))</f>
        <v>0</v>
      </c>
      <c r="BC196" s="16">
        <f>IF($D$15&lt;&gt;"Yes",0,IF($BA196&lt;$E$15,0,IF($BA196&gt;$J$15,0,VLOOKUP($H$15,Variable!$B$21:$AE$64,'Scenario 2'!$BA196-2015,FALSE))))</f>
        <v>0</v>
      </c>
      <c r="BD196" s="16">
        <f>IF($D$16&lt;&gt;"Yes",0,IF($BA196&lt;$E$16,0,IF($BA196&gt;$J$16,0,VLOOKUP($H$16,Variable!$B$21:$AE$64,'Scenario 2'!$BA196-2015,FALSE))))</f>
        <v>0</v>
      </c>
      <c r="BE196" s="16">
        <f>IF($D$17&lt;&gt;"Yes",0,IF($BA196&lt;$E$17,0,IF($BA196&gt;$J$17,0,VLOOKUP($H$17,Variable!$B$21:$AE$64,'Scenario 2'!$BA196-2015,FALSE))))</f>
        <v>0</v>
      </c>
      <c r="BF196" s="16">
        <f>IF($D$18&lt;&gt;"Yes",0,IF($BA196&lt;$E$18,0,IF($BA196&gt;$J$18,0,VLOOKUP($H$18,Variable!$B$21:$AE$64,'Scenario 2'!$BA196-2015,FALSE))))</f>
        <v>0</v>
      </c>
      <c r="BG196" s="16">
        <f>IF($D$19&lt;&gt;"Yes",0,IF($BA196&lt;$E$19,0,IF($BA196&gt;$J$19,0,VLOOKUP($H$19,Variable!$B$21:$AE$64,'Scenario 2'!$BA196-2015,FALSE))))</f>
        <v>0</v>
      </c>
    </row>
    <row r="197" spans="1:59">
      <c r="A197" s="67"/>
      <c r="B197" s="67"/>
      <c r="C197" s="67"/>
      <c r="D197" s="67"/>
      <c r="E197" s="67"/>
      <c r="F197" s="67"/>
      <c r="G197" s="67"/>
      <c r="H197" s="20">
        <v>2035</v>
      </c>
      <c r="I197" s="16">
        <f t="shared" si="85"/>
        <v>0</v>
      </c>
      <c r="J197" s="16">
        <f t="shared" si="70"/>
        <v>0</v>
      </c>
      <c r="K197" s="16">
        <f t="shared" si="70"/>
        <v>0</v>
      </c>
      <c r="L197" s="16">
        <f t="shared" si="70"/>
        <v>0</v>
      </c>
      <c r="M197" s="16">
        <f t="shared" si="70"/>
        <v>0</v>
      </c>
      <c r="N197" s="16">
        <f t="shared" si="70"/>
        <v>0</v>
      </c>
      <c r="O197" s="67"/>
      <c r="P197" s="67"/>
      <c r="Q197" s="67"/>
      <c r="R197" s="67"/>
      <c r="S197" s="20">
        <v>2035</v>
      </c>
      <c r="T197" s="133">
        <f>HLOOKUP($S197,Variable!$B$15:$AE$16,2,FALSE)</f>
        <v>0.50998854031260221</v>
      </c>
      <c r="U197" s="57">
        <f t="shared" si="71"/>
        <v>0</v>
      </c>
      <c r="V197" s="57">
        <f t="shared" si="72"/>
        <v>0</v>
      </c>
      <c r="W197" s="57">
        <f t="shared" si="73"/>
        <v>0</v>
      </c>
      <c r="X197" s="57">
        <f t="shared" si="74"/>
        <v>0</v>
      </c>
      <c r="Y197" s="57">
        <f t="shared" si="75"/>
        <v>0</v>
      </c>
      <c r="Z197" s="57">
        <f t="shared" si="76"/>
        <v>0</v>
      </c>
      <c r="AB197" s="20">
        <v>2035</v>
      </c>
      <c r="AC197" s="16">
        <f t="shared" si="86"/>
        <v>0</v>
      </c>
      <c r="AD197" s="16">
        <f t="shared" si="77"/>
        <v>0</v>
      </c>
      <c r="AE197" s="16">
        <f t="shared" si="77"/>
        <v>0</v>
      </c>
      <c r="AF197" s="16">
        <f t="shared" si="77"/>
        <v>0</v>
      </c>
      <c r="AG197" s="136">
        <f t="shared" si="77"/>
        <v>0</v>
      </c>
      <c r="AH197" s="16">
        <f t="shared" si="77"/>
        <v>0</v>
      </c>
      <c r="AJ197" s="20">
        <v>2035</v>
      </c>
      <c r="AK197" s="133">
        <f>HLOOKUP($S197,Variable!$B$15:$AE$16,2,FALSE)</f>
        <v>0.50998854031260221</v>
      </c>
      <c r="AL197" s="57">
        <f t="shared" si="78"/>
        <v>0</v>
      </c>
      <c r="AM197" s="57">
        <f t="shared" si="79"/>
        <v>0</v>
      </c>
      <c r="AN197" s="57">
        <f t="shared" si="80"/>
        <v>0</v>
      </c>
      <c r="AO197" s="57">
        <f t="shared" si="81"/>
        <v>0</v>
      </c>
      <c r="AP197" s="57">
        <f t="shared" si="82"/>
        <v>0</v>
      </c>
      <c r="AQ197" s="57">
        <f t="shared" si="83"/>
        <v>0</v>
      </c>
      <c r="AS197" s="20">
        <v>2035</v>
      </c>
      <c r="AT197" s="16">
        <f t="shared" si="87"/>
        <v>0</v>
      </c>
      <c r="AU197" s="16">
        <f t="shared" si="84"/>
        <v>0</v>
      </c>
      <c r="AV197" s="16">
        <f t="shared" si="84"/>
        <v>0</v>
      </c>
      <c r="AW197" s="16">
        <f t="shared" si="84"/>
        <v>0</v>
      </c>
      <c r="AX197" s="136">
        <f t="shared" si="84"/>
        <v>0</v>
      </c>
      <c r="AY197" s="16">
        <f t="shared" si="84"/>
        <v>0</v>
      </c>
      <c r="BA197" s="145">
        <v>2035</v>
      </c>
      <c r="BB197" s="16">
        <f>IF($D$14&lt;&gt;"Yes",0,IF($BA197&lt;$E$14,0,IF($BA197&gt;$J$14,0,VLOOKUP($H$14,Variable!$B$21:$AE$64,'Scenario 2'!$BA197-2015,FALSE))))</f>
        <v>0</v>
      </c>
      <c r="BC197" s="16">
        <f>IF($D$15&lt;&gt;"Yes",0,IF($BA197&lt;$E$15,0,IF($BA197&gt;$J$15,0,VLOOKUP($H$15,Variable!$B$21:$AE$64,'Scenario 2'!$BA197-2015,FALSE))))</f>
        <v>0</v>
      </c>
      <c r="BD197" s="16">
        <f>IF($D$16&lt;&gt;"Yes",0,IF($BA197&lt;$E$16,0,IF($BA197&gt;$J$16,0,VLOOKUP($H$16,Variable!$B$21:$AE$64,'Scenario 2'!$BA197-2015,FALSE))))</f>
        <v>0</v>
      </c>
      <c r="BE197" s="16">
        <f>IF($D$17&lt;&gt;"Yes",0,IF($BA197&lt;$E$17,0,IF($BA197&gt;$J$17,0,VLOOKUP($H$17,Variable!$B$21:$AE$64,'Scenario 2'!$BA197-2015,FALSE))))</f>
        <v>0</v>
      </c>
      <c r="BF197" s="16">
        <f>IF($D$18&lt;&gt;"Yes",0,IF($BA197&lt;$E$18,0,IF($BA197&gt;$J$18,0,VLOOKUP($H$18,Variable!$B$21:$AE$64,'Scenario 2'!$BA197-2015,FALSE))))</f>
        <v>0</v>
      </c>
      <c r="BG197" s="16">
        <f>IF($D$19&lt;&gt;"Yes",0,IF($BA197&lt;$E$19,0,IF($BA197&gt;$J$19,0,VLOOKUP($H$19,Variable!$B$21:$AE$64,'Scenario 2'!$BA197-2015,FALSE))))</f>
        <v>0</v>
      </c>
    </row>
    <row r="198" spans="1:59">
      <c r="A198" s="67"/>
      <c r="B198" s="67"/>
      <c r="C198" s="67"/>
      <c r="D198" s="67"/>
      <c r="E198" s="67"/>
      <c r="F198" s="67"/>
      <c r="G198" s="67"/>
      <c r="H198" s="20">
        <v>2036</v>
      </c>
      <c r="I198" s="16">
        <f t="shared" si="85"/>
        <v>0</v>
      </c>
      <c r="J198" s="16">
        <f t="shared" si="70"/>
        <v>0</v>
      </c>
      <c r="K198" s="16">
        <f t="shared" si="70"/>
        <v>0</v>
      </c>
      <c r="L198" s="16">
        <f t="shared" si="70"/>
        <v>0</v>
      </c>
      <c r="M198" s="16">
        <f t="shared" si="70"/>
        <v>0</v>
      </c>
      <c r="N198" s="16">
        <f t="shared" si="70"/>
        <v>0</v>
      </c>
      <c r="O198" s="67"/>
      <c r="P198" s="67"/>
      <c r="Q198" s="67"/>
      <c r="R198" s="67"/>
      <c r="S198" s="20">
        <v>2036</v>
      </c>
      <c r="T198" s="133">
        <f>HLOOKUP($S198,Variable!$B$15:$AE$16,2,FALSE)</f>
        <v>0.52018831111885433</v>
      </c>
      <c r="U198" s="57">
        <f t="shared" si="71"/>
        <v>0</v>
      </c>
      <c r="V198" s="57">
        <f t="shared" si="72"/>
        <v>0</v>
      </c>
      <c r="W198" s="57">
        <f t="shared" si="73"/>
        <v>0</v>
      </c>
      <c r="X198" s="57">
        <f t="shared" si="74"/>
        <v>0</v>
      </c>
      <c r="Y198" s="57">
        <f t="shared" si="75"/>
        <v>0</v>
      </c>
      <c r="Z198" s="57">
        <f t="shared" si="76"/>
        <v>0</v>
      </c>
      <c r="AB198" s="20">
        <v>2036</v>
      </c>
      <c r="AC198" s="16">
        <f t="shared" si="86"/>
        <v>0</v>
      </c>
      <c r="AD198" s="16">
        <f t="shared" si="77"/>
        <v>0</v>
      </c>
      <c r="AE198" s="16">
        <f t="shared" si="77"/>
        <v>0</v>
      </c>
      <c r="AF198" s="16">
        <f t="shared" si="77"/>
        <v>0</v>
      </c>
      <c r="AG198" s="136">
        <f t="shared" si="77"/>
        <v>0</v>
      </c>
      <c r="AH198" s="16">
        <f t="shared" si="77"/>
        <v>0</v>
      </c>
      <c r="AJ198" s="20">
        <v>2036</v>
      </c>
      <c r="AK198" s="133">
        <f>HLOOKUP($S198,Variable!$B$15:$AE$16,2,FALSE)</f>
        <v>0.52018831111885433</v>
      </c>
      <c r="AL198" s="57">
        <f t="shared" si="78"/>
        <v>0</v>
      </c>
      <c r="AM198" s="57">
        <f t="shared" si="79"/>
        <v>0</v>
      </c>
      <c r="AN198" s="57">
        <f t="shared" si="80"/>
        <v>0</v>
      </c>
      <c r="AO198" s="57">
        <f t="shared" si="81"/>
        <v>0</v>
      </c>
      <c r="AP198" s="57">
        <f t="shared" si="82"/>
        <v>0</v>
      </c>
      <c r="AQ198" s="57">
        <f t="shared" si="83"/>
        <v>0</v>
      </c>
      <c r="AS198" s="20">
        <v>2036</v>
      </c>
      <c r="AT198" s="16">
        <f t="shared" si="87"/>
        <v>0</v>
      </c>
      <c r="AU198" s="16">
        <f t="shared" si="84"/>
        <v>0</v>
      </c>
      <c r="AV198" s="16">
        <f t="shared" si="84"/>
        <v>0</v>
      </c>
      <c r="AW198" s="16">
        <f t="shared" si="84"/>
        <v>0</v>
      </c>
      <c r="AX198" s="136">
        <f t="shared" si="84"/>
        <v>0</v>
      </c>
      <c r="AY198" s="16">
        <f t="shared" si="84"/>
        <v>0</v>
      </c>
      <c r="BA198" s="145">
        <v>2036</v>
      </c>
      <c r="BB198" s="16">
        <f>IF($D$14&lt;&gt;"Yes",0,IF($BA198&lt;$E$14,0,IF($BA198&gt;$J$14,0,VLOOKUP($H$14,Variable!$B$21:$AE$64,'Scenario 2'!$BA198-2015,FALSE))))</f>
        <v>0</v>
      </c>
      <c r="BC198" s="16">
        <f>IF($D$15&lt;&gt;"Yes",0,IF($BA198&lt;$E$15,0,IF($BA198&gt;$J$15,0,VLOOKUP($H$15,Variable!$B$21:$AE$64,'Scenario 2'!$BA198-2015,FALSE))))</f>
        <v>0</v>
      </c>
      <c r="BD198" s="16">
        <f>IF($D$16&lt;&gt;"Yes",0,IF($BA198&lt;$E$16,0,IF($BA198&gt;$J$16,0,VLOOKUP($H$16,Variable!$B$21:$AE$64,'Scenario 2'!$BA198-2015,FALSE))))</f>
        <v>0</v>
      </c>
      <c r="BE198" s="16">
        <f>IF($D$17&lt;&gt;"Yes",0,IF($BA198&lt;$E$17,0,IF($BA198&gt;$J$17,0,VLOOKUP($H$17,Variable!$B$21:$AE$64,'Scenario 2'!$BA198-2015,FALSE))))</f>
        <v>0</v>
      </c>
      <c r="BF198" s="16">
        <f>IF($D$18&lt;&gt;"Yes",0,IF($BA198&lt;$E$18,0,IF($BA198&gt;$J$18,0,VLOOKUP($H$18,Variable!$B$21:$AE$64,'Scenario 2'!$BA198-2015,FALSE))))</f>
        <v>0</v>
      </c>
      <c r="BG198" s="16">
        <f>IF($D$19&lt;&gt;"Yes",0,IF($BA198&lt;$E$19,0,IF($BA198&gt;$J$19,0,VLOOKUP($H$19,Variable!$B$21:$AE$64,'Scenario 2'!$BA198-2015,FALSE))))</f>
        <v>0</v>
      </c>
    </row>
    <row r="199" spans="1:59">
      <c r="A199" s="67"/>
      <c r="B199" s="67"/>
      <c r="C199" s="67"/>
      <c r="D199" s="67"/>
      <c r="E199" s="67"/>
      <c r="F199" s="67"/>
      <c r="G199" s="67"/>
      <c r="H199" s="20">
        <v>2037</v>
      </c>
      <c r="I199" s="16">
        <f t="shared" si="85"/>
        <v>0</v>
      </c>
      <c r="J199" s="16">
        <f t="shared" si="70"/>
        <v>0</v>
      </c>
      <c r="K199" s="16">
        <f t="shared" si="70"/>
        <v>0</v>
      </c>
      <c r="L199" s="16">
        <f t="shared" si="70"/>
        <v>0</v>
      </c>
      <c r="M199" s="16">
        <f t="shared" si="70"/>
        <v>0</v>
      </c>
      <c r="N199" s="16">
        <f t="shared" si="70"/>
        <v>0</v>
      </c>
      <c r="O199" s="67"/>
      <c r="P199" s="67"/>
      <c r="Q199" s="67"/>
      <c r="R199" s="67"/>
      <c r="S199" s="20">
        <v>2037</v>
      </c>
      <c r="T199" s="133">
        <f>HLOOKUP($S199,Variable!$B$15:$AE$16,2,FALSE)</f>
        <v>0.53059207734123137</v>
      </c>
      <c r="U199" s="57">
        <f t="shared" si="71"/>
        <v>0</v>
      </c>
      <c r="V199" s="57">
        <f t="shared" si="72"/>
        <v>0</v>
      </c>
      <c r="W199" s="57">
        <f t="shared" si="73"/>
        <v>0</v>
      </c>
      <c r="X199" s="57">
        <f t="shared" si="74"/>
        <v>0</v>
      </c>
      <c r="Y199" s="57">
        <f t="shared" si="75"/>
        <v>0</v>
      </c>
      <c r="Z199" s="57">
        <f t="shared" si="76"/>
        <v>0</v>
      </c>
      <c r="AB199" s="20">
        <v>2037</v>
      </c>
      <c r="AC199" s="16">
        <f t="shared" si="86"/>
        <v>0</v>
      </c>
      <c r="AD199" s="16">
        <f t="shared" si="77"/>
        <v>0</v>
      </c>
      <c r="AE199" s="16">
        <f t="shared" si="77"/>
        <v>0</v>
      </c>
      <c r="AF199" s="16">
        <f t="shared" si="77"/>
        <v>0</v>
      </c>
      <c r="AG199" s="136">
        <f t="shared" si="77"/>
        <v>0</v>
      </c>
      <c r="AH199" s="16">
        <f t="shared" si="77"/>
        <v>0</v>
      </c>
      <c r="AJ199" s="20">
        <v>2037</v>
      </c>
      <c r="AK199" s="133">
        <f>HLOOKUP($S199,Variable!$B$15:$AE$16,2,FALSE)</f>
        <v>0.53059207734123137</v>
      </c>
      <c r="AL199" s="57">
        <f t="shared" si="78"/>
        <v>0</v>
      </c>
      <c r="AM199" s="57">
        <f t="shared" si="79"/>
        <v>0</v>
      </c>
      <c r="AN199" s="57">
        <f t="shared" si="80"/>
        <v>0</v>
      </c>
      <c r="AO199" s="57">
        <f t="shared" si="81"/>
        <v>0</v>
      </c>
      <c r="AP199" s="57">
        <f t="shared" si="82"/>
        <v>0</v>
      </c>
      <c r="AQ199" s="57">
        <f t="shared" si="83"/>
        <v>0</v>
      </c>
      <c r="AS199" s="20">
        <v>2037</v>
      </c>
      <c r="AT199" s="16">
        <f t="shared" si="87"/>
        <v>0</v>
      </c>
      <c r="AU199" s="16">
        <f t="shared" si="84"/>
        <v>0</v>
      </c>
      <c r="AV199" s="16">
        <f t="shared" si="84"/>
        <v>0</v>
      </c>
      <c r="AW199" s="16">
        <f t="shared" si="84"/>
        <v>0</v>
      </c>
      <c r="AX199" s="136">
        <f t="shared" si="84"/>
        <v>0</v>
      </c>
      <c r="AY199" s="16">
        <f t="shared" si="84"/>
        <v>0</v>
      </c>
      <c r="BA199" s="145">
        <v>2037</v>
      </c>
      <c r="BB199" s="16">
        <f>IF($D$14&lt;&gt;"Yes",0,IF($BA199&lt;$E$14,0,IF($BA199&gt;$J$14,0,VLOOKUP($H$14,Variable!$B$21:$AE$64,'Scenario 2'!$BA199-2015,FALSE))))</f>
        <v>0</v>
      </c>
      <c r="BC199" s="16">
        <f>IF($D$15&lt;&gt;"Yes",0,IF($BA199&lt;$E$15,0,IF($BA199&gt;$J$15,0,VLOOKUP($H$15,Variable!$B$21:$AE$64,'Scenario 2'!$BA199-2015,FALSE))))</f>
        <v>0</v>
      </c>
      <c r="BD199" s="16">
        <f>IF($D$16&lt;&gt;"Yes",0,IF($BA199&lt;$E$16,0,IF($BA199&gt;$J$16,0,VLOOKUP($H$16,Variable!$B$21:$AE$64,'Scenario 2'!$BA199-2015,FALSE))))</f>
        <v>0</v>
      </c>
      <c r="BE199" s="16">
        <f>IF($D$17&lt;&gt;"Yes",0,IF($BA199&lt;$E$17,0,IF($BA199&gt;$J$17,0,VLOOKUP($H$17,Variable!$B$21:$AE$64,'Scenario 2'!$BA199-2015,FALSE))))</f>
        <v>0</v>
      </c>
      <c r="BF199" s="16">
        <f>IF($D$18&lt;&gt;"Yes",0,IF($BA199&lt;$E$18,0,IF($BA199&gt;$J$18,0,VLOOKUP($H$18,Variable!$B$21:$AE$64,'Scenario 2'!$BA199-2015,FALSE))))</f>
        <v>0</v>
      </c>
      <c r="BG199" s="16">
        <f>IF($D$19&lt;&gt;"Yes",0,IF($BA199&lt;$E$19,0,IF($BA199&gt;$J$19,0,VLOOKUP($H$19,Variable!$B$21:$AE$64,'Scenario 2'!$BA199-2015,FALSE))))</f>
        <v>0</v>
      </c>
    </row>
    <row r="200" spans="1:59">
      <c r="A200" s="67"/>
      <c r="B200" s="67"/>
      <c r="C200" s="67"/>
      <c r="D200" s="67"/>
      <c r="E200" s="67"/>
      <c r="F200" s="67"/>
      <c r="G200" s="67"/>
      <c r="H200" s="20">
        <v>2038</v>
      </c>
      <c r="I200" s="16">
        <f t="shared" si="85"/>
        <v>0</v>
      </c>
      <c r="J200" s="16">
        <f t="shared" si="70"/>
        <v>0</v>
      </c>
      <c r="K200" s="16">
        <f t="shared" si="70"/>
        <v>0</v>
      </c>
      <c r="L200" s="16">
        <f t="shared" si="70"/>
        <v>0</v>
      </c>
      <c r="M200" s="16">
        <f t="shared" si="70"/>
        <v>0</v>
      </c>
      <c r="N200" s="16">
        <f t="shared" si="70"/>
        <v>0</v>
      </c>
      <c r="O200" s="67"/>
      <c r="P200" s="67"/>
      <c r="Q200" s="67"/>
      <c r="R200" s="67"/>
      <c r="S200" s="20">
        <v>2038</v>
      </c>
      <c r="T200" s="133">
        <f>HLOOKUP($S200,Variable!$B$15:$AE$16,2,FALSE)</f>
        <v>0.54120391888805597</v>
      </c>
      <c r="U200" s="57">
        <f t="shared" si="71"/>
        <v>0</v>
      </c>
      <c r="V200" s="57">
        <f t="shared" si="72"/>
        <v>0</v>
      </c>
      <c r="W200" s="57">
        <f t="shared" si="73"/>
        <v>0</v>
      </c>
      <c r="X200" s="57">
        <f t="shared" si="74"/>
        <v>0</v>
      </c>
      <c r="Y200" s="57">
        <f t="shared" si="75"/>
        <v>0</v>
      </c>
      <c r="Z200" s="57">
        <f t="shared" si="76"/>
        <v>0</v>
      </c>
      <c r="AB200" s="20">
        <v>2038</v>
      </c>
      <c r="AC200" s="16">
        <f t="shared" si="86"/>
        <v>0</v>
      </c>
      <c r="AD200" s="16">
        <f t="shared" si="77"/>
        <v>0</v>
      </c>
      <c r="AE200" s="16">
        <f t="shared" si="77"/>
        <v>0</v>
      </c>
      <c r="AF200" s="16">
        <f t="shared" si="77"/>
        <v>0</v>
      </c>
      <c r="AG200" s="136">
        <f t="shared" si="77"/>
        <v>0</v>
      </c>
      <c r="AH200" s="16">
        <f t="shared" si="77"/>
        <v>0</v>
      </c>
      <c r="AJ200" s="20">
        <v>2038</v>
      </c>
      <c r="AK200" s="133">
        <f>HLOOKUP($S200,Variable!$B$15:$AE$16,2,FALSE)</f>
        <v>0.54120391888805597</v>
      </c>
      <c r="AL200" s="57">
        <f t="shared" si="78"/>
        <v>0</v>
      </c>
      <c r="AM200" s="57">
        <f t="shared" si="79"/>
        <v>0</v>
      </c>
      <c r="AN200" s="57">
        <f t="shared" si="80"/>
        <v>0</v>
      </c>
      <c r="AO200" s="57">
        <f t="shared" si="81"/>
        <v>0</v>
      </c>
      <c r="AP200" s="57">
        <f t="shared" si="82"/>
        <v>0</v>
      </c>
      <c r="AQ200" s="57">
        <f t="shared" si="83"/>
        <v>0</v>
      </c>
      <c r="AS200" s="20">
        <v>2038</v>
      </c>
      <c r="AT200" s="16">
        <f t="shared" si="87"/>
        <v>0</v>
      </c>
      <c r="AU200" s="16">
        <f t="shared" si="84"/>
        <v>0</v>
      </c>
      <c r="AV200" s="16">
        <f t="shared" si="84"/>
        <v>0</v>
      </c>
      <c r="AW200" s="16">
        <f t="shared" si="84"/>
        <v>0</v>
      </c>
      <c r="AX200" s="136">
        <f t="shared" si="84"/>
        <v>0</v>
      </c>
      <c r="AY200" s="16">
        <f t="shared" si="84"/>
        <v>0</v>
      </c>
      <c r="BA200" s="145">
        <v>2038</v>
      </c>
      <c r="BB200" s="16">
        <f>IF($D$14&lt;&gt;"Yes",0,IF($BA200&lt;$E$14,0,IF($BA200&gt;$J$14,0,VLOOKUP($H$14,Variable!$B$21:$AE$64,'Scenario 2'!$BA200-2015,FALSE))))</f>
        <v>0</v>
      </c>
      <c r="BC200" s="16">
        <f>IF($D$15&lt;&gt;"Yes",0,IF($BA200&lt;$E$15,0,IF($BA200&gt;$J$15,0,VLOOKUP($H$15,Variable!$B$21:$AE$64,'Scenario 2'!$BA200-2015,FALSE))))</f>
        <v>0</v>
      </c>
      <c r="BD200" s="16">
        <f>IF($D$16&lt;&gt;"Yes",0,IF($BA200&lt;$E$16,0,IF($BA200&gt;$J$16,0,VLOOKUP($H$16,Variable!$B$21:$AE$64,'Scenario 2'!$BA200-2015,FALSE))))</f>
        <v>0</v>
      </c>
      <c r="BE200" s="16">
        <f>IF($D$17&lt;&gt;"Yes",0,IF($BA200&lt;$E$17,0,IF($BA200&gt;$J$17,0,VLOOKUP($H$17,Variable!$B$21:$AE$64,'Scenario 2'!$BA200-2015,FALSE))))</f>
        <v>0</v>
      </c>
      <c r="BF200" s="16">
        <f>IF($D$18&lt;&gt;"Yes",0,IF($BA200&lt;$E$18,0,IF($BA200&gt;$J$18,0,VLOOKUP($H$18,Variable!$B$21:$AE$64,'Scenario 2'!$BA200-2015,FALSE))))</f>
        <v>0</v>
      </c>
      <c r="BG200" s="16">
        <f>IF($D$19&lt;&gt;"Yes",0,IF($BA200&lt;$E$19,0,IF($BA200&gt;$J$19,0,VLOOKUP($H$19,Variable!$B$21:$AE$64,'Scenario 2'!$BA200-2015,FALSE))))</f>
        <v>0</v>
      </c>
    </row>
    <row r="201" spans="1:59">
      <c r="A201" s="67"/>
      <c r="B201" s="67"/>
      <c r="C201" s="67"/>
      <c r="D201" s="67"/>
      <c r="E201" s="67"/>
      <c r="F201" s="67"/>
      <c r="G201" s="67"/>
      <c r="H201" s="20">
        <v>2039</v>
      </c>
      <c r="I201" s="16">
        <f t="shared" si="85"/>
        <v>0</v>
      </c>
      <c r="J201" s="16">
        <f t="shared" si="70"/>
        <v>0</v>
      </c>
      <c r="K201" s="16">
        <f t="shared" si="70"/>
        <v>0</v>
      </c>
      <c r="L201" s="16">
        <f t="shared" si="70"/>
        <v>0</v>
      </c>
      <c r="M201" s="16">
        <f t="shared" si="70"/>
        <v>0</v>
      </c>
      <c r="N201" s="16">
        <f t="shared" si="70"/>
        <v>0</v>
      </c>
      <c r="O201" s="67"/>
      <c r="P201" s="67"/>
      <c r="Q201" s="67"/>
      <c r="R201" s="67"/>
      <c r="S201" s="20">
        <v>2039</v>
      </c>
      <c r="T201" s="133">
        <f>HLOOKUP($S201,Variable!$B$15:$AE$16,2,FALSE)</f>
        <v>0.55202799726581708</v>
      </c>
      <c r="U201" s="57">
        <f t="shared" si="71"/>
        <v>0</v>
      </c>
      <c r="V201" s="57">
        <f t="shared" si="72"/>
        <v>0</v>
      </c>
      <c r="W201" s="57">
        <f t="shared" si="73"/>
        <v>0</v>
      </c>
      <c r="X201" s="57">
        <f t="shared" si="74"/>
        <v>0</v>
      </c>
      <c r="Y201" s="57">
        <f t="shared" si="75"/>
        <v>0</v>
      </c>
      <c r="Z201" s="57">
        <f t="shared" si="76"/>
        <v>0</v>
      </c>
      <c r="AB201" s="20">
        <v>2039</v>
      </c>
      <c r="AC201" s="16">
        <f t="shared" si="86"/>
        <v>0</v>
      </c>
      <c r="AD201" s="16">
        <f t="shared" si="77"/>
        <v>0</v>
      </c>
      <c r="AE201" s="16">
        <f t="shared" si="77"/>
        <v>0</v>
      </c>
      <c r="AF201" s="16">
        <f t="shared" si="77"/>
        <v>0</v>
      </c>
      <c r="AG201" s="136">
        <f t="shared" si="77"/>
        <v>0</v>
      </c>
      <c r="AH201" s="16">
        <f t="shared" si="77"/>
        <v>0</v>
      </c>
      <c r="AJ201" s="20">
        <v>2039</v>
      </c>
      <c r="AK201" s="133">
        <f>HLOOKUP($S201,Variable!$B$15:$AE$16,2,FALSE)</f>
        <v>0.55202799726581708</v>
      </c>
      <c r="AL201" s="57">
        <f t="shared" si="78"/>
        <v>0</v>
      </c>
      <c r="AM201" s="57">
        <f t="shared" si="79"/>
        <v>0</v>
      </c>
      <c r="AN201" s="57">
        <f t="shared" si="80"/>
        <v>0</v>
      </c>
      <c r="AO201" s="57">
        <f t="shared" si="81"/>
        <v>0</v>
      </c>
      <c r="AP201" s="57">
        <f t="shared" si="82"/>
        <v>0</v>
      </c>
      <c r="AQ201" s="57">
        <f t="shared" si="83"/>
        <v>0</v>
      </c>
      <c r="AS201" s="20">
        <v>2039</v>
      </c>
      <c r="AT201" s="16">
        <f t="shared" si="87"/>
        <v>0</v>
      </c>
      <c r="AU201" s="16">
        <f t="shared" si="84"/>
        <v>0</v>
      </c>
      <c r="AV201" s="16">
        <f t="shared" si="84"/>
        <v>0</v>
      </c>
      <c r="AW201" s="16">
        <f t="shared" si="84"/>
        <v>0</v>
      </c>
      <c r="AX201" s="136">
        <f t="shared" si="84"/>
        <v>0</v>
      </c>
      <c r="AY201" s="16">
        <f t="shared" si="84"/>
        <v>0</v>
      </c>
      <c r="BA201" s="145">
        <v>2039</v>
      </c>
      <c r="BB201" s="16">
        <f>IF($D$14&lt;&gt;"Yes",0,IF($BA201&lt;$E$14,0,IF($BA201&gt;$J$14,0,VLOOKUP($H$14,Variable!$B$21:$AE$64,'Scenario 2'!$BA201-2015,FALSE))))</f>
        <v>0</v>
      </c>
      <c r="BC201" s="16">
        <f>IF($D$15&lt;&gt;"Yes",0,IF($BA201&lt;$E$15,0,IF($BA201&gt;$J$15,0,VLOOKUP($H$15,Variable!$B$21:$AE$64,'Scenario 2'!$BA201-2015,FALSE))))</f>
        <v>0</v>
      </c>
      <c r="BD201" s="16">
        <f>IF($D$16&lt;&gt;"Yes",0,IF($BA201&lt;$E$16,0,IF($BA201&gt;$J$16,0,VLOOKUP($H$16,Variable!$B$21:$AE$64,'Scenario 2'!$BA201-2015,FALSE))))</f>
        <v>0</v>
      </c>
      <c r="BE201" s="16">
        <f>IF($D$17&lt;&gt;"Yes",0,IF($BA201&lt;$E$17,0,IF($BA201&gt;$J$17,0,VLOOKUP($H$17,Variable!$B$21:$AE$64,'Scenario 2'!$BA201-2015,FALSE))))</f>
        <v>0</v>
      </c>
      <c r="BF201" s="16">
        <f>IF($D$18&lt;&gt;"Yes",0,IF($BA201&lt;$E$18,0,IF($BA201&gt;$J$18,0,VLOOKUP($H$18,Variable!$B$21:$AE$64,'Scenario 2'!$BA201-2015,FALSE))))</f>
        <v>0</v>
      </c>
      <c r="BG201" s="16">
        <f>IF($D$19&lt;&gt;"Yes",0,IF($BA201&lt;$E$19,0,IF($BA201&gt;$J$19,0,VLOOKUP($H$19,Variable!$B$21:$AE$64,'Scenario 2'!$BA201-2015,FALSE))))</f>
        <v>0</v>
      </c>
    </row>
    <row r="202" spans="1:59">
      <c r="A202" s="67"/>
      <c r="B202" s="67"/>
      <c r="C202" s="67"/>
      <c r="D202" s="67"/>
      <c r="E202" s="67"/>
      <c r="F202" s="67"/>
      <c r="G202" s="67"/>
      <c r="H202" s="20">
        <v>2040</v>
      </c>
      <c r="I202" s="16">
        <f t="shared" si="85"/>
        <v>0</v>
      </c>
      <c r="J202" s="16">
        <f t="shared" si="70"/>
        <v>0</v>
      </c>
      <c r="K202" s="16">
        <f t="shared" si="70"/>
        <v>0</v>
      </c>
      <c r="L202" s="16">
        <f t="shared" si="70"/>
        <v>0</v>
      </c>
      <c r="M202" s="16">
        <f t="shared" si="70"/>
        <v>0</v>
      </c>
      <c r="N202" s="16">
        <f t="shared" si="70"/>
        <v>0</v>
      </c>
      <c r="O202" s="67"/>
      <c r="P202" s="67"/>
      <c r="Q202" s="67"/>
      <c r="R202" s="67"/>
      <c r="S202" s="20">
        <v>2040</v>
      </c>
      <c r="T202" s="133">
        <f>HLOOKUP($S202,Variable!$B$15:$AE$16,2,FALSE)</f>
        <v>0.56306855721113358</v>
      </c>
      <c r="U202" s="57">
        <f t="shared" si="71"/>
        <v>0</v>
      </c>
      <c r="V202" s="57">
        <f t="shared" si="72"/>
        <v>0</v>
      </c>
      <c r="W202" s="57">
        <f t="shared" si="73"/>
        <v>0</v>
      </c>
      <c r="X202" s="57">
        <f t="shared" si="74"/>
        <v>0</v>
      </c>
      <c r="Y202" s="57">
        <f t="shared" si="75"/>
        <v>0</v>
      </c>
      <c r="Z202" s="57">
        <f t="shared" si="76"/>
        <v>0</v>
      </c>
      <c r="AB202" s="20">
        <v>2040</v>
      </c>
      <c r="AC202" s="16">
        <f t="shared" si="86"/>
        <v>0</v>
      </c>
      <c r="AD202" s="16">
        <f t="shared" si="77"/>
        <v>0</v>
      </c>
      <c r="AE202" s="16">
        <f t="shared" si="77"/>
        <v>0</v>
      </c>
      <c r="AF202" s="16">
        <f t="shared" si="77"/>
        <v>0</v>
      </c>
      <c r="AG202" s="136">
        <f t="shared" si="77"/>
        <v>0</v>
      </c>
      <c r="AH202" s="16">
        <f t="shared" si="77"/>
        <v>0</v>
      </c>
      <c r="AJ202" s="20">
        <v>2040</v>
      </c>
      <c r="AK202" s="133">
        <f>HLOOKUP($S202,Variable!$B$15:$AE$16,2,FALSE)</f>
        <v>0.56306855721113358</v>
      </c>
      <c r="AL202" s="57">
        <f t="shared" si="78"/>
        <v>0</v>
      </c>
      <c r="AM202" s="57">
        <f t="shared" si="79"/>
        <v>0</v>
      </c>
      <c r="AN202" s="57">
        <f t="shared" si="80"/>
        <v>0</v>
      </c>
      <c r="AO202" s="57">
        <f t="shared" si="81"/>
        <v>0</v>
      </c>
      <c r="AP202" s="57">
        <f t="shared" si="82"/>
        <v>0</v>
      </c>
      <c r="AQ202" s="57">
        <f t="shared" si="83"/>
        <v>0</v>
      </c>
      <c r="AS202" s="20">
        <v>2040</v>
      </c>
      <c r="AT202" s="16">
        <f t="shared" si="87"/>
        <v>0</v>
      </c>
      <c r="AU202" s="16">
        <f t="shared" si="84"/>
        <v>0</v>
      </c>
      <c r="AV202" s="16">
        <f t="shared" si="84"/>
        <v>0</v>
      </c>
      <c r="AW202" s="16">
        <f t="shared" si="84"/>
        <v>0</v>
      </c>
      <c r="AX202" s="136">
        <f t="shared" si="84"/>
        <v>0</v>
      </c>
      <c r="AY202" s="16">
        <f t="shared" si="84"/>
        <v>0</v>
      </c>
      <c r="BA202" s="145">
        <v>2040</v>
      </c>
      <c r="BB202" s="16">
        <f>IF($D$14&lt;&gt;"Yes",0,IF($BA202&lt;$E$14,0,IF($BA202&gt;$J$14,0,VLOOKUP($H$14,Variable!$B$21:$AE$64,'Scenario 2'!$BA202-2015,FALSE))))</f>
        <v>0</v>
      </c>
      <c r="BC202" s="16">
        <f>IF($D$15&lt;&gt;"Yes",0,IF($BA202&lt;$E$15,0,IF($BA202&gt;$J$15,0,VLOOKUP($H$15,Variable!$B$21:$AE$64,'Scenario 2'!$BA202-2015,FALSE))))</f>
        <v>0</v>
      </c>
      <c r="BD202" s="16">
        <f>IF($D$16&lt;&gt;"Yes",0,IF($BA202&lt;$E$16,0,IF($BA202&gt;$J$16,0,VLOOKUP($H$16,Variable!$B$21:$AE$64,'Scenario 2'!$BA202-2015,FALSE))))</f>
        <v>0</v>
      </c>
      <c r="BE202" s="16">
        <f>IF($D$17&lt;&gt;"Yes",0,IF($BA202&lt;$E$17,0,IF($BA202&gt;$J$17,0,VLOOKUP($H$17,Variable!$B$21:$AE$64,'Scenario 2'!$BA202-2015,FALSE))))</f>
        <v>0</v>
      </c>
      <c r="BF202" s="16">
        <f>IF($D$18&lt;&gt;"Yes",0,IF($BA202&lt;$E$18,0,IF($BA202&gt;$J$18,0,VLOOKUP($H$18,Variable!$B$21:$AE$64,'Scenario 2'!$BA202-2015,FALSE))))</f>
        <v>0</v>
      </c>
      <c r="BG202" s="16">
        <f>IF($D$19&lt;&gt;"Yes",0,IF($BA202&lt;$E$19,0,IF($BA202&gt;$J$19,0,VLOOKUP($H$19,Variable!$B$21:$AE$64,'Scenario 2'!$BA202-2015,FALSE))))</f>
        <v>0</v>
      </c>
    </row>
    <row r="203" spans="1:59">
      <c r="A203" s="67"/>
      <c r="B203" s="67"/>
      <c r="C203" s="67"/>
      <c r="D203" s="67"/>
      <c r="E203" s="67"/>
      <c r="F203" s="67"/>
      <c r="G203" s="67"/>
      <c r="H203" s="20">
        <v>2041</v>
      </c>
      <c r="I203" s="16">
        <f t="shared" si="85"/>
        <v>0</v>
      </c>
      <c r="J203" s="16">
        <f t="shared" si="70"/>
        <v>0</v>
      </c>
      <c r="K203" s="16">
        <f t="shared" si="70"/>
        <v>0</v>
      </c>
      <c r="L203" s="16">
        <f t="shared" si="70"/>
        <v>0</v>
      </c>
      <c r="M203" s="16">
        <f t="shared" si="70"/>
        <v>0</v>
      </c>
      <c r="N203" s="16">
        <f t="shared" si="70"/>
        <v>0</v>
      </c>
      <c r="O203" s="67"/>
      <c r="P203" s="67"/>
      <c r="Q203" s="67"/>
      <c r="R203" s="67"/>
      <c r="S203" s="20">
        <v>2041</v>
      </c>
      <c r="T203" s="133">
        <f>HLOOKUP($S203,Variable!$B$15:$AE$16,2,FALSE)</f>
        <v>0.57432992835535612</v>
      </c>
      <c r="U203" s="57">
        <f t="shared" si="71"/>
        <v>0</v>
      </c>
      <c r="V203" s="57">
        <f t="shared" si="72"/>
        <v>0</v>
      </c>
      <c r="W203" s="57">
        <f t="shared" si="73"/>
        <v>0</v>
      </c>
      <c r="X203" s="57">
        <f t="shared" si="74"/>
        <v>0</v>
      </c>
      <c r="Y203" s="57">
        <f t="shared" si="75"/>
        <v>0</v>
      </c>
      <c r="Z203" s="57">
        <f t="shared" si="76"/>
        <v>0</v>
      </c>
      <c r="AB203" s="20">
        <v>2041</v>
      </c>
      <c r="AC203" s="16">
        <f t="shared" si="86"/>
        <v>0</v>
      </c>
      <c r="AD203" s="16">
        <f t="shared" si="77"/>
        <v>0</v>
      </c>
      <c r="AE203" s="16">
        <f t="shared" si="77"/>
        <v>0</v>
      </c>
      <c r="AF203" s="16">
        <f t="shared" si="77"/>
        <v>0</v>
      </c>
      <c r="AG203" s="136">
        <f t="shared" si="77"/>
        <v>0</v>
      </c>
      <c r="AH203" s="16">
        <f t="shared" si="77"/>
        <v>0</v>
      </c>
      <c r="AJ203" s="20">
        <v>2041</v>
      </c>
      <c r="AK203" s="133">
        <f>HLOOKUP($S203,Variable!$B$15:$AE$16,2,FALSE)</f>
        <v>0.57432992835535612</v>
      </c>
      <c r="AL203" s="57">
        <f t="shared" si="78"/>
        <v>0</v>
      </c>
      <c r="AM203" s="57">
        <f t="shared" si="79"/>
        <v>0</v>
      </c>
      <c r="AN203" s="57">
        <f t="shared" si="80"/>
        <v>0</v>
      </c>
      <c r="AO203" s="57">
        <f t="shared" si="81"/>
        <v>0</v>
      </c>
      <c r="AP203" s="57">
        <f t="shared" si="82"/>
        <v>0</v>
      </c>
      <c r="AQ203" s="57">
        <f t="shared" si="83"/>
        <v>0</v>
      </c>
      <c r="AS203" s="20">
        <v>2041</v>
      </c>
      <c r="AT203" s="16">
        <f t="shared" si="87"/>
        <v>0</v>
      </c>
      <c r="AU203" s="16">
        <f t="shared" si="84"/>
        <v>0</v>
      </c>
      <c r="AV203" s="16">
        <f t="shared" si="84"/>
        <v>0</v>
      </c>
      <c r="AW203" s="16">
        <f t="shared" si="84"/>
        <v>0</v>
      </c>
      <c r="AX203" s="136">
        <f t="shared" si="84"/>
        <v>0</v>
      </c>
      <c r="AY203" s="16">
        <f t="shared" si="84"/>
        <v>0</v>
      </c>
      <c r="BA203" s="145">
        <v>2041</v>
      </c>
      <c r="BB203" s="16">
        <f>IF($D$14&lt;&gt;"Yes",0,IF($BA203&lt;$E$14,0,IF($BA203&gt;$J$14,0,VLOOKUP($H$14,Variable!$B$21:$AE$64,'Scenario 2'!$BA203-2015,FALSE))))</f>
        <v>0</v>
      </c>
      <c r="BC203" s="16">
        <f>IF($D$15&lt;&gt;"Yes",0,IF($BA203&lt;$E$15,0,IF($BA203&gt;$J$15,0,VLOOKUP($H$15,Variable!$B$21:$AE$64,'Scenario 2'!$BA203-2015,FALSE))))</f>
        <v>0</v>
      </c>
      <c r="BD203" s="16">
        <f>IF($D$16&lt;&gt;"Yes",0,IF($BA203&lt;$E$16,0,IF($BA203&gt;$J$16,0,VLOOKUP($H$16,Variable!$B$21:$AE$64,'Scenario 2'!$BA203-2015,FALSE))))</f>
        <v>0</v>
      </c>
      <c r="BE203" s="16">
        <f>IF($D$17&lt;&gt;"Yes",0,IF($BA203&lt;$E$17,0,IF($BA203&gt;$J$17,0,VLOOKUP($H$17,Variable!$B$21:$AE$64,'Scenario 2'!$BA203-2015,FALSE))))</f>
        <v>0</v>
      </c>
      <c r="BF203" s="16">
        <f>IF($D$18&lt;&gt;"Yes",0,IF($BA203&lt;$E$18,0,IF($BA203&gt;$J$18,0,VLOOKUP($H$18,Variable!$B$21:$AE$64,'Scenario 2'!$BA203-2015,FALSE))))</f>
        <v>0</v>
      </c>
      <c r="BG203" s="16">
        <f>IF($D$19&lt;&gt;"Yes",0,IF($BA203&lt;$E$19,0,IF($BA203&gt;$J$19,0,VLOOKUP($H$19,Variable!$B$21:$AE$64,'Scenario 2'!$BA203-2015,FALSE))))</f>
        <v>0</v>
      </c>
    </row>
    <row r="204" spans="1:59">
      <c r="A204" s="67"/>
      <c r="B204" s="67"/>
      <c r="C204" s="67"/>
      <c r="D204" s="67"/>
      <c r="E204" s="67"/>
      <c r="F204" s="67"/>
      <c r="G204" s="67"/>
      <c r="H204" s="20">
        <v>2042</v>
      </c>
      <c r="I204" s="16">
        <f t="shared" si="85"/>
        <v>0</v>
      </c>
      <c r="J204" s="16">
        <f t="shared" si="70"/>
        <v>0</v>
      </c>
      <c r="K204" s="16">
        <f t="shared" si="70"/>
        <v>0</v>
      </c>
      <c r="L204" s="16">
        <f t="shared" si="70"/>
        <v>0</v>
      </c>
      <c r="M204" s="16">
        <f t="shared" si="70"/>
        <v>0</v>
      </c>
      <c r="N204" s="16">
        <f t="shared" si="70"/>
        <v>0</v>
      </c>
      <c r="O204" s="67"/>
      <c r="P204" s="67"/>
      <c r="Q204" s="67"/>
      <c r="R204" s="67"/>
      <c r="S204" s="20">
        <v>2042</v>
      </c>
      <c r="T204" s="133">
        <f>HLOOKUP($S204,Variable!$B$15:$AE$16,2,FALSE)</f>
        <v>0.58581652692246322</v>
      </c>
      <c r="U204" s="57">
        <f t="shared" si="71"/>
        <v>0</v>
      </c>
      <c r="V204" s="57">
        <f t="shared" si="72"/>
        <v>0</v>
      </c>
      <c r="W204" s="57">
        <f t="shared" si="73"/>
        <v>0</v>
      </c>
      <c r="X204" s="57">
        <f t="shared" si="74"/>
        <v>0</v>
      </c>
      <c r="Y204" s="57">
        <f t="shared" si="75"/>
        <v>0</v>
      </c>
      <c r="Z204" s="57">
        <f t="shared" si="76"/>
        <v>0</v>
      </c>
      <c r="AB204" s="20">
        <v>2042</v>
      </c>
      <c r="AC204" s="16">
        <f t="shared" si="86"/>
        <v>0</v>
      </c>
      <c r="AD204" s="16">
        <f t="shared" si="77"/>
        <v>0</v>
      </c>
      <c r="AE204" s="16">
        <f t="shared" si="77"/>
        <v>0</v>
      </c>
      <c r="AF204" s="16">
        <f t="shared" si="77"/>
        <v>0</v>
      </c>
      <c r="AG204" s="136">
        <f t="shared" si="77"/>
        <v>0</v>
      </c>
      <c r="AH204" s="16">
        <f t="shared" si="77"/>
        <v>0</v>
      </c>
      <c r="AJ204" s="20">
        <v>2042</v>
      </c>
      <c r="AK204" s="133">
        <f>HLOOKUP($S204,Variable!$B$15:$AE$16,2,FALSE)</f>
        <v>0.58581652692246322</v>
      </c>
      <c r="AL204" s="57">
        <f t="shared" si="78"/>
        <v>0</v>
      </c>
      <c r="AM204" s="57">
        <f t="shared" si="79"/>
        <v>0</v>
      </c>
      <c r="AN204" s="57">
        <f t="shared" si="80"/>
        <v>0</v>
      </c>
      <c r="AO204" s="57">
        <f t="shared" si="81"/>
        <v>0</v>
      </c>
      <c r="AP204" s="57">
        <f t="shared" si="82"/>
        <v>0</v>
      </c>
      <c r="AQ204" s="57">
        <f t="shared" si="83"/>
        <v>0</v>
      </c>
      <c r="AS204" s="20">
        <v>2042</v>
      </c>
      <c r="AT204" s="16">
        <f t="shared" si="87"/>
        <v>0</v>
      </c>
      <c r="AU204" s="16">
        <f t="shared" si="84"/>
        <v>0</v>
      </c>
      <c r="AV204" s="16">
        <f t="shared" si="84"/>
        <v>0</v>
      </c>
      <c r="AW204" s="16">
        <f t="shared" si="84"/>
        <v>0</v>
      </c>
      <c r="AX204" s="136">
        <f t="shared" si="84"/>
        <v>0</v>
      </c>
      <c r="AY204" s="16">
        <f t="shared" si="84"/>
        <v>0</v>
      </c>
      <c r="BA204" s="145">
        <v>2042</v>
      </c>
      <c r="BB204" s="16">
        <f>IF($D$14&lt;&gt;"Yes",0,IF($BA204&lt;$E$14,0,IF($BA204&gt;$J$14,0,VLOOKUP($H$14,Variable!$B$21:$AE$64,'Scenario 2'!$BA204-2015,FALSE))))</f>
        <v>0</v>
      </c>
      <c r="BC204" s="16">
        <f>IF($D$15&lt;&gt;"Yes",0,IF($BA204&lt;$E$15,0,IF($BA204&gt;$J$15,0,VLOOKUP($H$15,Variable!$B$21:$AE$64,'Scenario 2'!$BA204-2015,FALSE))))</f>
        <v>0</v>
      </c>
      <c r="BD204" s="16">
        <f>IF($D$16&lt;&gt;"Yes",0,IF($BA204&lt;$E$16,0,IF($BA204&gt;$J$16,0,VLOOKUP($H$16,Variable!$B$21:$AE$64,'Scenario 2'!$BA204-2015,FALSE))))</f>
        <v>0</v>
      </c>
      <c r="BE204" s="16">
        <f>IF($D$17&lt;&gt;"Yes",0,IF($BA204&lt;$E$17,0,IF($BA204&gt;$J$17,0,VLOOKUP($H$17,Variable!$B$21:$AE$64,'Scenario 2'!$BA204-2015,FALSE))))</f>
        <v>0</v>
      </c>
      <c r="BF204" s="16">
        <f>IF($D$18&lt;&gt;"Yes",0,IF($BA204&lt;$E$18,0,IF($BA204&gt;$J$18,0,VLOOKUP($H$18,Variable!$B$21:$AE$64,'Scenario 2'!$BA204-2015,FALSE))))</f>
        <v>0</v>
      </c>
      <c r="BG204" s="16">
        <f>IF($D$19&lt;&gt;"Yes",0,IF($BA204&lt;$E$19,0,IF($BA204&gt;$J$19,0,VLOOKUP($H$19,Variable!$B$21:$AE$64,'Scenario 2'!$BA204-2015,FALSE))))</f>
        <v>0</v>
      </c>
    </row>
    <row r="205" spans="1:59">
      <c r="A205" s="67"/>
      <c r="B205" s="67"/>
      <c r="C205" s="67"/>
      <c r="D205" s="67"/>
      <c r="E205" s="67"/>
      <c r="F205" s="67"/>
      <c r="G205" s="67"/>
      <c r="H205" s="20">
        <v>2043</v>
      </c>
      <c r="I205" s="16">
        <f t="shared" si="85"/>
        <v>0</v>
      </c>
      <c r="J205" s="16">
        <f t="shared" si="70"/>
        <v>0</v>
      </c>
      <c r="K205" s="16">
        <f t="shared" si="70"/>
        <v>0</v>
      </c>
      <c r="L205" s="16">
        <f t="shared" si="70"/>
        <v>0</v>
      </c>
      <c r="M205" s="16">
        <f t="shared" si="70"/>
        <v>0</v>
      </c>
      <c r="N205" s="16">
        <f t="shared" si="70"/>
        <v>0</v>
      </c>
      <c r="O205" s="67"/>
      <c r="P205" s="67"/>
      <c r="Q205" s="67"/>
      <c r="R205" s="67"/>
      <c r="S205" s="20">
        <v>2043</v>
      </c>
      <c r="T205" s="133">
        <f>HLOOKUP($S205,Variable!$B$15:$AE$16,2,FALSE)</f>
        <v>0.59753285746091256</v>
      </c>
      <c r="U205" s="57">
        <f t="shared" si="71"/>
        <v>0</v>
      </c>
      <c r="V205" s="57">
        <f t="shared" si="72"/>
        <v>0</v>
      </c>
      <c r="W205" s="57">
        <f t="shared" si="73"/>
        <v>0</v>
      </c>
      <c r="X205" s="57">
        <f t="shared" si="74"/>
        <v>0</v>
      </c>
      <c r="Y205" s="57">
        <f t="shared" si="75"/>
        <v>0</v>
      </c>
      <c r="Z205" s="57">
        <f t="shared" si="76"/>
        <v>0</v>
      </c>
      <c r="AB205" s="20">
        <v>2043</v>
      </c>
      <c r="AC205" s="16">
        <f t="shared" si="86"/>
        <v>0</v>
      </c>
      <c r="AD205" s="16">
        <f t="shared" si="77"/>
        <v>0</v>
      </c>
      <c r="AE205" s="16">
        <f t="shared" si="77"/>
        <v>0</v>
      </c>
      <c r="AF205" s="16">
        <f t="shared" si="77"/>
        <v>0</v>
      </c>
      <c r="AG205" s="136">
        <f t="shared" si="77"/>
        <v>0</v>
      </c>
      <c r="AH205" s="16">
        <f t="shared" si="77"/>
        <v>0</v>
      </c>
      <c r="AJ205" s="20">
        <v>2043</v>
      </c>
      <c r="AK205" s="133">
        <f>HLOOKUP($S205,Variable!$B$15:$AE$16,2,FALSE)</f>
        <v>0.59753285746091256</v>
      </c>
      <c r="AL205" s="57">
        <f t="shared" si="78"/>
        <v>0</v>
      </c>
      <c r="AM205" s="57">
        <f t="shared" si="79"/>
        <v>0</v>
      </c>
      <c r="AN205" s="57">
        <f t="shared" si="80"/>
        <v>0</v>
      </c>
      <c r="AO205" s="57">
        <f t="shared" si="81"/>
        <v>0</v>
      </c>
      <c r="AP205" s="57">
        <f t="shared" si="82"/>
        <v>0</v>
      </c>
      <c r="AQ205" s="57">
        <f t="shared" si="83"/>
        <v>0</v>
      </c>
      <c r="AS205" s="20">
        <v>2043</v>
      </c>
      <c r="AT205" s="16">
        <f t="shared" si="87"/>
        <v>0</v>
      </c>
      <c r="AU205" s="16">
        <f t="shared" si="84"/>
        <v>0</v>
      </c>
      <c r="AV205" s="16">
        <f t="shared" si="84"/>
        <v>0</v>
      </c>
      <c r="AW205" s="16">
        <f t="shared" si="84"/>
        <v>0</v>
      </c>
      <c r="AX205" s="136">
        <f t="shared" si="84"/>
        <v>0</v>
      </c>
      <c r="AY205" s="16">
        <f t="shared" si="84"/>
        <v>0</v>
      </c>
      <c r="BA205" s="145">
        <v>2043</v>
      </c>
      <c r="BB205" s="16">
        <f>IF($D$14&lt;&gt;"Yes",0,IF($BA205&lt;$E$14,0,IF($BA205&gt;$J$14,0,VLOOKUP($H$14,Variable!$B$21:$AE$64,'Scenario 2'!$BA205-2015,FALSE))))</f>
        <v>0</v>
      </c>
      <c r="BC205" s="16">
        <f>IF($D$15&lt;&gt;"Yes",0,IF($BA205&lt;$E$15,0,IF($BA205&gt;$J$15,0,VLOOKUP($H$15,Variable!$B$21:$AE$64,'Scenario 2'!$BA205-2015,FALSE))))</f>
        <v>0</v>
      </c>
      <c r="BD205" s="16">
        <f>IF($D$16&lt;&gt;"Yes",0,IF($BA205&lt;$E$16,0,IF($BA205&gt;$J$16,0,VLOOKUP($H$16,Variable!$B$21:$AE$64,'Scenario 2'!$BA205-2015,FALSE))))</f>
        <v>0</v>
      </c>
      <c r="BE205" s="16">
        <f>IF($D$17&lt;&gt;"Yes",0,IF($BA205&lt;$E$17,0,IF($BA205&gt;$J$17,0,VLOOKUP($H$17,Variable!$B$21:$AE$64,'Scenario 2'!$BA205-2015,FALSE))))</f>
        <v>0</v>
      </c>
      <c r="BF205" s="16">
        <f>IF($D$18&lt;&gt;"Yes",0,IF($BA205&lt;$E$18,0,IF($BA205&gt;$J$18,0,VLOOKUP($H$18,Variable!$B$21:$AE$64,'Scenario 2'!$BA205-2015,FALSE))))</f>
        <v>0</v>
      </c>
      <c r="BG205" s="16">
        <f>IF($D$19&lt;&gt;"Yes",0,IF($BA205&lt;$E$19,0,IF($BA205&gt;$J$19,0,VLOOKUP($H$19,Variable!$B$21:$AE$64,'Scenario 2'!$BA205-2015,FALSE))))</f>
        <v>0</v>
      </c>
    </row>
    <row r="206" spans="1:59">
      <c r="A206" s="67"/>
      <c r="B206" s="67"/>
      <c r="C206" s="67"/>
      <c r="D206" s="67"/>
      <c r="E206" s="67"/>
      <c r="F206" s="67"/>
      <c r="G206" s="67"/>
      <c r="H206" s="20">
        <v>2044</v>
      </c>
      <c r="I206" s="16">
        <f t="shared" si="85"/>
        <v>0</v>
      </c>
      <c r="J206" s="16">
        <f t="shared" si="70"/>
        <v>0</v>
      </c>
      <c r="K206" s="16">
        <f t="shared" si="70"/>
        <v>0</v>
      </c>
      <c r="L206" s="16">
        <f t="shared" si="70"/>
        <v>0</v>
      </c>
      <c r="M206" s="16">
        <f t="shared" si="70"/>
        <v>0</v>
      </c>
      <c r="N206" s="16">
        <f t="shared" si="70"/>
        <v>0</v>
      </c>
      <c r="O206" s="67"/>
      <c r="P206" s="67"/>
      <c r="Q206" s="67"/>
      <c r="R206" s="67"/>
      <c r="S206" s="20">
        <v>2044</v>
      </c>
      <c r="T206" s="133">
        <f>HLOOKUP($S206,Variable!$B$15:$AE$16,2,FALSE)</f>
        <v>0.60948351461013084</v>
      </c>
      <c r="U206" s="57">
        <f t="shared" si="71"/>
        <v>0</v>
      </c>
      <c r="V206" s="57">
        <f t="shared" si="72"/>
        <v>0</v>
      </c>
      <c r="W206" s="57">
        <f t="shared" si="73"/>
        <v>0</v>
      </c>
      <c r="X206" s="57">
        <f t="shared" si="74"/>
        <v>0</v>
      </c>
      <c r="Y206" s="57">
        <f t="shared" si="75"/>
        <v>0</v>
      </c>
      <c r="Z206" s="57">
        <f t="shared" si="76"/>
        <v>0</v>
      </c>
      <c r="AB206" s="20">
        <v>2044</v>
      </c>
      <c r="AC206" s="16">
        <f t="shared" si="86"/>
        <v>0</v>
      </c>
      <c r="AD206" s="16">
        <f t="shared" si="77"/>
        <v>0</v>
      </c>
      <c r="AE206" s="16">
        <f t="shared" si="77"/>
        <v>0</v>
      </c>
      <c r="AF206" s="16">
        <f t="shared" si="77"/>
        <v>0</v>
      </c>
      <c r="AG206" s="136">
        <f t="shared" si="77"/>
        <v>0</v>
      </c>
      <c r="AH206" s="16">
        <f t="shared" si="77"/>
        <v>0</v>
      </c>
      <c r="AJ206" s="20">
        <v>2044</v>
      </c>
      <c r="AK206" s="133">
        <f>HLOOKUP($S206,Variable!$B$15:$AE$16,2,FALSE)</f>
        <v>0.60948351461013084</v>
      </c>
      <c r="AL206" s="57">
        <f t="shared" si="78"/>
        <v>0</v>
      </c>
      <c r="AM206" s="57">
        <f t="shared" si="79"/>
        <v>0</v>
      </c>
      <c r="AN206" s="57">
        <f t="shared" si="80"/>
        <v>0</v>
      </c>
      <c r="AO206" s="57">
        <f t="shared" si="81"/>
        <v>0</v>
      </c>
      <c r="AP206" s="57">
        <f t="shared" si="82"/>
        <v>0</v>
      </c>
      <c r="AQ206" s="57">
        <f t="shared" si="83"/>
        <v>0</v>
      </c>
      <c r="AS206" s="20">
        <v>2044</v>
      </c>
      <c r="AT206" s="16">
        <f t="shared" si="87"/>
        <v>0</v>
      </c>
      <c r="AU206" s="16">
        <f t="shared" si="84"/>
        <v>0</v>
      </c>
      <c r="AV206" s="16">
        <f t="shared" si="84"/>
        <v>0</v>
      </c>
      <c r="AW206" s="16">
        <f t="shared" si="84"/>
        <v>0</v>
      </c>
      <c r="AX206" s="136">
        <f t="shared" si="84"/>
        <v>0</v>
      </c>
      <c r="AY206" s="16">
        <f t="shared" si="84"/>
        <v>0</v>
      </c>
      <c r="BA206" s="145">
        <v>2044</v>
      </c>
      <c r="BB206" s="16">
        <f>IF($D$14&lt;&gt;"Yes",0,IF($BA206&lt;$E$14,0,IF($BA206&gt;$J$14,0,VLOOKUP($H$14,Variable!$B$21:$AE$64,'Scenario 2'!$BA206-2015,FALSE))))</f>
        <v>0</v>
      </c>
      <c r="BC206" s="16">
        <f>IF($D$15&lt;&gt;"Yes",0,IF($BA206&lt;$E$15,0,IF($BA206&gt;$J$15,0,VLOOKUP($H$15,Variable!$B$21:$AE$64,'Scenario 2'!$BA206-2015,FALSE))))</f>
        <v>0</v>
      </c>
      <c r="BD206" s="16">
        <f>IF($D$16&lt;&gt;"Yes",0,IF($BA206&lt;$E$16,0,IF($BA206&gt;$J$16,0,VLOOKUP($H$16,Variable!$B$21:$AE$64,'Scenario 2'!$BA206-2015,FALSE))))</f>
        <v>0</v>
      </c>
      <c r="BE206" s="16">
        <f>IF($D$17&lt;&gt;"Yes",0,IF($BA206&lt;$E$17,0,IF($BA206&gt;$J$17,0,VLOOKUP($H$17,Variable!$B$21:$AE$64,'Scenario 2'!$BA206-2015,FALSE))))</f>
        <v>0</v>
      </c>
      <c r="BF206" s="16">
        <f>IF($D$18&lt;&gt;"Yes",0,IF($BA206&lt;$E$18,0,IF($BA206&gt;$J$18,0,VLOOKUP($H$18,Variable!$B$21:$AE$64,'Scenario 2'!$BA206-2015,FALSE))))</f>
        <v>0</v>
      </c>
      <c r="BG206" s="16">
        <f>IF($D$19&lt;&gt;"Yes",0,IF($BA206&lt;$E$19,0,IF($BA206&gt;$J$19,0,VLOOKUP($H$19,Variable!$B$21:$AE$64,'Scenario 2'!$BA206-2015,FALSE))))</f>
        <v>0</v>
      </c>
    </row>
    <row r="207" spans="1:59">
      <c r="A207" s="67"/>
      <c r="B207" s="67"/>
      <c r="C207" s="67"/>
      <c r="D207" s="67"/>
      <c r="E207" s="67"/>
      <c r="F207" s="67"/>
      <c r="G207" s="67"/>
      <c r="H207" s="20">
        <v>2045</v>
      </c>
      <c r="I207" s="16">
        <f t="shared" si="85"/>
        <v>0</v>
      </c>
      <c r="J207" s="16">
        <f t="shared" si="70"/>
        <v>0</v>
      </c>
      <c r="K207" s="16">
        <f t="shared" si="70"/>
        <v>0</v>
      </c>
      <c r="L207" s="16">
        <f t="shared" si="70"/>
        <v>0</v>
      </c>
      <c r="M207" s="16">
        <f t="shared" si="70"/>
        <v>0</v>
      </c>
      <c r="N207" s="16">
        <f t="shared" si="70"/>
        <v>0</v>
      </c>
      <c r="O207" s="67"/>
      <c r="P207" s="67"/>
      <c r="Q207" s="67"/>
      <c r="R207" s="67"/>
      <c r="S207" s="21">
        <v>2045</v>
      </c>
      <c r="T207" s="134">
        <f>HLOOKUP($S207,Variable!$B$15:$AE$16,2,FALSE)</f>
        <v>0.62167318490233348</v>
      </c>
      <c r="U207" s="53">
        <f t="shared" si="71"/>
        <v>0</v>
      </c>
      <c r="V207" s="53">
        <f t="shared" si="72"/>
        <v>0</v>
      </c>
      <c r="W207" s="53">
        <f t="shared" si="73"/>
        <v>0</v>
      </c>
      <c r="X207" s="53">
        <f t="shared" si="74"/>
        <v>0</v>
      </c>
      <c r="Y207" s="53">
        <f t="shared" si="75"/>
        <v>0</v>
      </c>
      <c r="Z207" s="53">
        <f t="shared" si="76"/>
        <v>0</v>
      </c>
      <c r="AB207" s="21">
        <v>2045</v>
      </c>
      <c r="AC207" s="17">
        <f t="shared" si="86"/>
        <v>0</v>
      </c>
      <c r="AD207" s="17">
        <f t="shared" si="77"/>
        <v>0</v>
      </c>
      <c r="AE207" s="17">
        <f t="shared" si="77"/>
        <v>0</v>
      </c>
      <c r="AF207" s="17">
        <f t="shared" si="77"/>
        <v>0</v>
      </c>
      <c r="AG207" s="137">
        <f t="shared" si="77"/>
        <v>0</v>
      </c>
      <c r="AH207" s="17">
        <f t="shared" si="77"/>
        <v>0</v>
      </c>
      <c r="AJ207" s="21">
        <v>2045</v>
      </c>
      <c r="AK207" s="134">
        <f>HLOOKUP($S207,Variable!$B$15:$AE$16,2,FALSE)</f>
        <v>0.62167318490233348</v>
      </c>
      <c r="AL207" s="53">
        <f t="shared" si="78"/>
        <v>0</v>
      </c>
      <c r="AM207" s="53">
        <f t="shared" si="79"/>
        <v>0</v>
      </c>
      <c r="AN207" s="53">
        <f t="shared" si="80"/>
        <v>0</v>
      </c>
      <c r="AO207" s="53">
        <f t="shared" si="81"/>
        <v>0</v>
      </c>
      <c r="AP207" s="53">
        <f t="shared" si="82"/>
        <v>0</v>
      </c>
      <c r="AQ207" s="53">
        <f t="shared" si="83"/>
        <v>0</v>
      </c>
      <c r="AS207" s="21">
        <v>2045</v>
      </c>
      <c r="AT207" s="17">
        <f t="shared" si="87"/>
        <v>0</v>
      </c>
      <c r="AU207" s="17">
        <f t="shared" si="84"/>
        <v>0</v>
      </c>
      <c r="AV207" s="17">
        <f t="shared" si="84"/>
        <v>0</v>
      </c>
      <c r="AW207" s="17">
        <f t="shared" si="84"/>
        <v>0</v>
      </c>
      <c r="AX207" s="137">
        <f t="shared" si="84"/>
        <v>0</v>
      </c>
      <c r="AY207" s="17">
        <f t="shared" si="84"/>
        <v>0</v>
      </c>
      <c r="BA207" s="103">
        <v>2045</v>
      </c>
      <c r="BB207" s="17">
        <f>IF($D$14&lt;&gt;"Yes",0,IF($BA207&lt;$E$14,0,IF($BA207&gt;$J$14,0,VLOOKUP($H$14,Variable!$B$21:$AE$64,'Scenario 2'!$BA207-2015,FALSE))))</f>
        <v>0</v>
      </c>
      <c r="BC207" s="17">
        <f>IF($D$15&lt;&gt;"Yes",0,IF($BA207&lt;$E$15,0,IF($BA207&gt;$J$15,0,VLOOKUP($H$15,Variable!$B$21:$AE$64,'Scenario 2'!$BA207-2015,FALSE))))</f>
        <v>0</v>
      </c>
      <c r="BD207" s="17">
        <f>IF($D$16&lt;&gt;"Yes",0,IF($BA207&lt;$E$16,0,IF($BA207&gt;$J$16,0,VLOOKUP($H$16,Variable!$B$21:$AE$64,'Scenario 2'!$BA207-2015,FALSE))))</f>
        <v>0</v>
      </c>
      <c r="BE207" s="17">
        <f>IF($D$17&lt;&gt;"Yes",0,IF($BA207&lt;$E$17,0,IF($BA207&gt;$J$17,0,VLOOKUP($H$17,Variable!$B$21:$AE$64,'Scenario 2'!$BA207-2015,FALSE))))</f>
        <v>0</v>
      </c>
      <c r="BF207" s="17">
        <f>IF($D$18&lt;&gt;"Yes",0,IF($BA207&lt;$E$18,0,IF($BA207&gt;$J$18,0,VLOOKUP($H$18,Variable!$B$21:$AE$64,'Scenario 2'!$BA207-2015,FALSE))))</f>
        <v>0</v>
      </c>
      <c r="BG207" s="17">
        <f>IF($D$19&lt;&gt;"Yes",0,IF($BA207&lt;$E$19,0,IF($BA207&gt;$J$19,0,VLOOKUP($H$19,Variable!$B$21:$AE$64,'Scenario 2'!$BA207-2015,FALSE))))</f>
        <v>0</v>
      </c>
    </row>
    <row r="208" spans="1:59">
      <c r="H208" s="55" t="s">
        <v>26</v>
      </c>
      <c r="I208" s="54">
        <f t="shared" ref="I208:N208" si="88">SUM(I179:I207)</f>
        <v>17590315.36542847</v>
      </c>
      <c r="J208" s="54">
        <f t="shared" si="88"/>
        <v>16584702.505322946</v>
      </c>
      <c r="K208" s="54">
        <f t="shared" si="88"/>
        <v>16164393.428314285</v>
      </c>
      <c r="L208" s="54">
        <f t="shared" si="88"/>
        <v>10069315.639630761</v>
      </c>
      <c r="M208" s="54">
        <f t="shared" si="88"/>
        <v>14415896.572164934</v>
      </c>
      <c r="N208" s="54">
        <f t="shared" si="88"/>
        <v>0</v>
      </c>
    </row>
  </sheetData>
  <mergeCells count="21">
    <mergeCell ref="C24:G24"/>
    <mergeCell ref="H4:I4"/>
    <mergeCell ref="J4:K4"/>
    <mergeCell ref="L4:M4"/>
    <mergeCell ref="N4:O4"/>
    <mergeCell ref="C5:G5"/>
    <mergeCell ref="C6:G6"/>
    <mergeCell ref="D12:E12"/>
    <mergeCell ref="F12:G12"/>
    <mergeCell ref="I12:J12"/>
    <mergeCell ref="K12:L12"/>
    <mergeCell ref="M12:N12"/>
    <mergeCell ref="I35:J35"/>
    <mergeCell ref="H41:I41"/>
    <mergeCell ref="H74:I74"/>
    <mergeCell ref="C26:G26"/>
    <mergeCell ref="C27:G27"/>
    <mergeCell ref="C28:G28"/>
    <mergeCell ref="C29:G29"/>
    <mergeCell ref="C30:G30"/>
    <mergeCell ref="C35:G35"/>
  </mergeCells>
  <dataValidations count="5">
    <dataValidation type="whole" operator="greaterThanOrEqual" allowBlank="1" showInputMessage="1" showErrorMessage="1" error="COD Must be 2019 or later." sqref="G14:G19">
      <formula1>2019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list" allowBlank="1" showInputMessage="1" showErrorMessage="1" sqref="D14:D19 F14:F19">
      <formula1>"Yes,No"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H14:H19">
      <formula1>Water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P208"/>
  <sheetViews>
    <sheetView showGridLines="0" tabSelected="1" workbookViewId="0">
      <selection activeCell="C16" sqref="C16"/>
    </sheetView>
  </sheetViews>
  <sheetFormatPr defaultRowHeight="12" outlineLevelCol="1"/>
  <cols>
    <col min="1" max="1" width="2.85546875" style="23" customWidth="1"/>
    <col min="2" max="2" width="5" style="23" customWidth="1"/>
    <col min="3" max="3" width="29" style="23" customWidth="1"/>
    <col min="4" max="7" width="7.140625" style="23" customWidth="1"/>
    <col min="8" max="8" width="10.7109375" style="23" customWidth="1"/>
    <col min="9" max="14" width="11.42578125" style="23" customWidth="1"/>
    <col min="15" max="15" width="10.7109375" style="23" customWidth="1"/>
    <col min="16" max="17" width="2.85546875" style="23" customWidth="1"/>
    <col min="18" max="18" width="39.28515625" style="23" customWidth="1"/>
    <col min="19" max="19" width="9.140625" style="23" customWidth="1" outlineLevel="1"/>
    <col min="20" max="26" width="10.42578125" style="23" customWidth="1" outlineLevel="1"/>
    <col min="27" max="28" width="9.140625" style="23" customWidth="1" outlineLevel="1"/>
    <col min="29" max="34" width="10.42578125" style="23" customWidth="1" outlineLevel="1"/>
    <col min="35" max="36" width="9.140625" style="23" customWidth="1" outlineLevel="1"/>
    <col min="37" max="43" width="10.42578125" style="23" customWidth="1" outlineLevel="1"/>
    <col min="44" max="45" width="9.140625" style="23" customWidth="1" outlineLevel="1"/>
    <col min="46" max="51" width="10.42578125" style="23" customWidth="1" outlineLevel="1"/>
    <col min="52" max="53" width="9.140625" style="23" customWidth="1" outlineLevel="1"/>
    <col min="54" max="59" width="10.42578125" style="23" customWidth="1" outlineLevel="1"/>
    <col min="60" max="61" width="9.140625" style="23" customWidth="1" outlineLevel="1"/>
    <col min="62" max="67" width="10.42578125" style="23" customWidth="1" outlineLevel="1"/>
    <col min="68" max="68" width="9.140625" style="23"/>
    <col min="69" max="16384" width="9.140625" style="67"/>
  </cols>
  <sheetData>
    <row r="1" spans="2:18" ht="12.75">
      <c r="Q1" s="67"/>
      <c r="R1" s="41" t="s">
        <v>48</v>
      </c>
    </row>
    <row r="2" spans="2:18">
      <c r="B2" s="25" t="s">
        <v>392</v>
      </c>
    </row>
    <row r="3" spans="2:18">
      <c r="B3" s="25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119" t="s">
        <v>0</v>
      </c>
      <c r="C5" s="337" t="s">
        <v>113</v>
      </c>
      <c r="D5" s="338"/>
      <c r="E5" s="338"/>
      <c r="F5" s="338"/>
      <c r="G5" s="339"/>
      <c r="H5" s="119" t="s">
        <v>8</v>
      </c>
      <c r="I5" s="119" t="s">
        <v>9</v>
      </c>
      <c r="J5" s="119" t="s">
        <v>8</v>
      </c>
      <c r="K5" s="119" t="s">
        <v>9</v>
      </c>
      <c r="L5" s="119" t="s">
        <v>8</v>
      </c>
      <c r="M5" s="119" t="s">
        <v>9</v>
      </c>
      <c r="N5" s="119" t="s">
        <v>8</v>
      </c>
      <c r="O5" s="119" t="s">
        <v>9</v>
      </c>
    </row>
    <row r="6" spans="2:18">
      <c r="B6" s="71">
        <v>3</v>
      </c>
      <c r="C6" s="340" t="s">
        <v>3</v>
      </c>
      <c r="D6" s="341"/>
      <c r="E6" s="341"/>
      <c r="F6" s="341"/>
      <c r="G6" s="342"/>
      <c r="H6" s="6">
        <f>VLOOKUP($C6,Tables!$A2:$E9,2,FALSE)</f>
        <v>0.84</v>
      </c>
      <c r="I6" s="6">
        <f>VLOOKUP($C6,Tables!$A2:$E9,3,FALSE)</f>
        <v>0.84</v>
      </c>
      <c r="J6" s="6">
        <f>VLOOKUP($C6,Tables!$A2:$F9,4,FALSE)</f>
        <v>0.5</v>
      </c>
      <c r="K6" s="6">
        <f>VLOOKUP($C6,Tables!$A2:$F9,5,FALSE)</f>
        <v>0.5</v>
      </c>
      <c r="L6" s="7">
        <f>IF(ISERROR(H6*530*8760),"N/A",H6*530*8760)</f>
        <v>3899952</v>
      </c>
      <c r="M6" s="7">
        <f>IF(ISERROR(I6*530*8760),"N/A",I6*530*8760)</f>
        <v>3899952</v>
      </c>
      <c r="N6" s="7">
        <f>IF(ISERROR(J6*530*8760),"N/A",J6*530*8760)</f>
        <v>2321400</v>
      </c>
      <c r="O6" s="7">
        <f>IF(ISERROR(K6*530*8760),"N/A",K6*530*8760)</f>
        <v>2321400</v>
      </c>
    </row>
    <row r="9" spans="2:18">
      <c r="B9" s="25" t="s">
        <v>396</v>
      </c>
      <c r="H9" s="44"/>
    </row>
    <row r="10" spans="2:18">
      <c r="B10" s="25"/>
      <c r="H10" s="44"/>
    </row>
    <row r="11" spans="2:18">
      <c r="H11" s="67"/>
      <c r="K11" s="27" t="s">
        <v>124</v>
      </c>
      <c r="M11" s="89" t="s">
        <v>236</v>
      </c>
      <c r="N11" s="89"/>
    </row>
    <row r="12" spans="2:18">
      <c r="D12" s="336" t="s">
        <v>230</v>
      </c>
      <c r="E12" s="336"/>
      <c r="F12" s="336" t="s">
        <v>231</v>
      </c>
      <c r="G12" s="336"/>
      <c r="H12" s="67"/>
      <c r="I12" s="337" t="s">
        <v>18</v>
      </c>
      <c r="J12" s="339"/>
      <c r="K12" s="337" t="s">
        <v>36</v>
      </c>
      <c r="L12" s="339"/>
      <c r="M12" s="345" t="s">
        <v>36</v>
      </c>
      <c r="N12" s="346"/>
    </row>
    <row r="13" spans="2:18">
      <c r="B13" s="119" t="s">
        <v>0</v>
      </c>
      <c r="C13" s="119" t="s">
        <v>1</v>
      </c>
      <c r="D13" s="119" t="s">
        <v>367</v>
      </c>
      <c r="E13" s="119" t="s">
        <v>368</v>
      </c>
      <c r="F13" s="119" t="s">
        <v>367</v>
      </c>
      <c r="G13" s="119" t="s">
        <v>368</v>
      </c>
      <c r="H13" s="119" t="s">
        <v>160</v>
      </c>
      <c r="I13" s="119" t="s">
        <v>8</v>
      </c>
      <c r="J13" s="119" t="s">
        <v>9</v>
      </c>
      <c r="K13" s="119" t="s">
        <v>8</v>
      </c>
      <c r="L13" s="119" t="s">
        <v>9</v>
      </c>
      <c r="M13" s="146" t="s">
        <v>8</v>
      </c>
      <c r="N13" s="146" t="s">
        <v>9</v>
      </c>
    </row>
    <row r="14" spans="2:18">
      <c r="B14" s="8">
        <f>B6</f>
        <v>3</v>
      </c>
      <c r="C14" s="13" t="s">
        <v>416</v>
      </c>
      <c r="D14" s="13" t="s">
        <v>235</v>
      </c>
      <c r="E14" s="13"/>
      <c r="F14" s="13" t="s">
        <v>235</v>
      </c>
      <c r="G14" s="13"/>
      <c r="H14" s="72" t="s">
        <v>129</v>
      </c>
      <c r="I14" s="71">
        <v>2026</v>
      </c>
      <c r="J14" s="71">
        <v>2026</v>
      </c>
      <c r="K14" s="71">
        <v>2018</v>
      </c>
      <c r="L14" s="71">
        <v>2018</v>
      </c>
      <c r="M14" s="146">
        <f t="shared" ref="M14:N19" si="0">IF($C14="","",IF(K14="",I14,K14))</f>
        <v>2018</v>
      </c>
      <c r="N14" s="146">
        <f t="shared" si="0"/>
        <v>2018</v>
      </c>
    </row>
    <row r="15" spans="2:18">
      <c r="B15" s="8" t="str">
        <f>CONCATENATE($B$6,"A")</f>
        <v>3A</v>
      </c>
      <c r="C15" s="13" t="s">
        <v>417</v>
      </c>
      <c r="D15" s="13" t="s">
        <v>235</v>
      </c>
      <c r="E15" s="13"/>
      <c r="F15" s="13" t="s">
        <v>235</v>
      </c>
      <c r="G15" s="13"/>
      <c r="H15" s="72" t="s">
        <v>143</v>
      </c>
      <c r="I15" s="71">
        <v>2025</v>
      </c>
      <c r="J15" s="71">
        <v>2025</v>
      </c>
      <c r="K15" s="71">
        <v>2020</v>
      </c>
      <c r="L15" s="71">
        <v>2020</v>
      </c>
      <c r="M15" s="146">
        <f t="shared" si="0"/>
        <v>2020</v>
      </c>
      <c r="N15" s="146">
        <f t="shared" si="0"/>
        <v>2020</v>
      </c>
    </row>
    <row r="16" spans="2:18">
      <c r="B16" s="8" t="str">
        <f>CONCATENATE($B$6,"B")</f>
        <v>3B</v>
      </c>
      <c r="C16" s="13" t="s">
        <v>418</v>
      </c>
      <c r="D16" s="13" t="s">
        <v>235</v>
      </c>
      <c r="E16" s="13"/>
      <c r="F16" s="13" t="s">
        <v>235</v>
      </c>
      <c r="G16" s="13"/>
      <c r="H16" s="72" t="s">
        <v>144</v>
      </c>
      <c r="I16" s="71">
        <v>2023</v>
      </c>
      <c r="J16" s="71">
        <v>2023</v>
      </c>
      <c r="K16" s="71">
        <v>2022</v>
      </c>
      <c r="L16" s="71">
        <v>2022</v>
      </c>
      <c r="M16" s="146">
        <f t="shared" si="0"/>
        <v>2022</v>
      </c>
      <c r="N16" s="146">
        <f t="shared" si="0"/>
        <v>2022</v>
      </c>
    </row>
    <row r="17" spans="2:14">
      <c r="B17" s="8" t="str">
        <f>CONCATENATE($B$6,"C")</f>
        <v>3C</v>
      </c>
      <c r="C17" s="13" t="s">
        <v>416</v>
      </c>
      <c r="D17" s="13" t="s">
        <v>235</v>
      </c>
      <c r="E17" s="13"/>
      <c r="F17" s="13" t="s">
        <v>235</v>
      </c>
      <c r="G17" s="13"/>
      <c r="H17" s="72" t="s">
        <v>145</v>
      </c>
      <c r="I17" s="71">
        <v>2021</v>
      </c>
      <c r="J17" s="71">
        <v>2024</v>
      </c>
      <c r="K17" s="71">
        <v>2018</v>
      </c>
      <c r="L17" s="71">
        <v>2018</v>
      </c>
      <c r="M17" s="146">
        <f t="shared" si="0"/>
        <v>2018</v>
      </c>
      <c r="N17" s="146">
        <f t="shared" si="0"/>
        <v>2018</v>
      </c>
    </row>
    <row r="18" spans="2:14">
      <c r="B18" s="8" t="str">
        <f>CONCATENATE($B$6,"D")</f>
        <v>3D</v>
      </c>
      <c r="C18" s="13" t="s">
        <v>416</v>
      </c>
      <c r="D18" s="13" t="s">
        <v>235</v>
      </c>
      <c r="E18" s="13"/>
      <c r="F18" s="13" t="s">
        <v>235</v>
      </c>
      <c r="G18" s="13"/>
      <c r="H18" s="72" t="s">
        <v>146</v>
      </c>
      <c r="I18" s="71">
        <v>2021</v>
      </c>
      <c r="J18" s="71">
        <v>2026</v>
      </c>
      <c r="K18" s="71">
        <v>2018</v>
      </c>
      <c r="L18" s="71">
        <v>2018</v>
      </c>
      <c r="M18" s="146">
        <f t="shared" si="0"/>
        <v>2018</v>
      </c>
      <c r="N18" s="146">
        <f t="shared" si="0"/>
        <v>2018</v>
      </c>
    </row>
    <row r="19" spans="2:14">
      <c r="B19" s="8" t="str">
        <f>CONCATENATE($B$6,"E")</f>
        <v>3E</v>
      </c>
      <c r="C19" s="13" t="s">
        <v>237</v>
      </c>
      <c r="D19" s="13"/>
      <c r="E19" s="13"/>
      <c r="F19" s="13"/>
      <c r="G19" s="13"/>
      <c r="H19" s="72"/>
      <c r="I19" s="71"/>
      <c r="J19" s="71"/>
      <c r="K19" s="71"/>
      <c r="L19" s="71"/>
      <c r="M19" s="146">
        <f t="shared" si="0"/>
        <v>0</v>
      </c>
      <c r="N19" s="146">
        <f t="shared" si="0"/>
        <v>0</v>
      </c>
    </row>
    <row r="22" spans="2:14">
      <c r="B22" s="25" t="s">
        <v>362</v>
      </c>
    </row>
    <row r="23" spans="2:14">
      <c r="B23" s="25"/>
      <c r="H23" s="26" t="s">
        <v>34</v>
      </c>
    </row>
    <row r="24" spans="2:14">
      <c r="B24" s="25"/>
      <c r="C24" s="333" t="str">
        <f>C6</f>
        <v>50% Capacity Factor</v>
      </c>
      <c r="D24" s="334"/>
      <c r="E24" s="334"/>
      <c r="F24" s="334"/>
      <c r="G24" s="335"/>
      <c r="H24" s="87">
        <f>VLOOKUP(C24,CapX!A:B,2,FALSE)</f>
        <v>4</v>
      </c>
    </row>
    <row r="25" spans="2:14">
      <c r="B25" s="25"/>
    </row>
    <row r="26" spans="2:14">
      <c r="B26" s="27"/>
      <c r="C26" s="337" t="s">
        <v>5</v>
      </c>
      <c r="D26" s="338"/>
      <c r="E26" s="338"/>
      <c r="F26" s="338"/>
      <c r="G26" s="339"/>
      <c r="H26" s="119" t="s">
        <v>35</v>
      </c>
    </row>
    <row r="27" spans="2:14">
      <c r="C27" s="333" t="s">
        <v>30</v>
      </c>
      <c r="D27" s="334"/>
      <c r="E27" s="334"/>
      <c r="F27" s="334"/>
      <c r="G27" s="335"/>
      <c r="H27" s="56">
        <v>0.72499999999999998</v>
      </c>
    </row>
    <row r="28" spans="2:14">
      <c r="C28" s="333" t="s">
        <v>19</v>
      </c>
      <c r="D28" s="334"/>
      <c r="E28" s="334"/>
      <c r="F28" s="334"/>
      <c r="G28" s="335"/>
      <c r="H28" s="56">
        <v>0.48599999999999999</v>
      </c>
    </row>
    <row r="29" spans="2:14">
      <c r="C29" s="333" t="s">
        <v>20</v>
      </c>
      <c r="D29" s="334"/>
      <c r="E29" s="334"/>
      <c r="F29" s="334"/>
      <c r="G29" s="335"/>
      <c r="H29" s="56">
        <v>0.214</v>
      </c>
    </row>
    <row r="30" spans="2:14">
      <c r="C30" s="333" t="s">
        <v>223</v>
      </c>
      <c r="D30" s="334"/>
      <c r="E30" s="334"/>
      <c r="F30" s="334"/>
      <c r="G30" s="335"/>
      <c r="H30" s="82">
        <v>3.9699999999999999E-2</v>
      </c>
    </row>
    <row r="31" spans="2:14">
      <c r="H31" s="43"/>
    </row>
    <row r="32" spans="2:14">
      <c r="B32" s="25" t="s">
        <v>363</v>
      </c>
      <c r="H32" s="43"/>
    </row>
    <row r="33" spans="1:68">
      <c r="H33" s="26"/>
    </row>
    <row r="34" spans="1:68">
      <c r="H34" s="43"/>
    </row>
    <row r="35" spans="1:68">
      <c r="C35" s="333" t="s">
        <v>234</v>
      </c>
      <c r="D35" s="334"/>
      <c r="E35" s="334"/>
      <c r="F35" s="334"/>
      <c r="G35" s="335"/>
      <c r="H35" s="88">
        <v>0.1</v>
      </c>
      <c r="I35" s="344"/>
      <c r="J35" s="344"/>
    </row>
    <row r="36" spans="1:68">
      <c r="H36" s="43"/>
    </row>
    <row r="37" spans="1:68">
      <c r="H37" s="43"/>
    </row>
    <row r="38" spans="1:68">
      <c r="S38" s="27"/>
      <c r="AB38" s="27"/>
      <c r="AJ38" s="27"/>
      <c r="AS38" s="27"/>
      <c r="BA38" s="139"/>
      <c r="BB38" s="140"/>
      <c r="BC38" s="140"/>
      <c r="BD38" s="140"/>
      <c r="BE38" s="140"/>
      <c r="BF38" s="140"/>
      <c r="BG38" s="140"/>
      <c r="BH38" s="140"/>
      <c r="BI38" s="139"/>
      <c r="BJ38" s="140"/>
      <c r="BK38" s="140"/>
      <c r="BL38" s="140"/>
      <c r="BM38" s="140"/>
      <c r="BN38" s="140"/>
      <c r="BO38" s="140"/>
      <c r="BP38" s="140"/>
    </row>
    <row r="39" spans="1:68">
      <c r="R39" s="67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</row>
    <row r="40" spans="1:68">
      <c r="A40" s="67"/>
      <c r="B40" s="69" t="s">
        <v>408</v>
      </c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25" t="s">
        <v>52</v>
      </c>
      <c r="AB40" s="25" t="s">
        <v>53</v>
      </c>
      <c r="AJ40" s="25" t="s">
        <v>54</v>
      </c>
      <c r="AS40" s="25" t="s">
        <v>55</v>
      </c>
      <c r="BA40" s="141"/>
      <c r="BB40" s="140"/>
      <c r="BC40" s="140"/>
      <c r="BD40" s="140"/>
      <c r="BE40" s="140"/>
      <c r="BF40" s="140"/>
      <c r="BG40" s="140"/>
      <c r="BH40" s="140"/>
      <c r="BI40" s="141"/>
      <c r="BJ40" s="140"/>
      <c r="BK40" s="140"/>
      <c r="BL40" s="140"/>
      <c r="BM40" s="140"/>
      <c r="BN40" s="140"/>
      <c r="BO40" s="140"/>
      <c r="BP40" s="140"/>
    </row>
    <row r="41" spans="1:68">
      <c r="A41" s="67"/>
      <c r="B41" s="67"/>
      <c r="C41" s="67"/>
      <c r="D41" s="67"/>
      <c r="E41" s="67"/>
      <c r="F41" s="67"/>
      <c r="G41" s="67"/>
      <c r="H41" s="343"/>
      <c r="I41" s="343"/>
      <c r="J41" s="67"/>
      <c r="K41" s="67"/>
      <c r="L41" s="67"/>
      <c r="M41" s="67"/>
      <c r="N41" s="67"/>
      <c r="O41" s="67"/>
      <c r="P41" s="67"/>
      <c r="Q41" s="67"/>
      <c r="R41" s="67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</row>
    <row r="42" spans="1:68">
      <c r="A42" s="67"/>
      <c r="B42" s="67"/>
      <c r="C42" s="67"/>
      <c r="D42" s="67"/>
      <c r="E42" s="67"/>
      <c r="F42" s="67"/>
      <c r="G42" s="67"/>
      <c r="H42" s="119" t="s">
        <v>33</v>
      </c>
      <c r="I42" s="119">
        <f t="shared" ref="I42:N42" si="1">U42</f>
        <v>3</v>
      </c>
      <c r="J42" s="119" t="str">
        <f t="shared" si="1"/>
        <v>3A</v>
      </c>
      <c r="K42" s="119" t="str">
        <f t="shared" si="1"/>
        <v>3B</v>
      </c>
      <c r="L42" s="119" t="str">
        <f t="shared" si="1"/>
        <v>3C</v>
      </c>
      <c r="M42" s="119" t="str">
        <f t="shared" si="1"/>
        <v>3D</v>
      </c>
      <c r="N42" s="119" t="str">
        <f t="shared" si="1"/>
        <v>3E</v>
      </c>
      <c r="O42" s="67"/>
      <c r="P42" s="67"/>
      <c r="Q42" s="67"/>
      <c r="R42" s="67"/>
      <c r="S42" s="119" t="s">
        <v>33</v>
      </c>
      <c r="T42" s="118" t="s">
        <v>27</v>
      </c>
      <c r="U42" s="119">
        <f t="array" ref="U42:Z42">TRANSPOSE(B14:B19)</f>
        <v>3</v>
      </c>
      <c r="V42" s="119" t="str">
        <v>3A</v>
      </c>
      <c r="W42" s="119" t="str">
        <v>3B</v>
      </c>
      <c r="X42" s="119" t="str">
        <v>3C</v>
      </c>
      <c r="Y42" s="119" t="str">
        <v>3D</v>
      </c>
      <c r="Z42" s="119" t="str">
        <v>3E</v>
      </c>
      <c r="AB42" s="119" t="s">
        <v>33</v>
      </c>
      <c r="AC42" s="119">
        <f>U42</f>
        <v>3</v>
      </c>
      <c r="AD42" s="119" t="str">
        <f t="shared" ref="AD42:AH42" si="2">V42</f>
        <v>3A</v>
      </c>
      <c r="AE42" s="119" t="str">
        <f t="shared" si="2"/>
        <v>3B</v>
      </c>
      <c r="AF42" s="119" t="str">
        <f t="shared" si="2"/>
        <v>3C</v>
      </c>
      <c r="AG42" s="117" t="str">
        <f t="shared" si="2"/>
        <v>3D</v>
      </c>
      <c r="AH42" s="119" t="str">
        <f t="shared" si="2"/>
        <v>3E</v>
      </c>
      <c r="AJ42" s="119" t="s">
        <v>33</v>
      </c>
      <c r="AK42" s="119" t="s">
        <v>27</v>
      </c>
      <c r="AL42" s="119">
        <f>AC42</f>
        <v>3</v>
      </c>
      <c r="AM42" s="119" t="str">
        <f t="shared" ref="AM42:AQ42" si="3">AD42</f>
        <v>3A</v>
      </c>
      <c r="AN42" s="119" t="str">
        <f t="shared" si="3"/>
        <v>3B</v>
      </c>
      <c r="AO42" s="117" t="str">
        <f t="shared" si="3"/>
        <v>3C</v>
      </c>
      <c r="AP42" s="119" t="str">
        <f t="shared" si="3"/>
        <v>3D</v>
      </c>
      <c r="AQ42" s="119" t="str">
        <f t="shared" si="3"/>
        <v>3E</v>
      </c>
      <c r="AS42" s="119" t="s">
        <v>33</v>
      </c>
      <c r="AT42" s="119">
        <f>AL42</f>
        <v>3</v>
      </c>
      <c r="AU42" s="119" t="str">
        <f t="shared" ref="AU42:AY42" si="4">AM42</f>
        <v>3A</v>
      </c>
      <c r="AV42" s="119" t="str">
        <f t="shared" si="4"/>
        <v>3B</v>
      </c>
      <c r="AW42" s="119" t="str">
        <f t="shared" si="4"/>
        <v>3C</v>
      </c>
      <c r="AX42" s="117" t="str">
        <f t="shared" si="4"/>
        <v>3D</v>
      </c>
      <c r="AY42" s="119" t="str">
        <f t="shared" si="4"/>
        <v>3E</v>
      </c>
      <c r="BA42" s="142"/>
      <c r="BB42" s="142"/>
      <c r="BC42" s="142"/>
      <c r="BD42" s="142"/>
      <c r="BE42" s="142"/>
      <c r="BF42" s="142"/>
      <c r="BG42" s="142"/>
      <c r="BH42" s="140"/>
      <c r="BI42" s="142"/>
      <c r="BJ42" s="142"/>
      <c r="BK42" s="142"/>
      <c r="BL42" s="142"/>
      <c r="BM42" s="142"/>
      <c r="BN42" s="142"/>
      <c r="BO42" s="142"/>
      <c r="BP42" s="140"/>
    </row>
    <row r="43" spans="1:68">
      <c r="A43" s="67"/>
      <c r="B43" s="67"/>
      <c r="C43" s="67"/>
      <c r="D43" s="67"/>
      <c r="E43" s="67"/>
      <c r="F43" s="67"/>
      <c r="G43" s="67"/>
      <c r="H43" s="19">
        <v>2017</v>
      </c>
      <c r="I43" s="16">
        <f>AC43+AT43</f>
        <v>18803258.5</v>
      </c>
      <c r="J43" s="16">
        <f t="shared" ref="J43:N71" si="5">AD43+AU43</f>
        <v>18803258.5</v>
      </c>
      <c r="K43" s="16">
        <f t="shared" si="5"/>
        <v>18803258.5</v>
      </c>
      <c r="L43" s="16">
        <f t="shared" si="5"/>
        <v>18803258.5</v>
      </c>
      <c r="M43" s="16">
        <f t="shared" si="5"/>
        <v>18803258.5</v>
      </c>
      <c r="N43" s="16">
        <f t="shared" si="5"/>
        <v>0</v>
      </c>
      <c r="O43" s="67"/>
      <c r="P43" s="67"/>
      <c r="Q43" s="67"/>
      <c r="R43" s="67"/>
      <c r="S43" s="19">
        <v>2017</v>
      </c>
      <c r="T43" s="132">
        <f>HLOOKUP($S43,CapX!$A$11:$AP$14,2,FALSE)</f>
        <v>5101701.2424999997</v>
      </c>
      <c r="U43" s="84">
        <f>IF($K$14="",$T43,IF($K$14&gt;$S43,$T43,HLOOKUP($S43-$K$14,CapX!$A$18:$AP$26,$H$24,FALSE)*$T43))</f>
        <v>5101701.2424999997</v>
      </c>
      <c r="V43" s="16">
        <f>IF($K$15="",$T43,IF($K$15&gt;$S43,$T43,HLOOKUP($S43-$K$15,CapX!$A$18:$AP$26,$H$24,FALSE)*$T43))</f>
        <v>5101701.2424999997</v>
      </c>
      <c r="W43" s="16">
        <f>IF($K$16="",$T43,IF($K$16&gt;$S43,$T43,HLOOKUP($S43-$K$16,CapX!$A$18:$AP$26,$H$24,FALSE)*$T43))</f>
        <v>5101701.2424999997</v>
      </c>
      <c r="X43" s="16">
        <f>IF($K$17="",$T43,IF($K$17&gt;$S43,$T43,HLOOKUP($S43-$K$17,CapX!$A$18:$AP$26,$H$24,FALSE)*$T43))</f>
        <v>5101701.2424999997</v>
      </c>
      <c r="Y43" s="16">
        <f>IF($K$18="",$T43,IF($K$18&gt;$S43,$T43,HLOOKUP($S43-$K$18,CapX!$A$18:$AP$26,$H$24,FALSE)*$T43))</f>
        <v>5101701.2424999997</v>
      </c>
      <c r="Z43" s="16">
        <f>IF($K$19="",$T43,IF($K$19&gt;$S43,$T43,HLOOKUP($S43-$K$19,CapX!$A$18:$AP$26,$H$24,FALSE)*$T43))</f>
        <v>5101701.2424999997</v>
      </c>
      <c r="AB43" s="19">
        <v>2017</v>
      </c>
      <c r="AC43" s="16">
        <f t="shared" ref="AC43:AC71" si="6">IF($AB43&gt;$I$14,0,IF($AB43=$I$14,U43*$H$30,IF($AB43+1=$I$14,U43*$H$29,IF($AB43+2=$I$14,U43*$H$28,IF($AB43+3=$I$14,U43*$H$27,U43)))))</f>
        <v>5101701.2424999997</v>
      </c>
      <c r="AD43" s="16">
        <f t="shared" ref="AD43:AD71" si="7">IF($AB43&gt;$I$15,0,IF($AB43=$I$15,U43*$H$30,IF($AB43+1=$I$15,U43*$H$29,IF($AB43+2=$I$15,U43*$H$28,IF($AB43+3=$I$15,U43*$H$27,V43)))))</f>
        <v>5101701.2424999997</v>
      </c>
      <c r="AE43" s="16">
        <f t="shared" ref="AE43:AE71" si="8">IF($AB43&gt;$I$16,0,IF($AB43=$I$16,U43*$H$30,IF($AB43+1=$I$16,U43*$H$29,IF($AB43+2=$I$16,U43*$H$28,IF($AB43+3=$I$16,U43*$H$27,W43)))))</f>
        <v>5101701.2424999997</v>
      </c>
      <c r="AF43" s="16">
        <f t="shared" ref="AF43:AF71" si="9">IF($AB43&gt;$I$17,0,IF($AB43=$I$17,U43*$H$30,IF($AB43+1=$I$17,U43*$H$29,IF($AB43+2=$I$17,U43*$H$28,IF($AB43+3=$I$17,U43*$H$27,X43)))))</f>
        <v>5101701.2424999997</v>
      </c>
      <c r="AG43" s="136">
        <f t="shared" ref="AG43:AG71" si="10">IF($AB43&gt;$I$18,0,IF($AB43=$I$18,U43*$H$30,IF($AB43+1=$I$18,U43*$H$29,IF($AB43+2=$I$18,U43*$H$28,IF($AB43+3=$I$18,U43*$H$27,Y43)))))</f>
        <v>5101701.2424999997</v>
      </c>
      <c r="AH43" s="16">
        <f t="shared" ref="AH43:AH71" si="11">IF($AB43&gt;$I$19,0,IF($AB43=$I$19,U43*$H$30,IF($AB43+1=$I$19,U43*$H$29,IF($AB43+2=$I$19,U43*$H$28,IF($AB43+3=$I$19,U43*$H$27,Z43)))))</f>
        <v>0</v>
      </c>
      <c r="AJ43" s="19">
        <v>2017</v>
      </c>
      <c r="AK43" s="16">
        <f>HLOOKUP($S43,CapX!$A$11:$AP$14,3,FALSE)</f>
        <v>13701557.2575</v>
      </c>
      <c r="AL43" s="16">
        <f>IF($L$14="",$AK43,IF($L$14&gt;$AJ43,$AK43,HLOOKUP($AJ43-$L$14,CapX!$A$18:$AP$26,$H$24,FALSE)*$AK43))</f>
        <v>13701557.2575</v>
      </c>
      <c r="AM43" s="16">
        <f>IF($L$15="",$AK43,IF($L$15&gt;$AJ43,$AK43,HLOOKUP($AJ43-$L$15,CapX!$A$18:$AP$26,$H$24,FALSE)*$AK43))</f>
        <v>13701557.2575</v>
      </c>
      <c r="AN43" s="16">
        <f>IF($L$16="",$AK43,IF($L$16&gt;$AJ43,$AK43,HLOOKUP($AJ43-$L$16,CapX!$A$18:$AP$26,$H$24,FALSE)*$AK43))</f>
        <v>13701557.2575</v>
      </c>
      <c r="AO43" s="136">
        <f>IF($L$17="",$AK43,IF($L$17&gt;$AJ43,$AK43,HLOOKUP($AJ43-$L$17,CapX!$A$18:$AP$26,$H$24,FALSE)*$AK43))</f>
        <v>13701557.2575</v>
      </c>
      <c r="AP43" s="16">
        <f>IF($L$18="",$AK43,IF($L$18&gt;$AJ43,$AK43,HLOOKUP($AJ43-$L$18,CapX!$A$18:$AP$26,$H$24,FALSE)*$AK43))</f>
        <v>13701557.2575</v>
      </c>
      <c r="AQ43" s="16">
        <f>IF($L$19="",$AK43,IF($L$19&gt;$AJ43,$AK43,HLOOKUP($AJ43-$L$19,CapX!$A$18:$AP$26,$H$24,FALSE)*$AK43))</f>
        <v>13701557.2575</v>
      </c>
      <c r="AS43" s="19">
        <v>2017</v>
      </c>
      <c r="AT43" s="16">
        <f t="shared" ref="AT43:AT71" si="12">IF($AS43&gt;$J$14,0,IF($AS43=$J$14,AL43*$H$30,IF($AS43+1=$J$14,AL43*$H$29,IF($AS43+2=$J$14,AL43*$H$28,IF($AS43+3=$J$14,AL43*$H$27,AL43)))))</f>
        <v>13701557.2575</v>
      </c>
      <c r="AU43" s="16">
        <f t="shared" ref="AU43:AU71" si="13">IF($AS43&gt;$J$15,0,IF($AS43=$J$15,AM43*$H$30,IF($AS43+1=$J$15,AM43*$H$29,IF($AS43+2=$J$15,AM43*$H$28,IF($AS43+3=$J$15,AM43*$H$27,AM43)))))</f>
        <v>13701557.2575</v>
      </c>
      <c r="AV43" s="16">
        <f t="shared" ref="AV43:AV71" si="14">IF($AS43&gt;$J$16,0,IF($AS43=$J$16,AN43*$H$30,IF($AS43+1=$J$16,AN43*$H$29,IF($AS43+2=$J$16,AN43*$H$28,IF($AS43+3=$J$16,AN43*$H$27,AN43)))))</f>
        <v>13701557.2575</v>
      </c>
      <c r="AW43" s="16">
        <f t="shared" ref="AW43:AW71" si="15">IF($AS43&gt;$J$17,0,IF($AS43=$J$17,AO43*$H$30,IF($AS43+1=$J$17,AO43*$H$29,IF($AS43+2=$J$17,AO43*$H$28,IF($AS43+3=$J$17,AO43*$H$27,AO43)))))</f>
        <v>13701557.2575</v>
      </c>
      <c r="AX43" s="136">
        <f t="shared" ref="AX43:AX71" si="16">IF($AS43&gt;$J$18,0,IF($AS43=$J$18,AP43*$H$30,IF($AS43+1=$J$18,AP43*$H$29,IF($AS43+2=$J$18,AP43*$H$28,IF($AS43+3=$J$18,AP43*$H$27,AP43)))))</f>
        <v>13701557.2575</v>
      </c>
      <c r="AY43" s="16">
        <f t="shared" ref="AY43:AY71" si="17">IF($AS43&gt;$J$19,0,IF($AS43=$J$19,AQ43*$H$30,IF($AS43+1=$J$19,AQ43*$H$29,IF($AS43+2=$J$19,AQ43*$H$28,IF($AS43+3=$J$19,AQ43*$H$27,AQ43)))))</f>
        <v>0</v>
      </c>
      <c r="BA43" s="135"/>
      <c r="BB43" s="143"/>
      <c r="BC43" s="143"/>
      <c r="BD43" s="143"/>
      <c r="BE43" s="143"/>
      <c r="BF43" s="143"/>
      <c r="BG43" s="143"/>
      <c r="BH43" s="140"/>
      <c r="BI43" s="135"/>
      <c r="BJ43" s="143"/>
      <c r="BK43" s="143"/>
      <c r="BL43" s="143"/>
      <c r="BM43" s="143"/>
      <c r="BN43" s="143"/>
      <c r="BO43" s="143"/>
      <c r="BP43" s="140"/>
    </row>
    <row r="44" spans="1:68">
      <c r="A44" s="67"/>
      <c r="B44" s="67"/>
      <c r="C44" s="67"/>
      <c r="D44" s="67"/>
      <c r="E44" s="67"/>
      <c r="F44" s="67"/>
      <c r="G44" s="67"/>
      <c r="H44" s="20">
        <v>2018</v>
      </c>
      <c r="I44" s="16">
        <f t="shared" ref="I44:I71" si="18">AC44+AT44</f>
        <v>13498670.8059</v>
      </c>
      <c r="J44" s="16">
        <f t="shared" si="5"/>
        <v>15515713.57</v>
      </c>
      <c r="K44" s="16">
        <f t="shared" si="5"/>
        <v>15515713.57</v>
      </c>
      <c r="L44" s="16">
        <f t="shared" si="5"/>
        <v>11312171.421744376</v>
      </c>
      <c r="M44" s="16">
        <f t="shared" si="5"/>
        <v>11312171.421744376</v>
      </c>
      <c r="N44" s="16">
        <f t="shared" si="5"/>
        <v>0</v>
      </c>
      <c r="O44" s="67"/>
      <c r="P44" s="67"/>
      <c r="Q44" s="67"/>
      <c r="R44" s="67"/>
      <c r="S44" s="20">
        <v>2018</v>
      </c>
      <c r="T44" s="84">
        <f>HLOOKUP($S44,CapX!$A$11:$AP$14,2,FALSE)</f>
        <v>9138973.3925000001</v>
      </c>
      <c r="U44" s="84">
        <f>IF($K$14="",$T44,IF($K$14&gt;$S44,$T44,HLOOKUP($S44-$K$14,CapX!$A$18:$AP$26,$H$24,FALSE)*$T44))</f>
        <v>7950906.8514750004</v>
      </c>
      <c r="V44" s="16">
        <f>IF($K$15="",$T44,IF($K$15&gt;$S44,$T44,HLOOKUP($S44-$K$15,CapX!$A$18:$AP$26,$H$24,FALSE)*$T44))</f>
        <v>9138973.3925000001</v>
      </c>
      <c r="W44" s="16">
        <f>IF($K$16="",$T44,IF($K$16&gt;$S44,$T44,HLOOKUP($S44-$K$16,CapX!$A$18:$AP$26,$H$24,FALSE)*$T44))</f>
        <v>9138973.3925000001</v>
      </c>
      <c r="X44" s="16">
        <f>IF($K$17="",$T44,IF($K$17&gt;$S44,$T44,HLOOKUP($S44-$K$17,CapX!$A$18:$AP$26,$H$24,FALSE)*$T44))</f>
        <v>7950906.8514750004</v>
      </c>
      <c r="Y44" s="16">
        <f>IF($K$18="",$T44,IF($K$18&gt;$S44,$T44,HLOOKUP($S44-$K$18,CapX!$A$18:$AP$26,$H$24,FALSE)*$T44))</f>
        <v>7950906.8514750004</v>
      </c>
      <c r="Z44" s="16">
        <f>IF($K$19="",$T44,IF($K$19&gt;$S44,$T44,HLOOKUP($S44-$K$19,CapX!$A$18:$AP$26,$H$24,FALSE)*$T44))</f>
        <v>9138973.3925000001</v>
      </c>
      <c r="AB44" s="20">
        <v>2018</v>
      </c>
      <c r="AC44" s="16">
        <f t="shared" si="6"/>
        <v>7950906.8514750004</v>
      </c>
      <c r="AD44" s="16">
        <f t="shared" si="7"/>
        <v>9138973.3925000001</v>
      </c>
      <c r="AE44" s="16">
        <f t="shared" si="8"/>
        <v>9138973.3925000001</v>
      </c>
      <c r="AF44" s="16">
        <f t="shared" si="9"/>
        <v>5764407.4673193749</v>
      </c>
      <c r="AG44" s="136">
        <f t="shared" si="10"/>
        <v>5764407.4673193749</v>
      </c>
      <c r="AH44" s="16">
        <f t="shared" si="11"/>
        <v>0</v>
      </c>
      <c r="AJ44" s="20">
        <v>2018</v>
      </c>
      <c r="AK44" s="16">
        <f>HLOOKUP($S44,CapX!$A$11:$AP$14,3,FALSE)</f>
        <v>6376740.1775000002</v>
      </c>
      <c r="AL44" s="16">
        <f>IF($L$14="",$AK44,IF($L$14&gt;$AJ44,$AK44,HLOOKUP($AJ44-$L$14,CapX!$A$18:$AP$26,$H$24,FALSE)*$AK44))</f>
        <v>5547763.9544250006</v>
      </c>
      <c r="AM44" s="16">
        <f>IF($L$15="",$AK44,IF($L$15&gt;$AJ44,$AK44,HLOOKUP($AJ44-$L$15,CapX!$A$18:$AP$26,$H$24,FALSE)*$AK44))</f>
        <v>6376740.1775000002</v>
      </c>
      <c r="AN44" s="16">
        <f>IF($L$16="",$AK44,IF($L$16&gt;$AJ44,$AK44,HLOOKUP($AJ44-$L$16,CapX!$A$18:$AP$26,$H$24,FALSE)*$AK44))</f>
        <v>6376740.1775000002</v>
      </c>
      <c r="AO44" s="136">
        <f>IF($L$17="",$AK44,IF($L$17&gt;$AJ44,$AK44,HLOOKUP($AJ44-$L$17,CapX!$A$18:$AP$26,$H$24,FALSE)*$AK44))</f>
        <v>5547763.9544250006</v>
      </c>
      <c r="AP44" s="16">
        <f>IF($L$18="",$AK44,IF($L$18&gt;$AJ44,$AK44,HLOOKUP($AJ44-$L$18,CapX!$A$18:$AP$26,$H$24,FALSE)*$AK44))</f>
        <v>5547763.9544250006</v>
      </c>
      <c r="AQ44" s="16">
        <f>IF($L$19="",$AK44,IF($L$19&gt;$AJ44,$AK44,HLOOKUP($AJ44-$L$19,CapX!$A$18:$AP$26,$H$24,FALSE)*$AK44))</f>
        <v>6376740.1775000002</v>
      </c>
      <c r="AS44" s="20">
        <v>2018</v>
      </c>
      <c r="AT44" s="16">
        <f t="shared" si="12"/>
        <v>5547763.9544250006</v>
      </c>
      <c r="AU44" s="16">
        <f t="shared" si="13"/>
        <v>6376740.1775000002</v>
      </c>
      <c r="AV44" s="16">
        <f t="shared" si="14"/>
        <v>6376740.1775000002</v>
      </c>
      <c r="AW44" s="16">
        <f t="shared" si="15"/>
        <v>5547763.9544250006</v>
      </c>
      <c r="AX44" s="136">
        <f t="shared" si="16"/>
        <v>5547763.9544250006</v>
      </c>
      <c r="AY44" s="16">
        <f t="shared" si="17"/>
        <v>0</v>
      </c>
      <c r="BA44" s="135"/>
      <c r="BB44" s="143"/>
      <c r="BC44" s="143"/>
      <c r="BD44" s="143"/>
      <c r="BE44" s="143"/>
      <c r="BF44" s="143"/>
      <c r="BG44" s="143"/>
      <c r="BH44" s="140"/>
      <c r="BI44" s="135"/>
      <c r="BJ44" s="143"/>
      <c r="BK44" s="143"/>
      <c r="BL44" s="143"/>
      <c r="BM44" s="143"/>
      <c r="BN44" s="143"/>
      <c r="BO44" s="143"/>
      <c r="BP44" s="140"/>
    </row>
    <row r="45" spans="1:68">
      <c r="A45" s="67"/>
      <c r="B45" s="67"/>
      <c r="C45" s="67"/>
      <c r="D45" s="67"/>
      <c r="E45" s="67"/>
      <c r="F45" s="67"/>
      <c r="G45" s="67"/>
      <c r="H45" s="20">
        <v>2019</v>
      </c>
      <c r="I45" s="16">
        <f t="shared" si="18"/>
        <v>9009639.2204999998</v>
      </c>
      <c r="J45" s="16">
        <f t="shared" si="5"/>
        <v>10355907.15</v>
      </c>
      <c r="K45" s="16">
        <f t="shared" si="5"/>
        <v>10355907.15</v>
      </c>
      <c r="L45" s="16">
        <f t="shared" si="5"/>
        <v>7309308.2972173505</v>
      </c>
      <c r="M45" s="16">
        <f t="shared" si="5"/>
        <v>7309308.2972173505</v>
      </c>
      <c r="N45" s="16">
        <f t="shared" si="5"/>
        <v>0</v>
      </c>
      <c r="O45" s="67"/>
      <c r="P45" s="67"/>
      <c r="Q45" s="67"/>
      <c r="R45" s="67"/>
      <c r="S45" s="20">
        <v>2019</v>
      </c>
      <c r="T45" s="84">
        <f>HLOOKUP($S45,CapX!$A$11:$AP$14,2,FALSE)</f>
        <v>3802341.1675</v>
      </c>
      <c r="U45" s="84">
        <f>IF($K$14="",$T45,IF($K$14&gt;$S45,$T45,HLOOKUP($S45-$K$14,CapX!$A$18:$AP$26,$H$24,FALSE)*$T45))</f>
        <v>3308036.8157250001</v>
      </c>
      <c r="V45" s="16">
        <f>IF($K$15="",$T45,IF($K$15&gt;$S45,$T45,HLOOKUP($S45-$K$15,CapX!$A$18:$AP$26,$H$24,FALSE)*$T45))</f>
        <v>3802341.1675</v>
      </c>
      <c r="W45" s="16">
        <f>IF($K$16="",$T45,IF($K$16&gt;$S45,$T45,HLOOKUP($S45-$K$16,CapX!$A$18:$AP$26,$H$24,FALSE)*$T45))</f>
        <v>3802341.1675</v>
      </c>
      <c r="X45" s="16">
        <f>IF($K$17="",$T45,IF($K$17&gt;$S45,$T45,HLOOKUP($S45-$K$17,CapX!$A$18:$AP$26,$H$24,FALSE)*$T45))</f>
        <v>3308036.8157250001</v>
      </c>
      <c r="Y45" s="16">
        <f>IF($K$18="",$T45,IF($K$18&gt;$S45,$T45,HLOOKUP($S45-$K$18,CapX!$A$18:$AP$26,$H$24,FALSE)*$T45))</f>
        <v>3308036.8157250001</v>
      </c>
      <c r="Z45" s="16">
        <f>IF($K$19="",$T45,IF($K$19&gt;$S45,$T45,HLOOKUP($S45-$K$19,CapX!$A$18:$AP$26,$H$24,FALSE)*$T45))</f>
        <v>3802341.1675</v>
      </c>
      <c r="AB45" s="20">
        <v>2019</v>
      </c>
      <c r="AC45" s="16">
        <f t="shared" si="6"/>
        <v>3308036.8157250001</v>
      </c>
      <c r="AD45" s="16">
        <f t="shared" si="7"/>
        <v>3802341.1675</v>
      </c>
      <c r="AE45" s="16">
        <f t="shared" si="8"/>
        <v>3802341.1675</v>
      </c>
      <c r="AF45" s="16">
        <f t="shared" si="9"/>
        <v>1607705.89244235</v>
      </c>
      <c r="AG45" s="136">
        <f t="shared" si="10"/>
        <v>1607705.89244235</v>
      </c>
      <c r="AH45" s="16">
        <f t="shared" si="11"/>
        <v>0</v>
      </c>
      <c r="AJ45" s="20">
        <v>2019</v>
      </c>
      <c r="AK45" s="16">
        <f>HLOOKUP($S45,CapX!$A$11:$AP$14,3,FALSE)</f>
        <v>6553565.9824999999</v>
      </c>
      <c r="AL45" s="16">
        <f>IF($L$14="",$AK45,IF($L$14&gt;$AJ45,$AK45,HLOOKUP($AJ45-$L$14,CapX!$A$18:$AP$26,$H$24,FALSE)*$AK45))</f>
        <v>5701602.4047750002</v>
      </c>
      <c r="AM45" s="16">
        <f>IF($L$15="",$AK45,IF($L$15&gt;$AJ45,$AK45,HLOOKUP($AJ45-$L$15,CapX!$A$18:$AP$26,$H$24,FALSE)*$AK45))</f>
        <v>6553565.9824999999</v>
      </c>
      <c r="AN45" s="16">
        <f>IF($L$16="",$AK45,IF($L$16&gt;$AJ45,$AK45,HLOOKUP($AJ45-$L$16,CapX!$A$18:$AP$26,$H$24,FALSE)*$AK45))</f>
        <v>6553565.9824999999</v>
      </c>
      <c r="AO45" s="136">
        <f>IF($L$17="",$AK45,IF($L$17&gt;$AJ45,$AK45,HLOOKUP($AJ45-$L$17,CapX!$A$18:$AP$26,$H$24,FALSE)*$AK45))</f>
        <v>5701602.4047750002</v>
      </c>
      <c r="AP45" s="16">
        <f>IF($L$18="",$AK45,IF($L$18&gt;$AJ45,$AK45,HLOOKUP($AJ45-$L$18,CapX!$A$18:$AP$26,$H$24,FALSE)*$AK45))</f>
        <v>5701602.4047750002</v>
      </c>
      <c r="AQ45" s="16">
        <f>IF($L$19="",$AK45,IF($L$19&gt;$AJ45,$AK45,HLOOKUP($AJ45-$L$19,CapX!$A$18:$AP$26,$H$24,FALSE)*$AK45))</f>
        <v>6553565.9824999999</v>
      </c>
      <c r="AS45" s="20">
        <v>2019</v>
      </c>
      <c r="AT45" s="16">
        <f t="shared" si="12"/>
        <v>5701602.4047750002</v>
      </c>
      <c r="AU45" s="16">
        <f t="shared" si="13"/>
        <v>6553565.9824999999</v>
      </c>
      <c r="AV45" s="16">
        <f t="shared" si="14"/>
        <v>6553565.9824999999</v>
      </c>
      <c r="AW45" s="16">
        <f t="shared" si="15"/>
        <v>5701602.4047750002</v>
      </c>
      <c r="AX45" s="136">
        <f t="shared" si="16"/>
        <v>5701602.4047750002</v>
      </c>
      <c r="AY45" s="16">
        <f t="shared" si="17"/>
        <v>0</v>
      </c>
      <c r="BA45" s="135"/>
      <c r="BB45" s="143"/>
      <c r="BC45" s="143"/>
      <c r="BD45" s="143"/>
      <c r="BE45" s="143"/>
      <c r="BF45" s="143"/>
      <c r="BG45" s="143"/>
      <c r="BH45" s="140"/>
      <c r="BI45" s="135"/>
      <c r="BJ45" s="143"/>
      <c r="BK45" s="143"/>
      <c r="BL45" s="143"/>
      <c r="BM45" s="143"/>
      <c r="BN45" s="143"/>
      <c r="BO45" s="143"/>
      <c r="BP45" s="140"/>
    </row>
    <row r="46" spans="1:68">
      <c r="A46" s="67"/>
      <c r="B46" s="67"/>
      <c r="C46" s="67"/>
      <c r="D46" s="67"/>
      <c r="E46" s="67"/>
      <c r="F46" s="67"/>
      <c r="G46" s="67"/>
      <c r="H46" s="20">
        <v>2020</v>
      </c>
      <c r="I46" s="16">
        <f t="shared" si="18"/>
        <v>14520055.016700001</v>
      </c>
      <c r="J46" s="16">
        <f t="shared" si="5"/>
        <v>14520055.016700001</v>
      </c>
      <c r="K46" s="16">
        <f t="shared" si="5"/>
        <v>11519096.486919375</v>
      </c>
      <c r="L46" s="16">
        <f t="shared" si="5"/>
        <v>10305043.965439651</v>
      </c>
      <c r="M46" s="16">
        <f t="shared" si="5"/>
        <v>10305043.965439651</v>
      </c>
      <c r="N46" s="16">
        <f t="shared" si="5"/>
        <v>0</v>
      </c>
      <c r="O46" s="67"/>
      <c r="P46" s="67"/>
      <c r="Q46" s="67"/>
      <c r="R46" s="67"/>
      <c r="S46" s="20">
        <v>2020</v>
      </c>
      <c r="T46" s="84">
        <f>HLOOKUP($S46,CapX!$A$11:$AP$14,2,FALSE)</f>
        <v>6163918.9424999999</v>
      </c>
      <c r="U46" s="84">
        <f>IF($K$14="",$T46,IF($K$14&gt;$S46,$T46,HLOOKUP($S46-$K$14,CapX!$A$18:$AP$26,$H$24,FALSE)*$T46))</f>
        <v>5362609.479975</v>
      </c>
      <c r="V46" s="16">
        <f>IF($K$15="",$T46,IF($K$15&gt;$S46,$T46,HLOOKUP($S46-$K$15,CapX!$A$18:$AP$26,$H$24,FALSE)*$T46))</f>
        <v>5362609.479975</v>
      </c>
      <c r="W46" s="16">
        <f>IF($K$16="",$T46,IF($K$16&gt;$S46,$T46,HLOOKUP($S46-$K$16,CapX!$A$18:$AP$26,$H$24,FALSE)*$T46))</f>
        <v>6163918.9424999999</v>
      </c>
      <c r="X46" s="16">
        <f>IF($K$17="",$T46,IF($K$17&gt;$S46,$T46,HLOOKUP($S46-$K$17,CapX!$A$18:$AP$26,$H$24,FALSE)*$T46))</f>
        <v>5362609.479975</v>
      </c>
      <c r="Y46" s="16">
        <f>IF($K$18="",$T46,IF($K$18&gt;$S46,$T46,HLOOKUP($S46-$K$18,CapX!$A$18:$AP$26,$H$24,FALSE)*$T46))</f>
        <v>5362609.479975</v>
      </c>
      <c r="Z46" s="16">
        <f>IF($K$19="",$T46,IF($K$19&gt;$S46,$T46,HLOOKUP($S46-$K$19,CapX!$A$18:$AP$26,$H$24,FALSE)*$T46))</f>
        <v>6163918.9424999999</v>
      </c>
      <c r="AB46" s="20">
        <v>2020</v>
      </c>
      <c r="AC46" s="16">
        <f t="shared" si="6"/>
        <v>5362609.479975</v>
      </c>
      <c r="AD46" s="16">
        <f t="shared" si="7"/>
        <v>5362609.479975</v>
      </c>
      <c r="AE46" s="16">
        <f t="shared" si="8"/>
        <v>3887891.8729818747</v>
      </c>
      <c r="AF46" s="16">
        <f t="shared" si="9"/>
        <v>1147598.42871465</v>
      </c>
      <c r="AG46" s="136">
        <f t="shared" si="10"/>
        <v>1147598.42871465</v>
      </c>
      <c r="AH46" s="16">
        <f t="shared" si="11"/>
        <v>0</v>
      </c>
      <c r="AJ46" s="20">
        <v>2020</v>
      </c>
      <c r="AK46" s="16">
        <f>HLOOKUP($S46,CapX!$A$11:$AP$14,3,FALSE)</f>
        <v>10525799.467500001</v>
      </c>
      <c r="AL46" s="16">
        <f>IF($L$14="",$AK46,IF($L$14&gt;$AJ46,$AK46,HLOOKUP($AJ46-$L$14,CapX!$A$18:$AP$26,$H$24,FALSE)*$AK46))</f>
        <v>9157445.5367250014</v>
      </c>
      <c r="AM46" s="16">
        <f>IF($L$15="",$AK46,IF($L$15&gt;$AJ46,$AK46,HLOOKUP($AJ46-$L$15,CapX!$A$18:$AP$26,$H$24,FALSE)*$AK46))</f>
        <v>9157445.5367250014</v>
      </c>
      <c r="AN46" s="16">
        <f>IF($L$16="",$AK46,IF($L$16&gt;$AJ46,$AK46,HLOOKUP($AJ46-$L$16,CapX!$A$18:$AP$26,$H$24,FALSE)*$AK46))</f>
        <v>10525799.467500001</v>
      </c>
      <c r="AO46" s="136">
        <f>IF($L$17="",$AK46,IF($L$17&gt;$AJ46,$AK46,HLOOKUP($AJ46-$L$17,CapX!$A$18:$AP$26,$H$24,FALSE)*$AK46))</f>
        <v>9157445.5367250014</v>
      </c>
      <c r="AP46" s="16">
        <f>IF($L$18="",$AK46,IF($L$18&gt;$AJ46,$AK46,HLOOKUP($AJ46-$L$18,CapX!$A$18:$AP$26,$H$24,FALSE)*$AK46))</f>
        <v>9157445.5367250014</v>
      </c>
      <c r="AQ46" s="16">
        <f>IF($L$19="",$AK46,IF($L$19&gt;$AJ46,$AK46,HLOOKUP($AJ46-$L$19,CapX!$A$18:$AP$26,$H$24,FALSE)*$AK46))</f>
        <v>10525799.467500001</v>
      </c>
      <c r="AS46" s="20">
        <v>2020</v>
      </c>
      <c r="AT46" s="16">
        <f t="shared" si="12"/>
        <v>9157445.5367250014</v>
      </c>
      <c r="AU46" s="16">
        <f t="shared" si="13"/>
        <v>9157445.5367250014</v>
      </c>
      <c r="AV46" s="16">
        <f t="shared" si="14"/>
        <v>7631204.6139375009</v>
      </c>
      <c r="AW46" s="16">
        <f t="shared" si="15"/>
        <v>9157445.5367250014</v>
      </c>
      <c r="AX46" s="136">
        <f t="shared" si="16"/>
        <v>9157445.5367250014</v>
      </c>
      <c r="AY46" s="16">
        <f t="shared" si="17"/>
        <v>0</v>
      </c>
      <c r="BA46" s="120"/>
      <c r="BB46" s="138"/>
      <c r="BC46" s="138"/>
      <c r="BD46" s="138"/>
      <c r="BE46" s="138"/>
      <c r="BF46" s="138"/>
      <c r="BG46" s="138"/>
      <c r="BI46" s="120"/>
      <c r="BJ46" s="138"/>
      <c r="BK46" s="138"/>
      <c r="BL46" s="138"/>
      <c r="BM46" s="138"/>
      <c r="BN46" s="138"/>
      <c r="BO46" s="138"/>
    </row>
    <row r="47" spans="1:68">
      <c r="A47" s="67"/>
      <c r="B47" s="67"/>
      <c r="C47" s="67"/>
      <c r="D47" s="67"/>
      <c r="E47" s="67"/>
      <c r="F47" s="67"/>
      <c r="G47" s="67"/>
      <c r="H47" s="20">
        <v>2021</v>
      </c>
      <c r="I47" s="16">
        <f t="shared" si="18"/>
        <v>12844693.324998107</v>
      </c>
      <c r="J47" s="16">
        <f t="shared" si="5"/>
        <v>12844693.324998107</v>
      </c>
      <c r="K47" s="16">
        <f t="shared" si="5"/>
        <v>6503594.1151725911</v>
      </c>
      <c r="L47" s="16">
        <f t="shared" si="5"/>
        <v>2973604.6215172829</v>
      </c>
      <c r="M47" s="16">
        <f t="shared" si="5"/>
        <v>3962236.361691785</v>
      </c>
      <c r="N47" s="16">
        <f t="shared" si="5"/>
        <v>0</v>
      </c>
      <c r="O47" s="67"/>
      <c r="P47" s="67"/>
      <c r="Q47" s="67"/>
      <c r="R47" s="67"/>
      <c r="S47" s="20">
        <v>2021</v>
      </c>
      <c r="T47" s="84">
        <f>HLOOKUP($S47,CapX!$A$11:$AP$14,2,FALSE)</f>
        <v>10631803.235945571</v>
      </c>
      <c r="U47" s="84">
        <f>IF($K$14="",$T47,IF($K$14&gt;$S47,$T47,HLOOKUP($S47-$K$14,CapX!$A$18:$AP$26,$H$24,FALSE)*$T47))</f>
        <v>9249668.815272646</v>
      </c>
      <c r="V47" s="16">
        <f>IF($K$15="",$T47,IF($K$15&gt;$S47,$T47,HLOOKUP($S47-$K$15,CapX!$A$18:$AP$26,$H$24,FALSE)*$T47))</f>
        <v>9249668.815272646</v>
      </c>
      <c r="W47" s="16">
        <f>IF($K$16="",$T47,IF($K$16&gt;$S47,$T47,HLOOKUP($S47-$K$16,CapX!$A$18:$AP$26,$H$24,FALSE)*$T47))</f>
        <v>10631803.235945571</v>
      </c>
      <c r="X47" s="16">
        <f>IF($K$17="",$T47,IF($K$17&gt;$S47,$T47,HLOOKUP($S47-$K$17,CapX!$A$18:$AP$26,$H$24,FALSE)*$T47))</f>
        <v>9249668.815272646</v>
      </c>
      <c r="Y47" s="16">
        <f>IF($K$18="",$T47,IF($K$18&gt;$S47,$T47,HLOOKUP($S47-$K$18,CapX!$A$18:$AP$26,$H$24,FALSE)*$T47))</f>
        <v>9249668.815272646</v>
      </c>
      <c r="Z47" s="16">
        <f>IF($K$19="",$T47,IF($K$19&gt;$S47,$T47,HLOOKUP($S47-$K$19,CapX!$A$18:$AP$26,$H$24,FALSE)*$T47))</f>
        <v>10631803.235945571</v>
      </c>
      <c r="AB47" s="20">
        <v>2021</v>
      </c>
      <c r="AC47" s="16">
        <f t="shared" si="6"/>
        <v>9249668.815272646</v>
      </c>
      <c r="AD47" s="16">
        <f t="shared" si="7"/>
        <v>9249668.815272646</v>
      </c>
      <c r="AE47" s="16">
        <f t="shared" si="8"/>
        <v>4495339.0442225058</v>
      </c>
      <c r="AF47" s="16">
        <f t="shared" si="9"/>
        <v>367211.85196632403</v>
      </c>
      <c r="AG47" s="136">
        <f t="shared" si="10"/>
        <v>367211.85196632403</v>
      </c>
      <c r="AH47" s="16">
        <f t="shared" si="11"/>
        <v>0</v>
      </c>
      <c r="AJ47" s="20">
        <v>2021</v>
      </c>
      <c r="AK47" s="16">
        <f>HLOOKUP($S47,CapX!$A$11:$AP$14,3,FALSE)</f>
        <v>4132212.0801442079</v>
      </c>
      <c r="AL47" s="16">
        <f>IF($L$14="",$AK47,IF($L$14&gt;$AJ47,$AK47,HLOOKUP($AJ47-$L$14,CapX!$A$18:$AP$26,$H$24,FALSE)*$AK47))</f>
        <v>3595024.5097254608</v>
      </c>
      <c r="AM47" s="16">
        <f>IF($L$15="",$AK47,IF($L$15&gt;$AJ47,$AK47,HLOOKUP($AJ47-$L$15,CapX!$A$18:$AP$26,$H$24,FALSE)*$AK47))</f>
        <v>3595024.5097254608</v>
      </c>
      <c r="AN47" s="16">
        <f>IF($L$16="",$AK47,IF($L$16&gt;$AJ47,$AK47,HLOOKUP($AJ47-$L$16,CapX!$A$18:$AP$26,$H$24,FALSE)*$AK47))</f>
        <v>4132212.0801442079</v>
      </c>
      <c r="AO47" s="136">
        <f>IF($L$17="",$AK47,IF($L$17&gt;$AJ47,$AK47,HLOOKUP($AJ47-$L$17,CapX!$A$18:$AP$26,$H$24,FALSE)*$AK47))</f>
        <v>3595024.5097254608</v>
      </c>
      <c r="AP47" s="16">
        <f>IF($L$18="",$AK47,IF($L$18&gt;$AJ47,$AK47,HLOOKUP($AJ47-$L$18,CapX!$A$18:$AP$26,$H$24,FALSE)*$AK47))</f>
        <v>3595024.5097254608</v>
      </c>
      <c r="AQ47" s="16">
        <f>IF($L$19="",$AK47,IF($L$19&gt;$AJ47,$AK47,HLOOKUP($AJ47-$L$19,CapX!$A$18:$AP$26,$H$24,FALSE)*$AK47))</f>
        <v>4132212.0801442079</v>
      </c>
      <c r="AS47" s="20">
        <v>2021</v>
      </c>
      <c r="AT47" s="16">
        <f t="shared" si="12"/>
        <v>3595024.5097254608</v>
      </c>
      <c r="AU47" s="16">
        <f t="shared" si="13"/>
        <v>3595024.5097254608</v>
      </c>
      <c r="AV47" s="16">
        <f t="shared" si="14"/>
        <v>2008255.0709500851</v>
      </c>
      <c r="AW47" s="16">
        <f t="shared" si="15"/>
        <v>2606392.7695509591</v>
      </c>
      <c r="AX47" s="136">
        <f t="shared" si="16"/>
        <v>3595024.5097254608</v>
      </c>
      <c r="AY47" s="16">
        <f t="shared" si="17"/>
        <v>0</v>
      </c>
      <c r="BA47" s="120"/>
      <c r="BB47" s="138"/>
      <c r="BC47" s="138"/>
      <c r="BD47" s="138"/>
      <c r="BE47" s="138"/>
      <c r="BF47" s="138"/>
      <c r="BG47" s="138"/>
      <c r="BI47" s="120"/>
      <c r="BJ47" s="138"/>
      <c r="BK47" s="138"/>
      <c r="BL47" s="138"/>
      <c r="BM47" s="138"/>
      <c r="BN47" s="138"/>
      <c r="BO47" s="138"/>
    </row>
    <row r="48" spans="1:68">
      <c r="A48" s="67"/>
      <c r="B48" s="67"/>
      <c r="C48" s="67"/>
      <c r="D48" s="67"/>
      <c r="E48" s="67"/>
      <c r="F48" s="67"/>
      <c r="G48" s="67"/>
      <c r="H48" s="20">
        <v>2022</v>
      </c>
      <c r="I48" s="16">
        <f t="shared" si="18"/>
        <v>9373628.6450081989</v>
      </c>
      <c r="J48" s="16">
        <f t="shared" si="5"/>
        <v>6795880.767630944</v>
      </c>
      <c r="K48" s="16">
        <f t="shared" si="5"/>
        <v>2005956.5300317546</v>
      </c>
      <c r="L48" s="16">
        <f t="shared" si="5"/>
        <v>2882926.310976964</v>
      </c>
      <c r="M48" s="16">
        <f t="shared" si="5"/>
        <v>5931947.1419279091</v>
      </c>
      <c r="N48" s="16">
        <f t="shared" si="5"/>
        <v>0</v>
      </c>
      <c r="O48" s="67"/>
      <c r="P48" s="67"/>
      <c r="Q48" s="67"/>
      <c r="R48" s="67"/>
      <c r="S48" s="20">
        <v>2022</v>
      </c>
      <c r="T48" s="84">
        <f>HLOOKUP($S48,CapX!$A$11:$AP$14,2,FALSE)</f>
        <v>3955955.7506670002</v>
      </c>
      <c r="U48" s="84">
        <f>IF($K$14="",$T48,IF($K$14&gt;$S48,$T48,HLOOKUP($S48-$K$14,CapX!$A$18:$AP$26,$H$24,FALSE)*$T48))</f>
        <v>3441681.5030802903</v>
      </c>
      <c r="V48" s="16">
        <f>IF($K$15="",$T48,IF($K$15&gt;$S48,$T48,HLOOKUP($S48-$K$15,CapX!$A$18:$AP$26,$H$24,FALSE)*$T48))</f>
        <v>3441681.5030802903</v>
      </c>
      <c r="W48" s="16">
        <f>IF($K$16="",$T48,IF($K$16&gt;$S48,$T48,HLOOKUP($S48-$K$16,CapX!$A$18:$AP$26,$H$24,FALSE)*$T48))</f>
        <v>3441681.5030802903</v>
      </c>
      <c r="X48" s="16">
        <f>IF($K$17="",$T48,IF($K$17&gt;$S48,$T48,HLOOKUP($S48-$K$17,CapX!$A$18:$AP$26,$H$24,FALSE)*$T48))</f>
        <v>3441681.5030802903</v>
      </c>
      <c r="Y48" s="16">
        <f>IF($K$18="",$T48,IF($K$18&gt;$S48,$T48,HLOOKUP($S48-$K$18,CapX!$A$18:$AP$26,$H$24,FALSE)*$T48))</f>
        <v>3441681.5030802903</v>
      </c>
      <c r="Z48" s="16">
        <f>IF($K$19="",$T48,IF($K$19&gt;$S48,$T48,HLOOKUP($S48-$K$19,CapX!$A$18:$AP$26,$H$24,FALSE)*$T48))</f>
        <v>3955955.7506670002</v>
      </c>
      <c r="AB48" s="20">
        <v>2022</v>
      </c>
      <c r="AC48" s="16">
        <f t="shared" si="6"/>
        <v>3441681.5030802903</v>
      </c>
      <c r="AD48" s="16">
        <f t="shared" si="7"/>
        <v>2495219.0897332104</v>
      </c>
      <c r="AE48" s="16">
        <f t="shared" si="8"/>
        <v>736519.8416591821</v>
      </c>
      <c r="AF48" s="16">
        <f t="shared" si="9"/>
        <v>0</v>
      </c>
      <c r="AG48" s="136">
        <f t="shared" si="10"/>
        <v>0</v>
      </c>
      <c r="AH48" s="16">
        <f t="shared" si="11"/>
        <v>0</v>
      </c>
      <c r="AJ48" s="20">
        <v>2022</v>
      </c>
      <c r="AK48" s="16">
        <f>HLOOKUP($S48,CapX!$A$11:$AP$14,3,FALSE)</f>
        <v>6818330.0481929993</v>
      </c>
      <c r="AL48" s="16">
        <f>IF($L$14="",$AK48,IF($L$14&gt;$AJ48,$AK48,HLOOKUP($AJ48-$L$14,CapX!$A$18:$AP$26,$H$24,FALSE)*$AK48))</f>
        <v>5931947.1419279091</v>
      </c>
      <c r="AM48" s="16">
        <f>IF($L$15="",$AK48,IF($L$15&gt;$AJ48,$AK48,HLOOKUP($AJ48-$L$15,CapX!$A$18:$AP$26,$H$24,FALSE)*$AK48))</f>
        <v>5931947.1419279091</v>
      </c>
      <c r="AN48" s="16">
        <f>IF($L$16="",$AK48,IF($L$16&gt;$AJ48,$AK48,HLOOKUP($AJ48-$L$16,CapX!$A$18:$AP$26,$H$24,FALSE)*$AK48))</f>
        <v>5931947.1419279091</v>
      </c>
      <c r="AO48" s="136">
        <f>IF($L$17="",$AK48,IF($L$17&gt;$AJ48,$AK48,HLOOKUP($AJ48-$L$17,CapX!$A$18:$AP$26,$H$24,FALSE)*$AK48))</f>
        <v>5931947.1419279091</v>
      </c>
      <c r="AP48" s="16">
        <f>IF($L$18="",$AK48,IF($L$18&gt;$AJ48,$AK48,HLOOKUP($AJ48-$L$18,CapX!$A$18:$AP$26,$H$24,FALSE)*$AK48))</f>
        <v>5931947.1419279091</v>
      </c>
      <c r="AQ48" s="16">
        <f>IF($L$19="",$AK48,IF($L$19&gt;$AJ48,$AK48,HLOOKUP($AJ48-$L$19,CapX!$A$18:$AP$26,$H$24,FALSE)*$AK48))</f>
        <v>6818330.0481929993</v>
      </c>
      <c r="AS48" s="20">
        <v>2022</v>
      </c>
      <c r="AT48" s="16">
        <f t="shared" si="12"/>
        <v>5931947.1419279091</v>
      </c>
      <c r="AU48" s="16">
        <f t="shared" si="13"/>
        <v>4300661.6778977336</v>
      </c>
      <c r="AV48" s="16">
        <f t="shared" si="14"/>
        <v>1269436.6883725724</v>
      </c>
      <c r="AW48" s="16">
        <f t="shared" si="15"/>
        <v>2882926.310976964</v>
      </c>
      <c r="AX48" s="136">
        <f t="shared" si="16"/>
        <v>5931947.1419279091</v>
      </c>
      <c r="AY48" s="16">
        <f t="shared" si="17"/>
        <v>0</v>
      </c>
      <c r="BA48" s="120"/>
      <c r="BB48" s="138"/>
      <c r="BC48" s="138"/>
      <c r="BD48" s="138"/>
      <c r="BE48" s="138"/>
      <c r="BF48" s="138"/>
      <c r="BG48" s="138"/>
      <c r="BI48" s="120"/>
      <c r="BJ48" s="138"/>
      <c r="BK48" s="138"/>
      <c r="BL48" s="138"/>
      <c r="BM48" s="138"/>
      <c r="BN48" s="138"/>
      <c r="BO48" s="138"/>
    </row>
    <row r="49" spans="1:67">
      <c r="A49" s="67"/>
      <c r="B49" s="67"/>
      <c r="C49" s="67"/>
      <c r="D49" s="67"/>
      <c r="E49" s="67"/>
      <c r="F49" s="67"/>
      <c r="G49" s="67"/>
      <c r="H49" s="20">
        <v>2023</v>
      </c>
      <c r="I49" s="16">
        <f t="shared" si="18"/>
        <v>10952332.298546642</v>
      </c>
      <c r="J49" s="16">
        <f t="shared" si="5"/>
        <v>7341839.3063360937</v>
      </c>
      <c r="K49" s="16">
        <f t="shared" si="5"/>
        <v>599734.61000317475</v>
      </c>
      <c r="L49" s="16">
        <f t="shared" si="5"/>
        <v>2038864.9559914595</v>
      </c>
      <c r="M49" s="16">
        <f t="shared" si="5"/>
        <v>6907369.5938962996</v>
      </c>
      <c r="N49" s="16">
        <f t="shared" si="5"/>
        <v>0</v>
      </c>
      <c r="O49" s="67"/>
      <c r="P49" s="67"/>
      <c r="Q49" s="67"/>
      <c r="R49" s="67"/>
      <c r="S49" s="20">
        <v>2023</v>
      </c>
      <c r="T49" s="84">
        <f>HLOOKUP($S49,CapX!$A$11:$AP$14,2,FALSE)</f>
        <v>6412941.2677769996</v>
      </c>
      <c r="U49" s="84">
        <f>IF($K$14="",$T49,IF($K$14&gt;$S49,$T49,HLOOKUP($S49-$K$14,CapX!$A$18:$AP$26,$H$24,FALSE)*$T49))</f>
        <v>5579258.9029659899</v>
      </c>
      <c r="V49" s="16">
        <f>IF($K$15="",$T49,IF($K$15&gt;$S49,$T49,HLOOKUP($S49-$K$15,CapX!$A$18:$AP$26,$H$24,FALSE)*$T49))</f>
        <v>5579258.9029659899</v>
      </c>
      <c r="W49" s="16">
        <f>IF($K$16="",$T49,IF($K$16&gt;$S49,$T49,HLOOKUP($S49-$K$16,CapX!$A$18:$AP$26,$H$24,FALSE)*$T49))</f>
        <v>5579258.9029659899</v>
      </c>
      <c r="X49" s="16">
        <f>IF($K$17="",$T49,IF($K$17&gt;$S49,$T49,HLOOKUP($S49-$K$17,CapX!$A$18:$AP$26,$H$24,FALSE)*$T49))</f>
        <v>5579258.9029659899</v>
      </c>
      <c r="Y49" s="16">
        <f>IF($K$18="",$T49,IF($K$18&gt;$S49,$T49,HLOOKUP($S49-$K$18,CapX!$A$18:$AP$26,$H$24,FALSE)*$T49))</f>
        <v>5579258.9029659899</v>
      </c>
      <c r="Z49" s="16">
        <f>IF($K$19="",$T49,IF($K$19&gt;$S49,$T49,HLOOKUP($S49-$K$19,CapX!$A$18:$AP$26,$H$24,FALSE)*$T49))</f>
        <v>6412941.2677769996</v>
      </c>
      <c r="AB49" s="20">
        <v>2023</v>
      </c>
      <c r="AC49" s="16">
        <f t="shared" si="6"/>
        <v>4044962.7046503425</v>
      </c>
      <c r="AD49" s="16">
        <f t="shared" si="7"/>
        <v>2711519.8268414713</v>
      </c>
      <c r="AE49" s="16">
        <f t="shared" si="8"/>
        <v>221496.57844774978</v>
      </c>
      <c r="AF49" s="16">
        <f t="shared" si="9"/>
        <v>0</v>
      </c>
      <c r="AG49" s="136">
        <f t="shared" si="10"/>
        <v>0</v>
      </c>
      <c r="AH49" s="16">
        <f t="shared" si="11"/>
        <v>0</v>
      </c>
      <c r="AJ49" s="20">
        <v>2023</v>
      </c>
      <c r="AK49" s="16">
        <f>HLOOKUP($S49,CapX!$A$11:$AP$14,3,FALSE)</f>
        <v>10951041.765986999</v>
      </c>
      <c r="AL49" s="16">
        <f>IF($L$14="",$AK49,IF($L$14&gt;$AJ49,$AK49,HLOOKUP($AJ49-$L$14,CapX!$A$18:$AP$26,$H$24,FALSE)*$AK49))</f>
        <v>9527406.3364086896</v>
      </c>
      <c r="AM49" s="16">
        <f>IF($L$15="",$AK49,IF($L$15&gt;$AJ49,$AK49,HLOOKUP($AJ49-$L$15,CapX!$A$18:$AP$26,$H$24,FALSE)*$AK49))</f>
        <v>9527406.3364086896</v>
      </c>
      <c r="AN49" s="16">
        <f>IF($L$16="",$AK49,IF($L$16&gt;$AJ49,$AK49,HLOOKUP($AJ49-$L$16,CapX!$A$18:$AP$26,$H$24,FALSE)*$AK49))</f>
        <v>9527406.3364086896</v>
      </c>
      <c r="AO49" s="136">
        <f>IF($L$17="",$AK49,IF($L$17&gt;$AJ49,$AK49,HLOOKUP($AJ49-$L$17,CapX!$A$18:$AP$26,$H$24,FALSE)*$AK49))</f>
        <v>9527406.3364086896</v>
      </c>
      <c r="AP49" s="16">
        <f>IF($L$18="",$AK49,IF($L$18&gt;$AJ49,$AK49,HLOOKUP($AJ49-$L$18,CapX!$A$18:$AP$26,$H$24,FALSE)*$AK49))</f>
        <v>9527406.3364086896</v>
      </c>
      <c r="AQ49" s="16">
        <f>IF($L$19="",$AK49,IF($L$19&gt;$AJ49,$AK49,HLOOKUP($AJ49-$L$19,CapX!$A$18:$AP$26,$H$24,FALSE)*$AK49))</f>
        <v>10951041.765986999</v>
      </c>
      <c r="AS49" s="20">
        <v>2023</v>
      </c>
      <c r="AT49" s="16">
        <f t="shared" si="12"/>
        <v>6907369.5938962996</v>
      </c>
      <c r="AU49" s="16">
        <f t="shared" si="13"/>
        <v>4630319.4794946229</v>
      </c>
      <c r="AV49" s="16">
        <f t="shared" si="14"/>
        <v>378238.03155542497</v>
      </c>
      <c r="AW49" s="16">
        <f t="shared" si="15"/>
        <v>2038864.9559914595</v>
      </c>
      <c r="AX49" s="136">
        <f t="shared" si="16"/>
        <v>6907369.5938962996</v>
      </c>
      <c r="AY49" s="16">
        <f t="shared" si="17"/>
        <v>0</v>
      </c>
      <c r="BA49" s="120"/>
      <c r="BB49" s="138"/>
      <c r="BC49" s="138"/>
      <c r="BD49" s="138"/>
      <c r="BE49" s="138"/>
      <c r="BF49" s="138"/>
      <c r="BG49" s="138"/>
      <c r="BI49" s="120"/>
      <c r="BJ49" s="138"/>
      <c r="BK49" s="138"/>
      <c r="BL49" s="138"/>
      <c r="BM49" s="138"/>
      <c r="BN49" s="138"/>
      <c r="BO49" s="138"/>
    </row>
    <row r="50" spans="1:67">
      <c r="A50" s="67"/>
      <c r="B50" s="67"/>
      <c r="C50" s="67"/>
      <c r="D50" s="67"/>
      <c r="E50" s="67"/>
      <c r="F50" s="67"/>
      <c r="G50" s="67"/>
      <c r="H50" s="20">
        <v>2024</v>
      </c>
      <c r="I50" s="16">
        <f t="shared" si="18"/>
        <v>6494718.8025694238</v>
      </c>
      <c r="J50" s="16">
        <f t="shared" si="5"/>
        <v>2859814.4521601987</v>
      </c>
      <c r="K50" s="16">
        <f t="shared" si="5"/>
        <v>0</v>
      </c>
      <c r="L50" s="16">
        <f t="shared" si="5"/>
        <v>148488.46094675924</v>
      </c>
      <c r="M50" s="16">
        <f t="shared" si="5"/>
        <v>1817768.0609603273</v>
      </c>
      <c r="N50" s="16">
        <f t="shared" si="5"/>
        <v>0</v>
      </c>
      <c r="O50" s="67"/>
      <c r="P50" s="67"/>
      <c r="Q50" s="67"/>
      <c r="R50" s="67"/>
      <c r="S50" s="20">
        <v>2024</v>
      </c>
      <c r="T50" s="84">
        <f>HLOOKUP($S50,CapX!$A$11:$AP$14,2,FALSE)</f>
        <v>11061328.086677773</v>
      </c>
      <c r="U50" s="84">
        <f>IF($K$14="",$T50,IF($K$14&gt;$S50,$T50,HLOOKUP($S50-$K$14,CapX!$A$18:$AP$26,$H$24,FALSE)*$T50))</f>
        <v>9623355.4354096632</v>
      </c>
      <c r="V50" s="16">
        <f>IF($K$15="",$T50,IF($K$15&gt;$S50,$T50,HLOOKUP($S50-$K$15,CapX!$A$18:$AP$26,$H$24,FALSE)*$T50))</f>
        <v>9623355.4354096632</v>
      </c>
      <c r="W50" s="16">
        <f>IF($K$16="",$T50,IF($K$16&gt;$S50,$T50,HLOOKUP($S50-$K$16,CapX!$A$18:$AP$26,$H$24,FALSE)*$T50))</f>
        <v>9623355.4354096632</v>
      </c>
      <c r="X50" s="16">
        <f>IF($K$17="",$T50,IF($K$17&gt;$S50,$T50,HLOOKUP($S50-$K$17,CapX!$A$18:$AP$26,$H$24,FALSE)*$T50))</f>
        <v>9623355.4354096632</v>
      </c>
      <c r="Y50" s="16">
        <f>IF($K$18="",$T50,IF($K$18&gt;$S50,$T50,HLOOKUP($S50-$K$18,CapX!$A$18:$AP$26,$H$24,FALSE)*$T50))</f>
        <v>9623355.4354096632</v>
      </c>
      <c r="Z50" s="16">
        <f>IF($K$19="",$T50,IF($K$19&gt;$S50,$T50,HLOOKUP($S50-$K$19,CapX!$A$18:$AP$26,$H$24,FALSE)*$T50))</f>
        <v>11061328.086677773</v>
      </c>
      <c r="AB50" s="20">
        <v>2024</v>
      </c>
      <c r="AC50" s="16">
        <f t="shared" si="6"/>
        <v>4676950.7416090965</v>
      </c>
      <c r="AD50" s="16">
        <f t="shared" si="7"/>
        <v>2059398.0631776678</v>
      </c>
      <c r="AE50" s="16">
        <f t="shared" si="8"/>
        <v>0</v>
      </c>
      <c r="AF50" s="16">
        <f t="shared" si="9"/>
        <v>0</v>
      </c>
      <c r="AG50" s="136">
        <f t="shared" si="10"/>
        <v>0</v>
      </c>
      <c r="AH50" s="16">
        <f t="shared" si="11"/>
        <v>0</v>
      </c>
      <c r="AJ50" s="20">
        <v>2024</v>
      </c>
      <c r="AK50" s="16">
        <f>HLOOKUP($S50,CapX!$A$11:$AP$14,3,FALSE)</f>
        <v>4299153.4481820334</v>
      </c>
      <c r="AL50" s="16">
        <f>IF($L$14="",$AK50,IF($L$14&gt;$AJ50,$AK50,HLOOKUP($AJ50-$L$14,CapX!$A$18:$AP$26,$H$24,FALSE)*$AK50))</f>
        <v>3740263.4999183691</v>
      </c>
      <c r="AM50" s="16">
        <f>IF($L$15="",$AK50,IF($L$15&gt;$AJ50,$AK50,HLOOKUP($AJ50-$L$15,CapX!$A$18:$AP$26,$H$24,FALSE)*$AK50))</f>
        <v>3740263.4999183691</v>
      </c>
      <c r="AN50" s="16">
        <f>IF($L$16="",$AK50,IF($L$16&gt;$AJ50,$AK50,HLOOKUP($AJ50-$L$16,CapX!$A$18:$AP$26,$H$24,FALSE)*$AK50))</f>
        <v>3740263.4999183691</v>
      </c>
      <c r="AO50" s="136">
        <f>IF($L$17="",$AK50,IF($L$17&gt;$AJ50,$AK50,HLOOKUP($AJ50-$L$17,CapX!$A$18:$AP$26,$H$24,FALSE)*$AK50))</f>
        <v>3740263.4999183691</v>
      </c>
      <c r="AP50" s="16">
        <f>IF($L$18="",$AK50,IF($L$18&gt;$AJ50,$AK50,HLOOKUP($AJ50-$L$18,CapX!$A$18:$AP$26,$H$24,FALSE)*$AK50))</f>
        <v>3740263.4999183691</v>
      </c>
      <c r="AQ50" s="16">
        <f>IF($L$19="",$AK50,IF($L$19&gt;$AJ50,$AK50,HLOOKUP($AJ50-$L$19,CapX!$A$18:$AP$26,$H$24,FALSE)*$AK50))</f>
        <v>4299153.4481820334</v>
      </c>
      <c r="AS50" s="20">
        <v>2024</v>
      </c>
      <c r="AT50" s="16">
        <f t="shared" si="12"/>
        <v>1817768.0609603273</v>
      </c>
      <c r="AU50" s="16">
        <f t="shared" si="13"/>
        <v>800416.38898253092</v>
      </c>
      <c r="AV50" s="16">
        <f t="shared" si="14"/>
        <v>0</v>
      </c>
      <c r="AW50" s="16">
        <f t="shared" si="15"/>
        <v>148488.46094675924</v>
      </c>
      <c r="AX50" s="136">
        <f t="shared" si="16"/>
        <v>1817768.0609603273</v>
      </c>
      <c r="AY50" s="16">
        <f t="shared" si="17"/>
        <v>0</v>
      </c>
      <c r="BA50" s="120"/>
      <c r="BB50" s="138"/>
      <c r="BC50" s="138"/>
      <c r="BD50" s="138"/>
      <c r="BE50" s="138"/>
      <c r="BF50" s="138"/>
      <c r="BG50" s="138"/>
      <c r="BI50" s="120"/>
      <c r="BJ50" s="138"/>
      <c r="BK50" s="138"/>
      <c r="BL50" s="138"/>
      <c r="BM50" s="138"/>
      <c r="BN50" s="138"/>
      <c r="BO50" s="138"/>
    </row>
    <row r="51" spans="1:67">
      <c r="A51" s="67"/>
      <c r="B51" s="67"/>
      <c r="C51" s="67"/>
      <c r="D51" s="67"/>
      <c r="E51" s="67"/>
      <c r="F51" s="67"/>
      <c r="G51" s="67"/>
      <c r="H51" s="20">
        <v>2025</v>
      </c>
      <c r="I51" s="16">
        <f t="shared" si="18"/>
        <v>2086997.1738450378</v>
      </c>
      <c r="J51" s="16">
        <f t="shared" si="5"/>
        <v>387167.23271798127</v>
      </c>
      <c r="K51" s="16">
        <f t="shared" si="5"/>
        <v>0</v>
      </c>
      <c r="L51" s="16">
        <f t="shared" si="5"/>
        <v>0</v>
      </c>
      <c r="M51" s="16">
        <f t="shared" si="5"/>
        <v>1320721.9305828246</v>
      </c>
      <c r="N51" s="16">
        <f t="shared" si="5"/>
        <v>0</v>
      </c>
      <c r="O51" s="67"/>
      <c r="P51" s="67"/>
      <c r="Q51" s="67"/>
      <c r="R51" s="67"/>
      <c r="S51" s="20">
        <v>2025</v>
      </c>
      <c r="T51" s="84">
        <f>HLOOKUP($S51,CapX!$A$11:$AP$14,2,FALSE)</f>
        <v>4115776.3629939472</v>
      </c>
      <c r="U51" s="84">
        <f>IF($K$14="",$T51,IF($K$14&gt;$S51,$T51,HLOOKUP($S51-$K$14,CapX!$A$18:$AP$26,$H$24,FALSE)*$T51))</f>
        <v>3580725.435804734</v>
      </c>
      <c r="V51" s="16">
        <f>IF($K$15="",$T51,IF($K$15&gt;$S51,$T51,HLOOKUP($S51-$K$15,CapX!$A$18:$AP$26,$H$24,FALSE)*$T51))</f>
        <v>3580725.435804734</v>
      </c>
      <c r="W51" s="16">
        <f>IF($K$16="",$T51,IF($K$16&gt;$S51,$T51,HLOOKUP($S51-$K$16,CapX!$A$18:$AP$26,$H$24,FALSE)*$T51))</f>
        <v>3580725.435804734</v>
      </c>
      <c r="X51" s="16">
        <f>IF($K$17="",$T51,IF($K$17&gt;$S51,$T51,HLOOKUP($S51-$K$17,CapX!$A$18:$AP$26,$H$24,FALSE)*$T51))</f>
        <v>3580725.435804734</v>
      </c>
      <c r="Y51" s="16">
        <f>IF($K$18="",$T51,IF($K$18&gt;$S51,$T51,HLOOKUP($S51-$K$18,CapX!$A$18:$AP$26,$H$24,FALSE)*$T51))</f>
        <v>3580725.435804734</v>
      </c>
      <c r="Z51" s="16">
        <f>IF($K$19="",$T51,IF($K$19&gt;$S51,$T51,HLOOKUP($S51-$K$19,CapX!$A$18:$AP$26,$H$24,FALSE)*$T51))</f>
        <v>4115776.3629939472</v>
      </c>
      <c r="AB51" s="20">
        <v>2025</v>
      </c>
      <c r="AC51" s="16">
        <f t="shared" si="6"/>
        <v>766275.24326221307</v>
      </c>
      <c r="AD51" s="16">
        <f t="shared" si="7"/>
        <v>142154.79980144792</v>
      </c>
      <c r="AE51" s="16">
        <f t="shared" si="8"/>
        <v>0</v>
      </c>
      <c r="AF51" s="16">
        <f t="shared" si="9"/>
        <v>0</v>
      </c>
      <c r="AG51" s="136">
        <f t="shared" si="10"/>
        <v>0</v>
      </c>
      <c r="AH51" s="16">
        <f t="shared" si="11"/>
        <v>0</v>
      </c>
      <c r="AJ51" s="20">
        <v>2025</v>
      </c>
      <c r="AK51" s="16">
        <f>HLOOKUP($S51,CapX!$A$11:$AP$14,3,FALSE)</f>
        <v>7093790.5821399968</v>
      </c>
      <c r="AL51" s="16">
        <f>IF($L$14="",$AK51,IF($L$14&gt;$AJ51,$AK51,HLOOKUP($AJ51-$L$14,CapX!$A$18:$AP$26,$H$24,FALSE)*$AK51))</f>
        <v>6171597.8064617971</v>
      </c>
      <c r="AM51" s="16">
        <f>IF($L$15="",$AK51,IF($L$15&gt;$AJ51,$AK51,HLOOKUP($AJ51-$L$15,CapX!$A$18:$AP$26,$H$24,FALSE)*$AK51))</f>
        <v>6171597.8064617971</v>
      </c>
      <c r="AN51" s="16">
        <f>IF($L$16="",$AK51,IF($L$16&gt;$AJ51,$AK51,HLOOKUP($AJ51-$L$16,CapX!$A$18:$AP$26,$H$24,FALSE)*$AK51))</f>
        <v>6171597.8064617971</v>
      </c>
      <c r="AO51" s="136">
        <f>IF($L$17="",$AK51,IF($L$17&gt;$AJ51,$AK51,HLOOKUP($AJ51-$L$17,CapX!$A$18:$AP$26,$H$24,FALSE)*$AK51))</f>
        <v>6171597.8064617971</v>
      </c>
      <c r="AP51" s="16">
        <f>IF($L$18="",$AK51,IF($L$18&gt;$AJ51,$AK51,HLOOKUP($AJ51-$L$18,CapX!$A$18:$AP$26,$H$24,FALSE)*$AK51))</f>
        <v>6171597.8064617971</v>
      </c>
      <c r="AQ51" s="16">
        <f>IF($L$19="",$AK51,IF($L$19&gt;$AJ51,$AK51,HLOOKUP($AJ51-$L$19,CapX!$A$18:$AP$26,$H$24,FALSE)*$AK51))</f>
        <v>7093790.5821399968</v>
      </c>
      <c r="AS51" s="20">
        <v>2025</v>
      </c>
      <c r="AT51" s="16">
        <f t="shared" si="12"/>
        <v>1320721.9305828246</v>
      </c>
      <c r="AU51" s="16">
        <f t="shared" si="13"/>
        <v>245012.43291653335</v>
      </c>
      <c r="AV51" s="16">
        <f t="shared" si="14"/>
        <v>0</v>
      </c>
      <c r="AW51" s="16">
        <f t="shared" si="15"/>
        <v>0</v>
      </c>
      <c r="AX51" s="136">
        <f t="shared" si="16"/>
        <v>1320721.9305828246</v>
      </c>
      <c r="AY51" s="16">
        <f t="shared" si="17"/>
        <v>0</v>
      </c>
      <c r="BA51" s="120"/>
      <c r="BB51" s="138"/>
      <c r="BC51" s="138"/>
      <c r="BD51" s="138"/>
      <c r="BE51" s="138"/>
      <c r="BF51" s="138"/>
      <c r="BG51" s="138"/>
      <c r="BI51" s="120"/>
      <c r="BJ51" s="138"/>
      <c r="BK51" s="138"/>
      <c r="BL51" s="138"/>
      <c r="BM51" s="138"/>
      <c r="BN51" s="138"/>
      <c r="BO51" s="138"/>
    </row>
    <row r="52" spans="1:67">
      <c r="A52" s="67"/>
      <c r="B52" s="67"/>
      <c r="C52" s="67"/>
      <c r="D52" s="67"/>
      <c r="E52" s="67"/>
      <c r="F52" s="67"/>
      <c r="G52" s="67"/>
      <c r="H52" s="20">
        <v>2026</v>
      </c>
      <c r="I52" s="16">
        <f t="shared" si="18"/>
        <v>623963.88824730297</v>
      </c>
      <c r="J52" s="16">
        <f t="shared" si="5"/>
        <v>0</v>
      </c>
      <c r="K52" s="16">
        <f t="shared" si="5"/>
        <v>0</v>
      </c>
      <c r="L52" s="16">
        <f t="shared" si="5"/>
        <v>0</v>
      </c>
      <c r="M52" s="16">
        <f t="shared" si="5"/>
        <v>393518.84803026408</v>
      </c>
      <c r="N52" s="16">
        <f t="shared" si="5"/>
        <v>0</v>
      </c>
      <c r="O52" s="67"/>
      <c r="P52" s="67"/>
      <c r="Q52" s="67"/>
      <c r="R52" s="67"/>
      <c r="S52" s="20">
        <v>2026</v>
      </c>
      <c r="T52" s="84">
        <f>HLOOKUP($S52,CapX!$A$11:$AP$14,2,FALSE)</f>
        <v>6672024.0949951913</v>
      </c>
      <c r="U52" s="84">
        <f>IF($K$14="",$T52,IF($K$14&gt;$S52,$T52,HLOOKUP($S52-$K$14,CapX!$A$18:$AP$26,$H$24,FALSE)*$T52))</f>
        <v>5804660.9626458166</v>
      </c>
      <c r="V52" s="16">
        <f>IF($K$15="",$T52,IF($K$15&gt;$S52,$T52,HLOOKUP($S52-$K$15,CapX!$A$18:$AP$26,$H$24,FALSE)*$T52))</f>
        <v>5804660.9626458166</v>
      </c>
      <c r="W52" s="16">
        <f>IF($K$16="",$T52,IF($K$16&gt;$S52,$T52,HLOOKUP($S52-$K$16,CapX!$A$18:$AP$26,$H$24,FALSE)*$T52))</f>
        <v>5804660.9626458166</v>
      </c>
      <c r="X52" s="16">
        <f>IF($K$17="",$T52,IF($K$17&gt;$S52,$T52,HLOOKUP($S52-$K$17,CapX!$A$18:$AP$26,$H$24,FALSE)*$T52))</f>
        <v>5804660.9626458166</v>
      </c>
      <c r="Y52" s="16">
        <f>IF($K$18="",$T52,IF($K$18&gt;$S52,$T52,HLOOKUP($S52-$K$18,CapX!$A$18:$AP$26,$H$24,FALSE)*$T52))</f>
        <v>5804660.9626458166</v>
      </c>
      <c r="Z52" s="16">
        <f>IF($K$19="",$T52,IF($K$19&gt;$S52,$T52,HLOOKUP($S52-$K$19,CapX!$A$18:$AP$26,$H$24,FALSE)*$T52))</f>
        <v>6672024.0949951913</v>
      </c>
      <c r="AB52" s="20">
        <v>2026</v>
      </c>
      <c r="AC52" s="16">
        <f t="shared" si="6"/>
        <v>230445.04021703891</v>
      </c>
      <c r="AD52" s="16">
        <f t="shared" si="7"/>
        <v>0</v>
      </c>
      <c r="AE52" s="16">
        <f t="shared" si="8"/>
        <v>0</v>
      </c>
      <c r="AF52" s="16">
        <f t="shared" si="9"/>
        <v>0</v>
      </c>
      <c r="AG52" s="136">
        <f t="shared" si="10"/>
        <v>0</v>
      </c>
      <c r="AH52" s="16">
        <f t="shared" si="11"/>
        <v>0</v>
      </c>
      <c r="AJ52" s="20">
        <v>2026</v>
      </c>
      <c r="AK52" s="16">
        <f>HLOOKUP($S52,CapX!$A$11:$AP$14,3,FALSE)</f>
        <v>11393463.853332873</v>
      </c>
      <c r="AL52" s="16">
        <f>IF($L$14="",$AK52,IF($L$14&gt;$AJ52,$AK52,HLOOKUP($AJ52-$L$14,CapX!$A$18:$AP$26,$H$24,FALSE)*$AK52))</f>
        <v>9912313.5523995999</v>
      </c>
      <c r="AM52" s="16">
        <f>IF($L$15="",$AK52,IF($L$15&gt;$AJ52,$AK52,HLOOKUP($AJ52-$L$15,CapX!$A$18:$AP$26,$H$24,FALSE)*$AK52))</f>
        <v>9912313.5523995999</v>
      </c>
      <c r="AN52" s="16">
        <f>IF($L$16="",$AK52,IF($L$16&gt;$AJ52,$AK52,HLOOKUP($AJ52-$L$16,CapX!$A$18:$AP$26,$H$24,FALSE)*$AK52))</f>
        <v>9912313.5523995999</v>
      </c>
      <c r="AO52" s="136">
        <f>IF($L$17="",$AK52,IF($L$17&gt;$AJ52,$AK52,HLOOKUP($AJ52-$L$17,CapX!$A$18:$AP$26,$H$24,FALSE)*$AK52))</f>
        <v>9912313.5523995999</v>
      </c>
      <c r="AP52" s="16">
        <f>IF($L$18="",$AK52,IF($L$18&gt;$AJ52,$AK52,HLOOKUP($AJ52-$L$18,CapX!$A$18:$AP$26,$H$24,FALSE)*$AK52))</f>
        <v>9912313.5523995999</v>
      </c>
      <c r="AQ52" s="16">
        <f>IF($L$19="",$AK52,IF($L$19&gt;$AJ52,$AK52,HLOOKUP($AJ52-$L$19,CapX!$A$18:$AP$26,$H$24,FALSE)*$AK52))</f>
        <v>11393463.853332873</v>
      </c>
      <c r="AS52" s="20">
        <v>2026</v>
      </c>
      <c r="AT52" s="16">
        <f t="shared" si="12"/>
        <v>393518.84803026408</v>
      </c>
      <c r="AU52" s="16">
        <f t="shared" si="13"/>
        <v>0</v>
      </c>
      <c r="AV52" s="16">
        <f t="shared" si="14"/>
        <v>0</v>
      </c>
      <c r="AW52" s="16">
        <f t="shared" si="15"/>
        <v>0</v>
      </c>
      <c r="AX52" s="136">
        <f t="shared" si="16"/>
        <v>393518.84803026408</v>
      </c>
      <c r="AY52" s="16">
        <f t="shared" si="17"/>
        <v>0</v>
      </c>
      <c r="BA52" s="120"/>
      <c r="BB52" s="138"/>
      <c r="BC52" s="138"/>
      <c r="BD52" s="138"/>
      <c r="BE52" s="138"/>
      <c r="BF52" s="138"/>
      <c r="BG52" s="138"/>
      <c r="BI52" s="120"/>
      <c r="BJ52" s="138"/>
      <c r="BK52" s="138"/>
      <c r="BL52" s="138"/>
      <c r="BM52" s="138"/>
      <c r="BN52" s="138"/>
      <c r="BO52" s="138"/>
    </row>
    <row r="53" spans="1:67">
      <c r="A53" s="67"/>
      <c r="B53" s="67"/>
      <c r="C53" s="67"/>
      <c r="D53" s="67"/>
      <c r="E53" s="67"/>
      <c r="F53" s="67"/>
      <c r="G53" s="67"/>
      <c r="H53" s="20">
        <v>2027</v>
      </c>
      <c r="I53" s="16">
        <f t="shared" si="18"/>
        <v>0</v>
      </c>
      <c r="J53" s="16">
        <f t="shared" si="5"/>
        <v>0</v>
      </c>
      <c r="K53" s="16">
        <f t="shared" si="5"/>
        <v>0</v>
      </c>
      <c r="L53" s="16">
        <f t="shared" si="5"/>
        <v>0</v>
      </c>
      <c r="M53" s="16">
        <f t="shared" si="5"/>
        <v>0</v>
      </c>
      <c r="N53" s="16">
        <f t="shared" si="5"/>
        <v>0</v>
      </c>
      <c r="O53" s="67"/>
      <c r="P53" s="67"/>
      <c r="Q53" s="67"/>
      <c r="R53" s="67"/>
      <c r="S53" s="20">
        <v>2027</v>
      </c>
      <c r="T53" s="84">
        <f>HLOOKUP($S53,CapX!$A$11:$AP$14,2,FALSE)</f>
        <v>11508205.741379553</v>
      </c>
      <c r="U53" s="84">
        <f>IF($K$14="",$T53,IF($K$14&gt;$S53,$T53,HLOOKUP($S53-$K$14,CapX!$A$18:$AP$26,$H$24,FALSE)*$T53))</f>
        <v>10012138.995000212</v>
      </c>
      <c r="V53" s="16">
        <f>IF($K$15="",$T53,IF($K$15&gt;$S53,$T53,HLOOKUP($S53-$K$15,CapX!$A$18:$AP$26,$H$24,FALSE)*$T53))</f>
        <v>10012138.995000212</v>
      </c>
      <c r="W53" s="16">
        <f>IF($K$16="",$T53,IF($K$16&gt;$S53,$T53,HLOOKUP($S53-$K$16,CapX!$A$18:$AP$26,$H$24,FALSE)*$T53))</f>
        <v>10012138.995000212</v>
      </c>
      <c r="X53" s="16">
        <f>IF($K$17="",$T53,IF($K$17&gt;$S53,$T53,HLOOKUP($S53-$K$17,CapX!$A$18:$AP$26,$H$24,FALSE)*$T53))</f>
        <v>10012138.995000212</v>
      </c>
      <c r="Y53" s="16">
        <f>IF($K$18="",$T53,IF($K$18&gt;$S53,$T53,HLOOKUP($S53-$K$18,CapX!$A$18:$AP$26,$H$24,FALSE)*$T53))</f>
        <v>10012138.995000212</v>
      </c>
      <c r="Z53" s="16">
        <f>IF($K$19="",$T53,IF($K$19&gt;$S53,$T53,HLOOKUP($S53-$K$19,CapX!$A$18:$AP$26,$H$24,FALSE)*$T53))</f>
        <v>11508205.741379553</v>
      </c>
      <c r="AB53" s="20">
        <v>2027</v>
      </c>
      <c r="AC53" s="16">
        <f t="shared" si="6"/>
        <v>0</v>
      </c>
      <c r="AD53" s="16">
        <f t="shared" si="7"/>
        <v>0</v>
      </c>
      <c r="AE53" s="16">
        <f t="shared" si="8"/>
        <v>0</v>
      </c>
      <c r="AF53" s="16">
        <f t="shared" si="9"/>
        <v>0</v>
      </c>
      <c r="AG53" s="136">
        <f t="shared" si="10"/>
        <v>0</v>
      </c>
      <c r="AH53" s="16">
        <f t="shared" si="11"/>
        <v>0</v>
      </c>
      <c r="AJ53" s="20">
        <v>2027</v>
      </c>
      <c r="AK53" s="16">
        <f>HLOOKUP($S53,CapX!$A$11:$AP$14,3,FALSE)</f>
        <v>4472839.2474885881</v>
      </c>
      <c r="AL53" s="16">
        <f>IF($L$14="",$AK53,IF($L$14&gt;$AJ53,$AK53,HLOOKUP($AJ53-$L$14,CapX!$A$18:$AP$26,$H$24,FALSE)*$AK53))</f>
        <v>3891370.1453150716</v>
      </c>
      <c r="AM53" s="16">
        <f>IF($L$15="",$AK53,IF($L$15&gt;$AJ53,$AK53,HLOOKUP($AJ53-$L$15,CapX!$A$18:$AP$26,$H$24,FALSE)*$AK53))</f>
        <v>3891370.1453150716</v>
      </c>
      <c r="AN53" s="16">
        <f>IF($L$16="",$AK53,IF($L$16&gt;$AJ53,$AK53,HLOOKUP($AJ53-$L$16,CapX!$A$18:$AP$26,$H$24,FALSE)*$AK53))</f>
        <v>3891370.1453150716</v>
      </c>
      <c r="AO53" s="136">
        <f>IF($L$17="",$AK53,IF($L$17&gt;$AJ53,$AK53,HLOOKUP($AJ53-$L$17,CapX!$A$18:$AP$26,$H$24,FALSE)*$AK53))</f>
        <v>3891370.1453150716</v>
      </c>
      <c r="AP53" s="16">
        <f>IF($L$18="",$AK53,IF($L$18&gt;$AJ53,$AK53,HLOOKUP($AJ53-$L$18,CapX!$A$18:$AP$26,$H$24,FALSE)*$AK53))</f>
        <v>3891370.1453150716</v>
      </c>
      <c r="AQ53" s="16">
        <f>IF($L$19="",$AK53,IF($L$19&gt;$AJ53,$AK53,HLOOKUP($AJ53-$L$19,CapX!$A$18:$AP$26,$H$24,FALSE)*$AK53))</f>
        <v>4472839.2474885881</v>
      </c>
      <c r="AS53" s="20">
        <v>2027</v>
      </c>
      <c r="AT53" s="16">
        <f t="shared" si="12"/>
        <v>0</v>
      </c>
      <c r="AU53" s="16">
        <f t="shared" si="13"/>
        <v>0</v>
      </c>
      <c r="AV53" s="16">
        <f t="shared" si="14"/>
        <v>0</v>
      </c>
      <c r="AW53" s="16">
        <f t="shared" si="15"/>
        <v>0</v>
      </c>
      <c r="AX53" s="136">
        <f t="shared" si="16"/>
        <v>0</v>
      </c>
      <c r="AY53" s="16">
        <f t="shared" si="17"/>
        <v>0</v>
      </c>
      <c r="BA53" s="120"/>
      <c r="BB53" s="138"/>
      <c r="BC53" s="138"/>
      <c r="BD53" s="138"/>
      <c r="BE53" s="138"/>
      <c r="BF53" s="138"/>
      <c r="BG53" s="138"/>
      <c r="BI53" s="120"/>
      <c r="BJ53" s="138"/>
      <c r="BK53" s="138"/>
      <c r="BL53" s="138"/>
      <c r="BM53" s="138"/>
      <c r="BN53" s="138"/>
      <c r="BO53" s="138"/>
    </row>
    <row r="54" spans="1:67">
      <c r="A54" s="67"/>
      <c r="B54" s="67"/>
      <c r="C54" s="67"/>
      <c r="D54" s="67"/>
      <c r="E54" s="67"/>
      <c r="F54" s="67"/>
      <c r="G54" s="67"/>
      <c r="H54" s="20">
        <v>2028</v>
      </c>
      <c r="I54" s="16">
        <f t="shared" si="18"/>
        <v>0</v>
      </c>
      <c r="J54" s="16">
        <f t="shared" si="5"/>
        <v>0</v>
      </c>
      <c r="K54" s="16">
        <f t="shared" si="5"/>
        <v>0</v>
      </c>
      <c r="L54" s="16">
        <f t="shared" si="5"/>
        <v>0</v>
      </c>
      <c r="M54" s="16">
        <f t="shared" si="5"/>
        <v>0</v>
      </c>
      <c r="N54" s="16">
        <f t="shared" si="5"/>
        <v>0</v>
      </c>
      <c r="O54" s="67"/>
      <c r="P54" s="67"/>
      <c r="Q54" s="67"/>
      <c r="R54" s="67"/>
      <c r="S54" s="20">
        <v>2028</v>
      </c>
      <c r="T54" s="84">
        <f>HLOOKUP($S54,CapX!$A$11:$AP$14,2,FALSE)</f>
        <v>4367694.8026200812</v>
      </c>
      <c r="U54" s="84">
        <f>IF($K$14="",$T54,IF($K$14&gt;$S54,$T54,HLOOKUP($S54-$K$14,CapX!$A$18:$AP$26,$H$24,FALSE)*$T54))</f>
        <v>3799894.4782794705</v>
      </c>
      <c r="V54" s="16">
        <f>IF($K$15="",$T54,IF($K$15&gt;$S54,$T54,HLOOKUP($S54-$K$15,CapX!$A$18:$AP$26,$H$24,FALSE)*$T54))</f>
        <v>3799894.4782794705</v>
      </c>
      <c r="W54" s="16">
        <f>IF($K$16="",$T54,IF($K$16&gt;$S54,$T54,HLOOKUP($S54-$K$16,CapX!$A$18:$AP$26,$H$24,FALSE)*$T54))</f>
        <v>3799894.4782794705</v>
      </c>
      <c r="X54" s="16">
        <f>IF($K$17="",$T54,IF($K$17&gt;$S54,$T54,HLOOKUP($S54-$K$17,CapX!$A$18:$AP$26,$H$24,FALSE)*$T54))</f>
        <v>3799894.4782794705</v>
      </c>
      <c r="Y54" s="16">
        <f>IF($K$18="",$T54,IF($K$18&gt;$S54,$T54,HLOOKUP($S54-$K$18,CapX!$A$18:$AP$26,$H$24,FALSE)*$T54))</f>
        <v>3799894.4782794705</v>
      </c>
      <c r="Z54" s="16">
        <f>IF($K$19="",$T54,IF($K$19&gt;$S54,$T54,HLOOKUP($S54-$K$19,CapX!$A$18:$AP$26,$H$24,FALSE)*$T54))</f>
        <v>4367694.8026200812</v>
      </c>
      <c r="AB54" s="20">
        <v>2028</v>
      </c>
      <c r="AC54" s="16">
        <f t="shared" si="6"/>
        <v>0</v>
      </c>
      <c r="AD54" s="16">
        <f t="shared" si="7"/>
        <v>0</v>
      </c>
      <c r="AE54" s="16">
        <f t="shared" si="8"/>
        <v>0</v>
      </c>
      <c r="AF54" s="16">
        <f t="shared" si="9"/>
        <v>0</v>
      </c>
      <c r="AG54" s="136">
        <f t="shared" si="10"/>
        <v>0</v>
      </c>
      <c r="AH54" s="16">
        <f t="shared" si="11"/>
        <v>0</v>
      </c>
      <c r="AJ54" s="20">
        <v>2028</v>
      </c>
      <c r="AK54" s="16">
        <f>HLOOKUP($S54,CapX!$A$11:$AP$14,3,FALSE)</f>
        <v>7527987.3160916222</v>
      </c>
      <c r="AL54" s="16">
        <f>IF($L$14="",$AK54,IF($L$14&gt;$AJ54,$AK54,HLOOKUP($AJ54-$L$14,CapX!$A$18:$AP$26,$H$24,FALSE)*$AK54))</f>
        <v>6549348.9649997111</v>
      </c>
      <c r="AM54" s="16">
        <f>IF($L$15="",$AK54,IF($L$15&gt;$AJ54,$AK54,HLOOKUP($AJ54-$L$15,CapX!$A$18:$AP$26,$H$24,FALSE)*$AK54))</f>
        <v>6549348.9649997111</v>
      </c>
      <c r="AN54" s="16">
        <f>IF($L$16="",$AK54,IF($L$16&gt;$AJ54,$AK54,HLOOKUP($AJ54-$L$16,CapX!$A$18:$AP$26,$H$24,FALSE)*$AK54))</f>
        <v>6549348.9649997111</v>
      </c>
      <c r="AO54" s="136">
        <f>IF($L$17="",$AK54,IF($L$17&gt;$AJ54,$AK54,HLOOKUP($AJ54-$L$17,CapX!$A$18:$AP$26,$H$24,FALSE)*$AK54))</f>
        <v>6549348.9649997111</v>
      </c>
      <c r="AP54" s="16">
        <f>IF($L$18="",$AK54,IF($L$18&gt;$AJ54,$AK54,HLOOKUP($AJ54-$L$18,CapX!$A$18:$AP$26,$H$24,FALSE)*$AK54))</f>
        <v>6549348.9649997111</v>
      </c>
      <c r="AQ54" s="16">
        <f>IF($L$19="",$AK54,IF($L$19&gt;$AJ54,$AK54,HLOOKUP($AJ54-$L$19,CapX!$A$18:$AP$26,$H$24,FALSE)*$AK54))</f>
        <v>7527987.3160916222</v>
      </c>
      <c r="AS54" s="20">
        <v>2028</v>
      </c>
      <c r="AT54" s="16">
        <f t="shared" si="12"/>
        <v>0</v>
      </c>
      <c r="AU54" s="16">
        <f t="shared" si="13"/>
        <v>0</v>
      </c>
      <c r="AV54" s="16">
        <f t="shared" si="14"/>
        <v>0</v>
      </c>
      <c r="AW54" s="16">
        <f t="shared" si="15"/>
        <v>0</v>
      </c>
      <c r="AX54" s="136">
        <f t="shared" si="16"/>
        <v>0</v>
      </c>
      <c r="AY54" s="16">
        <f t="shared" si="17"/>
        <v>0</v>
      </c>
      <c r="BA54" s="120"/>
      <c r="BB54" s="138"/>
      <c r="BC54" s="138"/>
      <c r="BD54" s="138"/>
      <c r="BE54" s="138"/>
      <c r="BF54" s="138"/>
      <c r="BG54" s="138"/>
      <c r="BI54" s="120"/>
      <c r="BJ54" s="138"/>
      <c r="BK54" s="138"/>
      <c r="BL54" s="138"/>
      <c r="BM54" s="138"/>
      <c r="BN54" s="138"/>
      <c r="BO54" s="138"/>
    </row>
    <row r="55" spans="1:67">
      <c r="A55" s="67"/>
      <c r="B55" s="67"/>
      <c r="C55" s="67"/>
      <c r="D55" s="67"/>
      <c r="E55" s="67"/>
      <c r="F55" s="67"/>
      <c r="G55" s="67"/>
      <c r="H55" s="20">
        <v>2029</v>
      </c>
      <c r="I55" s="16">
        <f t="shared" si="18"/>
        <v>0</v>
      </c>
      <c r="J55" s="16">
        <f t="shared" si="5"/>
        <v>0</v>
      </c>
      <c r="K55" s="16">
        <f t="shared" si="5"/>
        <v>0</v>
      </c>
      <c r="L55" s="16">
        <f t="shared" si="5"/>
        <v>0</v>
      </c>
      <c r="M55" s="16">
        <f t="shared" si="5"/>
        <v>0</v>
      </c>
      <c r="N55" s="16">
        <f t="shared" si="5"/>
        <v>0</v>
      </c>
      <c r="O55" s="67"/>
      <c r="P55" s="67"/>
      <c r="Q55" s="67"/>
      <c r="R55" s="67"/>
      <c r="S55" s="20">
        <v>2029</v>
      </c>
      <c r="T55" s="84">
        <f>HLOOKUP($S55,CapX!$A$11:$AP$14,2,FALSE)</f>
        <v>7080405.3458016571</v>
      </c>
      <c r="U55" s="84">
        <f>IF($K$14="",$T55,IF($K$14&gt;$S55,$T55,HLOOKUP($S55-$K$14,CapX!$A$18:$AP$26,$H$24,FALSE)*$T55))</f>
        <v>6159952.6508474415</v>
      </c>
      <c r="V55" s="16">
        <f>IF($K$15="",$T55,IF($K$15&gt;$S55,$T55,HLOOKUP($S55-$K$15,CapX!$A$18:$AP$26,$H$24,FALSE)*$T55))</f>
        <v>6159952.6508474415</v>
      </c>
      <c r="W55" s="16">
        <f>IF($K$16="",$T55,IF($K$16&gt;$S55,$T55,HLOOKUP($S55-$K$16,CapX!$A$18:$AP$26,$H$24,FALSE)*$T55))</f>
        <v>6159952.6508474415</v>
      </c>
      <c r="X55" s="16">
        <f>IF($K$17="",$T55,IF($K$17&gt;$S55,$T55,HLOOKUP($S55-$K$17,CapX!$A$18:$AP$26,$H$24,FALSE)*$T55))</f>
        <v>6159952.6508474415</v>
      </c>
      <c r="Y55" s="16">
        <f>IF($K$18="",$T55,IF($K$18&gt;$S55,$T55,HLOOKUP($S55-$K$18,CapX!$A$18:$AP$26,$H$24,FALSE)*$T55))</f>
        <v>6159952.6508474415</v>
      </c>
      <c r="Z55" s="16">
        <f>IF($K$19="",$T55,IF($K$19&gt;$S55,$T55,HLOOKUP($S55-$K$19,CapX!$A$18:$AP$26,$H$24,FALSE)*$T55))</f>
        <v>7080405.3458016571</v>
      </c>
      <c r="AB55" s="20">
        <v>2029</v>
      </c>
      <c r="AC55" s="84">
        <f t="shared" si="6"/>
        <v>0</v>
      </c>
      <c r="AD55" s="16">
        <f t="shared" si="7"/>
        <v>0</v>
      </c>
      <c r="AE55" s="16">
        <f t="shared" si="8"/>
        <v>0</v>
      </c>
      <c r="AF55" s="16">
        <f t="shared" si="9"/>
        <v>0</v>
      </c>
      <c r="AG55" s="136">
        <f t="shared" si="10"/>
        <v>0</v>
      </c>
      <c r="AH55" s="16">
        <f t="shared" si="11"/>
        <v>0</v>
      </c>
      <c r="AJ55" s="20">
        <v>2029</v>
      </c>
      <c r="AK55" s="84">
        <f>HLOOKUP($S55,CapX!$A$11:$AP$14,3,FALSE)</f>
        <v>12090834.988867674</v>
      </c>
      <c r="AL55" s="16">
        <f>IF($L$14="",$AK55,IF($L$14&gt;$AJ55,$AK55,HLOOKUP($AJ55-$L$14,CapX!$A$18:$AP$26,$H$24,FALSE)*$AK55))</f>
        <v>10519026.440314876</v>
      </c>
      <c r="AM55" s="16">
        <f>IF($L$15="",$AK55,IF($L$15&gt;$AJ55,$AK55,HLOOKUP($AJ55-$L$15,CapX!$A$18:$AP$26,$H$24,FALSE)*$AK55))</f>
        <v>10519026.440314876</v>
      </c>
      <c r="AN55" s="16">
        <f>IF($L$16="",$AK55,IF($L$16&gt;$AJ55,$AK55,HLOOKUP($AJ55-$L$16,CapX!$A$18:$AP$26,$H$24,FALSE)*$AK55))</f>
        <v>10519026.440314876</v>
      </c>
      <c r="AO55" s="136">
        <f>IF($L$17="",$AK55,IF($L$17&gt;$AJ55,$AK55,HLOOKUP($AJ55-$L$17,CapX!$A$18:$AP$26,$H$24,FALSE)*$AK55))</f>
        <v>10519026.440314876</v>
      </c>
      <c r="AP55" s="16">
        <f>IF($L$18="",$AK55,IF($L$18&gt;$AJ55,$AK55,HLOOKUP($AJ55-$L$18,CapX!$A$18:$AP$26,$H$24,FALSE)*$AK55))</f>
        <v>10519026.440314876</v>
      </c>
      <c r="AQ55" s="16">
        <f>IF($L$19="",$AK55,IF($L$19&gt;$AJ55,$AK55,HLOOKUP($AJ55-$L$19,CapX!$A$18:$AP$26,$H$24,FALSE)*$AK55))</f>
        <v>12090834.988867674</v>
      </c>
      <c r="AS55" s="20">
        <v>2029</v>
      </c>
      <c r="AT55" s="84">
        <f t="shared" si="12"/>
        <v>0</v>
      </c>
      <c r="AU55" s="16">
        <f t="shared" si="13"/>
        <v>0</v>
      </c>
      <c r="AV55" s="16">
        <f t="shared" si="14"/>
        <v>0</v>
      </c>
      <c r="AW55" s="16">
        <f t="shared" si="15"/>
        <v>0</v>
      </c>
      <c r="AX55" s="136">
        <f t="shared" si="16"/>
        <v>0</v>
      </c>
      <c r="AY55" s="16">
        <f t="shared" si="17"/>
        <v>0</v>
      </c>
      <c r="BA55" s="120"/>
      <c r="BB55" s="138"/>
      <c r="BC55" s="138"/>
      <c r="BD55" s="138"/>
      <c r="BE55" s="138"/>
      <c r="BF55" s="138"/>
      <c r="BG55" s="138"/>
      <c r="BI55" s="120"/>
      <c r="BJ55" s="138"/>
      <c r="BK55" s="138"/>
      <c r="BL55" s="138"/>
      <c r="BM55" s="138"/>
      <c r="BN55" s="138"/>
      <c r="BO55" s="138"/>
    </row>
    <row r="56" spans="1:67">
      <c r="A56" s="67"/>
      <c r="B56" s="67"/>
      <c r="C56" s="67"/>
      <c r="D56" s="67"/>
      <c r="E56" s="67"/>
      <c r="F56" s="67"/>
      <c r="G56" s="67"/>
      <c r="H56" s="20">
        <v>2030</v>
      </c>
      <c r="I56" s="16">
        <f t="shared" si="18"/>
        <v>0</v>
      </c>
      <c r="J56" s="16">
        <f t="shared" si="5"/>
        <v>0</v>
      </c>
      <c r="K56" s="16">
        <f t="shared" si="5"/>
        <v>0</v>
      </c>
      <c r="L56" s="16">
        <f t="shared" si="5"/>
        <v>0</v>
      </c>
      <c r="M56" s="16">
        <f t="shared" si="5"/>
        <v>0</v>
      </c>
      <c r="N56" s="16">
        <f t="shared" si="5"/>
        <v>0</v>
      </c>
      <c r="O56" s="67"/>
      <c r="P56" s="67"/>
      <c r="Q56" s="67"/>
      <c r="R56" s="67"/>
      <c r="S56" s="20">
        <v>2030</v>
      </c>
      <c r="T56" s="84">
        <f>HLOOKUP($S56,CapX!$A$11:$AP$14,2,FALSE)</f>
        <v>11973137.253331287</v>
      </c>
      <c r="U56" s="84">
        <f>IF($K$14="",$T56,IF($K$14&gt;$S56,$T56,HLOOKUP($S56-$K$14,CapX!$A$18:$AP$26,$H$24,FALSE)*$T56))</f>
        <v>10416629.410398219</v>
      </c>
      <c r="V56" s="16">
        <f>IF($K$15="",$T56,IF($K$15&gt;$S56,$T56,HLOOKUP($S56-$K$15,CapX!$A$18:$AP$26,$H$24,FALSE)*$T56))</f>
        <v>10416629.410398219</v>
      </c>
      <c r="W56" s="16">
        <f>IF($K$16="",$T56,IF($K$16&gt;$S56,$T56,HLOOKUP($S56-$K$16,CapX!$A$18:$AP$26,$H$24,FALSE)*$T56))</f>
        <v>10416629.410398219</v>
      </c>
      <c r="X56" s="16">
        <f>IF($K$17="",$T56,IF($K$17&gt;$S56,$T56,HLOOKUP($S56-$K$17,CapX!$A$18:$AP$26,$H$24,FALSE)*$T56))</f>
        <v>10416629.410398219</v>
      </c>
      <c r="Y56" s="16">
        <f>IF($K$18="",$T56,IF($K$18&gt;$S56,$T56,HLOOKUP($S56-$K$18,CapX!$A$18:$AP$26,$H$24,FALSE)*$T56))</f>
        <v>10416629.410398219</v>
      </c>
      <c r="Z56" s="16">
        <f>IF($K$19="",$T56,IF($K$19&gt;$S56,$T56,HLOOKUP($S56-$K$19,CapX!$A$18:$AP$26,$H$24,FALSE)*$T56))</f>
        <v>11973137.253331287</v>
      </c>
      <c r="AB56" s="20">
        <v>2030</v>
      </c>
      <c r="AC56" s="84">
        <f t="shared" si="6"/>
        <v>0</v>
      </c>
      <c r="AD56" s="16">
        <f t="shared" si="7"/>
        <v>0</v>
      </c>
      <c r="AE56" s="16">
        <f t="shared" si="8"/>
        <v>0</v>
      </c>
      <c r="AF56" s="16">
        <f t="shared" si="9"/>
        <v>0</v>
      </c>
      <c r="AG56" s="136">
        <f t="shared" si="10"/>
        <v>0</v>
      </c>
      <c r="AH56" s="16">
        <f t="shared" si="11"/>
        <v>0</v>
      </c>
      <c r="AJ56" s="20">
        <v>2030</v>
      </c>
      <c r="AK56" s="84">
        <f>HLOOKUP($S56,CapX!$A$11:$AP$14,3,FALSE)</f>
        <v>4653541.9530871278</v>
      </c>
      <c r="AL56" s="16">
        <f>IF($L$14="",$AK56,IF($L$14&gt;$AJ56,$AK56,HLOOKUP($AJ56-$L$14,CapX!$A$18:$AP$26,$H$24,FALSE)*$AK56))</f>
        <v>4048581.499185801</v>
      </c>
      <c r="AM56" s="16">
        <f>IF($L$15="",$AK56,IF($L$15&gt;$AJ56,$AK56,HLOOKUP($AJ56-$L$15,CapX!$A$18:$AP$26,$H$24,FALSE)*$AK56))</f>
        <v>4048581.499185801</v>
      </c>
      <c r="AN56" s="16">
        <f>IF($L$16="",$AK56,IF($L$16&gt;$AJ56,$AK56,HLOOKUP($AJ56-$L$16,CapX!$A$18:$AP$26,$H$24,FALSE)*$AK56))</f>
        <v>4048581.499185801</v>
      </c>
      <c r="AO56" s="136">
        <f>IF($L$17="",$AK56,IF($L$17&gt;$AJ56,$AK56,HLOOKUP($AJ56-$L$17,CapX!$A$18:$AP$26,$H$24,FALSE)*$AK56))</f>
        <v>4048581.499185801</v>
      </c>
      <c r="AP56" s="16">
        <f>IF($L$18="",$AK56,IF($L$18&gt;$AJ56,$AK56,HLOOKUP($AJ56-$L$18,CapX!$A$18:$AP$26,$H$24,FALSE)*$AK56))</f>
        <v>4048581.499185801</v>
      </c>
      <c r="AQ56" s="16">
        <f>IF($L$19="",$AK56,IF($L$19&gt;$AJ56,$AK56,HLOOKUP($AJ56-$L$19,CapX!$A$18:$AP$26,$H$24,FALSE)*$AK56))</f>
        <v>4653541.9530871278</v>
      </c>
      <c r="AS56" s="20">
        <v>2030</v>
      </c>
      <c r="AT56" s="84">
        <f t="shared" si="12"/>
        <v>0</v>
      </c>
      <c r="AU56" s="16">
        <f t="shared" si="13"/>
        <v>0</v>
      </c>
      <c r="AV56" s="16">
        <f t="shared" si="14"/>
        <v>0</v>
      </c>
      <c r="AW56" s="16">
        <f t="shared" si="15"/>
        <v>0</v>
      </c>
      <c r="AX56" s="136">
        <f t="shared" si="16"/>
        <v>0</v>
      </c>
      <c r="AY56" s="16">
        <f t="shared" si="17"/>
        <v>0</v>
      </c>
      <c r="BA56" s="120"/>
      <c r="BB56" s="138"/>
      <c r="BC56" s="138"/>
      <c r="BD56" s="138"/>
      <c r="BE56" s="138"/>
      <c r="BF56" s="138"/>
      <c r="BG56" s="138"/>
      <c r="BI56" s="120"/>
      <c r="BJ56" s="138"/>
      <c r="BK56" s="138"/>
      <c r="BL56" s="138"/>
      <c r="BM56" s="138"/>
      <c r="BN56" s="138"/>
      <c r="BO56" s="138"/>
    </row>
    <row r="57" spans="1:67">
      <c r="A57" s="67"/>
      <c r="B57" s="67"/>
      <c r="C57" s="67"/>
      <c r="D57" s="67"/>
      <c r="E57" s="67"/>
      <c r="F57" s="67"/>
      <c r="G57" s="67"/>
      <c r="H57" s="20">
        <v>2031</v>
      </c>
      <c r="I57" s="16">
        <f t="shared" si="18"/>
        <v>0</v>
      </c>
      <c r="J57" s="16">
        <f t="shared" si="5"/>
        <v>0</v>
      </c>
      <c r="K57" s="16">
        <f t="shared" si="5"/>
        <v>0</v>
      </c>
      <c r="L57" s="16">
        <f t="shared" si="5"/>
        <v>0</v>
      </c>
      <c r="M57" s="16">
        <f t="shared" si="5"/>
        <v>0</v>
      </c>
      <c r="N57" s="16">
        <f t="shared" si="5"/>
        <v>0</v>
      </c>
      <c r="O57" s="67"/>
      <c r="P57" s="67"/>
      <c r="Q57" s="67"/>
      <c r="R57" s="67"/>
      <c r="S57" s="20">
        <v>2031</v>
      </c>
      <c r="T57" s="84">
        <f>HLOOKUP($S57,CapX!$A$11:$AP$14,2,FALSE)</f>
        <v>4544149.6726459321</v>
      </c>
      <c r="U57" s="84">
        <f>IF($K$14="",$T57,IF($K$14&gt;$S57,$T57,HLOOKUP($S57-$K$14,CapX!$A$18:$AP$26,$H$24,FALSE)*$T57))</f>
        <v>3953410.2152019609</v>
      </c>
      <c r="V57" s="16">
        <f>IF($K$15="",$T57,IF($K$15&gt;$S57,$T57,HLOOKUP($S57-$K$15,CapX!$A$18:$AP$26,$H$24,FALSE)*$T57))</f>
        <v>3953410.2152019609</v>
      </c>
      <c r="W57" s="16">
        <f>IF($K$16="",$T57,IF($K$16&gt;$S57,$T57,HLOOKUP($S57-$K$16,CapX!$A$18:$AP$26,$H$24,FALSE)*$T57))</f>
        <v>3953410.2152019609</v>
      </c>
      <c r="X57" s="16">
        <f>IF($K$17="",$T57,IF($K$17&gt;$S57,$T57,HLOOKUP($S57-$K$17,CapX!$A$18:$AP$26,$H$24,FALSE)*$T57))</f>
        <v>3953410.2152019609</v>
      </c>
      <c r="Y57" s="16">
        <f>IF($K$18="",$T57,IF($K$18&gt;$S57,$T57,HLOOKUP($S57-$K$18,CapX!$A$18:$AP$26,$H$24,FALSE)*$T57))</f>
        <v>3953410.2152019609</v>
      </c>
      <c r="Z57" s="16">
        <f>IF($K$19="",$T57,IF($K$19&gt;$S57,$T57,HLOOKUP($S57-$K$19,CapX!$A$18:$AP$26,$H$24,FALSE)*$T57))</f>
        <v>4544149.6726459321</v>
      </c>
      <c r="AB57" s="20">
        <v>2031</v>
      </c>
      <c r="AC57" s="84">
        <f t="shared" si="6"/>
        <v>0</v>
      </c>
      <c r="AD57" s="16">
        <f t="shared" si="7"/>
        <v>0</v>
      </c>
      <c r="AE57" s="16">
        <f t="shared" si="8"/>
        <v>0</v>
      </c>
      <c r="AF57" s="16">
        <f t="shared" si="9"/>
        <v>0</v>
      </c>
      <c r="AG57" s="136">
        <f t="shared" si="10"/>
        <v>0</v>
      </c>
      <c r="AH57" s="16">
        <f t="shared" si="11"/>
        <v>0</v>
      </c>
      <c r="AJ57" s="20">
        <v>2031</v>
      </c>
      <c r="AK57" s="84">
        <f>HLOOKUP($S57,CapX!$A$11:$AP$14,3,FALSE)</f>
        <v>7832118.0036617247</v>
      </c>
      <c r="AL57" s="16">
        <f>IF($L$14="",$AK57,IF($L$14&gt;$AJ57,$AK57,HLOOKUP($AJ57-$L$14,CapX!$A$18:$AP$26,$H$24,FALSE)*$AK57))</f>
        <v>6813942.6631857008</v>
      </c>
      <c r="AM57" s="16">
        <f>IF($L$15="",$AK57,IF($L$15&gt;$AJ57,$AK57,HLOOKUP($AJ57-$L$15,CapX!$A$18:$AP$26,$H$24,FALSE)*$AK57))</f>
        <v>6813942.6631857008</v>
      </c>
      <c r="AN57" s="16">
        <f>IF($L$16="",$AK57,IF($L$16&gt;$AJ57,$AK57,HLOOKUP($AJ57-$L$16,CapX!$A$18:$AP$26,$H$24,FALSE)*$AK57))</f>
        <v>6813942.6631857008</v>
      </c>
      <c r="AO57" s="136">
        <f>IF($L$17="",$AK57,IF($L$17&gt;$AJ57,$AK57,HLOOKUP($AJ57-$L$17,CapX!$A$18:$AP$26,$H$24,FALSE)*$AK57))</f>
        <v>6813942.6631857008</v>
      </c>
      <c r="AP57" s="16">
        <f>IF($L$18="",$AK57,IF($L$18&gt;$AJ57,$AK57,HLOOKUP($AJ57-$L$18,CapX!$A$18:$AP$26,$H$24,FALSE)*$AK57))</f>
        <v>6813942.6631857008</v>
      </c>
      <c r="AQ57" s="16">
        <f>IF($L$19="",$AK57,IF($L$19&gt;$AJ57,$AK57,HLOOKUP($AJ57-$L$19,CapX!$A$18:$AP$26,$H$24,FALSE)*$AK57))</f>
        <v>7832118.0036617247</v>
      </c>
      <c r="AS57" s="20">
        <v>2031</v>
      </c>
      <c r="AT57" s="84">
        <f t="shared" si="12"/>
        <v>0</v>
      </c>
      <c r="AU57" s="16">
        <f t="shared" si="13"/>
        <v>0</v>
      </c>
      <c r="AV57" s="16">
        <f t="shared" si="14"/>
        <v>0</v>
      </c>
      <c r="AW57" s="16">
        <f t="shared" si="15"/>
        <v>0</v>
      </c>
      <c r="AX57" s="136">
        <f t="shared" si="16"/>
        <v>0</v>
      </c>
      <c r="AY57" s="16">
        <f t="shared" si="17"/>
        <v>0</v>
      </c>
      <c r="BA57" s="120"/>
      <c r="BB57" s="138"/>
      <c r="BC57" s="138"/>
      <c r="BD57" s="138"/>
      <c r="BE57" s="138"/>
      <c r="BF57" s="138"/>
      <c r="BG57" s="138"/>
      <c r="BI57" s="120"/>
      <c r="BJ57" s="138"/>
      <c r="BK57" s="138"/>
      <c r="BL57" s="138"/>
      <c r="BM57" s="138"/>
      <c r="BN57" s="138"/>
      <c r="BO57" s="138"/>
    </row>
    <row r="58" spans="1:67">
      <c r="A58" s="67"/>
      <c r="B58" s="67"/>
      <c r="C58" s="67"/>
      <c r="D58" s="67"/>
      <c r="E58" s="67"/>
      <c r="F58" s="67"/>
      <c r="G58" s="67"/>
      <c r="H58" s="20">
        <v>2032</v>
      </c>
      <c r="I58" s="16">
        <f t="shared" si="18"/>
        <v>0</v>
      </c>
      <c r="J58" s="16">
        <f t="shared" si="5"/>
        <v>0</v>
      </c>
      <c r="K58" s="16">
        <f t="shared" si="5"/>
        <v>0</v>
      </c>
      <c r="L58" s="16">
        <f t="shared" si="5"/>
        <v>0</v>
      </c>
      <c r="M58" s="16">
        <f t="shared" si="5"/>
        <v>0</v>
      </c>
      <c r="N58" s="16">
        <f t="shared" si="5"/>
        <v>0</v>
      </c>
      <c r="O58" s="67"/>
      <c r="P58" s="67"/>
      <c r="Q58" s="67"/>
      <c r="R58" s="67"/>
      <c r="S58" s="20">
        <v>2032</v>
      </c>
      <c r="T58" s="84">
        <f>HLOOKUP($S58,CapX!$A$11:$AP$14,2,FALSE)</f>
        <v>7366453.721772044</v>
      </c>
      <c r="U58" s="84">
        <f>IF($K$14="",$T58,IF($K$14&gt;$S58,$T58,HLOOKUP($S58-$K$14,CapX!$A$18:$AP$26,$H$24,FALSE)*$T58))</f>
        <v>6408814.7379416786</v>
      </c>
      <c r="V58" s="16">
        <f>IF($K$15="",$T58,IF($K$15&gt;$S58,$T58,HLOOKUP($S58-$K$15,CapX!$A$18:$AP$26,$H$24,FALSE)*$T58))</f>
        <v>6408814.7379416786</v>
      </c>
      <c r="W58" s="16">
        <f>IF($K$16="",$T58,IF($K$16&gt;$S58,$T58,HLOOKUP($S58-$K$16,CapX!$A$18:$AP$26,$H$24,FALSE)*$T58))</f>
        <v>6408814.7379416786</v>
      </c>
      <c r="X58" s="16">
        <f>IF($K$17="",$T58,IF($K$17&gt;$S58,$T58,HLOOKUP($S58-$K$17,CapX!$A$18:$AP$26,$H$24,FALSE)*$T58))</f>
        <v>6408814.7379416786</v>
      </c>
      <c r="Y58" s="16">
        <f>IF($K$18="",$T58,IF($K$18&gt;$S58,$T58,HLOOKUP($S58-$K$18,CapX!$A$18:$AP$26,$H$24,FALSE)*$T58))</f>
        <v>6408814.7379416786</v>
      </c>
      <c r="Z58" s="16">
        <f>IF($K$19="",$T58,IF($K$19&gt;$S58,$T58,HLOOKUP($S58-$K$19,CapX!$A$18:$AP$26,$H$24,FALSE)*$T58))</f>
        <v>7366453.721772044</v>
      </c>
      <c r="AB58" s="20">
        <v>2032</v>
      </c>
      <c r="AC58" s="84">
        <f t="shared" si="6"/>
        <v>0</v>
      </c>
      <c r="AD58" s="16">
        <f t="shared" si="7"/>
        <v>0</v>
      </c>
      <c r="AE58" s="16">
        <f t="shared" si="8"/>
        <v>0</v>
      </c>
      <c r="AF58" s="16">
        <f t="shared" si="9"/>
        <v>0</v>
      </c>
      <c r="AG58" s="136">
        <f t="shared" si="10"/>
        <v>0</v>
      </c>
      <c r="AH58" s="16">
        <f t="shared" si="11"/>
        <v>0</v>
      </c>
      <c r="AJ58" s="20">
        <v>2032</v>
      </c>
      <c r="AK58" s="84">
        <f>HLOOKUP($S58,CapX!$A$11:$AP$14,3,FALSE)</f>
        <v>12579304.722417928</v>
      </c>
      <c r="AL58" s="16">
        <f>IF($L$14="",$AK58,IF($L$14&gt;$AJ58,$AK58,HLOOKUP($AJ58-$L$14,CapX!$A$18:$AP$26,$H$24,FALSE)*$AK58))</f>
        <v>10943995.108503597</v>
      </c>
      <c r="AM58" s="16">
        <f>IF($L$15="",$AK58,IF($L$15&gt;$AJ58,$AK58,HLOOKUP($AJ58-$L$15,CapX!$A$18:$AP$26,$H$24,FALSE)*$AK58))</f>
        <v>10943995.108503597</v>
      </c>
      <c r="AN58" s="16">
        <f>IF($L$16="",$AK58,IF($L$16&gt;$AJ58,$AK58,HLOOKUP($AJ58-$L$16,CapX!$A$18:$AP$26,$H$24,FALSE)*$AK58))</f>
        <v>10943995.108503597</v>
      </c>
      <c r="AO58" s="136">
        <f>IF($L$17="",$AK58,IF($L$17&gt;$AJ58,$AK58,HLOOKUP($AJ58-$L$17,CapX!$A$18:$AP$26,$H$24,FALSE)*$AK58))</f>
        <v>10943995.108503597</v>
      </c>
      <c r="AP58" s="16">
        <f>IF($L$18="",$AK58,IF($L$18&gt;$AJ58,$AK58,HLOOKUP($AJ58-$L$18,CapX!$A$18:$AP$26,$H$24,FALSE)*$AK58))</f>
        <v>10943995.108503597</v>
      </c>
      <c r="AQ58" s="16">
        <f>IF($L$19="",$AK58,IF($L$19&gt;$AJ58,$AK58,HLOOKUP($AJ58-$L$19,CapX!$A$18:$AP$26,$H$24,FALSE)*$AK58))</f>
        <v>12579304.722417928</v>
      </c>
      <c r="AS58" s="20">
        <v>2032</v>
      </c>
      <c r="AT58" s="84">
        <f t="shared" si="12"/>
        <v>0</v>
      </c>
      <c r="AU58" s="16">
        <f t="shared" si="13"/>
        <v>0</v>
      </c>
      <c r="AV58" s="16">
        <f t="shared" si="14"/>
        <v>0</v>
      </c>
      <c r="AW58" s="16">
        <f t="shared" si="15"/>
        <v>0</v>
      </c>
      <c r="AX58" s="136">
        <f t="shared" si="16"/>
        <v>0</v>
      </c>
      <c r="AY58" s="16">
        <f t="shared" si="17"/>
        <v>0</v>
      </c>
      <c r="BA58" s="120"/>
      <c r="BB58" s="138"/>
      <c r="BC58" s="138"/>
      <c r="BD58" s="138"/>
      <c r="BE58" s="138"/>
      <c r="BF58" s="138"/>
      <c r="BG58" s="138"/>
      <c r="BI58" s="120"/>
      <c r="BJ58" s="138"/>
      <c r="BK58" s="138"/>
      <c r="BL58" s="138"/>
      <c r="BM58" s="138"/>
      <c r="BN58" s="138"/>
      <c r="BO58" s="138"/>
    </row>
    <row r="59" spans="1:67">
      <c r="A59" s="67"/>
      <c r="B59" s="67"/>
      <c r="C59" s="67"/>
      <c r="D59" s="67"/>
      <c r="E59" s="67"/>
      <c r="F59" s="67"/>
      <c r="G59" s="67"/>
      <c r="H59" s="20">
        <v>2033</v>
      </c>
      <c r="I59" s="16">
        <f t="shared" si="18"/>
        <v>0</v>
      </c>
      <c r="J59" s="16">
        <f t="shared" si="5"/>
        <v>0</v>
      </c>
      <c r="K59" s="16">
        <f t="shared" si="5"/>
        <v>0</v>
      </c>
      <c r="L59" s="16">
        <f t="shared" si="5"/>
        <v>0</v>
      </c>
      <c r="M59" s="16">
        <f t="shared" si="5"/>
        <v>0</v>
      </c>
      <c r="N59" s="16">
        <f t="shared" si="5"/>
        <v>0</v>
      </c>
      <c r="O59" s="67"/>
      <c r="P59" s="67"/>
      <c r="Q59" s="67"/>
      <c r="R59" s="67"/>
      <c r="S59" s="20">
        <v>2033</v>
      </c>
      <c r="T59" s="84">
        <f>HLOOKUP($S59,CapX!$A$11:$AP$14,2,FALSE)</f>
        <v>12456851.998365872</v>
      </c>
      <c r="U59" s="84">
        <f>IF($K$14="",$T59,IF($K$14&gt;$S59,$T59,HLOOKUP($S59-$K$14,CapX!$A$18:$AP$26,$H$24,FALSE)*$T59))</f>
        <v>10837461.238578308</v>
      </c>
      <c r="V59" s="16">
        <f>IF($K$15="",$T59,IF($K$15&gt;$S59,$T59,HLOOKUP($S59-$K$15,CapX!$A$18:$AP$26,$H$24,FALSE)*$T59))</f>
        <v>10837461.238578308</v>
      </c>
      <c r="W59" s="16">
        <f>IF($K$16="",$T59,IF($K$16&gt;$S59,$T59,HLOOKUP($S59-$K$16,CapX!$A$18:$AP$26,$H$24,FALSE)*$T59))</f>
        <v>10837461.238578308</v>
      </c>
      <c r="X59" s="16">
        <f>IF($K$17="",$T59,IF($K$17&gt;$S59,$T59,HLOOKUP($S59-$K$17,CapX!$A$18:$AP$26,$H$24,FALSE)*$T59))</f>
        <v>10837461.238578308</v>
      </c>
      <c r="Y59" s="16">
        <f>IF($K$18="",$T59,IF($K$18&gt;$S59,$T59,HLOOKUP($S59-$K$18,CapX!$A$18:$AP$26,$H$24,FALSE)*$T59))</f>
        <v>10837461.238578308</v>
      </c>
      <c r="Z59" s="16">
        <f>IF($K$19="",$T59,IF($K$19&gt;$S59,$T59,HLOOKUP($S59-$K$19,CapX!$A$18:$AP$26,$H$24,FALSE)*$T59))</f>
        <v>12456851.998365872</v>
      </c>
      <c r="AB59" s="20">
        <v>2033</v>
      </c>
      <c r="AC59" s="84">
        <f t="shared" si="6"/>
        <v>0</v>
      </c>
      <c r="AD59" s="16">
        <f t="shared" si="7"/>
        <v>0</v>
      </c>
      <c r="AE59" s="16">
        <f t="shared" si="8"/>
        <v>0</v>
      </c>
      <c r="AF59" s="16">
        <f t="shared" si="9"/>
        <v>0</v>
      </c>
      <c r="AG59" s="136">
        <f t="shared" si="10"/>
        <v>0</v>
      </c>
      <c r="AH59" s="16">
        <f t="shared" si="11"/>
        <v>0</v>
      </c>
      <c r="AJ59" s="20">
        <v>2033</v>
      </c>
      <c r="AK59" s="84">
        <f>HLOOKUP($S59,CapX!$A$11:$AP$14,3,FALSE)</f>
        <v>4841545.0479918476</v>
      </c>
      <c r="AL59" s="16">
        <f>IF($L$14="",$AK59,IF($L$14&gt;$AJ59,$AK59,HLOOKUP($AJ59-$L$14,CapX!$A$18:$AP$26,$H$24,FALSE)*$AK59))</f>
        <v>4212144.1917529078</v>
      </c>
      <c r="AM59" s="16">
        <f>IF($L$15="",$AK59,IF($L$15&gt;$AJ59,$AK59,HLOOKUP($AJ59-$L$15,CapX!$A$18:$AP$26,$H$24,FALSE)*$AK59))</f>
        <v>4212144.1917529078</v>
      </c>
      <c r="AN59" s="16">
        <f>IF($L$16="",$AK59,IF($L$16&gt;$AJ59,$AK59,HLOOKUP($AJ59-$L$16,CapX!$A$18:$AP$26,$H$24,FALSE)*$AK59))</f>
        <v>4212144.1917529078</v>
      </c>
      <c r="AO59" s="136">
        <f>IF($L$17="",$AK59,IF($L$17&gt;$AJ59,$AK59,HLOOKUP($AJ59-$L$17,CapX!$A$18:$AP$26,$H$24,FALSE)*$AK59))</f>
        <v>4212144.1917529078</v>
      </c>
      <c r="AP59" s="16">
        <f>IF($L$18="",$AK59,IF($L$18&gt;$AJ59,$AK59,HLOOKUP($AJ59-$L$18,CapX!$A$18:$AP$26,$H$24,FALSE)*$AK59))</f>
        <v>4212144.1917529078</v>
      </c>
      <c r="AQ59" s="16">
        <f>IF($L$19="",$AK59,IF($L$19&gt;$AJ59,$AK59,HLOOKUP($AJ59-$L$19,CapX!$A$18:$AP$26,$H$24,FALSE)*$AK59))</f>
        <v>4841545.0479918476</v>
      </c>
      <c r="AS59" s="20">
        <v>2033</v>
      </c>
      <c r="AT59" s="84">
        <f t="shared" si="12"/>
        <v>0</v>
      </c>
      <c r="AU59" s="16">
        <f t="shared" si="13"/>
        <v>0</v>
      </c>
      <c r="AV59" s="16">
        <f t="shared" si="14"/>
        <v>0</v>
      </c>
      <c r="AW59" s="16">
        <f t="shared" si="15"/>
        <v>0</v>
      </c>
      <c r="AX59" s="136">
        <f t="shared" si="16"/>
        <v>0</v>
      </c>
      <c r="AY59" s="16">
        <f t="shared" si="17"/>
        <v>0</v>
      </c>
      <c r="BA59" s="120"/>
      <c r="BB59" s="138"/>
      <c r="BC59" s="138"/>
      <c r="BD59" s="138"/>
      <c r="BE59" s="138"/>
      <c r="BF59" s="138"/>
      <c r="BG59" s="138"/>
      <c r="BI59" s="120"/>
      <c r="BJ59" s="138"/>
      <c r="BK59" s="138"/>
      <c r="BL59" s="138"/>
      <c r="BM59" s="138"/>
      <c r="BN59" s="138"/>
      <c r="BO59" s="138"/>
    </row>
    <row r="60" spans="1:67">
      <c r="A60" s="67"/>
      <c r="B60" s="67"/>
      <c r="C60" s="67"/>
      <c r="D60" s="67"/>
      <c r="E60" s="67"/>
      <c r="F60" s="67"/>
      <c r="G60" s="67"/>
      <c r="H60" s="20">
        <v>2034</v>
      </c>
      <c r="I60" s="16">
        <f t="shared" si="18"/>
        <v>0</v>
      </c>
      <c r="J60" s="16">
        <f t="shared" si="5"/>
        <v>0</v>
      </c>
      <c r="K60" s="16">
        <f t="shared" si="5"/>
        <v>0</v>
      </c>
      <c r="L60" s="16">
        <f t="shared" si="5"/>
        <v>0</v>
      </c>
      <c r="M60" s="16">
        <f t="shared" si="5"/>
        <v>0</v>
      </c>
      <c r="N60" s="16">
        <f t="shared" si="5"/>
        <v>0</v>
      </c>
      <c r="O60" s="67"/>
      <c r="P60" s="67"/>
      <c r="Q60" s="67"/>
      <c r="R60" s="67"/>
      <c r="S60" s="20">
        <v>2034</v>
      </c>
      <c r="T60" s="84">
        <f>HLOOKUP($S60,CapX!$A$11:$AP$14,2,FALSE)</f>
        <v>4727733.3194208285</v>
      </c>
      <c r="U60" s="84">
        <f>IF($K$14="",$T60,IF($K$14&gt;$S60,$T60,HLOOKUP($S60-$K$14,CapX!$A$18:$AP$26,$H$24,FALSE)*$T60))</f>
        <v>4113127.9878961206</v>
      </c>
      <c r="V60" s="16">
        <f>IF($K$15="",$T60,IF($K$15&gt;$S60,$T60,HLOOKUP($S60-$K$15,CapX!$A$18:$AP$26,$H$24,FALSE)*$T60))</f>
        <v>4113127.9878961206</v>
      </c>
      <c r="W60" s="16">
        <f>IF($K$16="",$T60,IF($K$16&gt;$S60,$T60,HLOOKUP($S60-$K$16,CapX!$A$18:$AP$26,$H$24,FALSE)*$T60))</f>
        <v>4113127.9878961206</v>
      </c>
      <c r="X60" s="16">
        <f>IF($K$17="",$T60,IF($K$17&gt;$S60,$T60,HLOOKUP($S60-$K$17,CapX!$A$18:$AP$26,$H$24,FALSE)*$T60))</f>
        <v>4113127.9878961206</v>
      </c>
      <c r="Y60" s="16">
        <f>IF($K$18="",$T60,IF($K$18&gt;$S60,$T60,HLOOKUP($S60-$K$18,CapX!$A$18:$AP$26,$H$24,FALSE)*$T60))</f>
        <v>4113127.9878961206</v>
      </c>
      <c r="Z60" s="16">
        <f>IF($K$19="",$T60,IF($K$19&gt;$S60,$T60,HLOOKUP($S60-$K$19,CapX!$A$18:$AP$26,$H$24,FALSE)*$T60))</f>
        <v>4727733.3194208285</v>
      </c>
      <c r="AB60" s="20">
        <v>2034</v>
      </c>
      <c r="AC60" s="84">
        <f t="shared" si="6"/>
        <v>0</v>
      </c>
      <c r="AD60" s="16">
        <f t="shared" si="7"/>
        <v>0</v>
      </c>
      <c r="AE60" s="16">
        <f t="shared" si="8"/>
        <v>0</v>
      </c>
      <c r="AF60" s="16">
        <f t="shared" si="9"/>
        <v>0</v>
      </c>
      <c r="AG60" s="136">
        <f t="shared" si="10"/>
        <v>0</v>
      </c>
      <c r="AH60" s="16">
        <f t="shared" si="11"/>
        <v>0</v>
      </c>
      <c r="AJ60" s="20">
        <v>2034</v>
      </c>
      <c r="AK60" s="84">
        <f>HLOOKUP($S60,CapX!$A$11:$AP$14,3,FALSE)</f>
        <v>8148535.5710096592</v>
      </c>
      <c r="AL60" s="16">
        <f>IF($L$14="",$AK60,IF($L$14&gt;$AJ60,$AK60,HLOOKUP($AJ60-$L$14,CapX!$A$18:$AP$26,$H$24,FALSE)*$AK60))</f>
        <v>7089225.9467784036</v>
      </c>
      <c r="AM60" s="16">
        <f>IF($L$15="",$AK60,IF($L$15&gt;$AJ60,$AK60,HLOOKUP($AJ60-$L$15,CapX!$A$18:$AP$26,$H$24,FALSE)*$AK60))</f>
        <v>7089225.9467784036</v>
      </c>
      <c r="AN60" s="16">
        <f>IF($L$16="",$AK60,IF($L$16&gt;$AJ60,$AK60,HLOOKUP($AJ60-$L$16,CapX!$A$18:$AP$26,$H$24,FALSE)*$AK60))</f>
        <v>7089225.9467784036</v>
      </c>
      <c r="AO60" s="136">
        <f>IF($L$17="",$AK60,IF($L$17&gt;$AJ60,$AK60,HLOOKUP($AJ60-$L$17,CapX!$A$18:$AP$26,$H$24,FALSE)*$AK60))</f>
        <v>7089225.9467784036</v>
      </c>
      <c r="AP60" s="16">
        <f>IF($L$18="",$AK60,IF($L$18&gt;$AJ60,$AK60,HLOOKUP($AJ60-$L$18,CapX!$A$18:$AP$26,$H$24,FALSE)*$AK60))</f>
        <v>7089225.9467784036</v>
      </c>
      <c r="AQ60" s="16">
        <f>IF($L$19="",$AK60,IF($L$19&gt;$AJ60,$AK60,HLOOKUP($AJ60-$L$19,CapX!$A$18:$AP$26,$H$24,FALSE)*$AK60))</f>
        <v>8148535.5710096592</v>
      </c>
      <c r="AS60" s="20">
        <v>2034</v>
      </c>
      <c r="AT60" s="84">
        <f t="shared" si="12"/>
        <v>0</v>
      </c>
      <c r="AU60" s="16">
        <f t="shared" si="13"/>
        <v>0</v>
      </c>
      <c r="AV60" s="16">
        <f t="shared" si="14"/>
        <v>0</v>
      </c>
      <c r="AW60" s="16">
        <f t="shared" si="15"/>
        <v>0</v>
      </c>
      <c r="AX60" s="136">
        <f t="shared" si="16"/>
        <v>0</v>
      </c>
      <c r="AY60" s="16">
        <f t="shared" si="17"/>
        <v>0</v>
      </c>
      <c r="BA60" s="120"/>
      <c r="BB60" s="138"/>
      <c r="BC60" s="138"/>
      <c r="BD60" s="138"/>
      <c r="BE60" s="138"/>
      <c r="BF60" s="138"/>
      <c r="BG60" s="138"/>
      <c r="BI60" s="120"/>
      <c r="BJ60" s="138"/>
      <c r="BK60" s="138"/>
      <c r="BL60" s="138"/>
      <c r="BM60" s="138"/>
      <c r="BN60" s="138"/>
      <c r="BO60" s="138"/>
    </row>
    <row r="61" spans="1:67">
      <c r="A61" s="67"/>
      <c r="B61" s="67"/>
      <c r="C61" s="67"/>
      <c r="D61" s="67"/>
      <c r="E61" s="67"/>
      <c r="F61" s="67"/>
      <c r="G61" s="67"/>
      <c r="H61" s="20">
        <v>2035</v>
      </c>
      <c r="I61" s="16">
        <f t="shared" si="18"/>
        <v>0</v>
      </c>
      <c r="J61" s="16">
        <f t="shared" si="5"/>
        <v>0</v>
      </c>
      <c r="K61" s="16">
        <f t="shared" si="5"/>
        <v>0</v>
      </c>
      <c r="L61" s="16">
        <f t="shared" si="5"/>
        <v>0</v>
      </c>
      <c r="M61" s="16">
        <f t="shared" si="5"/>
        <v>0</v>
      </c>
      <c r="N61" s="16">
        <f t="shared" si="5"/>
        <v>0</v>
      </c>
      <c r="O61" s="67"/>
      <c r="P61" s="67"/>
      <c r="Q61" s="67"/>
      <c r="R61" s="67"/>
      <c r="S61" s="20">
        <v>2035</v>
      </c>
      <c r="T61" s="84">
        <f>HLOOKUP($S61,CapX!$A$11:$AP$14,2,FALSE)</f>
        <v>7664058.4521316346</v>
      </c>
      <c r="U61" s="84">
        <f>IF($K$14="",$T61,IF($K$14&gt;$S61,$T61,HLOOKUP($S61-$K$14,CapX!$A$18:$AP$26,$H$24,FALSE)*$T61))</f>
        <v>6667730.853354522</v>
      </c>
      <c r="V61" s="16">
        <f>IF($K$15="",$T61,IF($K$15&gt;$S61,$T61,HLOOKUP($S61-$K$15,CapX!$A$18:$AP$26,$H$24,FALSE)*$T61))</f>
        <v>6667730.853354522</v>
      </c>
      <c r="W61" s="16">
        <f>IF($K$16="",$T61,IF($K$16&gt;$S61,$T61,HLOOKUP($S61-$K$16,CapX!$A$18:$AP$26,$H$24,FALSE)*$T61))</f>
        <v>6667730.853354522</v>
      </c>
      <c r="X61" s="16">
        <f>IF($K$17="",$T61,IF($K$17&gt;$S61,$T61,HLOOKUP($S61-$K$17,CapX!$A$18:$AP$26,$H$24,FALSE)*$T61))</f>
        <v>6667730.853354522</v>
      </c>
      <c r="Y61" s="16">
        <f>IF($K$18="",$T61,IF($K$18&gt;$S61,$T61,HLOOKUP($S61-$K$18,CapX!$A$18:$AP$26,$H$24,FALSE)*$T61))</f>
        <v>6667730.853354522</v>
      </c>
      <c r="Z61" s="16">
        <f>IF($K$19="",$T61,IF($K$19&gt;$S61,$T61,HLOOKUP($S61-$K$19,CapX!$A$18:$AP$26,$H$24,FALSE)*$T61))</f>
        <v>7664058.4521316346</v>
      </c>
      <c r="AB61" s="20">
        <v>2035</v>
      </c>
      <c r="AC61" s="84">
        <f t="shared" si="6"/>
        <v>0</v>
      </c>
      <c r="AD61" s="16">
        <f t="shared" si="7"/>
        <v>0</v>
      </c>
      <c r="AE61" s="16">
        <f t="shared" si="8"/>
        <v>0</v>
      </c>
      <c r="AF61" s="16">
        <f t="shared" si="9"/>
        <v>0</v>
      </c>
      <c r="AG61" s="136">
        <f t="shared" si="10"/>
        <v>0</v>
      </c>
      <c r="AH61" s="16">
        <f t="shared" si="11"/>
        <v>0</v>
      </c>
      <c r="AJ61" s="20">
        <v>2035</v>
      </c>
      <c r="AK61" s="84">
        <f>HLOOKUP($S61,CapX!$A$11:$AP$14,3,FALSE)</f>
        <v>13087508.633203615</v>
      </c>
      <c r="AL61" s="16">
        <f>IF($L$14="",$AK61,IF($L$14&gt;$AJ61,$AK61,HLOOKUP($AJ61-$L$14,CapX!$A$18:$AP$26,$H$24,FALSE)*$AK61))</f>
        <v>11386132.510887144</v>
      </c>
      <c r="AM61" s="16">
        <f>IF($L$15="",$AK61,IF($L$15&gt;$AJ61,$AK61,HLOOKUP($AJ61-$L$15,CapX!$A$18:$AP$26,$H$24,FALSE)*$AK61))</f>
        <v>11386132.510887144</v>
      </c>
      <c r="AN61" s="16">
        <f>IF($L$16="",$AK61,IF($L$16&gt;$AJ61,$AK61,HLOOKUP($AJ61-$L$16,CapX!$A$18:$AP$26,$H$24,FALSE)*$AK61))</f>
        <v>11386132.510887144</v>
      </c>
      <c r="AO61" s="136">
        <f>IF($L$17="",$AK61,IF($L$17&gt;$AJ61,$AK61,HLOOKUP($AJ61-$L$17,CapX!$A$18:$AP$26,$H$24,FALSE)*$AK61))</f>
        <v>11386132.510887144</v>
      </c>
      <c r="AP61" s="16">
        <f>IF($L$18="",$AK61,IF($L$18&gt;$AJ61,$AK61,HLOOKUP($AJ61-$L$18,CapX!$A$18:$AP$26,$H$24,FALSE)*$AK61))</f>
        <v>11386132.510887144</v>
      </c>
      <c r="AQ61" s="16">
        <f>IF($L$19="",$AK61,IF($L$19&gt;$AJ61,$AK61,HLOOKUP($AJ61-$L$19,CapX!$A$18:$AP$26,$H$24,FALSE)*$AK61))</f>
        <v>13087508.633203615</v>
      </c>
      <c r="AS61" s="20">
        <v>2035</v>
      </c>
      <c r="AT61" s="84">
        <f t="shared" si="12"/>
        <v>0</v>
      </c>
      <c r="AU61" s="16">
        <f t="shared" si="13"/>
        <v>0</v>
      </c>
      <c r="AV61" s="16">
        <f t="shared" si="14"/>
        <v>0</v>
      </c>
      <c r="AW61" s="16">
        <f t="shared" si="15"/>
        <v>0</v>
      </c>
      <c r="AX61" s="136">
        <f t="shared" si="16"/>
        <v>0</v>
      </c>
      <c r="AY61" s="16">
        <f t="shared" si="17"/>
        <v>0</v>
      </c>
      <c r="BA61" s="120"/>
      <c r="BB61" s="138"/>
      <c r="BC61" s="138"/>
      <c r="BD61" s="138"/>
      <c r="BE61" s="138"/>
      <c r="BF61" s="138"/>
      <c r="BG61" s="138"/>
      <c r="BI61" s="120"/>
      <c r="BJ61" s="138"/>
      <c r="BK61" s="138"/>
      <c r="BL61" s="138"/>
      <c r="BM61" s="138"/>
      <c r="BN61" s="138"/>
      <c r="BO61" s="138"/>
    </row>
    <row r="62" spans="1:67">
      <c r="A62" s="67"/>
      <c r="B62" s="67"/>
      <c r="C62" s="67"/>
      <c r="D62" s="67"/>
      <c r="E62" s="67"/>
      <c r="F62" s="67"/>
      <c r="G62" s="67"/>
      <c r="H62" s="20">
        <v>2036</v>
      </c>
      <c r="I62" s="16">
        <f t="shared" si="18"/>
        <v>0</v>
      </c>
      <c r="J62" s="16">
        <f t="shared" si="5"/>
        <v>0</v>
      </c>
      <c r="K62" s="16">
        <f t="shared" si="5"/>
        <v>0</v>
      </c>
      <c r="L62" s="16">
        <f t="shared" si="5"/>
        <v>0</v>
      </c>
      <c r="M62" s="16">
        <f t="shared" si="5"/>
        <v>0</v>
      </c>
      <c r="N62" s="16">
        <f t="shared" si="5"/>
        <v>0</v>
      </c>
      <c r="O62" s="67"/>
      <c r="P62" s="67"/>
      <c r="Q62" s="67"/>
      <c r="R62" s="67"/>
      <c r="S62" s="20">
        <v>2036</v>
      </c>
      <c r="T62" s="84">
        <f>HLOOKUP($S62,CapX!$A$11:$AP$14,2,FALSE)</f>
        <v>12960108.819099851</v>
      </c>
      <c r="U62" s="84">
        <f>IF($K$14="",$T62,IF($K$14&gt;$S62,$T62,HLOOKUP($S62-$K$14,CapX!$A$18:$AP$26,$H$24,FALSE)*$T62))</f>
        <v>11275294.672616871</v>
      </c>
      <c r="V62" s="16">
        <f>IF($K$15="",$T62,IF($K$15&gt;$S62,$T62,HLOOKUP($S62-$K$15,CapX!$A$18:$AP$26,$H$24,FALSE)*$T62))</f>
        <v>11275294.672616871</v>
      </c>
      <c r="W62" s="16">
        <f>IF($K$16="",$T62,IF($K$16&gt;$S62,$T62,HLOOKUP($S62-$K$16,CapX!$A$18:$AP$26,$H$24,FALSE)*$T62))</f>
        <v>11275294.672616871</v>
      </c>
      <c r="X62" s="16">
        <f>IF($K$17="",$T62,IF($K$17&gt;$S62,$T62,HLOOKUP($S62-$K$17,CapX!$A$18:$AP$26,$H$24,FALSE)*$T62))</f>
        <v>11275294.672616871</v>
      </c>
      <c r="Y62" s="16">
        <f>IF($K$18="",$T62,IF($K$18&gt;$S62,$T62,HLOOKUP($S62-$K$18,CapX!$A$18:$AP$26,$H$24,FALSE)*$T62))</f>
        <v>11275294.672616871</v>
      </c>
      <c r="Z62" s="16">
        <f>IF($K$19="",$T62,IF($K$19&gt;$S62,$T62,HLOOKUP($S62-$K$19,CapX!$A$18:$AP$26,$H$24,FALSE)*$T62))</f>
        <v>12960108.819099851</v>
      </c>
      <c r="AB62" s="20">
        <v>2036</v>
      </c>
      <c r="AC62" s="84">
        <f t="shared" si="6"/>
        <v>0</v>
      </c>
      <c r="AD62" s="16">
        <f t="shared" si="7"/>
        <v>0</v>
      </c>
      <c r="AE62" s="16">
        <f t="shared" si="8"/>
        <v>0</v>
      </c>
      <c r="AF62" s="16">
        <f t="shared" si="9"/>
        <v>0</v>
      </c>
      <c r="AG62" s="136">
        <f t="shared" si="10"/>
        <v>0</v>
      </c>
      <c r="AH62" s="16">
        <f t="shared" si="11"/>
        <v>0</v>
      </c>
      <c r="AJ62" s="20">
        <v>2036</v>
      </c>
      <c r="AK62" s="84">
        <f>HLOOKUP($S62,CapX!$A$11:$AP$14,3,FALSE)</f>
        <v>5037143.4679307193</v>
      </c>
      <c r="AL62" s="16">
        <f>IF($L$14="",$AK62,IF($L$14&gt;$AJ62,$AK62,HLOOKUP($AJ62-$L$14,CapX!$A$18:$AP$26,$H$24,FALSE)*$AK62))</f>
        <v>4382314.8170997258</v>
      </c>
      <c r="AM62" s="16">
        <f>IF($L$15="",$AK62,IF($L$15&gt;$AJ62,$AK62,HLOOKUP($AJ62-$L$15,CapX!$A$18:$AP$26,$H$24,FALSE)*$AK62))</f>
        <v>4382314.8170997258</v>
      </c>
      <c r="AN62" s="16">
        <f>IF($L$16="",$AK62,IF($L$16&gt;$AJ62,$AK62,HLOOKUP($AJ62-$L$16,CapX!$A$18:$AP$26,$H$24,FALSE)*$AK62))</f>
        <v>4382314.8170997258</v>
      </c>
      <c r="AO62" s="136">
        <f>IF($L$17="",$AK62,IF($L$17&gt;$AJ62,$AK62,HLOOKUP($AJ62-$L$17,CapX!$A$18:$AP$26,$H$24,FALSE)*$AK62))</f>
        <v>4382314.8170997258</v>
      </c>
      <c r="AP62" s="16">
        <f>IF($L$18="",$AK62,IF($L$18&gt;$AJ62,$AK62,HLOOKUP($AJ62-$L$18,CapX!$A$18:$AP$26,$H$24,FALSE)*$AK62))</f>
        <v>4382314.8170997258</v>
      </c>
      <c r="AQ62" s="16">
        <f>IF($L$19="",$AK62,IF($L$19&gt;$AJ62,$AK62,HLOOKUP($AJ62-$L$19,CapX!$A$18:$AP$26,$H$24,FALSE)*$AK62))</f>
        <v>5037143.4679307193</v>
      </c>
      <c r="AS62" s="20">
        <v>2036</v>
      </c>
      <c r="AT62" s="84">
        <f t="shared" si="12"/>
        <v>0</v>
      </c>
      <c r="AU62" s="16">
        <f t="shared" si="13"/>
        <v>0</v>
      </c>
      <c r="AV62" s="16">
        <f t="shared" si="14"/>
        <v>0</v>
      </c>
      <c r="AW62" s="16">
        <f t="shared" si="15"/>
        <v>0</v>
      </c>
      <c r="AX62" s="136">
        <f t="shared" si="16"/>
        <v>0</v>
      </c>
      <c r="AY62" s="16">
        <f t="shared" si="17"/>
        <v>0</v>
      </c>
      <c r="BA62" s="120"/>
      <c r="BB62" s="138"/>
      <c r="BC62" s="138"/>
      <c r="BD62" s="138"/>
      <c r="BE62" s="138"/>
      <c r="BF62" s="138"/>
      <c r="BG62" s="138"/>
      <c r="BI62" s="120"/>
      <c r="BJ62" s="138"/>
      <c r="BK62" s="138"/>
      <c r="BL62" s="138"/>
      <c r="BM62" s="138"/>
      <c r="BN62" s="138"/>
      <c r="BO62" s="138"/>
    </row>
    <row r="63" spans="1:67">
      <c r="A63" s="67"/>
      <c r="B63" s="67"/>
      <c r="C63" s="67"/>
      <c r="D63" s="67"/>
      <c r="E63" s="67"/>
      <c r="F63" s="67"/>
      <c r="G63" s="67"/>
      <c r="H63" s="20">
        <v>2037</v>
      </c>
      <c r="I63" s="16">
        <f t="shared" si="18"/>
        <v>0</v>
      </c>
      <c r="J63" s="16">
        <f t="shared" si="5"/>
        <v>0</v>
      </c>
      <c r="K63" s="16">
        <f t="shared" si="5"/>
        <v>0</v>
      </c>
      <c r="L63" s="16">
        <f t="shared" si="5"/>
        <v>0</v>
      </c>
      <c r="M63" s="16">
        <f t="shared" si="5"/>
        <v>0</v>
      </c>
      <c r="N63" s="16">
        <f t="shared" si="5"/>
        <v>0</v>
      </c>
      <c r="O63" s="67"/>
      <c r="P63" s="67"/>
      <c r="Q63" s="67"/>
      <c r="R63" s="67"/>
      <c r="S63" s="20">
        <v>2037</v>
      </c>
      <c r="T63" s="84">
        <f>HLOOKUP($S63,CapX!$A$11:$AP$14,2,FALSE)</f>
        <v>4918733.74552543</v>
      </c>
      <c r="U63" s="84">
        <f>IF($K$14="",$T63,IF($K$14&gt;$S63,$T63,HLOOKUP($S63-$K$14,CapX!$A$18:$AP$26,$H$24,FALSE)*$T63))</f>
        <v>4279298.3586071236</v>
      </c>
      <c r="V63" s="16">
        <f>IF($K$15="",$T63,IF($K$15&gt;$S63,$T63,HLOOKUP($S63-$K$15,CapX!$A$18:$AP$26,$H$24,FALSE)*$T63))</f>
        <v>4279298.3586071236</v>
      </c>
      <c r="W63" s="16">
        <f>IF($K$16="",$T63,IF($K$16&gt;$S63,$T63,HLOOKUP($S63-$K$16,CapX!$A$18:$AP$26,$H$24,FALSE)*$T63))</f>
        <v>4279298.3586071236</v>
      </c>
      <c r="X63" s="16">
        <f>IF($K$17="",$T63,IF($K$17&gt;$S63,$T63,HLOOKUP($S63-$K$17,CapX!$A$18:$AP$26,$H$24,FALSE)*$T63))</f>
        <v>4279298.3586071236</v>
      </c>
      <c r="Y63" s="16">
        <f>IF($K$18="",$T63,IF($K$18&gt;$S63,$T63,HLOOKUP($S63-$K$18,CapX!$A$18:$AP$26,$H$24,FALSE)*$T63))</f>
        <v>4279298.3586071236</v>
      </c>
      <c r="Z63" s="16">
        <f>IF($K$19="",$T63,IF($K$19&gt;$S63,$T63,HLOOKUP($S63-$K$19,CapX!$A$18:$AP$26,$H$24,FALSE)*$T63))</f>
        <v>4918733.74552543</v>
      </c>
      <c r="AB63" s="20">
        <v>2037</v>
      </c>
      <c r="AC63" s="84">
        <f t="shared" si="6"/>
        <v>0</v>
      </c>
      <c r="AD63" s="16">
        <f t="shared" si="7"/>
        <v>0</v>
      </c>
      <c r="AE63" s="16">
        <f t="shared" si="8"/>
        <v>0</v>
      </c>
      <c r="AF63" s="16">
        <f t="shared" si="9"/>
        <v>0</v>
      </c>
      <c r="AG63" s="136">
        <f t="shared" si="10"/>
        <v>0</v>
      </c>
      <c r="AH63" s="16">
        <f t="shared" si="11"/>
        <v>0</v>
      </c>
      <c r="AJ63" s="20">
        <v>2037</v>
      </c>
      <c r="AK63" s="84">
        <f>HLOOKUP($S63,CapX!$A$11:$AP$14,3,FALSE)</f>
        <v>8477736.4080784488</v>
      </c>
      <c r="AL63" s="16">
        <f>IF($L$14="",$AK63,IF($L$14&gt;$AJ63,$AK63,HLOOKUP($AJ63-$L$14,CapX!$A$18:$AP$26,$H$24,FALSE)*$AK63))</f>
        <v>7375630.6750282506</v>
      </c>
      <c r="AM63" s="16">
        <f>IF($L$15="",$AK63,IF($L$15&gt;$AJ63,$AK63,HLOOKUP($AJ63-$L$15,CapX!$A$18:$AP$26,$H$24,FALSE)*$AK63))</f>
        <v>7375630.6750282506</v>
      </c>
      <c r="AN63" s="16">
        <f>IF($L$16="",$AK63,IF($L$16&gt;$AJ63,$AK63,HLOOKUP($AJ63-$L$16,CapX!$A$18:$AP$26,$H$24,FALSE)*$AK63))</f>
        <v>7375630.6750282506</v>
      </c>
      <c r="AO63" s="136">
        <f>IF($L$17="",$AK63,IF($L$17&gt;$AJ63,$AK63,HLOOKUP($AJ63-$L$17,CapX!$A$18:$AP$26,$H$24,FALSE)*$AK63))</f>
        <v>7375630.6750282506</v>
      </c>
      <c r="AP63" s="16">
        <f>IF($L$18="",$AK63,IF($L$18&gt;$AJ63,$AK63,HLOOKUP($AJ63-$L$18,CapX!$A$18:$AP$26,$H$24,FALSE)*$AK63))</f>
        <v>7375630.6750282506</v>
      </c>
      <c r="AQ63" s="16">
        <f>IF($L$19="",$AK63,IF($L$19&gt;$AJ63,$AK63,HLOOKUP($AJ63-$L$19,CapX!$A$18:$AP$26,$H$24,FALSE)*$AK63))</f>
        <v>8477736.4080784488</v>
      </c>
      <c r="AS63" s="20">
        <v>2037</v>
      </c>
      <c r="AT63" s="84">
        <f t="shared" si="12"/>
        <v>0</v>
      </c>
      <c r="AU63" s="16">
        <f t="shared" si="13"/>
        <v>0</v>
      </c>
      <c r="AV63" s="16">
        <f t="shared" si="14"/>
        <v>0</v>
      </c>
      <c r="AW63" s="16">
        <f t="shared" si="15"/>
        <v>0</v>
      </c>
      <c r="AX63" s="136">
        <f t="shared" si="16"/>
        <v>0</v>
      </c>
      <c r="AY63" s="16">
        <f t="shared" si="17"/>
        <v>0</v>
      </c>
      <c r="BA63" s="120"/>
      <c r="BB63" s="138"/>
      <c r="BC63" s="138"/>
      <c r="BD63" s="138"/>
      <c r="BE63" s="138"/>
      <c r="BF63" s="138"/>
      <c r="BG63" s="138"/>
      <c r="BI63" s="120"/>
      <c r="BJ63" s="138"/>
      <c r="BK63" s="138"/>
      <c r="BL63" s="138"/>
      <c r="BM63" s="138"/>
      <c r="BN63" s="138"/>
      <c r="BO63" s="138"/>
    </row>
    <row r="64" spans="1:67">
      <c r="A64" s="67"/>
      <c r="B64" s="67"/>
      <c r="C64" s="67"/>
      <c r="D64" s="67"/>
      <c r="E64" s="67"/>
      <c r="F64" s="67"/>
      <c r="G64" s="67"/>
      <c r="H64" s="20">
        <v>2038</v>
      </c>
      <c r="I64" s="16">
        <f t="shared" si="18"/>
        <v>0</v>
      </c>
      <c r="J64" s="16">
        <f t="shared" si="5"/>
        <v>0</v>
      </c>
      <c r="K64" s="16">
        <f t="shared" si="5"/>
        <v>0</v>
      </c>
      <c r="L64" s="16">
        <f t="shared" si="5"/>
        <v>0</v>
      </c>
      <c r="M64" s="16">
        <f t="shared" si="5"/>
        <v>0</v>
      </c>
      <c r="N64" s="16">
        <f t="shared" si="5"/>
        <v>0</v>
      </c>
      <c r="O64" s="67"/>
      <c r="P64" s="67"/>
      <c r="Q64" s="67"/>
      <c r="R64" s="67"/>
      <c r="S64" s="20">
        <v>2038</v>
      </c>
      <c r="T64" s="84">
        <f>HLOOKUP($S64,CapX!$A$11:$AP$14,2,FALSE)</f>
        <v>7973686.4135977533</v>
      </c>
      <c r="U64" s="84">
        <f>IF($K$14="",$T64,IF($K$14&gt;$S64,$T64,HLOOKUP($S64-$K$14,CapX!$A$18:$AP$26,$H$24,FALSE)*$T64))</f>
        <v>6937107.1798300454</v>
      </c>
      <c r="V64" s="16">
        <f>IF($K$15="",$T64,IF($K$15&gt;$S64,$T64,HLOOKUP($S64-$K$15,CapX!$A$18:$AP$26,$H$24,FALSE)*$T64))</f>
        <v>6937107.1798300454</v>
      </c>
      <c r="W64" s="16">
        <f>IF($K$16="",$T64,IF($K$16&gt;$S64,$T64,HLOOKUP($S64-$K$16,CapX!$A$18:$AP$26,$H$24,FALSE)*$T64))</f>
        <v>6937107.1798300454</v>
      </c>
      <c r="X64" s="16">
        <f>IF($K$17="",$T64,IF($K$17&gt;$S64,$T64,HLOOKUP($S64-$K$17,CapX!$A$18:$AP$26,$H$24,FALSE)*$T64))</f>
        <v>6937107.1798300454</v>
      </c>
      <c r="Y64" s="16">
        <f>IF($K$18="",$T64,IF($K$18&gt;$S64,$T64,HLOOKUP($S64-$K$18,CapX!$A$18:$AP$26,$H$24,FALSE)*$T64))</f>
        <v>6937107.1798300454</v>
      </c>
      <c r="Z64" s="16">
        <f>IF($K$19="",$T64,IF($K$19&gt;$S64,$T64,HLOOKUP($S64-$K$19,CapX!$A$18:$AP$26,$H$24,FALSE)*$T64))</f>
        <v>7973686.4135977533</v>
      </c>
      <c r="AB64" s="20">
        <v>2038</v>
      </c>
      <c r="AC64" s="84">
        <f t="shared" si="6"/>
        <v>0</v>
      </c>
      <c r="AD64" s="16">
        <f t="shared" si="7"/>
        <v>0</v>
      </c>
      <c r="AE64" s="16">
        <f t="shared" si="8"/>
        <v>0</v>
      </c>
      <c r="AF64" s="16">
        <f t="shared" si="9"/>
        <v>0</v>
      </c>
      <c r="AG64" s="136">
        <f t="shared" si="10"/>
        <v>0</v>
      </c>
      <c r="AH64" s="16">
        <f t="shared" si="11"/>
        <v>0</v>
      </c>
      <c r="AJ64" s="20">
        <v>2038</v>
      </c>
      <c r="AK64" s="84">
        <f>HLOOKUP($S64,CapX!$A$11:$AP$14,3,FALSE)</f>
        <v>13616243.981985042</v>
      </c>
      <c r="AL64" s="16">
        <f>IF($L$14="",$AK64,IF($L$14&gt;$AJ64,$AK64,HLOOKUP($AJ64-$L$14,CapX!$A$18:$AP$26,$H$24,FALSE)*$AK64))</f>
        <v>11846132.264326986</v>
      </c>
      <c r="AM64" s="16">
        <f>IF($L$15="",$AK64,IF($L$15&gt;$AJ64,$AK64,HLOOKUP($AJ64-$L$15,CapX!$A$18:$AP$26,$H$24,FALSE)*$AK64))</f>
        <v>11846132.264326986</v>
      </c>
      <c r="AN64" s="16">
        <f>IF($L$16="",$AK64,IF($L$16&gt;$AJ64,$AK64,HLOOKUP($AJ64-$L$16,CapX!$A$18:$AP$26,$H$24,FALSE)*$AK64))</f>
        <v>11846132.264326986</v>
      </c>
      <c r="AO64" s="136">
        <f>IF($L$17="",$AK64,IF($L$17&gt;$AJ64,$AK64,HLOOKUP($AJ64-$L$17,CapX!$A$18:$AP$26,$H$24,FALSE)*$AK64))</f>
        <v>11846132.264326986</v>
      </c>
      <c r="AP64" s="16">
        <f>IF($L$18="",$AK64,IF($L$18&gt;$AJ64,$AK64,HLOOKUP($AJ64-$L$18,CapX!$A$18:$AP$26,$H$24,FALSE)*$AK64))</f>
        <v>11846132.264326986</v>
      </c>
      <c r="AQ64" s="16">
        <f>IF($L$19="",$AK64,IF($L$19&gt;$AJ64,$AK64,HLOOKUP($AJ64-$L$19,CapX!$A$18:$AP$26,$H$24,FALSE)*$AK64))</f>
        <v>13616243.981985042</v>
      </c>
      <c r="AS64" s="20">
        <v>2038</v>
      </c>
      <c r="AT64" s="84">
        <f t="shared" si="12"/>
        <v>0</v>
      </c>
      <c r="AU64" s="16">
        <f t="shared" si="13"/>
        <v>0</v>
      </c>
      <c r="AV64" s="16">
        <f t="shared" si="14"/>
        <v>0</v>
      </c>
      <c r="AW64" s="16">
        <f t="shared" si="15"/>
        <v>0</v>
      </c>
      <c r="AX64" s="136">
        <f t="shared" si="16"/>
        <v>0</v>
      </c>
      <c r="AY64" s="16">
        <f t="shared" si="17"/>
        <v>0</v>
      </c>
      <c r="BA64" s="120"/>
      <c r="BB64" s="138"/>
      <c r="BC64" s="138"/>
      <c r="BD64" s="138"/>
      <c r="BE64" s="138"/>
      <c r="BF64" s="138"/>
      <c r="BG64" s="138"/>
      <c r="BI64" s="120"/>
      <c r="BJ64" s="138"/>
      <c r="BK64" s="138"/>
      <c r="BL64" s="138"/>
      <c r="BM64" s="138"/>
      <c r="BN64" s="138"/>
      <c r="BO64" s="138"/>
    </row>
    <row r="65" spans="1:67">
      <c r="A65" s="67"/>
      <c r="B65" s="67"/>
      <c r="C65" s="67"/>
      <c r="D65" s="67"/>
      <c r="E65" s="67"/>
      <c r="F65" s="67"/>
      <c r="G65" s="67"/>
      <c r="H65" s="20">
        <v>2039</v>
      </c>
      <c r="I65" s="16">
        <f t="shared" si="18"/>
        <v>0</v>
      </c>
      <c r="J65" s="16">
        <f t="shared" si="5"/>
        <v>0</v>
      </c>
      <c r="K65" s="16">
        <f t="shared" si="5"/>
        <v>0</v>
      </c>
      <c r="L65" s="16">
        <f t="shared" si="5"/>
        <v>0</v>
      </c>
      <c r="M65" s="16">
        <f t="shared" si="5"/>
        <v>0</v>
      </c>
      <c r="N65" s="16">
        <f t="shared" si="5"/>
        <v>0</v>
      </c>
      <c r="O65" s="67"/>
      <c r="P65" s="67"/>
      <c r="Q65" s="67"/>
      <c r="R65" s="67"/>
      <c r="S65" s="20">
        <v>2039</v>
      </c>
      <c r="T65" s="84">
        <f>HLOOKUP($S65,CapX!$A$11:$AP$14,2,FALSE)</f>
        <v>13483697.215391487</v>
      </c>
      <c r="U65" s="84">
        <f>IF($K$14="",$T65,IF($K$14&gt;$S65,$T65,HLOOKUP($S65-$K$14,CapX!$A$18:$AP$26,$H$24,FALSE)*$T65))</f>
        <v>11730816.577390594</v>
      </c>
      <c r="V65" s="16">
        <f>IF($K$15="",$T65,IF($K$15&gt;$S65,$T65,HLOOKUP($S65-$K$15,CapX!$A$18:$AP$26,$H$24,FALSE)*$T65))</f>
        <v>11730816.577390594</v>
      </c>
      <c r="W65" s="16">
        <f>IF($K$16="",$T65,IF($K$16&gt;$S65,$T65,HLOOKUP($S65-$K$16,CapX!$A$18:$AP$26,$H$24,FALSE)*$T65))</f>
        <v>11730816.577390594</v>
      </c>
      <c r="X65" s="16">
        <f>IF($K$17="",$T65,IF($K$17&gt;$S65,$T65,HLOOKUP($S65-$K$17,CapX!$A$18:$AP$26,$H$24,FALSE)*$T65))</f>
        <v>11730816.577390594</v>
      </c>
      <c r="Y65" s="16">
        <f>IF($K$18="",$T65,IF($K$18&gt;$S65,$T65,HLOOKUP($S65-$K$18,CapX!$A$18:$AP$26,$H$24,FALSE)*$T65))</f>
        <v>11730816.577390594</v>
      </c>
      <c r="Z65" s="16">
        <f>IF($K$19="",$T65,IF($K$19&gt;$S65,$T65,HLOOKUP($S65-$K$19,CapX!$A$18:$AP$26,$H$24,FALSE)*$T65))</f>
        <v>13483697.215391487</v>
      </c>
      <c r="AB65" s="20">
        <v>2039</v>
      </c>
      <c r="AC65" s="84">
        <f t="shared" si="6"/>
        <v>0</v>
      </c>
      <c r="AD65" s="16">
        <f t="shared" si="7"/>
        <v>0</v>
      </c>
      <c r="AE65" s="16">
        <f t="shared" si="8"/>
        <v>0</v>
      </c>
      <c r="AF65" s="16">
        <f t="shared" si="9"/>
        <v>0</v>
      </c>
      <c r="AG65" s="136">
        <f t="shared" si="10"/>
        <v>0</v>
      </c>
      <c r="AH65" s="16">
        <f t="shared" si="11"/>
        <v>0</v>
      </c>
      <c r="AJ65" s="20">
        <v>2039</v>
      </c>
      <c r="AK65" s="84">
        <f>HLOOKUP($S65,CapX!$A$11:$AP$14,3,FALSE)</f>
        <v>5240644.0640351214</v>
      </c>
      <c r="AL65" s="16">
        <f>IF($L$14="",$AK65,IF($L$14&gt;$AJ65,$AK65,HLOOKUP($AJ65-$L$14,CapX!$A$18:$AP$26,$H$24,FALSE)*$AK65))</f>
        <v>4559360.3357105553</v>
      </c>
      <c r="AM65" s="16">
        <f>IF($L$15="",$AK65,IF($L$15&gt;$AJ65,$AK65,HLOOKUP($AJ65-$L$15,CapX!$A$18:$AP$26,$H$24,FALSE)*$AK65))</f>
        <v>4559360.3357105553</v>
      </c>
      <c r="AN65" s="16">
        <f>IF($L$16="",$AK65,IF($L$16&gt;$AJ65,$AK65,HLOOKUP($AJ65-$L$16,CapX!$A$18:$AP$26,$H$24,FALSE)*$AK65))</f>
        <v>4559360.3357105553</v>
      </c>
      <c r="AO65" s="136">
        <f>IF($L$17="",$AK65,IF($L$17&gt;$AJ65,$AK65,HLOOKUP($AJ65-$L$17,CapX!$A$18:$AP$26,$H$24,FALSE)*$AK65))</f>
        <v>4559360.3357105553</v>
      </c>
      <c r="AP65" s="16">
        <f>IF($L$18="",$AK65,IF($L$18&gt;$AJ65,$AK65,HLOOKUP($AJ65-$L$18,CapX!$A$18:$AP$26,$H$24,FALSE)*$AK65))</f>
        <v>4559360.3357105553</v>
      </c>
      <c r="AQ65" s="16">
        <f>IF($L$19="",$AK65,IF($L$19&gt;$AJ65,$AK65,HLOOKUP($AJ65-$L$19,CapX!$A$18:$AP$26,$H$24,FALSE)*$AK65))</f>
        <v>5240644.0640351214</v>
      </c>
      <c r="AS65" s="20">
        <v>2039</v>
      </c>
      <c r="AT65" s="84">
        <f t="shared" si="12"/>
        <v>0</v>
      </c>
      <c r="AU65" s="16">
        <f t="shared" si="13"/>
        <v>0</v>
      </c>
      <c r="AV65" s="16">
        <f t="shared" si="14"/>
        <v>0</v>
      </c>
      <c r="AW65" s="16">
        <f t="shared" si="15"/>
        <v>0</v>
      </c>
      <c r="AX65" s="136">
        <f t="shared" si="16"/>
        <v>0</v>
      </c>
      <c r="AY65" s="16">
        <f t="shared" si="17"/>
        <v>0</v>
      </c>
      <c r="BA65" s="120"/>
      <c r="BB65" s="138"/>
      <c r="BC65" s="138"/>
      <c r="BD65" s="138"/>
      <c r="BE65" s="138"/>
      <c r="BF65" s="138"/>
      <c r="BG65" s="138"/>
      <c r="BI65" s="120"/>
      <c r="BJ65" s="138"/>
      <c r="BK65" s="138"/>
      <c r="BL65" s="138"/>
      <c r="BM65" s="138"/>
      <c r="BN65" s="138"/>
      <c r="BO65" s="138"/>
    </row>
    <row r="66" spans="1:67">
      <c r="A66" s="67"/>
      <c r="B66" s="67"/>
      <c r="C66" s="67"/>
      <c r="D66" s="67"/>
      <c r="E66" s="67"/>
      <c r="F66" s="67"/>
      <c r="G66" s="67"/>
      <c r="H66" s="20">
        <v>2040</v>
      </c>
      <c r="I66" s="16">
        <f t="shared" si="18"/>
        <v>0</v>
      </c>
      <c r="J66" s="16">
        <f t="shared" si="5"/>
        <v>0</v>
      </c>
      <c r="K66" s="16">
        <f t="shared" si="5"/>
        <v>0</v>
      </c>
      <c r="L66" s="16">
        <f t="shared" si="5"/>
        <v>0</v>
      </c>
      <c r="M66" s="16">
        <f t="shared" si="5"/>
        <v>0</v>
      </c>
      <c r="N66" s="16">
        <f t="shared" si="5"/>
        <v>0</v>
      </c>
      <c r="O66" s="67"/>
      <c r="P66" s="67"/>
      <c r="Q66" s="67"/>
      <c r="R66" s="67"/>
      <c r="S66" s="20">
        <v>2040</v>
      </c>
      <c r="T66" s="84">
        <f>HLOOKUP($S66,CapX!$A$11:$AP$14,2,FALSE)</f>
        <v>5117450.5888446579</v>
      </c>
      <c r="U66" s="84">
        <f>IF($K$14="",$T66,IF($K$14&gt;$S66,$T66,HLOOKUP($S66-$K$14,CapX!$A$18:$AP$26,$H$24,FALSE)*$T66))</f>
        <v>4452182.0122948522</v>
      </c>
      <c r="V66" s="16">
        <f>IF($K$15="",$T66,IF($K$15&gt;$S66,$T66,HLOOKUP($S66-$K$15,CapX!$A$18:$AP$26,$H$24,FALSE)*$T66))</f>
        <v>4452182.0122948522</v>
      </c>
      <c r="W66" s="16">
        <f>IF($K$16="",$T66,IF($K$16&gt;$S66,$T66,HLOOKUP($S66-$K$16,CapX!$A$18:$AP$26,$H$24,FALSE)*$T66))</f>
        <v>4452182.0122948522</v>
      </c>
      <c r="X66" s="16">
        <f>IF($K$17="",$T66,IF($K$17&gt;$S66,$T66,HLOOKUP($S66-$K$17,CapX!$A$18:$AP$26,$H$24,FALSE)*$T66))</f>
        <v>4452182.0122948522</v>
      </c>
      <c r="Y66" s="16">
        <f>IF($K$18="",$T66,IF($K$18&gt;$S66,$T66,HLOOKUP($S66-$K$18,CapX!$A$18:$AP$26,$H$24,FALSE)*$T66))</f>
        <v>4452182.0122948522</v>
      </c>
      <c r="Z66" s="16">
        <f>IF($K$19="",$T66,IF($K$19&gt;$S66,$T66,HLOOKUP($S66-$K$19,CapX!$A$18:$AP$26,$H$24,FALSE)*$T66))</f>
        <v>5117450.5888446579</v>
      </c>
      <c r="AB66" s="20">
        <v>2040</v>
      </c>
      <c r="AC66" s="84">
        <f t="shared" si="6"/>
        <v>0</v>
      </c>
      <c r="AD66" s="16">
        <f t="shared" si="7"/>
        <v>0</v>
      </c>
      <c r="AE66" s="16">
        <f t="shared" si="8"/>
        <v>0</v>
      </c>
      <c r="AF66" s="16">
        <f t="shared" si="9"/>
        <v>0</v>
      </c>
      <c r="AG66" s="136">
        <f t="shared" si="10"/>
        <v>0</v>
      </c>
      <c r="AH66" s="16">
        <f t="shared" si="11"/>
        <v>0</v>
      </c>
      <c r="AJ66" s="20">
        <v>2040</v>
      </c>
      <c r="AK66" s="84">
        <f>HLOOKUP($S66,CapX!$A$11:$AP$14,3,FALSE)</f>
        <v>8820236.9589648191</v>
      </c>
      <c r="AL66" s="16">
        <f>IF($L$14="",$AK66,IF($L$14&gt;$AJ66,$AK66,HLOOKUP($AJ66-$L$14,CapX!$A$18:$AP$26,$H$24,FALSE)*$AK66))</f>
        <v>7673606.1542993924</v>
      </c>
      <c r="AM66" s="16">
        <f>IF($L$15="",$AK66,IF($L$15&gt;$AJ66,$AK66,HLOOKUP($AJ66-$L$15,CapX!$A$18:$AP$26,$H$24,FALSE)*$AK66))</f>
        <v>7673606.1542993924</v>
      </c>
      <c r="AN66" s="16">
        <f>IF($L$16="",$AK66,IF($L$16&gt;$AJ66,$AK66,HLOOKUP($AJ66-$L$16,CapX!$A$18:$AP$26,$H$24,FALSE)*$AK66))</f>
        <v>7673606.1542993924</v>
      </c>
      <c r="AO66" s="136">
        <f>IF($L$17="",$AK66,IF($L$17&gt;$AJ66,$AK66,HLOOKUP($AJ66-$L$17,CapX!$A$18:$AP$26,$H$24,FALSE)*$AK66))</f>
        <v>7673606.1542993924</v>
      </c>
      <c r="AP66" s="16">
        <f>IF($L$18="",$AK66,IF($L$18&gt;$AJ66,$AK66,HLOOKUP($AJ66-$L$18,CapX!$A$18:$AP$26,$H$24,FALSE)*$AK66))</f>
        <v>7673606.1542993924</v>
      </c>
      <c r="AQ66" s="16">
        <f>IF($L$19="",$AK66,IF($L$19&gt;$AJ66,$AK66,HLOOKUP($AJ66-$L$19,CapX!$A$18:$AP$26,$H$24,FALSE)*$AK66))</f>
        <v>8820236.9589648191</v>
      </c>
      <c r="AS66" s="20">
        <v>2040</v>
      </c>
      <c r="AT66" s="84">
        <f t="shared" si="12"/>
        <v>0</v>
      </c>
      <c r="AU66" s="16">
        <f t="shared" si="13"/>
        <v>0</v>
      </c>
      <c r="AV66" s="16">
        <f t="shared" si="14"/>
        <v>0</v>
      </c>
      <c r="AW66" s="16">
        <f t="shared" si="15"/>
        <v>0</v>
      </c>
      <c r="AX66" s="136">
        <f t="shared" si="16"/>
        <v>0</v>
      </c>
      <c r="AY66" s="16">
        <f t="shared" si="17"/>
        <v>0</v>
      </c>
      <c r="BA66" s="120"/>
      <c r="BB66" s="138"/>
      <c r="BC66" s="138"/>
      <c r="BD66" s="138"/>
      <c r="BE66" s="138"/>
      <c r="BF66" s="138"/>
      <c r="BG66" s="138"/>
      <c r="BI66" s="120"/>
      <c r="BJ66" s="138"/>
      <c r="BK66" s="138"/>
      <c r="BL66" s="138"/>
      <c r="BM66" s="138"/>
      <c r="BN66" s="138"/>
      <c r="BO66" s="138"/>
    </row>
    <row r="67" spans="1:67">
      <c r="A67" s="67"/>
      <c r="B67" s="67"/>
      <c r="C67" s="67"/>
      <c r="D67" s="67"/>
      <c r="E67" s="67"/>
      <c r="F67" s="67"/>
      <c r="G67" s="67"/>
      <c r="H67" s="20">
        <v>2041</v>
      </c>
      <c r="I67" s="16">
        <f t="shared" si="18"/>
        <v>0</v>
      </c>
      <c r="J67" s="16">
        <f t="shared" si="5"/>
        <v>0</v>
      </c>
      <c r="K67" s="16">
        <f t="shared" si="5"/>
        <v>0</v>
      </c>
      <c r="L67" s="16">
        <f t="shared" si="5"/>
        <v>0</v>
      </c>
      <c r="M67" s="16">
        <f t="shared" si="5"/>
        <v>0</v>
      </c>
      <c r="N67" s="16">
        <f t="shared" si="5"/>
        <v>0</v>
      </c>
      <c r="O67" s="67"/>
      <c r="P67" s="67"/>
      <c r="Q67" s="67"/>
      <c r="R67" s="67"/>
      <c r="S67" s="20">
        <v>2041</v>
      </c>
      <c r="T67" s="84">
        <f>HLOOKUP($S67,CapX!$A$11:$AP$14,2,FALSE)</f>
        <v>8295823.3447071016</v>
      </c>
      <c r="U67" s="84">
        <f>IF($K$14="",$T67,IF($K$14&gt;$S67,$T67,HLOOKUP($S67-$K$14,CapX!$A$18:$AP$26,$H$24,FALSE)*$T67))</f>
        <v>7217366.3098951783</v>
      </c>
      <c r="V67" s="16">
        <f>IF($K$15="",$T67,IF($K$15&gt;$S67,$T67,HLOOKUP($S67-$K$15,CapX!$A$18:$AP$26,$H$24,FALSE)*$T67))</f>
        <v>7217366.3098951783</v>
      </c>
      <c r="W67" s="16">
        <f>IF($K$16="",$T67,IF($K$16&gt;$S67,$T67,HLOOKUP($S67-$K$16,CapX!$A$18:$AP$26,$H$24,FALSE)*$T67))</f>
        <v>7217366.3098951783</v>
      </c>
      <c r="X67" s="16">
        <f>IF($K$17="",$T67,IF($K$17&gt;$S67,$T67,HLOOKUP($S67-$K$17,CapX!$A$18:$AP$26,$H$24,FALSE)*$T67))</f>
        <v>7217366.3098951783</v>
      </c>
      <c r="Y67" s="16">
        <f>IF($K$18="",$T67,IF($K$18&gt;$S67,$T67,HLOOKUP($S67-$K$18,CapX!$A$18:$AP$26,$H$24,FALSE)*$T67))</f>
        <v>7217366.3098951783</v>
      </c>
      <c r="Z67" s="16">
        <f>IF($K$19="",$T67,IF($K$19&gt;$S67,$T67,HLOOKUP($S67-$K$19,CapX!$A$18:$AP$26,$H$24,FALSE)*$T67))</f>
        <v>8295823.3447071016</v>
      </c>
      <c r="AB67" s="20">
        <v>2041</v>
      </c>
      <c r="AC67" s="84">
        <f t="shared" si="6"/>
        <v>0</v>
      </c>
      <c r="AD67" s="16">
        <f t="shared" si="7"/>
        <v>0</v>
      </c>
      <c r="AE67" s="16">
        <f t="shared" si="8"/>
        <v>0</v>
      </c>
      <c r="AF67" s="16">
        <f t="shared" si="9"/>
        <v>0</v>
      </c>
      <c r="AG67" s="136">
        <f t="shared" si="10"/>
        <v>0</v>
      </c>
      <c r="AH67" s="16">
        <f t="shared" si="11"/>
        <v>0</v>
      </c>
      <c r="AJ67" s="20">
        <v>2041</v>
      </c>
      <c r="AK67" s="84">
        <f>HLOOKUP($S67,CapX!$A$11:$AP$14,3,FALSE)</f>
        <v>14166340.238857238</v>
      </c>
      <c r="AL67" s="16">
        <f>IF($L$14="",$AK67,IF($L$14&gt;$AJ67,$AK67,HLOOKUP($AJ67-$L$14,CapX!$A$18:$AP$26,$H$24,FALSE)*$AK67))</f>
        <v>12324716.007805796</v>
      </c>
      <c r="AM67" s="16">
        <f>IF($L$15="",$AK67,IF($L$15&gt;$AJ67,$AK67,HLOOKUP($AJ67-$L$15,CapX!$A$18:$AP$26,$H$24,FALSE)*$AK67))</f>
        <v>12324716.007805796</v>
      </c>
      <c r="AN67" s="16">
        <f>IF($L$16="",$AK67,IF($L$16&gt;$AJ67,$AK67,HLOOKUP($AJ67-$L$16,CapX!$A$18:$AP$26,$H$24,FALSE)*$AK67))</f>
        <v>12324716.007805796</v>
      </c>
      <c r="AO67" s="136">
        <f>IF($L$17="",$AK67,IF($L$17&gt;$AJ67,$AK67,HLOOKUP($AJ67-$L$17,CapX!$A$18:$AP$26,$H$24,FALSE)*$AK67))</f>
        <v>12324716.007805796</v>
      </c>
      <c r="AP67" s="16">
        <f>IF($L$18="",$AK67,IF($L$18&gt;$AJ67,$AK67,HLOOKUP($AJ67-$L$18,CapX!$A$18:$AP$26,$H$24,FALSE)*$AK67))</f>
        <v>12324716.007805796</v>
      </c>
      <c r="AQ67" s="16">
        <f>IF($L$19="",$AK67,IF($L$19&gt;$AJ67,$AK67,HLOOKUP($AJ67-$L$19,CapX!$A$18:$AP$26,$H$24,FALSE)*$AK67))</f>
        <v>14166340.238857238</v>
      </c>
      <c r="AS67" s="20">
        <v>2041</v>
      </c>
      <c r="AT67" s="84">
        <f t="shared" si="12"/>
        <v>0</v>
      </c>
      <c r="AU67" s="16">
        <f t="shared" si="13"/>
        <v>0</v>
      </c>
      <c r="AV67" s="16">
        <f t="shared" si="14"/>
        <v>0</v>
      </c>
      <c r="AW67" s="16">
        <f t="shared" si="15"/>
        <v>0</v>
      </c>
      <c r="AX67" s="136">
        <f t="shared" si="16"/>
        <v>0</v>
      </c>
      <c r="AY67" s="16">
        <f t="shared" si="17"/>
        <v>0</v>
      </c>
      <c r="BA67" s="120"/>
      <c r="BB67" s="138"/>
      <c r="BC67" s="138"/>
      <c r="BD67" s="138"/>
      <c r="BE67" s="138"/>
      <c r="BF67" s="138"/>
      <c r="BG67" s="138"/>
      <c r="BI67" s="120"/>
      <c r="BJ67" s="138"/>
      <c r="BK67" s="138"/>
      <c r="BL67" s="138"/>
      <c r="BM67" s="138"/>
      <c r="BN67" s="138"/>
      <c r="BO67" s="138"/>
    </row>
    <row r="68" spans="1:67">
      <c r="A68" s="67"/>
      <c r="B68" s="67"/>
      <c r="C68" s="67"/>
      <c r="D68" s="67"/>
      <c r="E68" s="67"/>
      <c r="F68" s="67"/>
      <c r="G68" s="67"/>
      <c r="H68" s="20">
        <v>2042</v>
      </c>
      <c r="I68" s="16">
        <f t="shared" si="18"/>
        <v>0</v>
      </c>
      <c r="J68" s="16">
        <f t="shared" si="5"/>
        <v>0</v>
      </c>
      <c r="K68" s="16">
        <f t="shared" si="5"/>
        <v>0</v>
      </c>
      <c r="L68" s="16">
        <f t="shared" si="5"/>
        <v>0</v>
      </c>
      <c r="M68" s="16">
        <f t="shared" si="5"/>
        <v>0</v>
      </c>
      <c r="N68" s="16">
        <f t="shared" si="5"/>
        <v>0</v>
      </c>
      <c r="O68" s="67"/>
      <c r="P68" s="67"/>
      <c r="Q68" s="67"/>
      <c r="R68" s="67"/>
      <c r="S68" s="20">
        <v>2042</v>
      </c>
      <c r="T68" s="84">
        <f>HLOOKUP($S68,CapX!$A$11:$AP$14,2,FALSE)</f>
        <v>14028438.582893301</v>
      </c>
      <c r="U68" s="84">
        <f>IF($K$14="",$T68,IF($K$14&gt;$S68,$T68,HLOOKUP($S68-$K$14,CapX!$A$18:$AP$26,$H$24,FALSE)*$T68))</f>
        <v>12204741.567117171</v>
      </c>
      <c r="V68" s="16">
        <f>IF($K$15="",$T68,IF($K$15&gt;$S68,$T68,HLOOKUP($S68-$K$15,CapX!$A$18:$AP$26,$H$24,FALSE)*$T68))</f>
        <v>12204741.567117171</v>
      </c>
      <c r="W68" s="16">
        <f>IF($K$16="",$T68,IF($K$16&gt;$S68,$T68,HLOOKUP($S68-$K$16,CapX!$A$18:$AP$26,$H$24,FALSE)*$T68))</f>
        <v>12204741.567117171</v>
      </c>
      <c r="X68" s="16">
        <f>IF($K$17="",$T68,IF($K$17&gt;$S68,$T68,HLOOKUP($S68-$K$17,CapX!$A$18:$AP$26,$H$24,FALSE)*$T68))</f>
        <v>12204741.567117171</v>
      </c>
      <c r="Y68" s="16">
        <f>IF($K$18="",$T68,IF($K$18&gt;$S68,$T68,HLOOKUP($S68-$K$18,CapX!$A$18:$AP$26,$H$24,FALSE)*$T68))</f>
        <v>12204741.567117171</v>
      </c>
      <c r="Z68" s="16">
        <f>IF($K$19="",$T68,IF($K$19&gt;$S68,$T68,HLOOKUP($S68-$K$19,CapX!$A$18:$AP$26,$H$24,FALSE)*$T68))</f>
        <v>14028438.582893301</v>
      </c>
      <c r="AB68" s="20">
        <v>2042</v>
      </c>
      <c r="AC68" s="84">
        <f t="shared" si="6"/>
        <v>0</v>
      </c>
      <c r="AD68" s="16">
        <f t="shared" si="7"/>
        <v>0</v>
      </c>
      <c r="AE68" s="16">
        <f t="shared" si="8"/>
        <v>0</v>
      </c>
      <c r="AF68" s="16">
        <f t="shared" si="9"/>
        <v>0</v>
      </c>
      <c r="AG68" s="136">
        <f t="shared" si="10"/>
        <v>0</v>
      </c>
      <c r="AH68" s="16">
        <f t="shared" si="11"/>
        <v>0</v>
      </c>
      <c r="AJ68" s="20">
        <v>2042</v>
      </c>
      <c r="AK68" s="84">
        <f>HLOOKUP($S68,CapX!$A$11:$AP$14,3,FALSE)</f>
        <v>5452366.0842221398</v>
      </c>
      <c r="AL68" s="16">
        <f>IF($L$14="",$AK68,IF($L$14&gt;$AJ68,$AK68,HLOOKUP($AJ68-$L$14,CapX!$A$18:$AP$26,$H$24,FALSE)*$AK68))</f>
        <v>4743558.4932732619</v>
      </c>
      <c r="AM68" s="16">
        <f>IF($L$15="",$AK68,IF($L$15&gt;$AJ68,$AK68,HLOOKUP($AJ68-$L$15,CapX!$A$18:$AP$26,$H$24,FALSE)*$AK68))</f>
        <v>4743558.4932732619</v>
      </c>
      <c r="AN68" s="16">
        <f>IF($L$16="",$AK68,IF($L$16&gt;$AJ68,$AK68,HLOOKUP($AJ68-$L$16,CapX!$A$18:$AP$26,$H$24,FALSE)*$AK68))</f>
        <v>4743558.4932732619</v>
      </c>
      <c r="AO68" s="136">
        <f>IF($L$17="",$AK68,IF($L$17&gt;$AJ68,$AK68,HLOOKUP($AJ68-$L$17,CapX!$A$18:$AP$26,$H$24,FALSE)*$AK68))</f>
        <v>4743558.4932732619</v>
      </c>
      <c r="AP68" s="16">
        <f>IF($L$18="",$AK68,IF($L$18&gt;$AJ68,$AK68,HLOOKUP($AJ68-$L$18,CapX!$A$18:$AP$26,$H$24,FALSE)*$AK68))</f>
        <v>4743558.4932732619</v>
      </c>
      <c r="AQ68" s="16">
        <f>IF($L$19="",$AK68,IF($L$19&gt;$AJ68,$AK68,HLOOKUP($AJ68-$L$19,CapX!$A$18:$AP$26,$H$24,FALSE)*$AK68))</f>
        <v>5452366.0842221398</v>
      </c>
      <c r="AS68" s="20">
        <v>2042</v>
      </c>
      <c r="AT68" s="84">
        <f t="shared" si="12"/>
        <v>0</v>
      </c>
      <c r="AU68" s="16">
        <f t="shared" si="13"/>
        <v>0</v>
      </c>
      <c r="AV68" s="16">
        <f t="shared" si="14"/>
        <v>0</v>
      </c>
      <c r="AW68" s="16">
        <f t="shared" si="15"/>
        <v>0</v>
      </c>
      <c r="AX68" s="136">
        <f t="shared" si="16"/>
        <v>0</v>
      </c>
      <c r="AY68" s="16">
        <f t="shared" si="17"/>
        <v>0</v>
      </c>
      <c r="BA68" s="120"/>
      <c r="BB68" s="138"/>
      <c r="BC68" s="138"/>
      <c r="BD68" s="138"/>
      <c r="BE68" s="138"/>
      <c r="BF68" s="138"/>
      <c r="BG68" s="138"/>
      <c r="BI68" s="120"/>
      <c r="BJ68" s="138"/>
      <c r="BK68" s="138"/>
      <c r="BL68" s="138"/>
      <c r="BM68" s="138"/>
      <c r="BN68" s="138"/>
      <c r="BO68" s="138"/>
    </row>
    <row r="69" spans="1:67">
      <c r="A69" s="67"/>
      <c r="B69" s="67"/>
      <c r="C69" s="67"/>
      <c r="D69" s="67"/>
      <c r="E69" s="67"/>
      <c r="F69" s="67"/>
      <c r="G69" s="67"/>
      <c r="H69" s="20">
        <v>2043</v>
      </c>
      <c r="I69" s="16">
        <f t="shared" si="18"/>
        <v>0</v>
      </c>
      <c r="J69" s="16">
        <f t="shared" si="5"/>
        <v>0</v>
      </c>
      <c r="K69" s="16">
        <f t="shared" si="5"/>
        <v>0</v>
      </c>
      <c r="L69" s="16">
        <f t="shared" si="5"/>
        <v>0</v>
      </c>
      <c r="M69" s="16">
        <f t="shared" si="5"/>
        <v>0</v>
      </c>
      <c r="N69" s="16">
        <f t="shared" si="5"/>
        <v>0</v>
      </c>
      <c r="O69" s="67"/>
      <c r="P69" s="67"/>
      <c r="Q69" s="67"/>
      <c r="R69" s="67"/>
      <c r="S69" s="20">
        <v>2043</v>
      </c>
      <c r="T69" s="84">
        <f>HLOOKUP($S69,CapX!$A$11:$AP$14,2,FALSE)</f>
        <v>5324195.5926339831</v>
      </c>
      <c r="U69" s="84">
        <f>IF($K$14="",$T69,IF($K$14&gt;$S69,$T69,HLOOKUP($S69-$K$14,CapX!$A$18:$AP$26,$H$24,FALSE)*$T69))</f>
        <v>4632050.165591565</v>
      </c>
      <c r="V69" s="16">
        <f>IF($K$15="",$T69,IF($K$15&gt;$S69,$T69,HLOOKUP($S69-$K$15,CapX!$A$18:$AP$26,$H$24,FALSE)*$T69))</f>
        <v>4632050.165591565</v>
      </c>
      <c r="W69" s="16">
        <f>IF($K$16="",$T69,IF($K$16&gt;$S69,$T69,HLOOKUP($S69-$K$16,CapX!$A$18:$AP$26,$H$24,FALSE)*$T69))</f>
        <v>4632050.165591565</v>
      </c>
      <c r="X69" s="16">
        <f>IF($K$17="",$T69,IF($K$17&gt;$S69,$T69,HLOOKUP($S69-$K$17,CapX!$A$18:$AP$26,$H$24,FALSE)*$T69))</f>
        <v>4632050.165591565</v>
      </c>
      <c r="Y69" s="16">
        <f>IF($K$18="",$T69,IF($K$18&gt;$S69,$T69,HLOOKUP($S69-$K$18,CapX!$A$18:$AP$26,$H$24,FALSE)*$T69))</f>
        <v>4632050.165591565</v>
      </c>
      <c r="Z69" s="16">
        <f>IF($K$19="",$T69,IF($K$19&gt;$S69,$T69,HLOOKUP($S69-$K$19,CapX!$A$18:$AP$26,$H$24,FALSE)*$T69))</f>
        <v>5324195.5926339831</v>
      </c>
      <c r="AB69" s="20">
        <v>2043</v>
      </c>
      <c r="AC69" s="84">
        <f t="shared" si="6"/>
        <v>0</v>
      </c>
      <c r="AD69" s="16">
        <f t="shared" si="7"/>
        <v>0</v>
      </c>
      <c r="AE69" s="16">
        <f t="shared" si="8"/>
        <v>0</v>
      </c>
      <c r="AF69" s="16">
        <f t="shared" si="9"/>
        <v>0</v>
      </c>
      <c r="AG69" s="136">
        <f t="shared" si="10"/>
        <v>0</v>
      </c>
      <c r="AH69" s="16">
        <f t="shared" si="11"/>
        <v>0</v>
      </c>
      <c r="AJ69" s="20">
        <v>2043</v>
      </c>
      <c r="AK69" s="84">
        <f>HLOOKUP($S69,CapX!$A$11:$AP$14,3,FALSE)</f>
        <v>9176574.5321069993</v>
      </c>
      <c r="AL69" s="16">
        <f>IF($L$14="",$AK69,IF($L$14&gt;$AJ69,$AK69,HLOOKUP($AJ69-$L$14,CapX!$A$18:$AP$26,$H$24,FALSE)*$AK69))</f>
        <v>7983619.8429330895</v>
      </c>
      <c r="AM69" s="16">
        <f>IF($L$15="",$AK69,IF($L$15&gt;$AJ69,$AK69,HLOOKUP($AJ69-$L$15,CapX!$A$18:$AP$26,$H$24,FALSE)*$AK69))</f>
        <v>7983619.8429330895</v>
      </c>
      <c r="AN69" s="16">
        <f>IF($L$16="",$AK69,IF($L$16&gt;$AJ69,$AK69,HLOOKUP($AJ69-$L$16,CapX!$A$18:$AP$26,$H$24,FALSE)*$AK69))</f>
        <v>7983619.8429330895</v>
      </c>
      <c r="AO69" s="136">
        <f>IF($L$17="",$AK69,IF($L$17&gt;$AJ69,$AK69,HLOOKUP($AJ69-$L$17,CapX!$A$18:$AP$26,$H$24,FALSE)*$AK69))</f>
        <v>7983619.8429330895</v>
      </c>
      <c r="AP69" s="16">
        <f>IF($L$18="",$AK69,IF($L$18&gt;$AJ69,$AK69,HLOOKUP($AJ69-$L$18,CapX!$A$18:$AP$26,$H$24,FALSE)*$AK69))</f>
        <v>7983619.8429330895</v>
      </c>
      <c r="AQ69" s="16">
        <f>IF($L$19="",$AK69,IF($L$19&gt;$AJ69,$AK69,HLOOKUP($AJ69-$L$19,CapX!$A$18:$AP$26,$H$24,FALSE)*$AK69))</f>
        <v>9176574.5321069993</v>
      </c>
      <c r="AS69" s="20">
        <v>2043</v>
      </c>
      <c r="AT69" s="84">
        <f t="shared" si="12"/>
        <v>0</v>
      </c>
      <c r="AU69" s="16">
        <f t="shared" si="13"/>
        <v>0</v>
      </c>
      <c r="AV69" s="16">
        <f t="shared" si="14"/>
        <v>0</v>
      </c>
      <c r="AW69" s="16">
        <f t="shared" si="15"/>
        <v>0</v>
      </c>
      <c r="AX69" s="136">
        <f t="shared" si="16"/>
        <v>0</v>
      </c>
      <c r="AY69" s="16">
        <f t="shared" si="17"/>
        <v>0</v>
      </c>
      <c r="BA69" s="120"/>
      <c r="BB69" s="138"/>
      <c r="BC69" s="138"/>
      <c r="BD69" s="138"/>
      <c r="BE69" s="138"/>
      <c r="BF69" s="138"/>
      <c r="BG69" s="138"/>
      <c r="BI69" s="120"/>
      <c r="BJ69" s="138"/>
      <c r="BK69" s="138"/>
      <c r="BL69" s="138"/>
      <c r="BM69" s="138"/>
      <c r="BN69" s="138"/>
      <c r="BO69" s="138"/>
    </row>
    <row r="70" spans="1:67">
      <c r="A70" s="67"/>
      <c r="B70" s="67"/>
      <c r="C70" s="67"/>
      <c r="D70" s="67"/>
      <c r="E70" s="67"/>
      <c r="F70" s="67"/>
      <c r="G70" s="67"/>
      <c r="H70" s="20">
        <v>2044</v>
      </c>
      <c r="I70" s="16">
        <f t="shared" si="18"/>
        <v>0</v>
      </c>
      <c r="J70" s="16">
        <f t="shared" si="5"/>
        <v>0</v>
      </c>
      <c r="K70" s="16">
        <f t="shared" si="5"/>
        <v>0</v>
      </c>
      <c r="L70" s="16">
        <f t="shared" si="5"/>
        <v>0</v>
      </c>
      <c r="M70" s="16">
        <f t="shared" si="5"/>
        <v>0</v>
      </c>
      <c r="N70" s="16">
        <f t="shared" si="5"/>
        <v>0</v>
      </c>
      <c r="O70" s="67"/>
      <c r="P70" s="67"/>
      <c r="Q70" s="67"/>
      <c r="R70" s="67"/>
      <c r="S70" s="20">
        <v>2044</v>
      </c>
      <c r="T70" s="84">
        <f>HLOOKUP($S70,CapX!$A$11:$AP$14,2,FALSE)</f>
        <v>8630974.60783327</v>
      </c>
      <c r="U70" s="84">
        <f>IF($K$14="",$T70,IF($K$14&gt;$S70,$T70,HLOOKUP($S70-$K$14,CapX!$A$18:$AP$26,$H$24,FALSE)*$T70))</f>
        <v>7508947.9088149453</v>
      </c>
      <c r="V70" s="16">
        <f>IF($K$15="",$T70,IF($K$15&gt;$S70,$T70,HLOOKUP($S70-$K$15,CapX!$A$18:$AP$26,$H$24,FALSE)*$T70))</f>
        <v>7508947.9088149453</v>
      </c>
      <c r="W70" s="16">
        <f>IF($K$16="",$T70,IF($K$16&gt;$S70,$T70,HLOOKUP($S70-$K$16,CapX!$A$18:$AP$26,$H$24,FALSE)*$T70))</f>
        <v>7508947.9088149453</v>
      </c>
      <c r="X70" s="16">
        <f>IF($K$17="",$T70,IF($K$17&gt;$S70,$T70,HLOOKUP($S70-$K$17,CapX!$A$18:$AP$26,$H$24,FALSE)*$T70))</f>
        <v>7508947.9088149453</v>
      </c>
      <c r="Y70" s="16">
        <f>IF($K$18="",$T70,IF($K$18&gt;$S70,$T70,HLOOKUP($S70-$K$18,CapX!$A$18:$AP$26,$H$24,FALSE)*$T70))</f>
        <v>7508947.9088149453</v>
      </c>
      <c r="Z70" s="16">
        <f>IF($K$19="",$T70,IF($K$19&gt;$S70,$T70,HLOOKUP($S70-$K$19,CapX!$A$18:$AP$26,$H$24,FALSE)*$T70))</f>
        <v>8630974.60783327</v>
      </c>
      <c r="AB70" s="20">
        <v>2044</v>
      </c>
      <c r="AC70" s="84">
        <f t="shared" si="6"/>
        <v>0</v>
      </c>
      <c r="AD70" s="16">
        <f t="shared" si="7"/>
        <v>0</v>
      </c>
      <c r="AE70" s="16">
        <f t="shared" si="8"/>
        <v>0</v>
      </c>
      <c r="AF70" s="16">
        <f t="shared" si="9"/>
        <v>0</v>
      </c>
      <c r="AG70" s="136">
        <f t="shared" si="10"/>
        <v>0</v>
      </c>
      <c r="AH70" s="16">
        <f t="shared" si="11"/>
        <v>0</v>
      </c>
      <c r="AJ70" s="20">
        <v>2044</v>
      </c>
      <c r="AK70" s="84">
        <f>HLOOKUP($S70,CapX!$A$11:$AP$14,3,FALSE)</f>
        <v>14738660.384507069</v>
      </c>
      <c r="AL70" s="16">
        <f>IF($L$14="",$AK70,IF($L$14&gt;$AJ70,$AK70,HLOOKUP($AJ70-$L$14,CapX!$A$18:$AP$26,$H$24,FALSE)*$AK70))</f>
        <v>12822634.534521149</v>
      </c>
      <c r="AM70" s="16">
        <f>IF($L$15="",$AK70,IF($L$15&gt;$AJ70,$AK70,HLOOKUP($AJ70-$L$15,CapX!$A$18:$AP$26,$H$24,FALSE)*$AK70))</f>
        <v>12822634.534521149</v>
      </c>
      <c r="AN70" s="16">
        <f>IF($L$16="",$AK70,IF($L$16&gt;$AJ70,$AK70,HLOOKUP($AJ70-$L$16,CapX!$A$18:$AP$26,$H$24,FALSE)*$AK70))</f>
        <v>12822634.534521149</v>
      </c>
      <c r="AO70" s="136">
        <f>IF($L$17="",$AK70,IF($L$17&gt;$AJ70,$AK70,HLOOKUP($AJ70-$L$17,CapX!$A$18:$AP$26,$H$24,FALSE)*$AK70))</f>
        <v>12822634.534521149</v>
      </c>
      <c r="AP70" s="16">
        <f>IF($L$18="",$AK70,IF($L$18&gt;$AJ70,$AK70,HLOOKUP($AJ70-$L$18,CapX!$A$18:$AP$26,$H$24,FALSE)*$AK70))</f>
        <v>12822634.534521149</v>
      </c>
      <c r="AQ70" s="16">
        <f>IF($L$19="",$AK70,IF($L$19&gt;$AJ70,$AK70,HLOOKUP($AJ70-$L$19,CapX!$A$18:$AP$26,$H$24,FALSE)*$AK70))</f>
        <v>14738660.384507069</v>
      </c>
      <c r="AS70" s="20">
        <v>2044</v>
      </c>
      <c r="AT70" s="84">
        <f t="shared" si="12"/>
        <v>0</v>
      </c>
      <c r="AU70" s="16">
        <f t="shared" si="13"/>
        <v>0</v>
      </c>
      <c r="AV70" s="16">
        <f t="shared" si="14"/>
        <v>0</v>
      </c>
      <c r="AW70" s="16">
        <f t="shared" si="15"/>
        <v>0</v>
      </c>
      <c r="AX70" s="136">
        <f t="shared" si="16"/>
        <v>0</v>
      </c>
      <c r="AY70" s="16">
        <f t="shared" si="17"/>
        <v>0</v>
      </c>
      <c r="BA70" s="120"/>
      <c r="BB70" s="138"/>
      <c r="BC70" s="138"/>
      <c r="BD70" s="138"/>
      <c r="BE70" s="138"/>
      <c r="BF70" s="138"/>
      <c r="BG70" s="138"/>
      <c r="BI70" s="120"/>
      <c r="BJ70" s="138"/>
      <c r="BK70" s="138"/>
      <c r="BL70" s="138"/>
      <c r="BM70" s="138"/>
      <c r="BN70" s="138"/>
      <c r="BO70" s="138"/>
    </row>
    <row r="71" spans="1:67">
      <c r="A71" s="67"/>
      <c r="B71" s="67"/>
      <c r="C71" s="67"/>
      <c r="D71" s="67"/>
      <c r="E71" s="67"/>
      <c r="F71" s="67"/>
      <c r="G71" s="67"/>
      <c r="H71" s="21">
        <v>2045</v>
      </c>
      <c r="I71" s="16">
        <f t="shared" si="18"/>
        <v>0</v>
      </c>
      <c r="J71" s="16">
        <f t="shared" si="5"/>
        <v>0</v>
      </c>
      <c r="K71" s="16">
        <f t="shared" si="5"/>
        <v>0</v>
      </c>
      <c r="L71" s="16">
        <f t="shared" si="5"/>
        <v>0</v>
      </c>
      <c r="M71" s="16">
        <f t="shared" si="5"/>
        <v>0</v>
      </c>
      <c r="N71" s="16">
        <f t="shared" si="5"/>
        <v>0</v>
      </c>
      <c r="O71" s="67"/>
      <c r="P71" s="67"/>
      <c r="Q71" s="67"/>
      <c r="R71" s="67"/>
      <c r="S71" s="21">
        <v>2045</v>
      </c>
      <c r="T71" s="85">
        <f>HLOOKUP($S71,CapX!$A$11:$AP$14,2,FALSE)</f>
        <v>14595187.501642192</v>
      </c>
      <c r="U71" s="85">
        <f>IF($K$14="",$T71,IF($K$14&gt;$S71,$T71,HLOOKUP($S71-$K$14,CapX!$A$18:$AP$26,$H$24,FALSE)*$T71))</f>
        <v>12697813.126428707</v>
      </c>
      <c r="V71" s="17">
        <f>IF($K$15="",$T71,IF($K$15&gt;$S71,$T71,HLOOKUP($S71-$K$15,CapX!$A$18:$AP$26,$H$24,FALSE)*$T71))</f>
        <v>12697813.126428707</v>
      </c>
      <c r="W71" s="17">
        <f>IF($K$16="",$T71,IF($K$16&gt;$S71,$T71,HLOOKUP($S71-$K$16,CapX!$A$18:$AP$26,$H$24,FALSE)*$T71))</f>
        <v>12697813.126428707</v>
      </c>
      <c r="X71" s="17">
        <f>IF($K$17="",$T71,IF($K$17&gt;$S71,$T71,HLOOKUP($S71-$K$17,CapX!$A$18:$AP$26,$H$24,FALSE)*$T71))</f>
        <v>12697813.126428707</v>
      </c>
      <c r="Y71" s="17">
        <f>IF($K$18="",$T71,IF($K$18&gt;$S71,$T71,HLOOKUP($S71-$K$18,CapX!$A$18:$AP$26,$H$24,FALSE)*$T71))</f>
        <v>12697813.126428707</v>
      </c>
      <c r="Z71" s="17">
        <f>IF($K$19="",$T71,IF($K$19&gt;$S71,$T71,HLOOKUP($S71-$K$19,CapX!$A$18:$AP$26,$H$24,FALSE)*$T71))</f>
        <v>14595187.501642192</v>
      </c>
      <c r="AB71" s="21">
        <v>2045</v>
      </c>
      <c r="AC71" s="85">
        <f t="shared" si="6"/>
        <v>0</v>
      </c>
      <c r="AD71" s="17">
        <f t="shared" si="7"/>
        <v>0</v>
      </c>
      <c r="AE71" s="17">
        <f t="shared" si="8"/>
        <v>0</v>
      </c>
      <c r="AF71" s="17">
        <f t="shared" si="9"/>
        <v>0</v>
      </c>
      <c r="AG71" s="137">
        <f t="shared" si="10"/>
        <v>0</v>
      </c>
      <c r="AH71" s="17">
        <f t="shared" si="11"/>
        <v>0</v>
      </c>
      <c r="AJ71" s="21">
        <v>2045</v>
      </c>
      <c r="AK71" s="85">
        <f>HLOOKUP($S71,CapX!$A$11:$AP$14,3,FALSE)</f>
        <v>5672641.6740247151</v>
      </c>
      <c r="AL71" s="17">
        <f>IF($L$14="",$AK71,IF($L$14&gt;$AJ71,$AK71,HLOOKUP($AJ71-$L$14,CapX!$A$18:$AP$26,$H$24,FALSE)*$AK71))</f>
        <v>4935198.2564015025</v>
      </c>
      <c r="AM71" s="17">
        <f>IF($L$15="",$AK71,IF($L$15&gt;$AJ71,$AK71,HLOOKUP($AJ71-$L$15,CapX!$A$18:$AP$26,$H$24,FALSE)*$AK71))</f>
        <v>4935198.2564015025</v>
      </c>
      <c r="AN71" s="17">
        <f>IF($L$16="",$AK71,IF($L$16&gt;$AJ71,$AK71,HLOOKUP($AJ71-$L$16,CapX!$A$18:$AP$26,$H$24,FALSE)*$AK71))</f>
        <v>4935198.2564015025</v>
      </c>
      <c r="AO71" s="137">
        <f>IF($L$17="",$AK71,IF($L$17&gt;$AJ71,$AK71,HLOOKUP($AJ71-$L$17,CapX!$A$18:$AP$26,$H$24,FALSE)*$AK71))</f>
        <v>4935198.2564015025</v>
      </c>
      <c r="AP71" s="17">
        <f>IF($L$18="",$AK71,IF($L$18&gt;$AJ71,$AK71,HLOOKUP($AJ71-$L$18,CapX!$A$18:$AP$26,$H$24,FALSE)*$AK71))</f>
        <v>4935198.2564015025</v>
      </c>
      <c r="AQ71" s="17">
        <f>IF($L$19="",$AK71,IF($L$19&gt;$AJ71,$AK71,HLOOKUP($AJ71-$L$19,CapX!$A$18:$AP$26,$H$24,FALSE)*$AK71))</f>
        <v>5672641.6740247151</v>
      </c>
      <c r="AS71" s="21">
        <v>2045</v>
      </c>
      <c r="AT71" s="85">
        <f t="shared" si="12"/>
        <v>0</v>
      </c>
      <c r="AU71" s="17">
        <f t="shared" si="13"/>
        <v>0</v>
      </c>
      <c r="AV71" s="17">
        <f t="shared" si="14"/>
        <v>0</v>
      </c>
      <c r="AW71" s="17">
        <f t="shared" si="15"/>
        <v>0</v>
      </c>
      <c r="AX71" s="137">
        <f t="shared" si="16"/>
        <v>0</v>
      </c>
      <c r="AY71" s="17">
        <f t="shared" si="17"/>
        <v>0</v>
      </c>
      <c r="BA71" s="120"/>
      <c r="BB71" s="138"/>
      <c r="BC71" s="138"/>
      <c r="BD71" s="138"/>
      <c r="BE71" s="138"/>
      <c r="BF71" s="138"/>
      <c r="BG71" s="138"/>
      <c r="BI71" s="120"/>
      <c r="BJ71" s="138"/>
      <c r="BK71" s="138"/>
      <c r="BL71" s="138"/>
      <c r="BM71" s="138"/>
      <c r="BN71" s="138"/>
      <c r="BO71" s="138"/>
    </row>
    <row r="72" spans="1:67">
      <c r="A72" s="67"/>
      <c r="B72" s="67"/>
      <c r="C72" s="67"/>
      <c r="D72" s="67"/>
      <c r="E72" s="67"/>
      <c r="F72" s="67"/>
      <c r="G72" s="67"/>
      <c r="H72" s="55" t="s">
        <v>26</v>
      </c>
      <c r="I72" s="54">
        <f t="shared" ref="I72:N72" si="19">SUM(I43:I71)</f>
        <v>98207957.676314712</v>
      </c>
      <c r="J72" s="54">
        <f t="shared" si="19"/>
        <v>89424329.320543319</v>
      </c>
      <c r="K72" s="54">
        <f t="shared" si="19"/>
        <v>65303260.962126896</v>
      </c>
      <c r="L72" s="54">
        <f t="shared" si="19"/>
        <v>55773666.533833854</v>
      </c>
      <c r="M72" s="54">
        <f t="shared" si="19"/>
        <v>68063344.121490806</v>
      </c>
      <c r="N72" s="54">
        <f t="shared" si="19"/>
        <v>0</v>
      </c>
      <c r="O72" s="67"/>
      <c r="P72" s="67"/>
      <c r="Q72" s="67"/>
      <c r="R72" s="67"/>
    </row>
    <row r="73" spans="1:67">
      <c r="A73" s="67"/>
      <c r="B73" s="69" t="s">
        <v>409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25"/>
      <c r="AB73" s="25"/>
      <c r="AJ73" s="25"/>
      <c r="AS73" s="25"/>
      <c r="BA73" s="25" t="s">
        <v>232</v>
      </c>
      <c r="BI73" s="25" t="s">
        <v>231</v>
      </c>
    </row>
    <row r="74" spans="1:67">
      <c r="A74" s="67"/>
      <c r="B74" s="67"/>
      <c r="C74" s="67"/>
      <c r="D74" s="67"/>
      <c r="E74" s="67"/>
      <c r="F74" s="67"/>
      <c r="G74" s="67"/>
      <c r="H74" s="343"/>
      <c r="I74" s="343"/>
      <c r="J74" s="67"/>
      <c r="K74" s="67"/>
      <c r="L74" s="67"/>
      <c r="M74" s="67"/>
      <c r="N74" s="67"/>
      <c r="O74" s="67"/>
      <c r="P74" s="67"/>
      <c r="Q74" s="67"/>
      <c r="R74" s="67"/>
    </row>
    <row r="75" spans="1:67">
      <c r="A75" s="67"/>
      <c r="B75" s="67"/>
      <c r="C75" s="67"/>
      <c r="D75" s="67"/>
      <c r="E75" s="67"/>
      <c r="F75" s="67"/>
      <c r="G75" s="67"/>
      <c r="H75" s="119" t="s">
        <v>33</v>
      </c>
      <c r="I75" s="119">
        <f t="shared" ref="I75:N75" si="20">I42</f>
        <v>3</v>
      </c>
      <c r="J75" s="119" t="str">
        <f t="shared" si="20"/>
        <v>3A</v>
      </c>
      <c r="K75" s="119" t="str">
        <f t="shared" si="20"/>
        <v>3B</v>
      </c>
      <c r="L75" s="119" t="str">
        <f t="shared" si="20"/>
        <v>3C</v>
      </c>
      <c r="M75" s="119" t="str">
        <f t="shared" si="20"/>
        <v>3D</v>
      </c>
      <c r="N75" s="119" t="str">
        <f t="shared" si="20"/>
        <v>3E</v>
      </c>
      <c r="O75" s="67"/>
      <c r="P75" s="67"/>
      <c r="Q75" s="67"/>
      <c r="R75" s="67"/>
      <c r="BA75" s="119" t="s">
        <v>33</v>
      </c>
      <c r="BB75" s="119">
        <f t="shared" ref="BB75:BG75" si="21">U42</f>
        <v>3</v>
      </c>
      <c r="BC75" s="119" t="str">
        <f t="shared" si="21"/>
        <v>3A</v>
      </c>
      <c r="BD75" s="119" t="str">
        <f t="shared" si="21"/>
        <v>3B</v>
      </c>
      <c r="BE75" s="119" t="str">
        <f t="shared" si="21"/>
        <v>3C</v>
      </c>
      <c r="BF75" s="119" t="str">
        <f t="shared" si="21"/>
        <v>3D</v>
      </c>
      <c r="BG75" s="119" t="str">
        <f t="shared" si="21"/>
        <v>3E</v>
      </c>
      <c r="BI75" s="119" t="s">
        <v>33</v>
      </c>
      <c r="BJ75" s="119">
        <f>BB75</f>
        <v>3</v>
      </c>
      <c r="BK75" s="119" t="str">
        <f t="shared" ref="BK75:BO75" si="22">BC75</f>
        <v>3A</v>
      </c>
      <c r="BL75" s="119" t="str">
        <f t="shared" si="22"/>
        <v>3B</v>
      </c>
      <c r="BM75" s="119" t="str">
        <f t="shared" si="22"/>
        <v>3C</v>
      </c>
      <c r="BN75" s="119" t="str">
        <f t="shared" si="22"/>
        <v>3D</v>
      </c>
      <c r="BO75" s="119" t="str">
        <f t="shared" si="22"/>
        <v>3E</v>
      </c>
    </row>
    <row r="76" spans="1:67">
      <c r="A76" s="67"/>
      <c r="B76" s="67"/>
      <c r="C76" s="67"/>
      <c r="D76" s="67"/>
      <c r="E76" s="67"/>
      <c r="F76" s="67"/>
      <c r="G76" s="67"/>
      <c r="H76" s="19">
        <v>2017</v>
      </c>
      <c r="I76" s="16">
        <f ca="1">IF($H$14="","",HLOOKUP($H$14,'Capx - H2O'!$E$352:$AU$382,$H76-2015,FALSE)+BB76+BJ76)</f>
        <v>600000</v>
      </c>
      <c r="J76" s="16">
        <f ca="1">IF($H$15="","",HLOOKUP($H$15,'Capx - H2O'!$E$352:$AU$382,$H76-2015,FALSE)+BC76+BK76)</f>
        <v>600000</v>
      </c>
      <c r="K76" s="16">
        <f ca="1">IF($H$16="","",HLOOKUP($H$16,'Capx - H2O'!$E$352:$AU$382,$H76-2015,FALSE)+BD76+BL76)</f>
        <v>600000</v>
      </c>
      <c r="L76" s="16">
        <f ca="1">IF($H$17="","",HLOOKUP($H$17,'Capx - H2O'!$E$352:$AU$382,$H76-2015,FALSE)+BE76+BM76)</f>
        <v>600000</v>
      </c>
      <c r="M76" s="16">
        <f ca="1">IF($H$18="","",HLOOKUP($H$18,'Capx - H2O'!$E$352:$AU$382,$H76-2015,FALSE)+BF76+BN76)</f>
        <v>600000</v>
      </c>
      <c r="N76" s="16" t="str">
        <f>IF($H$19="","",HLOOKUP($H$19,'Capx - H2O'!$E$352:$AU$382,$H76-2015,FALSE)+BG76+BO76)</f>
        <v/>
      </c>
      <c r="O76" s="67"/>
      <c r="P76" s="67"/>
      <c r="Q76" s="67"/>
      <c r="R76" s="67"/>
      <c r="BA76" s="144">
        <v>2017</v>
      </c>
      <c r="BB76" s="18">
        <f ca="1">IF($E$14="",0,IF($H43&gt;$E$14,0,IF($H43-$E$14&lt;-3,0,OFFSET(Extras!$E$3,0,'Scenario 3'!$H43-'Scenario 3'!$E$14))))</f>
        <v>0</v>
      </c>
      <c r="BC76" s="18">
        <f ca="1">IF($E$15="",0,IF($H43&gt;$E$15,0,IF($H43-$E$15&lt;-3,0,OFFSET(Extras!$E$3,0,'Scenario 3'!$H43-'Scenario 3'!$E$15))))</f>
        <v>0</v>
      </c>
      <c r="BD76" s="18">
        <f ca="1">IF($E$16="",0,IF($H43&gt;$E$16,0,IF($H43-$E$16&lt;-3,0,OFFSET(Extras!$E$3,0,'Scenario 3'!$H43-'Scenario 3'!$E$16))))</f>
        <v>0</v>
      </c>
      <c r="BE76" s="18">
        <f ca="1">IF($E$17="",0,IF($H43&gt;$E$17,0,IF($H43-$E$17&lt;-3,0,OFFSET(Extras!$E$3,0,'Scenario 3'!$H43-'Scenario 3'!$E$17))))</f>
        <v>0</v>
      </c>
      <c r="BF76" s="18">
        <f ca="1">IF($E$18="",0,IF($H43&gt;$E$18,0,IF($H43-$E$18&lt;-3,0,OFFSET(Extras!$E$3,0,'Scenario 3'!$H43-'Scenario 3'!$E$18))))</f>
        <v>0</v>
      </c>
      <c r="BG76" s="18">
        <f ca="1">IF($E$19="",0,IF($H43&gt;$E$19,0,IF($H43-$E$19&lt;-3,0,OFFSET(Extras!$E$3,0,'Scenario 3'!$H43-'Scenario 3'!$E$19))))</f>
        <v>0</v>
      </c>
      <c r="BI76" s="144">
        <v>2017</v>
      </c>
      <c r="BJ76" s="18">
        <f ca="1">IF($G$14="",0,IF($H43&gt;$G$14,0,IF($H43-$G$14&lt;-3,0,OFFSET(Extras!$E$4,0,'Scenario 3'!$H43-'Scenario 3'!$G$14))))</f>
        <v>0</v>
      </c>
      <c r="BK76" s="18">
        <f ca="1">IF($G$15="",0,IF($H43&gt;$G$15,0,IF($H43-$G$15&lt;-3,0,OFFSET(Extras!$E$4,0,'Scenario 3'!$H43-'Scenario 3'!$G$15))))</f>
        <v>0</v>
      </c>
      <c r="BL76" s="18">
        <f ca="1">IF($G$16="",0,IF($H43&gt;$G$16,0,IF($H43-$G$16&lt;-3,0,OFFSET(Extras!$E$4,0,'Scenario 3'!$H43-'Scenario 3'!$G$16))))</f>
        <v>0</v>
      </c>
      <c r="BM76" s="18">
        <f ca="1">IF($G$17="",0,IF($H43&gt;$G$17,0,IF($H43-$G$17&lt;-3,0,OFFSET(Extras!$E$4,0,'Scenario 3'!$H43-'Scenario 3'!$G$17))))</f>
        <v>0</v>
      </c>
      <c r="BN76" s="18">
        <f ca="1">IF($G$18="",0,IF($H43&gt;$G$18,0,IF($H43-$G$18&lt;-3,0,OFFSET(Extras!$E$4,0,'Scenario 3'!$H43-'Scenario 3'!$G$18))))</f>
        <v>0</v>
      </c>
      <c r="BO76" s="18">
        <f ca="1">IF($G$19="",0,IF($H43&gt;$G$19,0,IF($H43-$G$19&lt;-3,0,OFFSET(Extras!$E$4,0,'Scenario 3'!$H43-'Scenario 3'!$G$19))))</f>
        <v>0</v>
      </c>
    </row>
    <row r="77" spans="1:67">
      <c r="A77" s="67"/>
      <c r="B77" s="67"/>
      <c r="C77" s="67"/>
      <c r="D77" s="67"/>
      <c r="E77" s="67"/>
      <c r="F77" s="67"/>
      <c r="G77" s="67"/>
      <c r="H77" s="20">
        <v>2018</v>
      </c>
      <c r="I77" s="16">
        <f ca="1">IF($H$14="","",HLOOKUP($H$14,'Capx - H2O'!$E$352:$AU$382,$H77-2015,FALSE)+BB77+BJ77)</f>
        <v>3927000</v>
      </c>
      <c r="J77" s="16">
        <f ca="1">IF($H$15="","",HLOOKUP($H$15,'Capx - H2O'!$E$352:$AU$382,$H77-2015,FALSE)+BC77+BK77)</f>
        <v>4641000</v>
      </c>
      <c r="K77" s="16">
        <f ca="1">IF($H$16="","",HLOOKUP($H$16,'Capx - H2O'!$E$352:$AU$382,$H77-2015,FALSE)+BD77+BL77)</f>
        <v>4641000</v>
      </c>
      <c r="L77" s="16">
        <f ca="1">IF($H$17="","",HLOOKUP($H$17,'Capx - H2O'!$E$352:$AU$382,$H77-2015,FALSE)+BE77+BM77)</f>
        <v>4641000</v>
      </c>
      <c r="M77" s="16">
        <f ca="1">IF($H$18="","",HLOOKUP($H$18,'Capx - H2O'!$E$352:$AU$382,$H77-2015,FALSE)+BF77+BN77)</f>
        <v>4641000</v>
      </c>
      <c r="N77" s="16" t="str">
        <f>IF($H$19="","",HLOOKUP($H$19,'Capx - H2O'!$E$352:$AU$382,$H77-2015,FALSE)+BG77+BO77)</f>
        <v/>
      </c>
      <c r="O77" s="67"/>
      <c r="P77" s="67"/>
      <c r="Q77" s="67"/>
      <c r="R77" s="67"/>
      <c r="BA77" s="145">
        <v>2018</v>
      </c>
      <c r="BB77" s="16">
        <f ca="1">IF($E$14="",0,IF($H44&gt;$E$14,0,IF($H44-$E$14&lt;-3,0,OFFSET(Extras!$E$3,0,'Scenario 3'!$H44-'Scenario 3'!$E$14))))</f>
        <v>0</v>
      </c>
      <c r="BC77" s="16">
        <f ca="1">IF($E$15="",0,IF($H44&gt;$E$15,0,IF($H44-$E$15&lt;-3,0,OFFSET(Extras!$E$3,0,'Scenario 3'!$H44-'Scenario 3'!$E$15))))</f>
        <v>0</v>
      </c>
      <c r="BD77" s="16">
        <f ca="1">IF($E$16="",0,IF($H44&gt;$E$16,0,IF($H44-$E$16&lt;-3,0,OFFSET(Extras!$E$3,0,'Scenario 3'!$H44-'Scenario 3'!$E$16))))</f>
        <v>0</v>
      </c>
      <c r="BE77" s="16">
        <f ca="1">IF($E$17="",0,IF($H44&gt;$E$17,0,IF($H44-$E$17&lt;-3,0,OFFSET(Extras!$E$3,0,'Scenario 3'!$H44-'Scenario 3'!$E$17))))</f>
        <v>0</v>
      </c>
      <c r="BF77" s="16">
        <f ca="1">IF($E$18="",0,IF($H44&gt;$E$18,0,IF($H44-$E$18&lt;-3,0,OFFSET(Extras!$E$3,0,'Scenario 3'!$H44-'Scenario 3'!$E$18))))</f>
        <v>0</v>
      </c>
      <c r="BG77" s="16">
        <f ca="1">IF($E$19="",0,IF($H44&gt;$E$19,0,IF($H44-$E$19&lt;-3,0,OFFSET(Extras!$E$3,0,'Scenario 3'!$H44-'Scenario 3'!$E$19))))</f>
        <v>0</v>
      </c>
      <c r="BI77" s="145">
        <v>2018</v>
      </c>
      <c r="BJ77" s="16">
        <f ca="1">IF($G$14="",0,IF($H44&gt;$G$14,0,IF($H44-$G$14&lt;-3,0,OFFSET(Extras!$E$4,0,'Scenario 3'!$H44-'Scenario 3'!$G$14))))</f>
        <v>0</v>
      </c>
      <c r="BK77" s="16">
        <f ca="1">IF($G$15="",0,IF($H44&gt;$G$15,0,IF($H44-$G$15&lt;-3,0,OFFSET(Extras!$E$4,0,'Scenario 3'!$H44-'Scenario 3'!$G$15))))</f>
        <v>0</v>
      </c>
      <c r="BL77" s="16">
        <f ca="1">IF($G$16="",0,IF($H44&gt;$G$16,0,IF($H44-$G$16&lt;-3,0,OFFSET(Extras!$E$4,0,'Scenario 3'!$H44-'Scenario 3'!$G$16))))</f>
        <v>0</v>
      </c>
      <c r="BM77" s="16">
        <f ca="1">IF($G$17="",0,IF($H44&gt;$G$17,0,IF($H44-$G$17&lt;-3,0,OFFSET(Extras!$E$4,0,'Scenario 3'!$H44-'Scenario 3'!$G$17))))</f>
        <v>0</v>
      </c>
      <c r="BN77" s="16">
        <f ca="1">IF($G$18="",0,IF($H44&gt;$G$18,0,IF($H44-$G$18&lt;-3,0,OFFSET(Extras!$E$4,0,'Scenario 3'!$H44-'Scenario 3'!$G$18))))</f>
        <v>0</v>
      </c>
      <c r="BO77" s="16">
        <f ca="1">IF($G$19="",0,IF($H44&gt;$G$19,0,IF($H44-$G$19&lt;-3,0,OFFSET(Extras!$E$4,0,'Scenario 3'!$H44-'Scenario 3'!$G$19))))</f>
        <v>0</v>
      </c>
    </row>
    <row r="78" spans="1:67">
      <c r="A78" s="67"/>
      <c r="B78" s="67"/>
      <c r="C78" s="67"/>
      <c r="D78" s="67"/>
      <c r="E78" s="67"/>
      <c r="F78" s="67"/>
      <c r="G78" s="67"/>
      <c r="H78" s="20">
        <v>2019</v>
      </c>
      <c r="I78" s="16">
        <f ca="1">IF($H$14="","",HLOOKUP($H$14,'Capx - H2O'!$E$352:$AU$382,$H78-2015,FALSE)+BB78+BJ78)</f>
        <v>364000</v>
      </c>
      <c r="J78" s="16">
        <f ca="1">IF($H$15="","",HLOOKUP($H$15,'Capx - H2O'!$E$352:$AU$382,$H78-2015,FALSE)+BC78+BK78)</f>
        <v>728000</v>
      </c>
      <c r="K78" s="16">
        <f ca="1">IF($H$16="","",HLOOKUP($H$16,'Capx - H2O'!$E$352:$AU$382,$H78-2015,FALSE)+BD78+BL78)</f>
        <v>728000</v>
      </c>
      <c r="L78" s="16">
        <f ca="1">IF($H$17="","",HLOOKUP($H$17,'Capx - H2O'!$E$352:$AU$382,$H78-2015,FALSE)+BE78+BM78)</f>
        <v>364000</v>
      </c>
      <c r="M78" s="16">
        <f ca="1">IF($H$18="","",HLOOKUP($H$18,'Capx - H2O'!$E$352:$AU$382,$H78-2015,FALSE)+BF78+BN78)</f>
        <v>364000</v>
      </c>
      <c r="N78" s="16" t="str">
        <f>IF($H$19="","",HLOOKUP($H$19,'Capx - H2O'!$E$352:$AU$382,$H78-2015,FALSE)+BG78+BO78)</f>
        <v/>
      </c>
      <c r="O78" s="67"/>
      <c r="P78" s="67"/>
      <c r="Q78" s="67"/>
      <c r="R78" s="67"/>
      <c r="BA78" s="145">
        <v>2019</v>
      </c>
      <c r="BB78" s="16">
        <f ca="1">IF($E$14="",0,IF($H45&gt;$E$14,0,IF($H45-$E$14&lt;-3,0,OFFSET(Extras!$E$3,0,'Scenario 3'!$H45-'Scenario 3'!$E$14))))</f>
        <v>0</v>
      </c>
      <c r="BC78" s="16">
        <f ca="1">IF($E$15="",0,IF($H45&gt;$E$15,0,IF($H45-$E$15&lt;-3,0,OFFSET(Extras!$E$3,0,'Scenario 3'!$H45-'Scenario 3'!$E$15))))</f>
        <v>0</v>
      </c>
      <c r="BD78" s="16">
        <f ca="1">IF($E$16="",0,IF($H45&gt;$E$16,0,IF($H45-$E$16&lt;-3,0,OFFSET(Extras!$E$3,0,'Scenario 3'!$H45-'Scenario 3'!$E$16))))</f>
        <v>0</v>
      </c>
      <c r="BE78" s="16">
        <f ca="1">IF($E$17="",0,IF($H45&gt;$E$17,0,IF($H45-$E$17&lt;-3,0,OFFSET(Extras!$E$3,0,'Scenario 3'!$H45-'Scenario 3'!$E$17))))</f>
        <v>0</v>
      </c>
      <c r="BF78" s="16">
        <f ca="1">IF($E$18="",0,IF($H45&gt;$E$18,0,IF($H45-$E$18&lt;-3,0,OFFSET(Extras!$E$3,0,'Scenario 3'!$H45-'Scenario 3'!$E$18))))</f>
        <v>0</v>
      </c>
      <c r="BG78" s="16">
        <f ca="1">IF($E$19="",0,IF($H45&gt;$E$19,0,IF($H45-$E$19&lt;-3,0,OFFSET(Extras!$E$3,0,'Scenario 3'!$H45-'Scenario 3'!$E$19))))</f>
        <v>0</v>
      </c>
      <c r="BI78" s="145">
        <v>2019</v>
      </c>
      <c r="BJ78" s="16">
        <f ca="1">IF($G$14="",0,IF($H45&gt;$G$14,0,IF($H45-$G$14&lt;-3,0,OFFSET(Extras!$E$4,0,'Scenario 3'!$H45-'Scenario 3'!$G$14))))</f>
        <v>0</v>
      </c>
      <c r="BK78" s="16">
        <f ca="1">IF($G$15="",0,IF($H45&gt;$G$15,0,IF($H45-$G$15&lt;-3,0,OFFSET(Extras!$E$4,0,'Scenario 3'!$H45-'Scenario 3'!$G$15))))</f>
        <v>0</v>
      </c>
      <c r="BL78" s="16">
        <f ca="1">IF($G$16="",0,IF($H45&gt;$G$16,0,IF($H45-$G$16&lt;-3,0,OFFSET(Extras!$E$4,0,'Scenario 3'!$H45-'Scenario 3'!$G$16))))</f>
        <v>0</v>
      </c>
      <c r="BM78" s="16">
        <f ca="1">IF($G$17="",0,IF($H45&gt;$G$17,0,IF($H45-$G$17&lt;-3,0,OFFSET(Extras!$E$4,0,'Scenario 3'!$H45-'Scenario 3'!$G$17))))</f>
        <v>0</v>
      </c>
      <c r="BN78" s="16">
        <f ca="1">IF($G$18="",0,IF($H45&gt;$G$18,0,IF($H45-$G$18&lt;-3,0,OFFSET(Extras!$E$4,0,'Scenario 3'!$H45-'Scenario 3'!$G$18))))</f>
        <v>0</v>
      </c>
      <c r="BO78" s="16">
        <f ca="1">IF($G$19="",0,IF($H45&gt;$G$19,0,IF($H45-$G$19&lt;-3,0,OFFSET(Extras!$E$4,0,'Scenario 3'!$H45-'Scenario 3'!$G$19))))</f>
        <v>0</v>
      </c>
    </row>
    <row r="79" spans="1:67">
      <c r="A79" s="67"/>
      <c r="B79" s="67"/>
      <c r="C79" s="67"/>
      <c r="D79" s="67"/>
      <c r="E79" s="67"/>
      <c r="F79" s="67"/>
      <c r="G79" s="67"/>
      <c r="H79" s="20">
        <v>2020</v>
      </c>
      <c r="I79" s="16">
        <f ca="1">IF($H$14="","",HLOOKUP($H$14,'Capx - H2O'!$E$352:$AU$382,$H79-2015,FALSE)+BB79+BJ79)</f>
        <v>371000</v>
      </c>
      <c r="J79" s="16">
        <f ca="1">IF($H$15="","",HLOOKUP($H$15,'Capx - H2O'!$E$352:$AU$382,$H79-2015,FALSE)+BC79+BK79)</f>
        <v>0</v>
      </c>
      <c r="K79" s="16">
        <f ca="1">IF($H$16="","",HLOOKUP($H$16,'Capx - H2O'!$E$352:$AU$382,$H79-2015,FALSE)+BD79+BL79)</f>
        <v>2015208</v>
      </c>
      <c r="L79" s="16">
        <f ca="1">IF($H$17="","",HLOOKUP($H$17,'Capx - H2O'!$E$352:$AU$382,$H79-2015,FALSE)+BE79+BM79)</f>
        <v>371000</v>
      </c>
      <c r="M79" s="16">
        <f ca="1">IF($H$18="","",HLOOKUP($H$18,'Capx - H2O'!$E$352:$AU$382,$H79-2015,FALSE)+BF79+BN79)</f>
        <v>371000</v>
      </c>
      <c r="N79" s="16" t="str">
        <f>IF($H$19="","",HLOOKUP($H$19,'Capx - H2O'!$E$352:$AU$382,$H79-2015,FALSE)+BG79+BO79)</f>
        <v/>
      </c>
      <c r="O79" s="67"/>
      <c r="P79" s="67"/>
      <c r="Q79" s="67"/>
      <c r="R79" s="67"/>
      <c r="BA79" s="145">
        <v>2020</v>
      </c>
      <c r="BB79" s="16">
        <f ca="1">IF($E$14="",0,IF($H46&gt;$E$14,0,IF($H46-$E$14&lt;-3,0,OFFSET(Extras!$E$3,0,'Scenario 3'!$H46-'Scenario 3'!$E$14))))</f>
        <v>0</v>
      </c>
      <c r="BC79" s="16">
        <f ca="1">IF($E$15="",0,IF($H46&gt;$E$15,0,IF($H46-$E$15&lt;-3,0,OFFSET(Extras!$E$3,0,'Scenario 3'!$H46-'Scenario 3'!$E$15))))</f>
        <v>0</v>
      </c>
      <c r="BD79" s="16">
        <f ca="1">IF($E$16="",0,IF($H46&gt;$E$16,0,IF($H46-$E$16&lt;-3,0,OFFSET(Extras!$E$3,0,'Scenario 3'!$H46-'Scenario 3'!$E$16))))</f>
        <v>0</v>
      </c>
      <c r="BE79" s="16">
        <f ca="1">IF($E$17="",0,IF($H46&gt;$E$17,0,IF($H46-$E$17&lt;-3,0,OFFSET(Extras!$E$3,0,'Scenario 3'!$H46-'Scenario 3'!$E$17))))</f>
        <v>0</v>
      </c>
      <c r="BF79" s="16">
        <f ca="1">IF($E$18="",0,IF($H46&gt;$E$18,0,IF($H46-$E$18&lt;-3,0,OFFSET(Extras!$E$3,0,'Scenario 3'!$H46-'Scenario 3'!$E$18))))</f>
        <v>0</v>
      </c>
      <c r="BG79" s="16">
        <f ca="1">IF($E$19="",0,IF($H46&gt;$E$19,0,IF($H46-$E$19&lt;-3,0,OFFSET(Extras!$E$3,0,'Scenario 3'!$H46-'Scenario 3'!$E$19))))</f>
        <v>0</v>
      </c>
      <c r="BI79" s="145">
        <v>2020</v>
      </c>
      <c r="BJ79" s="16">
        <f ca="1">IF($G$14="",0,IF($H46&gt;$G$14,0,IF($H46-$G$14&lt;-3,0,OFFSET(Extras!$E$4,0,'Scenario 3'!$H46-'Scenario 3'!$G$14))))</f>
        <v>0</v>
      </c>
      <c r="BK79" s="16">
        <f ca="1">IF($G$15="",0,IF($H46&gt;$G$15,0,IF($H46-$G$15&lt;-3,0,OFFSET(Extras!$E$4,0,'Scenario 3'!$H46-'Scenario 3'!$G$15))))</f>
        <v>0</v>
      </c>
      <c r="BL79" s="16">
        <f ca="1">IF($G$16="",0,IF($H46&gt;$G$16,0,IF($H46-$G$16&lt;-3,0,OFFSET(Extras!$E$4,0,'Scenario 3'!$H46-'Scenario 3'!$G$16))))</f>
        <v>0</v>
      </c>
      <c r="BM79" s="16">
        <f ca="1">IF($G$17="",0,IF($H46&gt;$G$17,0,IF($H46-$G$17&lt;-3,0,OFFSET(Extras!$E$4,0,'Scenario 3'!$H46-'Scenario 3'!$G$17))))</f>
        <v>0</v>
      </c>
      <c r="BN79" s="16">
        <f ca="1">IF($G$18="",0,IF($H46&gt;$G$18,0,IF($H46-$G$18&lt;-3,0,OFFSET(Extras!$E$4,0,'Scenario 3'!$H46-'Scenario 3'!$G$18))))</f>
        <v>0</v>
      </c>
      <c r="BO79" s="16">
        <f ca="1">IF($G$19="",0,IF($H46&gt;$G$19,0,IF($H46-$G$19&lt;-3,0,OFFSET(Extras!$E$4,0,'Scenario 3'!$H46-'Scenario 3'!$G$19))))</f>
        <v>0</v>
      </c>
    </row>
    <row r="80" spans="1:67">
      <c r="A80" s="67"/>
      <c r="B80" s="67"/>
      <c r="C80" s="67"/>
      <c r="D80" s="67"/>
      <c r="E80" s="67"/>
      <c r="F80" s="67"/>
      <c r="G80" s="67"/>
      <c r="H80" s="20">
        <v>2021</v>
      </c>
      <c r="I80" s="16">
        <f ca="1">IF($H$14="","",HLOOKUP($H$14,'Capx - H2O'!$E$352:$AU$382,$H80-2015,FALSE)+BB80+BJ80)</f>
        <v>378000</v>
      </c>
      <c r="J80" s="16">
        <f ca="1">IF($H$15="","",HLOOKUP($H$15,'Capx - H2O'!$E$352:$AU$382,$H80-2015,FALSE)+BC80+BK80)</f>
        <v>378000</v>
      </c>
      <c r="K80" s="16">
        <f ca="1">IF($H$16="","",HLOOKUP($H$16,'Capx - H2O'!$E$352:$AU$382,$H80-2015,FALSE)+BD80+BL80)</f>
        <v>648000</v>
      </c>
      <c r="L80" s="16">
        <f ca="1">IF($H$17="","",HLOOKUP($H$17,'Capx - H2O'!$E$352:$AU$382,$H80-2015,FALSE)+BE80+BM80)</f>
        <v>0</v>
      </c>
      <c r="M80" s="16">
        <f ca="1">IF($H$18="","",HLOOKUP($H$18,'Capx - H2O'!$E$352:$AU$382,$H80-2015,FALSE)+BF80+BN80)</f>
        <v>378000</v>
      </c>
      <c r="N80" s="16" t="str">
        <f>IF($H$19="","",HLOOKUP($H$19,'Capx - H2O'!$E$352:$AU$382,$H80-2015,FALSE)+BG80+BO80)</f>
        <v/>
      </c>
      <c r="O80" s="67"/>
      <c r="P80" s="67"/>
      <c r="Q80" s="67"/>
      <c r="R80" s="67"/>
      <c r="BA80" s="145">
        <v>2021</v>
      </c>
      <c r="BB80" s="16">
        <f ca="1">IF($E$14="",0,IF($H47&gt;$E$14,0,IF($H47-$E$14&lt;-3,0,OFFSET(Extras!$E$3,0,'Scenario 3'!$H47-'Scenario 3'!$E$14))))</f>
        <v>0</v>
      </c>
      <c r="BC80" s="16">
        <f ca="1">IF($E$15="",0,IF($H47&gt;$E$15,0,IF($H47-$E$15&lt;-3,0,OFFSET(Extras!$E$3,0,'Scenario 3'!$H47-'Scenario 3'!$E$15))))</f>
        <v>0</v>
      </c>
      <c r="BD80" s="16">
        <f ca="1">IF($E$16="",0,IF($H47&gt;$E$16,0,IF($H47-$E$16&lt;-3,0,OFFSET(Extras!$E$3,0,'Scenario 3'!$H47-'Scenario 3'!$E$16))))</f>
        <v>0</v>
      </c>
      <c r="BE80" s="16">
        <f ca="1">IF($E$17="",0,IF($H47&gt;$E$17,0,IF($H47-$E$17&lt;-3,0,OFFSET(Extras!$E$3,0,'Scenario 3'!$H47-'Scenario 3'!$E$17))))</f>
        <v>0</v>
      </c>
      <c r="BF80" s="16">
        <f ca="1">IF($E$18="",0,IF($H47&gt;$E$18,0,IF($H47-$E$18&lt;-3,0,OFFSET(Extras!$E$3,0,'Scenario 3'!$H47-'Scenario 3'!$E$18))))</f>
        <v>0</v>
      </c>
      <c r="BG80" s="16">
        <f ca="1">IF($E$19="",0,IF($H47&gt;$E$19,0,IF($H47-$E$19&lt;-3,0,OFFSET(Extras!$E$3,0,'Scenario 3'!$H47-'Scenario 3'!$E$19))))</f>
        <v>0</v>
      </c>
      <c r="BI80" s="145">
        <v>2021</v>
      </c>
      <c r="BJ80" s="16">
        <f ca="1">IF($G$14="",0,IF($H47&gt;$G$14,0,IF($H47-$G$14&lt;-3,0,OFFSET(Extras!$E$4,0,'Scenario 3'!$H47-'Scenario 3'!$G$14))))</f>
        <v>0</v>
      </c>
      <c r="BK80" s="16">
        <f ca="1">IF($G$15="",0,IF($H47&gt;$G$15,0,IF($H47-$G$15&lt;-3,0,OFFSET(Extras!$E$4,0,'Scenario 3'!$H47-'Scenario 3'!$G$15))))</f>
        <v>0</v>
      </c>
      <c r="BL80" s="16">
        <f ca="1">IF($G$16="",0,IF($H47&gt;$G$16,0,IF($H47-$G$16&lt;-3,0,OFFSET(Extras!$E$4,0,'Scenario 3'!$H47-'Scenario 3'!$G$16))))</f>
        <v>0</v>
      </c>
      <c r="BM80" s="16">
        <f ca="1">IF($G$17="",0,IF($H47&gt;$G$17,0,IF($H47-$G$17&lt;-3,0,OFFSET(Extras!$E$4,0,'Scenario 3'!$H47-'Scenario 3'!$G$17))))</f>
        <v>0</v>
      </c>
      <c r="BN80" s="16">
        <f ca="1">IF($G$18="",0,IF($H47&gt;$G$18,0,IF($H47-$G$18&lt;-3,0,OFFSET(Extras!$E$4,0,'Scenario 3'!$H47-'Scenario 3'!$G$18))))</f>
        <v>0</v>
      </c>
      <c r="BO80" s="16">
        <f ca="1">IF($G$19="",0,IF($H47&gt;$G$19,0,IF($H47-$G$19&lt;-3,0,OFFSET(Extras!$E$4,0,'Scenario 3'!$H47-'Scenario 3'!$G$19))))</f>
        <v>0</v>
      </c>
    </row>
    <row r="81" spans="1:67">
      <c r="A81" s="67"/>
      <c r="B81" s="67"/>
      <c r="C81" s="67"/>
      <c r="D81" s="67"/>
      <c r="E81" s="67"/>
      <c r="F81" s="67"/>
      <c r="G81" s="67"/>
      <c r="H81" s="20">
        <v>2022</v>
      </c>
      <c r="I81" s="16">
        <f ca="1">IF($H$14="","",HLOOKUP($H$14,'Capx - H2O'!$E$352:$AU$382,$H81-2015,FALSE)+BB81+BJ81)</f>
        <v>385000.00000000006</v>
      </c>
      <c r="J81" s="16">
        <f ca="1">IF($H$15="","",HLOOKUP($H$15,'Capx - H2O'!$E$352:$AU$382,$H81-2015,FALSE)+BC81+BK81)</f>
        <v>0</v>
      </c>
      <c r="K81" s="16">
        <f ca="1">IF($H$16="","",HLOOKUP($H$16,'Capx - H2O'!$E$352:$AU$382,$H81-2015,FALSE)+BD81+BL81)</f>
        <v>0</v>
      </c>
      <c r="L81" s="16">
        <f ca="1">IF($H$17="","",HLOOKUP($H$17,'Capx - H2O'!$E$352:$AU$382,$H81-2015,FALSE)+BE81+BM81)</f>
        <v>0</v>
      </c>
      <c r="M81" s="16">
        <f ca="1">IF($H$18="","",HLOOKUP($H$18,'Capx - H2O'!$E$352:$AU$382,$H81-2015,FALSE)+BF81+BN81)</f>
        <v>1434080.8032</v>
      </c>
      <c r="N81" s="16" t="str">
        <f>IF($H$19="","",HLOOKUP($H$19,'Capx - H2O'!$E$352:$AU$382,$H81-2015,FALSE)+BG81+BO81)</f>
        <v/>
      </c>
      <c r="O81" s="67"/>
      <c r="P81" s="67"/>
      <c r="Q81" s="67"/>
      <c r="R81" s="67"/>
      <c r="BA81" s="145">
        <v>2022</v>
      </c>
      <c r="BB81" s="16">
        <f ca="1">IF($E$14="",0,IF($H48&gt;$E$14,0,IF($H48-$E$14&lt;-3,0,OFFSET(Extras!$E$3,0,'Scenario 3'!$H48-'Scenario 3'!$E$14))))</f>
        <v>0</v>
      </c>
      <c r="BC81" s="16">
        <f ca="1">IF($E$15="",0,IF($H48&gt;$E$15,0,IF($H48-$E$15&lt;-3,0,OFFSET(Extras!$E$3,0,'Scenario 3'!$H48-'Scenario 3'!$E$15))))</f>
        <v>0</v>
      </c>
      <c r="BD81" s="16">
        <f ca="1">IF($E$16="",0,IF($H48&gt;$E$16,0,IF($H48-$E$16&lt;-3,0,OFFSET(Extras!$E$3,0,'Scenario 3'!$H48-'Scenario 3'!$E$16))))</f>
        <v>0</v>
      </c>
      <c r="BE81" s="16">
        <f ca="1">IF($E$17="",0,IF($H48&gt;$E$17,0,IF($H48-$E$17&lt;-3,0,OFFSET(Extras!$E$3,0,'Scenario 3'!$H48-'Scenario 3'!$E$17))))</f>
        <v>0</v>
      </c>
      <c r="BF81" s="16">
        <f ca="1">IF($E$18="",0,IF($H48&gt;$E$18,0,IF($H48-$E$18&lt;-3,0,OFFSET(Extras!$E$3,0,'Scenario 3'!$H48-'Scenario 3'!$E$18))))</f>
        <v>0</v>
      </c>
      <c r="BG81" s="16">
        <f ca="1">IF($E$19="",0,IF($H48&gt;$E$19,0,IF($H48-$E$19&lt;-3,0,OFFSET(Extras!$E$3,0,'Scenario 3'!$H48-'Scenario 3'!$E$19))))</f>
        <v>0</v>
      </c>
      <c r="BI81" s="145">
        <v>2022</v>
      </c>
      <c r="BJ81" s="16">
        <f ca="1">IF($G$14="",0,IF($H48&gt;$G$14,0,IF($H48-$G$14&lt;-3,0,OFFSET(Extras!$E$4,0,'Scenario 3'!$H48-'Scenario 3'!$G$14))))</f>
        <v>0</v>
      </c>
      <c r="BK81" s="16">
        <f ca="1">IF($G$15="",0,IF($H48&gt;$G$15,0,IF($H48-$G$15&lt;-3,0,OFFSET(Extras!$E$4,0,'Scenario 3'!$H48-'Scenario 3'!$G$15))))</f>
        <v>0</v>
      </c>
      <c r="BL81" s="16">
        <f ca="1">IF($G$16="",0,IF($H48&gt;$G$16,0,IF($H48-$G$16&lt;-3,0,OFFSET(Extras!$E$4,0,'Scenario 3'!$H48-'Scenario 3'!$G$16))))</f>
        <v>0</v>
      </c>
      <c r="BM81" s="16">
        <f ca="1">IF($G$17="",0,IF($H48&gt;$G$17,0,IF($H48-$G$17&lt;-3,0,OFFSET(Extras!$E$4,0,'Scenario 3'!$H48-'Scenario 3'!$G$17))))</f>
        <v>0</v>
      </c>
      <c r="BN81" s="16">
        <f ca="1">IF($G$18="",0,IF($H48&gt;$G$18,0,IF($H48-$G$18&lt;-3,0,OFFSET(Extras!$E$4,0,'Scenario 3'!$H48-'Scenario 3'!$G$18))))</f>
        <v>0</v>
      </c>
      <c r="BO81" s="16">
        <f ca="1">IF($G$19="",0,IF($H48&gt;$G$19,0,IF($H48-$G$19&lt;-3,0,OFFSET(Extras!$E$4,0,'Scenario 3'!$H48-'Scenario 3'!$G$19))))</f>
        <v>0</v>
      </c>
    </row>
    <row r="82" spans="1:67">
      <c r="A82" s="67"/>
      <c r="B82" s="67"/>
      <c r="C82" s="67"/>
      <c r="D82" s="67"/>
      <c r="E82" s="67"/>
      <c r="F82" s="67"/>
      <c r="G82" s="67"/>
      <c r="H82" s="20">
        <v>2023</v>
      </c>
      <c r="I82" s="16">
        <f ca="1">IF($H$14="","",HLOOKUP($H$14,'Capx - H2O'!$E$352:$AU$382,$H82-2015,FALSE)+BB82+BJ82)</f>
        <v>392000.00000000006</v>
      </c>
      <c r="J82" s="16">
        <f ca="1">IF($H$15="","",HLOOKUP($H$15,'Capx - H2O'!$E$352:$AU$382,$H82-2015,FALSE)+BC82+BK82)</f>
        <v>0</v>
      </c>
      <c r="K82" s="16">
        <f ca="1">IF($H$16="","",HLOOKUP($H$16,'Capx - H2O'!$E$352:$AU$382,$H82-2015,FALSE)+BD82+BL82)</f>
        <v>0</v>
      </c>
      <c r="L82" s="16">
        <f ca="1">IF($H$17="","",HLOOKUP($H$17,'Capx - H2O'!$E$352:$AU$382,$H82-2015,FALSE)+BE82+BM82)</f>
        <v>0</v>
      </c>
      <c r="M82" s="16">
        <f ca="1">IF($H$18="","",HLOOKUP($H$18,'Capx - H2O'!$E$352:$AU$382,$H82-2015,FALSE)+BF82+BN82)</f>
        <v>336000.00000000006</v>
      </c>
      <c r="N82" s="16" t="str">
        <f>IF($H$19="","",HLOOKUP($H$19,'Capx - H2O'!$E$352:$AU$382,$H82-2015,FALSE)+BG82+BO82)</f>
        <v/>
      </c>
      <c r="O82" s="67"/>
      <c r="P82" s="67"/>
      <c r="Q82" s="67"/>
      <c r="R82" s="67"/>
      <c r="BA82" s="145">
        <v>2023</v>
      </c>
      <c r="BB82" s="16">
        <f ca="1">IF($E$14="",0,IF($H49&gt;$E$14,0,IF($H49-$E$14&lt;-3,0,OFFSET(Extras!$E$3,0,'Scenario 3'!$H49-'Scenario 3'!$E$14))))</f>
        <v>0</v>
      </c>
      <c r="BC82" s="16">
        <f ca="1">IF($E$15="",0,IF($H49&gt;$E$15,0,IF($H49-$E$15&lt;-3,0,OFFSET(Extras!$E$3,0,'Scenario 3'!$H49-'Scenario 3'!$E$15))))</f>
        <v>0</v>
      </c>
      <c r="BD82" s="16">
        <f ca="1">IF($E$16="",0,IF($H49&gt;$E$16,0,IF($H49-$E$16&lt;-3,0,OFFSET(Extras!$E$3,0,'Scenario 3'!$H49-'Scenario 3'!$E$16))))</f>
        <v>0</v>
      </c>
      <c r="BE82" s="16">
        <f ca="1">IF($E$17="",0,IF($H49&gt;$E$17,0,IF($H49-$E$17&lt;-3,0,OFFSET(Extras!$E$3,0,'Scenario 3'!$H49-'Scenario 3'!$E$17))))</f>
        <v>0</v>
      </c>
      <c r="BF82" s="16">
        <f ca="1">IF($E$18="",0,IF($H49&gt;$E$18,0,IF($H49-$E$18&lt;-3,0,OFFSET(Extras!$E$3,0,'Scenario 3'!$H49-'Scenario 3'!$E$18))))</f>
        <v>0</v>
      </c>
      <c r="BG82" s="16">
        <f ca="1">IF($E$19="",0,IF($H49&gt;$E$19,0,IF($H49-$E$19&lt;-3,0,OFFSET(Extras!$E$3,0,'Scenario 3'!$H49-'Scenario 3'!$E$19))))</f>
        <v>0</v>
      </c>
      <c r="BI82" s="145">
        <v>2023</v>
      </c>
      <c r="BJ82" s="16">
        <f ca="1">IF($G$14="",0,IF($H49&gt;$G$14,0,IF($H49-$G$14&lt;-3,0,OFFSET(Extras!$E$4,0,'Scenario 3'!$H49-'Scenario 3'!$G$14))))</f>
        <v>0</v>
      </c>
      <c r="BK82" s="16">
        <f ca="1">IF($G$15="",0,IF($H49&gt;$G$15,0,IF($H49-$G$15&lt;-3,0,OFFSET(Extras!$E$4,0,'Scenario 3'!$H49-'Scenario 3'!$G$15))))</f>
        <v>0</v>
      </c>
      <c r="BL82" s="16">
        <f ca="1">IF($G$16="",0,IF($H49&gt;$G$16,0,IF($H49-$G$16&lt;-3,0,OFFSET(Extras!$E$4,0,'Scenario 3'!$H49-'Scenario 3'!$G$16))))</f>
        <v>0</v>
      </c>
      <c r="BM82" s="16">
        <f ca="1">IF($G$17="",0,IF($H49&gt;$G$17,0,IF($H49-$G$17&lt;-3,0,OFFSET(Extras!$E$4,0,'Scenario 3'!$H49-'Scenario 3'!$G$17))))</f>
        <v>0</v>
      </c>
      <c r="BN82" s="16">
        <f ca="1">IF($G$18="",0,IF($H49&gt;$G$18,0,IF($H49-$G$18&lt;-3,0,OFFSET(Extras!$E$4,0,'Scenario 3'!$H49-'Scenario 3'!$G$18))))</f>
        <v>0</v>
      </c>
      <c r="BO82" s="16">
        <f ca="1">IF($G$19="",0,IF($H49&gt;$G$19,0,IF($H49-$G$19&lt;-3,0,OFFSET(Extras!$E$4,0,'Scenario 3'!$H49-'Scenario 3'!$G$19))))</f>
        <v>0</v>
      </c>
    </row>
    <row r="83" spans="1:67">
      <c r="A83" s="67"/>
      <c r="B83" s="67"/>
      <c r="C83" s="67"/>
      <c r="D83" s="67"/>
      <c r="E83" s="67"/>
      <c r="F83" s="67"/>
      <c r="G83" s="67"/>
      <c r="H83" s="20">
        <v>2024</v>
      </c>
      <c r="I83" s="16">
        <f ca="1">IF($H$14="","",HLOOKUP($H$14,'Capx - H2O'!$E$352:$AU$382,$H83-2015,FALSE)+BB83+BJ83)</f>
        <v>0</v>
      </c>
      <c r="J83" s="16">
        <f ca="1">IF($H$15="","",HLOOKUP($H$15,'Capx - H2O'!$E$352:$AU$382,$H83-2015,FALSE)+BC83+BK83)</f>
        <v>0</v>
      </c>
      <c r="K83" s="16">
        <f ca="1">IF($H$16="","",HLOOKUP($H$16,'Capx - H2O'!$E$352:$AU$382,$H83-2015,FALSE)+BD83+BL83)</f>
        <v>0</v>
      </c>
      <c r="L83" s="16">
        <f ca="1">IF($H$17="","",HLOOKUP($H$17,'Capx - H2O'!$E$352:$AU$382,$H83-2015,FALSE)+BE83+BM83)</f>
        <v>0</v>
      </c>
      <c r="M83" s="16">
        <f ca="1">IF($H$18="","",HLOOKUP($H$18,'Capx - H2O'!$E$352:$AU$382,$H83-2015,FALSE)+BF83+BN83)</f>
        <v>342000.00000000006</v>
      </c>
      <c r="N83" s="16" t="str">
        <f>IF($H$19="","",HLOOKUP($H$19,'Capx - H2O'!$E$352:$AU$382,$H83-2015,FALSE)+BG83+BO83)</f>
        <v/>
      </c>
      <c r="O83" s="67"/>
      <c r="P83" s="67"/>
      <c r="Q83" s="67"/>
      <c r="R83" s="67"/>
      <c r="BA83" s="145">
        <v>2024</v>
      </c>
      <c r="BB83" s="16">
        <f ca="1">IF($E$14="",0,IF($H50&gt;$E$14,0,IF($H50-$E$14&lt;-3,0,OFFSET(Extras!$E$3,0,'Scenario 3'!$H50-'Scenario 3'!$E$14))))</f>
        <v>0</v>
      </c>
      <c r="BC83" s="16">
        <f ca="1">IF($E$15="",0,IF($H50&gt;$E$15,0,IF($H50-$E$15&lt;-3,0,OFFSET(Extras!$E$3,0,'Scenario 3'!$H50-'Scenario 3'!$E$15))))</f>
        <v>0</v>
      </c>
      <c r="BD83" s="16">
        <f ca="1">IF($E$16="",0,IF($H50&gt;$E$16,0,IF($H50-$E$16&lt;-3,0,OFFSET(Extras!$E$3,0,'Scenario 3'!$H50-'Scenario 3'!$E$16))))</f>
        <v>0</v>
      </c>
      <c r="BE83" s="16">
        <f ca="1">IF($E$17="",0,IF($H50&gt;$E$17,0,IF($H50-$E$17&lt;-3,0,OFFSET(Extras!$E$3,0,'Scenario 3'!$H50-'Scenario 3'!$E$17))))</f>
        <v>0</v>
      </c>
      <c r="BF83" s="16">
        <f ca="1">IF($E$18="",0,IF($H50&gt;$E$18,0,IF($H50-$E$18&lt;-3,0,OFFSET(Extras!$E$3,0,'Scenario 3'!$H50-'Scenario 3'!$E$18))))</f>
        <v>0</v>
      </c>
      <c r="BG83" s="16">
        <f ca="1">IF($E$19="",0,IF($H50&gt;$E$19,0,IF($H50-$E$19&lt;-3,0,OFFSET(Extras!$E$3,0,'Scenario 3'!$H50-'Scenario 3'!$E$19))))</f>
        <v>0</v>
      </c>
      <c r="BI83" s="145">
        <v>2024</v>
      </c>
      <c r="BJ83" s="16">
        <f ca="1">IF($G$14="",0,IF($H50&gt;$G$14,0,IF($H50-$G$14&lt;-3,0,OFFSET(Extras!$E$4,0,'Scenario 3'!$H50-'Scenario 3'!$G$14))))</f>
        <v>0</v>
      </c>
      <c r="BK83" s="16">
        <f ca="1">IF($G$15="",0,IF($H50&gt;$G$15,0,IF($H50-$G$15&lt;-3,0,OFFSET(Extras!$E$4,0,'Scenario 3'!$H50-'Scenario 3'!$G$15))))</f>
        <v>0</v>
      </c>
      <c r="BL83" s="16">
        <f ca="1">IF($G$16="",0,IF($H50&gt;$G$16,0,IF($H50-$G$16&lt;-3,0,OFFSET(Extras!$E$4,0,'Scenario 3'!$H50-'Scenario 3'!$G$16))))</f>
        <v>0</v>
      </c>
      <c r="BM83" s="16">
        <f ca="1">IF($G$17="",0,IF($H50&gt;$G$17,0,IF($H50-$G$17&lt;-3,0,OFFSET(Extras!$E$4,0,'Scenario 3'!$H50-'Scenario 3'!$G$17))))</f>
        <v>0</v>
      </c>
      <c r="BN83" s="16">
        <f ca="1">IF($G$18="",0,IF($H50&gt;$G$18,0,IF($H50-$G$18&lt;-3,0,OFFSET(Extras!$E$4,0,'Scenario 3'!$H50-'Scenario 3'!$G$18))))</f>
        <v>0</v>
      </c>
      <c r="BO83" s="16">
        <f ca="1">IF($G$19="",0,IF($H50&gt;$G$19,0,IF($H50-$G$19&lt;-3,0,OFFSET(Extras!$E$4,0,'Scenario 3'!$H50-'Scenario 3'!$G$19))))</f>
        <v>0</v>
      </c>
    </row>
    <row r="84" spans="1:67">
      <c r="A84" s="67"/>
      <c r="B84" s="67"/>
      <c r="C84" s="67"/>
      <c r="D84" s="67"/>
      <c r="E84" s="67"/>
      <c r="F84" s="67"/>
      <c r="G84" s="67"/>
      <c r="H84" s="20">
        <v>2025</v>
      </c>
      <c r="I84" s="16">
        <f ca="1">IF($H$14="","",HLOOKUP($H$14,'Capx - H2O'!$E$352:$AU$382,$H84-2015,FALSE)+BB84+BJ84)</f>
        <v>0</v>
      </c>
      <c r="J84" s="16">
        <f ca="1">IF($H$15="","",HLOOKUP($H$15,'Capx - H2O'!$E$352:$AU$382,$H84-2015,FALSE)+BC84+BK84)</f>
        <v>0</v>
      </c>
      <c r="K84" s="16">
        <f ca="1">IF($H$16="","",HLOOKUP($H$16,'Capx - H2O'!$E$352:$AU$382,$H84-2015,FALSE)+BD84+BL84)</f>
        <v>0</v>
      </c>
      <c r="L84" s="16">
        <f ca="1">IF($H$17="","",HLOOKUP($H$17,'Capx - H2O'!$E$352:$AU$382,$H84-2015,FALSE)+BE84+BM84)</f>
        <v>0</v>
      </c>
      <c r="M84" s="16">
        <f ca="1">IF($H$18="","",HLOOKUP($H$18,'Capx - H2O'!$E$352:$AU$382,$H84-2015,FALSE)+BF84+BN84)</f>
        <v>348000</v>
      </c>
      <c r="N84" s="16" t="str">
        <f>IF($H$19="","",HLOOKUP($H$19,'Capx - H2O'!$E$352:$AU$382,$H84-2015,FALSE)+BG84+BO84)</f>
        <v/>
      </c>
      <c r="O84" s="67"/>
      <c r="P84" s="67"/>
      <c r="Q84" s="67"/>
      <c r="R84" s="67"/>
      <c r="BA84" s="145">
        <v>2025</v>
      </c>
      <c r="BB84" s="16">
        <f ca="1">IF($E$14="",0,IF($H51&gt;$E$14,0,IF($H51-$E$14&lt;-3,0,OFFSET(Extras!$E$3,0,'Scenario 3'!$H51-'Scenario 3'!$E$14))))</f>
        <v>0</v>
      </c>
      <c r="BC84" s="16">
        <f ca="1">IF($E$15="",0,IF($H51&gt;$E$15,0,IF($H51-$E$15&lt;-3,0,OFFSET(Extras!$E$3,0,'Scenario 3'!$H51-'Scenario 3'!$E$15))))</f>
        <v>0</v>
      </c>
      <c r="BD84" s="16">
        <f ca="1">IF($E$16="",0,IF($H51&gt;$E$16,0,IF($H51-$E$16&lt;-3,0,OFFSET(Extras!$E$3,0,'Scenario 3'!$H51-'Scenario 3'!$E$16))))</f>
        <v>0</v>
      </c>
      <c r="BE84" s="16">
        <f ca="1">IF($E$17="",0,IF($H51&gt;$E$17,0,IF($H51-$E$17&lt;-3,0,OFFSET(Extras!$E$3,0,'Scenario 3'!$H51-'Scenario 3'!$E$17))))</f>
        <v>0</v>
      </c>
      <c r="BF84" s="16">
        <f ca="1">IF($E$18="",0,IF($H51&gt;$E$18,0,IF($H51-$E$18&lt;-3,0,OFFSET(Extras!$E$3,0,'Scenario 3'!$H51-'Scenario 3'!$E$18))))</f>
        <v>0</v>
      </c>
      <c r="BG84" s="16">
        <f ca="1">IF($E$19="",0,IF($H51&gt;$E$19,0,IF($H51-$E$19&lt;-3,0,OFFSET(Extras!$E$3,0,'Scenario 3'!$H51-'Scenario 3'!$E$19))))</f>
        <v>0</v>
      </c>
      <c r="BI84" s="145">
        <v>2025</v>
      </c>
      <c r="BJ84" s="16">
        <f ca="1">IF($G$14="",0,IF($H51&gt;$G$14,0,IF($H51-$G$14&lt;-3,0,OFFSET(Extras!$E$4,0,'Scenario 3'!$H51-'Scenario 3'!$G$14))))</f>
        <v>0</v>
      </c>
      <c r="BK84" s="16">
        <f ca="1">IF($G$15="",0,IF($H51&gt;$G$15,0,IF($H51-$G$15&lt;-3,0,OFFSET(Extras!$E$4,0,'Scenario 3'!$H51-'Scenario 3'!$G$15))))</f>
        <v>0</v>
      </c>
      <c r="BL84" s="16">
        <f ca="1">IF($G$16="",0,IF($H51&gt;$G$16,0,IF($H51-$G$16&lt;-3,0,OFFSET(Extras!$E$4,0,'Scenario 3'!$H51-'Scenario 3'!$G$16))))</f>
        <v>0</v>
      </c>
      <c r="BM84" s="16">
        <f ca="1">IF($G$17="",0,IF($H51&gt;$G$17,0,IF($H51-$G$17&lt;-3,0,OFFSET(Extras!$E$4,0,'Scenario 3'!$H51-'Scenario 3'!$G$17))))</f>
        <v>0</v>
      </c>
      <c r="BN84" s="16">
        <f ca="1">IF($G$18="",0,IF($H51&gt;$G$18,0,IF($H51-$G$18&lt;-3,0,OFFSET(Extras!$E$4,0,'Scenario 3'!$H51-'Scenario 3'!$G$18))))</f>
        <v>0</v>
      </c>
      <c r="BO84" s="16">
        <f ca="1">IF($G$19="",0,IF($H51&gt;$G$19,0,IF($H51-$G$19&lt;-3,0,OFFSET(Extras!$E$4,0,'Scenario 3'!$H51-'Scenario 3'!$G$19))))</f>
        <v>0</v>
      </c>
    </row>
    <row r="85" spans="1:67">
      <c r="A85" s="67"/>
      <c r="B85" s="67"/>
      <c r="C85" s="67"/>
      <c r="D85" s="67"/>
      <c r="E85" s="67"/>
      <c r="F85" s="67"/>
      <c r="G85" s="67"/>
      <c r="H85" s="20">
        <v>2026</v>
      </c>
      <c r="I85" s="16">
        <f ca="1">IF($H$14="","",HLOOKUP($H$14,'Capx - H2O'!$E$352:$AU$382,$H85-2015,FALSE)+BB85+BJ85)</f>
        <v>0</v>
      </c>
      <c r="J85" s="16">
        <f ca="1">IF($H$15="","",HLOOKUP($H$15,'Capx - H2O'!$E$352:$AU$382,$H85-2015,FALSE)+BC85+BK85)</f>
        <v>0</v>
      </c>
      <c r="K85" s="16">
        <f ca="1">IF($H$16="","",HLOOKUP($H$16,'Capx - H2O'!$E$352:$AU$382,$H85-2015,FALSE)+BD85+BL85)</f>
        <v>0</v>
      </c>
      <c r="L85" s="16">
        <f ca="1">IF($H$17="","",HLOOKUP($H$17,'Capx - H2O'!$E$352:$AU$382,$H85-2015,FALSE)+BE85+BM85)</f>
        <v>0</v>
      </c>
      <c r="M85" s="16">
        <f ca="1">IF($H$18="","",HLOOKUP($H$18,'Capx - H2O'!$E$352:$AU$382,$H85-2015,FALSE)+BF85+BN85)</f>
        <v>0</v>
      </c>
      <c r="N85" s="16" t="str">
        <f>IF($H$19="","",HLOOKUP($H$19,'Capx - H2O'!$E$352:$AU$382,$H85-2015,FALSE)+BG85+BO85)</f>
        <v/>
      </c>
      <c r="O85" s="67"/>
      <c r="P85" s="67"/>
      <c r="Q85" s="67"/>
      <c r="R85" s="67"/>
      <c r="BA85" s="145">
        <v>2026</v>
      </c>
      <c r="BB85" s="16">
        <f ca="1">IF($E$14="",0,IF($H52&gt;$E$14,0,IF($H52-$E$14&lt;-3,0,OFFSET(Extras!$E$3,0,'Scenario 3'!$H52-'Scenario 3'!$E$14))))</f>
        <v>0</v>
      </c>
      <c r="BC85" s="16">
        <f ca="1">IF($E$15="",0,IF($H52&gt;$E$15,0,IF($H52-$E$15&lt;-3,0,OFFSET(Extras!$E$3,0,'Scenario 3'!$H52-'Scenario 3'!$E$15))))</f>
        <v>0</v>
      </c>
      <c r="BD85" s="16">
        <f ca="1">IF($E$16="",0,IF($H52&gt;$E$16,0,IF($H52-$E$16&lt;-3,0,OFFSET(Extras!$E$3,0,'Scenario 3'!$H52-'Scenario 3'!$E$16))))</f>
        <v>0</v>
      </c>
      <c r="BE85" s="16">
        <f ca="1">IF($E$17="",0,IF($H52&gt;$E$17,0,IF($H52-$E$17&lt;-3,0,OFFSET(Extras!$E$3,0,'Scenario 3'!$H52-'Scenario 3'!$E$17))))</f>
        <v>0</v>
      </c>
      <c r="BF85" s="16">
        <f ca="1">IF($E$18="",0,IF($H52&gt;$E$18,0,IF($H52-$E$18&lt;-3,0,OFFSET(Extras!$E$3,0,'Scenario 3'!$H52-'Scenario 3'!$E$18))))</f>
        <v>0</v>
      </c>
      <c r="BG85" s="16">
        <f ca="1">IF($E$19="",0,IF($H52&gt;$E$19,0,IF($H52-$E$19&lt;-3,0,OFFSET(Extras!$E$3,0,'Scenario 3'!$H52-'Scenario 3'!$E$19))))</f>
        <v>0</v>
      </c>
      <c r="BI85" s="145">
        <v>2026</v>
      </c>
      <c r="BJ85" s="16">
        <f ca="1">IF($G$14="",0,IF($H52&gt;$G$14,0,IF($H52-$G$14&lt;-3,0,OFFSET(Extras!$E$4,0,'Scenario 3'!$H52-'Scenario 3'!$G$14))))</f>
        <v>0</v>
      </c>
      <c r="BK85" s="16">
        <f ca="1">IF($G$15="",0,IF($H52&gt;$G$15,0,IF($H52-$G$15&lt;-3,0,OFFSET(Extras!$E$4,0,'Scenario 3'!$H52-'Scenario 3'!$G$15))))</f>
        <v>0</v>
      </c>
      <c r="BL85" s="16">
        <f ca="1">IF($G$16="",0,IF($H52&gt;$G$16,0,IF($H52-$G$16&lt;-3,0,OFFSET(Extras!$E$4,0,'Scenario 3'!$H52-'Scenario 3'!$G$16))))</f>
        <v>0</v>
      </c>
      <c r="BM85" s="16">
        <f ca="1">IF($G$17="",0,IF($H52&gt;$G$17,0,IF($H52-$G$17&lt;-3,0,OFFSET(Extras!$E$4,0,'Scenario 3'!$H52-'Scenario 3'!$G$17))))</f>
        <v>0</v>
      </c>
      <c r="BN85" s="16">
        <f ca="1">IF($G$18="",0,IF($H52&gt;$G$18,0,IF($H52-$G$18&lt;-3,0,OFFSET(Extras!$E$4,0,'Scenario 3'!$H52-'Scenario 3'!$G$18))))</f>
        <v>0</v>
      </c>
      <c r="BO85" s="16">
        <f ca="1">IF($G$19="",0,IF($H52&gt;$G$19,0,IF($H52-$G$19&lt;-3,0,OFFSET(Extras!$E$4,0,'Scenario 3'!$H52-'Scenario 3'!$G$19))))</f>
        <v>0</v>
      </c>
    </row>
    <row r="86" spans="1:67">
      <c r="A86" s="67"/>
      <c r="B86" s="67"/>
      <c r="C86" s="67"/>
      <c r="D86" s="67"/>
      <c r="E86" s="67"/>
      <c r="F86" s="67"/>
      <c r="G86" s="67"/>
      <c r="H86" s="20">
        <v>2027</v>
      </c>
      <c r="I86" s="16">
        <f ca="1">IF($H$14="","",HLOOKUP($H$14,'Capx - H2O'!$E$352:$AU$382,$H86-2015,FALSE)+BB86+BJ86)</f>
        <v>0</v>
      </c>
      <c r="J86" s="16">
        <f ca="1">IF($H$15="","",HLOOKUP($H$15,'Capx - H2O'!$E$352:$AU$382,$H86-2015,FALSE)+BC86+BK86)</f>
        <v>0</v>
      </c>
      <c r="K86" s="16">
        <f ca="1">IF($H$16="","",HLOOKUP($H$16,'Capx - H2O'!$E$352:$AU$382,$H86-2015,FALSE)+BD86+BL86)</f>
        <v>0</v>
      </c>
      <c r="L86" s="16">
        <f ca="1">IF($H$17="","",HLOOKUP($H$17,'Capx - H2O'!$E$352:$AU$382,$H86-2015,FALSE)+BE86+BM86)</f>
        <v>0</v>
      </c>
      <c r="M86" s="16">
        <f ca="1">IF($H$18="","",HLOOKUP($H$18,'Capx - H2O'!$E$352:$AU$382,$H86-2015,FALSE)+BF86+BN86)</f>
        <v>0</v>
      </c>
      <c r="N86" s="16" t="str">
        <f>IF($H$19="","",HLOOKUP($H$19,'Capx - H2O'!$E$352:$AU$382,$H86-2015,FALSE)+BG86+BO86)</f>
        <v/>
      </c>
      <c r="O86" s="67"/>
      <c r="P86" s="67"/>
      <c r="Q86" s="67"/>
      <c r="R86" s="67"/>
      <c r="BA86" s="145">
        <v>2027</v>
      </c>
      <c r="BB86" s="16">
        <f ca="1">IF($E$14="",0,IF($H53&gt;$E$14,0,IF($H53-$E$14&lt;-3,0,OFFSET(Extras!$E$3,0,'Scenario 3'!$H53-'Scenario 3'!$E$14))))</f>
        <v>0</v>
      </c>
      <c r="BC86" s="16">
        <f ca="1">IF($E$15="",0,IF($H53&gt;$E$15,0,IF($H53-$E$15&lt;-3,0,OFFSET(Extras!$E$3,0,'Scenario 3'!$H53-'Scenario 3'!$E$15))))</f>
        <v>0</v>
      </c>
      <c r="BD86" s="16">
        <f ca="1">IF($E$16="",0,IF($H53&gt;$E$16,0,IF($H53-$E$16&lt;-3,0,OFFSET(Extras!$E$3,0,'Scenario 3'!$H53-'Scenario 3'!$E$16))))</f>
        <v>0</v>
      </c>
      <c r="BE86" s="16">
        <f ca="1">IF($E$17="",0,IF($H53&gt;$E$17,0,IF($H53-$E$17&lt;-3,0,OFFSET(Extras!$E$3,0,'Scenario 3'!$H53-'Scenario 3'!$E$17))))</f>
        <v>0</v>
      </c>
      <c r="BF86" s="16">
        <f ca="1">IF($E$18="",0,IF($H53&gt;$E$18,0,IF($H53-$E$18&lt;-3,0,OFFSET(Extras!$E$3,0,'Scenario 3'!$H53-'Scenario 3'!$E$18))))</f>
        <v>0</v>
      </c>
      <c r="BG86" s="16">
        <f ca="1">IF($E$19="",0,IF($H53&gt;$E$19,0,IF($H53-$E$19&lt;-3,0,OFFSET(Extras!$E$3,0,'Scenario 3'!$H53-'Scenario 3'!$E$19))))</f>
        <v>0</v>
      </c>
      <c r="BI86" s="145">
        <v>2027</v>
      </c>
      <c r="BJ86" s="16">
        <f ca="1">IF($G$14="",0,IF($H53&gt;$G$14,0,IF($H53-$G$14&lt;-3,0,OFFSET(Extras!$E$4,0,'Scenario 3'!$H53-'Scenario 3'!$G$14))))</f>
        <v>0</v>
      </c>
      <c r="BK86" s="16">
        <f ca="1">IF($G$15="",0,IF($H53&gt;$G$15,0,IF($H53-$G$15&lt;-3,0,OFFSET(Extras!$E$4,0,'Scenario 3'!$H53-'Scenario 3'!$G$15))))</f>
        <v>0</v>
      </c>
      <c r="BL86" s="16">
        <f ca="1">IF($G$16="",0,IF($H53&gt;$G$16,0,IF($H53-$G$16&lt;-3,0,OFFSET(Extras!$E$4,0,'Scenario 3'!$H53-'Scenario 3'!$G$16))))</f>
        <v>0</v>
      </c>
      <c r="BM86" s="16">
        <f ca="1">IF($G$17="",0,IF($H53&gt;$G$17,0,IF($H53-$G$17&lt;-3,0,OFFSET(Extras!$E$4,0,'Scenario 3'!$H53-'Scenario 3'!$G$17))))</f>
        <v>0</v>
      </c>
      <c r="BN86" s="16">
        <f ca="1">IF($G$18="",0,IF($H53&gt;$G$18,0,IF($H53-$G$18&lt;-3,0,OFFSET(Extras!$E$4,0,'Scenario 3'!$H53-'Scenario 3'!$G$18))))</f>
        <v>0</v>
      </c>
      <c r="BO86" s="16">
        <f ca="1">IF($G$19="",0,IF($H53&gt;$G$19,0,IF($H53-$G$19&lt;-3,0,OFFSET(Extras!$E$4,0,'Scenario 3'!$H53-'Scenario 3'!$G$19))))</f>
        <v>0</v>
      </c>
    </row>
    <row r="87" spans="1:67">
      <c r="A87" s="67"/>
      <c r="B87" s="67"/>
      <c r="C87" s="67"/>
      <c r="D87" s="67"/>
      <c r="E87" s="67"/>
      <c r="F87" s="67"/>
      <c r="G87" s="67"/>
      <c r="H87" s="20">
        <v>2028</v>
      </c>
      <c r="I87" s="16">
        <f ca="1">IF($H$14="","",HLOOKUP($H$14,'Capx - H2O'!$E$352:$AU$382,$H87-2015,FALSE)+BB87+BJ87)</f>
        <v>0</v>
      </c>
      <c r="J87" s="16">
        <f ca="1">IF($H$15="","",HLOOKUP($H$15,'Capx - H2O'!$E$352:$AU$382,$H87-2015,FALSE)+BC87+BK87)</f>
        <v>0</v>
      </c>
      <c r="K87" s="16">
        <f ca="1">IF($H$16="","",HLOOKUP($H$16,'Capx - H2O'!$E$352:$AU$382,$H87-2015,FALSE)+BD87+BL87)</f>
        <v>0</v>
      </c>
      <c r="L87" s="16">
        <f ca="1">IF($H$17="","",HLOOKUP($H$17,'Capx - H2O'!$E$352:$AU$382,$H87-2015,FALSE)+BE87+BM87)</f>
        <v>0</v>
      </c>
      <c r="M87" s="16">
        <f ca="1">IF($H$18="","",HLOOKUP($H$18,'Capx - H2O'!$E$352:$AU$382,$H87-2015,FALSE)+BF87+BN87)</f>
        <v>0</v>
      </c>
      <c r="N87" s="16" t="str">
        <f>IF($H$19="","",HLOOKUP($H$19,'Capx - H2O'!$E$352:$AU$382,$H87-2015,FALSE)+BG87+BO87)</f>
        <v/>
      </c>
      <c r="O87" s="67"/>
      <c r="P87" s="67"/>
      <c r="Q87" s="67"/>
      <c r="R87" s="67"/>
      <c r="BA87" s="145">
        <v>2028</v>
      </c>
      <c r="BB87" s="16">
        <f ca="1">IF($E$14="",0,IF($H54&gt;$E$14,0,IF($H54-$E$14&lt;-3,0,OFFSET(Extras!$E$3,0,'Scenario 3'!$H54-'Scenario 3'!$E$14))))</f>
        <v>0</v>
      </c>
      <c r="BC87" s="16">
        <f ca="1">IF($E$15="",0,IF($H54&gt;$E$15,0,IF($H54-$E$15&lt;-3,0,OFFSET(Extras!$E$3,0,'Scenario 3'!$H54-'Scenario 3'!$E$15))))</f>
        <v>0</v>
      </c>
      <c r="BD87" s="16">
        <f ca="1">IF($E$16="",0,IF($H54&gt;$E$16,0,IF($H54-$E$16&lt;-3,0,OFFSET(Extras!$E$3,0,'Scenario 3'!$H54-'Scenario 3'!$E$16))))</f>
        <v>0</v>
      </c>
      <c r="BE87" s="16">
        <f ca="1">IF($E$17="",0,IF($H54&gt;$E$17,0,IF($H54-$E$17&lt;-3,0,OFFSET(Extras!$E$3,0,'Scenario 3'!$H54-'Scenario 3'!$E$17))))</f>
        <v>0</v>
      </c>
      <c r="BF87" s="16">
        <f ca="1">IF($E$18="",0,IF($H54&gt;$E$18,0,IF($H54-$E$18&lt;-3,0,OFFSET(Extras!$E$3,0,'Scenario 3'!$H54-'Scenario 3'!$E$18))))</f>
        <v>0</v>
      </c>
      <c r="BG87" s="16">
        <f ca="1">IF($E$19="",0,IF($H54&gt;$E$19,0,IF($H54-$E$19&lt;-3,0,OFFSET(Extras!$E$3,0,'Scenario 3'!$H54-'Scenario 3'!$E$19))))</f>
        <v>0</v>
      </c>
      <c r="BI87" s="145">
        <v>2028</v>
      </c>
      <c r="BJ87" s="16">
        <f ca="1">IF($G$14="",0,IF($H54&gt;$G$14,0,IF($H54-$G$14&lt;-3,0,OFFSET(Extras!$E$4,0,'Scenario 3'!$H54-'Scenario 3'!$G$14))))</f>
        <v>0</v>
      </c>
      <c r="BK87" s="16">
        <f ca="1">IF($G$15="",0,IF($H54&gt;$G$15,0,IF($H54-$G$15&lt;-3,0,OFFSET(Extras!$E$4,0,'Scenario 3'!$H54-'Scenario 3'!$G$15))))</f>
        <v>0</v>
      </c>
      <c r="BL87" s="16">
        <f ca="1">IF($G$16="",0,IF($H54&gt;$G$16,0,IF($H54-$G$16&lt;-3,0,OFFSET(Extras!$E$4,0,'Scenario 3'!$H54-'Scenario 3'!$G$16))))</f>
        <v>0</v>
      </c>
      <c r="BM87" s="16">
        <f ca="1">IF($G$17="",0,IF($H54&gt;$G$17,0,IF($H54-$G$17&lt;-3,0,OFFSET(Extras!$E$4,0,'Scenario 3'!$H54-'Scenario 3'!$G$17))))</f>
        <v>0</v>
      </c>
      <c r="BN87" s="16">
        <f ca="1">IF($G$18="",0,IF($H54&gt;$G$18,0,IF($H54-$G$18&lt;-3,0,OFFSET(Extras!$E$4,0,'Scenario 3'!$H54-'Scenario 3'!$G$18))))</f>
        <v>0</v>
      </c>
      <c r="BO87" s="16">
        <f ca="1">IF($G$19="",0,IF($H54&gt;$G$19,0,IF($H54-$G$19&lt;-3,0,OFFSET(Extras!$E$4,0,'Scenario 3'!$H54-'Scenario 3'!$G$19))))</f>
        <v>0</v>
      </c>
    </row>
    <row r="88" spans="1:67">
      <c r="A88" s="67"/>
      <c r="B88" s="67"/>
      <c r="C88" s="67"/>
      <c r="D88" s="67"/>
      <c r="E88" s="67"/>
      <c r="F88" s="67"/>
      <c r="G88" s="67"/>
      <c r="H88" s="20">
        <v>2029</v>
      </c>
      <c r="I88" s="16">
        <f ca="1">IF($H$14="","",HLOOKUP($H$14,'Capx - H2O'!$E$352:$AU$382,$H88-2015,FALSE)+BB88+BJ88)</f>
        <v>0</v>
      </c>
      <c r="J88" s="16">
        <f ca="1">IF($H$15="","",HLOOKUP($H$15,'Capx - H2O'!$E$352:$AU$382,$H88-2015,FALSE)+BC88+BK88)</f>
        <v>0</v>
      </c>
      <c r="K88" s="16">
        <f ca="1">IF($H$16="","",HLOOKUP($H$16,'Capx - H2O'!$E$352:$AU$382,$H88-2015,FALSE)+BD88+BL88)</f>
        <v>0</v>
      </c>
      <c r="L88" s="16">
        <f ca="1">IF($H$17="","",HLOOKUP($H$17,'Capx - H2O'!$E$352:$AU$382,$H88-2015,FALSE)+BE88+BM88)</f>
        <v>0</v>
      </c>
      <c r="M88" s="16">
        <f ca="1">IF($H$18="","",HLOOKUP($H$18,'Capx - H2O'!$E$352:$AU$382,$H88-2015,FALSE)+BF88+BN88)</f>
        <v>0</v>
      </c>
      <c r="N88" s="16" t="str">
        <f>IF($H$19="","",HLOOKUP($H$19,'Capx - H2O'!$E$352:$AU$382,$H88-2015,FALSE)+BG88+BO88)</f>
        <v/>
      </c>
      <c r="O88" s="67"/>
      <c r="P88" s="67"/>
      <c r="Q88" s="67"/>
      <c r="R88" s="67"/>
      <c r="BA88" s="145">
        <v>2029</v>
      </c>
      <c r="BB88" s="16">
        <f ca="1">IF($E$14="",0,IF($H55&gt;$E$14,0,IF($H55-$E$14&lt;-3,0,OFFSET(Extras!$E$3,0,'Scenario 3'!$H55-'Scenario 3'!$E$14))))</f>
        <v>0</v>
      </c>
      <c r="BC88" s="16">
        <f ca="1">IF($E$15="",0,IF($H55&gt;$E$15,0,IF($H55-$E$15&lt;-3,0,OFFSET(Extras!$E$3,0,'Scenario 3'!$H55-'Scenario 3'!$E$15))))</f>
        <v>0</v>
      </c>
      <c r="BD88" s="16">
        <f ca="1">IF($E$16="",0,IF($H55&gt;$E$16,0,IF($H55-$E$16&lt;-3,0,OFFSET(Extras!$E$3,0,'Scenario 3'!$H55-'Scenario 3'!$E$16))))</f>
        <v>0</v>
      </c>
      <c r="BE88" s="16">
        <f ca="1">IF($E$17="",0,IF($H55&gt;$E$17,0,IF($H55-$E$17&lt;-3,0,OFFSET(Extras!$E$3,0,'Scenario 3'!$H55-'Scenario 3'!$E$17))))</f>
        <v>0</v>
      </c>
      <c r="BF88" s="16">
        <f ca="1">IF($E$18="",0,IF($H55&gt;$E$18,0,IF($H55-$E$18&lt;-3,0,OFFSET(Extras!$E$3,0,'Scenario 3'!$H55-'Scenario 3'!$E$18))))</f>
        <v>0</v>
      </c>
      <c r="BG88" s="16">
        <f ca="1">IF($E$19="",0,IF($H55&gt;$E$19,0,IF($H55-$E$19&lt;-3,0,OFFSET(Extras!$E$3,0,'Scenario 3'!$H55-'Scenario 3'!$E$19))))</f>
        <v>0</v>
      </c>
      <c r="BI88" s="145">
        <v>2029</v>
      </c>
      <c r="BJ88" s="16">
        <f ca="1">IF($G$14="",0,IF($H55&gt;$G$14,0,IF($H55-$G$14&lt;-3,0,OFFSET(Extras!$E$4,0,'Scenario 3'!$H55-'Scenario 3'!$G$14))))</f>
        <v>0</v>
      </c>
      <c r="BK88" s="16">
        <f ca="1">IF($G$15="",0,IF($H55&gt;$G$15,0,IF($H55-$G$15&lt;-3,0,OFFSET(Extras!$E$4,0,'Scenario 3'!$H55-'Scenario 3'!$G$15))))</f>
        <v>0</v>
      </c>
      <c r="BL88" s="16">
        <f ca="1">IF($G$16="",0,IF($H55&gt;$G$16,0,IF($H55-$G$16&lt;-3,0,OFFSET(Extras!$E$4,0,'Scenario 3'!$H55-'Scenario 3'!$G$16))))</f>
        <v>0</v>
      </c>
      <c r="BM88" s="16">
        <f ca="1">IF($G$17="",0,IF($H55&gt;$G$17,0,IF($H55-$G$17&lt;-3,0,OFFSET(Extras!$E$4,0,'Scenario 3'!$H55-'Scenario 3'!$G$17))))</f>
        <v>0</v>
      </c>
      <c r="BN88" s="16">
        <f ca="1">IF($G$18="",0,IF($H55&gt;$G$18,0,IF($H55-$G$18&lt;-3,0,OFFSET(Extras!$E$4,0,'Scenario 3'!$H55-'Scenario 3'!$G$18))))</f>
        <v>0</v>
      </c>
      <c r="BO88" s="16">
        <f ca="1">IF($G$19="",0,IF($H55&gt;$G$19,0,IF($H55-$G$19&lt;-3,0,OFFSET(Extras!$E$4,0,'Scenario 3'!$H55-'Scenario 3'!$G$19))))</f>
        <v>0</v>
      </c>
    </row>
    <row r="89" spans="1:67">
      <c r="A89" s="67"/>
      <c r="B89" s="67"/>
      <c r="C89" s="67"/>
      <c r="D89" s="67"/>
      <c r="E89" s="67"/>
      <c r="F89" s="67"/>
      <c r="G89" s="67"/>
      <c r="H89" s="20">
        <v>2030</v>
      </c>
      <c r="I89" s="16">
        <f ca="1">IF($H$14="","",HLOOKUP($H$14,'Capx - H2O'!$E$352:$AU$382,$H89-2015,FALSE)+BB89+BJ89)</f>
        <v>0</v>
      </c>
      <c r="J89" s="16">
        <f ca="1">IF($H$15="","",HLOOKUP($H$15,'Capx - H2O'!$E$352:$AU$382,$H89-2015,FALSE)+BC89+BK89)</f>
        <v>0</v>
      </c>
      <c r="K89" s="16">
        <f ca="1">IF($H$16="","",HLOOKUP($H$16,'Capx - H2O'!$E$352:$AU$382,$H89-2015,FALSE)+BD89+BL89)</f>
        <v>0</v>
      </c>
      <c r="L89" s="16">
        <f ca="1">IF($H$17="","",HLOOKUP($H$17,'Capx - H2O'!$E$352:$AU$382,$H89-2015,FALSE)+BE89+BM89)</f>
        <v>0</v>
      </c>
      <c r="M89" s="16">
        <f ca="1">IF($H$18="","",HLOOKUP($H$18,'Capx - H2O'!$E$352:$AU$382,$H89-2015,FALSE)+BF89+BN89)</f>
        <v>0</v>
      </c>
      <c r="N89" s="16" t="str">
        <f>IF($H$19="","",HLOOKUP($H$19,'Capx - H2O'!$E$352:$AU$382,$H89-2015,FALSE)+BG89+BO89)</f>
        <v/>
      </c>
      <c r="O89" s="67"/>
      <c r="P89" s="67"/>
      <c r="Q89" s="67"/>
      <c r="R89" s="67"/>
      <c r="BA89" s="145">
        <v>2030</v>
      </c>
      <c r="BB89" s="16">
        <f ca="1">IF($E$14="",0,IF($H56&gt;$E$14,0,IF($H56-$E$14&lt;-3,0,OFFSET(Extras!$E$3,0,'Scenario 3'!$H56-'Scenario 3'!$E$14))))</f>
        <v>0</v>
      </c>
      <c r="BC89" s="16">
        <f ca="1">IF($E$15="",0,IF($H56&gt;$E$15,0,IF($H56-$E$15&lt;-3,0,OFFSET(Extras!$E$3,0,'Scenario 3'!$H56-'Scenario 3'!$E$15))))</f>
        <v>0</v>
      </c>
      <c r="BD89" s="16">
        <f ca="1">IF($E$16="",0,IF($H56&gt;$E$16,0,IF($H56-$E$16&lt;-3,0,OFFSET(Extras!$E$3,0,'Scenario 3'!$H56-'Scenario 3'!$E$16))))</f>
        <v>0</v>
      </c>
      <c r="BE89" s="16">
        <f ca="1">IF($E$17="",0,IF($H56&gt;$E$17,0,IF($H56-$E$17&lt;-3,0,OFFSET(Extras!$E$3,0,'Scenario 3'!$H56-'Scenario 3'!$E$17))))</f>
        <v>0</v>
      </c>
      <c r="BF89" s="16">
        <f ca="1">IF($E$18="",0,IF($H56&gt;$E$18,0,IF($H56-$E$18&lt;-3,0,OFFSET(Extras!$E$3,0,'Scenario 3'!$H56-'Scenario 3'!$E$18))))</f>
        <v>0</v>
      </c>
      <c r="BG89" s="16">
        <f ca="1">IF($E$19="",0,IF($H56&gt;$E$19,0,IF($H56-$E$19&lt;-3,0,OFFSET(Extras!$E$3,0,'Scenario 3'!$H56-'Scenario 3'!$E$19))))</f>
        <v>0</v>
      </c>
      <c r="BI89" s="145">
        <v>2030</v>
      </c>
      <c r="BJ89" s="16">
        <f ca="1">IF($G$14="",0,IF($H56&gt;$G$14,0,IF($H56-$G$14&lt;-3,0,OFFSET(Extras!$E$4,0,'Scenario 3'!$H56-'Scenario 3'!$G$14))))</f>
        <v>0</v>
      </c>
      <c r="BK89" s="16">
        <f ca="1">IF($G$15="",0,IF($H56&gt;$G$15,0,IF($H56-$G$15&lt;-3,0,OFFSET(Extras!$E$4,0,'Scenario 3'!$H56-'Scenario 3'!$G$15))))</f>
        <v>0</v>
      </c>
      <c r="BL89" s="16">
        <f ca="1">IF($G$16="",0,IF($H56&gt;$G$16,0,IF($H56-$G$16&lt;-3,0,OFFSET(Extras!$E$4,0,'Scenario 3'!$H56-'Scenario 3'!$G$16))))</f>
        <v>0</v>
      </c>
      <c r="BM89" s="16">
        <f ca="1">IF($G$17="",0,IF($H56&gt;$G$17,0,IF($H56-$G$17&lt;-3,0,OFFSET(Extras!$E$4,0,'Scenario 3'!$H56-'Scenario 3'!$G$17))))</f>
        <v>0</v>
      </c>
      <c r="BN89" s="16">
        <f ca="1">IF($G$18="",0,IF($H56&gt;$G$18,0,IF($H56-$G$18&lt;-3,0,OFFSET(Extras!$E$4,0,'Scenario 3'!$H56-'Scenario 3'!$G$18))))</f>
        <v>0</v>
      </c>
      <c r="BO89" s="16">
        <f ca="1">IF($G$19="",0,IF($H56&gt;$G$19,0,IF($H56-$G$19&lt;-3,0,OFFSET(Extras!$E$4,0,'Scenario 3'!$H56-'Scenario 3'!$G$19))))</f>
        <v>0</v>
      </c>
    </row>
    <row r="90" spans="1:67">
      <c r="A90" s="67"/>
      <c r="B90" s="67"/>
      <c r="C90" s="67"/>
      <c r="D90" s="67"/>
      <c r="E90" s="67"/>
      <c r="F90" s="67"/>
      <c r="G90" s="67"/>
      <c r="H90" s="20">
        <v>2031</v>
      </c>
      <c r="I90" s="16">
        <f ca="1">IF($H$14="","",HLOOKUP($H$14,'Capx - H2O'!$E$352:$AU$382,$H90-2015,FALSE)+BB90+BJ90)</f>
        <v>0</v>
      </c>
      <c r="J90" s="16">
        <f ca="1">IF($H$15="","",HLOOKUP($H$15,'Capx - H2O'!$E$352:$AU$382,$H90-2015,FALSE)+BC90+BK90)</f>
        <v>0</v>
      </c>
      <c r="K90" s="16">
        <f ca="1">IF($H$16="","",HLOOKUP($H$16,'Capx - H2O'!$E$352:$AU$382,$H90-2015,FALSE)+BD90+BL90)</f>
        <v>0</v>
      </c>
      <c r="L90" s="16">
        <f ca="1">IF($H$17="","",HLOOKUP($H$17,'Capx - H2O'!$E$352:$AU$382,$H90-2015,FALSE)+BE90+BM90)</f>
        <v>0</v>
      </c>
      <c r="M90" s="16">
        <f ca="1">IF($H$18="","",HLOOKUP($H$18,'Capx - H2O'!$E$352:$AU$382,$H90-2015,FALSE)+BF90+BN90)</f>
        <v>0</v>
      </c>
      <c r="N90" s="16" t="str">
        <f>IF($H$19="","",HLOOKUP($H$19,'Capx - H2O'!$E$352:$AU$382,$H90-2015,FALSE)+BG90+BO90)</f>
        <v/>
      </c>
      <c r="O90" s="67"/>
      <c r="P90" s="67"/>
      <c r="Q90" s="67"/>
      <c r="R90" s="67"/>
      <c r="BA90" s="145">
        <v>2031</v>
      </c>
      <c r="BB90" s="16">
        <f ca="1">IF($E$14="",0,IF($H57&gt;$E$14,0,IF($H57-$E$14&lt;-3,0,OFFSET(Extras!$E$3,0,'Scenario 3'!$H57-'Scenario 3'!$E$14))))</f>
        <v>0</v>
      </c>
      <c r="BC90" s="16">
        <f ca="1">IF($E$15="",0,IF($H57&gt;$E$15,0,IF($H57-$E$15&lt;-3,0,OFFSET(Extras!$E$3,0,'Scenario 3'!$H57-'Scenario 3'!$E$15))))</f>
        <v>0</v>
      </c>
      <c r="BD90" s="16">
        <f ca="1">IF($E$16="",0,IF($H57&gt;$E$16,0,IF($H57-$E$16&lt;-3,0,OFFSET(Extras!$E$3,0,'Scenario 3'!$H57-'Scenario 3'!$E$16))))</f>
        <v>0</v>
      </c>
      <c r="BE90" s="16">
        <f ca="1">IF($E$17="",0,IF($H57&gt;$E$17,0,IF($H57-$E$17&lt;-3,0,OFFSET(Extras!$E$3,0,'Scenario 3'!$H57-'Scenario 3'!$E$17))))</f>
        <v>0</v>
      </c>
      <c r="BF90" s="16">
        <f ca="1">IF($E$18="",0,IF($H57&gt;$E$18,0,IF($H57-$E$18&lt;-3,0,OFFSET(Extras!$E$3,0,'Scenario 3'!$H57-'Scenario 3'!$E$18))))</f>
        <v>0</v>
      </c>
      <c r="BG90" s="16">
        <f ca="1">IF($E$19="",0,IF($H57&gt;$E$19,0,IF($H57-$E$19&lt;-3,0,OFFSET(Extras!$E$3,0,'Scenario 3'!$H57-'Scenario 3'!$E$19))))</f>
        <v>0</v>
      </c>
      <c r="BI90" s="145">
        <v>2031</v>
      </c>
      <c r="BJ90" s="16">
        <f ca="1">IF($G$14="",0,IF($H57&gt;$G$14,0,IF($H57-$G$14&lt;-3,0,OFFSET(Extras!$E$4,0,'Scenario 3'!$H57-'Scenario 3'!$G$14))))</f>
        <v>0</v>
      </c>
      <c r="BK90" s="16">
        <f ca="1">IF($G$15="",0,IF($H57&gt;$G$15,0,IF($H57-$G$15&lt;-3,0,OFFSET(Extras!$E$4,0,'Scenario 3'!$H57-'Scenario 3'!$G$15))))</f>
        <v>0</v>
      </c>
      <c r="BL90" s="16">
        <f ca="1">IF($G$16="",0,IF($H57&gt;$G$16,0,IF($H57-$G$16&lt;-3,0,OFFSET(Extras!$E$4,0,'Scenario 3'!$H57-'Scenario 3'!$G$16))))</f>
        <v>0</v>
      </c>
      <c r="BM90" s="16">
        <f ca="1">IF($G$17="",0,IF($H57&gt;$G$17,0,IF($H57-$G$17&lt;-3,0,OFFSET(Extras!$E$4,0,'Scenario 3'!$H57-'Scenario 3'!$G$17))))</f>
        <v>0</v>
      </c>
      <c r="BN90" s="16">
        <f ca="1">IF($G$18="",0,IF($H57&gt;$G$18,0,IF($H57-$G$18&lt;-3,0,OFFSET(Extras!$E$4,0,'Scenario 3'!$H57-'Scenario 3'!$G$18))))</f>
        <v>0</v>
      </c>
      <c r="BO90" s="16">
        <f ca="1">IF($G$19="",0,IF($H57&gt;$G$19,0,IF($H57-$G$19&lt;-3,0,OFFSET(Extras!$E$4,0,'Scenario 3'!$H57-'Scenario 3'!$G$19))))</f>
        <v>0</v>
      </c>
    </row>
    <row r="91" spans="1:67">
      <c r="A91" s="67"/>
      <c r="B91" s="67"/>
      <c r="C91" s="67"/>
      <c r="D91" s="67"/>
      <c r="E91" s="67"/>
      <c r="F91" s="67"/>
      <c r="G91" s="67"/>
      <c r="H91" s="20">
        <v>2032</v>
      </c>
      <c r="I91" s="16">
        <f ca="1">IF($H$14="","",HLOOKUP($H$14,'Capx - H2O'!$E$352:$AU$382,$H91-2015,FALSE)+BB91+BJ91)</f>
        <v>0</v>
      </c>
      <c r="J91" s="16">
        <f ca="1">IF($H$15="","",HLOOKUP($H$15,'Capx - H2O'!$E$352:$AU$382,$H91-2015,FALSE)+BC91+BK91)</f>
        <v>0</v>
      </c>
      <c r="K91" s="16">
        <f ca="1">IF($H$16="","",HLOOKUP($H$16,'Capx - H2O'!$E$352:$AU$382,$H91-2015,FALSE)+BD91+BL91)</f>
        <v>0</v>
      </c>
      <c r="L91" s="16">
        <f ca="1">IF($H$17="","",HLOOKUP($H$17,'Capx - H2O'!$E$352:$AU$382,$H91-2015,FALSE)+BE91+BM91)</f>
        <v>0</v>
      </c>
      <c r="M91" s="16">
        <f ca="1">IF($H$18="","",HLOOKUP($H$18,'Capx - H2O'!$E$352:$AU$382,$H91-2015,FALSE)+BF91+BN91)</f>
        <v>0</v>
      </c>
      <c r="N91" s="16" t="str">
        <f>IF($H$19="","",HLOOKUP($H$19,'Capx - H2O'!$E$352:$AU$382,$H91-2015,FALSE)+BG91+BO91)</f>
        <v/>
      </c>
      <c r="O91" s="67"/>
      <c r="P91" s="67"/>
      <c r="Q91" s="67"/>
      <c r="R91" s="67"/>
      <c r="BA91" s="145">
        <v>2032</v>
      </c>
      <c r="BB91" s="16">
        <f ca="1">IF($E$14="",0,IF($H58&gt;$E$14,0,IF($H58-$E$14&lt;-3,0,OFFSET(Extras!$E$3,0,'Scenario 3'!$H58-'Scenario 3'!$E$14))))</f>
        <v>0</v>
      </c>
      <c r="BC91" s="16">
        <f ca="1">IF($E$15="",0,IF($H58&gt;$E$15,0,IF($H58-$E$15&lt;-3,0,OFFSET(Extras!$E$3,0,'Scenario 3'!$H58-'Scenario 3'!$E$15))))</f>
        <v>0</v>
      </c>
      <c r="BD91" s="16">
        <f ca="1">IF($E$16="",0,IF($H58&gt;$E$16,0,IF($H58-$E$16&lt;-3,0,OFFSET(Extras!$E$3,0,'Scenario 3'!$H58-'Scenario 3'!$E$16))))</f>
        <v>0</v>
      </c>
      <c r="BE91" s="16">
        <f ca="1">IF($E$17="",0,IF($H58&gt;$E$17,0,IF($H58-$E$17&lt;-3,0,OFFSET(Extras!$E$3,0,'Scenario 3'!$H58-'Scenario 3'!$E$17))))</f>
        <v>0</v>
      </c>
      <c r="BF91" s="16">
        <f ca="1">IF($E$18="",0,IF($H58&gt;$E$18,0,IF($H58-$E$18&lt;-3,0,OFFSET(Extras!$E$3,0,'Scenario 3'!$H58-'Scenario 3'!$E$18))))</f>
        <v>0</v>
      </c>
      <c r="BG91" s="16">
        <f ca="1">IF($E$19="",0,IF($H58&gt;$E$19,0,IF($H58-$E$19&lt;-3,0,OFFSET(Extras!$E$3,0,'Scenario 3'!$H58-'Scenario 3'!$E$19))))</f>
        <v>0</v>
      </c>
      <c r="BI91" s="145">
        <v>2032</v>
      </c>
      <c r="BJ91" s="16">
        <f ca="1">IF($G$14="",0,IF($H58&gt;$G$14,0,IF($H58-$G$14&lt;-3,0,OFFSET(Extras!$E$4,0,'Scenario 3'!$H58-'Scenario 3'!$G$14))))</f>
        <v>0</v>
      </c>
      <c r="BK91" s="16">
        <f ca="1">IF($G$15="",0,IF($H58&gt;$G$15,0,IF($H58-$G$15&lt;-3,0,OFFSET(Extras!$E$4,0,'Scenario 3'!$H58-'Scenario 3'!$G$15))))</f>
        <v>0</v>
      </c>
      <c r="BL91" s="16">
        <f ca="1">IF($G$16="",0,IF($H58&gt;$G$16,0,IF($H58-$G$16&lt;-3,0,OFFSET(Extras!$E$4,0,'Scenario 3'!$H58-'Scenario 3'!$G$16))))</f>
        <v>0</v>
      </c>
      <c r="BM91" s="16">
        <f ca="1">IF($G$17="",0,IF($H58&gt;$G$17,0,IF($H58-$G$17&lt;-3,0,OFFSET(Extras!$E$4,0,'Scenario 3'!$H58-'Scenario 3'!$G$17))))</f>
        <v>0</v>
      </c>
      <c r="BN91" s="16">
        <f ca="1">IF($G$18="",0,IF($H58&gt;$G$18,0,IF($H58-$G$18&lt;-3,0,OFFSET(Extras!$E$4,0,'Scenario 3'!$H58-'Scenario 3'!$G$18))))</f>
        <v>0</v>
      </c>
      <c r="BO91" s="16">
        <f ca="1">IF($G$19="",0,IF($H58&gt;$G$19,0,IF($H58-$G$19&lt;-3,0,OFFSET(Extras!$E$4,0,'Scenario 3'!$H58-'Scenario 3'!$G$19))))</f>
        <v>0</v>
      </c>
    </row>
    <row r="92" spans="1:67">
      <c r="A92" s="67"/>
      <c r="B92" s="67"/>
      <c r="C92" s="67"/>
      <c r="D92" s="67"/>
      <c r="E92" s="67"/>
      <c r="F92" s="67"/>
      <c r="G92" s="67"/>
      <c r="H92" s="20">
        <v>2033</v>
      </c>
      <c r="I92" s="16">
        <f ca="1">IF($H$14="","",HLOOKUP($H$14,'Capx - H2O'!$E$352:$AU$382,$H92-2015,FALSE)+BB92+BJ92)</f>
        <v>0</v>
      </c>
      <c r="J92" s="16">
        <f ca="1">IF($H$15="","",HLOOKUP($H$15,'Capx - H2O'!$E$352:$AU$382,$H92-2015,FALSE)+BC92+BK92)</f>
        <v>0</v>
      </c>
      <c r="K92" s="16">
        <f ca="1">IF($H$16="","",HLOOKUP($H$16,'Capx - H2O'!$E$352:$AU$382,$H92-2015,FALSE)+BD92+BL92)</f>
        <v>0</v>
      </c>
      <c r="L92" s="16">
        <f ca="1">IF($H$17="","",HLOOKUP($H$17,'Capx - H2O'!$E$352:$AU$382,$H92-2015,FALSE)+BE92+BM92)</f>
        <v>0</v>
      </c>
      <c r="M92" s="16">
        <f ca="1">IF($H$18="","",HLOOKUP($H$18,'Capx - H2O'!$E$352:$AU$382,$H92-2015,FALSE)+BF92+BN92)</f>
        <v>0</v>
      </c>
      <c r="N92" s="16" t="str">
        <f>IF($H$19="","",HLOOKUP($H$19,'Capx - H2O'!$E$352:$AU$382,$H92-2015,FALSE)+BG92+BO92)</f>
        <v/>
      </c>
      <c r="O92" s="67"/>
      <c r="P92" s="67"/>
      <c r="Q92" s="67"/>
      <c r="R92" s="67"/>
      <c r="BA92" s="145">
        <v>2033</v>
      </c>
      <c r="BB92" s="16">
        <f ca="1">IF($E$14="",0,IF($H59&gt;$E$14,0,IF($H59-$E$14&lt;-3,0,OFFSET(Extras!$E$3,0,'Scenario 3'!$H59-'Scenario 3'!$E$14))))</f>
        <v>0</v>
      </c>
      <c r="BC92" s="16">
        <f ca="1">IF($E$15="",0,IF($H59&gt;$E$15,0,IF($H59-$E$15&lt;-3,0,OFFSET(Extras!$E$3,0,'Scenario 3'!$H59-'Scenario 3'!$E$15))))</f>
        <v>0</v>
      </c>
      <c r="BD92" s="16">
        <f ca="1">IF($E$16="",0,IF($H59&gt;$E$16,0,IF($H59-$E$16&lt;-3,0,OFFSET(Extras!$E$3,0,'Scenario 3'!$H59-'Scenario 3'!$E$16))))</f>
        <v>0</v>
      </c>
      <c r="BE92" s="16">
        <f ca="1">IF($E$17="",0,IF($H59&gt;$E$17,0,IF($H59-$E$17&lt;-3,0,OFFSET(Extras!$E$3,0,'Scenario 3'!$H59-'Scenario 3'!$E$17))))</f>
        <v>0</v>
      </c>
      <c r="BF92" s="16">
        <f ca="1">IF($E$18="",0,IF($H59&gt;$E$18,0,IF($H59-$E$18&lt;-3,0,OFFSET(Extras!$E$3,0,'Scenario 3'!$H59-'Scenario 3'!$E$18))))</f>
        <v>0</v>
      </c>
      <c r="BG92" s="16">
        <f ca="1">IF($E$19="",0,IF($H59&gt;$E$19,0,IF($H59-$E$19&lt;-3,0,OFFSET(Extras!$E$3,0,'Scenario 3'!$H59-'Scenario 3'!$E$19))))</f>
        <v>0</v>
      </c>
      <c r="BI92" s="145">
        <v>2033</v>
      </c>
      <c r="BJ92" s="16">
        <f ca="1">IF($G$14="",0,IF($H59&gt;$G$14,0,IF($H59-$G$14&lt;-3,0,OFFSET(Extras!$E$4,0,'Scenario 3'!$H59-'Scenario 3'!$G$14))))</f>
        <v>0</v>
      </c>
      <c r="BK92" s="16">
        <f ca="1">IF($G$15="",0,IF($H59&gt;$G$15,0,IF($H59-$G$15&lt;-3,0,OFFSET(Extras!$E$4,0,'Scenario 3'!$H59-'Scenario 3'!$G$15))))</f>
        <v>0</v>
      </c>
      <c r="BL92" s="16">
        <f ca="1">IF($G$16="",0,IF($H59&gt;$G$16,0,IF($H59-$G$16&lt;-3,0,OFFSET(Extras!$E$4,0,'Scenario 3'!$H59-'Scenario 3'!$G$16))))</f>
        <v>0</v>
      </c>
      <c r="BM92" s="16">
        <f ca="1">IF($G$17="",0,IF($H59&gt;$G$17,0,IF($H59-$G$17&lt;-3,0,OFFSET(Extras!$E$4,0,'Scenario 3'!$H59-'Scenario 3'!$G$17))))</f>
        <v>0</v>
      </c>
      <c r="BN92" s="16">
        <f ca="1">IF($G$18="",0,IF($H59&gt;$G$18,0,IF($H59-$G$18&lt;-3,0,OFFSET(Extras!$E$4,0,'Scenario 3'!$H59-'Scenario 3'!$G$18))))</f>
        <v>0</v>
      </c>
      <c r="BO92" s="16">
        <f ca="1">IF($G$19="",0,IF($H59&gt;$G$19,0,IF($H59-$G$19&lt;-3,0,OFFSET(Extras!$E$4,0,'Scenario 3'!$H59-'Scenario 3'!$G$19))))</f>
        <v>0</v>
      </c>
    </row>
    <row r="93" spans="1:67">
      <c r="A93" s="67"/>
      <c r="B93" s="67"/>
      <c r="C93" s="67"/>
      <c r="D93" s="67"/>
      <c r="E93" s="67"/>
      <c r="F93" s="67"/>
      <c r="G93" s="67"/>
      <c r="H93" s="20">
        <v>2034</v>
      </c>
      <c r="I93" s="16">
        <f ca="1">IF($H$14="","",HLOOKUP($H$14,'Capx - H2O'!$E$352:$AU$382,$H93-2015,FALSE)+BB93+BJ93)</f>
        <v>0</v>
      </c>
      <c r="J93" s="16">
        <f ca="1">IF($H$15="","",HLOOKUP($H$15,'Capx - H2O'!$E$352:$AU$382,$H93-2015,FALSE)+BC93+BK93)</f>
        <v>0</v>
      </c>
      <c r="K93" s="16">
        <f ca="1">IF($H$16="","",HLOOKUP($H$16,'Capx - H2O'!$E$352:$AU$382,$H93-2015,FALSE)+BD93+BL93)</f>
        <v>0</v>
      </c>
      <c r="L93" s="16">
        <f ca="1">IF($H$17="","",HLOOKUP($H$17,'Capx - H2O'!$E$352:$AU$382,$H93-2015,FALSE)+BE93+BM93)</f>
        <v>0</v>
      </c>
      <c r="M93" s="16">
        <f ca="1">IF($H$18="","",HLOOKUP($H$18,'Capx - H2O'!$E$352:$AU$382,$H93-2015,FALSE)+BF93+BN93)</f>
        <v>0</v>
      </c>
      <c r="N93" s="16" t="str">
        <f>IF($H$19="","",HLOOKUP($H$19,'Capx - H2O'!$E$352:$AU$382,$H93-2015,FALSE)+BG93+BO93)</f>
        <v/>
      </c>
      <c r="O93" s="67"/>
      <c r="P93" s="67"/>
      <c r="Q93" s="67"/>
      <c r="R93" s="67"/>
      <c r="BA93" s="145">
        <v>2034</v>
      </c>
      <c r="BB93" s="16">
        <f ca="1">IF($E$14="",0,IF($H60&gt;$E$14,0,IF($H60-$E$14&lt;-3,0,OFFSET(Extras!$E$3,0,'Scenario 3'!$H60-'Scenario 3'!$E$14))))</f>
        <v>0</v>
      </c>
      <c r="BC93" s="16">
        <f ca="1">IF($E$15="",0,IF($H60&gt;$E$15,0,IF($H60-$E$15&lt;-3,0,OFFSET(Extras!$E$3,0,'Scenario 3'!$H60-'Scenario 3'!$E$15))))</f>
        <v>0</v>
      </c>
      <c r="BD93" s="16">
        <f ca="1">IF($E$16="",0,IF($H60&gt;$E$16,0,IF($H60-$E$16&lt;-3,0,OFFSET(Extras!$E$3,0,'Scenario 3'!$H60-'Scenario 3'!$E$16))))</f>
        <v>0</v>
      </c>
      <c r="BE93" s="16">
        <f ca="1">IF($E$17="",0,IF($H60&gt;$E$17,0,IF($H60-$E$17&lt;-3,0,OFFSET(Extras!$E$3,0,'Scenario 3'!$H60-'Scenario 3'!$E$17))))</f>
        <v>0</v>
      </c>
      <c r="BF93" s="16">
        <f ca="1">IF($E$18="",0,IF($H60&gt;$E$18,0,IF($H60-$E$18&lt;-3,0,OFFSET(Extras!$E$3,0,'Scenario 3'!$H60-'Scenario 3'!$E$18))))</f>
        <v>0</v>
      </c>
      <c r="BG93" s="16">
        <f ca="1">IF($E$19="",0,IF($H60&gt;$E$19,0,IF($H60-$E$19&lt;-3,0,OFFSET(Extras!$E$3,0,'Scenario 3'!$H60-'Scenario 3'!$E$19))))</f>
        <v>0</v>
      </c>
      <c r="BI93" s="145">
        <v>2034</v>
      </c>
      <c r="BJ93" s="16">
        <f ca="1">IF($G$14="",0,IF($H60&gt;$G$14,0,IF($H60-$G$14&lt;-3,0,OFFSET(Extras!$E$4,0,'Scenario 3'!$H60-'Scenario 3'!$G$14))))</f>
        <v>0</v>
      </c>
      <c r="BK93" s="16">
        <f ca="1">IF($G$15="",0,IF($H60&gt;$G$15,0,IF($H60-$G$15&lt;-3,0,OFFSET(Extras!$E$4,0,'Scenario 3'!$H60-'Scenario 3'!$G$15))))</f>
        <v>0</v>
      </c>
      <c r="BL93" s="16">
        <f ca="1">IF($G$16="",0,IF($H60&gt;$G$16,0,IF($H60-$G$16&lt;-3,0,OFFSET(Extras!$E$4,0,'Scenario 3'!$H60-'Scenario 3'!$G$16))))</f>
        <v>0</v>
      </c>
      <c r="BM93" s="16">
        <f ca="1">IF($G$17="",0,IF($H60&gt;$G$17,0,IF($H60-$G$17&lt;-3,0,OFFSET(Extras!$E$4,0,'Scenario 3'!$H60-'Scenario 3'!$G$17))))</f>
        <v>0</v>
      </c>
      <c r="BN93" s="16">
        <f ca="1">IF($G$18="",0,IF($H60&gt;$G$18,0,IF($H60-$G$18&lt;-3,0,OFFSET(Extras!$E$4,0,'Scenario 3'!$H60-'Scenario 3'!$G$18))))</f>
        <v>0</v>
      </c>
      <c r="BO93" s="16">
        <f ca="1">IF($G$19="",0,IF($H60&gt;$G$19,0,IF($H60-$G$19&lt;-3,0,OFFSET(Extras!$E$4,0,'Scenario 3'!$H60-'Scenario 3'!$G$19))))</f>
        <v>0</v>
      </c>
    </row>
    <row r="94" spans="1:67">
      <c r="A94" s="67"/>
      <c r="B94" s="67"/>
      <c r="C94" s="67"/>
      <c r="D94" s="67"/>
      <c r="E94" s="67"/>
      <c r="F94" s="67"/>
      <c r="G94" s="67"/>
      <c r="H94" s="20">
        <v>2035</v>
      </c>
      <c r="I94" s="16">
        <f ca="1">IF($H$14="","",HLOOKUP($H$14,'Capx - H2O'!$E$352:$AU$382,$H94-2015,FALSE)+BB94+BJ94)</f>
        <v>0</v>
      </c>
      <c r="J94" s="16">
        <f ca="1">IF($H$15="","",HLOOKUP($H$15,'Capx - H2O'!$E$352:$AU$382,$H94-2015,FALSE)+BC94+BK94)</f>
        <v>0</v>
      </c>
      <c r="K94" s="16">
        <f ca="1">IF($H$16="","",HLOOKUP($H$16,'Capx - H2O'!$E$352:$AU$382,$H94-2015,FALSE)+BD94+BL94)</f>
        <v>0</v>
      </c>
      <c r="L94" s="16">
        <f ca="1">IF($H$17="","",HLOOKUP($H$17,'Capx - H2O'!$E$352:$AU$382,$H94-2015,FALSE)+BE94+BM94)</f>
        <v>0</v>
      </c>
      <c r="M94" s="16">
        <f ca="1">IF($H$18="","",HLOOKUP($H$18,'Capx - H2O'!$E$352:$AU$382,$H94-2015,FALSE)+BF94+BN94)</f>
        <v>0</v>
      </c>
      <c r="N94" s="16" t="str">
        <f>IF($H$19="","",HLOOKUP($H$19,'Capx - H2O'!$E$352:$AU$382,$H94-2015,FALSE)+BG94+BO94)</f>
        <v/>
      </c>
      <c r="O94" s="67"/>
      <c r="P94" s="67"/>
      <c r="Q94" s="67"/>
      <c r="R94" s="67"/>
      <c r="BA94" s="145">
        <v>2035</v>
      </c>
      <c r="BB94" s="16">
        <f ca="1">IF($E$14="",0,IF($H61&gt;$E$14,0,IF($H61-$E$14&lt;-3,0,OFFSET(Extras!$E$3,0,'Scenario 3'!$H61-'Scenario 3'!$E$14))))</f>
        <v>0</v>
      </c>
      <c r="BC94" s="16">
        <f ca="1">IF($E$15="",0,IF($H61&gt;$E$15,0,IF($H61-$E$15&lt;-3,0,OFFSET(Extras!$E$3,0,'Scenario 3'!$H61-'Scenario 3'!$E$15))))</f>
        <v>0</v>
      </c>
      <c r="BD94" s="16">
        <f ca="1">IF($E$16="",0,IF($H61&gt;$E$16,0,IF($H61-$E$16&lt;-3,0,OFFSET(Extras!$E$3,0,'Scenario 3'!$H61-'Scenario 3'!$E$16))))</f>
        <v>0</v>
      </c>
      <c r="BE94" s="16">
        <f ca="1">IF($E$17="",0,IF($H61&gt;$E$17,0,IF($H61-$E$17&lt;-3,0,OFFSET(Extras!$E$3,0,'Scenario 3'!$H61-'Scenario 3'!$E$17))))</f>
        <v>0</v>
      </c>
      <c r="BF94" s="16">
        <f ca="1">IF($E$18="",0,IF($H61&gt;$E$18,0,IF($H61-$E$18&lt;-3,0,OFFSET(Extras!$E$3,0,'Scenario 3'!$H61-'Scenario 3'!$E$18))))</f>
        <v>0</v>
      </c>
      <c r="BG94" s="16">
        <f ca="1">IF($E$19="",0,IF($H61&gt;$E$19,0,IF($H61-$E$19&lt;-3,0,OFFSET(Extras!$E$3,0,'Scenario 3'!$H61-'Scenario 3'!$E$19))))</f>
        <v>0</v>
      </c>
      <c r="BI94" s="145">
        <v>2035</v>
      </c>
      <c r="BJ94" s="16">
        <f ca="1">IF($G$14="",0,IF($H61&gt;$G$14,0,IF($H61-$G$14&lt;-3,0,OFFSET(Extras!$E$4,0,'Scenario 3'!$H61-'Scenario 3'!$G$14))))</f>
        <v>0</v>
      </c>
      <c r="BK94" s="16">
        <f ca="1">IF($G$15="",0,IF($H61&gt;$G$15,0,IF($H61-$G$15&lt;-3,0,OFFSET(Extras!$E$4,0,'Scenario 3'!$H61-'Scenario 3'!$G$15))))</f>
        <v>0</v>
      </c>
      <c r="BL94" s="16">
        <f ca="1">IF($G$16="",0,IF($H61&gt;$G$16,0,IF($H61-$G$16&lt;-3,0,OFFSET(Extras!$E$4,0,'Scenario 3'!$H61-'Scenario 3'!$G$16))))</f>
        <v>0</v>
      </c>
      <c r="BM94" s="16">
        <f ca="1">IF($G$17="",0,IF($H61&gt;$G$17,0,IF($H61-$G$17&lt;-3,0,OFFSET(Extras!$E$4,0,'Scenario 3'!$H61-'Scenario 3'!$G$17))))</f>
        <v>0</v>
      </c>
      <c r="BN94" s="16">
        <f ca="1">IF($G$18="",0,IF($H61&gt;$G$18,0,IF($H61-$G$18&lt;-3,0,OFFSET(Extras!$E$4,0,'Scenario 3'!$H61-'Scenario 3'!$G$18))))</f>
        <v>0</v>
      </c>
      <c r="BO94" s="16">
        <f ca="1">IF($G$19="",0,IF($H61&gt;$G$19,0,IF($H61-$G$19&lt;-3,0,OFFSET(Extras!$E$4,0,'Scenario 3'!$H61-'Scenario 3'!$G$19))))</f>
        <v>0</v>
      </c>
    </row>
    <row r="95" spans="1:67">
      <c r="A95" s="67"/>
      <c r="B95" s="67"/>
      <c r="C95" s="67"/>
      <c r="D95" s="67"/>
      <c r="E95" s="67"/>
      <c r="F95" s="67"/>
      <c r="G95" s="67"/>
      <c r="H95" s="20">
        <v>2036</v>
      </c>
      <c r="I95" s="16">
        <f ca="1">IF($H$14="","",HLOOKUP($H$14,'Capx - H2O'!$E$352:$AU$382,$H95-2015,FALSE)+BB95+BJ95)</f>
        <v>0</v>
      </c>
      <c r="J95" s="16">
        <f ca="1">IF($H$15="","",HLOOKUP($H$15,'Capx - H2O'!$E$352:$AU$382,$H95-2015,FALSE)+BC95+BK95)</f>
        <v>0</v>
      </c>
      <c r="K95" s="16">
        <f ca="1">IF($H$16="","",HLOOKUP($H$16,'Capx - H2O'!$E$352:$AU$382,$H95-2015,FALSE)+BD95+BL95)</f>
        <v>0</v>
      </c>
      <c r="L95" s="16">
        <f ca="1">IF($H$17="","",HLOOKUP($H$17,'Capx - H2O'!$E$352:$AU$382,$H95-2015,FALSE)+BE95+BM95)</f>
        <v>0</v>
      </c>
      <c r="M95" s="16">
        <f ca="1">IF($H$18="","",HLOOKUP($H$18,'Capx - H2O'!$E$352:$AU$382,$H95-2015,FALSE)+BF95+BN95)</f>
        <v>0</v>
      </c>
      <c r="N95" s="16" t="str">
        <f>IF($H$19="","",HLOOKUP($H$19,'Capx - H2O'!$E$352:$AU$382,$H95-2015,FALSE)+BG95+BO95)</f>
        <v/>
      </c>
      <c r="O95" s="67"/>
      <c r="P95" s="67"/>
      <c r="Q95" s="67"/>
      <c r="R95" s="67"/>
      <c r="BA95" s="145">
        <v>2036</v>
      </c>
      <c r="BB95" s="16">
        <f ca="1">IF($E$14="",0,IF($H62&gt;$E$14,0,IF($H62-$E$14&lt;-3,0,OFFSET(Extras!$E$3,0,'Scenario 3'!$H62-'Scenario 3'!$E$14))))</f>
        <v>0</v>
      </c>
      <c r="BC95" s="16">
        <f ca="1">IF($E$15="",0,IF($H62&gt;$E$15,0,IF($H62-$E$15&lt;-3,0,OFFSET(Extras!$E$3,0,'Scenario 3'!$H62-'Scenario 3'!$E$15))))</f>
        <v>0</v>
      </c>
      <c r="BD95" s="16">
        <f ca="1">IF($E$16="",0,IF($H62&gt;$E$16,0,IF($H62-$E$16&lt;-3,0,OFFSET(Extras!$E$3,0,'Scenario 3'!$H62-'Scenario 3'!$E$16))))</f>
        <v>0</v>
      </c>
      <c r="BE95" s="16">
        <f ca="1">IF($E$17="",0,IF($H62&gt;$E$17,0,IF($H62-$E$17&lt;-3,0,OFFSET(Extras!$E$3,0,'Scenario 3'!$H62-'Scenario 3'!$E$17))))</f>
        <v>0</v>
      </c>
      <c r="BF95" s="16">
        <f ca="1">IF($E$18="",0,IF($H62&gt;$E$18,0,IF($H62-$E$18&lt;-3,0,OFFSET(Extras!$E$3,0,'Scenario 3'!$H62-'Scenario 3'!$E$18))))</f>
        <v>0</v>
      </c>
      <c r="BG95" s="16">
        <f ca="1">IF($E$19="",0,IF($H62&gt;$E$19,0,IF($H62-$E$19&lt;-3,0,OFFSET(Extras!$E$3,0,'Scenario 3'!$H62-'Scenario 3'!$E$19))))</f>
        <v>0</v>
      </c>
      <c r="BI95" s="145">
        <v>2036</v>
      </c>
      <c r="BJ95" s="16">
        <f ca="1">IF($G$14="",0,IF($H62&gt;$G$14,0,IF($H62-$G$14&lt;-3,0,OFFSET(Extras!$E$4,0,'Scenario 3'!$H62-'Scenario 3'!$G$14))))</f>
        <v>0</v>
      </c>
      <c r="BK95" s="16">
        <f ca="1">IF($G$15="",0,IF($H62&gt;$G$15,0,IF($H62-$G$15&lt;-3,0,OFFSET(Extras!$E$4,0,'Scenario 3'!$H62-'Scenario 3'!$G$15))))</f>
        <v>0</v>
      </c>
      <c r="BL95" s="16">
        <f ca="1">IF($G$16="",0,IF($H62&gt;$G$16,0,IF($H62-$G$16&lt;-3,0,OFFSET(Extras!$E$4,0,'Scenario 3'!$H62-'Scenario 3'!$G$16))))</f>
        <v>0</v>
      </c>
      <c r="BM95" s="16">
        <f ca="1">IF($G$17="",0,IF($H62&gt;$G$17,0,IF($H62-$G$17&lt;-3,0,OFFSET(Extras!$E$4,0,'Scenario 3'!$H62-'Scenario 3'!$G$17))))</f>
        <v>0</v>
      </c>
      <c r="BN95" s="16">
        <f ca="1">IF($G$18="",0,IF($H62&gt;$G$18,0,IF($H62-$G$18&lt;-3,0,OFFSET(Extras!$E$4,0,'Scenario 3'!$H62-'Scenario 3'!$G$18))))</f>
        <v>0</v>
      </c>
      <c r="BO95" s="16">
        <f ca="1">IF($G$19="",0,IF($H62&gt;$G$19,0,IF($H62-$G$19&lt;-3,0,OFFSET(Extras!$E$4,0,'Scenario 3'!$H62-'Scenario 3'!$G$19))))</f>
        <v>0</v>
      </c>
    </row>
    <row r="96" spans="1:67">
      <c r="A96" s="67"/>
      <c r="B96" s="67"/>
      <c r="C96" s="67"/>
      <c r="D96" s="67"/>
      <c r="E96" s="67"/>
      <c r="F96" s="67"/>
      <c r="G96" s="67"/>
      <c r="H96" s="20">
        <v>2037</v>
      </c>
      <c r="I96" s="16">
        <f ca="1">IF($H$14="","",HLOOKUP($H$14,'Capx - H2O'!$E$352:$AU$382,$H96-2015,FALSE)+BB96+BJ96)</f>
        <v>0</v>
      </c>
      <c r="J96" s="16">
        <f ca="1">IF($H$15="","",HLOOKUP($H$15,'Capx - H2O'!$E$352:$AU$382,$H96-2015,FALSE)+BC96+BK96)</f>
        <v>0</v>
      </c>
      <c r="K96" s="16">
        <f ca="1">IF($H$16="","",HLOOKUP($H$16,'Capx - H2O'!$E$352:$AU$382,$H96-2015,FALSE)+BD96+BL96)</f>
        <v>0</v>
      </c>
      <c r="L96" s="16">
        <f ca="1">IF($H$17="","",HLOOKUP($H$17,'Capx - H2O'!$E$352:$AU$382,$H96-2015,FALSE)+BE96+BM96)</f>
        <v>0</v>
      </c>
      <c r="M96" s="16">
        <f ca="1">IF($H$18="","",HLOOKUP($H$18,'Capx - H2O'!$E$352:$AU$382,$H96-2015,FALSE)+BF96+BN96)</f>
        <v>0</v>
      </c>
      <c r="N96" s="16" t="str">
        <f>IF($H$19="","",HLOOKUP($H$19,'Capx - H2O'!$E$352:$AU$382,$H96-2015,FALSE)+BG96+BO96)</f>
        <v/>
      </c>
      <c r="O96" s="67"/>
      <c r="P96" s="67"/>
      <c r="Q96" s="67"/>
      <c r="R96" s="67"/>
      <c r="BA96" s="145">
        <v>2037</v>
      </c>
      <c r="BB96" s="16">
        <f ca="1">IF($E$14="",0,IF($H63&gt;$E$14,0,IF($H63-$E$14&lt;-3,0,OFFSET(Extras!$E$3,0,'Scenario 3'!$H63-'Scenario 3'!$E$14))))</f>
        <v>0</v>
      </c>
      <c r="BC96" s="16">
        <f ca="1">IF($E$15="",0,IF($H63&gt;$E$15,0,IF($H63-$E$15&lt;-3,0,OFFSET(Extras!$E$3,0,'Scenario 3'!$H63-'Scenario 3'!$E$15))))</f>
        <v>0</v>
      </c>
      <c r="BD96" s="16">
        <f ca="1">IF($E$16="",0,IF($H63&gt;$E$16,0,IF($H63-$E$16&lt;-3,0,OFFSET(Extras!$E$3,0,'Scenario 3'!$H63-'Scenario 3'!$E$16))))</f>
        <v>0</v>
      </c>
      <c r="BE96" s="16">
        <f ca="1">IF($E$17="",0,IF($H63&gt;$E$17,0,IF($H63-$E$17&lt;-3,0,OFFSET(Extras!$E$3,0,'Scenario 3'!$H63-'Scenario 3'!$E$17))))</f>
        <v>0</v>
      </c>
      <c r="BF96" s="16">
        <f ca="1">IF($E$18="",0,IF($H63&gt;$E$18,0,IF($H63-$E$18&lt;-3,0,OFFSET(Extras!$E$3,0,'Scenario 3'!$H63-'Scenario 3'!$E$18))))</f>
        <v>0</v>
      </c>
      <c r="BG96" s="16">
        <f ca="1">IF($E$19="",0,IF($H63&gt;$E$19,0,IF($H63-$E$19&lt;-3,0,OFFSET(Extras!$E$3,0,'Scenario 3'!$H63-'Scenario 3'!$E$19))))</f>
        <v>0</v>
      </c>
      <c r="BI96" s="145">
        <v>2037</v>
      </c>
      <c r="BJ96" s="16">
        <f ca="1">IF($G$14="",0,IF($H63&gt;$G$14,0,IF($H63-$G$14&lt;-3,0,OFFSET(Extras!$E$4,0,'Scenario 3'!$H63-'Scenario 3'!$G$14))))</f>
        <v>0</v>
      </c>
      <c r="BK96" s="16">
        <f ca="1">IF($G$15="",0,IF($H63&gt;$G$15,0,IF($H63-$G$15&lt;-3,0,OFFSET(Extras!$E$4,0,'Scenario 3'!$H63-'Scenario 3'!$G$15))))</f>
        <v>0</v>
      </c>
      <c r="BL96" s="16">
        <f ca="1">IF($G$16="",0,IF($H63&gt;$G$16,0,IF($H63-$G$16&lt;-3,0,OFFSET(Extras!$E$4,0,'Scenario 3'!$H63-'Scenario 3'!$G$16))))</f>
        <v>0</v>
      </c>
      <c r="BM96" s="16">
        <f ca="1">IF($G$17="",0,IF($H63&gt;$G$17,0,IF($H63-$G$17&lt;-3,0,OFFSET(Extras!$E$4,0,'Scenario 3'!$H63-'Scenario 3'!$G$17))))</f>
        <v>0</v>
      </c>
      <c r="BN96" s="16">
        <f ca="1">IF($G$18="",0,IF($H63&gt;$G$18,0,IF($H63-$G$18&lt;-3,0,OFFSET(Extras!$E$4,0,'Scenario 3'!$H63-'Scenario 3'!$G$18))))</f>
        <v>0</v>
      </c>
      <c r="BO96" s="16">
        <f ca="1">IF($G$19="",0,IF($H63&gt;$G$19,0,IF($H63-$G$19&lt;-3,0,OFFSET(Extras!$E$4,0,'Scenario 3'!$H63-'Scenario 3'!$G$19))))</f>
        <v>0</v>
      </c>
    </row>
    <row r="97" spans="1:67">
      <c r="A97" s="67"/>
      <c r="B97" s="67"/>
      <c r="C97" s="67"/>
      <c r="D97" s="67"/>
      <c r="E97" s="67"/>
      <c r="F97" s="67"/>
      <c r="G97" s="67"/>
      <c r="H97" s="20">
        <v>2038</v>
      </c>
      <c r="I97" s="16">
        <f ca="1">IF($H$14="","",HLOOKUP($H$14,'Capx - H2O'!$E$352:$AU$382,$H97-2015,FALSE)+BB97+BJ97)</f>
        <v>0</v>
      </c>
      <c r="J97" s="16">
        <f ca="1">IF($H$15="","",HLOOKUP($H$15,'Capx - H2O'!$E$352:$AU$382,$H97-2015,FALSE)+BC97+BK97)</f>
        <v>0</v>
      </c>
      <c r="K97" s="16">
        <f ca="1">IF($H$16="","",HLOOKUP($H$16,'Capx - H2O'!$E$352:$AU$382,$H97-2015,FALSE)+BD97+BL97)</f>
        <v>0</v>
      </c>
      <c r="L97" s="16">
        <f ca="1">IF($H$17="","",HLOOKUP($H$17,'Capx - H2O'!$E$352:$AU$382,$H97-2015,FALSE)+BE97+BM97)</f>
        <v>0</v>
      </c>
      <c r="M97" s="16">
        <f ca="1">IF($H$18="","",HLOOKUP($H$18,'Capx - H2O'!$E$352:$AU$382,$H97-2015,FALSE)+BF97+BN97)</f>
        <v>0</v>
      </c>
      <c r="N97" s="16" t="str">
        <f>IF($H$19="","",HLOOKUP($H$19,'Capx - H2O'!$E$352:$AU$382,$H97-2015,FALSE)+BG97+BO97)</f>
        <v/>
      </c>
      <c r="O97" s="67"/>
      <c r="P97" s="67"/>
      <c r="Q97" s="67"/>
      <c r="R97" s="67"/>
      <c r="BA97" s="145">
        <v>2038</v>
      </c>
      <c r="BB97" s="16">
        <f ca="1">IF($E$14="",0,IF($H64&gt;$E$14,0,IF($H64-$E$14&lt;-3,0,OFFSET(Extras!$E$3,0,'Scenario 3'!$H64-'Scenario 3'!$E$14))))</f>
        <v>0</v>
      </c>
      <c r="BC97" s="16">
        <f ca="1">IF($E$15="",0,IF($H64&gt;$E$15,0,IF($H64-$E$15&lt;-3,0,OFFSET(Extras!$E$3,0,'Scenario 3'!$H64-'Scenario 3'!$E$15))))</f>
        <v>0</v>
      </c>
      <c r="BD97" s="16">
        <f ca="1">IF($E$16="",0,IF($H64&gt;$E$16,0,IF($H64-$E$16&lt;-3,0,OFFSET(Extras!$E$3,0,'Scenario 3'!$H64-'Scenario 3'!$E$16))))</f>
        <v>0</v>
      </c>
      <c r="BE97" s="16">
        <f ca="1">IF($E$17="",0,IF($H64&gt;$E$17,0,IF($H64-$E$17&lt;-3,0,OFFSET(Extras!$E$3,0,'Scenario 3'!$H64-'Scenario 3'!$E$17))))</f>
        <v>0</v>
      </c>
      <c r="BF97" s="16">
        <f ca="1">IF($E$18="",0,IF($H64&gt;$E$18,0,IF($H64-$E$18&lt;-3,0,OFFSET(Extras!$E$3,0,'Scenario 3'!$H64-'Scenario 3'!$E$18))))</f>
        <v>0</v>
      </c>
      <c r="BG97" s="16">
        <f ca="1">IF($E$19="",0,IF($H64&gt;$E$19,0,IF($H64-$E$19&lt;-3,0,OFFSET(Extras!$E$3,0,'Scenario 3'!$H64-'Scenario 3'!$E$19))))</f>
        <v>0</v>
      </c>
      <c r="BI97" s="145">
        <v>2038</v>
      </c>
      <c r="BJ97" s="16">
        <f ca="1">IF($G$14="",0,IF($H64&gt;$G$14,0,IF($H64-$G$14&lt;-3,0,OFFSET(Extras!$E$4,0,'Scenario 3'!$H64-'Scenario 3'!$G$14))))</f>
        <v>0</v>
      </c>
      <c r="BK97" s="16">
        <f ca="1">IF($G$15="",0,IF($H64&gt;$G$15,0,IF($H64-$G$15&lt;-3,0,OFFSET(Extras!$E$4,0,'Scenario 3'!$H64-'Scenario 3'!$G$15))))</f>
        <v>0</v>
      </c>
      <c r="BL97" s="16">
        <f ca="1">IF($G$16="",0,IF($H64&gt;$G$16,0,IF($H64-$G$16&lt;-3,0,OFFSET(Extras!$E$4,0,'Scenario 3'!$H64-'Scenario 3'!$G$16))))</f>
        <v>0</v>
      </c>
      <c r="BM97" s="16">
        <f ca="1">IF($G$17="",0,IF($H64&gt;$G$17,0,IF($H64-$G$17&lt;-3,0,OFFSET(Extras!$E$4,0,'Scenario 3'!$H64-'Scenario 3'!$G$17))))</f>
        <v>0</v>
      </c>
      <c r="BN97" s="16">
        <f ca="1">IF($G$18="",0,IF($H64&gt;$G$18,0,IF($H64-$G$18&lt;-3,0,OFFSET(Extras!$E$4,0,'Scenario 3'!$H64-'Scenario 3'!$G$18))))</f>
        <v>0</v>
      </c>
      <c r="BO97" s="16">
        <f ca="1">IF($G$19="",0,IF($H64&gt;$G$19,0,IF($H64-$G$19&lt;-3,0,OFFSET(Extras!$E$4,0,'Scenario 3'!$H64-'Scenario 3'!$G$19))))</f>
        <v>0</v>
      </c>
    </row>
    <row r="98" spans="1:67">
      <c r="A98" s="67"/>
      <c r="B98" s="67"/>
      <c r="C98" s="67"/>
      <c r="D98" s="67"/>
      <c r="E98" s="67"/>
      <c r="F98" s="67"/>
      <c r="G98" s="67"/>
      <c r="H98" s="20">
        <v>2039</v>
      </c>
      <c r="I98" s="16">
        <f ca="1">IF($H$14="","",HLOOKUP($H$14,'Capx - H2O'!$E$352:$AU$382,$H98-2015,FALSE)+BB98+BJ98)</f>
        <v>0</v>
      </c>
      <c r="J98" s="16">
        <f ca="1">IF($H$15="","",HLOOKUP($H$15,'Capx - H2O'!$E$352:$AU$382,$H98-2015,FALSE)+BC98+BK98)</f>
        <v>0</v>
      </c>
      <c r="K98" s="16">
        <f ca="1">IF($H$16="","",HLOOKUP($H$16,'Capx - H2O'!$E$352:$AU$382,$H98-2015,FALSE)+BD98+BL98)</f>
        <v>0</v>
      </c>
      <c r="L98" s="16">
        <f ca="1">IF($H$17="","",HLOOKUP($H$17,'Capx - H2O'!$E$352:$AU$382,$H98-2015,FALSE)+BE98+BM98)</f>
        <v>0</v>
      </c>
      <c r="M98" s="16">
        <f ca="1">IF($H$18="","",HLOOKUP($H$18,'Capx - H2O'!$E$352:$AU$382,$H98-2015,FALSE)+BF98+BN98)</f>
        <v>0</v>
      </c>
      <c r="N98" s="16" t="str">
        <f>IF($H$19="","",HLOOKUP($H$19,'Capx - H2O'!$E$352:$AU$382,$H98-2015,FALSE)+BG98+BO98)</f>
        <v/>
      </c>
      <c r="O98" s="67"/>
      <c r="P98" s="67"/>
      <c r="Q98" s="67"/>
      <c r="R98" s="67"/>
      <c r="BA98" s="145">
        <v>2039</v>
      </c>
      <c r="BB98" s="16">
        <f ca="1">IF($E$14="",0,IF($H65&gt;$E$14,0,IF($H65-$E$14&lt;-3,0,OFFSET(Extras!$E$3,0,'Scenario 3'!$H65-'Scenario 3'!$E$14))))</f>
        <v>0</v>
      </c>
      <c r="BC98" s="16">
        <f ca="1">IF($E$15="",0,IF($H65&gt;$E$15,0,IF($H65-$E$15&lt;-3,0,OFFSET(Extras!$E$3,0,'Scenario 3'!$H65-'Scenario 3'!$E$15))))</f>
        <v>0</v>
      </c>
      <c r="BD98" s="16">
        <f ca="1">IF($E$16="",0,IF($H65&gt;$E$16,0,IF($H65-$E$16&lt;-3,0,OFFSET(Extras!$E$3,0,'Scenario 3'!$H65-'Scenario 3'!$E$16))))</f>
        <v>0</v>
      </c>
      <c r="BE98" s="16">
        <f ca="1">IF($E$17="",0,IF($H65&gt;$E$17,0,IF($H65-$E$17&lt;-3,0,OFFSET(Extras!$E$3,0,'Scenario 3'!$H65-'Scenario 3'!$E$17))))</f>
        <v>0</v>
      </c>
      <c r="BF98" s="16">
        <f ca="1">IF($E$18="",0,IF($H65&gt;$E$18,0,IF($H65-$E$18&lt;-3,0,OFFSET(Extras!$E$3,0,'Scenario 3'!$H65-'Scenario 3'!$E$18))))</f>
        <v>0</v>
      </c>
      <c r="BG98" s="16">
        <f ca="1">IF($E$19="",0,IF($H65&gt;$E$19,0,IF($H65-$E$19&lt;-3,0,OFFSET(Extras!$E$3,0,'Scenario 3'!$H65-'Scenario 3'!$E$19))))</f>
        <v>0</v>
      </c>
      <c r="BI98" s="145">
        <v>2039</v>
      </c>
      <c r="BJ98" s="16">
        <f ca="1">IF($G$14="",0,IF($H65&gt;$G$14,0,IF($H65-$G$14&lt;-3,0,OFFSET(Extras!$E$4,0,'Scenario 3'!$H65-'Scenario 3'!$G$14))))</f>
        <v>0</v>
      </c>
      <c r="BK98" s="16">
        <f ca="1">IF($G$15="",0,IF($H65&gt;$G$15,0,IF($H65-$G$15&lt;-3,0,OFFSET(Extras!$E$4,0,'Scenario 3'!$H65-'Scenario 3'!$G$15))))</f>
        <v>0</v>
      </c>
      <c r="BL98" s="16">
        <f ca="1">IF($G$16="",0,IF($H65&gt;$G$16,0,IF($H65-$G$16&lt;-3,0,OFFSET(Extras!$E$4,0,'Scenario 3'!$H65-'Scenario 3'!$G$16))))</f>
        <v>0</v>
      </c>
      <c r="BM98" s="16">
        <f ca="1">IF($G$17="",0,IF($H65&gt;$G$17,0,IF($H65-$G$17&lt;-3,0,OFFSET(Extras!$E$4,0,'Scenario 3'!$H65-'Scenario 3'!$G$17))))</f>
        <v>0</v>
      </c>
      <c r="BN98" s="16">
        <f ca="1">IF($G$18="",0,IF($H65&gt;$G$18,0,IF($H65-$G$18&lt;-3,0,OFFSET(Extras!$E$4,0,'Scenario 3'!$H65-'Scenario 3'!$G$18))))</f>
        <v>0</v>
      </c>
      <c r="BO98" s="16">
        <f ca="1">IF($G$19="",0,IF($H65&gt;$G$19,0,IF($H65-$G$19&lt;-3,0,OFFSET(Extras!$E$4,0,'Scenario 3'!$H65-'Scenario 3'!$G$19))))</f>
        <v>0</v>
      </c>
    </row>
    <row r="99" spans="1:67">
      <c r="A99" s="67"/>
      <c r="B99" s="67"/>
      <c r="C99" s="67"/>
      <c r="D99" s="67"/>
      <c r="E99" s="67"/>
      <c r="F99" s="67"/>
      <c r="G99" s="67"/>
      <c r="H99" s="20">
        <v>2040</v>
      </c>
      <c r="I99" s="16">
        <f ca="1">IF($H$14="","",HLOOKUP($H$14,'Capx - H2O'!$E$352:$AU$382,$H99-2015,FALSE)+BB99+BJ99)</f>
        <v>0</v>
      </c>
      <c r="J99" s="16">
        <f ca="1">IF($H$15="","",HLOOKUP($H$15,'Capx - H2O'!$E$352:$AU$382,$H99-2015,FALSE)+BC99+BK99)</f>
        <v>0</v>
      </c>
      <c r="K99" s="16">
        <f ca="1">IF($H$16="","",HLOOKUP($H$16,'Capx - H2O'!$E$352:$AU$382,$H99-2015,FALSE)+BD99+BL99)</f>
        <v>0</v>
      </c>
      <c r="L99" s="16">
        <f ca="1">IF($H$17="","",HLOOKUP($H$17,'Capx - H2O'!$E$352:$AU$382,$H99-2015,FALSE)+BE99+BM99)</f>
        <v>0</v>
      </c>
      <c r="M99" s="16">
        <f ca="1">IF($H$18="","",HLOOKUP($H$18,'Capx - H2O'!$E$352:$AU$382,$H99-2015,FALSE)+BF99+BN99)</f>
        <v>0</v>
      </c>
      <c r="N99" s="16" t="str">
        <f>IF($H$19="","",HLOOKUP($H$19,'Capx - H2O'!$E$352:$AU$382,$H99-2015,FALSE)+BG99+BO99)</f>
        <v/>
      </c>
      <c r="O99" s="67"/>
      <c r="P99" s="67"/>
      <c r="Q99" s="67"/>
      <c r="R99" s="67"/>
      <c r="BA99" s="145">
        <v>2040</v>
      </c>
      <c r="BB99" s="16">
        <f ca="1">IF($E$14="",0,IF($H66&gt;$E$14,0,IF($H66-$E$14&lt;-3,0,OFFSET(Extras!$E$3,0,'Scenario 3'!$H66-'Scenario 3'!$E$14))))</f>
        <v>0</v>
      </c>
      <c r="BC99" s="16">
        <f ca="1">IF($E$15="",0,IF($H66&gt;$E$15,0,IF($H66-$E$15&lt;-3,0,OFFSET(Extras!$E$3,0,'Scenario 3'!$H66-'Scenario 3'!$E$15))))</f>
        <v>0</v>
      </c>
      <c r="BD99" s="16">
        <f ca="1">IF($E$16="",0,IF($H66&gt;$E$16,0,IF($H66-$E$16&lt;-3,0,OFFSET(Extras!$E$3,0,'Scenario 3'!$H66-'Scenario 3'!$E$16))))</f>
        <v>0</v>
      </c>
      <c r="BE99" s="16">
        <f ca="1">IF($E$17="",0,IF($H66&gt;$E$17,0,IF($H66-$E$17&lt;-3,0,OFFSET(Extras!$E$3,0,'Scenario 3'!$H66-'Scenario 3'!$E$17))))</f>
        <v>0</v>
      </c>
      <c r="BF99" s="16">
        <f ca="1">IF($E$18="",0,IF($H66&gt;$E$18,0,IF($H66-$E$18&lt;-3,0,OFFSET(Extras!$E$3,0,'Scenario 3'!$H66-'Scenario 3'!$E$18))))</f>
        <v>0</v>
      </c>
      <c r="BG99" s="16">
        <f ca="1">IF($E$19="",0,IF($H66&gt;$E$19,0,IF($H66-$E$19&lt;-3,0,OFFSET(Extras!$E$3,0,'Scenario 3'!$H66-'Scenario 3'!$E$19))))</f>
        <v>0</v>
      </c>
      <c r="BI99" s="145">
        <v>2040</v>
      </c>
      <c r="BJ99" s="16">
        <f ca="1">IF($G$14="",0,IF($H66&gt;$G$14,0,IF($H66-$G$14&lt;-3,0,OFFSET(Extras!$E$4,0,'Scenario 3'!$H66-'Scenario 3'!$G$14))))</f>
        <v>0</v>
      </c>
      <c r="BK99" s="16">
        <f ca="1">IF($G$15="",0,IF($H66&gt;$G$15,0,IF($H66-$G$15&lt;-3,0,OFFSET(Extras!$E$4,0,'Scenario 3'!$H66-'Scenario 3'!$G$15))))</f>
        <v>0</v>
      </c>
      <c r="BL99" s="16">
        <f ca="1">IF($G$16="",0,IF($H66&gt;$G$16,0,IF($H66-$G$16&lt;-3,0,OFFSET(Extras!$E$4,0,'Scenario 3'!$H66-'Scenario 3'!$G$16))))</f>
        <v>0</v>
      </c>
      <c r="BM99" s="16">
        <f ca="1">IF($G$17="",0,IF($H66&gt;$G$17,0,IF($H66-$G$17&lt;-3,0,OFFSET(Extras!$E$4,0,'Scenario 3'!$H66-'Scenario 3'!$G$17))))</f>
        <v>0</v>
      </c>
      <c r="BN99" s="16">
        <f ca="1">IF($G$18="",0,IF($H66&gt;$G$18,0,IF($H66-$G$18&lt;-3,0,OFFSET(Extras!$E$4,0,'Scenario 3'!$H66-'Scenario 3'!$G$18))))</f>
        <v>0</v>
      </c>
      <c r="BO99" s="16">
        <f ca="1">IF($G$19="",0,IF($H66&gt;$G$19,0,IF($H66-$G$19&lt;-3,0,OFFSET(Extras!$E$4,0,'Scenario 3'!$H66-'Scenario 3'!$G$19))))</f>
        <v>0</v>
      </c>
    </row>
    <row r="100" spans="1:67">
      <c r="A100" s="67"/>
      <c r="B100" s="67"/>
      <c r="C100" s="67"/>
      <c r="D100" s="67"/>
      <c r="E100" s="67"/>
      <c r="F100" s="67"/>
      <c r="G100" s="67"/>
      <c r="H100" s="20">
        <v>2041</v>
      </c>
      <c r="I100" s="16">
        <f ca="1">IF($H$14="","",HLOOKUP($H$14,'Capx - H2O'!$E$352:$AU$382,$H100-2015,FALSE)+BB100+BJ100)</f>
        <v>0</v>
      </c>
      <c r="J100" s="16">
        <f ca="1">IF($H$15="","",HLOOKUP($H$15,'Capx - H2O'!$E$352:$AU$382,$H100-2015,FALSE)+BC100+BK100)</f>
        <v>0</v>
      </c>
      <c r="K100" s="16">
        <f ca="1">IF($H$16="","",HLOOKUP($H$16,'Capx - H2O'!$E$352:$AU$382,$H100-2015,FALSE)+BD100+BL100)</f>
        <v>0</v>
      </c>
      <c r="L100" s="16">
        <f ca="1">IF($H$17="","",HLOOKUP($H$17,'Capx - H2O'!$E$352:$AU$382,$H100-2015,FALSE)+BE100+BM100)</f>
        <v>0</v>
      </c>
      <c r="M100" s="16">
        <f ca="1">IF($H$18="","",HLOOKUP($H$18,'Capx - H2O'!$E$352:$AU$382,$H100-2015,FALSE)+BF100+BN100)</f>
        <v>0</v>
      </c>
      <c r="N100" s="16" t="str">
        <f>IF($H$19="","",HLOOKUP($H$19,'Capx - H2O'!$E$352:$AU$382,$H100-2015,FALSE)+BG100+BO100)</f>
        <v/>
      </c>
      <c r="O100" s="67"/>
      <c r="P100" s="67"/>
      <c r="Q100" s="67"/>
      <c r="R100" s="67"/>
      <c r="BA100" s="145">
        <v>2041</v>
      </c>
      <c r="BB100" s="16">
        <f ca="1">IF($E$14="",0,IF($H67&gt;$E$14,0,IF($H67-$E$14&lt;-3,0,OFFSET(Extras!$E$3,0,'Scenario 3'!$H67-'Scenario 3'!$E$14))))</f>
        <v>0</v>
      </c>
      <c r="BC100" s="16">
        <f ca="1">IF($E$15="",0,IF($H67&gt;$E$15,0,IF($H67-$E$15&lt;-3,0,OFFSET(Extras!$E$3,0,'Scenario 3'!$H67-'Scenario 3'!$E$15))))</f>
        <v>0</v>
      </c>
      <c r="BD100" s="16">
        <f ca="1">IF($E$16="",0,IF($H67&gt;$E$16,0,IF($H67-$E$16&lt;-3,0,OFFSET(Extras!$E$3,0,'Scenario 3'!$H67-'Scenario 3'!$E$16))))</f>
        <v>0</v>
      </c>
      <c r="BE100" s="16">
        <f ca="1">IF($E$17="",0,IF($H67&gt;$E$17,0,IF($H67-$E$17&lt;-3,0,OFFSET(Extras!$E$3,0,'Scenario 3'!$H67-'Scenario 3'!$E$17))))</f>
        <v>0</v>
      </c>
      <c r="BF100" s="16">
        <f ca="1">IF($E$18="",0,IF($H67&gt;$E$18,0,IF($H67-$E$18&lt;-3,0,OFFSET(Extras!$E$3,0,'Scenario 3'!$H67-'Scenario 3'!$E$18))))</f>
        <v>0</v>
      </c>
      <c r="BG100" s="16">
        <f ca="1">IF($E$19="",0,IF($H67&gt;$E$19,0,IF($H67-$E$19&lt;-3,0,OFFSET(Extras!$E$3,0,'Scenario 3'!$H67-'Scenario 3'!$E$19))))</f>
        <v>0</v>
      </c>
      <c r="BI100" s="145">
        <v>2041</v>
      </c>
      <c r="BJ100" s="16">
        <f ca="1">IF($G$14="",0,IF($H67&gt;$G$14,0,IF($H67-$G$14&lt;-3,0,OFFSET(Extras!$E$4,0,'Scenario 3'!$H67-'Scenario 3'!$G$14))))</f>
        <v>0</v>
      </c>
      <c r="BK100" s="16">
        <f ca="1">IF($G$15="",0,IF($H67&gt;$G$15,0,IF($H67-$G$15&lt;-3,0,OFFSET(Extras!$E$4,0,'Scenario 3'!$H67-'Scenario 3'!$G$15))))</f>
        <v>0</v>
      </c>
      <c r="BL100" s="16">
        <f ca="1">IF($G$16="",0,IF($H67&gt;$G$16,0,IF($H67-$G$16&lt;-3,0,OFFSET(Extras!$E$4,0,'Scenario 3'!$H67-'Scenario 3'!$G$16))))</f>
        <v>0</v>
      </c>
      <c r="BM100" s="16">
        <f ca="1">IF($G$17="",0,IF($H67&gt;$G$17,0,IF($H67-$G$17&lt;-3,0,OFFSET(Extras!$E$4,0,'Scenario 3'!$H67-'Scenario 3'!$G$17))))</f>
        <v>0</v>
      </c>
      <c r="BN100" s="16">
        <f ca="1">IF($G$18="",0,IF($H67&gt;$G$18,0,IF($H67-$G$18&lt;-3,0,OFFSET(Extras!$E$4,0,'Scenario 3'!$H67-'Scenario 3'!$G$18))))</f>
        <v>0</v>
      </c>
      <c r="BO100" s="16">
        <f ca="1">IF($G$19="",0,IF($H67&gt;$G$19,0,IF($H67-$G$19&lt;-3,0,OFFSET(Extras!$E$4,0,'Scenario 3'!$H67-'Scenario 3'!$G$19))))</f>
        <v>0</v>
      </c>
    </row>
    <row r="101" spans="1:67">
      <c r="A101" s="67"/>
      <c r="B101" s="67"/>
      <c r="C101" s="67"/>
      <c r="D101" s="67"/>
      <c r="E101" s="67"/>
      <c r="F101" s="67"/>
      <c r="G101" s="67"/>
      <c r="H101" s="20">
        <v>2042</v>
      </c>
      <c r="I101" s="16">
        <f ca="1">IF($H$14="","",HLOOKUP($H$14,'Capx - H2O'!$E$352:$AU$382,$H101-2015,FALSE)+BB101+BJ101)</f>
        <v>0</v>
      </c>
      <c r="J101" s="16">
        <f ca="1">IF($H$15="","",HLOOKUP($H$15,'Capx - H2O'!$E$352:$AU$382,$H101-2015,FALSE)+BC101+BK101)</f>
        <v>0</v>
      </c>
      <c r="K101" s="16">
        <f ca="1">IF($H$16="","",HLOOKUP($H$16,'Capx - H2O'!$E$352:$AU$382,$H101-2015,FALSE)+BD101+BL101)</f>
        <v>0</v>
      </c>
      <c r="L101" s="16">
        <f ca="1">IF($H$17="","",HLOOKUP($H$17,'Capx - H2O'!$E$352:$AU$382,$H101-2015,FALSE)+BE101+BM101)</f>
        <v>0</v>
      </c>
      <c r="M101" s="16">
        <f ca="1">IF($H$18="","",HLOOKUP($H$18,'Capx - H2O'!$E$352:$AU$382,$H101-2015,FALSE)+BF101+BN101)</f>
        <v>0</v>
      </c>
      <c r="N101" s="16" t="str">
        <f>IF($H$19="","",HLOOKUP($H$19,'Capx - H2O'!$E$352:$AU$382,$H101-2015,FALSE)+BG101+BO101)</f>
        <v/>
      </c>
      <c r="O101" s="67"/>
      <c r="P101" s="67"/>
      <c r="Q101" s="67"/>
      <c r="R101" s="67"/>
      <c r="BA101" s="145">
        <v>2042</v>
      </c>
      <c r="BB101" s="16">
        <f ca="1">IF($E$14="",0,IF($H68&gt;$E$14,0,IF($H68-$E$14&lt;-3,0,OFFSET(Extras!$E$3,0,'Scenario 3'!$H68-'Scenario 3'!$E$14))))</f>
        <v>0</v>
      </c>
      <c r="BC101" s="16">
        <f ca="1">IF($E$15="",0,IF($H68&gt;$E$15,0,IF($H68-$E$15&lt;-3,0,OFFSET(Extras!$E$3,0,'Scenario 3'!$H68-'Scenario 3'!$E$15))))</f>
        <v>0</v>
      </c>
      <c r="BD101" s="16">
        <f ca="1">IF($E$16="",0,IF($H68&gt;$E$16,0,IF($H68-$E$16&lt;-3,0,OFFSET(Extras!$E$3,0,'Scenario 3'!$H68-'Scenario 3'!$E$16))))</f>
        <v>0</v>
      </c>
      <c r="BE101" s="16">
        <f ca="1">IF($E$17="",0,IF($H68&gt;$E$17,0,IF($H68-$E$17&lt;-3,0,OFFSET(Extras!$E$3,0,'Scenario 3'!$H68-'Scenario 3'!$E$17))))</f>
        <v>0</v>
      </c>
      <c r="BF101" s="16">
        <f ca="1">IF($E$18="",0,IF($H68&gt;$E$18,0,IF($H68-$E$18&lt;-3,0,OFFSET(Extras!$E$3,0,'Scenario 3'!$H68-'Scenario 3'!$E$18))))</f>
        <v>0</v>
      </c>
      <c r="BG101" s="16">
        <f ca="1">IF($E$19="",0,IF($H68&gt;$E$19,0,IF($H68-$E$19&lt;-3,0,OFFSET(Extras!$E$3,0,'Scenario 3'!$H68-'Scenario 3'!$E$19))))</f>
        <v>0</v>
      </c>
      <c r="BI101" s="145">
        <v>2042</v>
      </c>
      <c r="BJ101" s="16">
        <f ca="1">IF($G$14="",0,IF($H68&gt;$G$14,0,IF($H68-$G$14&lt;-3,0,OFFSET(Extras!$E$4,0,'Scenario 3'!$H68-'Scenario 3'!$G$14))))</f>
        <v>0</v>
      </c>
      <c r="BK101" s="16">
        <f ca="1">IF($G$15="",0,IF($H68&gt;$G$15,0,IF($H68-$G$15&lt;-3,0,OFFSET(Extras!$E$4,0,'Scenario 3'!$H68-'Scenario 3'!$G$15))))</f>
        <v>0</v>
      </c>
      <c r="BL101" s="16">
        <f ca="1">IF($G$16="",0,IF($H68&gt;$G$16,0,IF($H68-$G$16&lt;-3,0,OFFSET(Extras!$E$4,0,'Scenario 3'!$H68-'Scenario 3'!$G$16))))</f>
        <v>0</v>
      </c>
      <c r="BM101" s="16">
        <f ca="1">IF($G$17="",0,IF($H68&gt;$G$17,0,IF($H68-$G$17&lt;-3,0,OFFSET(Extras!$E$4,0,'Scenario 3'!$H68-'Scenario 3'!$G$17))))</f>
        <v>0</v>
      </c>
      <c r="BN101" s="16">
        <f ca="1">IF($G$18="",0,IF($H68&gt;$G$18,0,IF($H68-$G$18&lt;-3,0,OFFSET(Extras!$E$4,0,'Scenario 3'!$H68-'Scenario 3'!$G$18))))</f>
        <v>0</v>
      </c>
      <c r="BO101" s="16">
        <f ca="1">IF($G$19="",0,IF($H68&gt;$G$19,0,IF($H68-$G$19&lt;-3,0,OFFSET(Extras!$E$4,0,'Scenario 3'!$H68-'Scenario 3'!$G$19))))</f>
        <v>0</v>
      </c>
    </row>
    <row r="102" spans="1:67">
      <c r="A102" s="67"/>
      <c r="B102" s="67"/>
      <c r="C102" s="67"/>
      <c r="D102" s="67"/>
      <c r="E102" s="67"/>
      <c r="F102" s="67"/>
      <c r="G102" s="67"/>
      <c r="H102" s="20">
        <v>2043</v>
      </c>
      <c r="I102" s="16">
        <f ca="1">IF($H$14="","",HLOOKUP($H$14,'Capx - H2O'!$E$352:$AU$382,$H102-2015,FALSE)+BB102+BJ102)</f>
        <v>0</v>
      </c>
      <c r="J102" s="16">
        <f ca="1">IF($H$15="","",HLOOKUP($H$15,'Capx - H2O'!$E$352:$AU$382,$H102-2015,FALSE)+BC102+BK102)</f>
        <v>0</v>
      </c>
      <c r="K102" s="16">
        <f ca="1">IF($H$16="","",HLOOKUP($H$16,'Capx - H2O'!$E$352:$AU$382,$H102-2015,FALSE)+BD102+BL102)</f>
        <v>0</v>
      </c>
      <c r="L102" s="16">
        <f ca="1">IF($H$17="","",HLOOKUP($H$17,'Capx - H2O'!$E$352:$AU$382,$H102-2015,FALSE)+BE102+BM102)</f>
        <v>0</v>
      </c>
      <c r="M102" s="16">
        <f ca="1">IF($H$18="","",HLOOKUP($H$18,'Capx - H2O'!$E$352:$AU$382,$H102-2015,FALSE)+BF102+BN102)</f>
        <v>0</v>
      </c>
      <c r="N102" s="16" t="str">
        <f>IF($H$19="","",HLOOKUP($H$19,'Capx - H2O'!$E$352:$AU$382,$H102-2015,FALSE)+BG102+BO102)</f>
        <v/>
      </c>
      <c r="O102" s="67"/>
      <c r="P102" s="67"/>
      <c r="Q102" s="67"/>
      <c r="R102" s="67"/>
      <c r="BA102" s="145">
        <v>2043</v>
      </c>
      <c r="BB102" s="16">
        <f ca="1">IF($E$14="",0,IF($H69&gt;$E$14,0,IF($H69-$E$14&lt;-3,0,OFFSET(Extras!$E$3,0,'Scenario 3'!$H69-'Scenario 3'!$E$14))))</f>
        <v>0</v>
      </c>
      <c r="BC102" s="16">
        <f ca="1">IF($E$15="",0,IF($H69&gt;$E$15,0,IF($H69-$E$15&lt;-3,0,OFFSET(Extras!$E$3,0,'Scenario 3'!$H69-'Scenario 3'!$E$15))))</f>
        <v>0</v>
      </c>
      <c r="BD102" s="16">
        <f ca="1">IF($E$16="",0,IF($H69&gt;$E$16,0,IF($H69-$E$16&lt;-3,0,OFFSET(Extras!$E$3,0,'Scenario 3'!$H69-'Scenario 3'!$E$16))))</f>
        <v>0</v>
      </c>
      <c r="BE102" s="16">
        <f ca="1">IF($E$17="",0,IF($H69&gt;$E$17,0,IF($H69-$E$17&lt;-3,0,OFFSET(Extras!$E$3,0,'Scenario 3'!$H69-'Scenario 3'!$E$17))))</f>
        <v>0</v>
      </c>
      <c r="BF102" s="16">
        <f ca="1">IF($E$18="",0,IF($H69&gt;$E$18,0,IF($H69-$E$18&lt;-3,0,OFFSET(Extras!$E$3,0,'Scenario 3'!$H69-'Scenario 3'!$E$18))))</f>
        <v>0</v>
      </c>
      <c r="BG102" s="16">
        <f ca="1">IF($E$19="",0,IF($H69&gt;$E$19,0,IF($H69-$E$19&lt;-3,0,OFFSET(Extras!$E$3,0,'Scenario 3'!$H69-'Scenario 3'!$E$19))))</f>
        <v>0</v>
      </c>
      <c r="BI102" s="145">
        <v>2043</v>
      </c>
      <c r="BJ102" s="16">
        <f ca="1">IF($G$14="",0,IF($H69&gt;$G$14,0,IF($H69-$G$14&lt;-3,0,OFFSET(Extras!$E$4,0,'Scenario 3'!$H69-'Scenario 3'!$G$14))))</f>
        <v>0</v>
      </c>
      <c r="BK102" s="16">
        <f ca="1">IF($G$15="",0,IF($H69&gt;$G$15,0,IF($H69-$G$15&lt;-3,0,OFFSET(Extras!$E$4,0,'Scenario 3'!$H69-'Scenario 3'!$G$15))))</f>
        <v>0</v>
      </c>
      <c r="BL102" s="16">
        <f ca="1">IF($G$16="",0,IF($H69&gt;$G$16,0,IF($H69-$G$16&lt;-3,0,OFFSET(Extras!$E$4,0,'Scenario 3'!$H69-'Scenario 3'!$G$16))))</f>
        <v>0</v>
      </c>
      <c r="BM102" s="16">
        <f ca="1">IF($G$17="",0,IF($H69&gt;$G$17,0,IF($H69-$G$17&lt;-3,0,OFFSET(Extras!$E$4,0,'Scenario 3'!$H69-'Scenario 3'!$G$17))))</f>
        <v>0</v>
      </c>
      <c r="BN102" s="16">
        <f ca="1">IF($G$18="",0,IF($H69&gt;$G$18,0,IF($H69-$G$18&lt;-3,0,OFFSET(Extras!$E$4,0,'Scenario 3'!$H69-'Scenario 3'!$G$18))))</f>
        <v>0</v>
      </c>
      <c r="BO102" s="16">
        <f ca="1">IF($G$19="",0,IF($H69&gt;$G$19,0,IF($H69-$G$19&lt;-3,0,OFFSET(Extras!$E$4,0,'Scenario 3'!$H69-'Scenario 3'!$G$19))))</f>
        <v>0</v>
      </c>
    </row>
    <row r="103" spans="1:67">
      <c r="A103" s="67"/>
      <c r="B103" s="67"/>
      <c r="C103" s="67"/>
      <c r="D103" s="67"/>
      <c r="E103" s="67"/>
      <c r="F103" s="67"/>
      <c r="G103" s="67"/>
      <c r="H103" s="20">
        <v>2044</v>
      </c>
      <c r="I103" s="16">
        <f ca="1">IF($H$14="","",HLOOKUP($H$14,'Capx - H2O'!$E$352:$AU$382,$H103-2015,FALSE)+BB103+BJ103)</f>
        <v>0</v>
      </c>
      <c r="J103" s="16">
        <f ca="1">IF($H$15="","",HLOOKUP($H$15,'Capx - H2O'!$E$352:$AU$382,$H103-2015,FALSE)+BC103+BK103)</f>
        <v>0</v>
      </c>
      <c r="K103" s="16">
        <f ca="1">IF($H$16="","",HLOOKUP($H$16,'Capx - H2O'!$E$352:$AU$382,$H103-2015,FALSE)+BD103+BL103)</f>
        <v>0</v>
      </c>
      <c r="L103" s="16">
        <f ca="1">IF($H$17="","",HLOOKUP($H$17,'Capx - H2O'!$E$352:$AU$382,$H103-2015,FALSE)+BE103+BM103)</f>
        <v>0</v>
      </c>
      <c r="M103" s="16">
        <f ca="1">IF($H$18="","",HLOOKUP($H$18,'Capx - H2O'!$E$352:$AU$382,$H103-2015,FALSE)+BF103+BN103)</f>
        <v>0</v>
      </c>
      <c r="N103" s="16" t="str">
        <f>IF($H$19="","",HLOOKUP($H$19,'Capx - H2O'!$E$352:$AU$382,$H103-2015,FALSE)+BG103+BO103)</f>
        <v/>
      </c>
      <c r="O103" s="67"/>
      <c r="P103" s="67"/>
      <c r="Q103" s="67"/>
      <c r="R103" s="67"/>
      <c r="BA103" s="145">
        <v>2044</v>
      </c>
      <c r="BB103" s="16">
        <f ca="1">IF($E$14="",0,IF($H70&gt;$E$14,0,IF($H70-$E$14&lt;-3,0,OFFSET(Extras!$E$3,0,'Scenario 3'!$H70-'Scenario 3'!$E$14))))</f>
        <v>0</v>
      </c>
      <c r="BC103" s="16">
        <f ca="1">IF($E$15="",0,IF($H70&gt;$E$15,0,IF($H70-$E$15&lt;-3,0,OFFSET(Extras!$E$3,0,'Scenario 3'!$H70-'Scenario 3'!$E$15))))</f>
        <v>0</v>
      </c>
      <c r="BD103" s="16">
        <f ca="1">IF($E$16="",0,IF($H70&gt;$E$16,0,IF($H70-$E$16&lt;-3,0,OFFSET(Extras!$E$3,0,'Scenario 3'!$H70-'Scenario 3'!$E$16))))</f>
        <v>0</v>
      </c>
      <c r="BE103" s="16">
        <f ca="1">IF($E$17="",0,IF($H70&gt;$E$17,0,IF($H70-$E$17&lt;-3,0,OFFSET(Extras!$E$3,0,'Scenario 3'!$H70-'Scenario 3'!$E$17))))</f>
        <v>0</v>
      </c>
      <c r="BF103" s="16">
        <f ca="1">IF($E$18="",0,IF($H70&gt;$E$18,0,IF($H70-$E$18&lt;-3,0,OFFSET(Extras!$E$3,0,'Scenario 3'!$H70-'Scenario 3'!$E$18))))</f>
        <v>0</v>
      </c>
      <c r="BG103" s="16">
        <f ca="1">IF($E$19="",0,IF($H70&gt;$E$19,0,IF($H70-$E$19&lt;-3,0,OFFSET(Extras!$E$3,0,'Scenario 3'!$H70-'Scenario 3'!$E$19))))</f>
        <v>0</v>
      </c>
      <c r="BI103" s="145">
        <v>2044</v>
      </c>
      <c r="BJ103" s="16">
        <f ca="1">IF($G$14="",0,IF($H70&gt;$G$14,0,IF($H70-$G$14&lt;-3,0,OFFSET(Extras!$E$4,0,'Scenario 3'!$H70-'Scenario 3'!$G$14))))</f>
        <v>0</v>
      </c>
      <c r="BK103" s="16">
        <f ca="1">IF($G$15="",0,IF($H70&gt;$G$15,0,IF($H70-$G$15&lt;-3,0,OFFSET(Extras!$E$4,0,'Scenario 3'!$H70-'Scenario 3'!$G$15))))</f>
        <v>0</v>
      </c>
      <c r="BL103" s="16">
        <f ca="1">IF($G$16="",0,IF($H70&gt;$G$16,0,IF($H70-$G$16&lt;-3,0,OFFSET(Extras!$E$4,0,'Scenario 3'!$H70-'Scenario 3'!$G$16))))</f>
        <v>0</v>
      </c>
      <c r="BM103" s="16">
        <f ca="1">IF($G$17="",0,IF($H70&gt;$G$17,0,IF($H70-$G$17&lt;-3,0,OFFSET(Extras!$E$4,0,'Scenario 3'!$H70-'Scenario 3'!$G$17))))</f>
        <v>0</v>
      </c>
      <c r="BN103" s="16">
        <f ca="1">IF($G$18="",0,IF($H70&gt;$G$18,0,IF($H70-$G$18&lt;-3,0,OFFSET(Extras!$E$4,0,'Scenario 3'!$H70-'Scenario 3'!$G$18))))</f>
        <v>0</v>
      </c>
      <c r="BO103" s="16">
        <f ca="1">IF($G$19="",0,IF($H70&gt;$G$19,0,IF($H70-$G$19&lt;-3,0,OFFSET(Extras!$E$4,0,'Scenario 3'!$H70-'Scenario 3'!$G$19))))</f>
        <v>0</v>
      </c>
    </row>
    <row r="104" spans="1:67">
      <c r="A104" s="67"/>
      <c r="B104" s="67"/>
      <c r="C104" s="67"/>
      <c r="D104" s="67"/>
      <c r="E104" s="67"/>
      <c r="F104" s="67"/>
      <c r="G104" s="67"/>
      <c r="H104" s="21">
        <v>2045</v>
      </c>
      <c r="I104" s="16">
        <f ca="1">IF($H$14="","",HLOOKUP($H$14,'Capx - H2O'!$E$352:$AU$382,$H104-2015,FALSE)+BB104+BJ104)</f>
        <v>0</v>
      </c>
      <c r="J104" s="16">
        <f ca="1">IF($H$15="","",HLOOKUP($H$15,'Capx - H2O'!$E$352:$AU$382,$H104-2015,FALSE)+BC104+BK104)</f>
        <v>0</v>
      </c>
      <c r="K104" s="16">
        <f ca="1">IF($H$16="","",HLOOKUP($H$16,'Capx - H2O'!$E$352:$AU$382,$H104-2015,FALSE)+BD104+BL104)</f>
        <v>0</v>
      </c>
      <c r="L104" s="16">
        <f ca="1">IF($H$17="","",HLOOKUP($H$17,'Capx - H2O'!$E$352:$AU$382,$H104-2015,FALSE)+BE104+BM104)</f>
        <v>0</v>
      </c>
      <c r="M104" s="16">
        <f ca="1">IF($H$18="","",HLOOKUP($H$18,'Capx - H2O'!$E$352:$AU$382,$H104-2015,FALSE)+BF104+BN104)</f>
        <v>0</v>
      </c>
      <c r="N104" s="16" t="str">
        <f>IF($H$19="","",HLOOKUP($H$19,'Capx - H2O'!$E$352:$AU$382,$H104-2015,FALSE)+BG104+BO104)</f>
        <v/>
      </c>
      <c r="O104" s="67"/>
      <c r="P104" s="67"/>
      <c r="Q104" s="67"/>
      <c r="R104" s="67"/>
      <c r="BA104" s="103">
        <v>2045</v>
      </c>
      <c r="BB104" s="17">
        <f ca="1">IF($E$14="",0,IF($H71&gt;$E$14,0,IF($H71-$E$14&lt;-3,0,OFFSET(Extras!$E$3,0,'Scenario 3'!$H71-'Scenario 3'!$E$14))))</f>
        <v>0</v>
      </c>
      <c r="BC104" s="17">
        <f ca="1">IF($E$15="",0,IF($H71&gt;$E$15,0,IF($H71-$E$15&lt;-3,0,OFFSET(Extras!$E$3,0,'Scenario 3'!$H71-'Scenario 3'!$E$15))))</f>
        <v>0</v>
      </c>
      <c r="BD104" s="17">
        <f ca="1">IF($E$16="",0,IF($H71&gt;$E$16,0,IF($H71-$E$16&lt;-3,0,OFFSET(Extras!$E$3,0,'Scenario 3'!$H71-'Scenario 3'!$E$16))))</f>
        <v>0</v>
      </c>
      <c r="BE104" s="17">
        <f ca="1">IF($E$17="",0,IF($H71&gt;$E$17,0,IF($H71-$E$17&lt;-3,0,OFFSET(Extras!$E$3,0,'Scenario 3'!$H71-'Scenario 3'!$E$17))))</f>
        <v>0</v>
      </c>
      <c r="BF104" s="17">
        <f ca="1">IF($E$18="",0,IF($H71&gt;$E$18,0,IF($H71-$E$18&lt;-3,0,OFFSET(Extras!$E$3,0,'Scenario 3'!$H71-'Scenario 3'!$E$18))))</f>
        <v>0</v>
      </c>
      <c r="BG104" s="17">
        <f ca="1">IF($E$19="",0,IF($H71&gt;$E$19,0,IF($H71-$E$19&lt;-3,0,OFFSET(Extras!$E$3,0,'Scenario 3'!$H71-'Scenario 3'!$E$19))))</f>
        <v>0</v>
      </c>
      <c r="BI104" s="103">
        <v>2045</v>
      </c>
      <c r="BJ104" s="17">
        <f ca="1">IF($G$14="",0,IF($H71&gt;$G$14,0,IF($H71-$G$14&lt;-3,0,OFFSET(Extras!$E$4,0,'Scenario 3'!$H71-'Scenario 3'!$G$14))))</f>
        <v>0</v>
      </c>
      <c r="BK104" s="17">
        <f ca="1">IF($G$15="",0,IF($H71&gt;$G$15,0,IF($H71-$G$15&lt;-3,0,OFFSET(Extras!$E$4,0,'Scenario 3'!$H71-'Scenario 3'!$G$15))))</f>
        <v>0</v>
      </c>
      <c r="BL104" s="17">
        <f ca="1">IF($G$16="",0,IF($H71&gt;$G$16,0,IF($H71-$G$16&lt;-3,0,OFFSET(Extras!$E$4,0,'Scenario 3'!$H71-'Scenario 3'!$G$16))))</f>
        <v>0</v>
      </c>
      <c r="BM104" s="17">
        <f ca="1">IF($G$17="",0,IF($H71&gt;$G$17,0,IF($H71-$G$17&lt;-3,0,OFFSET(Extras!$E$4,0,'Scenario 3'!$H71-'Scenario 3'!$G$17))))</f>
        <v>0</v>
      </c>
      <c r="BN104" s="17">
        <f ca="1">IF($G$18="",0,IF($H71&gt;$G$18,0,IF($H71-$G$18&lt;-3,0,OFFSET(Extras!$E$4,0,'Scenario 3'!$H71-'Scenario 3'!$G$18))))</f>
        <v>0</v>
      </c>
      <c r="BO104" s="17">
        <f ca="1">IF($G$19="",0,IF($H71&gt;$G$19,0,IF($H71-$G$19&lt;-3,0,OFFSET(Extras!$E$4,0,'Scenario 3'!$H71-'Scenario 3'!$G$19))))</f>
        <v>0</v>
      </c>
    </row>
    <row r="105" spans="1:67">
      <c r="A105" s="67"/>
      <c r="B105" s="67"/>
      <c r="C105" s="67"/>
      <c r="D105" s="67"/>
      <c r="E105" s="67"/>
      <c r="F105" s="67"/>
      <c r="G105" s="67"/>
      <c r="H105" s="55" t="s">
        <v>26</v>
      </c>
      <c r="I105" s="54">
        <f t="shared" ref="I105:N105" ca="1" si="23">SUM(I76:I104)</f>
        <v>6417000</v>
      </c>
      <c r="J105" s="54">
        <f t="shared" ca="1" si="23"/>
        <v>6347000</v>
      </c>
      <c r="K105" s="54">
        <f t="shared" ca="1" si="23"/>
        <v>8632208</v>
      </c>
      <c r="L105" s="54">
        <f t="shared" ca="1" si="23"/>
        <v>5976000</v>
      </c>
      <c r="M105" s="54">
        <f t="shared" ca="1" si="23"/>
        <v>8814080.8032000009</v>
      </c>
      <c r="N105" s="54">
        <f t="shared" si="23"/>
        <v>0</v>
      </c>
      <c r="O105" s="67"/>
      <c r="P105" s="67"/>
      <c r="Q105" s="67"/>
      <c r="R105" s="67"/>
    </row>
    <row r="106" spans="1:67">
      <c r="A106" s="67"/>
      <c r="B106" s="42" t="s">
        <v>364</v>
      </c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25" t="s">
        <v>52</v>
      </c>
      <c r="AB106" s="25" t="s">
        <v>56</v>
      </c>
      <c r="AJ106" s="25" t="s">
        <v>54</v>
      </c>
      <c r="AS106" s="25" t="s">
        <v>57</v>
      </c>
      <c r="BA106" s="25"/>
      <c r="BI106" s="25"/>
    </row>
    <row r="107" spans="1:67">
      <c r="A107" s="67"/>
      <c r="B107" s="67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</row>
    <row r="108" spans="1:67">
      <c r="A108" s="67"/>
      <c r="B108" s="67"/>
      <c r="C108" s="67"/>
      <c r="D108" s="67"/>
      <c r="E108" s="67"/>
      <c r="F108" s="67"/>
      <c r="G108" s="67"/>
      <c r="H108" s="119" t="s">
        <v>33</v>
      </c>
      <c r="I108" s="119">
        <f t="shared" ref="I108:N108" si="24">I42</f>
        <v>3</v>
      </c>
      <c r="J108" s="119" t="str">
        <f t="shared" si="24"/>
        <v>3A</v>
      </c>
      <c r="K108" s="119" t="str">
        <f t="shared" si="24"/>
        <v>3B</v>
      </c>
      <c r="L108" s="119" t="str">
        <f t="shared" si="24"/>
        <v>3C</v>
      </c>
      <c r="M108" s="119" t="str">
        <f t="shared" si="24"/>
        <v>3D</v>
      </c>
      <c r="N108" s="119" t="str">
        <f t="shared" si="24"/>
        <v>3E</v>
      </c>
      <c r="O108" s="67"/>
      <c r="P108" s="67"/>
      <c r="Q108" s="67"/>
      <c r="R108" s="67"/>
      <c r="S108" s="119" t="s">
        <v>33</v>
      </c>
      <c r="T108" s="118" t="s">
        <v>27</v>
      </c>
      <c r="U108" s="159">
        <f t="shared" ref="U108:Z108" si="25">U42</f>
        <v>3</v>
      </c>
      <c r="V108" s="119" t="str">
        <f t="shared" si="25"/>
        <v>3A</v>
      </c>
      <c r="W108" s="119" t="str">
        <f t="shared" si="25"/>
        <v>3B</v>
      </c>
      <c r="X108" s="119" t="str">
        <f t="shared" si="25"/>
        <v>3C</v>
      </c>
      <c r="Y108" s="119" t="str">
        <f t="shared" si="25"/>
        <v>3D</v>
      </c>
      <c r="Z108" s="119" t="str">
        <f t="shared" si="25"/>
        <v>3E</v>
      </c>
      <c r="AB108" s="119" t="s">
        <v>33</v>
      </c>
      <c r="AC108" s="119">
        <f>U108</f>
        <v>3</v>
      </c>
      <c r="AD108" s="119" t="str">
        <f t="shared" ref="AD108:AH108" si="26">V108</f>
        <v>3A</v>
      </c>
      <c r="AE108" s="119" t="str">
        <f t="shared" si="26"/>
        <v>3B</v>
      </c>
      <c r="AF108" s="119" t="str">
        <f t="shared" si="26"/>
        <v>3C</v>
      </c>
      <c r="AG108" s="119" t="str">
        <f t="shared" si="26"/>
        <v>3D</v>
      </c>
      <c r="AH108" s="119" t="str">
        <f t="shared" si="26"/>
        <v>3E</v>
      </c>
      <c r="AJ108" s="119" t="s">
        <v>33</v>
      </c>
      <c r="AK108" s="118" t="s">
        <v>27</v>
      </c>
      <c r="AL108" s="119">
        <f t="shared" ref="AL108:AQ108" si="27">AL42</f>
        <v>3</v>
      </c>
      <c r="AM108" s="119" t="str">
        <f t="shared" si="27"/>
        <v>3A</v>
      </c>
      <c r="AN108" s="119" t="str">
        <f t="shared" si="27"/>
        <v>3B</v>
      </c>
      <c r="AO108" s="119" t="str">
        <f t="shared" si="27"/>
        <v>3C</v>
      </c>
      <c r="AP108" s="119" t="str">
        <f t="shared" si="27"/>
        <v>3D</v>
      </c>
      <c r="AQ108" s="119" t="str">
        <f t="shared" si="27"/>
        <v>3E</v>
      </c>
      <c r="AS108" s="119" t="s">
        <v>33</v>
      </c>
      <c r="AT108" s="119">
        <f>AL108</f>
        <v>3</v>
      </c>
      <c r="AU108" s="119" t="str">
        <f t="shared" ref="AU108:AY108" si="28">AM108</f>
        <v>3A</v>
      </c>
      <c r="AV108" s="119" t="str">
        <f t="shared" si="28"/>
        <v>3B</v>
      </c>
      <c r="AW108" s="119" t="str">
        <f t="shared" si="28"/>
        <v>3C</v>
      </c>
      <c r="AX108" s="119" t="str">
        <f t="shared" si="28"/>
        <v>3D</v>
      </c>
      <c r="AY108" s="119" t="str">
        <f t="shared" si="28"/>
        <v>3E</v>
      </c>
      <c r="BA108" s="120"/>
      <c r="BB108" s="138"/>
      <c r="BC108" s="138"/>
      <c r="BD108" s="138"/>
      <c r="BE108" s="138"/>
      <c r="BF108" s="138"/>
      <c r="BG108" s="138"/>
      <c r="BI108" s="120"/>
      <c r="BJ108" s="138"/>
      <c r="BK108" s="138"/>
      <c r="BL108" s="138"/>
      <c r="BM108" s="138"/>
      <c r="BN108" s="138"/>
      <c r="BO108" s="138"/>
    </row>
    <row r="109" spans="1:67">
      <c r="A109" s="67"/>
      <c r="B109" s="67"/>
      <c r="C109" s="67"/>
      <c r="D109" s="67"/>
      <c r="E109" s="67"/>
      <c r="F109" s="67"/>
      <c r="G109" s="67"/>
      <c r="H109" s="19">
        <v>2017</v>
      </c>
      <c r="I109" s="16">
        <f>AC109+AT109</f>
        <v>18063856.140000001</v>
      </c>
      <c r="J109" s="16">
        <f t="shared" ref="J109:N137" si="29">AD109+AU109</f>
        <v>18063856.140000001</v>
      </c>
      <c r="K109" s="16">
        <f t="shared" si="29"/>
        <v>18063856.140000001</v>
      </c>
      <c r="L109" s="16">
        <f t="shared" si="29"/>
        <v>18063856.140000001</v>
      </c>
      <c r="M109" s="16">
        <f t="shared" si="29"/>
        <v>18063856.140000001</v>
      </c>
      <c r="N109" s="16">
        <f t="shared" si="29"/>
        <v>0</v>
      </c>
      <c r="O109" s="67"/>
      <c r="P109" s="67"/>
      <c r="Q109" s="67"/>
      <c r="R109" s="67"/>
      <c r="S109" s="19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A</v>
      </c>
      <c r="V109" s="156" t="str">
        <f t="shared" ref="V109:V137" si="30">IF($S109&gt;$I$15,"Retired",IF($K$15="","A",IF($S109&lt;$K$15,"A",IF($S109&lt;=$I$15,"B"))))</f>
        <v>A</v>
      </c>
      <c r="W109" s="156" t="str">
        <f t="shared" ref="W109:W137" si="31">IF($S109&gt;$I$16,"Retired",IF($K$16="","A",IF($S109&lt;$K$16,"A",IF($S109&lt;=$I$16,"B"))))</f>
        <v>A</v>
      </c>
      <c r="X109" s="156" t="str">
        <f t="shared" ref="X109:X137" si="32">IF($S109&gt;$I$17,"Retired",IF($K$17="","A",IF($S109&lt;$K$17,"A",IF($S109&lt;=$I$17,"B"))))</f>
        <v>A</v>
      </c>
      <c r="Y109" s="156" t="str">
        <f t="shared" ref="Y109:Y137" si="33">IF($S109&gt;$I$18,"Retired",IF($K$18="","A",IF($S109&lt;$K$18,"A",IF($S109&lt;=$I$18,"B"))))</f>
        <v>A</v>
      </c>
      <c r="Z109" s="156" t="str">
        <f t="shared" ref="Z109:Z137" si="34">IF($S109&gt;$I$19,"Retired",IF($K$19="","A",IF($S109&lt;$K$19,"A",IF($S109&lt;=$I$19,"B"))))</f>
        <v>Retired</v>
      </c>
      <c r="AB109" s="19">
        <v>2017</v>
      </c>
      <c r="AC109" s="16">
        <f>IF(U109="Retired",0,HLOOKUP(U109,'Fixed - Labor'!$C$29:$E$37,'Scenario 3'!$H$24,FALSE)*$T109)</f>
        <v>5908687.3433940001</v>
      </c>
      <c r="AD109" s="16">
        <f>IF(V109="Retired",0,HLOOKUP(V109,'Fixed - Labor'!$C$29:$E$37,'Scenario 3'!$H$24,FALSE)*$T109)</f>
        <v>5908687.3433940001</v>
      </c>
      <c r="AE109" s="16">
        <f>IF(W109="Retired",0,HLOOKUP(W109,'Fixed - Labor'!$C$29:$E$37,'Scenario 3'!$H$24,FALSE)*$T109)</f>
        <v>5908687.3433940001</v>
      </c>
      <c r="AF109" s="16">
        <f>IF(X109="Retired",0,HLOOKUP(X109,'Fixed - Labor'!$C$29:$E$37,'Scenario 3'!$H$24,FALSE)*$T109)</f>
        <v>5908687.3433940001</v>
      </c>
      <c r="AG109" s="16">
        <f>IF(Y109="Retired",0,HLOOKUP(Y109,'Fixed - Labor'!$C$29:$E$37,'Scenario 3'!$H$24,FALSE)*$T109)</f>
        <v>5908687.3433940001</v>
      </c>
      <c r="AH109" s="16">
        <f>IF(Z109="Retired",0,HLOOKUP(Z109,'Fixed - Labor'!$C$29:$E$37,'Scenario 3'!$H$24,FALSE)*$T109)</f>
        <v>0</v>
      </c>
      <c r="AJ109" s="19">
        <v>2017</v>
      </c>
      <c r="AK109" s="18">
        <f>HLOOKUP($AJ109,'Fixed - Labor'!$A$21:$AE$24,3,FALSE)</f>
        <v>12155168.796606001</v>
      </c>
      <c r="AL109" s="156" t="str">
        <f t="shared" ref="AL109:AL113" si="35">IF($S109&gt;$J$14,"Retired",IF($L$14="","A",IF($S109&lt;$L$14,"A",IF(AND($S109&lt;=$J$14,$S109&lt;=$I$14),"B","C"))))</f>
        <v>A</v>
      </c>
      <c r="AM109" s="156" t="str">
        <f t="shared" ref="AM109:AM137" si="36">IF($S109&gt;$J$15,"Retired",IF($L$15="","A",IF($S109&lt;$L$15,"A",IF(AND($S109&lt;=$J$15,$S109&lt;=$I$15),"B","C"))))</f>
        <v>A</v>
      </c>
      <c r="AN109" s="156" t="str">
        <f t="shared" ref="AN109:AN137" si="37">IF($S109&gt;$J$16,"Retired",IF($L$16="","A",IF($S109&lt;$L$16,"A",IF(AND($S109&lt;=$J$16,$S109&lt;=$I$16),"B","C"))))</f>
        <v>A</v>
      </c>
      <c r="AO109" s="156" t="str">
        <f t="shared" ref="AO109:AO137" si="38">IF($S109&gt;$J$17,"Retired",IF($L$17="","A",IF($S109&lt;$L$17,"A",IF(AND($S109&lt;=$J$17,$S109&lt;=$I$17),"B","C"))))</f>
        <v>A</v>
      </c>
      <c r="AP109" s="156" t="str">
        <f t="shared" ref="AP109:AP137" si="39">IF($S109&gt;$J$18,"Retired",IF($L$18="","A",IF($S109&lt;$L$18,"A",IF(AND($S109&lt;=$J$18,$S109&lt;=$I$18),"B","C"))))</f>
        <v>A</v>
      </c>
      <c r="AQ109" s="156" t="str">
        <f t="shared" ref="AQ109:AQ137" si="40">IF($S109&gt;$J$19,"Retired",IF($L$19="","A",IF($S109&lt;$L$19,"A",IF(AND($S109&lt;=$J$19,$S109&lt;=$I$19),"B","C"))))</f>
        <v>Retired</v>
      </c>
      <c r="AS109" s="19">
        <v>2017</v>
      </c>
      <c r="AT109" s="16">
        <f>IF(AL109="Retired",0,HLOOKUP(AL109,'Fixed - Labor'!$C$29:$E$37,'Scenario 3'!$H$24,FALSE)*$AK109)</f>
        <v>12155168.796606001</v>
      </c>
      <c r="AU109" s="16">
        <f>IF(AM109="Retired",0,HLOOKUP(AM109,'Fixed - Labor'!$C$29:$E$37,'Scenario 3'!$H$24,FALSE)*$AK109)</f>
        <v>12155168.796606001</v>
      </c>
      <c r="AV109" s="16">
        <f>IF(AN109="Retired",0,HLOOKUP(AN109,'Fixed - Labor'!$C$29:$E$37,'Scenario 3'!$H$24,FALSE)*$AK109)</f>
        <v>12155168.796606001</v>
      </c>
      <c r="AW109" s="16">
        <f>IF(AO109="Retired",0,HLOOKUP(AO109,'Fixed - Labor'!$C$29:$E$37,'Scenario 3'!$H$24,FALSE)*$AK109)</f>
        <v>12155168.796606001</v>
      </c>
      <c r="AX109" s="16">
        <f>IF(AP109="Retired",0,HLOOKUP(AP109,'Fixed - Labor'!$C$29:$E$37,'Scenario 3'!$H$24,FALSE)*$AK109)</f>
        <v>12155168.796606001</v>
      </c>
      <c r="AY109" s="16">
        <f>IF(AQ109="Retired",0,HLOOKUP(AQ109,'Fixed - Labor'!$C$29:$E$37,'Scenario 3'!$H$24,FALSE)*$AK109)</f>
        <v>0</v>
      </c>
      <c r="BA109" s="120"/>
      <c r="BB109" s="138"/>
      <c r="BC109" s="138"/>
      <c r="BD109" s="138"/>
      <c r="BE109" s="138"/>
      <c r="BF109" s="138"/>
      <c r="BG109" s="138"/>
      <c r="BI109" s="120"/>
      <c r="BJ109" s="138"/>
      <c r="BK109" s="138"/>
      <c r="BL109" s="138"/>
      <c r="BM109" s="138"/>
      <c r="BN109" s="138"/>
      <c r="BO109" s="138"/>
    </row>
    <row r="110" spans="1:67">
      <c r="A110" s="67"/>
      <c r="B110" s="67"/>
      <c r="C110" s="67"/>
      <c r="D110" s="67"/>
      <c r="E110" s="67"/>
      <c r="F110" s="67"/>
      <c r="G110" s="67"/>
      <c r="H110" s="20">
        <v>2018</v>
      </c>
      <c r="I110" s="16">
        <f t="shared" ref="I110:I137" si="41">AC110+AT110</f>
        <v>16632735.566355139</v>
      </c>
      <c r="J110" s="16">
        <f t="shared" si="29"/>
        <v>18538569.849999998</v>
      </c>
      <c r="K110" s="16">
        <f t="shared" si="29"/>
        <v>18538569.849999998</v>
      </c>
      <c r="L110" s="16">
        <f t="shared" si="29"/>
        <v>16632735.566355139</v>
      </c>
      <c r="M110" s="16">
        <f t="shared" si="29"/>
        <v>16632735.566355139</v>
      </c>
      <c r="N110" s="16">
        <f t="shared" si="29"/>
        <v>0</v>
      </c>
      <c r="O110" s="67"/>
      <c r="P110" s="67"/>
      <c r="Q110" s="67"/>
      <c r="R110" s="67"/>
      <c r="S110" s="20">
        <v>2018</v>
      </c>
      <c r="T110" s="136">
        <f>HLOOKUP($S110,'Fixed - Labor'!$A$21:$AE$24,2,FALSE)</f>
        <v>6063966.1979349991</v>
      </c>
      <c r="U110" s="155" t="str">
        <f t="shared" ref="U110:U137" si="42">IF($S110&gt;$I$14,"Retired",IF($K$14="","A",IF($S110&lt;$K$14,"A",IF($S110&lt;=$I$14,"B"))))</f>
        <v>B</v>
      </c>
      <c r="V110" s="155" t="str">
        <f t="shared" si="30"/>
        <v>A</v>
      </c>
      <c r="W110" s="155" t="str">
        <f t="shared" si="31"/>
        <v>A</v>
      </c>
      <c r="X110" s="155" t="str">
        <f t="shared" si="32"/>
        <v>B</v>
      </c>
      <c r="Y110" s="155" t="str">
        <f t="shared" si="33"/>
        <v>B</v>
      </c>
      <c r="Z110" s="155" t="str">
        <f t="shared" si="34"/>
        <v>Retired</v>
      </c>
      <c r="AB110" s="20">
        <v>2018</v>
      </c>
      <c r="AC110" s="16">
        <f>IF(U110="Retired",0,HLOOKUP(U110,'Fixed - Labor'!$C$29:$E$37,'Scenario 3'!$H$24,FALSE)*$T110)</f>
        <v>5440567.8037547655</v>
      </c>
      <c r="AD110" s="16">
        <f>IF(V110="Retired",0,HLOOKUP(V110,'Fixed - Labor'!$C$29:$E$37,'Scenario 3'!$H$24,FALSE)*$T110)</f>
        <v>6063966.1979349991</v>
      </c>
      <c r="AE110" s="16">
        <f>IF(W110="Retired",0,HLOOKUP(W110,'Fixed - Labor'!$C$29:$E$37,'Scenario 3'!$H$24,FALSE)*$T110)</f>
        <v>6063966.1979349991</v>
      </c>
      <c r="AF110" s="16">
        <f>IF(X110="Retired",0,HLOOKUP(X110,'Fixed - Labor'!$C$29:$E$37,'Scenario 3'!$H$24,FALSE)*$T110)</f>
        <v>5440567.8037547655</v>
      </c>
      <c r="AG110" s="16">
        <f>IF(Y110="Retired",0,HLOOKUP(Y110,'Fixed - Labor'!$C$29:$E$37,'Scenario 3'!$H$24,FALSE)*$T110)</f>
        <v>5440567.8037547655</v>
      </c>
      <c r="AH110" s="16">
        <f>IF(Z110="Retired",0,HLOOKUP(Z110,'Fixed - Labor'!$C$29:$E$37,'Scenario 3'!$H$24,FALSE)*$T110)</f>
        <v>0</v>
      </c>
      <c r="AJ110" s="20">
        <v>2018</v>
      </c>
      <c r="AK110" s="16">
        <f>HLOOKUP($AJ110,'Fixed - Labor'!$A$21:$AE$24,3,FALSE)</f>
        <v>12474603.652065</v>
      </c>
      <c r="AL110" s="155" t="str">
        <f t="shared" si="35"/>
        <v>B</v>
      </c>
      <c r="AM110" s="155" t="str">
        <f t="shared" si="36"/>
        <v>A</v>
      </c>
      <c r="AN110" s="155" t="str">
        <f t="shared" si="37"/>
        <v>A</v>
      </c>
      <c r="AO110" s="155" t="str">
        <f t="shared" si="38"/>
        <v>B</v>
      </c>
      <c r="AP110" s="155" t="str">
        <f t="shared" si="39"/>
        <v>B</v>
      </c>
      <c r="AQ110" s="155" t="str">
        <f t="shared" si="40"/>
        <v>Retired</v>
      </c>
      <c r="AS110" s="20">
        <v>2018</v>
      </c>
      <c r="AT110" s="16">
        <f>IF(AL110="Retired",0,HLOOKUP(AL110,'Fixed - Labor'!$C$29:$E$37,'Scenario 3'!$H$24,FALSE)*$AK110)</f>
        <v>11192167.762600373</v>
      </c>
      <c r="AU110" s="16">
        <f>IF(AM110="Retired",0,HLOOKUP(AM110,'Fixed - Labor'!$C$29:$E$37,'Scenario 3'!$H$24,FALSE)*$AK110)</f>
        <v>12474603.652065</v>
      </c>
      <c r="AV110" s="16">
        <f>IF(AN110="Retired",0,HLOOKUP(AN110,'Fixed - Labor'!$C$29:$E$37,'Scenario 3'!$H$24,FALSE)*$AK110)</f>
        <v>12474603.652065</v>
      </c>
      <c r="AW110" s="16">
        <f>IF(AO110="Retired",0,HLOOKUP(AO110,'Fixed - Labor'!$C$29:$E$37,'Scenario 3'!$H$24,FALSE)*$AK110)</f>
        <v>11192167.762600373</v>
      </c>
      <c r="AX110" s="16">
        <f>IF(AP110="Retired",0,HLOOKUP(AP110,'Fixed - Labor'!$C$29:$E$37,'Scenario 3'!$H$24,FALSE)*$AK110)</f>
        <v>11192167.762600373</v>
      </c>
      <c r="AY110" s="16">
        <f>IF(AQ110="Retired",0,HLOOKUP(AQ110,'Fixed - Labor'!$C$29:$E$37,'Scenario 3'!$H$24,FALSE)*$AK110)</f>
        <v>0</v>
      </c>
      <c r="BA110" s="120"/>
      <c r="BB110" s="138"/>
      <c r="BC110" s="138"/>
      <c r="BD110" s="138"/>
      <c r="BE110" s="138"/>
      <c r="BF110" s="138"/>
      <c r="BG110" s="138"/>
      <c r="BI110" s="120"/>
      <c r="BJ110" s="138"/>
      <c r="BK110" s="138"/>
      <c r="BL110" s="138"/>
      <c r="BM110" s="138"/>
      <c r="BN110" s="138"/>
      <c r="BO110" s="138"/>
    </row>
    <row r="111" spans="1:67">
      <c r="A111" s="67"/>
      <c r="B111" s="67"/>
      <c r="C111" s="67"/>
      <c r="D111" s="67"/>
      <c r="E111" s="67"/>
      <c r="F111" s="67"/>
      <c r="G111" s="67"/>
      <c r="H111" s="20">
        <v>2019</v>
      </c>
      <c r="I111" s="16">
        <f t="shared" si="41"/>
        <v>16916012.204859816</v>
      </c>
      <c r="J111" s="16">
        <f t="shared" si="29"/>
        <v>18854305.27</v>
      </c>
      <c r="K111" s="16">
        <f t="shared" si="29"/>
        <v>18854305.27</v>
      </c>
      <c r="L111" s="16">
        <f t="shared" si="29"/>
        <v>16916012.204859816</v>
      </c>
      <c r="M111" s="16">
        <f t="shared" si="29"/>
        <v>16916012.204859816</v>
      </c>
      <c r="N111" s="16">
        <f t="shared" si="29"/>
        <v>0</v>
      </c>
      <c r="O111" s="67"/>
      <c r="P111" s="67"/>
      <c r="Q111" s="67"/>
      <c r="R111" s="67"/>
      <c r="S111" s="20">
        <v>2019</v>
      </c>
      <c r="T111" s="136">
        <f>HLOOKUP($S111,'Fixed - Labor'!$A$21:$AE$24,2,FALSE)</f>
        <v>6167243.2538169995</v>
      </c>
      <c r="U111" s="155" t="str">
        <f t="shared" si="42"/>
        <v>B</v>
      </c>
      <c r="V111" s="155" t="str">
        <f t="shared" si="30"/>
        <v>A</v>
      </c>
      <c r="W111" s="155" t="str">
        <f t="shared" si="31"/>
        <v>A</v>
      </c>
      <c r="X111" s="155" t="str">
        <f t="shared" si="32"/>
        <v>B</v>
      </c>
      <c r="Y111" s="155" t="str">
        <f t="shared" si="33"/>
        <v>B</v>
      </c>
      <c r="Z111" s="155" t="str">
        <f t="shared" si="34"/>
        <v>Retired</v>
      </c>
      <c r="AB111" s="20">
        <v>2019</v>
      </c>
      <c r="AC111" s="16">
        <f>IF(U111="Retired",0,HLOOKUP(U111,'Fixed - Labor'!$C$29:$E$37,'Scenario 3'!$H$24,FALSE)*$T111)</f>
        <v>5533227.5922096446</v>
      </c>
      <c r="AD111" s="16">
        <f>IF(V111="Retired",0,HLOOKUP(V111,'Fixed - Labor'!$C$29:$E$37,'Scenario 3'!$H$24,FALSE)*$T111)</f>
        <v>6167243.2538169995</v>
      </c>
      <c r="AE111" s="16">
        <f>IF(W111="Retired",0,HLOOKUP(W111,'Fixed - Labor'!$C$29:$E$37,'Scenario 3'!$H$24,FALSE)*$T111)</f>
        <v>6167243.2538169995</v>
      </c>
      <c r="AF111" s="16">
        <f>IF(X111="Retired",0,HLOOKUP(X111,'Fixed - Labor'!$C$29:$E$37,'Scenario 3'!$H$24,FALSE)*$T111)</f>
        <v>5533227.5922096446</v>
      </c>
      <c r="AG111" s="16">
        <f>IF(Y111="Retired",0,HLOOKUP(Y111,'Fixed - Labor'!$C$29:$E$37,'Scenario 3'!$H$24,FALSE)*$T111)</f>
        <v>5533227.5922096446</v>
      </c>
      <c r="AH111" s="16">
        <f>IF(Z111="Retired",0,HLOOKUP(Z111,'Fixed - Labor'!$C$29:$E$37,'Scenario 3'!$H$24,FALSE)*$T111)</f>
        <v>0</v>
      </c>
      <c r="AJ111" s="20">
        <v>2019</v>
      </c>
      <c r="AK111" s="16">
        <f>HLOOKUP($AJ111,'Fixed - Labor'!$A$21:$AE$24,3,FALSE)</f>
        <v>12687062.016183</v>
      </c>
      <c r="AL111" s="155" t="str">
        <f t="shared" si="35"/>
        <v>B</v>
      </c>
      <c r="AM111" s="155" t="str">
        <f t="shared" si="36"/>
        <v>A</v>
      </c>
      <c r="AN111" s="155" t="str">
        <f t="shared" si="37"/>
        <v>A</v>
      </c>
      <c r="AO111" s="155" t="str">
        <f t="shared" si="38"/>
        <v>B</v>
      </c>
      <c r="AP111" s="155" t="str">
        <f t="shared" si="39"/>
        <v>B</v>
      </c>
      <c r="AQ111" s="155" t="str">
        <f t="shared" si="40"/>
        <v>Retired</v>
      </c>
      <c r="AS111" s="20">
        <v>2019</v>
      </c>
      <c r="AT111" s="16">
        <f>IF(AL111="Retired",0,HLOOKUP(AL111,'Fixed - Labor'!$C$29:$E$37,'Scenario 3'!$H$24,FALSE)*$AK111)</f>
        <v>11382784.612650169</v>
      </c>
      <c r="AU111" s="16">
        <f>IF(AM111="Retired",0,HLOOKUP(AM111,'Fixed - Labor'!$C$29:$E$37,'Scenario 3'!$H$24,FALSE)*$AK111)</f>
        <v>12687062.016183</v>
      </c>
      <c r="AV111" s="16">
        <f>IF(AN111="Retired",0,HLOOKUP(AN111,'Fixed - Labor'!$C$29:$E$37,'Scenario 3'!$H$24,FALSE)*$AK111)</f>
        <v>12687062.016183</v>
      </c>
      <c r="AW111" s="16">
        <f>IF(AO111="Retired",0,HLOOKUP(AO111,'Fixed - Labor'!$C$29:$E$37,'Scenario 3'!$H$24,FALSE)*$AK111)</f>
        <v>11382784.612650169</v>
      </c>
      <c r="AX111" s="16">
        <f>IF(AP111="Retired",0,HLOOKUP(AP111,'Fixed - Labor'!$C$29:$E$37,'Scenario 3'!$H$24,FALSE)*$AK111)</f>
        <v>11382784.612650169</v>
      </c>
      <c r="AY111" s="16">
        <f>IF(AQ111="Retired",0,HLOOKUP(AQ111,'Fixed - Labor'!$C$29:$E$37,'Scenario 3'!$H$24,FALSE)*$AK111)</f>
        <v>0</v>
      </c>
      <c r="BA111" s="120"/>
      <c r="BB111" s="138"/>
      <c r="BC111" s="138"/>
      <c r="BD111" s="138"/>
      <c r="BE111" s="138"/>
      <c r="BF111" s="138"/>
      <c r="BG111" s="138"/>
      <c r="BI111" s="120"/>
      <c r="BJ111" s="138"/>
      <c r="BK111" s="138"/>
      <c r="BL111" s="138"/>
      <c r="BM111" s="138"/>
      <c r="BN111" s="138"/>
      <c r="BO111" s="138"/>
    </row>
    <row r="112" spans="1:67">
      <c r="A112" s="67"/>
      <c r="B112" s="67"/>
      <c r="C112" s="67"/>
      <c r="D112" s="67"/>
      <c r="E112" s="67"/>
      <c r="F112" s="67"/>
      <c r="G112" s="67"/>
      <c r="H112" s="20">
        <v>2020</v>
      </c>
      <c r="I112" s="16">
        <f t="shared" si="41"/>
        <v>17795841.474392522</v>
      </c>
      <c r="J112" s="16">
        <f t="shared" si="29"/>
        <v>17795841.474392522</v>
      </c>
      <c r="K112" s="16">
        <f t="shared" si="29"/>
        <v>19834948.309999999</v>
      </c>
      <c r="L112" s="16">
        <f t="shared" si="29"/>
        <v>17795841.474392522</v>
      </c>
      <c r="M112" s="16">
        <f t="shared" si="29"/>
        <v>17795841.474392522</v>
      </c>
      <c r="N112" s="16">
        <f t="shared" si="29"/>
        <v>0</v>
      </c>
      <c r="O112" s="67"/>
      <c r="P112" s="67"/>
      <c r="Q112" s="67"/>
      <c r="R112" s="67"/>
      <c r="S112" s="20">
        <v>2020</v>
      </c>
      <c r="T112" s="136">
        <f>HLOOKUP($S112,'Fixed - Labor'!$A$21:$AE$24,2,FALSE)</f>
        <v>6488011.5922009991</v>
      </c>
      <c r="U112" s="155" t="str">
        <f t="shared" si="42"/>
        <v>B</v>
      </c>
      <c r="V112" s="155" t="str">
        <f t="shared" si="30"/>
        <v>B</v>
      </c>
      <c r="W112" s="155" t="str">
        <f t="shared" si="31"/>
        <v>A</v>
      </c>
      <c r="X112" s="155" t="str">
        <f t="shared" si="32"/>
        <v>B</v>
      </c>
      <c r="Y112" s="155" t="str">
        <f t="shared" si="33"/>
        <v>B</v>
      </c>
      <c r="Z112" s="155" t="str">
        <f t="shared" si="34"/>
        <v>Retired</v>
      </c>
      <c r="AB112" s="20">
        <v>2020</v>
      </c>
      <c r="AC112" s="16">
        <f>IF(U112="Retired",0,HLOOKUP(U112,'Fixed - Labor'!$C$29:$E$37,'Scenario 3'!$H$24,FALSE)*$T112)</f>
        <v>5821019.7462737933</v>
      </c>
      <c r="AD112" s="16">
        <f>IF(V112="Retired",0,HLOOKUP(V112,'Fixed - Labor'!$C$29:$E$37,'Scenario 3'!$H$24,FALSE)*$T112)</f>
        <v>5821019.7462737933</v>
      </c>
      <c r="AE112" s="16">
        <f>IF(W112="Retired",0,HLOOKUP(W112,'Fixed - Labor'!$C$29:$E$37,'Scenario 3'!$H$24,FALSE)*$T112)</f>
        <v>6488011.5922009991</v>
      </c>
      <c r="AF112" s="16">
        <f>IF(X112="Retired",0,HLOOKUP(X112,'Fixed - Labor'!$C$29:$E$37,'Scenario 3'!$H$24,FALSE)*$T112)</f>
        <v>5821019.7462737933</v>
      </c>
      <c r="AG112" s="16">
        <f>IF(Y112="Retired",0,HLOOKUP(Y112,'Fixed - Labor'!$C$29:$E$37,'Scenario 3'!$H$24,FALSE)*$T112)</f>
        <v>5821019.7462737933</v>
      </c>
      <c r="AH112" s="16">
        <f>IF(Z112="Retired",0,HLOOKUP(Z112,'Fixed - Labor'!$C$29:$E$37,'Scenario 3'!$H$24,FALSE)*$T112)</f>
        <v>0</v>
      </c>
      <c r="AJ112" s="20">
        <v>2020</v>
      </c>
      <c r="AK112" s="16">
        <f>HLOOKUP($AJ112,'Fixed - Labor'!$A$21:$AE$24,3,FALSE)</f>
        <v>13346936.717799</v>
      </c>
      <c r="AL112" s="155" t="str">
        <f t="shared" si="35"/>
        <v>B</v>
      </c>
      <c r="AM112" s="155" t="str">
        <f t="shared" si="36"/>
        <v>B</v>
      </c>
      <c r="AN112" s="155" t="str">
        <f t="shared" si="37"/>
        <v>A</v>
      </c>
      <c r="AO112" s="155" t="str">
        <f t="shared" si="38"/>
        <v>B</v>
      </c>
      <c r="AP112" s="155" t="str">
        <f t="shared" si="39"/>
        <v>B</v>
      </c>
      <c r="AQ112" s="155" t="str">
        <f t="shared" si="40"/>
        <v>Retired</v>
      </c>
      <c r="AS112" s="20">
        <v>2020</v>
      </c>
      <c r="AT112" s="16">
        <f>IF(AL112="Retired",0,HLOOKUP(AL112,'Fixed - Labor'!$C$29:$E$37,'Scenario 3'!$H$24,FALSE)*$AK112)</f>
        <v>11974821.728118729</v>
      </c>
      <c r="AU112" s="16">
        <f>IF(AM112="Retired",0,HLOOKUP(AM112,'Fixed - Labor'!$C$29:$E$37,'Scenario 3'!$H$24,FALSE)*$AK112)</f>
        <v>11974821.728118729</v>
      </c>
      <c r="AV112" s="16">
        <f>IF(AN112="Retired",0,HLOOKUP(AN112,'Fixed - Labor'!$C$29:$E$37,'Scenario 3'!$H$24,FALSE)*$AK112)</f>
        <v>13346936.717799</v>
      </c>
      <c r="AW112" s="16">
        <f>IF(AO112="Retired",0,HLOOKUP(AO112,'Fixed - Labor'!$C$29:$E$37,'Scenario 3'!$H$24,FALSE)*$AK112)</f>
        <v>11974821.728118729</v>
      </c>
      <c r="AX112" s="16">
        <f>IF(AP112="Retired",0,HLOOKUP(AP112,'Fixed - Labor'!$C$29:$E$37,'Scenario 3'!$H$24,FALSE)*$AK112)</f>
        <v>11974821.728118729</v>
      </c>
      <c r="AY112" s="16">
        <f>IF(AQ112="Retired",0,HLOOKUP(AQ112,'Fixed - Labor'!$C$29:$E$37,'Scenario 3'!$H$24,FALSE)*$AK112)</f>
        <v>0</v>
      </c>
      <c r="BA112" s="120"/>
      <c r="BB112" s="138"/>
      <c r="BC112" s="138"/>
      <c r="BD112" s="138"/>
      <c r="BE112" s="138"/>
      <c r="BF112" s="138"/>
      <c r="BG112" s="138"/>
      <c r="BI112" s="120"/>
      <c r="BJ112" s="138"/>
      <c r="BK112" s="138"/>
      <c r="BL112" s="138"/>
      <c r="BM112" s="138"/>
      <c r="BN112" s="138"/>
      <c r="BO112" s="138"/>
    </row>
    <row r="113" spans="1:67">
      <c r="A113" s="67"/>
      <c r="B113" s="67"/>
      <c r="C113" s="67"/>
      <c r="D113" s="67"/>
      <c r="E113" s="67"/>
      <c r="F113" s="67"/>
      <c r="G113" s="67"/>
      <c r="H113" s="20">
        <v>2021</v>
      </c>
      <c r="I113" s="16">
        <f t="shared" si="41"/>
        <v>17896680.80747664</v>
      </c>
      <c r="J113" s="16">
        <f t="shared" si="29"/>
        <v>17896680.80747664</v>
      </c>
      <c r="K113" s="16">
        <f t="shared" si="29"/>
        <v>19947342.150000006</v>
      </c>
      <c r="L113" s="16">
        <f t="shared" si="29"/>
        <v>17896680.80747664</v>
      </c>
      <c r="M113" s="16">
        <f t="shared" si="29"/>
        <v>17896680.80747664</v>
      </c>
      <c r="N113" s="16">
        <f t="shared" si="29"/>
        <v>0</v>
      </c>
      <c r="O113" s="67"/>
      <c r="P113" s="67"/>
      <c r="Q113" s="67"/>
      <c r="R113" s="67"/>
      <c r="S113" s="20">
        <v>2021</v>
      </c>
      <c r="T113" s="136">
        <f>HLOOKUP($S113,'Fixed - Labor'!$A$21:$AE$24,2,FALSE)</f>
        <v>6524775.6172650009</v>
      </c>
      <c r="U113" s="155" t="str">
        <f t="shared" si="42"/>
        <v>B</v>
      </c>
      <c r="V113" s="155" t="str">
        <f t="shared" si="30"/>
        <v>B</v>
      </c>
      <c r="W113" s="155" t="str">
        <f t="shared" si="31"/>
        <v>A</v>
      </c>
      <c r="X113" s="155" t="str">
        <f t="shared" si="32"/>
        <v>B</v>
      </c>
      <c r="Y113" s="155" t="str">
        <f t="shared" si="33"/>
        <v>B</v>
      </c>
      <c r="Z113" s="155" t="str">
        <f t="shared" si="34"/>
        <v>Retired</v>
      </c>
      <c r="AB113" s="20">
        <v>2021</v>
      </c>
      <c r="AC113" s="16">
        <f>IF(U113="Retired",0,HLOOKUP(U113,'Fixed - Labor'!$C$29:$E$37,'Scenario 3'!$H$24,FALSE)*$T113)</f>
        <v>5854004.2921256078</v>
      </c>
      <c r="AD113" s="16">
        <f>IF(V113="Retired",0,HLOOKUP(V113,'Fixed - Labor'!$C$29:$E$37,'Scenario 3'!$H$24,FALSE)*$T113)</f>
        <v>5854004.2921256078</v>
      </c>
      <c r="AE113" s="16">
        <f>IF(W113="Retired",0,HLOOKUP(W113,'Fixed - Labor'!$C$29:$E$37,'Scenario 3'!$H$24,FALSE)*$T113)</f>
        <v>6524775.6172650009</v>
      </c>
      <c r="AF113" s="16">
        <f>IF(X113="Retired",0,HLOOKUP(X113,'Fixed - Labor'!$C$29:$E$37,'Scenario 3'!$H$24,FALSE)*$T113)</f>
        <v>5854004.2921256078</v>
      </c>
      <c r="AG113" s="16">
        <f>IF(Y113="Retired",0,HLOOKUP(Y113,'Fixed - Labor'!$C$29:$E$37,'Scenario 3'!$H$24,FALSE)*$T113)</f>
        <v>5854004.2921256078</v>
      </c>
      <c r="AH113" s="16">
        <f>IF(Z113="Retired",0,HLOOKUP(Z113,'Fixed - Labor'!$C$29:$E$37,'Scenario 3'!$H$24,FALSE)*$T113)</f>
        <v>0</v>
      </c>
      <c r="AJ113" s="20">
        <v>2021</v>
      </c>
      <c r="AK113" s="16">
        <f>HLOOKUP($AJ113,'Fixed - Labor'!$A$21:$AE$24,3,FALSE)</f>
        <v>13422566.532735003</v>
      </c>
      <c r="AL113" s="155" t="str">
        <f t="shared" si="35"/>
        <v>B</v>
      </c>
      <c r="AM113" s="155" t="str">
        <f t="shared" si="36"/>
        <v>B</v>
      </c>
      <c r="AN113" s="155" t="str">
        <f t="shared" si="37"/>
        <v>A</v>
      </c>
      <c r="AO113" s="155" t="str">
        <f t="shared" si="38"/>
        <v>B</v>
      </c>
      <c r="AP113" s="155" t="str">
        <f t="shared" si="39"/>
        <v>B</v>
      </c>
      <c r="AQ113" s="155" t="str">
        <f t="shared" si="40"/>
        <v>Retired</v>
      </c>
      <c r="AS113" s="20">
        <v>2021</v>
      </c>
      <c r="AT113" s="16">
        <f>IF(AL113="Retired",0,HLOOKUP(AL113,'Fixed - Labor'!$C$29:$E$37,'Scenario 3'!$H$24,FALSE)*$AK113)</f>
        <v>12042676.515351031</v>
      </c>
      <c r="AU113" s="16">
        <f>IF(AM113="Retired",0,HLOOKUP(AM113,'Fixed - Labor'!$C$29:$E$37,'Scenario 3'!$H$24,FALSE)*$AK113)</f>
        <v>12042676.515351031</v>
      </c>
      <c r="AV113" s="16">
        <f>IF(AN113="Retired",0,HLOOKUP(AN113,'Fixed - Labor'!$C$29:$E$37,'Scenario 3'!$H$24,FALSE)*$AK113)</f>
        <v>13422566.532735003</v>
      </c>
      <c r="AW113" s="16">
        <f>IF(AO113="Retired",0,HLOOKUP(AO113,'Fixed - Labor'!$C$29:$E$37,'Scenario 3'!$H$24,FALSE)*$AK113)</f>
        <v>12042676.515351031</v>
      </c>
      <c r="AX113" s="16">
        <f>IF(AP113="Retired",0,HLOOKUP(AP113,'Fixed - Labor'!$C$29:$E$37,'Scenario 3'!$H$24,FALSE)*$AK113)</f>
        <v>12042676.515351031</v>
      </c>
      <c r="AY113" s="16">
        <f>IF(AQ113="Retired",0,HLOOKUP(AQ113,'Fixed - Labor'!$C$29:$E$37,'Scenario 3'!$H$24,FALSE)*$AK113)</f>
        <v>0</v>
      </c>
      <c r="BA113" s="120"/>
      <c r="BB113" s="138"/>
      <c r="BC113" s="138"/>
      <c r="BD113" s="138"/>
      <c r="BE113" s="138"/>
      <c r="BF113" s="138"/>
      <c r="BG113" s="138"/>
      <c r="BI113" s="120"/>
      <c r="BJ113" s="138"/>
      <c r="BK113" s="138"/>
      <c r="BL113" s="138"/>
      <c r="BM113" s="138"/>
      <c r="BN113" s="138"/>
      <c r="BO113" s="138"/>
    </row>
    <row r="114" spans="1:67">
      <c r="A114" s="67"/>
      <c r="B114" s="67"/>
      <c r="C114" s="67"/>
      <c r="D114" s="67"/>
      <c r="E114" s="67"/>
      <c r="F114" s="67"/>
      <c r="G114" s="67"/>
      <c r="H114" s="20">
        <v>2022</v>
      </c>
      <c r="I114" s="16">
        <f t="shared" si="41"/>
        <v>18254614.423626173</v>
      </c>
      <c r="J114" s="16">
        <f t="shared" si="29"/>
        <v>18254614.423626173</v>
      </c>
      <c r="K114" s="16">
        <f t="shared" si="29"/>
        <v>18254614.423626173</v>
      </c>
      <c r="L114" s="16">
        <f t="shared" si="29"/>
        <v>13310711.81162888</v>
      </c>
      <c r="M114" s="16">
        <f t="shared" si="29"/>
        <v>13310711.81162888</v>
      </c>
      <c r="N114" s="16">
        <f t="shared" si="29"/>
        <v>0</v>
      </c>
      <c r="O114" s="67"/>
      <c r="P114" s="67"/>
      <c r="Q114" s="67"/>
      <c r="R114" s="67"/>
      <c r="S114" s="20">
        <v>2022</v>
      </c>
      <c r="T114" s="136">
        <f>HLOOKUP($S114,'Fixed - Labor'!$A$21:$AE$24,2,FALSE)</f>
        <v>6655271.1296103019</v>
      </c>
      <c r="U114" s="155" t="str">
        <f t="shared" si="42"/>
        <v>B</v>
      </c>
      <c r="V114" s="155" t="str">
        <f t="shared" si="30"/>
        <v>B</v>
      </c>
      <c r="W114" s="155" t="str">
        <f t="shared" si="31"/>
        <v>B</v>
      </c>
      <c r="X114" s="155" t="str">
        <f t="shared" si="32"/>
        <v>Retired</v>
      </c>
      <c r="Y114" s="155" t="str">
        <f t="shared" si="33"/>
        <v>Retired</v>
      </c>
      <c r="Z114" s="155" t="str">
        <f t="shared" si="34"/>
        <v>Retired</v>
      </c>
      <c r="AB114" s="20">
        <v>2022</v>
      </c>
      <c r="AC114" s="16">
        <f>IF(U114="Retired",0,HLOOKUP(U114,'Fixed - Labor'!$C$29:$E$37,'Scenario 3'!$H$24,FALSE)*$T114)</f>
        <v>5971084.3779681213</v>
      </c>
      <c r="AD114" s="16">
        <f>IF(V114="Retired",0,HLOOKUP(V114,'Fixed - Labor'!$C$29:$E$37,'Scenario 3'!$H$24,FALSE)*$T114)</f>
        <v>5971084.3779681213</v>
      </c>
      <c r="AE114" s="16">
        <f>IF(W114="Retired",0,HLOOKUP(W114,'Fixed - Labor'!$C$29:$E$37,'Scenario 3'!$H$24,FALSE)*$T114)</f>
        <v>5971084.3779681213</v>
      </c>
      <c r="AF114" s="16">
        <f>IF(X114="Retired",0,HLOOKUP(X114,'Fixed - Labor'!$C$29:$E$37,'Scenario 3'!$H$24,FALSE)*$T114)</f>
        <v>0</v>
      </c>
      <c r="AG114" s="16">
        <f>IF(Y114="Retired",0,HLOOKUP(Y114,'Fixed - Labor'!$C$29:$E$37,'Scenario 3'!$H$24,FALSE)*$T114)</f>
        <v>0</v>
      </c>
      <c r="AH114" s="16">
        <f>IF(Z114="Retired",0,HLOOKUP(Z114,'Fixed - Labor'!$C$29:$E$37,'Scenario 3'!$H$24,FALSE)*$T114)</f>
        <v>0</v>
      </c>
      <c r="AJ114" s="20">
        <v>2022</v>
      </c>
      <c r="AK114" s="16">
        <f>HLOOKUP($AJ114,'Fixed - Labor'!$A$21:$AE$24,3,FALSE)</f>
        <v>13691017.863389704</v>
      </c>
      <c r="AL114" s="155" t="str">
        <f>IF($S114&gt;$J$14,"Retired",IF($L$14="","A",IF($S114&lt;$L$14,"A",IF(AND($S114&lt;=$J$14,$S114&lt;=$I$14),"B","C"))))</f>
        <v>B</v>
      </c>
      <c r="AM114" s="155" t="str">
        <f t="shared" si="36"/>
        <v>B</v>
      </c>
      <c r="AN114" s="155" t="str">
        <f t="shared" si="37"/>
        <v>B</v>
      </c>
      <c r="AO114" s="155" t="str">
        <f t="shared" si="38"/>
        <v>C</v>
      </c>
      <c r="AP114" s="155" t="str">
        <f t="shared" si="39"/>
        <v>C</v>
      </c>
      <c r="AQ114" s="155" t="str">
        <f t="shared" si="40"/>
        <v>Retired</v>
      </c>
      <c r="AS114" s="20">
        <v>2022</v>
      </c>
      <c r="AT114" s="16">
        <f>IF(AL114="Retired",0,HLOOKUP(AL114,'Fixed - Labor'!$C$29:$E$37,'Scenario 3'!$H$24,FALSE)*$AK114)</f>
        <v>12283530.045658052</v>
      </c>
      <c r="AU114" s="16">
        <f>IF(AM114="Retired",0,HLOOKUP(AM114,'Fixed - Labor'!$C$29:$E$37,'Scenario 3'!$H$24,FALSE)*$AK114)</f>
        <v>12283530.045658052</v>
      </c>
      <c r="AV114" s="16">
        <f>IF(AN114="Retired",0,HLOOKUP(AN114,'Fixed - Labor'!$C$29:$E$37,'Scenario 3'!$H$24,FALSE)*$AK114)</f>
        <v>12283530.045658052</v>
      </c>
      <c r="AW114" s="16">
        <f>IF(AO114="Retired",0,HLOOKUP(AO114,'Fixed - Labor'!$C$29:$E$37,'Scenario 3'!$H$24,FALSE)*$AK114)</f>
        <v>13310711.81162888</v>
      </c>
      <c r="AX114" s="16">
        <f>IF(AP114="Retired",0,HLOOKUP(AP114,'Fixed - Labor'!$C$29:$E$37,'Scenario 3'!$H$24,FALSE)*$AK114)</f>
        <v>13310711.81162888</v>
      </c>
      <c r="AY114" s="16">
        <f>IF(AQ114="Retired",0,HLOOKUP(AQ114,'Fixed - Labor'!$C$29:$E$37,'Scenario 3'!$H$24,FALSE)*$AK114)</f>
        <v>0</v>
      </c>
      <c r="BA114" s="120"/>
      <c r="BB114" s="138"/>
      <c r="BC114" s="138"/>
      <c r="BD114" s="138"/>
      <c r="BE114" s="138"/>
      <c r="BF114" s="138"/>
      <c r="BG114" s="138"/>
      <c r="BI114" s="120"/>
      <c r="BJ114" s="138"/>
      <c r="BK114" s="138"/>
      <c r="BL114" s="138"/>
      <c r="BM114" s="138"/>
      <c r="BN114" s="138"/>
      <c r="BO114" s="138"/>
    </row>
    <row r="115" spans="1:67">
      <c r="A115" s="67"/>
      <c r="B115" s="67"/>
      <c r="C115" s="67"/>
      <c r="D115" s="67"/>
      <c r="E115" s="67"/>
      <c r="F115" s="67"/>
      <c r="G115" s="67"/>
      <c r="H115" s="20">
        <v>2023</v>
      </c>
      <c r="I115" s="16">
        <f t="shared" si="41"/>
        <v>18619706.712098695</v>
      </c>
      <c r="J115" s="16">
        <f t="shared" si="29"/>
        <v>18619706.712098695</v>
      </c>
      <c r="K115" s="16">
        <f t="shared" si="29"/>
        <v>18619706.712098695</v>
      </c>
      <c r="L115" s="16">
        <f t="shared" si="29"/>
        <v>13576926.047861453</v>
      </c>
      <c r="M115" s="16">
        <f t="shared" si="29"/>
        <v>13576926.047861453</v>
      </c>
      <c r="N115" s="16">
        <f t="shared" si="29"/>
        <v>0</v>
      </c>
      <c r="O115" s="67"/>
      <c r="P115" s="67"/>
      <c r="Q115" s="67"/>
      <c r="R115" s="67"/>
      <c r="S115" s="20">
        <v>2023</v>
      </c>
      <c r="T115" s="136">
        <f>HLOOKUP($S115,'Fixed - Labor'!$A$21:$AE$24,2,FALSE)</f>
        <v>6788376.5522025069</v>
      </c>
      <c r="U115" s="155" t="str">
        <f t="shared" si="42"/>
        <v>B</v>
      </c>
      <c r="V115" s="155" t="str">
        <f t="shared" si="30"/>
        <v>B</v>
      </c>
      <c r="W115" s="155" t="str">
        <f t="shared" si="31"/>
        <v>B</v>
      </c>
      <c r="X115" s="155" t="str">
        <f t="shared" si="32"/>
        <v>Retired</v>
      </c>
      <c r="Y115" s="155" t="str">
        <f t="shared" si="33"/>
        <v>Retired</v>
      </c>
      <c r="Z115" s="155" t="str">
        <f t="shared" si="34"/>
        <v>Retired</v>
      </c>
      <c r="AB115" s="20">
        <v>2023</v>
      </c>
      <c r="AC115" s="16">
        <f>IF(U115="Retired",0,HLOOKUP(U115,'Fixed - Labor'!$C$29:$E$37,'Scenario 3'!$H$24,FALSE)*$T115)</f>
        <v>6090506.0655274829</v>
      </c>
      <c r="AD115" s="16">
        <f>IF(V115="Retired",0,HLOOKUP(V115,'Fixed - Labor'!$C$29:$E$37,'Scenario 3'!$H$24,FALSE)*$T115)</f>
        <v>6090506.0655274829</v>
      </c>
      <c r="AE115" s="16">
        <f>IF(W115="Retired",0,HLOOKUP(W115,'Fixed - Labor'!$C$29:$E$37,'Scenario 3'!$H$24,FALSE)*$T115)</f>
        <v>6090506.0655274829</v>
      </c>
      <c r="AF115" s="16">
        <f>IF(X115="Retired",0,HLOOKUP(X115,'Fixed - Labor'!$C$29:$E$37,'Scenario 3'!$H$24,FALSE)*$T115)</f>
        <v>0</v>
      </c>
      <c r="AG115" s="16">
        <f>IF(Y115="Retired",0,HLOOKUP(Y115,'Fixed - Labor'!$C$29:$E$37,'Scenario 3'!$H$24,FALSE)*$T115)</f>
        <v>0</v>
      </c>
      <c r="AH115" s="16">
        <f>IF(Z115="Retired",0,HLOOKUP(Z115,'Fixed - Labor'!$C$29:$E$37,'Scenario 3'!$H$24,FALSE)*$T115)</f>
        <v>0</v>
      </c>
      <c r="AJ115" s="20">
        <v>2023</v>
      </c>
      <c r="AK115" s="16">
        <f>HLOOKUP($AJ115,'Fixed - Labor'!$A$21:$AE$24,3,FALSE)</f>
        <v>13964838.220657496</v>
      </c>
      <c r="AL115" s="155" t="str">
        <f t="shared" ref="AL115:AL137" si="43">IF($S115&gt;$J$14,"Retired",IF($L$14="","A",IF($S115&lt;$L$14,"A",IF(AND($S115&lt;=$J$14,$S115&lt;=$I$14),"B","C"))))</f>
        <v>B</v>
      </c>
      <c r="AM115" s="155" t="str">
        <f t="shared" si="36"/>
        <v>B</v>
      </c>
      <c r="AN115" s="155" t="str">
        <f t="shared" si="37"/>
        <v>B</v>
      </c>
      <c r="AO115" s="155" t="str">
        <f t="shared" si="38"/>
        <v>C</v>
      </c>
      <c r="AP115" s="155" t="str">
        <f t="shared" si="39"/>
        <v>C</v>
      </c>
      <c r="AQ115" s="155" t="str">
        <f t="shared" si="40"/>
        <v>Retired</v>
      </c>
      <c r="AS115" s="20">
        <v>2023</v>
      </c>
      <c r="AT115" s="16">
        <f>IF(AL115="Retired",0,HLOOKUP(AL115,'Fixed - Labor'!$C$29:$E$37,'Scenario 3'!$H$24,FALSE)*$AK115)</f>
        <v>12529200.646571212</v>
      </c>
      <c r="AU115" s="16">
        <f>IF(AM115="Retired",0,HLOOKUP(AM115,'Fixed - Labor'!$C$29:$E$37,'Scenario 3'!$H$24,FALSE)*$AK115)</f>
        <v>12529200.646571212</v>
      </c>
      <c r="AV115" s="16">
        <f>IF(AN115="Retired",0,HLOOKUP(AN115,'Fixed - Labor'!$C$29:$E$37,'Scenario 3'!$H$24,FALSE)*$AK115)</f>
        <v>12529200.646571212</v>
      </c>
      <c r="AW115" s="16">
        <f>IF(AO115="Retired",0,HLOOKUP(AO115,'Fixed - Labor'!$C$29:$E$37,'Scenario 3'!$H$24,FALSE)*$AK115)</f>
        <v>13576926.047861453</v>
      </c>
      <c r="AX115" s="16">
        <f>IF(AP115="Retired",0,HLOOKUP(AP115,'Fixed - Labor'!$C$29:$E$37,'Scenario 3'!$H$24,FALSE)*$AK115)</f>
        <v>13576926.047861453</v>
      </c>
      <c r="AY115" s="16">
        <f>IF(AQ115="Retired",0,HLOOKUP(AQ115,'Fixed - Labor'!$C$29:$E$37,'Scenario 3'!$H$24,FALSE)*$AK115)</f>
        <v>0</v>
      </c>
      <c r="BA115" s="120"/>
      <c r="BB115" s="138"/>
      <c r="BC115" s="138"/>
      <c r="BD115" s="138"/>
      <c r="BE115" s="138"/>
      <c r="BF115" s="138"/>
      <c r="BG115" s="138"/>
      <c r="BI115" s="120"/>
      <c r="BJ115" s="138"/>
      <c r="BK115" s="138"/>
      <c r="BL115" s="138"/>
      <c r="BM115" s="138"/>
      <c r="BN115" s="138"/>
      <c r="BO115" s="138"/>
    </row>
    <row r="116" spans="1:67">
      <c r="A116" s="67"/>
      <c r="B116" s="67"/>
      <c r="C116" s="67"/>
      <c r="D116" s="67"/>
      <c r="E116" s="67"/>
      <c r="F116" s="67"/>
      <c r="G116" s="67"/>
      <c r="H116" s="20">
        <v>2024</v>
      </c>
      <c r="I116" s="16">
        <f t="shared" si="41"/>
        <v>18992100.846340671</v>
      </c>
      <c r="J116" s="16">
        <f t="shared" si="29"/>
        <v>18992100.846340671</v>
      </c>
      <c r="K116" s="16">
        <f t="shared" si="29"/>
        <v>0</v>
      </c>
      <c r="L116" s="16">
        <f t="shared" si="29"/>
        <v>13848464.568818685</v>
      </c>
      <c r="M116" s="16">
        <f t="shared" si="29"/>
        <v>13848464.568818685</v>
      </c>
      <c r="N116" s="16">
        <f t="shared" si="29"/>
        <v>0</v>
      </c>
      <c r="O116" s="67"/>
      <c r="P116" s="67"/>
      <c r="Q116" s="67"/>
      <c r="R116" s="67"/>
      <c r="S116" s="20">
        <v>2024</v>
      </c>
      <c r="T116" s="136">
        <f>HLOOKUP($S116,'Fixed - Labor'!$A$21:$AE$24,2,FALSE)</f>
        <v>6924144.083246558</v>
      </c>
      <c r="U116" s="155" t="str">
        <f t="shared" si="42"/>
        <v>B</v>
      </c>
      <c r="V116" s="155" t="str">
        <f t="shared" si="30"/>
        <v>B</v>
      </c>
      <c r="W116" s="155" t="str">
        <f t="shared" si="31"/>
        <v>Retired</v>
      </c>
      <c r="X116" s="155" t="str">
        <f t="shared" si="32"/>
        <v>Retired</v>
      </c>
      <c r="Y116" s="155" t="str">
        <f t="shared" si="33"/>
        <v>Retired</v>
      </c>
      <c r="Z116" s="155" t="str">
        <f t="shared" si="34"/>
        <v>Retired</v>
      </c>
      <c r="AB116" s="20">
        <v>2024</v>
      </c>
      <c r="AC116" s="16">
        <f>IF(U116="Retired",0,HLOOKUP(U116,'Fixed - Labor'!$C$29:$E$37,'Scenario 3'!$H$24,FALSE)*$T116)</f>
        <v>6212316.1868380336</v>
      </c>
      <c r="AD116" s="16">
        <f>IF(V116="Retired",0,HLOOKUP(V116,'Fixed - Labor'!$C$29:$E$37,'Scenario 3'!$H$24,FALSE)*$T116)</f>
        <v>6212316.1868380336</v>
      </c>
      <c r="AE116" s="16">
        <f>IF(W116="Retired",0,HLOOKUP(W116,'Fixed - Labor'!$C$29:$E$37,'Scenario 3'!$H$24,FALSE)*$T116)</f>
        <v>0</v>
      </c>
      <c r="AF116" s="16">
        <f>IF(X116="Retired",0,HLOOKUP(X116,'Fixed - Labor'!$C$29:$E$37,'Scenario 3'!$H$24,FALSE)*$T116)</f>
        <v>0</v>
      </c>
      <c r="AG116" s="16">
        <f>IF(Y116="Retired",0,HLOOKUP(Y116,'Fixed - Labor'!$C$29:$E$37,'Scenario 3'!$H$24,FALSE)*$T116)</f>
        <v>0</v>
      </c>
      <c r="AH116" s="16">
        <f>IF(Z116="Retired",0,HLOOKUP(Z116,'Fixed - Labor'!$C$29:$E$37,'Scenario 3'!$H$24,FALSE)*$T116)</f>
        <v>0</v>
      </c>
      <c r="AJ116" s="20">
        <v>2024</v>
      </c>
      <c r="AK116" s="16">
        <f>HLOOKUP($AJ116,'Fixed - Labor'!$A$21:$AE$24,3,FALSE)</f>
        <v>14244134.985070648</v>
      </c>
      <c r="AL116" s="155" t="str">
        <f t="shared" si="43"/>
        <v>B</v>
      </c>
      <c r="AM116" s="155" t="str">
        <f t="shared" si="36"/>
        <v>B</v>
      </c>
      <c r="AN116" s="155" t="str">
        <f t="shared" si="37"/>
        <v>Retired</v>
      </c>
      <c r="AO116" s="155" t="str">
        <f t="shared" si="38"/>
        <v>C</v>
      </c>
      <c r="AP116" s="155" t="str">
        <f t="shared" si="39"/>
        <v>C</v>
      </c>
      <c r="AQ116" s="155" t="str">
        <f t="shared" si="40"/>
        <v>Retired</v>
      </c>
      <c r="AS116" s="20">
        <v>2024</v>
      </c>
      <c r="AT116" s="16">
        <f>IF(AL116="Retired",0,HLOOKUP(AL116,'Fixed - Labor'!$C$29:$E$37,'Scenario 3'!$H$24,FALSE)*$AK116)</f>
        <v>12779784.659502637</v>
      </c>
      <c r="AU116" s="16">
        <f>IF(AM116="Retired",0,HLOOKUP(AM116,'Fixed - Labor'!$C$29:$E$37,'Scenario 3'!$H$24,FALSE)*$AK116)</f>
        <v>12779784.659502637</v>
      </c>
      <c r="AV116" s="16">
        <f>IF(AN116="Retired",0,HLOOKUP(AN116,'Fixed - Labor'!$C$29:$E$37,'Scenario 3'!$H$24,FALSE)*$AK116)</f>
        <v>0</v>
      </c>
      <c r="AW116" s="16">
        <f>IF(AO116="Retired",0,HLOOKUP(AO116,'Fixed - Labor'!$C$29:$E$37,'Scenario 3'!$H$24,FALSE)*$AK116)</f>
        <v>13848464.568818685</v>
      </c>
      <c r="AX116" s="16">
        <f>IF(AP116="Retired",0,HLOOKUP(AP116,'Fixed - Labor'!$C$29:$E$37,'Scenario 3'!$H$24,FALSE)*$AK116)</f>
        <v>13848464.568818685</v>
      </c>
      <c r="AY116" s="16">
        <f>IF(AQ116="Retired",0,HLOOKUP(AQ116,'Fixed - Labor'!$C$29:$E$37,'Scenario 3'!$H$24,FALSE)*$AK116)</f>
        <v>0</v>
      </c>
      <c r="BA116" s="120"/>
      <c r="BB116" s="138"/>
      <c r="BC116" s="138"/>
      <c r="BD116" s="138"/>
      <c r="BE116" s="138"/>
      <c r="BF116" s="138"/>
      <c r="BG116" s="138"/>
      <c r="BI116" s="120"/>
      <c r="BJ116" s="138"/>
      <c r="BK116" s="138"/>
      <c r="BL116" s="138"/>
      <c r="BM116" s="138"/>
      <c r="BN116" s="138"/>
      <c r="BO116" s="138"/>
    </row>
    <row r="117" spans="1:67">
      <c r="A117" s="67"/>
      <c r="B117" s="67"/>
      <c r="C117" s="67"/>
      <c r="D117" s="67"/>
      <c r="E117" s="67"/>
      <c r="F117" s="67"/>
      <c r="G117" s="67"/>
      <c r="H117" s="20">
        <v>2025</v>
      </c>
      <c r="I117" s="16">
        <f t="shared" si="41"/>
        <v>19371942.863267478</v>
      </c>
      <c r="J117" s="16">
        <f t="shared" si="29"/>
        <v>19371942.863267478</v>
      </c>
      <c r="K117" s="16">
        <f t="shared" si="29"/>
        <v>0</v>
      </c>
      <c r="L117" s="16">
        <f t="shared" si="29"/>
        <v>0</v>
      </c>
      <c r="M117" s="16">
        <f t="shared" si="29"/>
        <v>14125433.860195056</v>
      </c>
      <c r="N117" s="16">
        <f t="shared" si="29"/>
        <v>0</v>
      </c>
      <c r="O117" s="67"/>
      <c r="P117" s="67"/>
      <c r="Q117" s="67"/>
      <c r="R117" s="67"/>
      <c r="S117" s="20">
        <v>2025</v>
      </c>
      <c r="T117" s="136">
        <f>HLOOKUP($S117,'Fixed - Labor'!$A$21:$AE$24,2,FALSE)</f>
        <v>7062626.964911487</v>
      </c>
      <c r="U117" s="155" t="str">
        <f t="shared" si="42"/>
        <v>B</v>
      </c>
      <c r="V117" s="155" t="str">
        <f t="shared" si="30"/>
        <v>B</v>
      </c>
      <c r="W117" s="155" t="str">
        <f t="shared" si="31"/>
        <v>Retired</v>
      </c>
      <c r="X117" s="155" t="str">
        <f t="shared" si="32"/>
        <v>Retired</v>
      </c>
      <c r="Y117" s="155" t="str">
        <f t="shared" si="33"/>
        <v>Retired</v>
      </c>
      <c r="Z117" s="155" t="str">
        <f t="shared" si="34"/>
        <v>Retired</v>
      </c>
      <c r="AB117" s="20">
        <v>2025</v>
      </c>
      <c r="AC117" s="16">
        <f>IF(U117="Retired",0,HLOOKUP(U117,'Fixed - Labor'!$C$29:$E$37,'Scenario 3'!$H$24,FALSE)*$T117)</f>
        <v>6336562.5105747916</v>
      </c>
      <c r="AD117" s="16">
        <f>IF(V117="Retired",0,HLOOKUP(V117,'Fixed - Labor'!$C$29:$E$37,'Scenario 3'!$H$24,FALSE)*$T117)</f>
        <v>6336562.5105747916</v>
      </c>
      <c r="AE117" s="16">
        <f>IF(W117="Retired",0,HLOOKUP(W117,'Fixed - Labor'!$C$29:$E$37,'Scenario 3'!$H$24,FALSE)*$T117)</f>
        <v>0</v>
      </c>
      <c r="AF117" s="16">
        <f>IF(X117="Retired",0,HLOOKUP(X117,'Fixed - Labor'!$C$29:$E$37,'Scenario 3'!$H$24,FALSE)*$T117)</f>
        <v>0</v>
      </c>
      <c r="AG117" s="16">
        <f>IF(Y117="Retired",0,HLOOKUP(Y117,'Fixed - Labor'!$C$29:$E$37,'Scenario 3'!$H$24,FALSE)*$T117)</f>
        <v>0</v>
      </c>
      <c r="AH117" s="16">
        <f>IF(Z117="Retired",0,HLOOKUP(Z117,'Fixed - Labor'!$C$29:$E$37,'Scenario 3'!$H$24,FALSE)*$T117)</f>
        <v>0</v>
      </c>
      <c r="AJ117" s="20">
        <v>2025</v>
      </c>
      <c r="AK117" s="16">
        <f>HLOOKUP($AJ117,'Fixed - Labor'!$A$21:$AE$24,3,FALSE)</f>
        <v>14529017.684772057</v>
      </c>
      <c r="AL117" s="155" t="str">
        <f t="shared" si="43"/>
        <v>B</v>
      </c>
      <c r="AM117" s="155" t="str">
        <f t="shared" si="36"/>
        <v>B</v>
      </c>
      <c r="AN117" s="155" t="str">
        <f t="shared" si="37"/>
        <v>Retired</v>
      </c>
      <c r="AO117" s="155" t="str">
        <f t="shared" si="38"/>
        <v>Retired</v>
      </c>
      <c r="AP117" s="155" t="str">
        <f t="shared" si="39"/>
        <v>C</v>
      </c>
      <c r="AQ117" s="155" t="str">
        <f t="shared" si="40"/>
        <v>Retired</v>
      </c>
      <c r="AS117" s="20">
        <v>2025</v>
      </c>
      <c r="AT117" s="16">
        <f>IF(AL117="Retired",0,HLOOKUP(AL117,'Fixed - Labor'!$C$29:$E$37,'Scenario 3'!$H$24,FALSE)*$AK117)</f>
        <v>13035380.352692686</v>
      </c>
      <c r="AU117" s="16">
        <f>IF(AM117="Retired",0,HLOOKUP(AM117,'Fixed - Labor'!$C$29:$E$37,'Scenario 3'!$H$24,FALSE)*$AK117)</f>
        <v>13035380.352692686</v>
      </c>
      <c r="AV117" s="16">
        <f>IF(AN117="Retired",0,HLOOKUP(AN117,'Fixed - Labor'!$C$29:$E$37,'Scenario 3'!$H$24,FALSE)*$AK117)</f>
        <v>0</v>
      </c>
      <c r="AW117" s="16">
        <f>IF(AO117="Retired",0,HLOOKUP(AO117,'Fixed - Labor'!$C$29:$E$37,'Scenario 3'!$H$24,FALSE)*$AK117)</f>
        <v>0</v>
      </c>
      <c r="AX117" s="16">
        <f>IF(AP117="Retired",0,HLOOKUP(AP117,'Fixed - Labor'!$C$29:$E$37,'Scenario 3'!$H$24,FALSE)*$AK117)</f>
        <v>14125433.860195056</v>
      </c>
      <c r="AY117" s="16">
        <f>IF(AQ117="Retired",0,HLOOKUP(AQ117,'Fixed - Labor'!$C$29:$E$37,'Scenario 3'!$H$24,FALSE)*$AK117)</f>
        <v>0</v>
      </c>
      <c r="BA117" s="120"/>
      <c r="BB117" s="138"/>
      <c r="BC117" s="138"/>
      <c r="BD117" s="138"/>
      <c r="BE117" s="138"/>
      <c r="BF117" s="138"/>
      <c r="BG117" s="138"/>
      <c r="BI117" s="120"/>
      <c r="BJ117" s="138"/>
      <c r="BK117" s="138"/>
      <c r="BL117" s="138"/>
      <c r="BM117" s="138"/>
      <c r="BN117" s="138"/>
      <c r="BO117" s="138"/>
    </row>
    <row r="118" spans="1:67">
      <c r="A118" s="67"/>
      <c r="B118" s="67"/>
      <c r="C118" s="67"/>
      <c r="D118" s="67"/>
      <c r="E118" s="67"/>
      <c r="F118" s="67"/>
      <c r="G118" s="67"/>
      <c r="H118" s="20">
        <v>2026</v>
      </c>
      <c r="I118" s="16">
        <f t="shared" si="41"/>
        <v>19759381.720532831</v>
      </c>
      <c r="J118" s="16">
        <f t="shared" si="29"/>
        <v>0</v>
      </c>
      <c r="K118" s="16">
        <f t="shared" si="29"/>
        <v>0</v>
      </c>
      <c r="L118" s="16">
        <f t="shared" si="29"/>
        <v>0</v>
      </c>
      <c r="M118" s="16">
        <f t="shared" si="29"/>
        <v>14407942.537398959</v>
      </c>
      <c r="N118" s="16">
        <f t="shared" si="29"/>
        <v>0</v>
      </c>
      <c r="O118" s="67"/>
      <c r="P118" s="67"/>
      <c r="Q118" s="67"/>
      <c r="R118" s="67"/>
      <c r="S118" s="20">
        <v>2026</v>
      </c>
      <c r="T118" s="136">
        <f>HLOOKUP($S118,'Fixed - Labor'!$A$21:$AE$24,2,FALSE)</f>
        <v>7203879.5042097177</v>
      </c>
      <c r="U118" s="155" t="str">
        <f t="shared" si="42"/>
        <v>B</v>
      </c>
      <c r="V118" s="155" t="str">
        <f t="shared" si="30"/>
        <v>Retired</v>
      </c>
      <c r="W118" s="155" t="str">
        <f t="shared" si="31"/>
        <v>Retired</v>
      </c>
      <c r="X118" s="155" t="str">
        <f t="shared" si="32"/>
        <v>Retired</v>
      </c>
      <c r="Y118" s="155" t="str">
        <f t="shared" si="33"/>
        <v>Retired</v>
      </c>
      <c r="Z118" s="155" t="str">
        <f t="shared" si="34"/>
        <v>Retired</v>
      </c>
      <c r="AB118" s="20">
        <v>2026</v>
      </c>
      <c r="AC118" s="16">
        <f>IF(U118="Retired",0,HLOOKUP(U118,'Fixed - Labor'!$C$29:$E$37,'Scenario 3'!$H$24,FALSE)*$T118)</f>
        <v>6463293.7607862884</v>
      </c>
      <c r="AD118" s="16">
        <f>IF(V118="Retired",0,HLOOKUP(V118,'Fixed - Labor'!$C$29:$E$37,'Scenario 3'!$H$24,FALSE)*$T118)</f>
        <v>0</v>
      </c>
      <c r="AE118" s="16">
        <f>IF(W118="Retired",0,HLOOKUP(W118,'Fixed - Labor'!$C$29:$E$37,'Scenario 3'!$H$24,FALSE)*$T118)</f>
        <v>0</v>
      </c>
      <c r="AF118" s="16">
        <f>IF(X118="Retired",0,HLOOKUP(X118,'Fixed - Labor'!$C$29:$E$37,'Scenario 3'!$H$24,FALSE)*$T118)</f>
        <v>0</v>
      </c>
      <c r="AG118" s="16">
        <f>IF(Y118="Retired",0,HLOOKUP(Y118,'Fixed - Labor'!$C$29:$E$37,'Scenario 3'!$H$24,FALSE)*$T118)</f>
        <v>0</v>
      </c>
      <c r="AH118" s="16">
        <f>IF(Z118="Retired",0,HLOOKUP(Z118,'Fixed - Labor'!$C$29:$E$37,'Scenario 3'!$H$24,FALSE)*$T118)</f>
        <v>0</v>
      </c>
      <c r="AJ118" s="20">
        <v>2026</v>
      </c>
      <c r="AK118" s="16">
        <f>HLOOKUP($AJ118,'Fixed - Labor'!$A$21:$AE$24,3,FALSE)</f>
        <v>14819598.0384675</v>
      </c>
      <c r="AL118" s="155" t="str">
        <f t="shared" si="43"/>
        <v>B</v>
      </c>
      <c r="AM118" s="155" t="str">
        <f t="shared" si="36"/>
        <v>Retired</v>
      </c>
      <c r="AN118" s="155" t="str">
        <f t="shared" si="37"/>
        <v>Retired</v>
      </c>
      <c r="AO118" s="155" t="str">
        <f t="shared" si="38"/>
        <v>Retired</v>
      </c>
      <c r="AP118" s="155" t="str">
        <f t="shared" si="39"/>
        <v>C</v>
      </c>
      <c r="AQ118" s="155" t="str">
        <f t="shared" si="40"/>
        <v>Retired</v>
      </c>
      <c r="AS118" s="20">
        <v>2026</v>
      </c>
      <c r="AT118" s="16">
        <f>IF(AL118="Retired",0,HLOOKUP(AL118,'Fixed - Labor'!$C$29:$E$37,'Scenario 3'!$H$24,FALSE)*$AK118)</f>
        <v>13296087.959746541</v>
      </c>
      <c r="AU118" s="16">
        <f>IF(AM118="Retired",0,HLOOKUP(AM118,'Fixed - Labor'!$C$29:$E$37,'Scenario 3'!$H$24,FALSE)*$AK118)</f>
        <v>0</v>
      </c>
      <c r="AV118" s="16">
        <f>IF(AN118="Retired",0,HLOOKUP(AN118,'Fixed - Labor'!$C$29:$E$37,'Scenario 3'!$H$24,FALSE)*$AK118)</f>
        <v>0</v>
      </c>
      <c r="AW118" s="16">
        <f>IF(AO118="Retired",0,HLOOKUP(AO118,'Fixed - Labor'!$C$29:$E$37,'Scenario 3'!$H$24,FALSE)*$AK118)</f>
        <v>0</v>
      </c>
      <c r="AX118" s="16">
        <f>IF(AP118="Retired",0,HLOOKUP(AP118,'Fixed - Labor'!$C$29:$E$37,'Scenario 3'!$H$24,FALSE)*$AK118)</f>
        <v>14407942.537398959</v>
      </c>
      <c r="AY118" s="16">
        <f>IF(AQ118="Retired",0,HLOOKUP(AQ118,'Fixed - Labor'!$C$29:$E$37,'Scenario 3'!$H$24,FALSE)*$AK118)</f>
        <v>0</v>
      </c>
      <c r="BA118" s="120"/>
      <c r="BB118" s="138"/>
      <c r="BC118" s="138"/>
      <c r="BD118" s="138"/>
      <c r="BE118" s="138"/>
      <c r="BF118" s="138"/>
      <c r="BG118" s="138"/>
      <c r="BI118" s="120"/>
      <c r="BJ118" s="138"/>
      <c r="BK118" s="138"/>
      <c r="BL118" s="138"/>
      <c r="BM118" s="138"/>
      <c r="BN118" s="138"/>
      <c r="BO118" s="138"/>
    </row>
    <row r="119" spans="1:67">
      <c r="A119" s="67"/>
      <c r="B119" s="67"/>
      <c r="C119" s="67"/>
      <c r="D119" s="67"/>
      <c r="E119" s="67"/>
      <c r="F119" s="67"/>
      <c r="G119" s="67"/>
      <c r="H119" s="20">
        <v>2027</v>
      </c>
      <c r="I119" s="16">
        <f t="shared" si="41"/>
        <v>0</v>
      </c>
      <c r="J119" s="16">
        <f t="shared" si="29"/>
        <v>0</v>
      </c>
      <c r="K119" s="16">
        <f t="shared" si="29"/>
        <v>0</v>
      </c>
      <c r="L119" s="16">
        <f t="shared" si="29"/>
        <v>0</v>
      </c>
      <c r="M119" s="16">
        <f t="shared" si="29"/>
        <v>0</v>
      </c>
      <c r="N119" s="16">
        <f t="shared" si="29"/>
        <v>0</v>
      </c>
      <c r="O119" s="67"/>
      <c r="P119" s="67"/>
      <c r="Q119" s="67"/>
      <c r="R119" s="67"/>
      <c r="S119" s="20">
        <v>2027</v>
      </c>
      <c r="T119" s="136">
        <f>HLOOKUP($S119,'Fixed - Labor'!$A$21:$AE$24,2,FALSE)</f>
        <v>7347957.0942939129</v>
      </c>
      <c r="U119" s="155" t="str">
        <f t="shared" si="42"/>
        <v>Retired</v>
      </c>
      <c r="V119" s="155" t="str">
        <f t="shared" si="30"/>
        <v>Retired</v>
      </c>
      <c r="W119" s="155" t="str">
        <f t="shared" si="31"/>
        <v>Retired</v>
      </c>
      <c r="X119" s="155" t="str">
        <f t="shared" si="32"/>
        <v>Retired</v>
      </c>
      <c r="Y119" s="155" t="str">
        <f t="shared" si="33"/>
        <v>Retired</v>
      </c>
      <c r="Z119" s="155" t="str">
        <f t="shared" si="34"/>
        <v>Retired</v>
      </c>
      <c r="AB119" s="20">
        <v>2027</v>
      </c>
      <c r="AC119" s="16">
        <f>IF(U119="Retired",0,HLOOKUP(U119,'Fixed - Labor'!$C$29:$E$37,'Scenario 3'!$H$24,FALSE)*$T119)</f>
        <v>0</v>
      </c>
      <c r="AD119" s="16">
        <f>IF(V119="Retired",0,HLOOKUP(V119,'Fixed - Labor'!$C$29:$E$37,'Scenario 3'!$H$24,FALSE)*$T119)</f>
        <v>0</v>
      </c>
      <c r="AE119" s="16">
        <f>IF(W119="Retired",0,HLOOKUP(W119,'Fixed - Labor'!$C$29:$E$37,'Scenario 3'!$H$24,FALSE)*$T119)</f>
        <v>0</v>
      </c>
      <c r="AF119" s="16">
        <f>IF(X119="Retired",0,HLOOKUP(X119,'Fixed - Labor'!$C$29:$E$37,'Scenario 3'!$H$24,FALSE)*$T119)</f>
        <v>0</v>
      </c>
      <c r="AG119" s="16">
        <f>IF(Y119="Retired",0,HLOOKUP(Y119,'Fixed - Labor'!$C$29:$E$37,'Scenario 3'!$H$24,FALSE)*$T119)</f>
        <v>0</v>
      </c>
      <c r="AH119" s="16">
        <f>IF(Z119="Retired",0,HLOOKUP(Z119,'Fixed - Labor'!$C$29:$E$37,'Scenario 3'!$H$24,FALSE)*$T119)</f>
        <v>0</v>
      </c>
      <c r="AJ119" s="20">
        <v>2027</v>
      </c>
      <c r="AK119" s="16">
        <f>HLOOKUP($AJ119,'Fixed - Labor'!$A$21:$AE$24,3,FALSE)</f>
        <v>15115989.999236852</v>
      </c>
      <c r="AL119" s="155" t="str">
        <f t="shared" si="43"/>
        <v>Retired</v>
      </c>
      <c r="AM119" s="155" t="str">
        <f t="shared" si="36"/>
        <v>Retired</v>
      </c>
      <c r="AN119" s="155" t="str">
        <f t="shared" si="37"/>
        <v>Retired</v>
      </c>
      <c r="AO119" s="155" t="str">
        <f t="shared" si="38"/>
        <v>Retired</v>
      </c>
      <c r="AP119" s="155" t="str">
        <f t="shared" si="39"/>
        <v>Retired</v>
      </c>
      <c r="AQ119" s="155" t="str">
        <f t="shared" si="40"/>
        <v>Retired</v>
      </c>
      <c r="AS119" s="20">
        <v>2027</v>
      </c>
      <c r="AT119" s="16">
        <f>IF(AL119="Retired",0,HLOOKUP(AL119,'Fixed - Labor'!$C$29:$E$37,'Scenario 3'!$H$24,FALSE)*$AK119)</f>
        <v>0</v>
      </c>
      <c r="AU119" s="16">
        <f>IF(AM119="Retired",0,HLOOKUP(AM119,'Fixed - Labor'!$C$29:$E$37,'Scenario 3'!$H$24,FALSE)*$AK119)</f>
        <v>0</v>
      </c>
      <c r="AV119" s="16">
        <f>IF(AN119="Retired",0,HLOOKUP(AN119,'Fixed - Labor'!$C$29:$E$37,'Scenario 3'!$H$24,FALSE)*$AK119)</f>
        <v>0</v>
      </c>
      <c r="AW119" s="16">
        <f>IF(AO119="Retired",0,HLOOKUP(AO119,'Fixed - Labor'!$C$29:$E$37,'Scenario 3'!$H$24,FALSE)*$AK119)</f>
        <v>0</v>
      </c>
      <c r="AX119" s="16">
        <f>IF(AP119="Retired",0,HLOOKUP(AP119,'Fixed - Labor'!$C$29:$E$37,'Scenario 3'!$H$24,FALSE)*$AK119)</f>
        <v>0</v>
      </c>
      <c r="AY119" s="16">
        <f>IF(AQ119="Retired",0,HLOOKUP(AQ119,'Fixed - Labor'!$C$29:$E$37,'Scenario 3'!$H$24,FALSE)*$AK119)</f>
        <v>0</v>
      </c>
      <c r="BA119" s="120"/>
      <c r="BB119" s="138"/>
      <c r="BC119" s="138"/>
      <c r="BD119" s="138"/>
      <c r="BE119" s="138"/>
      <c r="BF119" s="138"/>
      <c r="BG119" s="138"/>
      <c r="BI119" s="120"/>
      <c r="BJ119" s="138"/>
      <c r="BK119" s="138"/>
      <c r="BL119" s="138"/>
      <c r="BM119" s="138"/>
      <c r="BN119" s="138"/>
      <c r="BO119" s="138"/>
    </row>
    <row r="120" spans="1:67">
      <c r="A120" s="67"/>
      <c r="B120" s="67"/>
      <c r="C120" s="67"/>
      <c r="D120" s="67"/>
      <c r="E120" s="67"/>
      <c r="F120" s="67"/>
      <c r="G120" s="67"/>
      <c r="H120" s="20">
        <v>2028</v>
      </c>
      <c r="I120" s="16">
        <f t="shared" si="41"/>
        <v>0</v>
      </c>
      <c r="J120" s="16">
        <f t="shared" si="29"/>
        <v>0</v>
      </c>
      <c r="K120" s="16">
        <f t="shared" si="29"/>
        <v>0</v>
      </c>
      <c r="L120" s="16">
        <f t="shared" si="29"/>
        <v>0</v>
      </c>
      <c r="M120" s="16">
        <f t="shared" si="29"/>
        <v>0</v>
      </c>
      <c r="N120" s="16">
        <f t="shared" si="29"/>
        <v>0</v>
      </c>
      <c r="O120" s="67"/>
      <c r="P120" s="67"/>
      <c r="Q120" s="67"/>
      <c r="R120" s="67"/>
      <c r="S120" s="20">
        <v>2028</v>
      </c>
      <c r="T120" s="136">
        <f>HLOOKUP($S120,'Fixed - Labor'!$A$21:$AE$24,2,FALSE)</f>
        <v>7494916.2361797905</v>
      </c>
      <c r="U120" s="155" t="str">
        <f t="shared" si="42"/>
        <v>Retired</v>
      </c>
      <c r="V120" s="155" t="str">
        <f t="shared" si="30"/>
        <v>Retired</v>
      </c>
      <c r="W120" s="155" t="str">
        <f t="shared" si="31"/>
        <v>Retired</v>
      </c>
      <c r="X120" s="155" t="str">
        <f t="shared" si="32"/>
        <v>Retired</v>
      </c>
      <c r="Y120" s="155" t="str">
        <f t="shared" si="33"/>
        <v>Retired</v>
      </c>
      <c r="Z120" s="155" t="str">
        <f t="shared" si="34"/>
        <v>Retired</v>
      </c>
      <c r="AB120" s="20">
        <v>2028</v>
      </c>
      <c r="AC120" s="16">
        <f>IF(U120="Retired",0,HLOOKUP(U120,'Fixed - Labor'!$C$29:$E$37,'Scenario 3'!$H$24,FALSE)*$T120)</f>
        <v>0</v>
      </c>
      <c r="AD120" s="16">
        <f>IF(V120="Retired",0,HLOOKUP(V120,'Fixed - Labor'!$C$29:$E$37,'Scenario 3'!$H$24,FALSE)*$T120)</f>
        <v>0</v>
      </c>
      <c r="AE120" s="16">
        <f>IF(W120="Retired",0,HLOOKUP(W120,'Fixed - Labor'!$C$29:$E$37,'Scenario 3'!$H$24,FALSE)*$T120)</f>
        <v>0</v>
      </c>
      <c r="AF120" s="16">
        <f>IF(X120="Retired",0,HLOOKUP(X120,'Fixed - Labor'!$C$29:$E$37,'Scenario 3'!$H$24,FALSE)*$T120)</f>
        <v>0</v>
      </c>
      <c r="AG120" s="16">
        <f>IF(Y120="Retired",0,HLOOKUP(Y120,'Fixed - Labor'!$C$29:$E$37,'Scenario 3'!$H$24,FALSE)*$T120)</f>
        <v>0</v>
      </c>
      <c r="AH120" s="16">
        <f>IF(Z120="Retired",0,HLOOKUP(Z120,'Fixed - Labor'!$C$29:$E$37,'Scenario 3'!$H$24,FALSE)*$T120)</f>
        <v>0</v>
      </c>
      <c r="AJ120" s="20">
        <v>2028</v>
      </c>
      <c r="AK120" s="16">
        <f>HLOOKUP($AJ120,'Fixed - Labor'!$A$21:$AE$24,3,FALSE)</f>
        <v>15418309.799221588</v>
      </c>
      <c r="AL120" s="155" t="str">
        <f t="shared" si="43"/>
        <v>Retired</v>
      </c>
      <c r="AM120" s="155" t="str">
        <f t="shared" si="36"/>
        <v>Retired</v>
      </c>
      <c r="AN120" s="155" t="str">
        <f t="shared" si="37"/>
        <v>Retired</v>
      </c>
      <c r="AO120" s="155" t="str">
        <f t="shared" si="38"/>
        <v>Retired</v>
      </c>
      <c r="AP120" s="155" t="str">
        <f t="shared" si="39"/>
        <v>Retired</v>
      </c>
      <c r="AQ120" s="155" t="str">
        <f t="shared" si="40"/>
        <v>Retired</v>
      </c>
      <c r="AS120" s="20">
        <v>2028</v>
      </c>
      <c r="AT120" s="16">
        <f>IF(AL120="Retired",0,HLOOKUP(AL120,'Fixed - Labor'!$C$29:$E$37,'Scenario 3'!$H$24,FALSE)*$AK120)</f>
        <v>0</v>
      </c>
      <c r="AU120" s="16">
        <f>IF(AM120="Retired",0,HLOOKUP(AM120,'Fixed - Labor'!$C$29:$E$37,'Scenario 3'!$H$24,FALSE)*$AK120)</f>
        <v>0</v>
      </c>
      <c r="AV120" s="16">
        <f>IF(AN120="Retired",0,HLOOKUP(AN120,'Fixed - Labor'!$C$29:$E$37,'Scenario 3'!$H$24,FALSE)*$AK120)</f>
        <v>0</v>
      </c>
      <c r="AW120" s="16">
        <f>IF(AO120="Retired",0,HLOOKUP(AO120,'Fixed - Labor'!$C$29:$E$37,'Scenario 3'!$H$24,FALSE)*$AK120)</f>
        <v>0</v>
      </c>
      <c r="AX120" s="16">
        <f>IF(AP120="Retired",0,HLOOKUP(AP120,'Fixed - Labor'!$C$29:$E$37,'Scenario 3'!$H$24,FALSE)*$AK120)</f>
        <v>0</v>
      </c>
      <c r="AY120" s="16">
        <f>IF(AQ120="Retired",0,HLOOKUP(AQ120,'Fixed - Labor'!$C$29:$E$37,'Scenario 3'!$H$24,FALSE)*$AK120)</f>
        <v>0</v>
      </c>
      <c r="BA120" s="120"/>
      <c r="BB120" s="138"/>
      <c r="BC120" s="138"/>
      <c r="BD120" s="138"/>
      <c r="BE120" s="138"/>
      <c r="BF120" s="138"/>
      <c r="BG120" s="138"/>
      <c r="BI120" s="120"/>
      <c r="BJ120" s="138"/>
      <c r="BK120" s="138"/>
      <c r="BL120" s="138"/>
      <c r="BM120" s="138"/>
      <c r="BN120" s="138"/>
      <c r="BO120" s="138"/>
    </row>
    <row r="121" spans="1:67">
      <c r="A121" s="67"/>
      <c r="B121" s="67"/>
      <c r="C121" s="67"/>
      <c r="D121" s="67"/>
      <c r="E121" s="67"/>
      <c r="F121" s="67"/>
      <c r="G121" s="67"/>
      <c r="H121" s="20">
        <v>2029</v>
      </c>
      <c r="I121" s="16">
        <f t="shared" si="41"/>
        <v>0</v>
      </c>
      <c r="J121" s="16">
        <f t="shared" si="29"/>
        <v>0</v>
      </c>
      <c r="K121" s="16">
        <f t="shared" si="29"/>
        <v>0</v>
      </c>
      <c r="L121" s="16">
        <f t="shared" si="29"/>
        <v>0</v>
      </c>
      <c r="M121" s="16">
        <f t="shared" si="29"/>
        <v>0</v>
      </c>
      <c r="N121" s="16">
        <f t="shared" si="29"/>
        <v>0</v>
      </c>
      <c r="O121" s="67"/>
      <c r="P121" s="67"/>
      <c r="Q121" s="67"/>
      <c r="R121" s="67"/>
      <c r="S121" s="20">
        <v>2029</v>
      </c>
      <c r="T121" s="136">
        <f>HLOOKUP($S121,'Fixed - Labor'!$A$21:$AE$24,2,FALSE)</f>
        <v>7644814.5609033871</v>
      </c>
      <c r="U121" s="155" t="str">
        <f t="shared" si="42"/>
        <v>Retired</v>
      </c>
      <c r="V121" s="155" t="str">
        <f t="shared" si="30"/>
        <v>Retired</v>
      </c>
      <c r="W121" s="155" t="str">
        <f t="shared" si="31"/>
        <v>Retired</v>
      </c>
      <c r="X121" s="155" t="str">
        <f t="shared" si="32"/>
        <v>Retired</v>
      </c>
      <c r="Y121" s="155" t="str">
        <f t="shared" si="33"/>
        <v>Retired</v>
      </c>
      <c r="Z121" s="155" t="str">
        <f t="shared" si="34"/>
        <v>Retired</v>
      </c>
      <c r="AB121" s="20">
        <v>2029</v>
      </c>
      <c r="AC121" s="16">
        <f>IF(U121="Retired",0,HLOOKUP(U121,'Fixed - Labor'!$C$29:$E$37,'Scenario 3'!$H$24,FALSE)*$T121)</f>
        <v>0</v>
      </c>
      <c r="AD121" s="16">
        <f>IF(V121="Retired",0,HLOOKUP(V121,'Fixed - Labor'!$C$29:$E$37,'Scenario 3'!$H$24,FALSE)*$T121)</f>
        <v>0</v>
      </c>
      <c r="AE121" s="16">
        <f>IF(W121="Retired",0,HLOOKUP(W121,'Fixed - Labor'!$C$29:$E$37,'Scenario 3'!$H$24,FALSE)*$T121)</f>
        <v>0</v>
      </c>
      <c r="AF121" s="16">
        <f>IF(X121="Retired",0,HLOOKUP(X121,'Fixed - Labor'!$C$29:$E$37,'Scenario 3'!$H$24,FALSE)*$T121)</f>
        <v>0</v>
      </c>
      <c r="AG121" s="16">
        <f>IF(Y121="Retired",0,HLOOKUP(Y121,'Fixed - Labor'!$C$29:$E$37,'Scenario 3'!$H$24,FALSE)*$T121)</f>
        <v>0</v>
      </c>
      <c r="AH121" s="16">
        <f>IF(Z121="Retired",0,HLOOKUP(Z121,'Fixed - Labor'!$C$29:$E$37,'Scenario 3'!$H$24,FALSE)*$T121)</f>
        <v>0</v>
      </c>
      <c r="AJ121" s="20">
        <v>2029</v>
      </c>
      <c r="AK121" s="16">
        <f>HLOOKUP($AJ121,'Fixed - Labor'!$A$21:$AE$24,3,FALSE)</f>
        <v>15726675.995206021</v>
      </c>
      <c r="AL121" s="155" t="str">
        <f t="shared" si="43"/>
        <v>Retired</v>
      </c>
      <c r="AM121" s="155" t="str">
        <f t="shared" si="36"/>
        <v>Retired</v>
      </c>
      <c r="AN121" s="155" t="str">
        <f t="shared" si="37"/>
        <v>Retired</v>
      </c>
      <c r="AO121" s="155" t="str">
        <f t="shared" si="38"/>
        <v>Retired</v>
      </c>
      <c r="AP121" s="155" t="str">
        <f t="shared" si="39"/>
        <v>Retired</v>
      </c>
      <c r="AQ121" s="155" t="str">
        <f t="shared" si="40"/>
        <v>Retired</v>
      </c>
      <c r="AS121" s="20">
        <v>2029</v>
      </c>
      <c r="AT121" s="16">
        <f>IF(AL121="Retired",0,HLOOKUP(AL121,'Fixed - Labor'!$C$29:$E$37,'Scenario 3'!$H$24,FALSE)*$AK121)</f>
        <v>0</v>
      </c>
      <c r="AU121" s="16">
        <f>IF(AM121="Retired",0,HLOOKUP(AM121,'Fixed - Labor'!$C$29:$E$37,'Scenario 3'!$H$24,FALSE)*$AK121)</f>
        <v>0</v>
      </c>
      <c r="AV121" s="16">
        <f>IF(AN121="Retired",0,HLOOKUP(AN121,'Fixed - Labor'!$C$29:$E$37,'Scenario 3'!$H$24,FALSE)*$AK121)</f>
        <v>0</v>
      </c>
      <c r="AW121" s="16">
        <f>IF(AO121="Retired",0,HLOOKUP(AO121,'Fixed - Labor'!$C$29:$E$37,'Scenario 3'!$H$24,FALSE)*$AK121)</f>
        <v>0</v>
      </c>
      <c r="AX121" s="16">
        <f>IF(AP121="Retired",0,HLOOKUP(AP121,'Fixed - Labor'!$C$29:$E$37,'Scenario 3'!$H$24,FALSE)*$AK121)</f>
        <v>0</v>
      </c>
      <c r="AY121" s="16">
        <f>IF(AQ121="Retired",0,HLOOKUP(AQ121,'Fixed - Labor'!$C$29:$E$37,'Scenario 3'!$H$24,FALSE)*$AK121)</f>
        <v>0</v>
      </c>
      <c r="BA121" s="120"/>
      <c r="BB121" s="138"/>
      <c r="BC121" s="138"/>
      <c r="BD121" s="138"/>
      <c r="BE121" s="138"/>
      <c r="BF121" s="138"/>
      <c r="BG121" s="138"/>
      <c r="BI121" s="120"/>
      <c r="BJ121" s="138"/>
      <c r="BK121" s="138"/>
      <c r="BL121" s="138"/>
      <c r="BM121" s="138"/>
      <c r="BN121" s="138"/>
      <c r="BO121" s="138"/>
    </row>
    <row r="122" spans="1:67">
      <c r="A122" s="67"/>
      <c r="B122" s="67"/>
      <c r="C122" s="67"/>
      <c r="D122" s="67"/>
      <c r="E122" s="67"/>
      <c r="F122" s="67"/>
      <c r="G122" s="67"/>
      <c r="H122" s="20">
        <v>2030</v>
      </c>
      <c r="I122" s="16">
        <f t="shared" si="41"/>
        <v>0</v>
      </c>
      <c r="J122" s="16">
        <f t="shared" si="29"/>
        <v>0</v>
      </c>
      <c r="K122" s="16">
        <f t="shared" si="29"/>
        <v>0</v>
      </c>
      <c r="L122" s="16">
        <f t="shared" si="29"/>
        <v>0</v>
      </c>
      <c r="M122" s="16">
        <f t="shared" si="29"/>
        <v>0</v>
      </c>
      <c r="N122" s="16">
        <f t="shared" si="29"/>
        <v>0</v>
      </c>
      <c r="O122" s="67"/>
      <c r="P122" s="67"/>
      <c r="Q122" s="67"/>
      <c r="R122" s="67"/>
      <c r="S122" s="20">
        <v>2030</v>
      </c>
      <c r="T122" s="136">
        <f>HLOOKUP($S122,'Fixed - Labor'!$A$21:$AE$24,2,FALSE)</f>
        <v>7797710.8521214556</v>
      </c>
      <c r="U122" s="155" t="str">
        <f t="shared" si="42"/>
        <v>Retired</v>
      </c>
      <c r="V122" s="155" t="str">
        <f t="shared" si="30"/>
        <v>Retired</v>
      </c>
      <c r="W122" s="155" t="str">
        <f t="shared" si="31"/>
        <v>Retired</v>
      </c>
      <c r="X122" s="155" t="str">
        <f t="shared" si="32"/>
        <v>Retired</v>
      </c>
      <c r="Y122" s="155" t="str">
        <f t="shared" si="33"/>
        <v>Retired</v>
      </c>
      <c r="Z122" s="155" t="str">
        <f t="shared" si="34"/>
        <v>Retired</v>
      </c>
      <c r="AB122" s="20">
        <v>2030</v>
      </c>
      <c r="AC122" s="16">
        <f>IF(U122="Retired",0,HLOOKUP(U122,'Fixed - Labor'!$C$29:$E$37,'Scenario 3'!$H$24,FALSE)*$T122)</f>
        <v>0</v>
      </c>
      <c r="AD122" s="16">
        <f>IF(V122="Retired",0,HLOOKUP(V122,'Fixed - Labor'!$C$29:$E$37,'Scenario 3'!$H$24,FALSE)*$T122)</f>
        <v>0</v>
      </c>
      <c r="AE122" s="16">
        <f>IF(W122="Retired",0,HLOOKUP(W122,'Fixed - Labor'!$C$29:$E$37,'Scenario 3'!$H$24,FALSE)*$T122)</f>
        <v>0</v>
      </c>
      <c r="AF122" s="16">
        <f>IF(X122="Retired",0,HLOOKUP(X122,'Fixed - Labor'!$C$29:$E$37,'Scenario 3'!$H$24,FALSE)*$T122)</f>
        <v>0</v>
      </c>
      <c r="AG122" s="16">
        <f>IF(Y122="Retired",0,HLOOKUP(Y122,'Fixed - Labor'!$C$29:$E$37,'Scenario 3'!$H$24,FALSE)*$T122)</f>
        <v>0</v>
      </c>
      <c r="AH122" s="16">
        <f>IF(Z122="Retired",0,HLOOKUP(Z122,'Fixed - Labor'!$C$29:$E$37,'Scenario 3'!$H$24,FALSE)*$T122)</f>
        <v>0</v>
      </c>
      <c r="AJ122" s="20">
        <v>2030</v>
      </c>
      <c r="AK122" s="16">
        <f>HLOOKUP($AJ122,'Fixed - Labor'!$A$21:$AE$24,3,FALSE)</f>
        <v>16041209.515110143</v>
      </c>
      <c r="AL122" s="155" t="str">
        <f t="shared" si="43"/>
        <v>Retired</v>
      </c>
      <c r="AM122" s="155" t="str">
        <f t="shared" si="36"/>
        <v>Retired</v>
      </c>
      <c r="AN122" s="155" t="str">
        <f t="shared" si="37"/>
        <v>Retired</v>
      </c>
      <c r="AO122" s="155" t="str">
        <f t="shared" si="38"/>
        <v>Retired</v>
      </c>
      <c r="AP122" s="155" t="str">
        <f t="shared" si="39"/>
        <v>Retired</v>
      </c>
      <c r="AQ122" s="155" t="str">
        <f t="shared" si="40"/>
        <v>Retired</v>
      </c>
      <c r="AS122" s="20">
        <v>2030</v>
      </c>
      <c r="AT122" s="16">
        <f>IF(AL122="Retired",0,HLOOKUP(AL122,'Fixed - Labor'!$C$29:$E$37,'Scenario 3'!$H$24,FALSE)*$AK122)</f>
        <v>0</v>
      </c>
      <c r="AU122" s="16">
        <f>IF(AM122="Retired",0,HLOOKUP(AM122,'Fixed - Labor'!$C$29:$E$37,'Scenario 3'!$H$24,FALSE)*$AK122)</f>
        <v>0</v>
      </c>
      <c r="AV122" s="16">
        <f>IF(AN122="Retired",0,HLOOKUP(AN122,'Fixed - Labor'!$C$29:$E$37,'Scenario 3'!$H$24,FALSE)*$AK122)</f>
        <v>0</v>
      </c>
      <c r="AW122" s="16">
        <f>IF(AO122="Retired",0,HLOOKUP(AO122,'Fixed - Labor'!$C$29:$E$37,'Scenario 3'!$H$24,FALSE)*$AK122)</f>
        <v>0</v>
      </c>
      <c r="AX122" s="16">
        <f>IF(AP122="Retired",0,HLOOKUP(AP122,'Fixed - Labor'!$C$29:$E$37,'Scenario 3'!$H$24,FALSE)*$AK122)</f>
        <v>0</v>
      </c>
      <c r="AY122" s="16">
        <f>IF(AQ122="Retired",0,HLOOKUP(AQ122,'Fixed - Labor'!$C$29:$E$37,'Scenario 3'!$H$24,FALSE)*$AK122)</f>
        <v>0</v>
      </c>
      <c r="BA122" s="120"/>
      <c r="BB122" s="138"/>
      <c r="BC122" s="138"/>
      <c r="BD122" s="138"/>
      <c r="BE122" s="138"/>
      <c r="BF122" s="138"/>
      <c r="BG122" s="138"/>
      <c r="BI122" s="120"/>
      <c r="BJ122" s="138"/>
      <c r="BK122" s="138"/>
      <c r="BL122" s="138"/>
      <c r="BM122" s="138"/>
      <c r="BN122" s="138"/>
      <c r="BO122" s="138"/>
    </row>
    <row r="123" spans="1:67">
      <c r="A123" s="67"/>
      <c r="B123" s="67"/>
      <c r="C123" s="67"/>
      <c r="D123" s="67"/>
      <c r="E123" s="67"/>
      <c r="F123" s="67"/>
      <c r="G123" s="67"/>
      <c r="H123" s="20">
        <v>2031</v>
      </c>
      <c r="I123" s="16">
        <f t="shared" si="41"/>
        <v>0</v>
      </c>
      <c r="J123" s="16">
        <f t="shared" si="29"/>
        <v>0</v>
      </c>
      <c r="K123" s="16">
        <f t="shared" si="29"/>
        <v>0</v>
      </c>
      <c r="L123" s="16">
        <f t="shared" si="29"/>
        <v>0</v>
      </c>
      <c r="M123" s="16">
        <f t="shared" si="29"/>
        <v>0</v>
      </c>
      <c r="N123" s="16">
        <f t="shared" si="29"/>
        <v>0</v>
      </c>
      <c r="O123" s="67"/>
      <c r="P123" s="67"/>
      <c r="Q123" s="67"/>
      <c r="R123" s="67"/>
      <c r="S123" s="20">
        <v>2031</v>
      </c>
      <c r="T123" s="136">
        <f>HLOOKUP($S123,'Fixed - Labor'!$A$21:$AE$24,2,FALSE)</f>
        <v>7953665.0691638831</v>
      </c>
      <c r="U123" s="155" t="str">
        <f t="shared" si="42"/>
        <v>Retired</v>
      </c>
      <c r="V123" s="155" t="str">
        <f t="shared" si="30"/>
        <v>Retired</v>
      </c>
      <c r="W123" s="155" t="str">
        <f t="shared" si="31"/>
        <v>Retired</v>
      </c>
      <c r="X123" s="155" t="str">
        <f t="shared" si="32"/>
        <v>Retired</v>
      </c>
      <c r="Y123" s="155" t="str">
        <f t="shared" si="33"/>
        <v>Retired</v>
      </c>
      <c r="Z123" s="155" t="str">
        <f t="shared" si="34"/>
        <v>Retired</v>
      </c>
      <c r="AB123" s="20">
        <v>2031</v>
      </c>
      <c r="AC123" s="16">
        <f>IF(U123="Retired",0,HLOOKUP(U123,'Fixed - Labor'!$C$29:$E$37,'Scenario 3'!$H$24,FALSE)*$T123)</f>
        <v>0</v>
      </c>
      <c r="AD123" s="16">
        <f>IF(V123="Retired",0,HLOOKUP(V123,'Fixed - Labor'!$C$29:$E$37,'Scenario 3'!$H$24,FALSE)*$T123)</f>
        <v>0</v>
      </c>
      <c r="AE123" s="16">
        <f>IF(W123="Retired",0,HLOOKUP(W123,'Fixed - Labor'!$C$29:$E$37,'Scenario 3'!$H$24,FALSE)*$T123)</f>
        <v>0</v>
      </c>
      <c r="AF123" s="16">
        <f>IF(X123="Retired",0,HLOOKUP(X123,'Fixed - Labor'!$C$29:$E$37,'Scenario 3'!$H$24,FALSE)*$T123)</f>
        <v>0</v>
      </c>
      <c r="AG123" s="16">
        <f>IF(Y123="Retired",0,HLOOKUP(Y123,'Fixed - Labor'!$C$29:$E$37,'Scenario 3'!$H$24,FALSE)*$T123)</f>
        <v>0</v>
      </c>
      <c r="AH123" s="16">
        <f>IF(Z123="Retired",0,HLOOKUP(Z123,'Fixed - Labor'!$C$29:$E$37,'Scenario 3'!$H$24,FALSE)*$T123)</f>
        <v>0</v>
      </c>
      <c r="AJ123" s="20">
        <v>2031</v>
      </c>
      <c r="AK123" s="16">
        <f>HLOOKUP($AJ123,'Fixed - Labor'!$A$21:$AE$24,3,FALSE)</f>
        <v>16362033.705412343</v>
      </c>
      <c r="AL123" s="155" t="str">
        <f t="shared" si="43"/>
        <v>Retired</v>
      </c>
      <c r="AM123" s="155" t="str">
        <f t="shared" si="36"/>
        <v>Retired</v>
      </c>
      <c r="AN123" s="155" t="str">
        <f t="shared" si="37"/>
        <v>Retired</v>
      </c>
      <c r="AO123" s="155" t="str">
        <f t="shared" si="38"/>
        <v>Retired</v>
      </c>
      <c r="AP123" s="155" t="str">
        <f t="shared" si="39"/>
        <v>Retired</v>
      </c>
      <c r="AQ123" s="155" t="str">
        <f t="shared" si="40"/>
        <v>Retired</v>
      </c>
      <c r="AS123" s="20">
        <v>2031</v>
      </c>
      <c r="AT123" s="16">
        <f>IF(AL123="Retired",0,HLOOKUP(AL123,'Fixed - Labor'!$C$29:$E$37,'Scenario 3'!$H$24,FALSE)*$AK123)</f>
        <v>0</v>
      </c>
      <c r="AU123" s="16">
        <f>IF(AM123="Retired",0,HLOOKUP(AM123,'Fixed - Labor'!$C$29:$E$37,'Scenario 3'!$H$24,FALSE)*$AK123)</f>
        <v>0</v>
      </c>
      <c r="AV123" s="16">
        <f>IF(AN123="Retired",0,HLOOKUP(AN123,'Fixed - Labor'!$C$29:$E$37,'Scenario 3'!$H$24,FALSE)*$AK123)</f>
        <v>0</v>
      </c>
      <c r="AW123" s="16">
        <f>IF(AO123="Retired",0,HLOOKUP(AO123,'Fixed - Labor'!$C$29:$E$37,'Scenario 3'!$H$24,FALSE)*$AK123)</f>
        <v>0</v>
      </c>
      <c r="AX123" s="16">
        <f>IF(AP123="Retired",0,HLOOKUP(AP123,'Fixed - Labor'!$C$29:$E$37,'Scenario 3'!$H$24,FALSE)*$AK123)</f>
        <v>0</v>
      </c>
      <c r="AY123" s="16">
        <f>IF(AQ123="Retired",0,HLOOKUP(AQ123,'Fixed - Labor'!$C$29:$E$37,'Scenario 3'!$H$24,FALSE)*$AK123)</f>
        <v>0</v>
      </c>
      <c r="BA123" s="120"/>
      <c r="BB123" s="138"/>
      <c r="BC123" s="138"/>
      <c r="BD123" s="138"/>
      <c r="BE123" s="138"/>
      <c r="BF123" s="138"/>
      <c r="BG123" s="138"/>
      <c r="BI123" s="120"/>
      <c r="BJ123" s="138"/>
      <c r="BK123" s="138"/>
      <c r="BL123" s="138"/>
      <c r="BM123" s="138"/>
      <c r="BN123" s="138"/>
      <c r="BO123" s="138"/>
    </row>
    <row r="124" spans="1:67">
      <c r="A124" s="67"/>
      <c r="B124" s="67"/>
      <c r="C124" s="67"/>
      <c r="D124" s="67"/>
      <c r="E124" s="67"/>
      <c r="F124" s="67"/>
      <c r="G124" s="67"/>
      <c r="H124" s="20">
        <v>2032</v>
      </c>
      <c r="I124" s="16">
        <f t="shared" si="41"/>
        <v>0</v>
      </c>
      <c r="J124" s="16">
        <f t="shared" si="29"/>
        <v>0</v>
      </c>
      <c r="K124" s="16">
        <f t="shared" si="29"/>
        <v>0</v>
      </c>
      <c r="L124" s="16">
        <f t="shared" si="29"/>
        <v>0</v>
      </c>
      <c r="M124" s="16">
        <f t="shared" si="29"/>
        <v>0</v>
      </c>
      <c r="N124" s="16">
        <f t="shared" si="29"/>
        <v>0</v>
      </c>
      <c r="O124" s="67"/>
      <c r="P124" s="67"/>
      <c r="Q124" s="67"/>
      <c r="R124" s="67"/>
      <c r="S124" s="20">
        <v>2032</v>
      </c>
      <c r="T124" s="136">
        <f>HLOOKUP($S124,'Fixed - Labor'!$A$21:$AE$24,2,FALSE)</f>
        <v>8112738.3705471605</v>
      </c>
      <c r="U124" s="155" t="str">
        <f t="shared" si="42"/>
        <v>Retired</v>
      </c>
      <c r="V124" s="155" t="str">
        <f t="shared" si="30"/>
        <v>Retired</v>
      </c>
      <c r="W124" s="155" t="str">
        <f t="shared" si="31"/>
        <v>Retired</v>
      </c>
      <c r="X124" s="155" t="str">
        <f t="shared" si="32"/>
        <v>Retired</v>
      </c>
      <c r="Y124" s="155" t="str">
        <f t="shared" si="33"/>
        <v>Retired</v>
      </c>
      <c r="Z124" s="155" t="str">
        <f t="shared" si="34"/>
        <v>Retired</v>
      </c>
      <c r="AB124" s="20">
        <v>2032</v>
      </c>
      <c r="AC124" s="16">
        <f>IF(U124="Retired",0,HLOOKUP(U124,'Fixed - Labor'!$C$29:$E$37,'Scenario 3'!$H$24,FALSE)*$T124)</f>
        <v>0</v>
      </c>
      <c r="AD124" s="16">
        <f>IF(V124="Retired",0,HLOOKUP(V124,'Fixed - Labor'!$C$29:$E$37,'Scenario 3'!$H$24,FALSE)*$T124)</f>
        <v>0</v>
      </c>
      <c r="AE124" s="16">
        <f>IF(W124="Retired",0,HLOOKUP(W124,'Fixed - Labor'!$C$29:$E$37,'Scenario 3'!$H$24,FALSE)*$T124)</f>
        <v>0</v>
      </c>
      <c r="AF124" s="16">
        <f>IF(X124="Retired",0,HLOOKUP(X124,'Fixed - Labor'!$C$29:$E$37,'Scenario 3'!$H$24,FALSE)*$T124)</f>
        <v>0</v>
      </c>
      <c r="AG124" s="16">
        <f>IF(Y124="Retired",0,HLOOKUP(Y124,'Fixed - Labor'!$C$29:$E$37,'Scenario 3'!$H$24,FALSE)*$T124)</f>
        <v>0</v>
      </c>
      <c r="AH124" s="16">
        <f>IF(Z124="Retired",0,HLOOKUP(Z124,'Fixed - Labor'!$C$29:$E$37,'Scenario 3'!$H$24,FALSE)*$T124)</f>
        <v>0</v>
      </c>
      <c r="AJ124" s="20">
        <v>2032</v>
      </c>
      <c r="AK124" s="16">
        <f>HLOOKUP($AJ124,'Fixed - Labor'!$A$21:$AE$24,3,FALSE)</f>
        <v>16689274.379520589</v>
      </c>
      <c r="AL124" s="155" t="str">
        <f t="shared" si="43"/>
        <v>Retired</v>
      </c>
      <c r="AM124" s="155" t="str">
        <f t="shared" si="36"/>
        <v>Retired</v>
      </c>
      <c r="AN124" s="155" t="str">
        <f t="shared" si="37"/>
        <v>Retired</v>
      </c>
      <c r="AO124" s="155" t="str">
        <f t="shared" si="38"/>
        <v>Retired</v>
      </c>
      <c r="AP124" s="155" t="str">
        <f t="shared" si="39"/>
        <v>Retired</v>
      </c>
      <c r="AQ124" s="155" t="str">
        <f t="shared" si="40"/>
        <v>Retired</v>
      </c>
      <c r="AS124" s="20">
        <v>2032</v>
      </c>
      <c r="AT124" s="16">
        <f>IF(AL124="Retired",0,HLOOKUP(AL124,'Fixed - Labor'!$C$29:$E$37,'Scenario 3'!$H$24,FALSE)*$AK124)</f>
        <v>0</v>
      </c>
      <c r="AU124" s="16">
        <f>IF(AM124="Retired",0,HLOOKUP(AM124,'Fixed - Labor'!$C$29:$E$37,'Scenario 3'!$H$24,FALSE)*$AK124)</f>
        <v>0</v>
      </c>
      <c r="AV124" s="16">
        <f>IF(AN124="Retired",0,HLOOKUP(AN124,'Fixed - Labor'!$C$29:$E$37,'Scenario 3'!$H$24,FALSE)*$AK124)</f>
        <v>0</v>
      </c>
      <c r="AW124" s="16">
        <f>IF(AO124="Retired",0,HLOOKUP(AO124,'Fixed - Labor'!$C$29:$E$37,'Scenario 3'!$H$24,FALSE)*$AK124)</f>
        <v>0</v>
      </c>
      <c r="AX124" s="16">
        <f>IF(AP124="Retired",0,HLOOKUP(AP124,'Fixed - Labor'!$C$29:$E$37,'Scenario 3'!$H$24,FALSE)*$AK124)</f>
        <v>0</v>
      </c>
      <c r="AY124" s="16">
        <f>IF(AQ124="Retired",0,HLOOKUP(AQ124,'Fixed - Labor'!$C$29:$E$37,'Scenario 3'!$H$24,FALSE)*$AK124)</f>
        <v>0</v>
      </c>
      <c r="BA124" s="120"/>
      <c r="BB124" s="138"/>
      <c r="BC124" s="138"/>
      <c r="BD124" s="138"/>
      <c r="BE124" s="138"/>
      <c r="BF124" s="138"/>
      <c r="BG124" s="138"/>
      <c r="BI124" s="120"/>
      <c r="BJ124" s="138"/>
      <c r="BK124" s="138"/>
      <c r="BL124" s="138"/>
      <c r="BM124" s="138"/>
      <c r="BN124" s="138"/>
      <c r="BO124" s="138"/>
    </row>
    <row r="125" spans="1:67">
      <c r="A125" s="67"/>
      <c r="B125" s="67"/>
      <c r="C125" s="67"/>
      <c r="D125" s="67"/>
      <c r="E125" s="67"/>
      <c r="F125" s="67"/>
      <c r="G125" s="67"/>
      <c r="H125" s="20">
        <v>2033</v>
      </c>
      <c r="I125" s="16">
        <f t="shared" si="41"/>
        <v>0</v>
      </c>
      <c r="J125" s="16">
        <f t="shared" si="29"/>
        <v>0</v>
      </c>
      <c r="K125" s="16">
        <f t="shared" si="29"/>
        <v>0</v>
      </c>
      <c r="L125" s="16">
        <f t="shared" si="29"/>
        <v>0</v>
      </c>
      <c r="M125" s="16">
        <f t="shared" si="29"/>
        <v>0</v>
      </c>
      <c r="N125" s="16">
        <f t="shared" si="29"/>
        <v>0</v>
      </c>
      <c r="O125" s="67"/>
      <c r="P125" s="67"/>
      <c r="Q125" s="67"/>
      <c r="R125" s="67"/>
      <c r="S125" s="20">
        <v>2033</v>
      </c>
      <c r="T125" s="136">
        <f>HLOOKUP($S125,'Fixed - Labor'!$A$21:$AE$24,2,FALSE)</f>
        <v>8274993.1379581038</v>
      </c>
      <c r="U125" s="155" t="str">
        <f t="shared" si="42"/>
        <v>Retired</v>
      </c>
      <c r="V125" s="155" t="str">
        <f t="shared" si="30"/>
        <v>Retired</v>
      </c>
      <c r="W125" s="155" t="str">
        <f t="shared" si="31"/>
        <v>Retired</v>
      </c>
      <c r="X125" s="155" t="str">
        <f t="shared" si="32"/>
        <v>Retired</v>
      </c>
      <c r="Y125" s="155" t="str">
        <f t="shared" si="33"/>
        <v>Retired</v>
      </c>
      <c r="Z125" s="155" t="str">
        <f t="shared" si="34"/>
        <v>Retired</v>
      </c>
      <c r="AB125" s="20">
        <v>2033</v>
      </c>
      <c r="AC125" s="16">
        <f>IF(U125="Retired",0,HLOOKUP(U125,'Fixed - Labor'!$C$29:$E$37,'Scenario 3'!$H$24,FALSE)*$T125)</f>
        <v>0</v>
      </c>
      <c r="AD125" s="16">
        <f>IF(V125="Retired",0,HLOOKUP(V125,'Fixed - Labor'!$C$29:$E$37,'Scenario 3'!$H$24,FALSE)*$T125)</f>
        <v>0</v>
      </c>
      <c r="AE125" s="16">
        <f>IF(W125="Retired",0,HLOOKUP(W125,'Fixed - Labor'!$C$29:$E$37,'Scenario 3'!$H$24,FALSE)*$T125)</f>
        <v>0</v>
      </c>
      <c r="AF125" s="16">
        <f>IF(X125="Retired",0,HLOOKUP(X125,'Fixed - Labor'!$C$29:$E$37,'Scenario 3'!$H$24,FALSE)*$T125)</f>
        <v>0</v>
      </c>
      <c r="AG125" s="16">
        <f>IF(Y125="Retired",0,HLOOKUP(Y125,'Fixed - Labor'!$C$29:$E$37,'Scenario 3'!$H$24,FALSE)*$T125)</f>
        <v>0</v>
      </c>
      <c r="AH125" s="16">
        <f>IF(Z125="Retired",0,HLOOKUP(Z125,'Fixed - Labor'!$C$29:$E$37,'Scenario 3'!$H$24,FALSE)*$T125)</f>
        <v>0</v>
      </c>
      <c r="AJ125" s="20">
        <v>2033</v>
      </c>
      <c r="AK125" s="16">
        <f>HLOOKUP($AJ125,'Fixed - Labor'!$A$21:$AE$24,3,FALSE)</f>
        <v>17023059.867111001</v>
      </c>
      <c r="AL125" s="155" t="str">
        <f t="shared" si="43"/>
        <v>Retired</v>
      </c>
      <c r="AM125" s="155" t="str">
        <f t="shared" si="36"/>
        <v>Retired</v>
      </c>
      <c r="AN125" s="155" t="str">
        <f t="shared" si="37"/>
        <v>Retired</v>
      </c>
      <c r="AO125" s="155" t="str">
        <f t="shared" si="38"/>
        <v>Retired</v>
      </c>
      <c r="AP125" s="155" t="str">
        <f t="shared" si="39"/>
        <v>Retired</v>
      </c>
      <c r="AQ125" s="155" t="str">
        <f t="shared" si="40"/>
        <v>Retired</v>
      </c>
      <c r="AS125" s="20">
        <v>2033</v>
      </c>
      <c r="AT125" s="16">
        <f>IF(AL125="Retired",0,HLOOKUP(AL125,'Fixed - Labor'!$C$29:$E$37,'Scenario 3'!$H$24,FALSE)*$AK125)</f>
        <v>0</v>
      </c>
      <c r="AU125" s="16">
        <f>IF(AM125="Retired",0,HLOOKUP(AM125,'Fixed - Labor'!$C$29:$E$37,'Scenario 3'!$H$24,FALSE)*$AK125)</f>
        <v>0</v>
      </c>
      <c r="AV125" s="16">
        <f>IF(AN125="Retired",0,HLOOKUP(AN125,'Fixed - Labor'!$C$29:$E$37,'Scenario 3'!$H$24,FALSE)*$AK125)</f>
        <v>0</v>
      </c>
      <c r="AW125" s="16">
        <f>IF(AO125="Retired",0,HLOOKUP(AO125,'Fixed - Labor'!$C$29:$E$37,'Scenario 3'!$H$24,FALSE)*$AK125)</f>
        <v>0</v>
      </c>
      <c r="AX125" s="16">
        <f>IF(AP125="Retired",0,HLOOKUP(AP125,'Fixed - Labor'!$C$29:$E$37,'Scenario 3'!$H$24,FALSE)*$AK125)</f>
        <v>0</v>
      </c>
      <c r="AY125" s="16">
        <f>IF(AQ125="Retired",0,HLOOKUP(AQ125,'Fixed - Labor'!$C$29:$E$37,'Scenario 3'!$H$24,FALSE)*$AK125)</f>
        <v>0</v>
      </c>
      <c r="BA125" s="120"/>
      <c r="BB125" s="138"/>
      <c r="BC125" s="138"/>
      <c r="BD125" s="138"/>
      <c r="BE125" s="138"/>
      <c r="BF125" s="138"/>
      <c r="BG125" s="138"/>
      <c r="BI125" s="120"/>
      <c r="BJ125" s="138"/>
      <c r="BK125" s="138"/>
      <c r="BL125" s="138"/>
      <c r="BM125" s="138"/>
      <c r="BN125" s="138"/>
      <c r="BO125" s="138"/>
    </row>
    <row r="126" spans="1:67">
      <c r="A126" s="67"/>
      <c r="B126" s="67"/>
      <c r="C126" s="67"/>
      <c r="D126" s="67"/>
      <c r="E126" s="67"/>
      <c r="F126" s="67"/>
      <c r="G126" s="67"/>
      <c r="H126" s="20">
        <v>2034</v>
      </c>
      <c r="I126" s="16">
        <f t="shared" si="41"/>
        <v>0</v>
      </c>
      <c r="J126" s="16">
        <f t="shared" si="29"/>
        <v>0</v>
      </c>
      <c r="K126" s="16">
        <f t="shared" si="29"/>
        <v>0</v>
      </c>
      <c r="L126" s="16">
        <f t="shared" si="29"/>
        <v>0</v>
      </c>
      <c r="M126" s="16">
        <f t="shared" si="29"/>
        <v>0</v>
      </c>
      <c r="N126" s="16">
        <f t="shared" si="29"/>
        <v>0</v>
      </c>
      <c r="O126" s="67"/>
      <c r="P126" s="67"/>
      <c r="Q126" s="67"/>
      <c r="R126" s="67"/>
      <c r="S126" s="20">
        <v>2034</v>
      </c>
      <c r="T126" s="136">
        <f>HLOOKUP($S126,'Fixed - Labor'!$A$21:$AE$24,2,FALSE)</f>
        <v>8440493.0007172655</v>
      </c>
      <c r="U126" s="155" t="str">
        <f t="shared" si="42"/>
        <v>Retired</v>
      </c>
      <c r="V126" s="155" t="str">
        <f t="shared" si="30"/>
        <v>Retired</v>
      </c>
      <c r="W126" s="155" t="str">
        <f t="shared" si="31"/>
        <v>Retired</v>
      </c>
      <c r="X126" s="155" t="str">
        <f t="shared" si="32"/>
        <v>Retired</v>
      </c>
      <c r="Y126" s="155" t="str">
        <f t="shared" si="33"/>
        <v>Retired</v>
      </c>
      <c r="Z126" s="155" t="str">
        <f t="shared" si="34"/>
        <v>Retired</v>
      </c>
      <c r="AB126" s="20">
        <v>2034</v>
      </c>
      <c r="AC126" s="16">
        <f>IF(U126="Retired",0,HLOOKUP(U126,'Fixed - Labor'!$C$29:$E$37,'Scenario 3'!$H$24,FALSE)*$T126)</f>
        <v>0</v>
      </c>
      <c r="AD126" s="16">
        <f>IF(V126="Retired",0,HLOOKUP(V126,'Fixed - Labor'!$C$29:$E$37,'Scenario 3'!$H$24,FALSE)*$T126)</f>
        <v>0</v>
      </c>
      <c r="AE126" s="16">
        <f>IF(W126="Retired",0,HLOOKUP(W126,'Fixed - Labor'!$C$29:$E$37,'Scenario 3'!$H$24,FALSE)*$T126)</f>
        <v>0</v>
      </c>
      <c r="AF126" s="16">
        <f>IF(X126="Retired",0,HLOOKUP(X126,'Fixed - Labor'!$C$29:$E$37,'Scenario 3'!$H$24,FALSE)*$T126)</f>
        <v>0</v>
      </c>
      <c r="AG126" s="16">
        <f>IF(Y126="Retired",0,HLOOKUP(Y126,'Fixed - Labor'!$C$29:$E$37,'Scenario 3'!$H$24,FALSE)*$T126)</f>
        <v>0</v>
      </c>
      <c r="AH126" s="16">
        <f>IF(Z126="Retired",0,HLOOKUP(Z126,'Fixed - Labor'!$C$29:$E$37,'Scenario 3'!$H$24,FALSE)*$T126)</f>
        <v>0</v>
      </c>
      <c r="AJ126" s="20">
        <v>2034</v>
      </c>
      <c r="AK126" s="16">
        <f>HLOOKUP($AJ126,'Fixed - Labor'!$A$21:$AE$24,3,FALSE)</f>
        <v>17363521.064453222</v>
      </c>
      <c r="AL126" s="155" t="str">
        <f t="shared" si="43"/>
        <v>Retired</v>
      </c>
      <c r="AM126" s="155" t="str">
        <f t="shared" si="36"/>
        <v>Retired</v>
      </c>
      <c r="AN126" s="155" t="str">
        <f t="shared" si="37"/>
        <v>Retired</v>
      </c>
      <c r="AO126" s="155" t="str">
        <f t="shared" si="38"/>
        <v>Retired</v>
      </c>
      <c r="AP126" s="155" t="str">
        <f t="shared" si="39"/>
        <v>Retired</v>
      </c>
      <c r="AQ126" s="155" t="str">
        <f t="shared" si="40"/>
        <v>Retired</v>
      </c>
      <c r="AS126" s="20">
        <v>2034</v>
      </c>
      <c r="AT126" s="16">
        <f>IF(AL126="Retired",0,HLOOKUP(AL126,'Fixed - Labor'!$C$29:$E$37,'Scenario 3'!$H$24,FALSE)*$AK126)</f>
        <v>0</v>
      </c>
      <c r="AU126" s="16">
        <f>IF(AM126="Retired",0,HLOOKUP(AM126,'Fixed - Labor'!$C$29:$E$37,'Scenario 3'!$H$24,FALSE)*$AK126)</f>
        <v>0</v>
      </c>
      <c r="AV126" s="16">
        <f>IF(AN126="Retired",0,HLOOKUP(AN126,'Fixed - Labor'!$C$29:$E$37,'Scenario 3'!$H$24,FALSE)*$AK126)</f>
        <v>0</v>
      </c>
      <c r="AW126" s="16">
        <f>IF(AO126="Retired",0,HLOOKUP(AO126,'Fixed - Labor'!$C$29:$E$37,'Scenario 3'!$H$24,FALSE)*$AK126)</f>
        <v>0</v>
      </c>
      <c r="AX126" s="16">
        <f>IF(AP126="Retired",0,HLOOKUP(AP126,'Fixed - Labor'!$C$29:$E$37,'Scenario 3'!$H$24,FALSE)*$AK126)</f>
        <v>0</v>
      </c>
      <c r="AY126" s="16">
        <f>IF(AQ126="Retired",0,HLOOKUP(AQ126,'Fixed - Labor'!$C$29:$E$37,'Scenario 3'!$H$24,FALSE)*$AK126)</f>
        <v>0</v>
      </c>
      <c r="BA126" s="120"/>
      <c r="BB126" s="138"/>
      <c r="BC126" s="138"/>
      <c r="BD126" s="138"/>
      <c r="BE126" s="138"/>
      <c r="BF126" s="138"/>
      <c r="BG126" s="138"/>
      <c r="BI126" s="120"/>
      <c r="BJ126" s="138"/>
      <c r="BK126" s="138"/>
      <c r="BL126" s="138"/>
      <c r="BM126" s="138"/>
      <c r="BN126" s="138"/>
      <c r="BO126" s="138"/>
    </row>
    <row r="127" spans="1:67">
      <c r="A127" s="67"/>
      <c r="B127" s="67"/>
      <c r="C127" s="67"/>
      <c r="D127" s="67"/>
      <c r="E127" s="67"/>
      <c r="F127" s="67"/>
      <c r="G127" s="67"/>
      <c r="H127" s="20">
        <v>2035</v>
      </c>
      <c r="I127" s="16">
        <f t="shared" si="41"/>
        <v>0</v>
      </c>
      <c r="J127" s="16">
        <f t="shared" si="29"/>
        <v>0</v>
      </c>
      <c r="K127" s="16">
        <f t="shared" si="29"/>
        <v>0</v>
      </c>
      <c r="L127" s="16">
        <f t="shared" si="29"/>
        <v>0</v>
      </c>
      <c r="M127" s="16">
        <f t="shared" si="29"/>
        <v>0</v>
      </c>
      <c r="N127" s="16">
        <f t="shared" si="29"/>
        <v>0</v>
      </c>
      <c r="O127" s="67"/>
      <c r="P127" s="67"/>
      <c r="Q127" s="67"/>
      <c r="R127" s="67"/>
      <c r="S127" s="20">
        <v>2035</v>
      </c>
      <c r="T127" s="136">
        <f>HLOOKUP($S127,'Fixed - Labor'!$A$21:$AE$24,2,FALSE)</f>
        <v>8609302.860731611</v>
      </c>
      <c r="U127" s="155" t="str">
        <f t="shared" si="42"/>
        <v>Retired</v>
      </c>
      <c r="V127" s="155" t="str">
        <f t="shared" si="30"/>
        <v>Retired</v>
      </c>
      <c r="W127" s="155" t="str">
        <f t="shared" si="31"/>
        <v>Retired</v>
      </c>
      <c r="X127" s="155" t="str">
        <f t="shared" si="32"/>
        <v>Retired</v>
      </c>
      <c r="Y127" s="155" t="str">
        <f t="shared" si="33"/>
        <v>Retired</v>
      </c>
      <c r="Z127" s="155" t="str">
        <f t="shared" si="34"/>
        <v>Retired</v>
      </c>
      <c r="AB127" s="20">
        <v>2035</v>
      </c>
      <c r="AC127" s="16">
        <f>IF(U127="Retired",0,HLOOKUP(U127,'Fixed - Labor'!$C$29:$E$37,'Scenario 3'!$H$24,FALSE)*$T127)</f>
        <v>0</v>
      </c>
      <c r="AD127" s="16">
        <f>IF(V127="Retired",0,HLOOKUP(V127,'Fixed - Labor'!$C$29:$E$37,'Scenario 3'!$H$24,FALSE)*$T127)</f>
        <v>0</v>
      </c>
      <c r="AE127" s="16">
        <f>IF(W127="Retired",0,HLOOKUP(W127,'Fixed - Labor'!$C$29:$E$37,'Scenario 3'!$H$24,FALSE)*$T127)</f>
        <v>0</v>
      </c>
      <c r="AF127" s="16">
        <f>IF(X127="Retired",0,HLOOKUP(X127,'Fixed - Labor'!$C$29:$E$37,'Scenario 3'!$H$24,FALSE)*$T127)</f>
        <v>0</v>
      </c>
      <c r="AG127" s="16">
        <f>IF(Y127="Retired",0,HLOOKUP(Y127,'Fixed - Labor'!$C$29:$E$37,'Scenario 3'!$H$24,FALSE)*$T127)</f>
        <v>0</v>
      </c>
      <c r="AH127" s="16">
        <f>IF(Z127="Retired",0,HLOOKUP(Z127,'Fixed - Labor'!$C$29:$E$37,'Scenario 3'!$H$24,FALSE)*$T127)</f>
        <v>0</v>
      </c>
      <c r="AJ127" s="20">
        <v>2035</v>
      </c>
      <c r="AK127" s="16">
        <f>HLOOKUP($AJ127,'Fixed - Labor'!$A$21:$AE$24,3,FALSE)</f>
        <v>17710791.485742286</v>
      </c>
      <c r="AL127" s="155" t="str">
        <f t="shared" si="43"/>
        <v>Retired</v>
      </c>
      <c r="AM127" s="155" t="str">
        <f t="shared" si="36"/>
        <v>Retired</v>
      </c>
      <c r="AN127" s="155" t="str">
        <f t="shared" si="37"/>
        <v>Retired</v>
      </c>
      <c r="AO127" s="155" t="str">
        <f t="shared" si="38"/>
        <v>Retired</v>
      </c>
      <c r="AP127" s="155" t="str">
        <f t="shared" si="39"/>
        <v>Retired</v>
      </c>
      <c r="AQ127" s="155" t="str">
        <f t="shared" si="40"/>
        <v>Retired</v>
      </c>
      <c r="AS127" s="20">
        <v>2035</v>
      </c>
      <c r="AT127" s="16">
        <f>IF(AL127="Retired",0,HLOOKUP(AL127,'Fixed - Labor'!$C$29:$E$37,'Scenario 3'!$H$24,FALSE)*$AK127)</f>
        <v>0</v>
      </c>
      <c r="AU127" s="16">
        <f>IF(AM127="Retired",0,HLOOKUP(AM127,'Fixed - Labor'!$C$29:$E$37,'Scenario 3'!$H$24,FALSE)*$AK127)</f>
        <v>0</v>
      </c>
      <c r="AV127" s="16">
        <f>IF(AN127="Retired",0,HLOOKUP(AN127,'Fixed - Labor'!$C$29:$E$37,'Scenario 3'!$H$24,FALSE)*$AK127)</f>
        <v>0</v>
      </c>
      <c r="AW127" s="16">
        <f>IF(AO127="Retired",0,HLOOKUP(AO127,'Fixed - Labor'!$C$29:$E$37,'Scenario 3'!$H$24,FALSE)*$AK127)</f>
        <v>0</v>
      </c>
      <c r="AX127" s="16">
        <f>IF(AP127="Retired",0,HLOOKUP(AP127,'Fixed - Labor'!$C$29:$E$37,'Scenario 3'!$H$24,FALSE)*$AK127)</f>
        <v>0</v>
      </c>
      <c r="AY127" s="16">
        <f>IF(AQ127="Retired",0,HLOOKUP(AQ127,'Fixed - Labor'!$C$29:$E$37,'Scenario 3'!$H$24,FALSE)*$AK127)</f>
        <v>0</v>
      </c>
      <c r="BA127" s="120"/>
      <c r="BB127" s="138"/>
      <c r="BC127" s="138"/>
      <c r="BD127" s="138"/>
      <c r="BE127" s="138"/>
      <c r="BF127" s="138"/>
      <c r="BG127" s="138"/>
      <c r="BI127" s="120"/>
      <c r="BJ127" s="138"/>
      <c r="BK127" s="138"/>
      <c r="BL127" s="138"/>
      <c r="BM127" s="138"/>
      <c r="BN127" s="138"/>
      <c r="BO127" s="138"/>
    </row>
    <row r="128" spans="1:67">
      <c r="A128" s="67"/>
      <c r="B128" s="67"/>
      <c r="C128" s="67"/>
      <c r="D128" s="67"/>
      <c r="E128" s="67"/>
      <c r="F128" s="67"/>
      <c r="G128" s="67"/>
      <c r="H128" s="20">
        <v>2036</v>
      </c>
      <c r="I128" s="16">
        <f t="shared" si="41"/>
        <v>0</v>
      </c>
      <c r="J128" s="16">
        <f t="shared" si="29"/>
        <v>0</v>
      </c>
      <c r="K128" s="16">
        <f t="shared" si="29"/>
        <v>0</v>
      </c>
      <c r="L128" s="16">
        <f t="shared" si="29"/>
        <v>0</v>
      </c>
      <c r="M128" s="16">
        <f t="shared" si="29"/>
        <v>0</v>
      </c>
      <c r="N128" s="16">
        <f t="shared" si="29"/>
        <v>0</v>
      </c>
      <c r="O128" s="67"/>
      <c r="P128" s="67"/>
      <c r="Q128" s="67"/>
      <c r="R128" s="67"/>
      <c r="S128" s="20">
        <v>2036</v>
      </c>
      <c r="T128" s="136">
        <f>HLOOKUP($S128,'Fixed - Labor'!$A$21:$AE$24,2,FALSE)</f>
        <v>8781488.9179462418</v>
      </c>
      <c r="U128" s="155" t="str">
        <f t="shared" si="42"/>
        <v>Retired</v>
      </c>
      <c r="V128" s="155" t="str">
        <f t="shared" si="30"/>
        <v>Retired</v>
      </c>
      <c r="W128" s="155" t="str">
        <f t="shared" si="31"/>
        <v>Retired</v>
      </c>
      <c r="X128" s="155" t="str">
        <f t="shared" si="32"/>
        <v>Retired</v>
      </c>
      <c r="Y128" s="155" t="str">
        <f t="shared" si="33"/>
        <v>Retired</v>
      </c>
      <c r="Z128" s="155" t="str">
        <f t="shared" si="34"/>
        <v>Retired</v>
      </c>
      <c r="AB128" s="20">
        <v>2036</v>
      </c>
      <c r="AC128" s="16">
        <f>IF(U128="Retired",0,HLOOKUP(U128,'Fixed - Labor'!$C$29:$E$37,'Scenario 3'!$H$24,FALSE)*$T128)</f>
        <v>0</v>
      </c>
      <c r="AD128" s="16">
        <f>IF(V128="Retired",0,HLOOKUP(V128,'Fixed - Labor'!$C$29:$E$37,'Scenario 3'!$H$24,FALSE)*$T128)</f>
        <v>0</v>
      </c>
      <c r="AE128" s="16">
        <f>IF(W128="Retired",0,HLOOKUP(W128,'Fixed - Labor'!$C$29:$E$37,'Scenario 3'!$H$24,FALSE)*$T128)</f>
        <v>0</v>
      </c>
      <c r="AF128" s="16">
        <f>IF(X128="Retired",0,HLOOKUP(X128,'Fixed - Labor'!$C$29:$E$37,'Scenario 3'!$H$24,FALSE)*$T128)</f>
        <v>0</v>
      </c>
      <c r="AG128" s="16">
        <f>IF(Y128="Retired",0,HLOOKUP(Y128,'Fixed - Labor'!$C$29:$E$37,'Scenario 3'!$H$24,FALSE)*$T128)</f>
        <v>0</v>
      </c>
      <c r="AH128" s="16">
        <f>IF(Z128="Retired",0,HLOOKUP(Z128,'Fixed - Labor'!$C$29:$E$37,'Scenario 3'!$H$24,FALSE)*$T128)</f>
        <v>0</v>
      </c>
      <c r="AJ128" s="20">
        <v>2036</v>
      </c>
      <c r="AK128" s="16">
        <f>HLOOKUP($AJ128,'Fixed - Labor'!$A$21:$AE$24,3,FALSE)</f>
        <v>18065007.315457128</v>
      </c>
      <c r="AL128" s="155" t="str">
        <f t="shared" si="43"/>
        <v>Retired</v>
      </c>
      <c r="AM128" s="155" t="str">
        <f t="shared" si="36"/>
        <v>Retired</v>
      </c>
      <c r="AN128" s="155" t="str">
        <f t="shared" si="37"/>
        <v>Retired</v>
      </c>
      <c r="AO128" s="155" t="str">
        <f t="shared" si="38"/>
        <v>Retired</v>
      </c>
      <c r="AP128" s="155" t="str">
        <f t="shared" si="39"/>
        <v>Retired</v>
      </c>
      <c r="AQ128" s="155" t="str">
        <f t="shared" si="40"/>
        <v>Retired</v>
      </c>
      <c r="AS128" s="20">
        <v>2036</v>
      </c>
      <c r="AT128" s="16">
        <f>IF(AL128="Retired",0,HLOOKUP(AL128,'Fixed - Labor'!$C$29:$E$37,'Scenario 3'!$H$24,FALSE)*$AK128)</f>
        <v>0</v>
      </c>
      <c r="AU128" s="16">
        <f>IF(AM128="Retired",0,HLOOKUP(AM128,'Fixed - Labor'!$C$29:$E$37,'Scenario 3'!$H$24,FALSE)*$AK128)</f>
        <v>0</v>
      </c>
      <c r="AV128" s="16">
        <f>IF(AN128="Retired",0,HLOOKUP(AN128,'Fixed - Labor'!$C$29:$E$37,'Scenario 3'!$H$24,FALSE)*$AK128)</f>
        <v>0</v>
      </c>
      <c r="AW128" s="16">
        <f>IF(AO128="Retired",0,HLOOKUP(AO128,'Fixed - Labor'!$C$29:$E$37,'Scenario 3'!$H$24,FALSE)*$AK128)</f>
        <v>0</v>
      </c>
      <c r="AX128" s="16">
        <f>IF(AP128="Retired",0,HLOOKUP(AP128,'Fixed - Labor'!$C$29:$E$37,'Scenario 3'!$H$24,FALSE)*$AK128)</f>
        <v>0</v>
      </c>
      <c r="AY128" s="16">
        <f>IF(AQ128="Retired",0,HLOOKUP(AQ128,'Fixed - Labor'!$C$29:$E$37,'Scenario 3'!$H$24,FALSE)*$AK128)</f>
        <v>0</v>
      </c>
      <c r="BA128" s="120"/>
      <c r="BB128" s="138"/>
      <c r="BC128" s="138"/>
      <c r="BD128" s="138"/>
      <c r="BE128" s="138"/>
      <c r="BF128" s="138"/>
      <c r="BG128" s="138"/>
      <c r="BI128" s="120"/>
      <c r="BJ128" s="138"/>
      <c r="BK128" s="138"/>
      <c r="BL128" s="138"/>
      <c r="BM128" s="138"/>
      <c r="BN128" s="138"/>
      <c r="BO128" s="138"/>
    </row>
    <row r="129" spans="1:67">
      <c r="A129" s="67"/>
      <c r="B129" s="67"/>
      <c r="C129" s="67"/>
      <c r="D129" s="67"/>
      <c r="E129" s="67"/>
      <c r="F129" s="67"/>
      <c r="G129" s="67"/>
      <c r="H129" s="20">
        <v>2037</v>
      </c>
      <c r="I129" s="16">
        <f t="shared" si="41"/>
        <v>0</v>
      </c>
      <c r="J129" s="16">
        <f t="shared" si="29"/>
        <v>0</v>
      </c>
      <c r="K129" s="16">
        <f t="shared" si="29"/>
        <v>0</v>
      </c>
      <c r="L129" s="16">
        <f t="shared" si="29"/>
        <v>0</v>
      </c>
      <c r="M129" s="16">
        <f t="shared" si="29"/>
        <v>0</v>
      </c>
      <c r="N129" s="16">
        <f t="shared" si="29"/>
        <v>0</v>
      </c>
      <c r="O129" s="67"/>
      <c r="P129" s="67"/>
      <c r="Q129" s="67"/>
      <c r="R129" s="67"/>
      <c r="S129" s="20">
        <v>2037</v>
      </c>
      <c r="T129" s="136">
        <f>HLOOKUP($S129,'Fixed - Labor'!$A$21:$AE$24,2,FALSE)</f>
        <v>8957118.6963051688</v>
      </c>
      <c r="U129" s="155" t="str">
        <f t="shared" si="42"/>
        <v>Retired</v>
      </c>
      <c r="V129" s="155" t="str">
        <f t="shared" si="30"/>
        <v>Retired</v>
      </c>
      <c r="W129" s="155" t="str">
        <f t="shared" si="31"/>
        <v>Retired</v>
      </c>
      <c r="X129" s="155" t="str">
        <f t="shared" si="32"/>
        <v>Retired</v>
      </c>
      <c r="Y129" s="155" t="str">
        <f t="shared" si="33"/>
        <v>Retired</v>
      </c>
      <c r="Z129" s="155" t="str">
        <f t="shared" si="34"/>
        <v>Retired</v>
      </c>
      <c r="AB129" s="20">
        <v>2037</v>
      </c>
      <c r="AC129" s="16">
        <f>IF(U129="Retired",0,HLOOKUP(U129,'Fixed - Labor'!$C$29:$E$37,'Scenario 3'!$H$24,FALSE)*$T129)</f>
        <v>0</v>
      </c>
      <c r="AD129" s="16">
        <f>IF(V129="Retired",0,HLOOKUP(V129,'Fixed - Labor'!$C$29:$E$37,'Scenario 3'!$H$24,FALSE)*$T129)</f>
        <v>0</v>
      </c>
      <c r="AE129" s="16">
        <f>IF(W129="Retired",0,HLOOKUP(W129,'Fixed - Labor'!$C$29:$E$37,'Scenario 3'!$H$24,FALSE)*$T129)</f>
        <v>0</v>
      </c>
      <c r="AF129" s="16">
        <f>IF(X129="Retired",0,HLOOKUP(X129,'Fixed - Labor'!$C$29:$E$37,'Scenario 3'!$H$24,FALSE)*$T129)</f>
        <v>0</v>
      </c>
      <c r="AG129" s="16">
        <f>IF(Y129="Retired",0,HLOOKUP(Y129,'Fixed - Labor'!$C$29:$E$37,'Scenario 3'!$H$24,FALSE)*$T129)</f>
        <v>0</v>
      </c>
      <c r="AH129" s="16">
        <f>IF(Z129="Retired",0,HLOOKUP(Z129,'Fixed - Labor'!$C$29:$E$37,'Scenario 3'!$H$24,FALSE)*$T129)</f>
        <v>0</v>
      </c>
      <c r="AJ129" s="20">
        <v>2037</v>
      </c>
      <c r="AK129" s="16">
        <f>HLOOKUP($AJ129,'Fixed - Labor'!$A$21:$AE$24,3,FALSE)</f>
        <v>18426307.461766273</v>
      </c>
      <c r="AL129" s="155" t="str">
        <f t="shared" si="43"/>
        <v>Retired</v>
      </c>
      <c r="AM129" s="155" t="str">
        <f t="shared" si="36"/>
        <v>Retired</v>
      </c>
      <c r="AN129" s="155" t="str">
        <f t="shared" si="37"/>
        <v>Retired</v>
      </c>
      <c r="AO129" s="155" t="str">
        <f t="shared" si="38"/>
        <v>Retired</v>
      </c>
      <c r="AP129" s="155" t="str">
        <f t="shared" si="39"/>
        <v>Retired</v>
      </c>
      <c r="AQ129" s="155" t="str">
        <f t="shared" si="40"/>
        <v>Retired</v>
      </c>
      <c r="AS129" s="20">
        <v>2037</v>
      </c>
      <c r="AT129" s="16">
        <f>IF(AL129="Retired",0,HLOOKUP(AL129,'Fixed - Labor'!$C$29:$E$37,'Scenario 3'!$H$24,FALSE)*$AK129)</f>
        <v>0</v>
      </c>
      <c r="AU129" s="16">
        <f>IF(AM129="Retired",0,HLOOKUP(AM129,'Fixed - Labor'!$C$29:$E$37,'Scenario 3'!$H$24,FALSE)*$AK129)</f>
        <v>0</v>
      </c>
      <c r="AV129" s="16">
        <f>IF(AN129="Retired",0,HLOOKUP(AN129,'Fixed - Labor'!$C$29:$E$37,'Scenario 3'!$H$24,FALSE)*$AK129)</f>
        <v>0</v>
      </c>
      <c r="AW129" s="16">
        <f>IF(AO129="Retired",0,HLOOKUP(AO129,'Fixed - Labor'!$C$29:$E$37,'Scenario 3'!$H$24,FALSE)*$AK129)</f>
        <v>0</v>
      </c>
      <c r="AX129" s="16">
        <f>IF(AP129="Retired",0,HLOOKUP(AP129,'Fixed - Labor'!$C$29:$E$37,'Scenario 3'!$H$24,FALSE)*$AK129)</f>
        <v>0</v>
      </c>
      <c r="AY129" s="16">
        <f>IF(AQ129="Retired",0,HLOOKUP(AQ129,'Fixed - Labor'!$C$29:$E$37,'Scenario 3'!$H$24,FALSE)*$AK129)</f>
        <v>0</v>
      </c>
      <c r="BA129" s="120"/>
      <c r="BB129" s="138"/>
      <c r="BC129" s="138"/>
      <c r="BD129" s="138"/>
      <c r="BE129" s="138"/>
      <c r="BF129" s="138"/>
      <c r="BG129" s="138"/>
      <c r="BI129" s="120"/>
      <c r="BJ129" s="138"/>
      <c r="BK129" s="138"/>
      <c r="BL129" s="138"/>
      <c r="BM129" s="138"/>
      <c r="BN129" s="138"/>
      <c r="BO129" s="138"/>
    </row>
    <row r="130" spans="1:67">
      <c r="A130" s="67"/>
      <c r="B130" s="67"/>
      <c r="C130" s="67"/>
      <c r="D130" s="67"/>
      <c r="E130" s="67"/>
      <c r="F130" s="67"/>
      <c r="G130" s="67"/>
      <c r="H130" s="20">
        <v>2038</v>
      </c>
      <c r="I130" s="16">
        <f t="shared" si="41"/>
        <v>0</v>
      </c>
      <c r="J130" s="16">
        <f t="shared" si="29"/>
        <v>0</v>
      </c>
      <c r="K130" s="16">
        <f t="shared" si="29"/>
        <v>0</v>
      </c>
      <c r="L130" s="16">
        <f t="shared" si="29"/>
        <v>0</v>
      </c>
      <c r="M130" s="16">
        <f t="shared" si="29"/>
        <v>0</v>
      </c>
      <c r="N130" s="16">
        <f t="shared" si="29"/>
        <v>0</v>
      </c>
      <c r="O130" s="67"/>
      <c r="P130" s="67"/>
      <c r="Q130" s="67"/>
      <c r="R130" s="67"/>
      <c r="S130" s="20">
        <v>2038</v>
      </c>
      <c r="T130" s="136">
        <f>HLOOKUP($S130,'Fixed - Labor'!$A$21:$AE$24,2,FALSE)</f>
        <v>9136261.0702312719</v>
      </c>
      <c r="U130" s="155" t="str">
        <f t="shared" si="42"/>
        <v>Retired</v>
      </c>
      <c r="V130" s="155" t="str">
        <f t="shared" si="30"/>
        <v>Retired</v>
      </c>
      <c r="W130" s="155" t="str">
        <f t="shared" si="31"/>
        <v>Retired</v>
      </c>
      <c r="X130" s="155" t="str">
        <f t="shared" si="32"/>
        <v>Retired</v>
      </c>
      <c r="Y130" s="155" t="str">
        <f t="shared" si="33"/>
        <v>Retired</v>
      </c>
      <c r="Z130" s="155" t="str">
        <f t="shared" si="34"/>
        <v>Retired</v>
      </c>
      <c r="AB130" s="20">
        <v>2038</v>
      </c>
      <c r="AC130" s="16">
        <f>IF(U130="Retired",0,HLOOKUP(U130,'Fixed - Labor'!$C$29:$E$37,'Scenario 3'!$H$24,FALSE)*$T130)</f>
        <v>0</v>
      </c>
      <c r="AD130" s="16">
        <f>IF(V130="Retired",0,HLOOKUP(V130,'Fixed - Labor'!$C$29:$E$37,'Scenario 3'!$H$24,FALSE)*$T130)</f>
        <v>0</v>
      </c>
      <c r="AE130" s="16">
        <f>IF(W130="Retired",0,HLOOKUP(W130,'Fixed - Labor'!$C$29:$E$37,'Scenario 3'!$H$24,FALSE)*$T130)</f>
        <v>0</v>
      </c>
      <c r="AF130" s="16">
        <f>IF(X130="Retired",0,HLOOKUP(X130,'Fixed - Labor'!$C$29:$E$37,'Scenario 3'!$H$24,FALSE)*$T130)</f>
        <v>0</v>
      </c>
      <c r="AG130" s="16">
        <f>IF(Y130="Retired",0,HLOOKUP(Y130,'Fixed - Labor'!$C$29:$E$37,'Scenario 3'!$H$24,FALSE)*$T130)</f>
        <v>0</v>
      </c>
      <c r="AH130" s="16">
        <f>IF(Z130="Retired",0,HLOOKUP(Z130,'Fixed - Labor'!$C$29:$E$37,'Scenario 3'!$H$24,FALSE)*$T130)</f>
        <v>0</v>
      </c>
      <c r="AJ130" s="20">
        <v>2038</v>
      </c>
      <c r="AK130" s="16">
        <f>HLOOKUP($AJ130,'Fixed - Labor'!$A$21:$AE$24,3,FALSE)</f>
        <v>18794833.6110016</v>
      </c>
      <c r="AL130" s="155" t="str">
        <f t="shared" si="43"/>
        <v>Retired</v>
      </c>
      <c r="AM130" s="155" t="str">
        <f t="shared" si="36"/>
        <v>Retired</v>
      </c>
      <c r="AN130" s="155" t="str">
        <f t="shared" si="37"/>
        <v>Retired</v>
      </c>
      <c r="AO130" s="155" t="str">
        <f t="shared" si="38"/>
        <v>Retired</v>
      </c>
      <c r="AP130" s="155" t="str">
        <f t="shared" si="39"/>
        <v>Retired</v>
      </c>
      <c r="AQ130" s="155" t="str">
        <f t="shared" si="40"/>
        <v>Retired</v>
      </c>
      <c r="AS130" s="20">
        <v>2038</v>
      </c>
      <c r="AT130" s="16">
        <f>IF(AL130="Retired",0,HLOOKUP(AL130,'Fixed - Labor'!$C$29:$E$37,'Scenario 3'!$H$24,FALSE)*$AK130)</f>
        <v>0</v>
      </c>
      <c r="AU130" s="16">
        <f>IF(AM130="Retired",0,HLOOKUP(AM130,'Fixed - Labor'!$C$29:$E$37,'Scenario 3'!$H$24,FALSE)*$AK130)</f>
        <v>0</v>
      </c>
      <c r="AV130" s="16">
        <f>IF(AN130="Retired",0,HLOOKUP(AN130,'Fixed - Labor'!$C$29:$E$37,'Scenario 3'!$H$24,FALSE)*$AK130)</f>
        <v>0</v>
      </c>
      <c r="AW130" s="16">
        <f>IF(AO130="Retired",0,HLOOKUP(AO130,'Fixed - Labor'!$C$29:$E$37,'Scenario 3'!$H$24,FALSE)*$AK130)</f>
        <v>0</v>
      </c>
      <c r="AX130" s="16">
        <f>IF(AP130="Retired",0,HLOOKUP(AP130,'Fixed - Labor'!$C$29:$E$37,'Scenario 3'!$H$24,FALSE)*$AK130)</f>
        <v>0</v>
      </c>
      <c r="AY130" s="16">
        <f>IF(AQ130="Retired",0,HLOOKUP(AQ130,'Fixed - Labor'!$C$29:$E$37,'Scenario 3'!$H$24,FALSE)*$AK130)</f>
        <v>0</v>
      </c>
      <c r="BA130" s="120"/>
      <c r="BB130" s="138"/>
      <c r="BC130" s="138"/>
      <c r="BD130" s="138"/>
      <c r="BE130" s="138"/>
      <c r="BF130" s="138"/>
      <c r="BG130" s="138"/>
      <c r="BI130" s="120"/>
      <c r="BJ130" s="138"/>
      <c r="BK130" s="138"/>
      <c r="BL130" s="138"/>
      <c r="BM130" s="138"/>
      <c r="BN130" s="138"/>
      <c r="BO130" s="138"/>
    </row>
    <row r="131" spans="1:67">
      <c r="A131" s="67"/>
      <c r="B131" s="67"/>
      <c r="C131" s="67"/>
      <c r="D131" s="67"/>
      <c r="E131" s="67"/>
      <c r="F131" s="67"/>
      <c r="G131" s="67"/>
      <c r="H131" s="20">
        <v>2039</v>
      </c>
      <c r="I131" s="16">
        <f t="shared" si="41"/>
        <v>0</v>
      </c>
      <c r="J131" s="16">
        <f t="shared" si="29"/>
        <v>0</v>
      </c>
      <c r="K131" s="16">
        <f t="shared" si="29"/>
        <v>0</v>
      </c>
      <c r="L131" s="16">
        <f t="shared" si="29"/>
        <v>0</v>
      </c>
      <c r="M131" s="16">
        <f t="shared" si="29"/>
        <v>0</v>
      </c>
      <c r="N131" s="16">
        <f t="shared" si="29"/>
        <v>0</v>
      </c>
      <c r="O131" s="67"/>
      <c r="P131" s="67"/>
      <c r="Q131" s="67"/>
      <c r="R131" s="67"/>
      <c r="S131" s="20">
        <v>2039</v>
      </c>
      <c r="T131" s="136">
        <f>HLOOKUP($S131,'Fixed - Labor'!$A$21:$AE$24,2,FALSE)</f>
        <v>9318986.291635897</v>
      </c>
      <c r="U131" s="155" t="str">
        <f t="shared" si="42"/>
        <v>Retired</v>
      </c>
      <c r="V131" s="155" t="str">
        <f t="shared" si="30"/>
        <v>Retired</v>
      </c>
      <c r="W131" s="155" t="str">
        <f t="shared" si="31"/>
        <v>Retired</v>
      </c>
      <c r="X131" s="155" t="str">
        <f t="shared" si="32"/>
        <v>Retired</v>
      </c>
      <c r="Y131" s="155" t="str">
        <f t="shared" si="33"/>
        <v>Retired</v>
      </c>
      <c r="Z131" s="155" t="str">
        <f t="shared" si="34"/>
        <v>Retired</v>
      </c>
      <c r="AB131" s="20">
        <v>2039</v>
      </c>
      <c r="AC131" s="16">
        <f>IF(U131="Retired",0,HLOOKUP(U131,'Fixed - Labor'!$C$29:$E$37,'Scenario 3'!$H$24,FALSE)*$T131)</f>
        <v>0</v>
      </c>
      <c r="AD131" s="16">
        <f>IF(V131="Retired",0,HLOOKUP(V131,'Fixed - Labor'!$C$29:$E$37,'Scenario 3'!$H$24,FALSE)*$T131)</f>
        <v>0</v>
      </c>
      <c r="AE131" s="16">
        <f>IF(W131="Retired",0,HLOOKUP(W131,'Fixed - Labor'!$C$29:$E$37,'Scenario 3'!$H$24,FALSE)*$T131)</f>
        <v>0</v>
      </c>
      <c r="AF131" s="16">
        <f>IF(X131="Retired",0,HLOOKUP(X131,'Fixed - Labor'!$C$29:$E$37,'Scenario 3'!$H$24,FALSE)*$T131)</f>
        <v>0</v>
      </c>
      <c r="AG131" s="16">
        <f>IF(Y131="Retired",0,HLOOKUP(Y131,'Fixed - Labor'!$C$29:$E$37,'Scenario 3'!$H$24,FALSE)*$T131)</f>
        <v>0</v>
      </c>
      <c r="AH131" s="16">
        <f>IF(Z131="Retired",0,HLOOKUP(Z131,'Fixed - Labor'!$C$29:$E$37,'Scenario 3'!$H$24,FALSE)*$T131)</f>
        <v>0</v>
      </c>
      <c r="AJ131" s="20">
        <v>2039</v>
      </c>
      <c r="AK131" s="16">
        <f>HLOOKUP($AJ131,'Fixed - Labor'!$A$21:$AE$24,3,FALSE)</f>
        <v>19170730.283221632</v>
      </c>
      <c r="AL131" s="155" t="str">
        <f t="shared" si="43"/>
        <v>Retired</v>
      </c>
      <c r="AM131" s="155" t="str">
        <f t="shared" si="36"/>
        <v>Retired</v>
      </c>
      <c r="AN131" s="155" t="str">
        <f t="shared" si="37"/>
        <v>Retired</v>
      </c>
      <c r="AO131" s="155" t="str">
        <f t="shared" si="38"/>
        <v>Retired</v>
      </c>
      <c r="AP131" s="155" t="str">
        <f t="shared" si="39"/>
        <v>Retired</v>
      </c>
      <c r="AQ131" s="155" t="str">
        <f t="shared" si="40"/>
        <v>Retired</v>
      </c>
      <c r="AS131" s="20">
        <v>2039</v>
      </c>
      <c r="AT131" s="16">
        <f>IF(AL131="Retired",0,HLOOKUP(AL131,'Fixed - Labor'!$C$29:$E$37,'Scenario 3'!$H$24,FALSE)*$AK131)</f>
        <v>0</v>
      </c>
      <c r="AU131" s="16">
        <f>IF(AM131="Retired",0,HLOOKUP(AM131,'Fixed - Labor'!$C$29:$E$37,'Scenario 3'!$H$24,FALSE)*$AK131)</f>
        <v>0</v>
      </c>
      <c r="AV131" s="16">
        <f>IF(AN131="Retired",0,HLOOKUP(AN131,'Fixed - Labor'!$C$29:$E$37,'Scenario 3'!$H$24,FALSE)*$AK131)</f>
        <v>0</v>
      </c>
      <c r="AW131" s="16">
        <f>IF(AO131="Retired",0,HLOOKUP(AO131,'Fixed - Labor'!$C$29:$E$37,'Scenario 3'!$H$24,FALSE)*$AK131)</f>
        <v>0</v>
      </c>
      <c r="AX131" s="16">
        <f>IF(AP131="Retired",0,HLOOKUP(AP131,'Fixed - Labor'!$C$29:$E$37,'Scenario 3'!$H$24,FALSE)*$AK131)</f>
        <v>0</v>
      </c>
      <c r="AY131" s="16">
        <f>IF(AQ131="Retired",0,HLOOKUP(AQ131,'Fixed - Labor'!$C$29:$E$37,'Scenario 3'!$H$24,FALSE)*$AK131)</f>
        <v>0</v>
      </c>
      <c r="BA131" s="120"/>
      <c r="BB131" s="138"/>
      <c r="BC131" s="138"/>
      <c r="BD131" s="138"/>
      <c r="BE131" s="138"/>
      <c r="BF131" s="138"/>
      <c r="BG131" s="138"/>
      <c r="BI131" s="120"/>
      <c r="BJ131" s="138"/>
      <c r="BK131" s="138"/>
      <c r="BL131" s="138"/>
      <c r="BM131" s="138"/>
      <c r="BN131" s="138"/>
      <c r="BO131" s="138"/>
    </row>
    <row r="132" spans="1:67">
      <c r="A132" s="67"/>
      <c r="B132" s="67"/>
      <c r="C132" s="67"/>
      <c r="D132" s="67"/>
      <c r="E132" s="67"/>
      <c r="F132" s="67"/>
      <c r="G132" s="67"/>
      <c r="H132" s="20">
        <v>2040</v>
      </c>
      <c r="I132" s="16">
        <f t="shared" si="41"/>
        <v>0</v>
      </c>
      <c r="J132" s="16">
        <f t="shared" si="29"/>
        <v>0</v>
      </c>
      <c r="K132" s="16">
        <f t="shared" si="29"/>
        <v>0</v>
      </c>
      <c r="L132" s="16">
        <f t="shared" si="29"/>
        <v>0</v>
      </c>
      <c r="M132" s="16">
        <f t="shared" si="29"/>
        <v>0</v>
      </c>
      <c r="N132" s="16">
        <f t="shared" si="29"/>
        <v>0</v>
      </c>
      <c r="O132" s="67"/>
      <c r="P132" s="67"/>
      <c r="Q132" s="67"/>
      <c r="R132" s="67"/>
      <c r="S132" s="20">
        <v>2040</v>
      </c>
      <c r="T132" s="136">
        <f>HLOOKUP($S132,'Fixed - Labor'!$A$21:$AE$24,2,FALSE)</f>
        <v>9505366.0174686164</v>
      </c>
      <c r="U132" s="155" t="str">
        <f t="shared" si="42"/>
        <v>Retired</v>
      </c>
      <c r="V132" s="155" t="str">
        <f t="shared" si="30"/>
        <v>Retired</v>
      </c>
      <c r="W132" s="155" t="str">
        <f t="shared" si="31"/>
        <v>Retired</v>
      </c>
      <c r="X132" s="155" t="str">
        <f t="shared" si="32"/>
        <v>Retired</v>
      </c>
      <c r="Y132" s="155" t="str">
        <f t="shared" si="33"/>
        <v>Retired</v>
      </c>
      <c r="Z132" s="155" t="str">
        <f t="shared" si="34"/>
        <v>Retired</v>
      </c>
      <c r="AB132" s="20">
        <v>2040</v>
      </c>
      <c r="AC132" s="16">
        <f>IF(U132="Retired",0,HLOOKUP(U132,'Fixed - Labor'!$C$29:$E$37,'Scenario 3'!$H$24,FALSE)*$T132)</f>
        <v>0</v>
      </c>
      <c r="AD132" s="16">
        <f>IF(V132="Retired",0,HLOOKUP(V132,'Fixed - Labor'!$C$29:$E$37,'Scenario 3'!$H$24,FALSE)*$T132)</f>
        <v>0</v>
      </c>
      <c r="AE132" s="16">
        <f>IF(W132="Retired",0,HLOOKUP(W132,'Fixed - Labor'!$C$29:$E$37,'Scenario 3'!$H$24,FALSE)*$T132)</f>
        <v>0</v>
      </c>
      <c r="AF132" s="16">
        <f>IF(X132="Retired",0,HLOOKUP(X132,'Fixed - Labor'!$C$29:$E$37,'Scenario 3'!$H$24,FALSE)*$T132)</f>
        <v>0</v>
      </c>
      <c r="AG132" s="16">
        <f>IF(Y132="Retired",0,HLOOKUP(Y132,'Fixed - Labor'!$C$29:$E$37,'Scenario 3'!$H$24,FALSE)*$T132)</f>
        <v>0</v>
      </c>
      <c r="AH132" s="16">
        <f>IF(Z132="Retired",0,HLOOKUP(Z132,'Fixed - Labor'!$C$29:$E$37,'Scenario 3'!$H$24,FALSE)*$T132)</f>
        <v>0</v>
      </c>
      <c r="AJ132" s="20">
        <v>2040</v>
      </c>
      <c r="AK132" s="16">
        <f>HLOOKUP($AJ132,'Fixed - Labor'!$A$21:$AE$24,3,FALSE)</f>
        <v>19554144.888886068</v>
      </c>
      <c r="AL132" s="155" t="str">
        <f t="shared" si="43"/>
        <v>Retired</v>
      </c>
      <c r="AM132" s="155" t="str">
        <f t="shared" si="36"/>
        <v>Retired</v>
      </c>
      <c r="AN132" s="155" t="str">
        <f t="shared" si="37"/>
        <v>Retired</v>
      </c>
      <c r="AO132" s="155" t="str">
        <f t="shared" si="38"/>
        <v>Retired</v>
      </c>
      <c r="AP132" s="155" t="str">
        <f t="shared" si="39"/>
        <v>Retired</v>
      </c>
      <c r="AQ132" s="155" t="str">
        <f t="shared" si="40"/>
        <v>Retired</v>
      </c>
      <c r="AS132" s="20">
        <v>2040</v>
      </c>
      <c r="AT132" s="16">
        <f>IF(AL132="Retired",0,HLOOKUP(AL132,'Fixed - Labor'!$C$29:$E$37,'Scenario 3'!$H$24,FALSE)*$AK132)</f>
        <v>0</v>
      </c>
      <c r="AU132" s="16">
        <f>IF(AM132="Retired",0,HLOOKUP(AM132,'Fixed - Labor'!$C$29:$E$37,'Scenario 3'!$H$24,FALSE)*$AK132)</f>
        <v>0</v>
      </c>
      <c r="AV132" s="16">
        <f>IF(AN132="Retired",0,HLOOKUP(AN132,'Fixed - Labor'!$C$29:$E$37,'Scenario 3'!$H$24,FALSE)*$AK132)</f>
        <v>0</v>
      </c>
      <c r="AW132" s="16">
        <f>IF(AO132="Retired",0,HLOOKUP(AO132,'Fixed - Labor'!$C$29:$E$37,'Scenario 3'!$H$24,FALSE)*$AK132)</f>
        <v>0</v>
      </c>
      <c r="AX132" s="16">
        <f>IF(AP132="Retired",0,HLOOKUP(AP132,'Fixed - Labor'!$C$29:$E$37,'Scenario 3'!$H$24,FALSE)*$AK132)</f>
        <v>0</v>
      </c>
      <c r="AY132" s="16">
        <f>IF(AQ132="Retired",0,HLOOKUP(AQ132,'Fixed - Labor'!$C$29:$E$37,'Scenario 3'!$H$24,FALSE)*$AK132)</f>
        <v>0</v>
      </c>
      <c r="BA132" s="120"/>
      <c r="BB132" s="138"/>
      <c r="BC132" s="138"/>
      <c r="BD132" s="138"/>
      <c r="BE132" s="138"/>
      <c r="BF132" s="138"/>
      <c r="BG132" s="138"/>
      <c r="BI132" s="120"/>
      <c r="BJ132" s="138"/>
      <c r="BK132" s="138"/>
      <c r="BL132" s="138"/>
      <c r="BM132" s="138"/>
      <c r="BN132" s="138"/>
      <c r="BO132" s="138"/>
    </row>
    <row r="133" spans="1:67">
      <c r="A133" s="67"/>
      <c r="B133" s="67"/>
      <c r="C133" s="67"/>
      <c r="D133" s="67"/>
      <c r="E133" s="67"/>
      <c r="F133" s="67"/>
      <c r="G133" s="67"/>
      <c r="H133" s="20">
        <v>2041</v>
      </c>
      <c r="I133" s="16">
        <f t="shared" si="41"/>
        <v>0</v>
      </c>
      <c r="J133" s="16">
        <f t="shared" si="29"/>
        <v>0</v>
      </c>
      <c r="K133" s="16">
        <f t="shared" si="29"/>
        <v>0</v>
      </c>
      <c r="L133" s="16">
        <f t="shared" si="29"/>
        <v>0</v>
      </c>
      <c r="M133" s="16">
        <f t="shared" si="29"/>
        <v>0</v>
      </c>
      <c r="N133" s="16">
        <f t="shared" si="29"/>
        <v>0</v>
      </c>
      <c r="O133" s="67"/>
      <c r="P133" s="67"/>
      <c r="Q133" s="67"/>
      <c r="R133" s="67"/>
      <c r="S133" s="20">
        <v>2041</v>
      </c>
      <c r="T133" s="136">
        <f>HLOOKUP($S133,'Fixed - Labor'!$A$21:$AE$24,2,FALSE)</f>
        <v>9695473.3378179893</v>
      </c>
      <c r="U133" s="155" t="str">
        <f t="shared" si="42"/>
        <v>Retired</v>
      </c>
      <c r="V133" s="155" t="str">
        <f t="shared" si="30"/>
        <v>Retired</v>
      </c>
      <c r="W133" s="155" t="str">
        <f t="shared" si="31"/>
        <v>Retired</v>
      </c>
      <c r="X133" s="155" t="str">
        <f t="shared" si="32"/>
        <v>Retired</v>
      </c>
      <c r="Y133" s="155" t="str">
        <f t="shared" si="33"/>
        <v>Retired</v>
      </c>
      <c r="Z133" s="155" t="str">
        <f t="shared" si="34"/>
        <v>Retired</v>
      </c>
      <c r="AB133" s="20">
        <v>2041</v>
      </c>
      <c r="AC133" s="16">
        <f>IF(U133="Retired",0,HLOOKUP(U133,'Fixed - Labor'!$C$29:$E$37,'Scenario 3'!$H$24,FALSE)*$T133)</f>
        <v>0</v>
      </c>
      <c r="AD133" s="16">
        <f>IF(V133="Retired",0,HLOOKUP(V133,'Fixed - Labor'!$C$29:$E$37,'Scenario 3'!$H$24,FALSE)*$T133)</f>
        <v>0</v>
      </c>
      <c r="AE133" s="16">
        <f>IF(W133="Retired",0,HLOOKUP(W133,'Fixed - Labor'!$C$29:$E$37,'Scenario 3'!$H$24,FALSE)*$T133)</f>
        <v>0</v>
      </c>
      <c r="AF133" s="16">
        <f>IF(X133="Retired",0,HLOOKUP(X133,'Fixed - Labor'!$C$29:$E$37,'Scenario 3'!$H$24,FALSE)*$T133)</f>
        <v>0</v>
      </c>
      <c r="AG133" s="16">
        <f>IF(Y133="Retired",0,HLOOKUP(Y133,'Fixed - Labor'!$C$29:$E$37,'Scenario 3'!$H$24,FALSE)*$T133)</f>
        <v>0</v>
      </c>
      <c r="AH133" s="16">
        <f>IF(Z133="Retired",0,HLOOKUP(Z133,'Fixed - Labor'!$C$29:$E$37,'Scenario 3'!$H$24,FALSE)*$T133)</f>
        <v>0</v>
      </c>
      <c r="AJ133" s="20">
        <v>2041</v>
      </c>
      <c r="AK133" s="16">
        <f>HLOOKUP($AJ133,'Fixed - Labor'!$A$21:$AE$24,3,FALSE)</f>
        <v>19945227.786663789</v>
      </c>
      <c r="AL133" s="155" t="str">
        <f t="shared" si="43"/>
        <v>Retired</v>
      </c>
      <c r="AM133" s="155" t="str">
        <f t="shared" si="36"/>
        <v>Retired</v>
      </c>
      <c r="AN133" s="155" t="str">
        <f t="shared" si="37"/>
        <v>Retired</v>
      </c>
      <c r="AO133" s="155" t="str">
        <f t="shared" si="38"/>
        <v>Retired</v>
      </c>
      <c r="AP133" s="155" t="str">
        <f t="shared" si="39"/>
        <v>Retired</v>
      </c>
      <c r="AQ133" s="155" t="str">
        <f t="shared" si="40"/>
        <v>Retired</v>
      </c>
      <c r="AS133" s="20">
        <v>2041</v>
      </c>
      <c r="AT133" s="16">
        <f>IF(AL133="Retired",0,HLOOKUP(AL133,'Fixed - Labor'!$C$29:$E$37,'Scenario 3'!$H$24,FALSE)*$AK133)</f>
        <v>0</v>
      </c>
      <c r="AU133" s="16">
        <f>IF(AM133="Retired",0,HLOOKUP(AM133,'Fixed - Labor'!$C$29:$E$37,'Scenario 3'!$H$24,FALSE)*$AK133)</f>
        <v>0</v>
      </c>
      <c r="AV133" s="16">
        <f>IF(AN133="Retired",0,HLOOKUP(AN133,'Fixed - Labor'!$C$29:$E$37,'Scenario 3'!$H$24,FALSE)*$AK133)</f>
        <v>0</v>
      </c>
      <c r="AW133" s="16">
        <f>IF(AO133="Retired",0,HLOOKUP(AO133,'Fixed - Labor'!$C$29:$E$37,'Scenario 3'!$H$24,FALSE)*$AK133)</f>
        <v>0</v>
      </c>
      <c r="AX133" s="16">
        <f>IF(AP133="Retired",0,HLOOKUP(AP133,'Fixed - Labor'!$C$29:$E$37,'Scenario 3'!$H$24,FALSE)*$AK133)</f>
        <v>0</v>
      </c>
      <c r="AY133" s="16">
        <f>IF(AQ133="Retired",0,HLOOKUP(AQ133,'Fixed - Labor'!$C$29:$E$37,'Scenario 3'!$H$24,FALSE)*$AK133)</f>
        <v>0</v>
      </c>
      <c r="BA133" s="120"/>
      <c r="BB133" s="138"/>
      <c r="BC133" s="138"/>
      <c r="BD133" s="138"/>
      <c r="BE133" s="138"/>
      <c r="BF133" s="138"/>
      <c r="BG133" s="138"/>
      <c r="BI133" s="120"/>
      <c r="BJ133" s="138"/>
      <c r="BK133" s="138"/>
      <c r="BL133" s="138"/>
      <c r="BM133" s="138"/>
      <c r="BN133" s="138"/>
      <c r="BO133" s="138"/>
    </row>
    <row r="134" spans="1:67">
      <c r="A134" s="67"/>
      <c r="B134" s="67"/>
      <c r="C134" s="67"/>
      <c r="D134" s="67"/>
      <c r="E134" s="67"/>
      <c r="F134" s="67"/>
      <c r="G134" s="67"/>
      <c r="H134" s="20">
        <v>2042</v>
      </c>
      <c r="I134" s="16">
        <f t="shared" si="41"/>
        <v>0</v>
      </c>
      <c r="J134" s="16">
        <f t="shared" si="29"/>
        <v>0</v>
      </c>
      <c r="K134" s="16">
        <f t="shared" si="29"/>
        <v>0</v>
      </c>
      <c r="L134" s="16">
        <f t="shared" si="29"/>
        <v>0</v>
      </c>
      <c r="M134" s="16">
        <f t="shared" si="29"/>
        <v>0</v>
      </c>
      <c r="N134" s="16">
        <f t="shared" si="29"/>
        <v>0</v>
      </c>
      <c r="O134" s="67"/>
      <c r="P134" s="67"/>
      <c r="Q134" s="67"/>
      <c r="R134" s="67"/>
      <c r="S134" s="20">
        <v>2042</v>
      </c>
      <c r="T134" s="136">
        <f>HLOOKUP($S134,'Fixed - Labor'!$A$21:$AE$24,2,FALSE)</f>
        <v>9889382.804574348</v>
      </c>
      <c r="U134" s="155" t="str">
        <f t="shared" si="42"/>
        <v>Retired</v>
      </c>
      <c r="V134" s="155" t="str">
        <f t="shared" si="30"/>
        <v>Retired</v>
      </c>
      <c r="W134" s="155" t="str">
        <f t="shared" si="31"/>
        <v>Retired</v>
      </c>
      <c r="X134" s="155" t="str">
        <f t="shared" si="32"/>
        <v>Retired</v>
      </c>
      <c r="Y134" s="155" t="str">
        <f t="shared" si="33"/>
        <v>Retired</v>
      </c>
      <c r="Z134" s="155" t="str">
        <f t="shared" si="34"/>
        <v>Retired</v>
      </c>
      <c r="AB134" s="20">
        <v>2042</v>
      </c>
      <c r="AC134" s="16">
        <f>IF(U134="Retired",0,HLOOKUP(U134,'Fixed - Labor'!$C$29:$E$37,'Scenario 3'!$H$24,FALSE)*$T134)</f>
        <v>0</v>
      </c>
      <c r="AD134" s="16">
        <f>IF(V134="Retired",0,HLOOKUP(V134,'Fixed - Labor'!$C$29:$E$37,'Scenario 3'!$H$24,FALSE)*$T134)</f>
        <v>0</v>
      </c>
      <c r="AE134" s="16">
        <f>IF(W134="Retired",0,HLOOKUP(W134,'Fixed - Labor'!$C$29:$E$37,'Scenario 3'!$H$24,FALSE)*$T134)</f>
        <v>0</v>
      </c>
      <c r="AF134" s="16">
        <f>IF(X134="Retired",0,HLOOKUP(X134,'Fixed - Labor'!$C$29:$E$37,'Scenario 3'!$H$24,FALSE)*$T134)</f>
        <v>0</v>
      </c>
      <c r="AG134" s="16">
        <f>IF(Y134="Retired",0,HLOOKUP(Y134,'Fixed - Labor'!$C$29:$E$37,'Scenario 3'!$H$24,FALSE)*$T134)</f>
        <v>0</v>
      </c>
      <c r="AH134" s="16">
        <f>IF(Z134="Retired",0,HLOOKUP(Z134,'Fixed - Labor'!$C$29:$E$37,'Scenario 3'!$H$24,FALSE)*$T134)</f>
        <v>0</v>
      </c>
      <c r="AJ134" s="20">
        <v>2042</v>
      </c>
      <c r="AK134" s="16">
        <f>HLOOKUP($AJ134,'Fixed - Labor'!$A$21:$AE$24,3,FALSE)</f>
        <v>20344132.342397064</v>
      </c>
      <c r="AL134" s="155" t="str">
        <f t="shared" si="43"/>
        <v>Retired</v>
      </c>
      <c r="AM134" s="155" t="str">
        <f t="shared" si="36"/>
        <v>Retired</v>
      </c>
      <c r="AN134" s="155" t="str">
        <f t="shared" si="37"/>
        <v>Retired</v>
      </c>
      <c r="AO134" s="155" t="str">
        <f t="shared" si="38"/>
        <v>Retired</v>
      </c>
      <c r="AP134" s="155" t="str">
        <f t="shared" si="39"/>
        <v>Retired</v>
      </c>
      <c r="AQ134" s="155" t="str">
        <f t="shared" si="40"/>
        <v>Retired</v>
      </c>
      <c r="AS134" s="20">
        <v>2042</v>
      </c>
      <c r="AT134" s="16">
        <f>IF(AL134="Retired",0,HLOOKUP(AL134,'Fixed - Labor'!$C$29:$E$37,'Scenario 3'!$H$24,FALSE)*$AK134)</f>
        <v>0</v>
      </c>
      <c r="AU134" s="16">
        <f>IF(AM134="Retired",0,HLOOKUP(AM134,'Fixed - Labor'!$C$29:$E$37,'Scenario 3'!$H$24,FALSE)*$AK134)</f>
        <v>0</v>
      </c>
      <c r="AV134" s="16">
        <f>IF(AN134="Retired",0,HLOOKUP(AN134,'Fixed - Labor'!$C$29:$E$37,'Scenario 3'!$H$24,FALSE)*$AK134)</f>
        <v>0</v>
      </c>
      <c r="AW134" s="16">
        <f>IF(AO134="Retired",0,HLOOKUP(AO134,'Fixed - Labor'!$C$29:$E$37,'Scenario 3'!$H$24,FALSE)*$AK134)</f>
        <v>0</v>
      </c>
      <c r="AX134" s="16">
        <f>IF(AP134="Retired",0,HLOOKUP(AP134,'Fixed - Labor'!$C$29:$E$37,'Scenario 3'!$H$24,FALSE)*$AK134)</f>
        <v>0</v>
      </c>
      <c r="AY134" s="16">
        <f>IF(AQ134="Retired",0,HLOOKUP(AQ134,'Fixed - Labor'!$C$29:$E$37,'Scenario 3'!$H$24,FALSE)*$AK134)</f>
        <v>0</v>
      </c>
      <c r="BA134" s="120"/>
      <c r="BB134" s="138"/>
      <c r="BC134" s="138"/>
      <c r="BD134" s="138"/>
      <c r="BE134" s="138"/>
      <c r="BF134" s="138"/>
      <c r="BG134" s="138"/>
      <c r="BI134" s="120"/>
      <c r="BJ134" s="138"/>
      <c r="BK134" s="138"/>
      <c r="BL134" s="138"/>
      <c r="BM134" s="138"/>
      <c r="BN134" s="138"/>
      <c r="BO134" s="138"/>
    </row>
    <row r="135" spans="1:67">
      <c r="A135" s="67"/>
      <c r="B135" s="67"/>
      <c r="C135" s="67"/>
      <c r="D135" s="67"/>
      <c r="E135" s="67"/>
      <c r="F135" s="67"/>
      <c r="G135" s="67"/>
      <c r="H135" s="20">
        <v>2043</v>
      </c>
      <c r="I135" s="16">
        <f t="shared" si="41"/>
        <v>0</v>
      </c>
      <c r="J135" s="16">
        <f t="shared" si="29"/>
        <v>0</v>
      </c>
      <c r="K135" s="16">
        <f t="shared" si="29"/>
        <v>0</v>
      </c>
      <c r="L135" s="16">
        <f t="shared" si="29"/>
        <v>0</v>
      </c>
      <c r="M135" s="16">
        <f t="shared" si="29"/>
        <v>0</v>
      </c>
      <c r="N135" s="16">
        <f t="shared" si="29"/>
        <v>0</v>
      </c>
      <c r="O135" s="67"/>
      <c r="P135" s="67"/>
      <c r="Q135" s="67"/>
      <c r="R135" s="67"/>
      <c r="S135" s="20">
        <v>2043</v>
      </c>
      <c r="T135" s="136">
        <f>HLOOKUP($S135,'Fixed - Labor'!$A$21:$AE$24,2,FALSE)</f>
        <v>10087170.460665835</v>
      </c>
      <c r="U135" s="155" t="str">
        <f t="shared" si="42"/>
        <v>Retired</v>
      </c>
      <c r="V135" s="155" t="str">
        <f t="shared" si="30"/>
        <v>Retired</v>
      </c>
      <c r="W135" s="155" t="str">
        <f t="shared" si="31"/>
        <v>Retired</v>
      </c>
      <c r="X135" s="155" t="str">
        <f t="shared" si="32"/>
        <v>Retired</v>
      </c>
      <c r="Y135" s="155" t="str">
        <f t="shared" si="33"/>
        <v>Retired</v>
      </c>
      <c r="Z135" s="155" t="str">
        <f t="shared" si="34"/>
        <v>Retired</v>
      </c>
      <c r="AB135" s="20">
        <v>2043</v>
      </c>
      <c r="AC135" s="16">
        <f>IF(U135="Retired",0,HLOOKUP(U135,'Fixed - Labor'!$C$29:$E$37,'Scenario 3'!$H$24,FALSE)*$T135)</f>
        <v>0</v>
      </c>
      <c r="AD135" s="16">
        <f>IF(V135="Retired",0,HLOOKUP(V135,'Fixed - Labor'!$C$29:$E$37,'Scenario 3'!$H$24,FALSE)*$T135)</f>
        <v>0</v>
      </c>
      <c r="AE135" s="16">
        <f>IF(W135="Retired",0,HLOOKUP(W135,'Fixed - Labor'!$C$29:$E$37,'Scenario 3'!$H$24,FALSE)*$T135)</f>
        <v>0</v>
      </c>
      <c r="AF135" s="16">
        <f>IF(X135="Retired",0,HLOOKUP(X135,'Fixed - Labor'!$C$29:$E$37,'Scenario 3'!$H$24,FALSE)*$T135)</f>
        <v>0</v>
      </c>
      <c r="AG135" s="16">
        <f>IF(Y135="Retired",0,HLOOKUP(Y135,'Fixed - Labor'!$C$29:$E$37,'Scenario 3'!$H$24,FALSE)*$T135)</f>
        <v>0</v>
      </c>
      <c r="AH135" s="16">
        <f>IF(Z135="Retired",0,HLOOKUP(Z135,'Fixed - Labor'!$C$29:$E$37,'Scenario 3'!$H$24,FALSE)*$T135)</f>
        <v>0</v>
      </c>
      <c r="AJ135" s="20">
        <v>2043</v>
      </c>
      <c r="AK135" s="16">
        <f>HLOOKUP($AJ135,'Fixed - Labor'!$A$21:$AE$24,3,FALSE)</f>
        <v>20751014.989245005</v>
      </c>
      <c r="AL135" s="155" t="str">
        <f t="shared" si="43"/>
        <v>Retired</v>
      </c>
      <c r="AM135" s="155" t="str">
        <f t="shared" si="36"/>
        <v>Retired</v>
      </c>
      <c r="AN135" s="155" t="str">
        <f t="shared" si="37"/>
        <v>Retired</v>
      </c>
      <c r="AO135" s="155" t="str">
        <f t="shared" si="38"/>
        <v>Retired</v>
      </c>
      <c r="AP135" s="155" t="str">
        <f t="shared" si="39"/>
        <v>Retired</v>
      </c>
      <c r="AQ135" s="155" t="str">
        <f t="shared" si="40"/>
        <v>Retired</v>
      </c>
      <c r="AS135" s="20">
        <v>2043</v>
      </c>
      <c r="AT135" s="16">
        <f>IF(AL135="Retired",0,HLOOKUP(AL135,'Fixed - Labor'!$C$29:$E$37,'Scenario 3'!$H$24,FALSE)*$AK135)</f>
        <v>0</v>
      </c>
      <c r="AU135" s="16">
        <f>IF(AM135="Retired",0,HLOOKUP(AM135,'Fixed - Labor'!$C$29:$E$37,'Scenario 3'!$H$24,FALSE)*$AK135)</f>
        <v>0</v>
      </c>
      <c r="AV135" s="16">
        <f>IF(AN135="Retired",0,HLOOKUP(AN135,'Fixed - Labor'!$C$29:$E$37,'Scenario 3'!$H$24,FALSE)*$AK135)</f>
        <v>0</v>
      </c>
      <c r="AW135" s="16">
        <f>IF(AO135="Retired",0,HLOOKUP(AO135,'Fixed - Labor'!$C$29:$E$37,'Scenario 3'!$H$24,FALSE)*$AK135)</f>
        <v>0</v>
      </c>
      <c r="AX135" s="16">
        <f>IF(AP135="Retired",0,HLOOKUP(AP135,'Fixed - Labor'!$C$29:$E$37,'Scenario 3'!$H$24,FALSE)*$AK135)</f>
        <v>0</v>
      </c>
      <c r="AY135" s="16">
        <f>IF(AQ135="Retired",0,HLOOKUP(AQ135,'Fixed - Labor'!$C$29:$E$37,'Scenario 3'!$H$24,FALSE)*$AK135)</f>
        <v>0</v>
      </c>
      <c r="BA135" s="120"/>
      <c r="BB135" s="138"/>
      <c r="BC135" s="138"/>
      <c r="BD135" s="138"/>
      <c r="BE135" s="138"/>
      <c r="BF135" s="138"/>
      <c r="BG135" s="138"/>
      <c r="BI135" s="120"/>
      <c r="BJ135" s="138"/>
      <c r="BK135" s="138"/>
      <c r="BL135" s="138"/>
      <c r="BM135" s="138"/>
      <c r="BN135" s="138"/>
      <c r="BO135" s="138"/>
    </row>
    <row r="136" spans="1:67">
      <c r="A136" s="67"/>
      <c r="B136" s="67"/>
      <c r="C136" s="67"/>
      <c r="D136" s="67"/>
      <c r="E136" s="67"/>
      <c r="F136" s="67"/>
      <c r="G136" s="67"/>
      <c r="H136" s="20">
        <v>2044</v>
      </c>
      <c r="I136" s="16">
        <f t="shared" si="41"/>
        <v>0</v>
      </c>
      <c r="J136" s="16">
        <f t="shared" si="29"/>
        <v>0</v>
      </c>
      <c r="K136" s="16">
        <f t="shared" si="29"/>
        <v>0</v>
      </c>
      <c r="L136" s="16">
        <f t="shared" si="29"/>
        <v>0</v>
      </c>
      <c r="M136" s="16">
        <f t="shared" si="29"/>
        <v>0</v>
      </c>
      <c r="N136" s="16">
        <f t="shared" si="29"/>
        <v>0</v>
      </c>
      <c r="O136" s="67"/>
      <c r="P136" s="67"/>
      <c r="Q136" s="67"/>
      <c r="R136" s="67"/>
      <c r="S136" s="20">
        <v>2044</v>
      </c>
      <c r="T136" s="136">
        <f>HLOOKUP($S136,'Fixed - Labor'!$A$21:$AE$24,2,FALSE)</f>
        <v>10288913.869879153</v>
      </c>
      <c r="U136" s="155" t="str">
        <f t="shared" si="42"/>
        <v>Retired</v>
      </c>
      <c r="V136" s="155" t="str">
        <f t="shared" si="30"/>
        <v>Retired</v>
      </c>
      <c r="W136" s="155" t="str">
        <f t="shared" si="31"/>
        <v>Retired</v>
      </c>
      <c r="X136" s="155" t="str">
        <f t="shared" si="32"/>
        <v>Retired</v>
      </c>
      <c r="Y136" s="155" t="str">
        <f t="shared" si="33"/>
        <v>Retired</v>
      </c>
      <c r="Z136" s="155" t="str">
        <f t="shared" si="34"/>
        <v>Retired</v>
      </c>
      <c r="AB136" s="20">
        <v>2044</v>
      </c>
      <c r="AC136" s="16">
        <f>IF(U136="Retired",0,HLOOKUP(U136,'Fixed - Labor'!$C$29:$E$37,'Scenario 3'!$H$24,FALSE)*$T136)</f>
        <v>0</v>
      </c>
      <c r="AD136" s="16">
        <f>IF(V136="Retired",0,HLOOKUP(V136,'Fixed - Labor'!$C$29:$E$37,'Scenario 3'!$H$24,FALSE)*$T136)</f>
        <v>0</v>
      </c>
      <c r="AE136" s="16">
        <f>IF(W136="Retired",0,HLOOKUP(W136,'Fixed - Labor'!$C$29:$E$37,'Scenario 3'!$H$24,FALSE)*$T136)</f>
        <v>0</v>
      </c>
      <c r="AF136" s="16">
        <f>IF(X136="Retired",0,HLOOKUP(X136,'Fixed - Labor'!$C$29:$E$37,'Scenario 3'!$H$24,FALSE)*$T136)</f>
        <v>0</v>
      </c>
      <c r="AG136" s="16">
        <f>IF(Y136="Retired",0,HLOOKUP(Y136,'Fixed - Labor'!$C$29:$E$37,'Scenario 3'!$H$24,FALSE)*$T136)</f>
        <v>0</v>
      </c>
      <c r="AH136" s="16">
        <f>IF(Z136="Retired",0,HLOOKUP(Z136,'Fixed - Labor'!$C$29:$E$37,'Scenario 3'!$H$24,FALSE)*$T136)</f>
        <v>0</v>
      </c>
      <c r="AJ136" s="20">
        <v>2044</v>
      </c>
      <c r="AK136" s="16">
        <f>HLOOKUP($AJ136,'Fixed - Labor'!$A$21:$AE$24,3,FALSE)</f>
        <v>21166035.289029907</v>
      </c>
      <c r="AL136" s="155" t="str">
        <f t="shared" si="43"/>
        <v>Retired</v>
      </c>
      <c r="AM136" s="155" t="str">
        <f t="shared" si="36"/>
        <v>Retired</v>
      </c>
      <c r="AN136" s="155" t="str">
        <f t="shared" si="37"/>
        <v>Retired</v>
      </c>
      <c r="AO136" s="155" t="str">
        <f t="shared" si="38"/>
        <v>Retired</v>
      </c>
      <c r="AP136" s="155" t="str">
        <f t="shared" si="39"/>
        <v>Retired</v>
      </c>
      <c r="AQ136" s="155" t="str">
        <f t="shared" si="40"/>
        <v>Retired</v>
      </c>
      <c r="AS136" s="20">
        <v>2044</v>
      </c>
      <c r="AT136" s="16">
        <f>IF(AL136="Retired",0,HLOOKUP(AL136,'Fixed - Labor'!$C$29:$E$37,'Scenario 3'!$H$24,FALSE)*$AK136)</f>
        <v>0</v>
      </c>
      <c r="AU136" s="16">
        <f>IF(AM136="Retired",0,HLOOKUP(AM136,'Fixed - Labor'!$C$29:$E$37,'Scenario 3'!$H$24,FALSE)*$AK136)</f>
        <v>0</v>
      </c>
      <c r="AV136" s="16">
        <f>IF(AN136="Retired",0,HLOOKUP(AN136,'Fixed - Labor'!$C$29:$E$37,'Scenario 3'!$H$24,FALSE)*$AK136)</f>
        <v>0</v>
      </c>
      <c r="AW136" s="16">
        <f>IF(AO136="Retired",0,HLOOKUP(AO136,'Fixed - Labor'!$C$29:$E$37,'Scenario 3'!$H$24,FALSE)*$AK136)</f>
        <v>0</v>
      </c>
      <c r="AX136" s="16">
        <f>IF(AP136="Retired",0,HLOOKUP(AP136,'Fixed - Labor'!$C$29:$E$37,'Scenario 3'!$H$24,FALSE)*$AK136)</f>
        <v>0</v>
      </c>
      <c r="AY136" s="16">
        <f>IF(AQ136="Retired",0,HLOOKUP(AQ136,'Fixed - Labor'!$C$29:$E$37,'Scenario 3'!$H$24,FALSE)*$AK136)</f>
        <v>0</v>
      </c>
      <c r="BA136" s="120"/>
      <c r="BB136" s="138"/>
      <c r="BC136" s="138"/>
      <c r="BD136" s="138"/>
      <c r="BE136" s="138"/>
      <c r="BF136" s="138"/>
      <c r="BG136" s="138"/>
      <c r="BI136" s="120"/>
      <c r="BJ136" s="138"/>
      <c r="BK136" s="138"/>
      <c r="BL136" s="138"/>
      <c r="BM136" s="138"/>
      <c r="BN136" s="138"/>
      <c r="BO136" s="138"/>
    </row>
    <row r="137" spans="1:67">
      <c r="A137" s="67"/>
      <c r="B137" s="67"/>
      <c r="C137" s="67"/>
      <c r="D137" s="67"/>
      <c r="E137" s="67"/>
      <c r="F137" s="67"/>
      <c r="G137" s="67"/>
      <c r="H137" s="21">
        <v>2045</v>
      </c>
      <c r="I137" s="17">
        <f t="shared" si="41"/>
        <v>0</v>
      </c>
      <c r="J137" s="17">
        <f t="shared" si="29"/>
        <v>0</v>
      </c>
      <c r="K137" s="17">
        <f t="shared" si="29"/>
        <v>0</v>
      </c>
      <c r="L137" s="17">
        <f t="shared" si="29"/>
        <v>0</v>
      </c>
      <c r="M137" s="17">
        <f t="shared" si="29"/>
        <v>0</v>
      </c>
      <c r="N137" s="17">
        <f t="shared" si="29"/>
        <v>0</v>
      </c>
      <c r="O137" s="67"/>
      <c r="P137" s="67"/>
      <c r="Q137" s="67"/>
      <c r="R137" s="67"/>
      <c r="S137" s="21">
        <v>2045</v>
      </c>
      <c r="T137" s="137">
        <f>HLOOKUP($S137,'Fixed - Labor'!$A$21:$AE$24,2,FALSE)</f>
        <v>10494692.147276737</v>
      </c>
      <c r="U137" s="157" t="str">
        <f t="shared" si="42"/>
        <v>Retired</v>
      </c>
      <c r="V137" s="157" t="str">
        <f t="shared" si="30"/>
        <v>Retired</v>
      </c>
      <c r="W137" s="157" t="str">
        <f t="shared" si="31"/>
        <v>Retired</v>
      </c>
      <c r="X137" s="157" t="str">
        <f t="shared" si="32"/>
        <v>Retired</v>
      </c>
      <c r="Y137" s="157" t="str">
        <f t="shared" si="33"/>
        <v>Retired</v>
      </c>
      <c r="Z137" s="157" t="str">
        <f t="shared" si="34"/>
        <v>Retired</v>
      </c>
      <c r="AB137" s="21">
        <v>2045</v>
      </c>
      <c r="AC137" s="17">
        <f>IF(U137="Retired",0,HLOOKUP(U137,'Fixed - Labor'!$C$29:$E$37,'Scenario 3'!$H$24,FALSE)*$T137)</f>
        <v>0</v>
      </c>
      <c r="AD137" s="17">
        <f>IF(V137="Retired",0,HLOOKUP(V137,'Fixed - Labor'!$C$29:$E$37,'Scenario 3'!$H$24,FALSE)*$T137)</f>
        <v>0</v>
      </c>
      <c r="AE137" s="17">
        <f>IF(W137="Retired",0,HLOOKUP(W137,'Fixed - Labor'!$C$29:$E$37,'Scenario 3'!$H$24,FALSE)*$T137)</f>
        <v>0</v>
      </c>
      <c r="AF137" s="17">
        <f>IF(X137="Retired",0,HLOOKUP(X137,'Fixed - Labor'!$C$29:$E$37,'Scenario 3'!$H$24,FALSE)*$T137)</f>
        <v>0</v>
      </c>
      <c r="AG137" s="17">
        <f>IF(Y137="Retired",0,HLOOKUP(Y137,'Fixed - Labor'!$C$29:$E$37,'Scenario 3'!$H$24,FALSE)*$T137)</f>
        <v>0</v>
      </c>
      <c r="AH137" s="17">
        <f>IF(Z137="Retired",0,HLOOKUP(Z137,'Fixed - Labor'!$C$29:$E$37,'Scenario 3'!$H$24,FALSE)*$T137)</f>
        <v>0</v>
      </c>
      <c r="AJ137" s="21">
        <v>2045</v>
      </c>
      <c r="AK137" s="17">
        <f>HLOOKUP($AJ137,'Fixed - Labor'!$A$21:$AE$24,3,FALSE)</f>
        <v>21589355.994810507</v>
      </c>
      <c r="AL137" s="157" t="str">
        <f t="shared" si="43"/>
        <v>Retired</v>
      </c>
      <c r="AM137" s="157" t="str">
        <f t="shared" si="36"/>
        <v>Retired</v>
      </c>
      <c r="AN137" s="157" t="str">
        <f t="shared" si="37"/>
        <v>Retired</v>
      </c>
      <c r="AO137" s="157" t="str">
        <f t="shared" si="38"/>
        <v>Retired</v>
      </c>
      <c r="AP137" s="157" t="str">
        <f t="shared" si="39"/>
        <v>Retired</v>
      </c>
      <c r="AQ137" s="157" t="str">
        <f t="shared" si="40"/>
        <v>Retired</v>
      </c>
      <c r="AS137" s="21">
        <v>2045</v>
      </c>
      <c r="AT137" s="16">
        <f>IF(AL137="Retired",0,HLOOKUP(AL137,'Fixed - Labor'!$C$29:$E$37,'Scenario 3'!$H$24,FALSE)*$AK137)</f>
        <v>0</v>
      </c>
      <c r="AU137" s="16">
        <f>IF(AM137="Retired",0,HLOOKUP(AM137,'Fixed - Labor'!$C$29:$E$37,'Scenario 3'!$H$24,FALSE)*$AK137)</f>
        <v>0</v>
      </c>
      <c r="AV137" s="16">
        <f>IF(AN137="Retired",0,HLOOKUP(AN137,'Fixed - Labor'!$C$29:$E$37,'Scenario 3'!$H$24,FALSE)*$AK137)</f>
        <v>0</v>
      </c>
      <c r="AW137" s="16">
        <f>IF(AO137="Retired",0,HLOOKUP(AO137,'Fixed - Labor'!$C$29:$E$37,'Scenario 3'!$H$24,FALSE)*$AK137)</f>
        <v>0</v>
      </c>
      <c r="AX137" s="16">
        <f>IF(AP137="Retired",0,HLOOKUP(AP137,'Fixed - Labor'!$C$29:$E$37,'Scenario 3'!$H$24,FALSE)*$AK137)</f>
        <v>0</v>
      </c>
      <c r="AY137" s="16">
        <f>IF(AQ137="Retired",0,HLOOKUP(AQ137,'Fixed - Labor'!$C$29:$E$37,'Scenario 3'!$H$24,FALSE)*$AK137)</f>
        <v>0</v>
      </c>
      <c r="BA137" s="120"/>
      <c r="BB137" s="138"/>
      <c r="BC137" s="138"/>
      <c r="BD137" s="138"/>
      <c r="BE137" s="138"/>
      <c r="BF137" s="138"/>
      <c r="BG137" s="138"/>
      <c r="BI137" s="120"/>
      <c r="BJ137" s="138"/>
      <c r="BK137" s="138"/>
      <c r="BL137" s="138"/>
      <c r="BM137" s="138"/>
      <c r="BN137" s="138"/>
      <c r="BO137" s="138"/>
    </row>
    <row r="138" spans="1:67">
      <c r="A138" s="67"/>
      <c r="B138" s="67"/>
      <c r="C138" s="67"/>
      <c r="D138" s="67"/>
      <c r="E138" s="67"/>
      <c r="F138" s="67"/>
      <c r="G138" s="67"/>
      <c r="H138" s="55" t="s">
        <v>26</v>
      </c>
      <c r="I138" s="54">
        <f t="shared" ref="I138:N138" si="44">SUM(I109:I137)</f>
        <v>182302872.75895</v>
      </c>
      <c r="J138" s="54">
        <f t="shared" si="44"/>
        <v>166387618.38720214</v>
      </c>
      <c r="K138" s="54">
        <f t="shared" si="44"/>
        <v>132113342.85572487</v>
      </c>
      <c r="L138" s="54">
        <f t="shared" si="44"/>
        <v>128041228.62139314</v>
      </c>
      <c r="M138" s="54">
        <f t="shared" si="44"/>
        <v>156574605.01898715</v>
      </c>
      <c r="N138" s="54">
        <f t="shared" si="44"/>
        <v>0</v>
      </c>
      <c r="O138" s="67"/>
      <c r="P138" s="67"/>
      <c r="Q138" s="67"/>
      <c r="R138" s="67"/>
    </row>
    <row r="139" spans="1:67">
      <c r="A139" s="67"/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27" t="s">
        <v>111</v>
      </c>
    </row>
    <row r="140" spans="1:67">
      <c r="A140" s="67"/>
      <c r="B140" s="67"/>
      <c r="C140" s="67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</row>
    <row r="141" spans="1:67">
      <c r="A141" s="67"/>
      <c r="B141" s="42" t="s">
        <v>365</v>
      </c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25" t="s">
        <v>52</v>
      </c>
      <c r="AB141" s="25" t="s">
        <v>118</v>
      </c>
      <c r="AJ141" s="25" t="s">
        <v>54</v>
      </c>
      <c r="AS141" s="25" t="s">
        <v>119</v>
      </c>
      <c r="BA141" s="25"/>
      <c r="BI141" s="25"/>
    </row>
    <row r="142" spans="1:67">
      <c r="A142" s="67"/>
      <c r="B142" s="67"/>
      <c r="C142" s="67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</row>
    <row r="143" spans="1:67">
      <c r="A143" s="67"/>
      <c r="B143" s="67"/>
      <c r="C143" s="67"/>
      <c r="D143" s="67"/>
      <c r="E143" s="67"/>
      <c r="F143" s="67"/>
      <c r="G143" s="67"/>
      <c r="H143" s="119" t="s">
        <v>33</v>
      </c>
      <c r="I143" s="119">
        <f t="shared" ref="I143:N143" si="45">I108</f>
        <v>3</v>
      </c>
      <c r="J143" s="119" t="str">
        <f t="shared" si="45"/>
        <v>3A</v>
      </c>
      <c r="K143" s="119" t="str">
        <f t="shared" si="45"/>
        <v>3B</v>
      </c>
      <c r="L143" s="119" t="str">
        <f t="shared" si="45"/>
        <v>3C</v>
      </c>
      <c r="M143" s="119" t="str">
        <f t="shared" si="45"/>
        <v>3D</v>
      </c>
      <c r="N143" s="119" t="str">
        <f t="shared" si="45"/>
        <v>3E</v>
      </c>
      <c r="O143" s="67"/>
      <c r="P143" s="67"/>
      <c r="Q143" s="67"/>
      <c r="R143" s="67"/>
      <c r="S143" s="119" t="s">
        <v>33</v>
      </c>
      <c r="T143" s="118" t="s">
        <v>27</v>
      </c>
      <c r="U143" s="119">
        <f t="shared" ref="U143:Z143" si="46">U108</f>
        <v>3</v>
      </c>
      <c r="V143" s="119" t="str">
        <f t="shared" si="46"/>
        <v>3A</v>
      </c>
      <c r="W143" s="119" t="str">
        <f t="shared" si="46"/>
        <v>3B</v>
      </c>
      <c r="X143" s="119" t="str">
        <f t="shared" si="46"/>
        <v>3C</v>
      </c>
      <c r="Y143" s="119" t="str">
        <f t="shared" si="46"/>
        <v>3D</v>
      </c>
      <c r="Z143" s="119" t="str">
        <f t="shared" si="46"/>
        <v>3E</v>
      </c>
      <c r="AB143" s="119" t="s">
        <v>33</v>
      </c>
      <c r="AC143" s="119">
        <f>U143</f>
        <v>3</v>
      </c>
      <c r="AD143" s="119" t="str">
        <f t="shared" ref="AD143:AH143" si="47">V143</f>
        <v>3A</v>
      </c>
      <c r="AE143" s="119" t="str">
        <f t="shared" si="47"/>
        <v>3B</v>
      </c>
      <c r="AF143" s="119" t="str">
        <f t="shared" si="47"/>
        <v>3C</v>
      </c>
      <c r="AG143" s="117" t="str">
        <f t="shared" si="47"/>
        <v>3D</v>
      </c>
      <c r="AH143" s="119" t="str">
        <f t="shared" si="47"/>
        <v>3E</v>
      </c>
      <c r="AJ143" s="119" t="s">
        <v>33</v>
      </c>
      <c r="AK143" s="118" t="s">
        <v>27</v>
      </c>
      <c r="AL143" s="119">
        <f t="shared" ref="AL143:AQ143" si="48">AL108</f>
        <v>3</v>
      </c>
      <c r="AM143" s="119" t="str">
        <f t="shared" si="48"/>
        <v>3A</v>
      </c>
      <c r="AN143" s="119" t="str">
        <f t="shared" si="48"/>
        <v>3B</v>
      </c>
      <c r="AO143" s="119" t="str">
        <f t="shared" si="48"/>
        <v>3C</v>
      </c>
      <c r="AP143" s="119" t="str">
        <f t="shared" si="48"/>
        <v>3D</v>
      </c>
      <c r="AQ143" s="119" t="str">
        <f t="shared" si="48"/>
        <v>3E</v>
      </c>
      <c r="AS143" s="119" t="s">
        <v>33</v>
      </c>
      <c r="AT143" s="119">
        <f>AL143</f>
        <v>3</v>
      </c>
      <c r="AU143" s="119" t="str">
        <f t="shared" ref="AU143:AY143" si="49">AM143</f>
        <v>3A</v>
      </c>
      <c r="AV143" s="119" t="str">
        <f t="shared" si="49"/>
        <v>3B</v>
      </c>
      <c r="AW143" s="119" t="str">
        <f t="shared" si="49"/>
        <v>3C</v>
      </c>
      <c r="AX143" s="117" t="str">
        <f t="shared" si="49"/>
        <v>3D</v>
      </c>
      <c r="AY143" s="119" t="str">
        <f t="shared" si="49"/>
        <v>3E</v>
      </c>
      <c r="BA143" s="120"/>
      <c r="BB143" s="138"/>
      <c r="BC143" s="138"/>
      <c r="BD143" s="138"/>
      <c r="BE143" s="138"/>
      <c r="BF143" s="138"/>
      <c r="BG143" s="138"/>
      <c r="BI143" s="120"/>
      <c r="BJ143" s="138"/>
      <c r="BK143" s="138"/>
      <c r="BL143" s="138"/>
      <c r="BM143" s="138"/>
      <c r="BN143" s="138"/>
      <c r="BO143" s="138"/>
    </row>
    <row r="144" spans="1:67">
      <c r="A144" s="67"/>
      <c r="B144" s="67"/>
      <c r="C144" s="67"/>
      <c r="D144" s="67"/>
      <c r="E144" s="67"/>
      <c r="F144" s="67"/>
      <c r="G144" s="67"/>
      <c r="H144" s="19">
        <v>2017</v>
      </c>
      <c r="I144" s="16">
        <f t="shared" ref="I144:N172" si="50">AC144+AT144</f>
        <v>10696150.390000001</v>
      </c>
      <c r="J144" s="16">
        <f t="shared" si="50"/>
        <v>10696150.390000001</v>
      </c>
      <c r="K144" s="16">
        <f t="shared" si="50"/>
        <v>10696150.390000001</v>
      </c>
      <c r="L144" s="16">
        <f t="shared" si="50"/>
        <v>10696150.390000001</v>
      </c>
      <c r="M144" s="16">
        <f t="shared" si="50"/>
        <v>10696150.390000001</v>
      </c>
      <c r="N144" s="16">
        <f t="shared" si="50"/>
        <v>0</v>
      </c>
      <c r="O144" s="67"/>
      <c r="P144" s="67"/>
      <c r="Q144" s="67"/>
      <c r="R144" s="67"/>
      <c r="S144" s="19">
        <v>2017</v>
      </c>
      <c r="T144" s="132">
        <f>HLOOKUP($S144,'Fixed - Other'!$A$61:$AE$64,2,FALSE)</f>
        <v>4605762.357934</v>
      </c>
      <c r="U144" s="16">
        <f>IF($K$14="",$T144,IF($K$14&gt;$S144,$T144,VLOOKUP($C6,'Fixed - Other'!$A$69:$C$77,3,FALSE)*$T144))</f>
        <v>4605762.357934</v>
      </c>
      <c r="V144" s="16">
        <f>IF($K$15="",$T144,IF($K$15&gt;$S144,$T144,VLOOKUP($C6,'Fixed - Other'!$A$69:$C$77,3,FALSE)*$T144))</f>
        <v>4605762.357934</v>
      </c>
      <c r="W144" s="16">
        <f>IF($K$16="",$T144,IF($K$16&gt;$S144,$T144,VLOOKUP($C6,'Fixed - Other'!$A$69:$C$77,3,FALSE)*$T144))</f>
        <v>4605762.357934</v>
      </c>
      <c r="X144" s="16">
        <f>IF($K$17="",$T144,IF($K$17&gt;$S144,$T144,VLOOKUP($C6,'Fixed - Other'!$A$69:$C$77,3,FALSE)*$T144))</f>
        <v>4605762.357934</v>
      </c>
      <c r="Y144" s="16">
        <f>IF($K$18="",$T144,IF($K$18&gt;$S144,$T144,VLOOKUP($C6,'Fixed - Other'!$A$69:$C$77,3,FALSE)*$T144))</f>
        <v>4605762.357934</v>
      </c>
      <c r="Z144" s="16">
        <f>IF($K$19="",$T144,IF($K$19&gt;$S144,$T144,VLOOKUP($C6,'Fixed - Other'!$A$69:$C$77,3,FALSE)*$T144))</f>
        <v>4605762.357934</v>
      </c>
      <c r="AB144" s="19">
        <v>2017</v>
      </c>
      <c r="AC144" s="16">
        <f t="shared" ref="AC144:AC172" si="51">IF($AB144&gt;$I$14,0,U144)</f>
        <v>4605762.357934</v>
      </c>
      <c r="AD144" s="16">
        <f t="shared" ref="AD144:AD172" si="52">IF($AB144&gt;$I$15,0,V144)</f>
        <v>4605762.357934</v>
      </c>
      <c r="AE144" s="16">
        <f t="shared" ref="AE144:AE172" si="53">IF($AB144&gt;$I$16,0,W144)</f>
        <v>4605762.357934</v>
      </c>
      <c r="AF144" s="16">
        <f t="shared" ref="AF144:AF172" si="54">IF($AB144&gt;$I$17,0,X144)</f>
        <v>4605762.357934</v>
      </c>
      <c r="AG144" s="136">
        <f t="shared" ref="AG144:AG172" si="55">IF($AB144&gt;$I$18,0,Y144)</f>
        <v>4605762.357934</v>
      </c>
      <c r="AH144" s="16">
        <f t="shared" ref="AH144:AH172" si="56">IF($AB144&gt;$I$19,0,Z144)</f>
        <v>0</v>
      </c>
      <c r="AJ144" s="19">
        <v>2017</v>
      </c>
      <c r="AK144" s="132">
        <f>HLOOKUP($S144,'Fixed - Other'!$A$61:$AE$64,3,FALSE)</f>
        <v>6090388.0320660006</v>
      </c>
      <c r="AL144" s="16">
        <f>IF($K$14="",$AK144,IF($K$14&gt;$AJ144,$AK144,VLOOKUP($C6,'Fixed - Other'!$A$69:$C$77,3,FALSE)*$AK144))</f>
        <v>6090388.0320660006</v>
      </c>
      <c r="AM144" s="16">
        <f>IF($K$15="",$AK144,IF($K$15&gt;$AJ144,$AK144,VLOOKUP($C6,'Fixed - Other'!$A$69:$C$77,3,FALSE)*$AK144))</f>
        <v>6090388.0320660006</v>
      </c>
      <c r="AN144" s="16">
        <f>IF($K$16="",$AK144,IF($K$16&gt;$AJ144,$AK144,VLOOKUP($C6,'Fixed - Other'!$A$69:$C$77,3,FALSE)*$AK144))</f>
        <v>6090388.0320660006</v>
      </c>
      <c r="AO144" s="16">
        <f>IF($K$17="",$AK144,IF($K$17&gt;$AJ144,$AK144,VLOOKUP($C6,'Fixed - Other'!$A$69:$C$77,3,FALSE)*$AK144))</f>
        <v>6090388.0320660006</v>
      </c>
      <c r="AP144" s="16">
        <f>IF($K$18="",$AK144,IF($K$18&gt;$AJ144,$AK144,VLOOKUP($C6,'Fixed - Other'!$A$69:$C$77,3,FALSE)*$AK144))</f>
        <v>6090388.0320660006</v>
      </c>
      <c r="AQ144" s="16">
        <f>IF($K$19="",$AK144,IF($K$19&gt;$AJ144,$AK144,VLOOKUP($C6,'Fixed - Other'!$A$69:$C$77,3,FALSE)*$AK144))</f>
        <v>6090388.0320660006</v>
      </c>
      <c r="AS144" s="19">
        <v>2017</v>
      </c>
      <c r="AT144" s="16">
        <f t="shared" ref="AT144:AT172" si="57">IF($AS144&gt;$J$14,0,AL144)</f>
        <v>6090388.0320660006</v>
      </c>
      <c r="AU144" s="16">
        <f t="shared" ref="AU144:AU172" si="58">IF($AS144&gt;$J$15,0,AM144)</f>
        <v>6090388.0320660006</v>
      </c>
      <c r="AV144" s="16">
        <f t="shared" ref="AV144:AV172" si="59">IF($AS144&gt;$J$16,0,AN144)</f>
        <v>6090388.0320660006</v>
      </c>
      <c r="AW144" s="16">
        <f t="shared" ref="AW144:AW172" si="60">IF($AS144&gt;$J$17,0,AO144)</f>
        <v>6090388.0320660006</v>
      </c>
      <c r="AX144" s="136">
        <f t="shared" ref="AX144:AX172" si="61">IF($AS144&gt;$J$18,0,AP144)</f>
        <v>6090388.0320660006</v>
      </c>
      <c r="AY144" s="16">
        <f t="shared" ref="AY144:AY172" si="62">IF($AS144&gt;$J$19,0,AQ144)</f>
        <v>0</v>
      </c>
      <c r="BA144" s="120"/>
      <c r="BB144" s="138"/>
      <c r="BC144" s="138"/>
      <c r="BD144" s="138"/>
      <c r="BE144" s="138"/>
      <c r="BF144" s="138"/>
      <c r="BG144" s="138"/>
      <c r="BI144" s="120"/>
      <c r="BJ144" s="138"/>
      <c r="BK144" s="138"/>
      <c r="BL144" s="138"/>
      <c r="BM144" s="138"/>
      <c r="BN144" s="138"/>
      <c r="BO144" s="138"/>
    </row>
    <row r="145" spans="1:67">
      <c r="A145" s="67"/>
      <c r="B145" s="67"/>
      <c r="C145" s="67"/>
      <c r="D145" s="67"/>
      <c r="E145" s="67"/>
      <c r="F145" s="67"/>
      <c r="G145" s="67"/>
      <c r="H145" s="20">
        <v>2018</v>
      </c>
      <c r="I145" s="16">
        <f t="shared" si="50"/>
        <v>9662034.5640000012</v>
      </c>
      <c r="J145" s="16">
        <f t="shared" si="50"/>
        <v>10735593.960000001</v>
      </c>
      <c r="K145" s="16">
        <f t="shared" si="50"/>
        <v>10735593.960000001</v>
      </c>
      <c r="L145" s="16">
        <f t="shared" si="50"/>
        <v>9662034.5640000012</v>
      </c>
      <c r="M145" s="16">
        <f t="shared" si="50"/>
        <v>9662034.5640000012</v>
      </c>
      <c r="N145" s="16">
        <f t="shared" si="50"/>
        <v>0</v>
      </c>
      <c r="O145" s="67"/>
      <c r="P145" s="67"/>
      <c r="Q145" s="67"/>
      <c r="R145" s="67"/>
      <c r="S145" s="20">
        <v>2018</v>
      </c>
      <c r="T145" s="84">
        <f>HLOOKUP($S145,'Fixed - Other'!$A$61:$AE$64,2,FALSE)</f>
        <v>4622746.759176</v>
      </c>
      <c r="U145" s="16">
        <f>IF($K$14="",$T145,IF($K$14&gt;$S145,$T145,VLOOKUP($C6,'Fixed - Other'!$A$69:$C$77,3,FALSE)*$T145))</f>
        <v>4160472.0832584002</v>
      </c>
      <c r="V145" s="16">
        <f>IF($K$15="",$T145,IF($K$15&gt;$S145,$T145,VLOOKUP($C6,'Fixed - Other'!$A$69:$C$77,3,FALSE)*$T145))</f>
        <v>4622746.759176</v>
      </c>
      <c r="W145" s="16">
        <f>IF($K$16="",$T145,IF($K$16&gt;$S145,$T145,VLOOKUP($C6,'Fixed - Other'!$A$69:$C$77,3,FALSE)*$T145))</f>
        <v>4622746.759176</v>
      </c>
      <c r="X145" s="16">
        <f>IF($K$17="",$T145,IF($K$17&gt;$S145,$T145,VLOOKUP($C6,'Fixed - Other'!$A$69:$C$77,3,FALSE)*$T145))</f>
        <v>4160472.0832584002</v>
      </c>
      <c r="Y145" s="16">
        <f>IF($K$18="",$T145,IF($K$18&gt;$S145,$T145,VLOOKUP($C6,'Fixed - Other'!$A$69:$C$77,3,FALSE)*$T145))</f>
        <v>4160472.0832584002</v>
      </c>
      <c r="Z145" s="16">
        <f>IF($K$19="",$T145,IF($K$19&gt;$S145,$T145,VLOOKUP($C6,'Fixed - Other'!$A$69:$C$77,3,FALSE)*$T145))</f>
        <v>4622746.759176</v>
      </c>
      <c r="AB145" s="20">
        <v>2018</v>
      </c>
      <c r="AC145" s="16">
        <f t="shared" si="51"/>
        <v>4160472.0832584002</v>
      </c>
      <c r="AD145" s="16">
        <f t="shared" si="52"/>
        <v>4622746.759176</v>
      </c>
      <c r="AE145" s="16">
        <f t="shared" si="53"/>
        <v>4622746.759176</v>
      </c>
      <c r="AF145" s="16">
        <f t="shared" si="54"/>
        <v>4160472.0832584002</v>
      </c>
      <c r="AG145" s="136">
        <f t="shared" si="55"/>
        <v>4160472.0832584002</v>
      </c>
      <c r="AH145" s="16">
        <f t="shared" si="56"/>
        <v>0</v>
      </c>
      <c r="AJ145" s="20">
        <v>2018</v>
      </c>
      <c r="AK145" s="84">
        <f>HLOOKUP($S145,'Fixed - Other'!$A$61:$AE$64,3,FALSE)</f>
        <v>6112847.2008240009</v>
      </c>
      <c r="AL145" s="16">
        <f>IF($K$14="",$AK145,IF($K$14&gt;$AJ145,$AK145,VLOOKUP($C6,'Fixed - Other'!$A$69:$C$77,3,FALSE)*$AK145))</f>
        <v>5501562.4807416005</v>
      </c>
      <c r="AM145" s="16">
        <f>IF($K$15="",$AK145,IF($K$15&gt;$AJ145,$AK145,VLOOKUP($C6,'Fixed - Other'!$A$69:$C$77,3,FALSE)*$AK145))</f>
        <v>6112847.2008240009</v>
      </c>
      <c r="AN145" s="16">
        <f>IF($K$16="",$AK145,IF($K$16&gt;$AJ145,$AK145,VLOOKUP($C6,'Fixed - Other'!$A$69:$C$77,3,FALSE)*$AK145))</f>
        <v>6112847.2008240009</v>
      </c>
      <c r="AO145" s="16">
        <f>IF($K$17="",$AK145,IF($K$17&gt;$AJ145,$AK145,VLOOKUP($C6,'Fixed - Other'!$A$69:$C$77,3,FALSE)*$AK145))</f>
        <v>5501562.4807416005</v>
      </c>
      <c r="AP145" s="16">
        <f>IF($K$18="",$AK145,IF($K$18&gt;$AJ145,$AK145,VLOOKUP($C6,'Fixed - Other'!$A$69:$C$77,3,FALSE)*$AK145))</f>
        <v>5501562.4807416005</v>
      </c>
      <c r="AQ145" s="16">
        <f>IF($K$19="",$AK145,IF($K$19&gt;$AJ145,$AK145,VLOOKUP($C6,'Fixed - Other'!$A$69:$C$77,3,FALSE)*$AK145))</f>
        <v>6112847.2008240009</v>
      </c>
      <c r="AS145" s="20">
        <v>2018</v>
      </c>
      <c r="AT145" s="16">
        <f t="shared" si="57"/>
        <v>5501562.4807416005</v>
      </c>
      <c r="AU145" s="16">
        <f t="shared" si="58"/>
        <v>6112847.2008240009</v>
      </c>
      <c r="AV145" s="16">
        <f t="shared" si="59"/>
        <v>6112847.2008240009</v>
      </c>
      <c r="AW145" s="16">
        <f t="shared" si="60"/>
        <v>5501562.4807416005</v>
      </c>
      <c r="AX145" s="136">
        <f t="shared" si="61"/>
        <v>5501562.4807416005</v>
      </c>
      <c r="AY145" s="16">
        <f t="shared" si="62"/>
        <v>0</v>
      </c>
      <c r="BA145" s="120"/>
      <c r="BB145" s="138"/>
      <c r="BC145" s="138"/>
      <c r="BD145" s="138"/>
      <c r="BE145" s="138"/>
      <c r="BF145" s="138"/>
      <c r="BG145" s="138"/>
      <c r="BI145" s="120"/>
      <c r="BJ145" s="138"/>
      <c r="BK145" s="138"/>
      <c r="BL145" s="138"/>
      <c r="BM145" s="138"/>
      <c r="BN145" s="138"/>
      <c r="BO145" s="138"/>
    </row>
    <row r="146" spans="1:67">
      <c r="A146" s="67"/>
      <c r="B146" s="67"/>
      <c r="C146" s="67"/>
      <c r="D146" s="67"/>
      <c r="E146" s="67"/>
      <c r="F146" s="67"/>
      <c r="G146" s="67"/>
      <c r="H146" s="20">
        <v>2019</v>
      </c>
      <c r="I146" s="16">
        <f t="shared" si="50"/>
        <v>7321346.1899999995</v>
      </c>
      <c r="J146" s="16">
        <f t="shared" si="50"/>
        <v>8134829.0999999996</v>
      </c>
      <c r="K146" s="16">
        <f t="shared" si="50"/>
        <v>8134829.0999999996</v>
      </c>
      <c r="L146" s="16">
        <f t="shared" si="50"/>
        <v>7321346.1899999995</v>
      </c>
      <c r="M146" s="16">
        <f t="shared" si="50"/>
        <v>7321346.1899999995</v>
      </c>
      <c r="N146" s="16">
        <f t="shared" si="50"/>
        <v>0</v>
      </c>
      <c r="O146" s="67"/>
      <c r="P146" s="67"/>
      <c r="Q146" s="67"/>
      <c r="R146" s="67"/>
      <c r="S146" s="20">
        <v>2019</v>
      </c>
      <c r="T146" s="84">
        <f>HLOOKUP($S146,'Fixed - Other'!$A$61:$AE$64,2,FALSE)</f>
        <v>3502857.4104599999</v>
      </c>
      <c r="U146" s="16">
        <f>IF($K$14="",$T146,IF($K$14&gt;$S146,$T146,VLOOKUP($C6,'Fixed - Other'!$A$69:$C$77,3,FALSE)*$T146))</f>
        <v>3152571.6694140001</v>
      </c>
      <c r="V146" s="16">
        <f>IF($K$15="",$T146,IF($K$15&gt;$S146,$T146,VLOOKUP($C6,'Fixed - Other'!$A$69:$C$77,3,FALSE)*$T146))</f>
        <v>3502857.4104599999</v>
      </c>
      <c r="W146" s="16">
        <f>IF($K$16="",$T146,IF($K$16&gt;$S146,$T146,VLOOKUP($C6,'Fixed - Other'!$A$69:$C$77,3,FALSE)*$T146))</f>
        <v>3502857.4104599999</v>
      </c>
      <c r="X146" s="16">
        <f>IF($K$17="",$T146,IF($K$17&gt;$S146,$T146,VLOOKUP($C6,'Fixed - Other'!$A$69:$C$77,3,FALSE)*$T146))</f>
        <v>3152571.6694140001</v>
      </c>
      <c r="Y146" s="16">
        <f>IF($K$18="",$T146,IF($K$18&gt;$S146,$T146,VLOOKUP($C6,'Fixed - Other'!$A$69:$C$77,3,FALSE)*$T146))</f>
        <v>3152571.6694140001</v>
      </c>
      <c r="Z146" s="16">
        <f>IF($K$19="",$T146,IF($K$19&gt;$S146,$T146,VLOOKUP($C6,'Fixed - Other'!$A$69:$C$77,3,FALSE)*$T146))</f>
        <v>3502857.4104599999</v>
      </c>
      <c r="AB146" s="20">
        <v>2019</v>
      </c>
      <c r="AC146" s="16">
        <f t="shared" si="51"/>
        <v>3152571.6694140001</v>
      </c>
      <c r="AD146" s="16">
        <f t="shared" si="52"/>
        <v>3502857.4104599999</v>
      </c>
      <c r="AE146" s="16">
        <f t="shared" si="53"/>
        <v>3502857.4104599999</v>
      </c>
      <c r="AF146" s="16">
        <f t="shared" si="54"/>
        <v>3152571.6694140001</v>
      </c>
      <c r="AG146" s="136">
        <f t="shared" si="55"/>
        <v>3152571.6694140001</v>
      </c>
      <c r="AH146" s="16">
        <f t="shared" si="56"/>
        <v>0</v>
      </c>
      <c r="AJ146" s="20">
        <v>2019</v>
      </c>
      <c r="AK146" s="84">
        <f>HLOOKUP($S146,'Fixed - Other'!$A$61:$AE$64,3,FALSE)</f>
        <v>4631971.6895399997</v>
      </c>
      <c r="AL146" s="16">
        <f>IF($K$14="",$AK146,IF($K$14&gt;$AJ146,$AK146,VLOOKUP($C6,'Fixed - Other'!$A$69:$C$77,3,FALSE)*$AK146))</f>
        <v>4168774.5205859998</v>
      </c>
      <c r="AM146" s="16">
        <f>IF($K$15="",$AK146,IF($K$15&gt;$AJ146,$AK146,VLOOKUP($C6,'Fixed - Other'!$A$69:$C$77,3,FALSE)*$AK146))</f>
        <v>4631971.6895399997</v>
      </c>
      <c r="AN146" s="16">
        <f>IF($K$16="",$AK146,IF($K$16&gt;$AJ146,$AK146,VLOOKUP($C6,'Fixed - Other'!$A$69:$C$77,3,FALSE)*$AK146))</f>
        <v>4631971.6895399997</v>
      </c>
      <c r="AO146" s="16">
        <f>IF($K$17="",$AK146,IF($K$17&gt;$AJ146,$AK146,VLOOKUP($C6,'Fixed - Other'!$A$69:$C$77,3,FALSE)*$AK146))</f>
        <v>4168774.5205859998</v>
      </c>
      <c r="AP146" s="16">
        <f>IF($K$18="",$AK146,IF($K$18&gt;$AJ146,$AK146,VLOOKUP($C6,'Fixed - Other'!$A$69:$C$77,3,FALSE)*$AK146))</f>
        <v>4168774.5205859998</v>
      </c>
      <c r="AQ146" s="16">
        <f>IF($K$19="",$AK146,IF($K$19&gt;$AJ146,$AK146,VLOOKUP($C6,'Fixed - Other'!$A$69:$C$77,3,FALSE)*$AK146))</f>
        <v>4631971.6895399997</v>
      </c>
      <c r="AS146" s="20">
        <v>2019</v>
      </c>
      <c r="AT146" s="16">
        <f t="shared" si="57"/>
        <v>4168774.5205859998</v>
      </c>
      <c r="AU146" s="16">
        <f t="shared" si="58"/>
        <v>4631971.6895399997</v>
      </c>
      <c r="AV146" s="16">
        <f t="shared" si="59"/>
        <v>4631971.6895399997</v>
      </c>
      <c r="AW146" s="16">
        <f t="shared" si="60"/>
        <v>4168774.5205859998</v>
      </c>
      <c r="AX146" s="136">
        <f t="shared" si="61"/>
        <v>4168774.5205859998</v>
      </c>
      <c r="AY146" s="16">
        <f t="shared" si="62"/>
        <v>0</v>
      </c>
      <c r="BA146" s="120"/>
      <c r="BB146" s="138"/>
      <c r="BC146" s="138"/>
      <c r="BD146" s="138"/>
      <c r="BE146" s="138"/>
      <c r="BF146" s="138"/>
      <c r="BG146" s="138"/>
      <c r="BI146" s="120"/>
      <c r="BJ146" s="138"/>
      <c r="BK146" s="138"/>
      <c r="BL146" s="138"/>
      <c r="BM146" s="138"/>
      <c r="BN146" s="138"/>
      <c r="BO146" s="138"/>
    </row>
    <row r="147" spans="1:67">
      <c r="A147" s="67"/>
      <c r="B147" s="67"/>
      <c r="C147" s="67"/>
      <c r="D147" s="67"/>
      <c r="E147" s="67"/>
      <c r="F147" s="67"/>
      <c r="G147" s="67"/>
      <c r="H147" s="20">
        <v>2020</v>
      </c>
      <c r="I147" s="16">
        <f t="shared" si="50"/>
        <v>9605548.620000001</v>
      </c>
      <c r="J147" s="16">
        <f t="shared" si="50"/>
        <v>9605548.620000001</v>
      </c>
      <c r="K147" s="16">
        <f t="shared" si="50"/>
        <v>10672831.800000001</v>
      </c>
      <c r="L147" s="16">
        <f t="shared" si="50"/>
        <v>9605548.620000001</v>
      </c>
      <c r="M147" s="16">
        <f t="shared" si="50"/>
        <v>9605548.620000001</v>
      </c>
      <c r="N147" s="16">
        <f t="shared" si="50"/>
        <v>0</v>
      </c>
      <c r="O147" s="67"/>
      <c r="P147" s="67"/>
      <c r="Q147" s="67"/>
      <c r="R147" s="67"/>
      <c r="S147" s="20">
        <v>2020</v>
      </c>
      <c r="T147" s="84">
        <f>HLOOKUP($S147,'Fixed - Other'!$A$61:$AE$64,2,FALSE)</f>
        <v>4595721.3730800003</v>
      </c>
      <c r="U147" s="16">
        <f>IF($K$14="",$T147,IF($K$14&gt;$S147,$T147,VLOOKUP($C6,'Fixed - Other'!$A$69:$C$77,3,FALSE)*$T147))</f>
        <v>4136149.2357720002</v>
      </c>
      <c r="V147" s="16">
        <f>IF($K$15="",$T147,IF($K$15&gt;$S147,$T147,VLOOKUP($C6,'Fixed - Other'!$A$69:$C$77,3,FALSE)*$T147))</f>
        <v>4136149.2357720002</v>
      </c>
      <c r="W147" s="16">
        <f>IF($K$16="",$T147,IF($K$16&gt;$S147,$T147,VLOOKUP($C6,'Fixed - Other'!$A$69:$C$77,3,FALSE)*$T147))</f>
        <v>4595721.3730800003</v>
      </c>
      <c r="X147" s="16">
        <f>IF($K$17="",$T147,IF($K$17&gt;$S147,$T147,VLOOKUP($C6,'Fixed - Other'!$A$69:$C$77,3,FALSE)*$T147))</f>
        <v>4136149.2357720002</v>
      </c>
      <c r="Y147" s="16">
        <f>IF($K$18="",$T147,IF($K$18&gt;$S147,$T147,VLOOKUP($C6,'Fixed - Other'!$A$69:$C$77,3,FALSE)*$T147))</f>
        <v>4136149.2357720002</v>
      </c>
      <c r="Z147" s="16">
        <f>IF($K$19="",$T147,IF($K$19&gt;$S147,$T147,VLOOKUP($C6,'Fixed - Other'!$A$69:$C$77,3,FALSE)*$T147))</f>
        <v>4595721.3730800003</v>
      </c>
      <c r="AB147" s="20">
        <v>2020</v>
      </c>
      <c r="AC147" s="16">
        <f t="shared" si="51"/>
        <v>4136149.2357720002</v>
      </c>
      <c r="AD147" s="16">
        <f t="shared" si="52"/>
        <v>4136149.2357720002</v>
      </c>
      <c r="AE147" s="16">
        <f t="shared" si="53"/>
        <v>4595721.3730800003</v>
      </c>
      <c r="AF147" s="16">
        <f t="shared" si="54"/>
        <v>4136149.2357720002</v>
      </c>
      <c r="AG147" s="136">
        <f t="shared" si="55"/>
        <v>4136149.2357720002</v>
      </c>
      <c r="AH147" s="16">
        <f t="shared" si="56"/>
        <v>0</v>
      </c>
      <c r="AJ147" s="20">
        <v>2020</v>
      </c>
      <c r="AK147" s="84">
        <f>HLOOKUP($S147,'Fixed - Other'!$A$61:$AE$64,3,FALSE)</f>
        <v>6077110.4269200005</v>
      </c>
      <c r="AL147" s="16">
        <f>IF($K$14="",$AK147,IF($K$14&gt;$AJ147,$AK147,VLOOKUP($C6,'Fixed - Other'!$A$69:$C$77,3,FALSE)*$AK147))</f>
        <v>5469399.3842280004</v>
      </c>
      <c r="AM147" s="16">
        <f>IF($K$15="",$AK147,IF($K$15&gt;$AJ147,$AK147,VLOOKUP($C6,'Fixed - Other'!$A$69:$C$77,3,FALSE)*$AK147))</f>
        <v>5469399.3842280004</v>
      </c>
      <c r="AN147" s="16">
        <f>IF($K$16="",$AK147,IF($K$16&gt;$AJ147,$AK147,VLOOKUP($C6,'Fixed - Other'!$A$69:$C$77,3,FALSE)*$AK147))</f>
        <v>6077110.4269200005</v>
      </c>
      <c r="AO147" s="16">
        <f>IF($K$17="",$AK147,IF($K$17&gt;$AJ147,$AK147,VLOOKUP($C6,'Fixed - Other'!$A$69:$C$77,3,FALSE)*$AK147))</f>
        <v>5469399.3842280004</v>
      </c>
      <c r="AP147" s="16">
        <f>IF($K$18="",$AK147,IF($K$18&gt;$AJ147,$AK147,VLOOKUP($C6,'Fixed - Other'!$A$69:$C$77,3,FALSE)*$AK147))</f>
        <v>5469399.3842280004</v>
      </c>
      <c r="AQ147" s="16">
        <f>IF($K$19="",$AK147,IF($K$19&gt;$AJ147,$AK147,VLOOKUP($C6,'Fixed - Other'!$A$69:$C$77,3,FALSE)*$AK147))</f>
        <v>6077110.4269200005</v>
      </c>
      <c r="AS147" s="20">
        <v>2020</v>
      </c>
      <c r="AT147" s="16">
        <f t="shared" si="57"/>
        <v>5469399.3842280004</v>
      </c>
      <c r="AU147" s="16">
        <f t="shared" si="58"/>
        <v>5469399.3842280004</v>
      </c>
      <c r="AV147" s="16">
        <f t="shared" si="59"/>
        <v>6077110.4269200005</v>
      </c>
      <c r="AW147" s="16">
        <f t="shared" si="60"/>
        <v>5469399.3842280004</v>
      </c>
      <c r="AX147" s="136">
        <f t="shared" si="61"/>
        <v>5469399.3842280004</v>
      </c>
      <c r="AY147" s="16">
        <f t="shared" si="62"/>
        <v>0</v>
      </c>
      <c r="BA147" s="120"/>
      <c r="BB147" s="138"/>
      <c r="BC147" s="138"/>
      <c r="BD147" s="138"/>
      <c r="BE147" s="138"/>
      <c r="BF147" s="138"/>
      <c r="BG147" s="138"/>
      <c r="BI147" s="120"/>
      <c r="BJ147" s="138"/>
      <c r="BK147" s="138"/>
      <c r="BL147" s="138"/>
      <c r="BM147" s="138"/>
      <c r="BN147" s="138"/>
      <c r="BO147" s="138"/>
    </row>
    <row r="148" spans="1:67">
      <c r="A148" s="67"/>
      <c r="B148" s="67"/>
      <c r="C148" s="67"/>
      <c r="D148" s="67"/>
      <c r="E148" s="67"/>
      <c r="F148" s="67"/>
      <c r="G148" s="67"/>
      <c r="H148" s="20">
        <v>2021</v>
      </c>
      <c r="I148" s="16">
        <f t="shared" si="50"/>
        <v>9173586.6000000015</v>
      </c>
      <c r="J148" s="16">
        <f t="shared" si="50"/>
        <v>9173586.6000000015</v>
      </c>
      <c r="K148" s="16">
        <f t="shared" si="50"/>
        <v>10192874</v>
      </c>
      <c r="L148" s="16">
        <f t="shared" si="50"/>
        <v>9173586.6000000015</v>
      </c>
      <c r="M148" s="16">
        <f t="shared" si="50"/>
        <v>9173586.6000000015</v>
      </c>
      <c r="N148" s="16">
        <f t="shared" si="50"/>
        <v>0</v>
      </c>
      <c r="O148" s="67"/>
      <c r="P148" s="67"/>
      <c r="Q148" s="67"/>
      <c r="R148" s="67"/>
      <c r="S148" s="20">
        <v>2021</v>
      </c>
      <c r="T148" s="84">
        <f>HLOOKUP($S148,'Fixed - Other'!$A$61:$AE$64,2,FALSE)</f>
        <v>4389051.5444</v>
      </c>
      <c r="U148" s="16">
        <f>IF($K$14="",$T148,IF($K$14&gt;$S148,$T148,VLOOKUP($C6,'Fixed - Other'!$A$69:$C$77,3,FALSE)*$T148))</f>
        <v>3950146.3899600003</v>
      </c>
      <c r="V148" s="16">
        <f>IF($K$15="",$T148,IF($K$15&gt;$S148,$T148,VLOOKUP($C6,'Fixed - Other'!$A$69:$C$77,3,FALSE)*$T148))</f>
        <v>3950146.3899600003</v>
      </c>
      <c r="W148" s="16">
        <f>IF($K$16="",$T148,IF($K$16&gt;$S148,$T148,VLOOKUP($C6,'Fixed - Other'!$A$69:$C$77,3,FALSE)*$T148))</f>
        <v>4389051.5444</v>
      </c>
      <c r="X148" s="16">
        <f>IF($K$17="",$T148,IF($K$17&gt;$S148,$T148,VLOOKUP($C6,'Fixed - Other'!$A$69:$C$77,3,FALSE)*$T148))</f>
        <v>3950146.3899600003</v>
      </c>
      <c r="Y148" s="16">
        <f>IF($K$18="",$T148,IF($K$18&gt;$S148,$T148,VLOOKUP($C6,'Fixed - Other'!$A$69:$C$77,3,FALSE)*$T148))</f>
        <v>3950146.3899600003</v>
      </c>
      <c r="Z148" s="16">
        <f>IF($K$19="",$T148,IF($K$19&gt;$S148,$T148,VLOOKUP($C6,'Fixed - Other'!$A$69:$C$77,3,FALSE)*$T148))</f>
        <v>4389051.5444</v>
      </c>
      <c r="AB148" s="20">
        <v>2021</v>
      </c>
      <c r="AC148" s="16">
        <f t="shared" si="51"/>
        <v>3950146.3899600003</v>
      </c>
      <c r="AD148" s="16">
        <f t="shared" si="52"/>
        <v>3950146.3899600003</v>
      </c>
      <c r="AE148" s="16">
        <f t="shared" si="53"/>
        <v>4389051.5444</v>
      </c>
      <c r="AF148" s="16">
        <f t="shared" si="54"/>
        <v>3950146.3899600003</v>
      </c>
      <c r="AG148" s="136">
        <f t="shared" si="55"/>
        <v>3950146.3899600003</v>
      </c>
      <c r="AH148" s="16">
        <f t="shared" si="56"/>
        <v>0</v>
      </c>
      <c r="AJ148" s="20">
        <v>2021</v>
      </c>
      <c r="AK148" s="84">
        <f>HLOOKUP($S148,'Fixed - Other'!$A$61:$AE$64,3,FALSE)</f>
        <v>5803822.4556</v>
      </c>
      <c r="AL148" s="16">
        <f>IF($K$14="",$AK148,IF($K$14&gt;$AJ148,$AK148,VLOOKUP($C6,'Fixed - Other'!$A$69:$C$77,3,FALSE)*$AK148))</f>
        <v>5223440.2100400003</v>
      </c>
      <c r="AM148" s="16">
        <f>IF($K$15="",$AK148,IF($K$15&gt;$AJ148,$AK148,VLOOKUP($C6,'Fixed - Other'!$A$69:$C$77,3,FALSE)*$AK148))</f>
        <v>5223440.2100400003</v>
      </c>
      <c r="AN148" s="16">
        <f>IF($K$16="",$AK148,IF($K$16&gt;$AJ148,$AK148,VLOOKUP($C6,'Fixed - Other'!$A$69:$C$77,3,FALSE)*$AK148))</f>
        <v>5803822.4556</v>
      </c>
      <c r="AO148" s="16">
        <f>IF($K$17="",$AK148,IF($K$17&gt;$AJ148,$AK148,VLOOKUP($C6,'Fixed - Other'!$A$69:$C$77,3,FALSE)*$AK148))</f>
        <v>5223440.2100400003</v>
      </c>
      <c r="AP148" s="16">
        <f>IF($K$18="",$AK148,IF($K$18&gt;$AJ148,$AK148,VLOOKUP($C6,'Fixed - Other'!$A$69:$C$77,3,FALSE)*$AK148))</f>
        <v>5223440.2100400003</v>
      </c>
      <c r="AQ148" s="16">
        <f>IF($K$19="",$AK148,IF($K$19&gt;$AJ148,$AK148,VLOOKUP($C6,'Fixed - Other'!$A$69:$C$77,3,FALSE)*$AK148))</f>
        <v>5803822.4556</v>
      </c>
      <c r="AS148" s="20">
        <v>2021</v>
      </c>
      <c r="AT148" s="16">
        <f t="shared" si="57"/>
        <v>5223440.2100400003</v>
      </c>
      <c r="AU148" s="16">
        <f t="shared" si="58"/>
        <v>5223440.2100400003</v>
      </c>
      <c r="AV148" s="16">
        <f t="shared" si="59"/>
        <v>5803822.4556</v>
      </c>
      <c r="AW148" s="16">
        <f t="shared" si="60"/>
        <v>5223440.2100400003</v>
      </c>
      <c r="AX148" s="136">
        <f t="shared" si="61"/>
        <v>5223440.2100400003</v>
      </c>
      <c r="AY148" s="16">
        <f t="shared" si="62"/>
        <v>0</v>
      </c>
      <c r="BA148" s="120"/>
      <c r="BB148" s="138"/>
      <c r="BC148" s="138"/>
      <c r="BD148" s="138"/>
      <c r="BE148" s="138"/>
      <c r="BF148" s="138"/>
      <c r="BG148" s="138"/>
      <c r="BI148" s="120"/>
      <c r="BJ148" s="138"/>
      <c r="BK148" s="138"/>
      <c r="BL148" s="138"/>
      <c r="BM148" s="138"/>
      <c r="BN148" s="138"/>
      <c r="BO148" s="138"/>
    </row>
    <row r="149" spans="1:67">
      <c r="A149" s="67"/>
      <c r="B149" s="67"/>
      <c r="C149" s="67"/>
      <c r="D149" s="67"/>
      <c r="E149" s="67"/>
      <c r="F149" s="67"/>
      <c r="G149" s="67"/>
      <c r="H149" s="20">
        <v>2022</v>
      </c>
      <c r="I149" s="16">
        <f t="shared" si="50"/>
        <v>9357058.3319999985</v>
      </c>
      <c r="J149" s="16">
        <f t="shared" si="50"/>
        <v>9357058.3319999985</v>
      </c>
      <c r="K149" s="16">
        <f t="shared" si="50"/>
        <v>9357058.3319999985</v>
      </c>
      <c r="L149" s="16">
        <f t="shared" si="50"/>
        <v>5327909.0142407985</v>
      </c>
      <c r="M149" s="16">
        <f t="shared" si="50"/>
        <v>5327909.0142407985</v>
      </c>
      <c r="N149" s="16">
        <f t="shared" si="50"/>
        <v>0</v>
      </c>
      <c r="O149" s="67"/>
      <c r="P149" s="67"/>
      <c r="Q149" s="67"/>
      <c r="R149" s="67"/>
      <c r="S149" s="20">
        <v>2022</v>
      </c>
      <c r="T149" s="84">
        <f>HLOOKUP($S149,'Fixed - Other'!$A$61:$AE$64,2,FALSE)</f>
        <v>4476832.5752879987</v>
      </c>
      <c r="U149" s="16">
        <f>IF($K$14="",$T149,IF($K$14&gt;$S149,$T149,VLOOKUP($C6,'Fixed - Other'!$A$69:$C$77,3,FALSE)*$T149))</f>
        <v>4029149.3177591991</v>
      </c>
      <c r="V149" s="16">
        <f>IF($K$15="",$T149,IF($K$15&gt;$S149,$T149,VLOOKUP($C6,'Fixed - Other'!$A$69:$C$77,3,FALSE)*$T149))</f>
        <v>4029149.3177591991</v>
      </c>
      <c r="W149" s="16">
        <f>IF($K$16="",$T149,IF($K$16&gt;$S149,$T149,VLOOKUP($C6,'Fixed - Other'!$A$69:$C$77,3,FALSE)*$T149))</f>
        <v>4029149.3177591991</v>
      </c>
      <c r="X149" s="16">
        <f>IF($K$17="",$T149,IF($K$17&gt;$S149,$T149,VLOOKUP($C6,'Fixed - Other'!$A$69:$C$77,3,FALSE)*$T149))</f>
        <v>4029149.3177591991</v>
      </c>
      <c r="Y149" s="16">
        <f>IF($K$18="",$T149,IF($K$18&gt;$S149,$T149,VLOOKUP($C6,'Fixed - Other'!$A$69:$C$77,3,FALSE)*$T149))</f>
        <v>4029149.3177591991</v>
      </c>
      <c r="Z149" s="16">
        <f>IF($K$19="",$T149,IF($K$19&gt;$S149,$T149,VLOOKUP($C6,'Fixed - Other'!$A$69:$C$77,3,FALSE)*$T149))</f>
        <v>4476832.5752879987</v>
      </c>
      <c r="AB149" s="20">
        <v>2022</v>
      </c>
      <c r="AC149" s="16">
        <f t="shared" si="51"/>
        <v>4029149.3177591991</v>
      </c>
      <c r="AD149" s="16">
        <f t="shared" si="52"/>
        <v>4029149.3177591991</v>
      </c>
      <c r="AE149" s="16">
        <f t="shared" si="53"/>
        <v>4029149.3177591991</v>
      </c>
      <c r="AF149" s="16">
        <f t="shared" si="54"/>
        <v>0</v>
      </c>
      <c r="AG149" s="136">
        <f t="shared" si="55"/>
        <v>0</v>
      </c>
      <c r="AH149" s="16">
        <f t="shared" si="56"/>
        <v>0</v>
      </c>
      <c r="AJ149" s="20">
        <v>2022</v>
      </c>
      <c r="AK149" s="84">
        <f>HLOOKUP($S149,'Fixed - Other'!$A$61:$AE$64,3,FALSE)</f>
        <v>5919898.9047119981</v>
      </c>
      <c r="AL149" s="16">
        <f>IF($K$14="",$AK149,IF($K$14&gt;$AJ149,$AK149,VLOOKUP($C6,'Fixed - Other'!$A$69:$C$77,3,FALSE)*$AK149))</f>
        <v>5327909.0142407985</v>
      </c>
      <c r="AM149" s="16">
        <f>IF($K$15="",$AK149,IF($K$15&gt;$AJ149,$AK149,VLOOKUP($C6,'Fixed - Other'!$A$69:$C$77,3,FALSE)*$AK149))</f>
        <v>5327909.0142407985</v>
      </c>
      <c r="AN149" s="16">
        <f>IF($K$16="",$AK149,IF($K$16&gt;$AJ149,$AK149,VLOOKUP($C6,'Fixed - Other'!$A$69:$C$77,3,FALSE)*$AK149))</f>
        <v>5327909.0142407985</v>
      </c>
      <c r="AO149" s="16">
        <f>IF($K$17="",$AK149,IF($K$17&gt;$AJ149,$AK149,VLOOKUP($C6,'Fixed - Other'!$A$69:$C$77,3,FALSE)*$AK149))</f>
        <v>5327909.0142407985</v>
      </c>
      <c r="AP149" s="16">
        <f>IF($K$18="",$AK149,IF($K$18&gt;$AJ149,$AK149,VLOOKUP($C6,'Fixed - Other'!$A$69:$C$77,3,FALSE)*$AK149))</f>
        <v>5327909.0142407985</v>
      </c>
      <c r="AQ149" s="16">
        <f>IF($K$19="",$AK149,IF($K$19&gt;$AJ149,$AK149,VLOOKUP($C6,'Fixed - Other'!$A$69:$C$77,3,FALSE)*$AK149))</f>
        <v>5919898.9047119981</v>
      </c>
      <c r="AS149" s="20">
        <v>2022</v>
      </c>
      <c r="AT149" s="16">
        <f t="shared" si="57"/>
        <v>5327909.0142407985</v>
      </c>
      <c r="AU149" s="16">
        <f t="shared" si="58"/>
        <v>5327909.0142407985</v>
      </c>
      <c r="AV149" s="16">
        <f t="shared" si="59"/>
        <v>5327909.0142407985</v>
      </c>
      <c r="AW149" s="16">
        <f t="shared" si="60"/>
        <v>5327909.0142407985</v>
      </c>
      <c r="AX149" s="136">
        <f t="shared" si="61"/>
        <v>5327909.0142407985</v>
      </c>
      <c r="AY149" s="16">
        <f t="shared" si="62"/>
        <v>0</v>
      </c>
      <c r="BA149" s="120"/>
      <c r="BB149" s="138"/>
      <c r="BC149" s="138"/>
      <c r="BD149" s="138"/>
      <c r="BE149" s="138"/>
      <c r="BF149" s="138"/>
      <c r="BG149" s="138"/>
      <c r="BI149" s="120"/>
      <c r="BJ149" s="138"/>
      <c r="BK149" s="138"/>
      <c r="BL149" s="138"/>
      <c r="BM149" s="138"/>
      <c r="BN149" s="138"/>
      <c r="BO149" s="138"/>
    </row>
    <row r="150" spans="1:67">
      <c r="A150" s="67"/>
      <c r="B150" s="67"/>
      <c r="C150" s="67"/>
      <c r="D150" s="67"/>
      <c r="E150" s="67"/>
      <c r="F150" s="67"/>
      <c r="G150" s="67"/>
      <c r="H150" s="20">
        <v>2023</v>
      </c>
      <c r="I150" s="16">
        <f t="shared" si="50"/>
        <v>9544199.498639999</v>
      </c>
      <c r="J150" s="16">
        <f t="shared" si="50"/>
        <v>9544199.498639999</v>
      </c>
      <c r="K150" s="16">
        <f t="shared" si="50"/>
        <v>9544199.498639999</v>
      </c>
      <c r="L150" s="16">
        <f t="shared" si="50"/>
        <v>5434467.1945256153</v>
      </c>
      <c r="M150" s="16">
        <f t="shared" si="50"/>
        <v>5434467.1945256153</v>
      </c>
      <c r="N150" s="16">
        <f t="shared" si="50"/>
        <v>0</v>
      </c>
      <c r="O150" s="67"/>
      <c r="P150" s="67"/>
      <c r="Q150" s="67"/>
      <c r="R150" s="67"/>
      <c r="S150" s="20">
        <v>2023</v>
      </c>
      <c r="T150" s="84">
        <f>HLOOKUP($S150,'Fixed - Other'!$A$61:$AE$64,2,FALSE)</f>
        <v>4566369.2267937595</v>
      </c>
      <c r="U150" s="16">
        <f>IF($K$14="",$T150,IF($K$14&gt;$S150,$T150,VLOOKUP($C6,'Fixed - Other'!$A$69:$C$77,3,FALSE)*$T150))</f>
        <v>4109732.3041143836</v>
      </c>
      <c r="V150" s="16">
        <f>IF($K$15="",$T150,IF($K$15&gt;$S150,$T150,VLOOKUP($C6,'Fixed - Other'!$A$69:$C$77,3,FALSE)*$T150))</f>
        <v>4109732.3041143836</v>
      </c>
      <c r="W150" s="16">
        <f>IF($K$16="",$T150,IF($K$16&gt;$S150,$T150,VLOOKUP($C6,'Fixed - Other'!$A$69:$C$77,3,FALSE)*$T150))</f>
        <v>4109732.3041143836</v>
      </c>
      <c r="X150" s="16">
        <f>IF($K$17="",$T150,IF($K$17&gt;$S150,$T150,VLOOKUP($C6,'Fixed - Other'!$A$69:$C$77,3,FALSE)*$T150))</f>
        <v>4109732.3041143836</v>
      </c>
      <c r="Y150" s="16">
        <f>IF($K$18="",$T150,IF($K$18&gt;$S150,$T150,VLOOKUP($C6,'Fixed - Other'!$A$69:$C$77,3,FALSE)*$T150))</f>
        <v>4109732.3041143836</v>
      </c>
      <c r="Z150" s="16">
        <f>IF($K$19="",$T150,IF($K$19&gt;$S150,$T150,VLOOKUP($C6,'Fixed - Other'!$A$69:$C$77,3,FALSE)*$T150))</f>
        <v>4566369.2267937595</v>
      </c>
      <c r="AB150" s="20">
        <v>2023</v>
      </c>
      <c r="AC150" s="16">
        <f t="shared" si="51"/>
        <v>4109732.3041143836</v>
      </c>
      <c r="AD150" s="16">
        <f t="shared" si="52"/>
        <v>4109732.3041143836</v>
      </c>
      <c r="AE150" s="16">
        <f t="shared" si="53"/>
        <v>4109732.3041143836</v>
      </c>
      <c r="AF150" s="16">
        <f t="shared" si="54"/>
        <v>0</v>
      </c>
      <c r="AG150" s="136">
        <f t="shared" si="55"/>
        <v>0</v>
      </c>
      <c r="AH150" s="16">
        <f t="shared" si="56"/>
        <v>0</v>
      </c>
      <c r="AJ150" s="20">
        <v>2023</v>
      </c>
      <c r="AK150" s="84">
        <f>HLOOKUP($S150,'Fixed - Other'!$A$61:$AE$64,3,FALSE)</f>
        <v>6038296.8828062387</v>
      </c>
      <c r="AL150" s="16">
        <f>IF($K$14="",$AK150,IF($K$14&gt;$AJ150,$AK150,VLOOKUP($C6,'Fixed - Other'!$A$69:$C$77,3,FALSE)*$AK150))</f>
        <v>5434467.1945256153</v>
      </c>
      <c r="AM150" s="16">
        <f>IF($K$15="",$AK150,IF($K$15&gt;$AJ150,$AK150,VLOOKUP($C6,'Fixed - Other'!$A$69:$C$77,3,FALSE)*$AK150))</f>
        <v>5434467.1945256153</v>
      </c>
      <c r="AN150" s="16">
        <f>IF($K$16="",$AK150,IF($K$16&gt;$AJ150,$AK150,VLOOKUP($C6,'Fixed - Other'!$A$69:$C$77,3,FALSE)*$AK150))</f>
        <v>5434467.1945256153</v>
      </c>
      <c r="AO150" s="16">
        <f>IF($K$17="",$AK150,IF($K$17&gt;$AJ150,$AK150,VLOOKUP($C6,'Fixed - Other'!$A$69:$C$77,3,FALSE)*$AK150))</f>
        <v>5434467.1945256153</v>
      </c>
      <c r="AP150" s="16">
        <f>IF($K$18="",$AK150,IF($K$18&gt;$AJ150,$AK150,VLOOKUP($C6,'Fixed - Other'!$A$69:$C$77,3,FALSE)*$AK150))</f>
        <v>5434467.1945256153</v>
      </c>
      <c r="AQ150" s="16">
        <f>IF($K$19="",$AK150,IF($K$19&gt;$AJ150,$AK150,VLOOKUP($C6,'Fixed - Other'!$A$69:$C$77,3,FALSE)*$AK150))</f>
        <v>6038296.8828062387</v>
      </c>
      <c r="AS150" s="20">
        <v>2023</v>
      </c>
      <c r="AT150" s="16">
        <f t="shared" si="57"/>
        <v>5434467.1945256153</v>
      </c>
      <c r="AU150" s="16">
        <f t="shared" si="58"/>
        <v>5434467.1945256153</v>
      </c>
      <c r="AV150" s="16">
        <f t="shared" si="59"/>
        <v>5434467.1945256153</v>
      </c>
      <c r="AW150" s="16">
        <f t="shared" si="60"/>
        <v>5434467.1945256153</v>
      </c>
      <c r="AX150" s="136">
        <f t="shared" si="61"/>
        <v>5434467.1945256153</v>
      </c>
      <c r="AY150" s="16">
        <f t="shared" si="62"/>
        <v>0</v>
      </c>
      <c r="BA150" s="120"/>
      <c r="BB150" s="138"/>
      <c r="BC150" s="138"/>
      <c r="BD150" s="138"/>
      <c r="BE150" s="138"/>
      <c r="BF150" s="138"/>
      <c r="BG150" s="138"/>
      <c r="BI150" s="120"/>
      <c r="BJ150" s="138"/>
      <c r="BK150" s="138"/>
      <c r="BL150" s="138"/>
      <c r="BM150" s="138"/>
      <c r="BN150" s="138"/>
      <c r="BO150" s="138"/>
    </row>
    <row r="151" spans="1:67">
      <c r="A151" s="67"/>
      <c r="B151" s="67"/>
      <c r="C151" s="67"/>
      <c r="D151" s="67"/>
      <c r="E151" s="67"/>
      <c r="F151" s="67"/>
      <c r="G151" s="67"/>
      <c r="H151" s="20">
        <v>2024</v>
      </c>
      <c r="I151" s="16">
        <f t="shared" si="50"/>
        <v>9735083.4886128008</v>
      </c>
      <c r="J151" s="16">
        <f t="shared" si="50"/>
        <v>9735083.4886128008</v>
      </c>
      <c r="K151" s="16">
        <f t="shared" si="50"/>
        <v>0</v>
      </c>
      <c r="L151" s="16">
        <f t="shared" si="50"/>
        <v>5543156.5384161286</v>
      </c>
      <c r="M151" s="16">
        <f t="shared" si="50"/>
        <v>5543156.5384161286</v>
      </c>
      <c r="N151" s="16">
        <f t="shared" si="50"/>
        <v>0</v>
      </c>
      <c r="O151" s="67"/>
      <c r="P151" s="67"/>
      <c r="Q151" s="67"/>
      <c r="R151" s="67"/>
      <c r="S151" s="20">
        <v>2024</v>
      </c>
      <c r="T151" s="84">
        <f>HLOOKUP($S151,'Fixed - Other'!$A$61:$AE$64,2,FALSE)</f>
        <v>4657696.6113296356</v>
      </c>
      <c r="U151" s="16">
        <f>IF($K$14="",$T151,IF($K$14&gt;$S151,$T151,VLOOKUP($C6,'Fixed - Other'!$A$69:$C$77,3,FALSE)*$T151))</f>
        <v>4191926.9501966722</v>
      </c>
      <c r="V151" s="16">
        <f>IF($K$15="",$T151,IF($K$15&gt;$S151,$T151,VLOOKUP($C6,'Fixed - Other'!$A$69:$C$77,3,FALSE)*$T151))</f>
        <v>4191926.9501966722</v>
      </c>
      <c r="W151" s="16">
        <f>IF($K$16="",$T151,IF($K$16&gt;$S151,$T151,VLOOKUP($C6,'Fixed - Other'!$A$69:$C$77,3,FALSE)*$T151))</f>
        <v>4191926.9501966722</v>
      </c>
      <c r="X151" s="16">
        <f>IF($K$17="",$T151,IF($K$17&gt;$S151,$T151,VLOOKUP($C6,'Fixed - Other'!$A$69:$C$77,3,FALSE)*$T151))</f>
        <v>4191926.9501966722</v>
      </c>
      <c r="Y151" s="16">
        <f>IF($K$18="",$T151,IF($K$18&gt;$S151,$T151,VLOOKUP($C6,'Fixed - Other'!$A$69:$C$77,3,FALSE)*$T151))</f>
        <v>4191926.9501966722</v>
      </c>
      <c r="Z151" s="16">
        <f>IF($K$19="",$T151,IF($K$19&gt;$S151,$T151,VLOOKUP($C6,'Fixed - Other'!$A$69:$C$77,3,FALSE)*$T151))</f>
        <v>4657696.6113296356</v>
      </c>
      <c r="AB151" s="20">
        <v>2024</v>
      </c>
      <c r="AC151" s="16">
        <f t="shared" si="51"/>
        <v>4191926.9501966722</v>
      </c>
      <c r="AD151" s="16">
        <f t="shared" si="52"/>
        <v>4191926.9501966722</v>
      </c>
      <c r="AE151" s="16">
        <f t="shared" si="53"/>
        <v>0</v>
      </c>
      <c r="AF151" s="16">
        <f t="shared" si="54"/>
        <v>0</v>
      </c>
      <c r="AG151" s="136">
        <f t="shared" si="55"/>
        <v>0</v>
      </c>
      <c r="AH151" s="16">
        <f t="shared" si="56"/>
        <v>0</v>
      </c>
      <c r="AJ151" s="20">
        <v>2024</v>
      </c>
      <c r="AK151" s="84">
        <f>HLOOKUP($S151,'Fixed - Other'!$A$61:$AE$64,3,FALSE)</f>
        <v>6159062.8204623647</v>
      </c>
      <c r="AL151" s="16">
        <f>IF($K$14="",$AK151,IF($K$14&gt;$AJ151,$AK151,VLOOKUP($C6,'Fixed - Other'!$A$69:$C$77,3,FALSE)*$AK151))</f>
        <v>5543156.5384161286</v>
      </c>
      <c r="AM151" s="16">
        <f>IF($K$15="",$AK151,IF($K$15&gt;$AJ151,$AK151,VLOOKUP($C6,'Fixed - Other'!$A$69:$C$77,3,FALSE)*$AK151))</f>
        <v>5543156.5384161286</v>
      </c>
      <c r="AN151" s="16">
        <f>IF($K$16="",$AK151,IF($K$16&gt;$AJ151,$AK151,VLOOKUP($C6,'Fixed - Other'!$A$69:$C$77,3,FALSE)*$AK151))</f>
        <v>5543156.5384161286</v>
      </c>
      <c r="AO151" s="16">
        <f>IF($K$17="",$AK151,IF($K$17&gt;$AJ151,$AK151,VLOOKUP($C6,'Fixed - Other'!$A$69:$C$77,3,FALSE)*$AK151))</f>
        <v>5543156.5384161286</v>
      </c>
      <c r="AP151" s="16">
        <f>IF($K$18="",$AK151,IF($K$18&gt;$AJ151,$AK151,VLOOKUP($C6,'Fixed - Other'!$A$69:$C$77,3,FALSE)*$AK151))</f>
        <v>5543156.5384161286</v>
      </c>
      <c r="AQ151" s="16">
        <f>IF($K$19="",$AK151,IF($K$19&gt;$AJ151,$AK151,VLOOKUP($C6,'Fixed - Other'!$A$69:$C$77,3,FALSE)*$AK151))</f>
        <v>6159062.8204623647</v>
      </c>
      <c r="AS151" s="20">
        <v>2024</v>
      </c>
      <c r="AT151" s="16">
        <f t="shared" si="57"/>
        <v>5543156.5384161286</v>
      </c>
      <c r="AU151" s="16">
        <f t="shared" si="58"/>
        <v>5543156.5384161286</v>
      </c>
      <c r="AV151" s="16">
        <f t="shared" si="59"/>
        <v>0</v>
      </c>
      <c r="AW151" s="16">
        <f t="shared" si="60"/>
        <v>5543156.5384161286</v>
      </c>
      <c r="AX151" s="136">
        <f t="shared" si="61"/>
        <v>5543156.5384161286</v>
      </c>
      <c r="AY151" s="16">
        <f t="shared" si="62"/>
        <v>0</v>
      </c>
      <c r="BA151" s="120"/>
      <c r="BB151" s="138"/>
      <c r="BC151" s="138"/>
      <c r="BD151" s="138"/>
      <c r="BE151" s="138"/>
      <c r="BF151" s="138"/>
      <c r="BG151" s="138"/>
      <c r="BI151" s="120"/>
      <c r="BJ151" s="138"/>
      <c r="BK151" s="138"/>
      <c r="BL151" s="138"/>
      <c r="BM151" s="138"/>
      <c r="BN151" s="138"/>
      <c r="BO151" s="138"/>
    </row>
    <row r="152" spans="1:67">
      <c r="A152" s="67"/>
      <c r="B152" s="67"/>
      <c r="C152" s="67"/>
      <c r="D152" s="67"/>
      <c r="E152" s="67"/>
      <c r="F152" s="67"/>
      <c r="G152" s="67"/>
      <c r="H152" s="20">
        <v>2025</v>
      </c>
      <c r="I152" s="16">
        <f t="shared" si="50"/>
        <v>9929785.1583850533</v>
      </c>
      <c r="J152" s="16">
        <f t="shared" si="50"/>
        <v>9929785.1583850533</v>
      </c>
      <c r="K152" s="16">
        <f t="shared" si="50"/>
        <v>0</v>
      </c>
      <c r="L152" s="16">
        <f t="shared" si="50"/>
        <v>0</v>
      </c>
      <c r="M152" s="16">
        <f t="shared" si="50"/>
        <v>5654019.6691844501</v>
      </c>
      <c r="N152" s="16">
        <f t="shared" si="50"/>
        <v>0</v>
      </c>
      <c r="O152" s="67"/>
      <c r="P152" s="67"/>
      <c r="Q152" s="67"/>
      <c r="R152" s="67"/>
      <c r="S152" s="20">
        <v>2025</v>
      </c>
      <c r="T152" s="84">
        <f>HLOOKUP($S152,'Fixed - Other'!$A$61:$AE$64,2,FALSE)</f>
        <v>4750850.5435562264</v>
      </c>
      <c r="U152" s="16">
        <f>IF($K$14="",$T152,IF($K$14&gt;$S152,$T152,VLOOKUP($C6,'Fixed - Other'!$A$69:$C$77,3,FALSE)*$T152))</f>
        <v>4275765.4892006041</v>
      </c>
      <c r="V152" s="16">
        <f>IF($K$15="",$T152,IF($K$15&gt;$S152,$T152,VLOOKUP($C6,'Fixed - Other'!$A$69:$C$77,3,FALSE)*$T152))</f>
        <v>4275765.4892006041</v>
      </c>
      <c r="W152" s="16">
        <f>IF($K$16="",$T152,IF($K$16&gt;$S152,$T152,VLOOKUP($C6,'Fixed - Other'!$A$69:$C$77,3,FALSE)*$T152))</f>
        <v>4275765.4892006041</v>
      </c>
      <c r="X152" s="16">
        <f>IF($K$17="",$T152,IF($K$17&gt;$S152,$T152,VLOOKUP($C6,'Fixed - Other'!$A$69:$C$77,3,FALSE)*$T152))</f>
        <v>4275765.4892006041</v>
      </c>
      <c r="Y152" s="16">
        <f>IF($K$18="",$T152,IF($K$18&gt;$S152,$T152,VLOOKUP($C6,'Fixed - Other'!$A$69:$C$77,3,FALSE)*$T152))</f>
        <v>4275765.4892006041</v>
      </c>
      <c r="Z152" s="16">
        <f>IF($K$19="",$T152,IF($K$19&gt;$S152,$T152,VLOOKUP($C6,'Fixed - Other'!$A$69:$C$77,3,FALSE)*$T152))</f>
        <v>4750850.5435562264</v>
      </c>
      <c r="AB152" s="20">
        <v>2025</v>
      </c>
      <c r="AC152" s="16">
        <f t="shared" si="51"/>
        <v>4275765.4892006041</v>
      </c>
      <c r="AD152" s="16">
        <f t="shared" si="52"/>
        <v>4275765.4892006041</v>
      </c>
      <c r="AE152" s="16">
        <f t="shared" si="53"/>
        <v>0</v>
      </c>
      <c r="AF152" s="16">
        <f t="shared" si="54"/>
        <v>0</v>
      </c>
      <c r="AG152" s="136">
        <f t="shared" si="55"/>
        <v>0</v>
      </c>
      <c r="AH152" s="16">
        <f t="shared" si="56"/>
        <v>0</v>
      </c>
      <c r="AJ152" s="20">
        <v>2025</v>
      </c>
      <c r="AK152" s="84">
        <f>HLOOKUP($S152,'Fixed - Other'!$A$61:$AE$64,3,FALSE)</f>
        <v>6282244.0768716112</v>
      </c>
      <c r="AL152" s="16">
        <f>IF($K$14="",$AK152,IF($K$14&gt;$AJ152,$AK152,VLOOKUP($C6,'Fixed - Other'!$A$69:$C$77,3,FALSE)*$AK152))</f>
        <v>5654019.6691844501</v>
      </c>
      <c r="AM152" s="16">
        <f>IF($K$15="",$AK152,IF($K$15&gt;$AJ152,$AK152,VLOOKUP($C6,'Fixed - Other'!$A$69:$C$77,3,FALSE)*$AK152))</f>
        <v>5654019.6691844501</v>
      </c>
      <c r="AN152" s="16">
        <f>IF($K$16="",$AK152,IF($K$16&gt;$AJ152,$AK152,VLOOKUP($C6,'Fixed - Other'!$A$69:$C$77,3,FALSE)*$AK152))</f>
        <v>5654019.6691844501</v>
      </c>
      <c r="AO152" s="16">
        <f>IF($K$17="",$AK152,IF($K$17&gt;$AJ152,$AK152,VLOOKUP($C6,'Fixed - Other'!$A$69:$C$77,3,FALSE)*$AK152))</f>
        <v>5654019.6691844501</v>
      </c>
      <c r="AP152" s="16">
        <f>IF($K$18="",$AK152,IF($K$18&gt;$AJ152,$AK152,VLOOKUP($C6,'Fixed - Other'!$A$69:$C$77,3,FALSE)*$AK152))</f>
        <v>5654019.6691844501</v>
      </c>
      <c r="AQ152" s="16">
        <f>IF($K$19="",$AK152,IF($K$19&gt;$AJ152,$AK152,VLOOKUP($C6,'Fixed - Other'!$A$69:$C$77,3,FALSE)*$AK152))</f>
        <v>6282244.0768716112</v>
      </c>
      <c r="AS152" s="20">
        <v>2025</v>
      </c>
      <c r="AT152" s="16">
        <f t="shared" si="57"/>
        <v>5654019.6691844501</v>
      </c>
      <c r="AU152" s="16">
        <f t="shared" si="58"/>
        <v>5654019.6691844501</v>
      </c>
      <c r="AV152" s="16">
        <f t="shared" si="59"/>
        <v>0</v>
      </c>
      <c r="AW152" s="16">
        <f t="shared" si="60"/>
        <v>0</v>
      </c>
      <c r="AX152" s="136">
        <f t="shared" si="61"/>
        <v>5654019.6691844501</v>
      </c>
      <c r="AY152" s="16">
        <f t="shared" si="62"/>
        <v>0</v>
      </c>
      <c r="BA152" s="120"/>
      <c r="BB152" s="138"/>
      <c r="BC152" s="138"/>
      <c r="BD152" s="138"/>
      <c r="BE152" s="138"/>
      <c r="BF152" s="138"/>
      <c r="BG152" s="138"/>
      <c r="BI152" s="120"/>
      <c r="BJ152" s="138"/>
      <c r="BK152" s="138"/>
      <c r="BL152" s="138"/>
      <c r="BM152" s="138"/>
      <c r="BN152" s="138"/>
      <c r="BO152" s="138"/>
    </row>
    <row r="153" spans="1:67">
      <c r="A153" s="67"/>
      <c r="B153" s="67"/>
      <c r="C153" s="67"/>
      <c r="D153" s="67"/>
      <c r="E153" s="67"/>
      <c r="F153" s="67"/>
      <c r="G153" s="67"/>
      <c r="H153" s="20">
        <v>2026</v>
      </c>
      <c r="I153" s="16">
        <f t="shared" si="50"/>
        <v>10128380.861552756</v>
      </c>
      <c r="J153" s="16">
        <f t="shared" si="50"/>
        <v>0</v>
      </c>
      <c r="K153" s="16">
        <f t="shared" si="50"/>
        <v>0</v>
      </c>
      <c r="L153" s="16">
        <f t="shared" si="50"/>
        <v>0</v>
      </c>
      <c r="M153" s="16">
        <f t="shared" si="50"/>
        <v>5767100.0625681393</v>
      </c>
      <c r="N153" s="16">
        <f t="shared" si="50"/>
        <v>0</v>
      </c>
      <c r="O153" s="67"/>
      <c r="P153" s="67"/>
      <c r="Q153" s="67"/>
      <c r="R153" s="67"/>
      <c r="S153" s="20">
        <v>2026</v>
      </c>
      <c r="T153" s="84">
        <f>HLOOKUP($S153,'Fixed - Other'!$A$61:$AE$64,2,FALSE)</f>
        <v>4845867.5544273518</v>
      </c>
      <c r="U153" s="16">
        <f>IF($K$14="",$T153,IF($K$14&gt;$S153,$T153,VLOOKUP($C6,'Fixed - Other'!$A$69:$C$77,3,FALSE)*$T153))</f>
        <v>4361280.798984617</v>
      </c>
      <c r="V153" s="16">
        <f>IF($K$15="",$T153,IF($K$15&gt;$S153,$T153,VLOOKUP($C6,'Fixed - Other'!$A$69:$C$77,3,FALSE)*$T153))</f>
        <v>4361280.798984617</v>
      </c>
      <c r="W153" s="16">
        <f>IF($K$16="",$T153,IF($K$16&gt;$S153,$T153,VLOOKUP($C6,'Fixed - Other'!$A$69:$C$77,3,FALSE)*$T153))</f>
        <v>4361280.798984617</v>
      </c>
      <c r="X153" s="16">
        <f>IF($K$17="",$T153,IF($K$17&gt;$S153,$T153,VLOOKUP($C6,'Fixed - Other'!$A$69:$C$77,3,FALSE)*$T153))</f>
        <v>4361280.798984617</v>
      </c>
      <c r="Y153" s="16">
        <f>IF($K$18="",$T153,IF($K$18&gt;$S153,$T153,VLOOKUP($C6,'Fixed - Other'!$A$69:$C$77,3,FALSE)*$T153))</f>
        <v>4361280.798984617</v>
      </c>
      <c r="Z153" s="16">
        <f>IF($K$19="",$T153,IF($K$19&gt;$S153,$T153,VLOOKUP($C6,'Fixed - Other'!$A$69:$C$77,3,FALSE)*$T153))</f>
        <v>4845867.5544273518</v>
      </c>
      <c r="AB153" s="20">
        <v>2026</v>
      </c>
      <c r="AC153" s="16">
        <f t="shared" si="51"/>
        <v>4361280.798984617</v>
      </c>
      <c r="AD153" s="16">
        <f t="shared" si="52"/>
        <v>0</v>
      </c>
      <c r="AE153" s="16">
        <f t="shared" si="53"/>
        <v>0</v>
      </c>
      <c r="AF153" s="16">
        <f t="shared" si="54"/>
        <v>0</v>
      </c>
      <c r="AG153" s="136">
        <f t="shared" si="55"/>
        <v>0</v>
      </c>
      <c r="AH153" s="16">
        <f t="shared" si="56"/>
        <v>0</v>
      </c>
      <c r="AJ153" s="20">
        <v>2026</v>
      </c>
      <c r="AK153" s="84">
        <f>HLOOKUP($S153,'Fixed - Other'!$A$61:$AE$64,3,FALSE)</f>
        <v>6407888.958409043</v>
      </c>
      <c r="AL153" s="16">
        <f>IF($K$14="",$AK153,IF($K$14&gt;$AJ153,$AK153,VLOOKUP($C6,'Fixed - Other'!$A$69:$C$77,3,FALSE)*$AK153))</f>
        <v>5767100.0625681393</v>
      </c>
      <c r="AM153" s="16">
        <f>IF($K$15="",$AK153,IF($K$15&gt;$AJ153,$AK153,VLOOKUP($C6,'Fixed - Other'!$A$69:$C$77,3,FALSE)*$AK153))</f>
        <v>5767100.0625681393</v>
      </c>
      <c r="AN153" s="16">
        <f>IF($K$16="",$AK153,IF($K$16&gt;$AJ153,$AK153,VLOOKUP($C6,'Fixed - Other'!$A$69:$C$77,3,FALSE)*$AK153))</f>
        <v>5767100.0625681393</v>
      </c>
      <c r="AO153" s="16">
        <f>IF($K$17="",$AK153,IF($K$17&gt;$AJ153,$AK153,VLOOKUP($C6,'Fixed - Other'!$A$69:$C$77,3,FALSE)*$AK153))</f>
        <v>5767100.0625681393</v>
      </c>
      <c r="AP153" s="16">
        <f>IF($K$18="",$AK153,IF($K$18&gt;$AJ153,$AK153,VLOOKUP($C6,'Fixed - Other'!$A$69:$C$77,3,FALSE)*$AK153))</f>
        <v>5767100.0625681393</v>
      </c>
      <c r="AQ153" s="16">
        <f>IF($K$19="",$AK153,IF($K$19&gt;$AJ153,$AK153,VLOOKUP($C6,'Fixed - Other'!$A$69:$C$77,3,FALSE)*$AK153))</f>
        <v>6407888.958409043</v>
      </c>
      <c r="AS153" s="20">
        <v>2026</v>
      </c>
      <c r="AT153" s="16">
        <f t="shared" si="57"/>
        <v>5767100.0625681393</v>
      </c>
      <c r="AU153" s="16">
        <f t="shared" si="58"/>
        <v>0</v>
      </c>
      <c r="AV153" s="16">
        <f t="shared" si="59"/>
        <v>0</v>
      </c>
      <c r="AW153" s="16">
        <f t="shared" si="60"/>
        <v>0</v>
      </c>
      <c r="AX153" s="136">
        <f t="shared" si="61"/>
        <v>5767100.0625681393</v>
      </c>
      <c r="AY153" s="16">
        <f t="shared" si="62"/>
        <v>0</v>
      </c>
      <c r="BA153" s="120"/>
      <c r="BB153" s="138"/>
      <c r="BC153" s="138"/>
      <c r="BD153" s="138"/>
      <c r="BE153" s="138"/>
      <c r="BF153" s="138"/>
      <c r="BG153" s="138"/>
      <c r="BI153" s="120"/>
      <c r="BJ153" s="138"/>
      <c r="BK153" s="138"/>
      <c r="BL153" s="138"/>
      <c r="BM153" s="138"/>
      <c r="BN153" s="138"/>
      <c r="BO153" s="138"/>
    </row>
    <row r="154" spans="1:67">
      <c r="A154" s="67"/>
      <c r="B154" s="67"/>
      <c r="C154" s="67"/>
      <c r="D154" s="67"/>
      <c r="E154" s="67"/>
      <c r="F154" s="67"/>
      <c r="G154" s="67"/>
      <c r="H154" s="20">
        <v>2027</v>
      </c>
      <c r="I154" s="16">
        <f t="shared" si="50"/>
        <v>0</v>
      </c>
      <c r="J154" s="16">
        <f t="shared" si="50"/>
        <v>0</v>
      </c>
      <c r="K154" s="16">
        <f t="shared" si="50"/>
        <v>0</v>
      </c>
      <c r="L154" s="16">
        <f t="shared" si="50"/>
        <v>0</v>
      </c>
      <c r="M154" s="16">
        <f t="shared" si="50"/>
        <v>0</v>
      </c>
      <c r="N154" s="16">
        <f t="shared" si="50"/>
        <v>0</v>
      </c>
      <c r="O154" s="67"/>
      <c r="P154" s="67"/>
      <c r="Q154" s="67"/>
      <c r="R154" s="67"/>
      <c r="S154" s="20">
        <v>2027</v>
      </c>
      <c r="T154" s="84">
        <f>HLOOKUP($S154,'Fixed - Other'!$A$61:$AE$64,2,FALSE)</f>
        <v>4942784.905515898</v>
      </c>
      <c r="U154" s="16">
        <f>IF($K$14="",$T154,IF($K$14&gt;$S154,$T154,VLOOKUP($C6,'Fixed - Other'!$A$69:$C$77,3,FALSE)*$T154))</f>
        <v>4448506.414964308</v>
      </c>
      <c r="V154" s="16">
        <f>IF($K$15="",$T154,IF($K$15&gt;$S154,$T154,VLOOKUP($C6,'Fixed - Other'!$A$69:$C$77,3,FALSE)*$T154))</f>
        <v>4448506.414964308</v>
      </c>
      <c r="W154" s="16">
        <f>IF($K$16="",$T154,IF($K$16&gt;$S154,$T154,VLOOKUP($C6,'Fixed - Other'!$A$69:$C$77,3,FALSE)*$T154))</f>
        <v>4448506.414964308</v>
      </c>
      <c r="X154" s="16">
        <f>IF($K$17="",$T154,IF($K$17&gt;$S154,$T154,VLOOKUP($C6,'Fixed - Other'!$A$69:$C$77,3,FALSE)*$T154))</f>
        <v>4448506.414964308</v>
      </c>
      <c r="Y154" s="16">
        <f>IF($K$18="",$T154,IF($K$18&gt;$S154,$T154,VLOOKUP($C6,'Fixed - Other'!$A$69:$C$77,3,FALSE)*$T154))</f>
        <v>4448506.414964308</v>
      </c>
      <c r="Z154" s="16">
        <f>IF($K$19="",$T154,IF($K$19&gt;$S154,$T154,VLOOKUP($C6,'Fixed - Other'!$A$69:$C$77,3,FALSE)*$T154))</f>
        <v>4942784.905515898</v>
      </c>
      <c r="AB154" s="20">
        <v>2027</v>
      </c>
      <c r="AC154" s="16">
        <f t="shared" si="51"/>
        <v>0</v>
      </c>
      <c r="AD154" s="16">
        <f t="shared" si="52"/>
        <v>0</v>
      </c>
      <c r="AE154" s="16">
        <f t="shared" si="53"/>
        <v>0</v>
      </c>
      <c r="AF154" s="16">
        <f t="shared" si="54"/>
        <v>0</v>
      </c>
      <c r="AG154" s="136">
        <f t="shared" si="55"/>
        <v>0</v>
      </c>
      <c r="AH154" s="16">
        <f t="shared" si="56"/>
        <v>0</v>
      </c>
      <c r="AJ154" s="20">
        <v>2027</v>
      </c>
      <c r="AK154" s="84">
        <f>HLOOKUP($S154,'Fixed - Other'!$A$61:$AE$64,3,FALSE)</f>
        <v>6536046.7375772242</v>
      </c>
      <c r="AL154" s="16">
        <f>IF($K$14="",$AK154,IF($K$14&gt;$AJ154,$AK154,VLOOKUP($C6,'Fixed - Other'!$A$69:$C$77,3,FALSE)*$AK154))</f>
        <v>5882442.0638195015</v>
      </c>
      <c r="AM154" s="16">
        <f>IF($K$15="",$AK154,IF($K$15&gt;$AJ154,$AK154,VLOOKUP($C6,'Fixed - Other'!$A$69:$C$77,3,FALSE)*$AK154))</f>
        <v>5882442.0638195015</v>
      </c>
      <c r="AN154" s="16">
        <f>IF($K$16="",$AK154,IF($K$16&gt;$AJ154,$AK154,VLOOKUP($C6,'Fixed - Other'!$A$69:$C$77,3,FALSE)*$AK154))</f>
        <v>5882442.0638195015</v>
      </c>
      <c r="AO154" s="16">
        <f>IF($K$17="",$AK154,IF($K$17&gt;$AJ154,$AK154,VLOOKUP($C6,'Fixed - Other'!$A$69:$C$77,3,FALSE)*$AK154))</f>
        <v>5882442.0638195015</v>
      </c>
      <c r="AP154" s="16">
        <f>IF($K$18="",$AK154,IF($K$18&gt;$AJ154,$AK154,VLOOKUP($C6,'Fixed - Other'!$A$69:$C$77,3,FALSE)*$AK154))</f>
        <v>5882442.0638195015</v>
      </c>
      <c r="AQ154" s="16">
        <f>IF($K$19="",$AK154,IF($K$19&gt;$AJ154,$AK154,VLOOKUP($C6,'Fixed - Other'!$A$69:$C$77,3,FALSE)*$AK154))</f>
        <v>6536046.7375772242</v>
      </c>
      <c r="AS154" s="20">
        <v>2027</v>
      </c>
      <c r="AT154" s="16">
        <f t="shared" si="57"/>
        <v>0</v>
      </c>
      <c r="AU154" s="16">
        <f t="shared" si="58"/>
        <v>0</v>
      </c>
      <c r="AV154" s="16">
        <f t="shared" si="59"/>
        <v>0</v>
      </c>
      <c r="AW154" s="16">
        <f t="shared" si="60"/>
        <v>0</v>
      </c>
      <c r="AX154" s="136">
        <f t="shared" si="61"/>
        <v>0</v>
      </c>
      <c r="AY154" s="16">
        <f t="shared" si="62"/>
        <v>0</v>
      </c>
      <c r="BA154" s="120"/>
      <c r="BB154" s="138"/>
      <c r="BC154" s="138"/>
      <c r="BD154" s="138"/>
      <c r="BE154" s="138"/>
      <c r="BF154" s="138"/>
      <c r="BG154" s="138"/>
      <c r="BI154" s="120"/>
      <c r="BJ154" s="138"/>
      <c r="BK154" s="138"/>
      <c r="BL154" s="138"/>
      <c r="BM154" s="138"/>
      <c r="BN154" s="138"/>
      <c r="BO154" s="138"/>
    </row>
    <row r="155" spans="1:67">
      <c r="A155" s="67"/>
      <c r="B155" s="67"/>
      <c r="C155" s="67"/>
      <c r="D155" s="67"/>
      <c r="E155" s="67"/>
      <c r="F155" s="67"/>
      <c r="G155" s="67"/>
      <c r="H155" s="20">
        <v>2028</v>
      </c>
      <c r="I155" s="16">
        <f t="shared" si="50"/>
        <v>0</v>
      </c>
      <c r="J155" s="16">
        <f t="shared" si="50"/>
        <v>0</v>
      </c>
      <c r="K155" s="16">
        <f t="shared" si="50"/>
        <v>0</v>
      </c>
      <c r="L155" s="16">
        <f t="shared" si="50"/>
        <v>0</v>
      </c>
      <c r="M155" s="16">
        <f t="shared" si="50"/>
        <v>0</v>
      </c>
      <c r="N155" s="16">
        <f t="shared" si="50"/>
        <v>0</v>
      </c>
      <c r="O155" s="67"/>
      <c r="P155" s="67"/>
      <c r="Q155" s="67"/>
      <c r="R155" s="67"/>
      <c r="S155" s="20">
        <v>2028</v>
      </c>
      <c r="T155" s="84">
        <f>HLOOKUP($S155,'Fixed - Other'!$A$61:$AE$64,2,FALSE)</f>
        <v>5041640.6036262177</v>
      </c>
      <c r="U155" s="16">
        <f>IF($K$14="",$T155,IF($K$14&gt;$S155,$T155,VLOOKUP($C6,'Fixed - Other'!$A$69:$C$77,3,FALSE)*$T155))</f>
        <v>4537476.5432635965</v>
      </c>
      <c r="V155" s="16">
        <f>IF($K$15="",$T155,IF($K$15&gt;$S155,$T155,VLOOKUP($C6,'Fixed - Other'!$A$69:$C$77,3,FALSE)*$T155))</f>
        <v>4537476.5432635965</v>
      </c>
      <c r="W155" s="16">
        <f>IF($K$16="",$T155,IF($K$16&gt;$S155,$T155,VLOOKUP($C6,'Fixed - Other'!$A$69:$C$77,3,FALSE)*$T155))</f>
        <v>4537476.5432635965</v>
      </c>
      <c r="X155" s="16">
        <f>IF($K$17="",$T155,IF($K$17&gt;$S155,$T155,VLOOKUP($C6,'Fixed - Other'!$A$69:$C$77,3,FALSE)*$T155))</f>
        <v>4537476.5432635965</v>
      </c>
      <c r="Y155" s="16">
        <f>IF($K$18="",$T155,IF($K$18&gt;$S155,$T155,VLOOKUP($C6,'Fixed - Other'!$A$69:$C$77,3,FALSE)*$T155))</f>
        <v>4537476.5432635965</v>
      </c>
      <c r="Z155" s="16">
        <f>IF($K$19="",$T155,IF($K$19&gt;$S155,$T155,VLOOKUP($C6,'Fixed - Other'!$A$69:$C$77,3,FALSE)*$T155))</f>
        <v>5041640.6036262177</v>
      </c>
      <c r="AB155" s="20">
        <v>2028</v>
      </c>
      <c r="AC155" s="16">
        <f t="shared" si="51"/>
        <v>0</v>
      </c>
      <c r="AD155" s="16">
        <f t="shared" si="52"/>
        <v>0</v>
      </c>
      <c r="AE155" s="16">
        <f t="shared" si="53"/>
        <v>0</v>
      </c>
      <c r="AF155" s="16">
        <f t="shared" si="54"/>
        <v>0</v>
      </c>
      <c r="AG155" s="136">
        <f t="shared" si="55"/>
        <v>0</v>
      </c>
      <c r="AH155" s="16">
        <f t="shared" si="56"/>
        <v>0</v>
      </c>
      <c r="AJ155" s="20">
        <v>2028</v>
      </c>
      <c r="AK155" s="84">
        <f>HLOOKUP($S155,'Fixed - Other'!$A$61:$AE$64,3,FALSE)</f>
        <v>6666767.6723287702</v>
      </c>
      <c r="AL155" s="16">
        <f>IF($K$14="",$AK155,IF($K$14&gt;$AJ155,$AK155,VLOOKUP($C6,'Fixed - Other'!$A$69:$C$77,3,FALSE)*$AK155))</f>
        <v>6000090.905095893</v>
      </c>
      <c r="AM155" s="16">
        <f>IF($K$15="",$AK155,IF($K$15&gt;$AJ155,$AK155,VLOOKUP($C6,'Fixed - Other'!$A$69:$C$77,3,FALSE)*$AK155))</f>
        <v>6000090.905095893</v>
      </c>
      <c r="AN155" s="16">
        <f>IF($K$16="",$AK155,IF($K$16&gt;$AJ155,$AK155,VLOOKUP($C6,'Fixed - Other'!$A$69:$C$77,3,FALSE)*$AK155))</f>
        <v>6000090.905095893</v>
      </c>
      <c r="AO155" s="16">
        <f>IF($K$17="",$AK155,IF($K$17&gt;$AJ155,$AK155,VLOOKUP($C6,'Fixed - Other'!$A$69:$C$77,3,FALSE)*$AK155))</f>
        <v>6000090.905095893</v>
      </c>
      <c r="AP155" s="16">
        <f>IF($K$18="",$AK155,IF($K$18&gt;$AJ155,$AK155,VLOOKUP($C6,'Fixed - Other'!$A$69:$C$77,3,FALSE)*$AK155))</f>
        <v>6000090.905095893</v>
      </c>
      <c r="AQ155" s="16">
        <f>IF($K$19="",$AK155,IF($K$19&gt;$AJ155,$AK155,VLOOKUP($C6,'Fixed - Other'!$A$69:$C$77,3,FALSE)*$AK155))</f>
        <v>6666767.6723287702</v>
      </c>
      <c r="AS155" s="20">
        <v>2028</v>
      </c>
      <c r="AT155" s="16">
        <f t="shared" si="57"/>
        <v>0</v>
      </c>
      <c r="AU155" s="16">
        <f t="shared" si="58"/>
        <v>0</v>
      </c>
      <c r="AV155" s="16">
        <f t="shared" si="59"/>
        <v>0</v>
      </c>
      <c r="AW155" s="16">
        <f t="shared" si="60"/>
        <v>0</v>
      </c>
      <c r="AX155" s="136">
        <f t="shared" si="61"/>
        <v>0</v>
      </c>
      <c r="AY155" s="16">
        <f t="shared" si="62"/>
        <v>0</v>
      </c>
      <c r="BA155" s="120"/>
      <c r="BB155" s="138"/>
      <c r="BC155" s="138"/>
      <c r="BD155" s="138"/>
      <c r="BE155" s="138"/>
      <c r="BF155" s="138"/>
      <c r="BG155" s="138"/>
      <c r="BI155" s="120"/>
      <c r="BJ155" s="138"/>
      <c r="BK155" s="138"/>
      <c r="BL155" s="138"/>
      <c r="BM155" s="138"/>
      <c r="BN155" s="138"/>
      <c r="BO155" s="138"/>
    </row>
    <row r="156" spans="1:67">
      <c r="A156" s="67"/>
      <c r="B156" s="67"/>
      <c r="C156" s="67"/>
      <c r="D156" s="67"/>
      <c r="E156" s="67"/>
      <c r="F156" s="67"/>
      <c r="G156" s="67"/>
      <c r="H156" s="20">
        <v>2029</v>
      </c>
      <c r="I156" s="16">
        <f t="shared" si="50"/>
        <v>0</v>
      </c>
      <c r="J156" s="16">
        <f t="shared" si="50"/>
        <v>0</v>
      </c>
      <c r="K156" s="16">
        <f t="shared" si="50"/>
        <v>0</v>
      </c>
      <c r="L156" s="16">
        <f t="shared" si="50"/>
        <v>0</v>
      </c>
      <c r="M156" s="16">
        <f t="shared" si="50"/>
        <v>0</v>
      </c>
      <c r="N156" s="16">
        <f t="shared" si="50"/>
        <v>0</v>
      </c>
      <c r="O156" s="67"/>
      <c r="P156" s="67"/>
      <c r="Q156" s="67"/>
      <c r="R156" s="67"/>
      <c r="S156" s="20">
        <v>2029</v>
      </c>
      <c r="T156" s="84">
        <f>HLOOKUP($S156,'Fixed - Other'!$A$61:$AE$64,2,FALSE)</f>
        <v>5142473.4156987406</v>
      </c>
      <c r="U156" s="16">
        <f>IF($K$14="",$T156,IF($K$14&gt;$S156,$T156,VLOOKUP($C6,'Fixed - Other'!$A$69:$C$77,3,FALSE)*$T156))</f>
        <v>4628226.0741288671</v>
      </c>
      <c r="V156" s="16">
        <f>IF($K$15="",$T156,IF($K$15&gt;$S156,$T156,VLOOKUP($C6,'Fixed - Other'!$A$69:$C$77,3,FALSE)*$T156))</f>
        <v>4628226.0741288671</v>
      </c>
      <c r="W156" s="16">
        <f>IF($K$16="",$T156,IF($K$16&gt;$S156,$T156,VLOOKUP($C6,'Fixed - Other'!$A$69:$C$77,3,FALSE)*$T156))</f>
        <v>4628226.0741288671</v>
      </c>
      <c r="X156" s="16">
        <f>IF($K$17="",$T156,IF($K$17&gt;$S156,$T156,VLOOKUP($C6,'Fixed - Other'!$A$69:$C$77,3,FALSE)*$T156))</f>
        <v>4628226.0741288671</v>
      </c>
      <c r="Y156" s="16">
        <f>IF($K$18="",$T156,IF($K$18&gt;$S156,$T156,VLOOKUP($C6,'Fixed - Other'!$A$69:$C$77,3,FALSE)*$T156))</f>
        <v>4628226.0741288671</v>
      </c>
      <c r="Z156" s="16">
        <f>IF($K$19="",$T156,IF($K$19&gt;$S156,$T156,VLOOKUP($C6,'Fixed - Other'!$A$69:$C$77,3,FALSE)*$T156))</f>
        <v>5142473.4156987406</v>
      </c>
      <c r="AB156" s="20">
        <v>2029</v>
      </c>
      <c r="AC156" s="16">
        <f t="shared" si="51"/>
        <v>0</v>
      </c>
      <c r="AD156" s="16">
        <f t="shared" si="52"/>
        <v>0</v>
      </c>
      <c r="AE156" s="16">
        <f t="shared" si="53"/>
        <v>0</v>
      </c>
      <c r="AF156" s="16">
        <f t="shared" si="54"/>
        <v>0</v>
      </c>
      <c r="AG156" s="136">
        <f t="shared" si="55"/>
        <v>0</v>
      </c>
      <c r="AH156" s="16">
        <f t="shared" si="56"/>
        <v>0</v>
      </c>
      <c r="AJ156" s="20">
        <v>2029</v>
      </c>
      <c r="AK156" s="84">
        <f>HLOOKUP($S156,'Fixed - Other'!$A$61:$AE$64,3,FALSE)</f>
        <v>6800103.0257753432</v>
      </c>
      <c r="AL156" s="16">
        <f>IF($K$14="",$AK156,IF($K$14&gt;$AJ156,$AK156,VLOOKUP($C6,'Fixed - Other'!$A$69:$C$77,3,FALSE)*$AK156))</f>
        <v>6120092.7231978094</v>
      </c>
      <c r="AM156" s="16">
        <f>IF($K$15="",$AK156,IF($K$15&gt;$AJ156,$AK156,VLOOKUP($C6,'Fixed - Other'!$A$69:$C$77,3,FALSE)*$AK156))</f>
        <v>6120092.7231978094</v>
      </c>
      <c r="AN156" s="16">
        <f>IF($K$16="",$AK156,IF($K$16&gt;$AJ156,$AK156,VLOOKUP($C6,'Fixed - Other'!$A$69:$C$77,3,FALSE)*$AK156))</f>
        <v>6120092.7231978094</v>
      </c>
      <c r="AO156" s="16">
        <f>IF($K$17="",$AK156,IF($K$17&gt;$AJ156,$AK156,VLOOKUP($C6,'Fixed - Other'!$A$69:$C$77,3,FALSE)*$AK156))</f>
        <v>6120092.7231978094</v>
      </c>
      <c r="AP156" s="16">
        <f>IF($K$18="",$AK156,IF($K$18&gt;$AJ156,$AK156,VLOOKUP($C6,'Fixed - Other'!$A$69:$C$77,3,FALSE)*$AK156))</f>
        <v>6120092.7231978094</v>
      </c>
      <c r="AQ156" s="16">
        <f>IF($K$19="",$AK156,IF($K$19&gt;$AJ156,$AK156,VLOOKUP($C6,'Fixed - Other'!$A$69:$C$77,3,FALSE)*$AK156))</f>
        <v>6800103.0257753432</v>
      </c>
      <c r="AS156" s="20">
        <v>2029</v>
      </c>
      <c r="AT156" s="16">
        <f t="shared" si="57"/>
        <v>0</v>
      </c>
      <c r="AU156" s="16">
        <f t="shared" si="58"/>
        <v>0</v>
      </c>
      <c r="AV156" s="16">
        <f t="shared" si="59"/>
        <v>0</v>
      </c>
      <c r="AW156" s="16">
        <f t="shared" si="60"/>
        <v>0</v>
      </c>
      <c r="AX156" s="136">
        <f t="shared" si="61"/>
        <v>0</v>
      </c>
      <c r="AY156" s="16">
        <f t="shared" si="62"/>
        <v>0</v>
      </c>
      <c r="BA156" s="120"/>
      <c r="BB156" s="138"/>
      <c r="BC156" s="138"/>
      <c r="BD156" s="138"/>
      <c r="BE156" s="138"/>
      <c r="BF156" s="138"/>
      <c r="BG156" s="138"/>
      <c r="BI156" s="120"/>
      <c r="BJ156" s="138"/>
      <c r="BK156" s="138"/>
      <c r="BL156" s="138"/>
      <c r="BM156" s="138"/>
      <c r="BN156" s="138"/>
      <c r="BO156" s="138"/>
    </row>
    <row r="157" spans="1:67">
      <c r="A157" s="67"/>
      <c r="B157" s="67"/>
      <c r="C157" s="67"/>
      <c r="D157" s="67"/>
      <c r="E157" s="67"/>
      <c r="F157" s="67"/>
      <c r="G157" s="67"/>
      <c r="H157" s="20">
        <v>2030</v>
      </c>
      <c r="I157" s="16">
        <f t="shared" si="50"/>
        <v>0</v>
      </c>
      <c r="J157" s="16">
        <f t="shared" si="50"/>
        <v>0</v>
      </c>
      <c r="K157" s="16">
        <f t="shared" si="50"/>
        <v>0</v>
      </c>
      <c r="L157" s="16">
        <f t="shared" si="50"/>
        <v>0</v>
      </c>
      <c r="M157" s="16">
        <f t="shared" si="50"/>
        <v>0</v>
      </c>
      <c r="N157" s="16">
        <f t="shared" si="50"/>
        <v>0</v>
      </c>
      <c r="O157" s="67"/>
      <c r="P157" s="67"/>
      <c r="Q157" s="67"/>
      <c r="R157" s="67"/>
      <c r="S157" s="20">
        <v>2030</v>
      </c>
      <c r="T157" s="84">
        <f>HLOOKUP($S157,'Fixed - Other'!$A$61:$AE$64,2,FALSE)</f>
        <v>5245322.8840127178</v>
      </c>
      <c r="U157" s="16">
        <f>IF($K$14="",$T157,IF($K$14&gt;$S157,$T157,VLOOKUP($C6,'Fixed - Other'!$A$69:$C$77,3,FALSE)*$T157))</f>
        <v>4720790.5956114465</v>
      </c>
      <c r="V157" s="16">
        <f>IF($K$15="",$T157,IF($K$15&gt;$S157,$T157,VLOOKUP($C6,'Fixed - Other'!$A$69:$C$77,3,FALSE)*$T157))</f>
        <v>4720790.5956114465</v>
      </c>
      <c r="W157" s="16">
        <f>IF($K$16="",$T157,IF($K$16&gt;$S157,$T157,VLOOKUP($C6,'Fixed - Other'!$A$69:$C$77,3,FALSE)*$T157))</f>
        <v>4720790.5956114465</v>
      </c>
      <c r="X157" s="16">
        <f>IF($K$17="",$T157,IF($K$17&gt;$S157,$T157,VLOOKUP($C6,'Fixed - Other'!$A$69:$C$77,3,FALSE)*$T157))</f>
        <v>4720790.5956114465</v>
      </c>
      <c r="Y157" s="16">
        <f>IF($K$18="",$T157,IF($K$18&gt;$S157,$T157,VLOOKUP($C6,'Fixed - Other'!$A$69:$C$77,3,FALSE)*$T157))</f>
        <v>4720790.5956114465</v>
      </c>
      <c r="Z157" s="16">
        <f>IF($K$19="",$T157,IF($K$19&gt;$S157,$T157,VLOOKUP($C6,'Fixed - Other'!$A$69:$C$77,3,FALSE)*$T157))</f>
        <v>5245322.8840127178</v>
      </c>
      <c r="AB157" s="20">
        <v>2030</v>
      </c>
      <c r="AC157" s="16">
        <f t="shared" si="51"/>
        <v>0</v>
      </c>
      <c r="AD157" s="16">
        <f t="shared" si="52"/>
        <v>0</v>
      </c>
      <c r="AE157" s="16">
        <f t="shared" si="53"/>
        <v>0</v>
      </c>
      <c r="AF157" s="16">
        <f t="shared" si="54"/>
        <v>0</v>
      </c>
      <c r="AG157" s="136">
        <f t="shared" si="55"/>
        <v>0</v>
      </c>
      <c r="AH157" s="16">
        <f t="shared" si="56"/>
        <v>0</v>
      </c>
      <c r="AJ157" s="20">
        <v>2030</v>
      </c>
      <c r="AK157" s="84">
        <f>HLOOKUP($S157,'Fixed - Other'!$A$61:$AE$64,3,FALSE)</f>
        <v>6936105.0862908531</v>
      </c>
      <c r="AL157" s="16">
        <f>IF($K$14="",$AK157,IF($K$14&gt;$AJ157,$AK157,VLOOKUP($C6,'Fixed - Other'!$A$69:$C$77,3,FALSE)*$AK157))</f>
        <v>6242494.5776617676</v>
      </c>
      <c r="AM157" s="16">
        <f>IF($K$15="",$AK157,IF($K$15&gt;$AJ157,$AK157,VLOOKUP($C6,'Fixed - Other'!$A$69:$C$77,3,FALSE)*$AK157))</f>
        <v>6242494.5776617676</v>
      </c>
      <c r="AN157" s="16">
        <f>IF($K$16="",$AK157,IF($K$16&gt;$AJ157,$AK157,VLOOKUP($C6,'Fixed - Other'!$A$69:$C$77,3,FALSE)*$AK157))</f>
        <v>6242494.5776617676</v>
      </c>
      <c r="AO157" s="16">
        <f>IF($K$17="",$AK157,IF($K$17&gt;$AJ157,$AK157,VLOOKUP($C6,'Fixed - Other'!$A$69:$C$77,3,FALSE)*$AK157))</f>
        <v>6242494.5776617676</v>
      </c>
      <c r="AP157" s="16">
        <f>IF($K$18="",$AK157,IF($K$18&gt;$AJ157,$AK157,VLOOKUP($C6,'Fixed - Other'!$A$69:$C$77,3,FALSE)*$AK157))</f>
        <v>6242494.5776617676</v>
      </c>
      <c r="AQ157" s="16">
        <f>IF($K$19="",$AK157,IF($K$19&gt;$AJ157,$AK157,VLOOKUP($C6,'Fixed - Other'!$A$69:$C$77,3,FALSE)*$AK157))</f>
        <v>6936105.0862908531</v>
      </c>
      <c r="AS157" s="20">
        <v>2030</v>
      </c>
      <c r="AT157" s="16">
        <f t="shared" si="57"/>
        <v>0</v>
      </c>
      <c r="AU157" s="16">
        <f t="shared" si="58"/>
        <v>0</v>
      </c>
      <c r="AV157" s="16">
        <f t="shared" si="59"/>
        <v>0</v>
      </c>
      <c r="AW157" s="16">
        <f t="shared" si="60"/>
        <v>0</v>
      </c>
      <c r="AX157" s="136">
        <f t="shared" si="61"/>
        <v>0</v>
      </c>
      <c r="AY157" s="16">
        <f t="shared" si="62"/>
        <v>0</v>
      </c>
      <c r="BA157" s="120"/>
      <c r="BB157" s="138"/>
      <c r="BC157" s="138"/>
      <c r="BD157" s="138"/>
      <c r="BE157" s="138"/>
      <c r="BF157" s="138"/>
      <c r="BG157" s="138"/>
      <c r="BI157" s="120"/>
      <c r="BJ157" s="138"/>
      <c r="BK157" s="138"/>
      <c r="BL157" s="138"/>
      <c r="BM157" s="138"/>
      <c r="BN157" s="138"/>
      <c r="BO157" s="138"/>
    </row>
    <row r="158" spans="1:67">
      <c r="A158" s="67"/>
      <c r="B158" s="67"/>
      <c r="C158" s="67"/>
      <c r="D158" s="67"/>
      <c r="E158" s="67"/>
      <c r="F158" s="67"/>
      <c r="G158" s="67"/>
      <c r="H158" s="20">
        <v>2031</v>
      </c>
      <c r="I158" s="16">
        <f t="shared" si="50"/>
        <v>0</v>
      </c>
      <c r="J158" s="16">
        <f t="shared" si="50"/>
        <v>0</v>
      </c>
      <c r="K158" s="16">
        <f t="shared" si="50"/>
        <v>0</v>
      </c>
      <c r="L158" s="16">
        <f t="shared" si="50"/>
        <v>0</v>
      </c>
      <c r="M158" s="16">
        <f t="shared" si="50"/>
        <v>0</v>
      </c>
      <c r="N158" s="16">
        <f t="shared" si="50"/>
        <v>0</v>
      </c>
      <c r="O158" s="67"/>
      <c r="P158" s="67"/>
      <c r="Q158" s="67"/>
      <c r="R158" s="67"/>
      <c r="S158" s="20">
        <v>2031</v>
      </c>
      <c r="T158" s="84">
        <f>HLOOKUP($S158,'Fixed - Other'!$A$61:$AE$64,2,FALSE)</f>
        <v>5350229.3416929692</v>
      </c>
      <c r="U158" s="16">
        <f>IF($K$14="",$T158,IF($K$14&gt;$S158,$T158,VLOOKUP($C6,'Fixed - Other'!$A$69:$C$77,3,FALSE)*$T158))</f>
        <v>4815206.4075236721</v>
      </c>
      <c r="V158" s="16">
        <f>IF($K$15="",$T158,IF($K$15&gt;$S158,$T158,VLOOKUP($C6,'Fixed - Other'!$A$69:$C$77,3,FALSE)*$T158))</f>
        <v>4815206.4075236721</v>
      </c>
      <c r="W158" s="16">
        <f>IF($K$16="",$T158,IF($K$16&gt;$S158,$T158,VLOOKUP($C6,'Fixed - Other'!$A$69:$C$77,3,FALSE)*$T158))</f>
        <v>4815206.4075236721</v>
      </c>
      <c r="X158" s="16">
        <f>IF($K$17="",$T158,IF($K$17&gt;$S158,$T158,VLOOKUP($C6,'Fixed - Other'!$A$69:$C$77,3,FALSE)*$T158))</f>
        <v>4815206.4075236721</v>
      </c>
      <c r="Y158" s="16">
        <f>IF($K$18="",$T158,IF($K$18&gt;$S158,$T158,VLOOKUP($C6,'Fixed - Other'!$A$69:$C$77,3,FALSE)*$T158))</f>
        <v>4815206.4075236721</v>
      </c>
      <c r="Z158" s="16">
        <f>IF($K$19="",$T158,IF($K$19&gt;$S158,$T158,VLOOKUP($C6,'Fixed - Other'!$A$69:$C$77,3,FALSE)*$T158))</f>
        <v>5350229.3416929692</v>
      </c>
      <c r="AB158" s="20">
        <v>2031</v>
      </c>
      <c r="AC158" s="84">
        <f t="shared" si="51"/>
        <v>0</v>
      </c>
      <c r="AD158" s="16">
        <f t="shared" si="52"/>
        <v>0</v>
      </c>
      <c r="AE158" s="16">
        <f t="shared" si="53"/>
        <v>0</v>
      </c>
      <c r="AF158" s="16">
        <f t="shared" si="54"/>
        <v>0</v>
      </c>
      <c r="AG158" s="136">
        <f t="shared" si="55"/>
        <v>0</v>
      </c>
      <c r="AH158" s="16">
        <f t="shared" si="56"/>
        <v>0</v>
      </c>
      <c r="AJ158" s="20">
        <v>2031</v>
      </c>
      <c r="AK158" s="84">
        <f>HLOOKUP($S158,'Fixed - Other'!$A$61:$AE$64,3,FALSE)</f>
        <v>7074827.188016668</v>
      </c>
      <c r="AL158" s="16">
        <f>IF($K$14="",$AK158,IF($K$14&gt;$AJ158,$AK158,VLOOKUP($C6,'Fixed - Other'!$A$69:$C$77,3,FALSE)*$AK158))</f>
        <v>6367344.469215001</v>
      </c>
      <c r="AM158" s="16">
        <f>IF($K$15="",$AK158,IF($K$15&gt;$AJ158,$AK158,VLOOKUP($C6,'Fixed - Other'!$A$69:$C$77,3,FALSE)*$AK158))</f>
        <v>6367344.469215001</v>
      </c>
      <c r="AN158" s="16">
        <f>IF($K$16="",$AK158,IF($K$16&gt;$AJ158,$AK158,VLOOKUP($C6,'Fixed - Other'!$A$69:$C$77,3,FALSE)*$AK158))</f>
        <v>6367344.469215001</v>
      </c>
      <c r="AO158" s="16">
        <f>IF($K$17="",$AK158,IF($K$17&gt;$AJ158,$AK158,VLOOKUP($C6,'Fixed - Other'!$A$69:$C$77,3,FALSE)*$AK158))</f>
        <v>6367344.469215001</v>
      </c>
      <c r="AP158" s="16">
        <f>IF($K$18="",$AK158,IF($K$18&gt;$AJ158,$AK158,VLOOKUP($C6,'Fixed - Other'!$A$69:$C$77,3,FALSE)*$AK158))</f>
        <v>6367344.469215001</v>
      </c>
      <c r="AQ158" s="16">
        <f>IF($K$19="",$AK158,IF($K$19&gt;$AJ158,$AK158,VLOOKUP($C6,'Fixed - Other'!$A$69:$C$77,3,FALSE)*$AK158))</f>
        <v>7074827.188016668</v>
      </c>
      <c r="AS158" s="20">
        <v>2031</v>
      </c>
      <c r="AT158" s="84">
        <f t="shared" si="57"/>
        <v>0</v>
      </c>
      <c r="AU158" s="16">
        <f t="shared" si="58"/>
        <v>0</v>
      </c>
      <c r="AV158" s="16">
        <f t="shared" si="59"/>
        <v>0</v>
      </c>
      <c r="AW158" s="16">
        <f t="shared" si="60"/>
        <v>0</v>
      </c>
      <c r="AX158" s="136">
        <f t="shared" si="61"/>
        <v>0</v>
      </c>
      <c r="AY158" s="16">
        <f t="shared" si="62"/>
        <v>0</v>
      </c>
      <c r="BA158" s="120"/>
      <c r="BB158" s="138"/>
      <c r="BC158" s="138"/>
      <c r="BD158" s="138"/>
      <c r="BE158" s="138"/>
      <c r="BF158" s="138"/>
      <c r="BG158" s="138"/>
      <c r="BI158" s="120"/>
      <c r="BJ158" s="138"/>
      <c r="BK158" s="138"/>
      <c r="BL158" s="138"/>
      <c r="BM158" s="138"/>
      <c r="BN158" s="138"/>
      <c r="BO158" s="138"/>
    </row>
    <row r="159" spans="1:67">
      <c r="A159" s="67"/>
      <c r="B159" s="67"/>
      <c r="C159" s="67"/>
      <c r="D159" s="67"/>
      <c r="E159" s="67"/>
      <c r="F159" s="67"/>
      <c r="G159" s="67"/>
      <c r="H159" s="20">
        <v>2032</v>
      </c>
      <c r="I159" s="16">
        <f t="shared" si="50"/>
        <v>0</v>
      </c>
      <c r="J159" s="16">
        <f t="shared" si="50"/>
        <v>0</v>
      </c>
      <c r="K159" s="16">
        <f t="shared" si="50"/>
        <v>0</v>
      </c>
      <c r="L159" s="16">
        <f t="shared" si="50"/>
        <v>0</v>
      </c>
      <c r="M159" s="16">
        <f t="shared" si="50"/>
        <v>0</v>
      </c>
      <c r="N159" s="16">
        <f t="shared" si="50"/>
        <v>0</v>
      </c>
      <c r="O159" s="67"/>
      <c r="P159" s="67"/>
      <c r="Q159" s="67"/>
      <c r="R159" s="67"/>
      <c r="S159" s="20">
        <v>2032</v>
      </c>
      <c r="T159" s="84">
        <f>HLOOKUP($S159,'Fixed - Other'!$A$61:$AE$64,2,FALSE)</f>
        <v>5457233.9285268299</v>
      </c>
      <c r="U159" s="16">
        <f>IF($K$14="",$T159,IF($K$14&gt;$S159,$T159,VLOOKUP($C6,'Fixed - Other'!$A$69:$C$77,3,FALSE)*$T159))</f>
        <v>4911510.5356741473</v>
      </c>
      <c r="V159" s="16">
        <f>IF($K$15="",$T159,IF($K$15&gt;$S159,$T159,VLOOKUP($C6,'Fixed - Other'!$A$69:$C$77,3,FALSE)*$T159))</f>
        <v>4911510.5356741473</v>
      </c>
      <c r="W159" s="16">
        <f>IF($K$16="",$T159,IF($K$16&gt;$S159,$T159,VLOOKUP($C6,'Fixed - Other'!$A$69:$C$77,3,FALSE)*$T159))</f>
        <v>4911510.5356741473</v>
      </c>
      <c r="X159" s="16">
        <f>IF($K$17="",$T159,IF($K$17&gt;$S159,$T159,VLOOKUP($C6,'Fixed - Other'!$A$69:$C$77,3,FALSE)*$T159))</f>
        <v>4911510.5356741473</v>
      </c>
      <c r="Y159" s="16">
        <f>IF($K$18="",$T159,IF($K$18&gt;$S159,$T159,VLOOKUP($C6,'Fixed - Other'!$A$69:$C$77,3,FALSE)*$T159))</f>
        <v>4911510.5356741473</v>
      </c>
      <c r="Z159" s="16">
        <f>IF($K$19="",$T159,IF($K$19&gt;$S159,$T159,VLOOKUP($C6,'Fixed - Other'!$A$69:$C$77,3,FALSE)*$T159))</f>
        <v>5457233.9285268299</v>
      </c>
      <c r="AB159" s="20">
        <v>2032</v>
      </c>
      <c r="AC159" s="84">
        <f t="shared" si="51"/>
        <v>0</v>
      </c>
      <c r="AD159" s="16">
        <f t="shared" si="52"/>
        <v>0</v>
      </c>
      <c r="AE159" s="16">
        <f t="shared" si="53"/>
        <v>0</v>
      </c>
      <c r="AF159" s="16">
        <f t="shared" si="54"/>
        <v>0</v>
      </c>
      <c r="AG159" s="136">
        <f t="shared" si="55"/>
        <v>0</v>
      </c>
      <c r="AH159" s="16">
        <f t="shared" si="56"/>
        <v>0</v>
      </c>
      <c r="AJ159" s="20">
        <v>2032</v>
      </c>
      <c r="AK159" s="84">
        <f>HLOOKUP($S159,'Fixed - Other'!$A$61:$AE$64,3,FALSE)</f>
        <v>7216323.731777003</v>
      </c>
      <c r="AL159" s="16">
        <f>IF($K$14="",$AK159,IF($K$14&gt;$AJ159,$AK159,VLOOKUP($C6,'Fixed - Other'!$A$69:$C$77,3,FALSE)*$AK159))</f>
        <v>6494691.3585993033</v>
      </c>
      <c r="AM159" s="16">
        <f>IF($K$15="",$AK159,IF($K$15&gt;$AJ159,$AK159,VLOOKUP($C6,'Fixed - Other'!$A$69:$C$77,3,FALSE)*$AK159))</f>
        <v>6494691.3585993033</v>
      </c>
      <c r="AN159" s="16">
        <f>IF($K$16="",$AK159,IF($K$16&gt;$AJ159,$AK159,VLOOKUP($C6,'Fixed - Other'!$A$69:$C$77,3,FALSE)*$AK159))</f>
        <v>6494691.3585993033</v>
      </c>
      <c r="AO159" s="16">
        <f>IF($K$17="",$AK159,IF($K$17&gt;$AJ159,$AK159,VLOOKUP($C6,'Fixed - Other'!$A$69:$C$77,3,FALSE)*$AK159))</f>
        <v>6494691.3585993033</v>
      </c>
      <c r="AP159" s="16">
        <f>IF($K$18="",$AK159,IF($K$18&gt;$AJ159,$AK159,VLOOKUP($C6,'Fixed - Other'!$A$69:$C$77,3,FALSE)*$AK159))</f>
        <v>6494691.3585993033</v>
      </c>
      <c r="AQ159" s="16">
        <f>IF($K$19="",$AK159,IF($K$19&gt;$AJ159,$AK159,VLOOKUP($C6,'Fixed - Other'!$A$69:$C$77,3,FALSE)*$AK159))</f>
        <v>7216323.731777003</v>
      </c>
      <c r="AS159" s="20">
        <v>2032</v>
      </c>
      <c r="AT159" s="84">
        <f t="shared" si="57"/>
        <v>0</v>
      </c>
      <c r="AU159" s="16">
        <f t="shared" si="58"/>
        <v>0</v>
      </c>
      <c r="AV159" s="16">
        <f t="shared" si="59"/>
        <v>0</v>
      </c>
      <c r="AW159" s="16">
        <f t="shared" si="60"/>
        <v>0</v>
      </c>
      <c r="AX159" s="136">
        <f t="shared" si="61"/>
        <v>0</v>
      </c>
      <c r="AY159" s="16">
        <f t="shared" si="62"/>
        <v>0</v>
      </c>
      <c r="BA159" s="120"/>
      <c r="BB159" s="138"/>
      <c r="BC159" s="138"/>
      <c r="BD159" s="138"/>
      <c r="BE159" s="138"/>
      <c r="BF159" s="138"/>
      <c r="BG159" s="138"/>
      <c r="BI159" s="120"/>
      <c r="BJ159" s="138"/>
      <c r="BK159" s="138"/>
      <c r="BL159" s="138"/>
      <c r="BM159" s="138"/>
      <c r="BN159" s="138"/>
      <c r="BO159" s="138"/>
    </row>
    <row r="160" spans="1:67">
      <c r="A160" s="67"/>
      <c r="B160" s="67"/>
      <c r="C160" s="67"/>
      <c r="D160" s="67"/>
      <c r="E160" s="67"/>
      <c r="F160" s="67"/>
      <c r="G160" s="67"/>
      <c r="H160" s="20">
        <v>2033</v>
      </c>
      <c r="I160" s="16">
        <f t="shared" si="50"/>
        <v>0</v>
      </c>
      <c r="J160" s="16">
        <f t="shared" si="50"/>
        <v>0</v>
      </c>
      <c r="K160" s="16">
        <f t="shared" si="50"/>
        <v>0</v>
      </c>
      <c r="L160" s="16">
        <f t="shared" si="50"/>
        <v>0</v>
      </c>
      <c r="M160" s="16">
        <f t="shared" si="50"/>
        <v>0</v>
      </c>
      <c r="N160" s="16">
        <f t="shared" si="50"/>
        <v>0</v>
      </c>
      <c r="O160" s="67"/>
      <c r="P160" s="67"/>
      <c r="Q160" s="67"/>
      <c r="R160" s="67"/>
      <c r="S160" s="20">
        <v>2033</v>
      </c>
      <c r="T160" s="84">
        <f>HLOOKUP($S160,'Fixed - Other'!$A$61:$AE$64,2,FALSE)</f>
        <v>5566378.6070973678</v>
      </c>
      <c r="U160" s="16">
        <f>IF($K$14="",$T160,IF($K$14&gt;$S160,$T160,VLOOKUP($C6,'Fixed - Other'!$A$69:$C$77,3,FALSE)*$T160))</f>
        <v>5009740.7463876307</v>
      </c>
      <c r="V160" s="16">
        <f>IF($K$15="",$T160,IF($K$15&gt;$S160,$T160,VLOOKUP($C6,'Fixed - Other'!$A$69:$C$77,3,FALSE)*$T160))</f>
        <v>5009740.7463876307</v>
      </c>
      <c r="W160" s="16">
        <f>IF($K$16="",$T160,IF($K$16&gt;$S160,$T160,VLOOKUP($C6,'Fixed - Other'!$A$69:$C$77,3,FALSE)*$T160))</f>
        <v>5009740.7463876307</v>
      </c>
      <c r="X160" s="16">
        <f>IF($K$17="",$T160,IF($K$17&gt;$S160,$T160,VLOOKUP($C6,'Fixed - Other'!$A$69:$C$77,3,FALSE)*$T160))</f>
        <v>5009740.7463876307</v>
      </c>
      <c r="Y160" s="16">
        <f>IF($K$18="",$T160,IF($K$18&gt;$S160,$T160,VLOOKUP($C6,'Fixed - Other'!$A$69:$C$77,3,FALSE)*$T160))</f>
        <v>5009740.7463876307</v>
      </c>
      <c r="Z160" s="16">
        <f>IF($K$19="",$T160,IF($K$19&gt;$S160,$T160,VLOOKUP($C6,'Fixed - Other'!$A$69:$C$77,3,FALSE)*$T160))</f>
        <v>5566378.6070973678</v>
      </c>
      <c r="AB160" s="20">
        <v>2033</v>
      </c>
      <c r="AC160" s="84">
        <f t="shared" si="51"/>
        <v>0</v>
      </c>
      <c r="AD160" s="16">
        <f t="shared" si="52"/>
        <v>0</v>
      </c>
      <c r="AE160" s="16">
        <f t="shared" si="53"/>
        <v>0</v>
      </c>
      <c r="AF160" s="16">
        <f t="shared" si="54"/>
        <v>0</v>
      </c>
      <c r="AG160" s="136">
        <f t="shared" si="55"/>
        <v>0</v>
      </c>
      <c r="AH160" s="16">
        <f t="shared" si="56"/>
        <v>0</v>
      </c>
      <c r="AJ160" s="20">
        <v>2033</v>
      </c>
      <c r="AK160" s="84">
        <f>HLOOKUP($S160,'Fixed - Other'!$A$61:$AE$64,3,FALSE)</f>
        <v>7360650.2064125435</v>
      </c>
      <c r="AL160" s="16">
        <f>IF($K$14="",$AK160,IF($K$14&gt;$AJ160,$AK160,VLOOKUP($C6,'Fixed - Other'!$A$69:$C$77,3,FALSE)*$AK160))</f>
        <v>6624585.1857712893</v>
      </c>
      <c r="AM160" s="16">
        <f>IF($K$15="",$AK160,IF($K$15&gt;$AJ160,$AK160,VLOOKUP($C6,'Fixed - Other'!$A$69:$C$77,3,FALSE)*$AK160))</f>
        <v>6624585.1857712893</v>
      </c>
      <c r="AN160" s="16">
        <f>IF($K$16="",$AK160,IF($K$16&gt;$AJ160,$AK160,VLOOKUP($C6,'Fixed - Other'!$A$69:$C$77,3,FALSE)*$AK160))</f>
        <v>6624585.1857712893</v>
      </c>
      <c r="AO160" s="16">
        <f>IF($K$17="",$AK160,IF($K$17&gt;$AJ160,$AK160,VLOOKUP($C6,'Fixed - Other'!$A$69:$C$77,3,FALSE)*$AK160))</f>
        <v>6624585.1857712893</v>
      </c>
      <c r="AP160" s="16">
        <f>IF($K$18="",$AK160,IF($K$18&gt;$AJ160,$AK160,VLOOKUP($C6,'Fixed - Other'!$A$69:$C$77,3,FALSE)*$AK160))</f>
        <v>6624585.1857712893</v>
      </c>
      <c r="AQ160" s="16">
        <f>IF($K$19="",$AK160,IF($K$19&gt;$AJ160,$AK160,VLOOKUP($C6,'Fixed - Other'!$A$69:$C$77,3,FALSE)*$AK160))</f>
        <v>7360650.2064125435</v>
      </c>
      <c r="AS160" s="20">
        <v>2033</v>
      </c>
      <c r="AT160" s="84">
        <f t="shared" si="57"/>
        <v>0</v>
      </c>
      <c r="AU160" s="16">
        <f t="shared" si="58"/>
        <v>0</v>
      </c>
      <c r="AV160" s="16">
        <f t="shared" si="59"/>
        <v>0</v>
      </c>
      <c r="AW160" s="16">
        <f t="shared" si="60"/>
        <v>0</v>
      </c>
      <c r="AX160" s="136">
        <f t="shared" si="61"/>
        <v>0</v>
      </c>
      <c r="AY160" s="16">
        <f t="shared" si="62"/>
        <v>0</v>
      </c>
      <c r="BA160" s="120"/>
      <c r="BB160" s="138"/>
      <c r="BC160" s="138"/>
      <c r="BD160" s="138"/>
      <c r="BE160" s="138"/>
      <c r="BF160" s="138"/>
      <c r="BG160" s="138"/>
      <c r="BI160" s="120"/>
      <c r="BJ160" s="138"/>
      <c r="BK160" s="138"/>
      <c r="BL160" s="138"/>
      <c r="BM160" s="138"/>
      <c r="BN160" s="138"/>
      <c r="BO160" s="138"/>
    </row>
    <row r="161" spans="1:67">
      <c r="A161" s="67"/>
      <c r="B161" s="67"/>
      <c r="C161" s="67"/>
      <c r="D161" s="67"/>
      <c r="E161" s="67"/>
      <c r="F161" s="67"/>
      <c r="G161" s="67"/>
      <c r="H161" s="20">
        <v>2034</v>
      </c>
      <c r="I161" s="16">
        <f t="shared" si="50"/>
        <v>0</v>
      </c>
      <c r="J161" s="16">
        <f t="shared" si="50"/>
        <v>0</v>
      </c>
      <c r="K161" s="16">
        <f t="shared" si="50"/>
        <v>0</v>
      </c>
      <c r="L161" s="16">
        <f t="shared" si="50"/>
        <v>0</v>
      </c>
      <c r="M161" s="16">
        <f t="shared" si="50"/>
        <v>0</v>
      </c>
      <c r="N161" s="16">
        <f t="shared" si="50"/>
        <v>0</v>
      </c>
      <c r="O161" s="67"/>
      <c r="P161" s="67"/>
      <c r="Q161" s="67"/>
      <c r="R161" s="67"/>
      <c r="S161" s="20">
        <v>2034</v>
      </c>
      <c r="T161" s="84">
        <f>HLOOKUP($S161,'Fixed - Other'!$A$61:$AE$64,2,FALSE)</f>
        <v>5677706.179239314</v>
      </c>
      <c r="U161" s="16">
        <f>IF($K$14="",$T161,IF($K$14&gt;$S161,$T161,VLOOKUP($C6,'Fixed - Other'!$A$69:$C$77,3,FALSE)*$T161))</f>
        <v>5109935.5613153828</v>
      </c>
      <c r="V161" s="16">
        <f>IF($K$15="",$T161,IF($K$15&gt;$S161,$T161,VLOOKUP($C6,'Fixed - Other'!$A$69:$C$77,3,FALSE)*$T161))</f>
        <v>5109935.5613153828</v>
      </c>
      <c r="W161" s="16">
        <f>IF($K$16="",$T161,IF($K$16&gt;$S161,$T161,VLOOKUP($C6,'Fixed - Other'!$A$69:$C$77,3,FALSE)*$T161))</f>
        <v>5109935.5613153828</v>
      </c>
      <c r="X161" s="16">
        <f>IF($K$17="",$T161,IF($K$17&gt;$S161,$T161,VLOOKUP($C6,'Fixed - Other'!$A$69:$C$77,3,FALSE)*$T161))</f>
        <v>5109935.5613153828</v>
      </c>
      <c r="Y161" s="16">
        <f>IF($K$18="",$T161,IF($K$18&gt;$S161,$T161,VLOOKUP($C6,'Fixed - Other'!$A$69:$C$77,3,FALSE)*$T161))</f>
        <v>5109935.5613153828</v>
      </c>
      <c r="Z161" s="16">
        <f>IF($K$19="",$T161,IF($K$19&gt;$S161,$T161,VLOOKUP($C6,'Fixed - Other'!$A$69:$C$77,3,FALSE)*$T161))</f>
        <v>5677706.179239314</v>
      </c>
      <c r="AB161" s="20">
        <v>2034</v>
      </c>
      <c r="AC161" s="84">
        <f t="shared" si="51"/>
        <v>0</v>
      </c>
      <c r="AD161" s="16">
        <f t="shared" si="52"/>
        <v>0</v>
      </c>
      <c r="AE161" s="16">
        <f t="shared" si="53"/>
        <v>0</v>
      </c>
      <c r="AF161" s="16">
        <f t="shared" si="54"/>
        <v>0</v>
      </c>
      <c r="AG161" s="136">
        <f t="shared" si="55"/>
        <v>0</v>
      </c>
      <c r="AH161" s="16">
        <f t="shared" si="56"/>
        <v>0</v>
      </c>
      <c r="AJ161" s="20">
        <v>2034</v>
      </c>
      <c r="AK161" s="84">
        <f>HLOOKUP($S161,'Fixed - Other'!$A$61:$AE$64,3,FALSE)</f>
        <v>7507863.2105407938</v>
      </c>
      <c r="AL161" s="16">
        <f>IF($K$14="",$AK161,IF($K$14&gt;$AJ161,$AK161,VLOOKUP($C6,'Fixed - Other'!$A$69:$C$77,3,FALSE)*$AK161))</f>
        <v>6757076.8894867143</v>
      </c>
      <c r="AM161" s="16">
        <f>IF($K$15="",$AK161,IF($K$15&gt;$AJ161,$AK161,VLOOKUP($C6,'Fixed - Other'!$A$69:$C$77,3,FALSE)*$AK161))</f>
        <v>6757076.8894867143</v>
      </c>
      <c r="AN161" s="16">
        <f>IF($K$16="",$AK161,IF($K$16&gt;$AJ161,$AK161,VLOOKUP($C6,'Fixed - Other'!$A$69:$C$77,3,FALSE)*$AK161))</f>
        <v>6757076.8894867143</v>
      </c>
      <c r="AO161" s="16">
        <f>IF($K$17="",$AK161,IF($K$17&gt;$AJ161,$AK161,VLOOKUP($C6,'Fixed - Other'!$A$69:$C$77,3,FALSE)*$AK161))</f>
        <v>6757076.8894867143</v>
      </c>
      <c r="AP161" s="16">
        <f>IF($K$18="",$AK161,IF($K$18&gt;$AJ161,$AK161,VLOOKUP($C6,'Fixed - Other'!$A$69:$C$77,3,FALSE)*$AK161))</f>
        <v>6757076.8894867143</v>
      </c>
      <c r="AQ161" s="16">
        <f>IF($K$19="",$AK161,IF($K$19&gt;$AJ161,$AK161,VLOOKUP($C6,'Fixed - Other'!$A$69:$C$77,3,FALSE)*$AK161))</f>
        <v>7507863.2105407938</v>
      </c>
      <c r="AS161" s="20">
        <v>2034</v>
      </c>
      <c r="AT161" s="84">
        <f t="shared" si="57"/>
        <v>0</v>
      </c>
      <c r="AU161" s="16">
        <f t="shared" si="58"/>
        <v>0</v>
      </c>
      <c r="AV161" s="16">
        <f t="shared" si="59"/>
        <v>0</v>
      </c>
      <c r="AW161" s="16">
        <f t="shared" si="60"/>
        <v>0</v>
      </c>
      <c r="AX161" s="136">
        <f t="shared" si="61"/>
        <v>0</v>
      </c>
      <c r="AY161" s="16">
        <f t="shared" si="62"/>
        <v>0</v>
      </c>
      <c r="BA161" s="120"/>
      <c r="BB161" s="138"/>
      <c r="BC161" s="138"/>
      <c r="BD161" s="138"/>
      <c r="BE161" s="138"/>
      <c r="BF161" s="138"/>
      <c r="BG161" s="138"/>
      <c r="BI161" s="120"/>
      <c r="BJ161" s="138"/>
      <c r="BK161" s="138"/>
      <c r="BL161" s="138"/>
      <c r="BM161" s="138"/>
      <c r="BN161" s="138"/>
      <c r="BO161" s="138"/>
    </row>
    <row r="162" spans="1:67">
      <c r="A162" s="67"/>
      <c r="B162" s="67"/>
      <c r="C162" s="67"/>
      <c r="D162" s="67"/>
      <c r="E162" s="67"/>
      <c r="F162" s="67"/>
      <c r="G162" s="67"/>
      <c r="H162" s="20">
        <v>2035</v>
      </c>
      <c r="I162" s="16">
        <f t="shared" si="50"/>
        <v>0</v>
      </c>
      <c r="J162" s="16">
        <f t="shared" si="50"/>
        <v>0</v>
      </c>
      <c r="K162" s="16">
        <f t="shared" si="50"/>
        <v>0</v>
      </c>
      <c r="L162" s="16">
        <f t="shared" si="50"/>
        <v>0</v>
      </c>
      <c r="M162" s="16">
        <f t="shared" si="50"/>
        <v>0</v>
      </c>
      <c r="N162" s="16">
        <f t="shared" si="50"/>
        <v>0</v>
      </c>
      <c r="O162" s="67"/>
      <c r="P162" s="67"/>
      <c r="Q162" s="67"/>
      <c r="R162" s="67"/>
      <c r="S162" s="20">
        <v>2035</v>
      </c>
      <c r="T162" s="84">
        <f>HLOOKUP($S162,'Fixed - Other'!$A$61:$AE$64,2,FALSE)</f>
        <v>5791260.3028240986</v>
      </c>
      <c r="U162" s="16">
        <f>IF($K$14="",$T162,IF($K$14&gt;$S162,$T162,VLOOKUP($C6,'Fixed - Other'!$A$69:$C$77,3,FALSE)*$T162))</f>
        <v>5212134.2725416888</v>
      </c>
      <c r="V162" s="16">
        <f>IF($K$15="",$T162,IF($K$15&gt;$S162,$T162,VLOOKUP($C6,'Fixed - Other'!$A$69:$C$77,3,FALSE)*$T162))</f>
        <v>5212134.2725416888</v>
      </c>
      <c r="W162" s="16">
        <f>IF($K$16="",$T162,IF($K$16&gt;$S162,$T162,VLOOKUP($C6,'Fixed - Other'!$A$69:$C$77,3,FALSE)*$T162))</f>
        <v>5212134.2725416888</v>
      </c>
      <c r="X162" s="16">
        <f>IF($K$17="",$T162,IF($K$17&gt;$S162,$T162,VLOOKUP($C6,'Fixed - Other'!$A$69:$C$77,3,FALSE)*$T162))</f>
        <v>5212134.2725416888</v>
      </c>
      <c r="Y162" s="16">
        <f>IF($K$18="",$T162,IF($K$18&gt;$S162,$T162,VLOOKUP($C6,'Fixed - Other'!$A$69:$C$77,3,FALSE)*$T162))</f>
        <v>5212134.2725416888</v>
      </c>
      <c r="Z162" s="16">
        <f>IF($K$19="",$T162,IF($K$19&gt;$S162,$T162,VLOOKUP($C6,'Fixed - Other'!$A$69:$C$77,3,FALSE)*$T162))</f>
        <v>5791260.3028240986</v>
      </c>
      <c r="AB162" s="20">
        <v>2035</v>
      </c>
      <c r="AC162" s="84">
        <f t="shared" si="51"/>
        <v>0</v>
      </c>
      <c r="AD162" s="16">
        <f t="shared" si="52"/>
        <v>0</v>
      </c>
      <c r="AE162" s="16">
        <f t="shared" si="53"/>
        <v>0</v>
      </c>
      <c r="AF162" s="16">
        <f t="shared" si="54"/>
        <v>0</v>
      </c>
      <c r="AG162" s="136">
        <f t="shared" si="55"/>
        <v>0</v>
      </c>
      <c r="AH162" s="16">
        <f t="shared" si="56"/>
        <v>0</v>
      </c>
      <c r="AJ162" s="20">
        <v>2035</v>
      </c>
      <c r="AK162" s="84">
        <f>HLOOKUP($S162,'Fixed - Other'!$A$61:$AE$64,3,FALSE)</f>
        <v>7658020.4747516066</v>
      </c>
      <c r="AL162" s="16">
        <f>IF($K$14="",$AK162,IF($K$14&gt;$AJ162,$AK162,VLOOKUP($C6,'Fixed - Other'!$A$69:$C$77,3,FALSE)*$AK162))</f>
        <v>6892218.4272764465</v>
      </c>
      <c r="AM162" s="16">
        <f>IF($K$15="",$AK162,IF($K$15&gt;$AJ162,$AK162,VLOOKUP($C6,'Fixed - Other'!$A$69:$C$77,3,FALSE)*$AK162))</f>
        <v>6892218.4272764465</v>
      </c>
      <c r="AN162" s="16">
        <f>IF($K$16="",$AK162,IF($K$16&gt;$AJ162,$AK162,VLOOKUP($C6,'Fixed - Other'!$A$69:$C$77,3,FALSE)*$AK162))</f>
        <v>6892218.4272764465</v>
      </c>
      <c r="AO162" s="16">
        <f>IF($K$17="",$AK162,IF($K$17&gt;$AJ162,$AK162,VLOOKUP($C6,'Fixed - Other'!$A$69:$C$77,3,FALSE)*$AK162))</f>
        <v>6892218.4272764465</v>
      </c>
      <c r="AP162" s="16">
        <f>IF($K$18="",$AK162,IF($K$18&gt;$AJ162,$AK162,VLOOKUP($C6,'Fixed - Other'!$A$69:$C$77,3,FALSE)*$AK162))</f>
        <v>6892218.4272764465</v>
      </c>
      <c r="AQ162" s="16">
        <f>IF($K$19="",$AK162,IF($K$19&gt;$AJ162,$AK162,VLOOKUP($C6,'Fixed - Other'!$A$69:$C$77,3,FALSE)*$AK162))</f>
        <v>7658020.4747516066</v>
      </c>
      <c r="AS162" s="20">
        <v>2035</v>
      </c>
      <c r="AT162" s="84">
        <f t="shared" si="57"/>
        <v>0</v>
      </c>
      <c r="AU162" s="16">
        <f t="shared" si="58"/>
        <v>0</v>
      </c>
      <c r="AV162" s="16">
        <f t="shared" si="59"/>
        <v>0</v>
      </c>
      <c r="AW162" s="16">
        <f t="shared" si="60"/>
        <v>0</v>
      </c>
      <c r="AX162" s="136">
        <f t="shared" si="61"/>
        <v>0</v>
      </c>
      <c r="AY162" s="16">
        <f t="shared" si="62"/>
        <v>0</v>
      </c>
      <c r="BA162" s="120"/>
      <c r="BB162" s="138"/>
      <c r="BC162" s="138"/>
      <c r="BD162" s="138"/>
      <c r="BE162" s="138"/>
      <c r="BF162" s="138"/>
      <c r="BG162" s="138"/>
      <c r="BI162" s="120"/>
      <c r="BJ162" s="138"/>
      <c r="BK162" s="138"/>
      <c r="BL162" s="138"/>
      <c r="BM162" s="138"/>
      <c r="BN162" s="138"/>
      <c r="BO162" s="138"/>
    </row>
    <row r="163" spans="1:67">
      <c r="A163" s="67"/>
      <c r="B163" s="67"/>
      <c r="C163" s="67"/>
      <c r="D163" s="67"/>
      <c r="E163" s="67"/>
      <c r="F163" s="67"/>
      <c r="G163" s="67"/>
      <c r="H163" s="20">
        <v>2036</v>
      </c>
      <c r="I163" s="16">
        <f t="shared" si="50"/>
        <v>0</v>
      </c>
      <c r="J163" s="16">
        <f t="shared" si="50"/>
        <v>0</v>
      </c>
      <c r="K163" s="16">
        <f t="shared" si="50"/>
        <v>0</v>
      </c>
      <c r="L163" s="16">
        <f t="shared" si="50"/>
        <v>0</v>
      </c>
      <c r="M163" s="16">
        <f t="shared" si="50"/>
        <v>0</v>
      </c>
      <c r="N163" s="16">
        <f t="shared" si="50"/>
        <v>0</v>
      </c>
      <c r="O163" s="67"/>
      <c r="P163" s="67"/>
      <c r="Q163" s="67"/>
      <c r="R163" s="67"/>
      <c r="S163" s="20">
        <v>2036</v>
      </c>
      <c r="T163" s="84">
        <f>HLOOKUP($S163,'Fixed - Other'!$A$61:$AE$64,2,FALSE)</f>
        <v>5907085.5088805817</v>
      </c>
      <c r="U163" s="16">
        <f>IF($K$14="",$T163,IF($K$14&gt;$S163,$T163,VLOOKUP($C6,'Fixed - Other'!$A$69:$C$77,3,FALSE)*$T163))</f>
        <v>5316376.9579925239</v>
      </c>
      <c r="V163" s="16">
        <f>IF($K$15="",$T163,IF($K$15&gt;$S163,$T163,VLOOKUP($C6,'Fixed - Other'!$A$69:$C$77,3,FALSE)*$T163))</f>
        <v>5316376.9579925239</v>
      </c>
      <c r="W163" s="16">
        <f>IF($K$16="",$T163,IF($K$16&gt;$S163,$T163,VLOOKUP($C6,'Fixed - Other'!$A$69:$C$77,3,FALSE)*$T163))</f>
        <v>5316376.9579925239</v>
      </c>
      <c r="X163" s="16">
        <f>IF($K$17="",$T163,IF($K$17&gt;$S163,$T163,VLOOKUP($C6,'Fixed - Other'!$A$69:$C$77,3,FALSE)*$T163))</f>
        <v>5316376.9579925239</v>
      </c>
      <c r="Y163" s="16">
        <f>IF($K$18="",$T163,IF($K$18&gt;$S163,$T163,VLOOKUP($C6,'Fixed - Other'!$A$69:$C$77,3,FALSE)*$T163))</f>
        <v>5316376.9579925239</v>
      </c>
      <c r="Z163" s="16">
        <f>IF($K$19="",$T163,IF($K$19&gt;$S163,$T163,VLOOKUP($C6,'Fixed - Other'!$A$69:$C$77,3,FALSE)*$T163))</f>
        <v>5907085.5088805817</v>
      </c>
      <c r="AB163" s="20">
        <v>2036</v>
      </c>
      <c r="AC163" s="84">
        <f t="shared" si="51"/>
        <v>0</v>
      </c>
      <c r="AD163" s="16">
        <f t="shared" si="52"/>
        <v>0</v>
      </c>
      <c r="AE163" s="16">
        <f t="shared" si="53"/>
        <v>0</v>
      </c>
      <c r="AF163" s="16">
        <f t="shared" si="54"/>
        <v>0</v>
      </c>
      <c r="AG163" s="136">
        <f t="shared" si="55"/>
        <v>0</v>
      </c>
      <c r="AH163" s="16">
        <f t="shared" si="56"/>
        <v>0</v>
      </c>
      <c r="AJ163" s="20">
        <v>2036</v>
      </c>
      <c r="AK163" s="84">
        <f>HLOOKUP($S163,'Fixed - Other'!$A$61:$AE$64,3,FALSE)</f>
        <v>7811180.8842466399</v>
      </c>
      <c r="AL163" s="16">
        <f>IF($K$14="",$AK163,IF($K$14&gt;$AJ163,$AK163,VLOOKUP($C6,'Fixed - Other'!$A$69:$C$77,3,FALSE)*$AK163))</f>
        <v>7030062.7958219759</v>
      </c>
      <c r="AM163" s="16">
        <f>IF($K$15="",$AK163,IF($K$15&gt;$AJ163,$AK163,VLOOKUP($C6,'Fixed - Other'!$A$69:$C$77,3,FALSE)*$AK163))</f>
        <v>7030062.7958219759</v>
      </c>
      <c r="AN163" s="16">
        <f>IF($K$16="",$AK163,IF($K$16&gt;$AJ163,$AK163,VLOOKUP($C6,'Fixed - Other'!$A$69:$C$77,3,FALSE)*$AK163))</f>
        <v>7030062.7958219759</v>
      </c>
      <c r="AO163" s="16">
        <f>IF($K$17="",$AK163,IF($K$17&gt;$AJ163,$AK163,VLOOKUP($C6,'Fixed - Other'!$A$69:$C$77,3,FALSE)*$AK163))</f>
        <v>7030062.7958219759</v>
      </c>
      <c r="AP163" s="16">
        <f>IF($K$18="",$AK163,IF($K$18&gt;$AJ163,$AK163,VLOOKUP($C6,'Fixed - Other'!$A$69:$C$77,3,FALSE)*$AK163))</f>
        <v>7030062.7958219759</v>
      </c>
      <c r="AQ163" s="16">
        <f>IF($K$19="",$AK163,IF($K$19&gt;$AJ163,$AK163,VLOOKUP($C6,'Fixed - Other'!$A$69:$C$77,3,FALSE)*$AK163))</f>
        <v>7811180.8842466399</v>
      </c>
      <c r="AS163" s="20">
        <v>2036</v>
      </c>
      <c r="AT163" s="84">
        <f t="shared" si="57"/>
        <v>0</v>
      </c>
      <c r="AU163" s="16">
        <f t="shared" si="58"/>
        <v>0</v>
      </c>
      <c r="AV163" s="16">
        <f t="shared" si="59"/>
        <v>0</v>
      </c>
      <c r="AW163" s="16">
        <f t="shared" si="60"/>
        <v>0</v>
      </c>
      <c r="AX163" s="136">
        <f t="shared" si="61"/>
        <v>0</v>
      </c>
      <c r="AY163" s="16">
        <f t="shared" si="62"/>
        <v>0</v>
      </c>
      <c r="BA163" s="120"/>
      <c r="BB163" s="138"/>
      <c r="BC163" s="138"/>
      <c r="BD163" s="138"/>
      <c r="BE163" s="138"/>
      <c r="BF163" s="138"/>
      <c r="BG163" s="138"/>
      <c r="BI163" s="120"/>
      <c r="BJ163" s="138"/>
      <c r="BK163" s="138"/>
      <c r="BL163" s="138"/>
      <c r="BM163" s="138"/>
      <c r="BN163" s="138"/>
      <c r="BO163" s="138"/>
    </row>
    <row r="164" spans="1:67">
      <c r="A164" s="67"/>
      <c r="B164" s="67"/>
      <c r="C164" s="67"/>
      <c r="D164" s="67"/>
      <c r="E164" s="67"/>
      <c r="F164" s="67"/>
      <c r="G164" s="67"/>
      <c r="H164" s="20">
        <v>2037</v>
      </c>
      <c r="I164" s="16">
        <f t="shared" si="50"/>
        <v>0</v>
      </c>
      <c r="J164" s="16">
        <f t="shared" si="50"/>
        <v>0</v>
      </c>
      <c r="K164" s="16">
        <f t="shared" si="50"/>
        <v>0</v>
      </c>
      <c r="L164" s="16">
        <f t="shared" si="50"/>
        <v>0</v>
      </c>
      <c r="M164" s="16">
        <f t="shared" si="50"/>
        <v>0</v>
      </c>
      <c r="N164" s="16">
        <f t="shared" si="50"/>
        <v>0</v>
      </c>
      <c r="O164" s="67"/>
      <c r="P164" s="67"/>
      <c r="Q164" s="67"/>
      <c r="R164" s="67"/>
      <c r="S164" s="20">
        <v>2037</v>
      </c>
      <c r="T164" s="84">
        <f>HLOOKUP($S164,'Fixed - Other'!$A$61:$AE$64,2,FALSE)</f>
        <v>6025227.2190581933</v>
      </c>
      <c r="U164" s="16">
        <f>IF($K$14="",$T164,IF($K$14&gt;$S164,$T164,VLOOKUP($C6,'Fixed - Other'!$A$69:$C$77,3,FALSE)*$T164))</f>
        <v>5422704.4971523741</v>
      </c>
      <c r="V164" s="16">
        <f>IF($K$15="",$T164,IF($K$15&gt;$S164,$T164,VLOOKUP($C6,'Fixed - Other'!$A$69:$C$77,3,FALSE)*$T164))</f>
        <v>5422704.4971523741</v>
      </c>
      <c r="W164" s="16">
        <f>IF($K$16="",$T164,IF($K$16&gt;$S164,$T164,VLOOKUP($C6,'Fixed - Other'!$A$69:$C$77,3,FALSE)*$T164))</f>
        <v>5422704.4971523741</v>
      </c>
      <c r="X164" s="16">
        <f>IF($K$17="",$T164,IF($K$17&gt;$S164,$T164,VLOOKUP($C6,'Fixed - Other'!$A$69:$C$77,3,FALSE)*$T164))</f>
        <v>5422704.4971523741</v>
      </c>
      <c r="Y164" s="16">
        <f>IF($K$18="",$T164,IF($K$18&gt;$S164,$T164,VLOOKUP($C6,'Fixed - Other'!$A$69:$C$77,3,FALSE)*$T164))</f>
        <v>5422704.4971523741</v>
      </c>
      <c r="Z164" s="16">
        <f>IF($K$19="",$T164,IF($K$19&gt;$S164,$T164,VLOOKUP($C6,'Fixed - Other'!$A$69:$C$77,3,FALSE)*$T164))</f>
        <v>6025227.2190581933</v>
      </c>
      <c r="AB164" s="20">
        <v>2037</v>
      </c>
      <c r="AC164" s="84">
        <f t="shared" si="51"/>
        <v>0</v>
      </c>
      <c r="AD164" s="16">
        <f t="shared" si="52"/>
        <v>0</v>
      </c>
      <c r="AE164" s="16">
        <f t="shared" si="53"/>
        <v>0</v>
      </c>
      <c r="AF164" s="16">
        <f t="shared" si="54"/>
        <v>0</v>
      </c>
      <c r="AG164" s="136">
        <f t="shared" si="55"/>
        <v>0</v>
      </c>
      <c r="AH164" s="16">
        <f t="shared" si="56"/>
        <v>0</v>
      </c>
      <c r="AJ164" s="20">
        <v>2037</v>
      </c>
      <c r="AK164" s="84">
        <f>HLOOKUP($S164,'Fixed - Other'!$A$61:$AE$64,3,FALSE)</f>
        <v>7967404.5019315742</v>
      </c>
      <c r="AL164" s="16">
        <f>IF($K$14="",$AK164,IF($K$14&gt;$AJ164,$AK164,VLOOKUP($C6,'Fixed - Other'!$A$69:$C$77,3,FALSE)*$AK164))</f>
        <v>7170664.0517384168</v>
      </c>
      <c r="AM164" s="16">
        <f>IF($K$15="",$AK164,IF($K$15&gt;$AJ164,$AK164,VLOOKUP($C6,'Fixed - Other'!$A$69:$C$77,3,FALSE)*$AK164))</f>
        <v>7170664.0517384168</v>
      </c>
      <c r="AN164" s="16">
        <f>IF($K$16="",$AK164,IF($K$16&gt;$AJ164,$AK164,VLOOKUP($C6,'Fixed - Other'!$A$69:$C$77,3,FALSE)*$AK164))</f>
        <v>7170664.0517384168</v>
      </c>
      <c r="AO164" s="16">
        <f>IF($K$17="",$AK164,IF($K$17&gt;$AJ164,$AK164,VLOOKUP($C6,'Fixed - Other'!$A$69:$C$77,3,FALSE)*$AK164))</f>
        <v>7170664.0517384168</v>
      </c>
      <c r="AP164" s="16">
        <f>IF($K$18="",$AK164,IF($K$18&gt;$AJ164,$AK164,VLOOKUP($C6,'Fixed - Other'!$A$69:$C$77,3,FALSE)*$AK164))</f>
        <v>7170664.0517384168</v>
      </c>
      <c r="AQ164" s="16">
        <f>IF($K$19="",$AK164,IF($K$19&gt;$AJ164,$AK164,VLOOKUP($C6,'Fixed - Other'!$A$69:$C$77,3,FALSE)*$AK164))</f>
        <v>7967404.5019315742</v>
      </c>
      <c r="AS164" s="20">
        <v>2037</v>
      </c>
      <c r="AT164" s="84">
        <f t="shared" si="57"/>
        <v>0</v>
      </c>
      <c r="AU164" s="16">
        <f t="shared" si="58"/>
        <v>0</v>
      </c>
      <c r="AV164" s="16">
        <f t="shared" si="59"/>
        <v>0</v>
      </c>
      <c r="AW164" s="16">
        <f t="shared" si="60"/>
        <v>0</v>
      </c>
      <c r="AX164" s="136">
        <f t="shared" si="61"/>
        <v>0</v>
      </c>
      <c r="AY164" s="16">
        <f t="shared" si="62"/>
        <v>0</v>
      </c>
      <c r="BA164" s="120"/>
      <c r="BB164" s="138"/>
      <c r="BC164" s="138"/>
      <c r="BD164" s="138"/>
      <c r="BE164" s="138"/>
      <c r="BF164" s="138"/>
      <c r="BG164" s="138"/>
      <c r="BI164" s="120"/>
      <c r="BJ164" s="138"/>
      <c r="BK164" s="138"/>
      <c r="BL164" s="138"/>
      <c r="BM164" s="138"/>
      <c r="BN164" s="138"/>
      <c r="BO164" s="138"/>
    </row>
    <row r="165" spans="1:67">
      <c r="A165" s="67"/>
      <c r="B165" s="67"/>
      <c r="C165" s="67"/>
      <c r="D165" s="67"/>
      <c r="E165" s="67"/>
      <c r="F165" s="67"/>
      <c r="G165" s="67"/>
      <c r="H165" s="20">
        <v>2038</v>
      </c>
      <c r="I165" s="16">
        <f t="shared" si="50"/>
        <v>0</v>
      </c>
      <c r="J165" s="16">
        <f t="shared" si="50"/>
        <v>0</v>
      </c>
      <c r="K165" s="16">
        <f t="shared" si="50"/>
        <v>0</v>
      </c>
      <c r="L165" s="16">
        <f t="shared" si="50"/>
        <v>0</v>
      </c>
      <c r="M165" s="16">
        <f t="shared" si="50"/>
        <v>0</v>
      </c>
      <c r="N165" s="16">
        <f t="shared" si="50"/>
        <v>0</v>
      </c>
      <c r="O165" s="67"/>
      <c r="P165" s="67"/>
      <c r="Q165" s="67"/>
      <c r="R165" s="67"/>
      <c r="S165" s="20">
        <v>2038</v>
      </c>
      <c r="T165" s="84">
        <f>HLOOKUP($S165,'Fixed - Other'!$A$61:$AE$64,2,FALSE)</f>
        <v>6145731.7634393554</v>
      </c>
      <c r="U165" s="16">
        <f>IF($K$14="",$T165,IF($K$14&gt;$S165,$T165,VLOOKUP($C6,'Fixed - Other'!$A$69:$C$77,3,FALSE)*$T165))</f>
        <v>5531158.5870954199</v>
      </c>
      <c r="V165" s="16">
        <f>IF($K$15="",$T165,IF($K$15&gt;$S165,$T165,VLOOKUP($C6,'Fixed - Other'!$A$69:$C$77,3,FALSE)*$T165))</f>
        <v>5531158.5870954199</v>
      </c>
      <c r="W165" s="16">
        <f>IF($K$16="",$T165,IF($K$16&gt;$S165,$T165,VLOOKUP($C6,'Fixed - Other'!$A$69:$C$77,3,FALSE)*$T165))</f>
        <v>5531158.5870954199</v>
      </c>
      <c r="X165" s="16">
        <f>IF($K$17="",$T165,IF($K$17&gt;$S165,$T165,VLOOKUP($C6,'Fixed - Other'!$A$69:$C$77,3,FALSE)*$T165))</f>
        <v>5531158.5870954199</v>
      </c>
      <c r="Y165" s="16">
        <f>IF($K$18="",$T165,IF($K$18&gt;$S165,$T165,VLOOKUP($C6,'Fixed - Other'!$A$69:$C$77,3,FALSE)*$T165))</f>
        <v>5531158.5870954199</v>
      </c>
      <c r="Z165" s="16">
        <f>IF($K$19="",$T165,IF($K$19&gt;$S165,$T165,VLOOKUP($C6,'Fixed - Other'!$A$69:$C$77,3,FALSE)*$T165))</f>
        <v>6145731.7634393554</v>
      </c>
      <c r="AB165" s="20">
        <v>2038</v>
      </c>
      <c r="AC165" s="84">
        <f t="shared" si="51"/>
        <v>0</v>
      </c>
      <c r="AD165" s="16">
        <f t="shared" si="52"/>
        <v>0</v>
      </c>
      <c r="AE165" s="16">
        <f t="shared" si="53"/>
        <v>0</v>
      </c>
      <c r="AF165" s="16">
        <f t="shared" si="54"/>
        <v>0</v>
      </c>
      <c r="AG165" s="136">
        <f t="shared" si="55"/>
        <v>0</v>
      </c>
      <c r="AH165" s="16">
        <f t="shared" si="56"/>
        <v>0</v>
      </c>
      <c r="AJ165" s="20">
        <v>2038</v>
      </c>
      <c r="AK165" s="84">
        <f>HLOOKUP($S165,'Fixed - Other'!$A$61:$AE$64,3,FALSE)</f>
        <v>8126752.5919702034</v>
      </c>
      <c r="AL165" s="16">
        <f>IF($K$14="",$AK165,IF($K$14&gt;$AJ165,$AK165,VLOOKUP($C6,'Fixed - Other'!$A$69:$C$77,3,FALSE)*$AK165))</f>
        <v>7314077.3327731835</v>
      </c>
      <c r="AM165" s="16">
        <f>IF($K$15="",$AK165,IF($K$15&gt;$AJ165,$AK165,VLOOKUP($C6,'Fixed - Other'!$A$69:$C$77,3,FALSE)*$AK165))</f>
        <v>7314077.3327731835</v>
      </c>
      <c r="AN165" s="16">
        <f>IF($K$16="",$AK165,IF($K$16&gt;$AJ165,$AK165,VLOOKUP($C6,'Fixed - Other'!$A$69:$C$77,3,FALSE)*$AK165))</f>
        <v>7314077.3327731835</v>
      </c>
      <c r="AO165" s="16">
        <f>IF($K$17="",$AK165,IF($K$17&gt;$AJ165,$AK165,VLOOKUP($C6,'Fixed - Other'!$A$69:$C$77,3,FALSE)*$AK165))</f>
        <v>7314077.3327731835</v>
      </c>
      <c r="AP165" s="16">
        <f>IF($K$18="",$AK165,IF($K$18&gt;$AJ165,$AK165,VLOOKUP($C6,'Fixed - Other'!$A$69:$C$77,3,FALSE)*$AK165))</f>
        <v>7314077.3327731835</v>
      </c>
      <c r="AQ165" s="16">
        <f>IF($K$19="",$AK165,IF($K$19&gt;$AJ165,$AK165,VLOOKUP($C6,'Fixed - Other'!$A$69:$C$77,3,FALSE)*$AK165))</f>
        <v>8126752.5919702034</v>
      </c>
      <c r="AS165" s="20">
        <v>2038</v>
      </c>
      <c r="AT165" s="84">
        <f t="shared" si="57"/>
        <v>0</v>
      </c>
      <c r="AU165" s="16">
        <f t="shared" si="58"/>
        <v>0</v>
      </c>
      <c r="AV165" s="16">
        <f t="shared" si="59"/>
        <v>0</v>
      </c>
      <c r="AW165" s="16">
        <f t="shared" si="60"/>
        <v>0</v>
      </c>
      <c r="AX165" s="136">
        <f t="shared" si="61"/>
        <v>0</v>
      </c>
      <c r="AY165" s="16">
        <f t="shared" si="62"/>
        <v>0</v>
      </c>
      <c r="BA165" s="120"/>
      <c r="BB165" s="138"/>
      <c r="BC165" s="138"/>
      <c r="BD165" s="138"/>
      <c r="BE165" s="138"/>
      <c r="BF165" s="138"/>
      <c r="BG165" s="138"/>
      <c r="BI165" s="120"/>
      <c r="BJ165" s="138"/>
      <c r="BK165" s="138"/>
      <c r="BL165" s="138"/>
      <c r="BM165" s="138"/>
      <c r="BN165" s="138"/>
      <c r="BO165" s="138"/>
    </row>
    <row r="166" spans="1:67">
      <c r="A166" s="67"/>
      <c r="B166" s="67"/>
      <c r="C166" s="67"/>
      <c r="D166" s="67"/>
      <c r="E166" s="67"/>
      <c r="F166" s="67"/>
      <c r="G166" s="67"/>
      <c r="H166" s="20">
        <v>2039</v>
      </c>
      <c r="I166" s="16">
        <f t="shared" si="50"/>
        <v>0</v>
      </c>
      <c r="J166" s="16">
        <f t="shared" si="50"/>
        <v>0</v>
      </c>
      <c r="K166" s="16">
        <f t="shared" si="50"/>
        <v>0</v>
      </c>
      <c r="L166" s="16">
        <f t="shared" si="50"/>
        <v>0</v>
      </c>
      <c r="M166" s="16">
        <f t="shared" si="50"/>
        <v>0</v>
      </c>
      <c r="N166" s="16">
        <f t="shared" si="50"/>
        <v>0</v>
      </c>
      <c r="O166" s="67"/>
      <c r="P166" s="67"/>
      <c r="Q166" s="67"/>
      <c r="R166" s="67"/>
      <c r="S166" s="20">
        <v>2039</v>
      </c>
      <c r="T166" s="84">
        <f>HLOOKUP($S166,'Fixed - Other'!$A$61:$AE$64,2,FALSE)</f>
        <v>6268646.3987081442</v>
      </c>
      <c r="U166" s="16">
        <f>IF($K$14="",$T166,IF($K$14&gt;$S166,$T166,VLOOKUP($C6,'Fixed - Other'!$A$69:$C$77,3,FALSE)*$T166))</f>
        <v>5641781.7588373302</v>
      </c>
      <c r="V166" s="16">
        <f>IF($K$15="",$T166,IF($K$15&gt;$S166,$T166,VLOOKUP($C6,'Fixed - Other'!$A$69:$C$77,3,FALSE)*$T166))</f>
        <v>5641781.7588373302</v>
      </c>
      <c r="W166" s="16">
        <f>IF($K$16="",$T166,IF($K$16&gt;$S166,$T166,VLOOKUP($C6,'Fixed - Other'!$A$69:$C$77,3,FALSE)*$T166))</f>
        <v>5641781.7588373302</v>
      </c>
      <c r="X166" s="16">
        <f>IF($K$17="",$T166,IF($K$17&gt;$S166,$T166,VLOOKUP($C6,'Fixed - Other'!$A$69:$C$77,3,FALSE)*$T166))</f>
        <v>5641781.7588373302</v>
      </c>
      <c r="Y166" s="16">
        <f>IF($K$18="",$T166,IF($K$18&gt;$S166,$T166,VLOOKUP($C6,'Fixed - Other'!$A$69:$C$77,3,FALSE)*$T166))</f>
        <v>5641781.7588373302</v>
      </c>
      <c r="Z166" s="16">
        <f>IF($K$19="",$T166,IF($K$19&gt;$S166,$T166,VLOOKUP($C6,'Fixed - Other'!$A$69:$C$77,3,FALSE)*$T166))</f>
        <v>6268646.3987081442</v>
      </c>
      <c r="AB166" s="20">
        <v>2039</v>
      </c>
      <c r="AC166" s="84">
        <f t="shared" si="51"/>
        <v>0</v>
      </c>
      <c r="AD166" s="16">
        <f t="shared" si="52"/>
        <v>0</v>
      </c>
      <c r="AE166" s="16">
        <f t="shared" si="53"/>
        <v>0</v>
      </c>
      <c r="AF166" s="16">
        <f t="shared" si="54"/>
        <v>0</v>
      </c>
      <c r="AG166" s="136">
        <f t="shared" si="55"/>
        <v>0</v>
      </c>
      <c r="AH166" s="16">
        <f t="shared" si="56"/>
        <v>0</v>
      </c>
      <c r="AJ166" s="20">
        <v>2039</v>
      </c>
      <c r="AK166" s="84">
        <f>HLOOKUP($S166,'Fixed - Other'!$A$61:$AE$64,3,FALSE)</f>
        <v>8289287.6438096091</v>
      </c>
      <c r="AL166" s="16">
        <f>IF($K$14="",$AK166,IF($K$14&gt;$AJ166,$AK166,VLOOKUP($C6,'Fixed - Other'!$A$69:$C$77,3,FALSE)*$AK166))</f>
        <v>7460358.8794286484</v>
      </c>
      <c r="AM166" s="16">
        <f>IF($K$15="",$AK166,IF($K$15&gt;$AJ166,$AK166,VLOOKUP($C6,'Fixed - Other'!$A$69:$C$77,3,FALSE)*$AK166))</f>
        <v>7460358.8794286484</v>
      </c>
      <c r="AN166" s="16">
        <f>IF($K$16="",$AK166,IF($K$16&gt;$AJ166,$AK166,VLOOKUP($C6,'Fixed - Other'!$A$69:$C$77,3,FALSE)*$AK166))</f>
        <v>7460358.8794286484</v>
      </c>
      <c r="AO166" s="16">
        <f>IF($K$17="",$AK166,IF($K$17&gt;$AJ166,$AK166,VLOOKUP($C6,'Fixed - Other'!$A$69:$C$77,3,FALSE)*$AK166))</f>
        <v>7460358.8794286484</v>
      </c>
      <c r="AP166" s="16">
        <f>IF($K$18="",$AK166,IF($K$18&gt;$AJ166,$AK166,VLOOKUP($C6,'Fixed - Other'!$A$69:$C$77,3,FALSE)*$AK166))</f>
        <v>7460358.8794286484</v>
      </c>
      <c r="AQ166" s="16">
        <f>IF($K$19="",$AK166,IF($K$19&gt;$AJ166,$AK166,VLOOKUP($C6,'Fixed - Other'!$A$69:$C$77,3,FALSE)*$AK166))</f>
        <v>8289287.6438096091</v>
      </c>
      <c r="AS166" s="20">
        <v>2039</v>
      </c>
      <c r="AT166" s="84">
        <f t="shared" si="57"/>
        <v>0</v>
      </c>
      <c r="AU166" s="16">
        <f t="shared" si="58"/>
        <v>0</v>
      </c>
      <c r="AV166" s="16">
        <f t="shared" si="59"/>
        <v>0</v>
      </c>
      <c r="AW166" s="16">
        <f t="shared" si="60"/>
        <v>0</v>
      </c>
      <c r="AX166" s="136">
        <f t="shared" si="61"/>
        <v>0</v>
      </c>
      <c r="AY166" s="16">
        <f t="shared" si="62"/>
        <v>0</v>
      </c>
      <c r="BA166" s="120"/>
      <c r="BB166" s="138"/>
      <c r="BC166" s="138"/>
      <c r="BD166" s="138"/>
      <c r="BE166" s="138"/>
      <c r="BF166" s="138"/>
      <c r="BG166" s="138"/>
      <c r="BI166" s="120"/>
      <c r="BJ166" s="138"/>
      <c r="BK166" s="138"/>
      <c r="BL166" s="138"/>
      <c r="BM166" s="138"/>
      <c r="BN166" s="138"/>
      <c r="BO166" s="138"/>
    </row>
    <row r="167" spans="1:67">
      <c r="A167" s="67"/>
      <c r="B167" s="67"/>
      <c r="C167" s="67"/>
      <c r="D167" s="67"/>
      <c r="E167" s="67"/>
      <c r="F167" s="67"/>
      <c r="G167" s="67"/>
      <c r="H167" s="20">
        <v>2040</v>
      </c>
      <c r="I167" s="16">
        <f t="shared" si="50"/>
        <v>0</v>
      </c>
      <c r="J167" s="16">
        <f t="shared" si="50"/>
        <v>0</v>
      </c>
      <c r="K167" s="16">
        <f t="shared" si="50"/>
        <v>0</v>
      </c>
      <c r="L167" s="16">
        <f t="shared" si="50"/>
        <v>0</v>
      </c>
      <c r="M167" s="16">
        <f t="shared" si="50"/>
        <v>0</v>
      </c>
      <c r="N167" s="16">
        <f t="shared" si="50"/>
        <v>0</v>
      </c>
      <c r="O167" s="67"/>
      <c r="P167" s="67"/>
      <c r="Q167" s="67"/>
      <c r="R167" s="67"/>
      <c r="S167" s="20">
        <v>2040</v>
      </c>
      <c r="T167" s="84">
        <f>HLOOKUP($S167,'Fixed - Other'!$A$61:$AE$64,2,FALSE)</f>
        <v>6394019.3266823068</v>
      </c>
      <c r="U167" s="16">
        <f>IF($K$14="",$T167,IF($K$14&gt;$S167,$T167,VLOOKUP($C6,'Fixed - Other'!$A$69:$C$77,3,FALSE)*$T167))</f>
        <v>5754617.3940140763</v>
      </c>
      <c r="V167" s="16">
        <f>IF($K$15="",$T167,IF($K$15&gt;$S167,$T167,VLOOKUP($C6,'Fixed - Other'!$A$69:$C$77,3,FALSE)*$T167))</f>
        <v>5754617.3940140763</v>
      </c>
      <c r="W167" s="16">
        <f>IF($K$16="",$T167,IF($K$16&gt;$S167,$T167,VLOOKUP($C6,'Fixed - Other'!$A$69:$C$77,3,FALSE)*$T167))</f>
        <v>5754617.3940140763</v>
      </c>
      <c r="X167" s="16">
        <f>IF($K$17="",$T167,IF($K$17&gt;$S167,$T167,VLOOKUP($C6,'Fixed - Other'!$A$69:$C$77,3,FALSE)*$T167))</f>
        <v>5754617.3940140763</v>
      </c>
      <c r="Y167" s="16">
        <f>IF($K$18="",$T167,IF($K$18&gt;$S167,$T167,VLOOKUP($C6,'Fixed - Other'!$A$69:$C$77,3,FALSE)*$T167))</f>
        <v>5754617.3940140763</v>
      </c>
      <c r="Z167" s="16">
        <f>IF($K$19="",$T167,IF($K$19&gt;$S167,$T167,VLOOKUP($C6,'Fixed - Other'!$A$69:$C$77,3,FALSE)*$T167))</f>
        <v>6394019.3266823068</v>
      </c>
      <c r="AB167" s="20">
        <v>2040</v>
      </c>
      <c r="AC167" s="84">
        <f t="shared" si="51"/>
        <v>0</v>
      </c>
      <c r="AD167" s="16">
        <f t="shared" si="52"/>
        <v>0</v>
      </c>
      <c r="AE167" s="16">
        <f t="shared" si="53"/>
        <v>0</v>
      </c>
      <c r="AF167" s="16">
        <f t="shared" si="54"/>
        <v>0</v>
      </c>
      <c r="AG167" s="136">
        <f t="shared" si="55"/>
        <v>0</v>
      </c>
      <c r="AH167" s="16">
        <f t="shared" si="56"/>
        <v>0</v>
      </c>
      <c r="AJ167" s="20">
        <v>2040</v>
      </c>
      <c r="AK167" s="84">
        <f>HLOOKUP($S167,'Fixed - Other'!$A$61:$AE$64,3,FALSE)</f>
        <v>8455073.3966858014</v>
      </c>
      <c r="AL167" s="16">
        <f>IF($K$14="",$AK167,IF($K$14&gt;$AJ167,$AK167,VLOOKUP($C6,'Fixed - Other'!$A$69:$C$77,3,FALSE)*$AK167))</f>
        <v>7609566.0570172211</v>
      </c>
      <c r="AM167" s="16">
        <f>IF($K$15="",$AK167,IF($K$15&gt;$AJ167,$AK167,VLOOKUP($C6,'Fixed - Other'!$A$69:$C$77,3,FALSE)*$AK167))</f>
        <v>7609566.0570172211</v>
      </c>
      <c r="AN167" s="16">
        <f>IF($K$16="",$AK167,IF($K$16&gt;$AJ167,$AK167,VLOOKUP($C6,'Fixed - Other'!$A$69:$C$77,3,FALSE)*$AK167))</f>
        <v>7609566.0570172211</v>
      </c>
      <c r="AO167" s="16">
        <f>IF($K$17="",$AK167,IF($K$17&gt;$AJ167,$AK167,VLOOKUP($C6,'Fixed - Other'!$A$69:$C$77,3,FALSE)*$AK167))</f>
        <v>7609566.0570172211</v>
      </c>
      <c r="AP167" s="16">
        <f>IF($K$18="",$AK167,IF($K$18&gt;$AJ167,$AK167,VLOOKUP($C6,'Fixed - Other'!$A$69:$C$77,3,FALSE)*$AK167))</f>
        <v>7609566.0570172211</v>
      </c>
      <c r="AQ167" s="16">
        <f>IF($K$19="",$AK167,IF($K$19&gt;$AJ167,$AK167,VLOOKUP($C6,'Fixed - Other'!$A$69:$C$77,3,FALSE)*$AK167))</f>
        <v>8455073.3966858014</v>
      </c>
      <c r="AS167" s="20">
        <v>2040</v>
      </c>
      <c r="AT167" s="84">
        <f t="shared" si="57"/>
        <v>0</v>
      </c>
      <c r="AU167" s="16">
        <f t="shared" si="58"/>
        <v>0</v>
      </c>
      <c r="AV167" s="16">
        <f t="shared" si="59"/>
        <v>0</v>
      </c>
      <c r="AW167" s="16">
        <f t="shared" si="60"/>
        <v>0</v>
      </c>
      <c r="AX167" s="136">
        <f t="shared" si="61"/>
        <v>0</v>
      </c>
      <c r="AY167" s="16">
        <f t="shared" si="62"/>
        <v>0</v>
      </c>
      <c r="BA167" s="120"/>
      <c r="BB167" s="138"/>
      <c r="BC167" s="138"/>
      <c r="BD167" s="138"/>
      <c r="BE167" s="138"/>
      <c r="BF167" s="138"/>
      <c r="BG167" s="138"/>
      <c r="BI167" s="120"/>
      <c r="BJ167" s="138"/>
      <c r="BK167" s="138"/>
      <c r="BL167" s="138"/>
      <c r="BM167" s="138"/>
      <c r="BN167" s="138"/>
      <c r="BO167" s="138"/>
    </row>
    <row r="168" spans="1:67">
      <c r="A168" s="67"/>
      <c r="B168" s="67"/>
      <c r="C168" s="67"/>
      <c r="D168" s="67"/>
      <c r="E168" s="67"/>
      <c r="F168" s="67"/>
      <c r="G168" s="67"/>
      <c r="H168" s="20">
        <v>2041</v>
      </c>
      <c r="I168" s="16">
        <f t="shared" si="50"/>
        <v>0</v>
      </c>
      <c r="J168" s="16">
        <f t="shared" si="50"/>
        <v>0</v>
      </c>
      <c r="K168" s="16">
        <f t="shared" si="50"/>
        <v>0</v>
      </c>
      <c r="L168" s="16">
        <f t="shared" si="50"/>
        <v>0</v>
      </c>
      <c r="M168" s="16">
        <f t="shared" si="50"/>
        <v>0</v>
      </c>
      <c r="N168" s="16">
        <f t="shared" si="50"/>
        <v>0</v>
      </c>
      <c r="O168" s="67"/>
      <c r="P168" s="67"/>
      <c r="Q168" s="67"/>
      <c r="R168" s="67"/>
      <c r="S168" s="20">
        <v>2041</v>
      </c>
      <c r="T168" s="84">
        <f>HLOOKUP($S168,'Fixed - Other'!$A$61:$AE$64,2,FALSE)</f>
        <v>6521899.7132159527</v>
      </c>
      <c r="U168" s="16">
        <f>IF($K$14="",$T168,IF($K$14&gt;$S168,$T168,VLOOKUP($C6,'Fixed - Other'!$A$69:$C$77,3,FALSE)*$T168))</f>
        <v>5869709.7418943578</v>
      </c>
      <c r="V168" s="16">
        <f>IF($K$15="",$T168,IF($K$15&gt;$S168,$T168,VLOOKUP($C6,'Fixed - Other'!$A$69:$C$77,3,FALSE)*$T168))</f>
        <v>5869709.7418943578</v>
      </c>
      <c r="W168" s="16">
        <f>IF($K$16="",$T168,IF($K$16&gt;$S168,$T168,VLOOKUP($C6,'Fixed - Other'!$A$69:$C$77,3,FALSE)*$T168))</f>
        <v>5869709.7418943578</v>
      </c>
      <c r="X168" s="16">
        <f>IF($K$17="",$T168,IF($K$17&gt;$S168,$T168,VLOOKUP($C6,'Fixed - Other'!$A$69:$C$77,3,FALSE)*$T168))</f>
        <v>5869709.7418943578</v>
      </c>
      <c r="Y168" s="16">
        <f>IF($K$18="",$T168,IF($K$18&gt;$S168,$T168,VLOOKUP($C6,'Fixed - Other'!$A$69:$C$77,3,FALSE)*$T168))</f>
        <v>5869709.7418943578</v>
      </c>
      <c r="Z168" s="16">
        <f>IF($K$19="",$T168,IF($K$19&gt;$S168,$T168,VLOOKUP($C6,'Fixed - Other'!$A$69:$C$77,3,FALSE)*$T168))</f>
        <v>6521899.7132159527</v>
      </c>
      <c r="AB168" s="20">
        <v>2041</v>
      </c>
      <c r="AC168" s="84">
        <f t="shared" si="51"/>
        <v>0</v>
      </c>
      <c r="AD168" s="16">
        <f t="shared" si="52"/>
        <v>0</v>
      </c>
      <c r="AE168" s="16">
        <f t="shared" si="53"/>
        <v>0</v>
      </c>
      <c r="AF168" s="16">
        <f t="shared" si="54"/>
        <v>0</v>
      </c>
      <c r="AG168" s="136">
        <f t="shared" si="55"/>
        <v>0</v>
      </c>
      <c r="AH168" s="16">
        <f t="shared" si="56"/>
        <v>0</v>
      </c>
      <c r="AJ168" s="20">
        <v>2041</v>
      </c>
      <c r="AK168" s="84">
        <f>HLOOKUP($S168,'Fixed - Other'!$A$61:$AE$64,3,FALSE)</f>
        <v>8624174.8646195158</v>
      </c>
      <c r="AL168" s="16">
        <f>IF($K$14="",$AK168,IF($K$14&gt;$AJ168,$AK168,VLOOKUP($C6,'Fixed - Other'!$A$69:$C$77,3,FALSE)*$AK168))</f>
        <v>7761757.3781575644</v>
      </c>
      <c r="AM168" s="16">
        <f>IF($K$15="",$AK168,IF($K$15&gt;$AJ168,$AK168,VLOOKUP($C6,'Fixed - Other'!$A$69:$C$77,3,FALSE)*$AK168))</f>
        <v>7761757.3781575644</v>
      </c>
      <c r="AN168" s="16">
        <f>IF($K$16="",$AK168,IF($K$16&gt;$AJ168,$AK168,VLOOKUP($C6,'Fixed - Other'!$A$69:$C$77,3,FALSE)*$AK168))</f>
        <v>7761757.3781575644</v>
      </c>
      <c r="AO168" s="16">
        <f>IF($K$17="",$AK168,IF($K$17&gt;$AJ168,$AK168,VLOOKUP($C6,'Fixed - Other'!$A$69:$C$77,3,FALSE)*$AK168))</f>
        <v>7761757.3781575644</v>
      </c>
      <c r="AP168" s="16">
        <f>IF($K$18="",$AK168,IF($K$18&gt;$AJ168,$AK168,VLOOKUP($C6,'Fixed - Other'!$A$69:$C$77,3,FALSE)*$AK168))</f>
        <v>7761757.3781575644</v>
      </c>
      <c r="AQ168" s="16">
        <f>IF($K$19="",$AK168,IF($K$19&gt;$AJ168,$AK168,VLOOKUP($C6,'Fixed - Other'!$A$69:$C$77,3,FALSE)*$AK168))</f>
        <v>8624174.8646195158</v>
      </c>
      <c r="AS168" s="20">
        <v>2041</v>
      </c>
      <c r="AT168" s="84">
        <f t="shared" si="57"/>
        <v>0</v>
      </c>
      <c r="AU168" s="16">
        <f t="shared" si="58"/>
        <v>0</v>
      </c>
      <c r="AV168" s="16">
        <f t="shared" si="59"/>
        <v>0</v>
      </c>
      <c r="AW168" s="16">
        <f t="shared" si="60"/>
        <v>0</v>
      </c>
      <c r="AX168" s="136">
        <f t="shared" si="61"/>
        <v>0</v>
      </c>
      <c r="AY168" s="16">
        <f t="shared" si="62"/>
        <v>0</v>
      </c>
      <c r="BA168" s="120"/>
      <c r="BB168" s="138"/>
      <c r="BC168" s="138"/>
      <c r="BD168" s="138"/>
      <c r="BE168" s="138"/>
      <c r="BF168" s="138"/>
      <c r="BG168" s="138"/>
      <c r="BI168" s="120"/>
      <c r="BJ168" s="138"/>
      <c r="BK168" s="138"/>
      <c r="BL168" s="138"/>
      <c r="BM168" s="138"/>
      <c r="BN168" s="138"/>
      <c r="BO168" s="138"/>
    </row>
    <row r="169" spans="1:67">
      <c r="A169" s="67"/>
      <c r="B169" s="67"/>
      <c r="C169" s="67"/>
      <c r="D169" s="67"/>
      <c r="E169" s="67"/>
      <c r="F169" s="67"/>
      <c r="G169" s="67"/>
      <c r="H169" s="20">
        <v>2042</v>
      </c>
      <c r="I169" s="16">
        <f t="shared" si="50"/>
        <v>0</v>
      </c>
      <c r="J169" s="16">
        <f t="shared" si="50"/>
        <v>0</v>
      </c>
      <c r="K169" s="16">
        <f t="shared" si="50"/>
        <v>0</v>
      </c>
      <c r="L169" s="16">
        <f t="shared" si="50"/>
        <v>0</v>
      </c>
      <c r="M169" s="16">
        <f t="shared" si="50"/>
        <v>0</v>
      </c>
      <c r="N169" s="16">
        <f t="shared" si="50"/>
        <v>0</v>
      </c>
      <c r="O169" s="67"/>
      <c r="P169" s="67"/>
      <c r="Q169" s="67"/>
      <c r="R169" s="67"/>
      <c r="S169" s="20">
        <v>2042</v>
      </c>
      <c r="T169" s="84">
        <f>HLOOKUP($S169,'Fixed - Other'!$A$61:$AE$64,2,FALSE)</f>
        <v>6652337.7074802732</v>
      </c>
      <c r="U169" s="16">
        <f>IF($K$14="",$T169,IF($K$14&gt;$S169,$T169,VLOOKUP($C6,'Fixed - Other'!$A$69:$C$77,3,FALSE)*$T169))</f>
        <v>5987103.9367322456</v>
      </c>
      <c r="V169" s="16">
        <f>IF($K$15="",$T169,IF($K$15&gt;$S169,$T169,VLOOKUP($C6,'Fixed - Other'!$A$69:$C$77,3,FALSE)*$T169))</f>
        <v>5987103.9367322456</v>
      </c>
      <c r="W169" s="16">
        <f>IF($K$16="",$T169,IF($K$16&gt;$S169,$T169,VLOOKUP($C6,'Fixed - Other'!$A$69:$C$77,3,FALSE)*$T169))</f>
        <v>5987103.9367322456</v>
      </c>
      <c r="X169" s="16">
        <f>IF($K$17="",$T169,IF($K$17&gt;$S169,$T169,VLOOKUP($C6,'Fixed - Other'!$A$69:$C$77,3,FALSE)*$T169))</f>
        <v>5987103.9367322456</v>
      </c>
      <c r="Y169" s="16">
        <f>IF($K$18="",$T169,IF($K$18&gt;$S169,$T169,VLOOKUP($C6,'Fixed - Other'!$A$69:$C$77,3,FALSE)*$T169))</f>
        <v>5987103.9367322456</v>
      </c>
      <c r="Z169" s="16">
        <f>IF($K$19="",$T169,IF($K$19&gt;$S169,$T169,VLOOKUP($C6,'Fixed - Other'!$A$69:$C$77,3,FALSE)*$T169))</f>
        <v>6652337.7074802732</v>
      </c>
      <c r="AB169" s="20">
        <v>2042</v>
      </c>
      <c r="AC169" s="84">
        <f t="shared" si="51"/>
        <v>0</v>
      </c>
      <c r="AD169" s="16">
        <f t="shared" si="52"/>
        <v>0</v>
      </c>
      <c r="AE169" s="16">
        <f t="shared" si="53"/>
        <v>0</v>
      </c>
      <c r="AF169" s="16">
        <f t="shared" si="54"/>
        <v>0</v>
      </c>
      <c r="AG169" s="136">
        <f t="shared" si="55"/>
        <v>0</v>
      </c>
      <c r="AH169" s="16">
        <f t="shared" si="56"/>
        <v>0</v>
      </c>
      <c r="AJ169" s="20">
        <v>2042</v>
      </c>
      <c r="AK169" s="84">
        <f>HLOOKUP($S169,'Fixed - Other'!$A$61:$AE$64,3,FALSE)</f>
        <v>8796658.3619119078</v>
      </c>
      <c r="AL169" s="16">
        <f>IF($K$14="",$AK169,IF($K$14&gt;$AJ169,$AK169,VLOOKUP($C6,'Fixed - Other'!$A$69:$C$77,3,FALSE)*$AK169))</f>
        <v>7916992.5257207174</v>
      </c>
      <c r="AM169" s="16">
        <f>IF($K$15="",$AK169,IF($K$15&gt;$AJ169,$AK169,VLOOKUP($C6,'Fixed - Other'!$A$69:$C$77,3,FALSE)*$AK169))</f>
        <v>7916992.5257207174</v>
      </c>
      <c r="AN169" s="16">
        <f>IF($K$16="",$AK169,IF($K$16&gt;$AJ169,$AK169,VLOOKUP($C6,'Fixed - Other'!$A$69:$C$77,3,FALSE)*$AK169))</f>
        <v>7916992.5257207174</v>
      </c>
      <c r="AO169" s="16">
        <f>IF($K$17="",$AK169,IF($K$17&gt;$AJ169,$AK169,VLOOKUP($C6,'Fixed - Other'!$A$69:$C$77,3,FALSE)*$AK169))</f>
        <v>7916992.5257207174</v>
      </c>
      <c r="AP169" s="16">
        <f>IF($K$18="",$AK169,IF($K$18&gt;$AJ169,$AK169,VLOOKUP($C6,'Fixed - Other'!$A$69:$C$77,3,FALSE)*$AK169))</f>
        <v>7916992.5257207174</v>
      </c>
      <c r="AQ169" s="16">
        <f>IF($K$19="",$AK169,IF($K$19&gt;$AJ169,$AK169,VLOOKUP($C6,'Fixed - Other'!$A$69:$C$77,3,FALSE)*$AK169))</f>
        <v>8796658.3619119078</v>
      </c>
      <c r="AS169" s="20">
        <v>2042</v>
      </c>
      <c r="AT169" s="84">
        <f t="shared" si="57"/>
        <v>0</v>
      </c>
      <c r="AU169" s="16">
        <f t="shared" si="58"/>
        <v>0</v>
      </c>
      <c r="AV169" s="16">
        <f t="shared" si="59"/>
        <v>0</v>
      </c>
      <c r="AW169" s="16">
        <f t="shared" si="60"/>
        <v>0</v>
      </c>
      <c r="AX169" s="136">
        <f t="shared" si="61"/>
        <v>0</v>
      </c>
      <c r="AY169" s="16">
        <f t="shared" si="62"/>
        <v>0</v>
      </c>
      <c r="BA169" s="120"/>
      <c r="BB169" s="138"/>
      <c r="BC169" s="138"/>
      <c r="BD169" s="138"/>
      <c r="BE169" s="138"/>
      <c r="BF169" s="138"/>
      <c r="BG169" s="138"/>
      <c r="BI169" s="120"/>
      <c r="BJ169" s="138"/>
      <c r="BK169" s="138"/>
      <c r="BL169" s="138"/>
      <c r="BM169" s="138"/>
      <c r="BN169" s="138"/>
      <c r="BO169" s="138"/>
    </row>
    <row r="170" spans="1:67">
      <c r="A170" s="67"/>
      <c r="B170" s="67"/>
      <c r="C170" s="67"/>
      <c r="D170" s="67"/>
      <c r="E170" s="67"/>
      <c r="F170" s="67"/>
      <c r="G170" s="67"/>
      <c r="H170" s="20">
        <v>2043</v>
      </c>
      <c r="I170" s="16">
        <f t="shared" si="50"/>
        <v>0</v>
      </c>
      <c r="J170" s="16">
        <f t="shared" si="50"/>
        <v>0</v>
      </c>
      <c r="K170" s="16">
        <f t="shared" si="50"/>
        <v>0</v>
      </c>
      <c r="L170" s="16">
        <f t="shared" si="50"/>
        <v>0</v>
      </c>
      <c r="M170" s="16">
        <f t="shared" si="50"/>
        <v>0</v>
      </c>
      <c r="N170" s="16">
        <f t="shared" si="50"/>
        <v>0</v>
      </c>
      <c r="O170" s="67"/>
      <c r="P170" s="67"/>
      <c r="Q170" s="67"/>
      <c r="R170" s="67"/>
      <c r="S170" s="20">
        <v>2043</v>
      </c>
      <c r="T170" s="84">
        <f>HLOOKUP($S170,'Fixed - Other'!$A$61:$AE$64,2,FALSE)</f>
        <v>6785384.4616298759</v>
      </c>
      <c r="U170" s="16">
        <f>IF($K$14="",$T170,IF($K$14&gt;$S170,$T170,VLOOKUP($C6,'Fixed - Other'!$A$69:$C$77,3,FALSE)*$T170))</f>
        <v>6106846.0154668884</v>
      </c>
      <c r="V170" s="16">
        <f>IF($K$15="",$T170,IF($K$15&gt;$S170,$T170,VLOOKUP($C6,'Fixed - Other'!$A$69:$C$77,3,FALSE)*$T170))</f>
        <v>6106846.0154668884</v>
      </c>
      <c r="W170" s="16">
        <f>IF($K$16="",$T170,IF($K$16&gt;$S170,$T170,VLOOKUP($C6,'Fixed - Other'!$A$69:$C$77,3,FALSE)*$T170))</f>
        <v>6106846.0154668884</v>
      </c>
      <c r="X170" s="16">
        <f>IF($K$17="",$T170,IF($K$17&gt;$S170,$T170,VLOOKUP($C6,'Fixed - Other'!$A$69:$C$77,3,FALSE)*$T170))</f>
        <v>6106846.0154668884</v>
      </c>
      <c r="Y170" s="16">
        <f>IF($K$18="",$T170,IF($K$18&gt;$S170,$T170,VLOOKUP($C6,'Fixed - Other'!$A$69:$C$77,3,FALSE)*$T170))</f>
        <v>6106846.0154668884</v>
      </c>
      <c r="Z170" s="16">
        <f>IF($K$19="",$T170,IF($K$19&gt;$S170,$T170,VLOOKUP($C6,'Fixed - Other'!$A$69:$C$77,3,FALSE)*$T170))</f>
        <v>6785384.4616298759</v>
      </c>
      <c r="AB170" s="20">
        <v>2043</v>
      </c>
      <c r="AC170" s="84">
        <f t="shared" si="51"/>
        <v>0</v>
      </c>
      <c r="AD170" s="16">
        <f t="shared" si="52"/>
        <v>0</v>
      </c>
      <c r="AE170" s="16">
        <f t="shared" si="53"/>
        <v>0</v>
      </c>
      <c r="AF170" s="16">
        <f t="shared" si="54"/>
        <v>0</v>
      </c>
      <c r="AG170" s="136">
        <f t="shared" si="55"/>
        <v>0</v>
      </c>
      <c r="AH170" s="16">
        <f t="shared" si="56"/>
        <v>0</v>
      </c>
      <c r="AJ170" s="20">
        <v>2043</v>
      </c>
      <c r="AK170" s="84">
        <f>HLOOKUP($S170,'Fixed - Other'!$A$61:$AE$64,3,FALSE)</f>
        <v>8972591.5291501433</v>
      </c>
      <c r="AL170" s="16">
        <f>IF($K$14="",$AK170,IF($K$14&gt;$AJ170,$AK170,VLOOKUP($C6,'Fixed - Other'!$A$69:$C$77,3,FALSE)*$AK170))</f>
        <v>8075332.3762351293</v>
      </c>
      <c r="AM170" s="16">
        <f>IF($K$15="",$AK170,IF($K$15&gt;$AJ170,$AK170,VLOOKUP($C6,'Fixed - Other'!$A$69:$C$77,3,FALSE)*$AK170))</f>
        <v>8075332.3762351293</v>
      </c>
      <c r="AN170" s="16">
        <f>IF($K$16="",$AK170,IF($K$16&gt;$AJ170,$AK170,VLOOKUP($C6,'Fixed - Other'!$A$69:$C$77,3,FALSE)*$AK170))</f>
        <v>8075332.3762351293</v>
      </c>
      <c r="AO170" s="16">
        <f>IF($K$17="",$AK170,IF($K$17&gt;$AJ170,$AK170,VLOOKUP($C6,'Fixed - Other'!$A$69:$C$77,3,FALSE)*$AK170))</f>
        <v>8075332.3762351293</v>
      </c>
      <c r="AP170" s="16">
        <f>IF($K$18="",$AK170,IF($K$18&gt;$AJ170,$AK170,VLOOKUP($C6,'Fixed - Other'!$A$69:$C$77,3,FALSE)*$AK170))</f>
        <v>8075332.3762351293</v>
      </c>
      <c r="AQ170" s="16">
        <f>IF($K$19="",$AK170,IF($K$19&gt;$AJ170,$AK170,VLOOKUP($C6,'Fixed - Other'!$A$69:$C$77,3,FALSE)*$AK170))</f>
        <v>8972591.5291501433</v>
      </c>
      <c r="AS170" s="20">
        <v>2043</v>
      </c>
      <c r="AT170" s="84">
        <f t="shared" si="57"/>
        <v>0</v>
      </c>
      <c r="AU170" s="16">
        <f t="shared" si="58"/>
        <v>0</v>
      </c>
      <c r="AV170" s="16">
        <f t="shared" si="59"/>
        <v>0</v>
      </c>
      <c r="AW170" s="16">
        <f t="shared" si="60"/>
        <v>0</v>
      </c>
      <c r="AX170" s="136">
        <f t="shared" si="61"/>
        <v>0</v>
      </c>
      <c r="AY170" s="16">
        <f t="shared" si="62"/>
        <v>0</v>
      </c>
      <c r="BA170" s="120"/>
      <c r="BB170" s="138"/>
      <c r="BC170" s="138"/>
      <c r="BD170" s="138"/>
      <c r="BE170" s="138"/>
      <c r="BF170" s="138"/>
      <c r="BG170" s="138"/>
      <c r="BI170" s="120"/>
      <c r="BJ170" s="138"/>
      <c r="BK170" s="138"/>
      <c r="BL170" s="138"/>
      <c r="BM170" s="138"/>
      <c r="BN170" s="138"/>
      <c r="BO170" s="138"/>
    </row>
    <row r="171" spans="1:67">
      <c r="A171" s="67"/>
      <c r="B171" s="67"/>
      <c r="C171" s="67"/>
      <c r="D171" s="67"/>
      <c r="E171" s="67"/>
      <c r="F171" s="67"/>
      <c r="G171" s="67"/>
      <c r="H171" s="20">
        <v>2044</v>
      </c>
      <c r="I171" s="16">
        <f t="shared" si="50"/>
        <v>0</v>
      </c>
      <c r="J171" s="16">
        <f t="shared" si="50"/>
        <v>0</v>
      </c>
      <c r="K171" s="16">
        <f t="shared" si="50"/>
        <v>0</v>
      </c>
      <c r="L171" s="16">
        <f t="shared" si="50"/>
        <v>0</v>
      </c>
      <c r="M171" s="16">
        <f t="shared" si="50"/>
        <v>0</v>
      </c>
      <c r="N171" s="16">
        <f t="shared" si="50"/>
        <v>0</v>
      </c>
      <c r="O171" s="67"/>
      <c r="P171" s="67"/>
      <c r="Q171" s="67"/>
      <c r="R171" s="67"/>
      <c r="S171" s="20">
        <v>2044</v>
      </c>
      <c r="T171" s="84">
        <f>HLOOKUP($S171,'Fixed - Other'!$A$61:$AE$64,2,FALSE)</f>
        <v>6921092.1508624768</v>
      </c>
      <c r="U171" s="16">
        <f>IF($K$14="",$T171,IF($K$14&gt;$S171,$T171,VLOOKUP($C6,'Fixed - Other'!$A$69:$C$77,3,FALSE)*$T171))</f>
        <v>6228982.935776229</v>
      </c>
      <c r="V171" s="16">
        <f>IF($K$15="",$T171,IF($K$15&gt;$S171,$T171,VLOOKUP($C6,'Fixed - Other'!$A$69:$C$77,3,FALSE)*$T171))</f>
        <v>6228982.935776229</v>
      </c>
      <c r="W171" s="16">
        <f>IF($K$16="",$T171,IF($K$16&gt;$S171,$T171,VLOOKUP($C6,'Fixed - Other'!$A$69:$C$77,3,FALSE)*$T171))</f>
        <v>6228982.935776229</v>
      </c>
      <c r="X171" s="16">
        <f>IF($K$17="",$T171,IF($K$17&gt;$S171,$T171,VLOOKUP($C6,'Fixed - Other'!$A$69:$C$77,3,FALSE)*$T171))</f>
        <v>6228982.935776229</v>
      </c>
      <c r="Y171" s="16">
        <f>IF($K$18="",$T171,IF($K$18&gt;$S171,$T171,VLOOKUP($C6,'Fixed - Other'!$A$69:$C$77,3,FALSE)*$T171))</f>
        <v>6228982.935776229</v>
      </c>
      <c r="Z171" s="16">
        <f>IF($K$19="",$T171,IF($K$19&gt;$S171,$T171,VLOOKUP($C6,'Fixed - Other'!$A$69:$C$77,3,FALSE)*$T171))</f>
        <v>6921092.1508624768</v>
      </c>
      <c r="AB171" s="20">
        <v>2044</v>
      </c>
      <c r="AC171" s="84">
        <f t="shared" si="51"/>
        <v>0</v>
      </c>
      <c r="AD171" s="16">
        <f t="shared" si="52"/>
        <v>0</v>
      </c>
      <c r="AE171" s="16">
        <f t="shared" si="53"/>
        <v>0</v>
      </c>
      <c r="AF171" s="16">
        <f t="shared" si="54"/>
        <v>0</v>
      </c>
      <c r="AG171" s="136">
        <f t="shared" si="55"/>
        <v>0</v>
      </c>
      <c r="AH171" s="16">
        <f t="shared" si="56"/>
        <v>0</v>
      </c>
      <c r="AJ171" s="20">
        <v>2044</v>
      </c>
      <c r="AK171" s="84">
        <f>HLOOKUP($S171,'Fixed - Other'!$A$61:$AE$64,3,FALSE)</f>
        <v>9152043.3597331513</v>
      </c>
      <c r="AL171" s="16">
        <f>IF($K$14="",$AK171,IF($K$14&gt;$AJ171,$AK171,VLOOKUP($C6,'Fixed - Other'!$A$69:$C$77,3,FALSE)*$AK171))</f>
        <v>8236839.0237598363</v>
      </c>
      <c r="AM171" s="16">
        <f>IF($K$15="",$AK171,IF($K$15&gt;$AJ171,$AK171,VLOOKUP($C6,'Fixed - Other'!$A$69:$C$77,3,FALSE)*$AK171))</f>
        <v>8236839.0237598363</v>
      </c>
      <c r="AN171" s="16">
        <f>IF($K$16="",$AK171,IF($K$16&gt;$AJ171,$AK171,VLOOKUP($C6,'Fixed - Other'!$A$69:$C$77,3,FALSE)*$AK171))</f>
        <v>8236839.0237598363</v>
      </c>
      <c r="AO171" s="16">
        <f>IF($K$17="",$AK171,IF($K$17&gt;$AJ171,$AK171,VLOOKUP($C6,'Fixed - Other'!$A$69:$C$77,3,FALSE)*$AK171))</f>
        <v>8236839.0237598363</v>
      </c>
      <c r="AP171" s="16">
        <f>IF($K$18="",$AK171,IF($K$18&gt;$AJ171,$AK171,VLOOKUP($C6,'Fixed - Other'!$A$69:$C$77,3,FALSE)*$AK171))</f>
        <v>8236839.0237598363</v>
      </c>
      <c r="AQ171" s="16">
        <f>IF($K$19="",$AK171,IF($K$19&gt;$AJ171,$AK171,VLOOKUP($C6,'Fixed - Other'!$A$69:$C$77,3,FALSE)*$AK171))</f>
        <v>9152043.3597331513</v>
      </c>
      <c r="AS171" s="20">
        <v>2044</v>
      </c>
      <c r="AT171" s="84">
        <f t="shared" si="57"/>
        <v>0</v>
      </c>
      <c r="AU171" s="16">
        <f t="shared" si="58"/>
        <v>0</v>
      </c>
      <c r="AV171" s="16">
        <f t="shared" si="59"/>
        <v>0</v>
      </c>
      <c r="AW171" s="16">
        <f t="shared" si="60"/>
        <v>0</v>
      </c>
      <c r="AX171" s="136">
        <f t="shared" si="61"/>
        <v>0</v>
      </c>
      <c r="AY171" s="16">
        <f t="shared" si="62"/>
        <v>0</v>
      </c>
      <c r="BA171" s="120"/>
      <c r="BB171" s="138"/>
      <c r="BC171" s="138"/>
      <c r="BD171" s="138"/>
      <c r="BE171" s="138"/>
      <c r="BF171" s="138"/>
      <c r="BG171" s="138"/>
      <c r="BI171" s="120"/>
      <c r="BJ171" s="138"/>
      <c r="BK171" s="138"/>
      <c r="BL171" s="138"/>
      <c r="BM171" s="138"/>
      <c r="BN171" s="138"/>
      <c r="BO171" s="138"/>
    </row>
    <row r="172" spans="1:67">
      <c r="A172" s="67"/>
      <c r="B172" s="67"/>
      <c r="C172" s="67"/>
      <c r="D172" s="67"/>
      <c r="E172" s="67"/>
      <c r="F172" s="67"/>
      <c r="G172" s="67"/>
      <c r="H172" s="21">
        <v>2045</v>
      </c>
      <c r="I172" s="17">
        <f t="shared" si="50"/>
        <v>0</v>
      </c>
      <c r="J172" s="17">
        <f t="shared" si="50"/>
        <v>0</v>
      </c>
      <c r="K172" s="17">
        <f t="shared" si="50"/>
        <v>0</v>
      </c>
      <c r="L172" s="17">
        <f t="shared" si="50"/>
        <v>0</v>
      </c>
      <c r="M172" s="17">
        <f t="shared" si="50"/>
        <v>0</v>
      </c>
      <c r="N172" s="17">
        <f t="shared" si="50"/>
        <v>0</v>
      </c>
      <c r="O172" s="67"/>
      <c r="P172" s="67"/>
      <c r="Q172" s="67"/>
      <c r="R172" s="67"/>
      <c r="S172" s="21">
        <v>2045</v>
      </c>
      <c r="T172" s="85">
        <f>HLOOKUP($S172,'Fixed - Other'!$A$61:$AE$64,2,FALSE)</f>
        <v>7059513.9938797234</v>
      </c>
      <c r="U172" s="17">
        <f>IF($K$14="",$T172,IF($K$14&gt;$S172,$T172,VLOOKUP($C6,'Fixed - Other'!$A$69:$C$77,3,FALSE)*$T172))</f>
        <v>6353562.5944917509</v>
      </c>
      <c r="V172" s="17">
        <f>IF($K$15="",$T172,IF($K$15&gt;$S172,$T172,VLOOKUP($C6,'Fixed - Other'!$A$69:$C$77,3,FALSE)*$T172))</f>
        <v>6353562.5944917509</v>
      </c>
      <c r="W172" s="17">
        <f>IF($K$16="",$T172,IF($K$16&gt;$S172,$T172,VLOOKUP($C6,'Fixed - Other'!$A$69:$C$77,3,FALSE)*$T172))</f>
        <v>6353562.5944917509</v>
      </c>
      <c r="X172" s="17">
        <f>IF($K$17="",$T172,IF($K$17&gt;$S172,$T172,VLOOKUP($C6,'Fixed - Other'!$A$69:$C$77,3,FALSE)*$T172))</f>
        <v>6353562.5944917509</v>
      </c>
      <c r="Y172" s="17">
        <f>IF($K$18="",$T172,IF($K$18&gt;$S172,$T172,VLOOKUP($C6,'Fixed - Other'!$A$69:$C$77,3,FALSE)*$T172))</f>
        <v>6353562.5944917509</v>
      </c>
      <c r="Z172" s="17">
        <f>IF($K$19="",$T172,IF($K$19&gt;$S172,$T172,VLOOKUP($C6,'Fixed - Other'!$A$69:$C$77,3,FALSE)*$T172))</f>
        <v>7059513.9938797234</v>
      </c>
      <c r="AB172" s="21">
        <v>2045</v>
      </c>
      <c r="AC172" s="85">
        <f t="shared" si="51"/>
        <v>0</v>
      </c>
      <c r="AD172" s="17">
        <f t="shared" si="52"/>
        <v>0</v>
      </c>
      <c r="AE172" s="17">
        <f t="shared" si="53"/>
        <v>0</v>
      </c>
      <c r="AF172" s="17">
        <f t="shared" si="54"/>
        <v>0</v>
      </c>
      <c r="AG172" s="137">
        <f t="shared" si="55"/>
        <v>0</v>
      </c>
      <c r="AH172" s="17">
        <f t="shared" si="56"/>
        <v>0</v>
      </c>
      <c r="AJ172" s="21">
        <v>2045</v>
      </c>
      <c r="AK172" s="85">
        <f>HLOOKUP($S172,'Fixed - Other'!$A$61:$AE$64,3,FALSE)</f>
        <v>9335084.2269278094</v>
      </c>
      <c r="AL172" s="17">
        <f>IF($K$14="",$AK172,IF($K$14&gt;$AJ172,$AK172,VLOOKUP($C6,'Fixed - Other'!$A$69:$C$77,3,FALSE)*$AK172))</f>
        <v>8401575.8042350281</v>
      </c>
      <c r="AM172" s="17">
        <f>IF($K$15="",$AK172,IF($K$15&gt;$AJ172,$AK172,VLOOKUP($C6,'Fixed - Other'!$A$69:$C$77,3,FALSE)*$AK172))</f>
        <v>8401575.8042350281</v>
      </c>
      <c r="AN172" s="17">
        <f>IF($K$16="",$AK172,IF($K$16&gt;$AJ172,$AK172,VLOOKUP($C6,'Fixed - Other'!$A$69:$C$77,3,FALSE)*$AK172))</f>
        <v>8401575.8042350281</v>
      </c>
      <c r="AO172" s="17">
        <f>IF($K$17="",$AK172,IF($K$17&gt;$AJ172,$AK172,VLOOKUP($C6,'Fixed - Other'!$A$69:$C$77,3,FALSE)*$AK172))</f>
        <v>8401575.8042350281</v>
      </c>
      <c r="AP172" s="17">
        <f>IF($K$18="",$AK172,IF($K$18&gt;$AJ172,$AK172,VLOOKUP($C6,'Fixed - Other'!$A$69:$C$77,3,FALSE)*$AK172))</f>
        <v>8401575.8042350281</v>
      </c>
      <c r="AQ172" s="17">
        <f>IF($K$19="",$AK172,IF($K$19&gt;$AJ172,$AK172,VLOOKUP($C6,'Fixed - Other'!$A$69:$C$77,3,FALSE)*$AK172))</f>
        <v>9335084.2269278094</v>
      </c>
      <c r="AS172" s="21">
        <v>2045</v>
      </c>
      <c r="AT172" s="85">
        <f t="shared" si="57"/>
        <v>0</v>
      </c>
      <c r="AU172" s="17">
        <f t="shared" si="58"/>
        <v>0</v>
      </c>
      <c r="AV172" s="17">
        <f t="shared" si="59"/>
        <v>0</v>
      </c>
      <c r="AW172" s="17">
        <f t="shared" si="60"/>
        <v>0</v>
      </c>
      <c r="AX172" s="137">
        <f t="shared" si="61"/>
        <v>0</v>
      </c>
      <c r="AY172" s="17">
        <f t="shared" si="62"/>
        <v>0</v>
      </c>
      <c r="BA172" s="120"/>
      <c r="BB172" s="138"/>
      <c r="BC172" s="138"/>
      <c r="BD172" s="138"/>
      <c r="BE172" s="138"/>
      <c r="BF172" s="138"/>
      <c r="BG172" s="138"/>
      <c r="BI172" s="120"/>
      <c r="BJ172" s="138"/>
      <c r="BK172" s="138"/>
      <c r="BL172" s="138"/>
      <c r="BM172" s="138"/>
      <c r="BN172" s="138"/>
      <c r="BO172" s="138"/>
    </row>
    <row r="173" spans="1:67">
      <c r="A173" s="67"/>
      <c r="B173" s="67"/>
      <c r="C173" s="67"/>
      <c r="D173" s="67"/>
      <c r="E173" s="67"/>
      <c r="F173" s="67"/>
      <c r="G173" s="67"/>
      <c r="H173" s="55" t="s">
        <v>26</v>
      </c>
      <c r="I173" s="54">
        <f t="shared" ref="I173:N173" si="63">SUM(I144:I172)</f>
        <v>95153173.70319061</v>
      </c>
      <c r="J173" s="54">
        <f t="shared" si="63"/>
        <v>86911835.147637859</v>
      </c>
      <c r="K173" s="54">
        <f t="shared" si="63"/>
        <v>69333537.080640003</v>
      </c>
      <c r="L173" s="54">
        <f t="shared" si="63"/>
        <v>62764199.111182541</v>
      </c>
      <c r="M173" s="54">
        <f t="shared" si="63"/>
        <v>74185318.84293513</v>
      </c>
      <c r="N173" s="54">
        <f t="shared" si="63"/>
        <v>0</v>
      </c>
      <c r="O173" s="67"/>
      <c r="P173" s="67"/>
      <c r="Q173" s="67"/>
      <c r="R173" s="67"/>
    </row>
    <row r="174" spans="1:67">
      <c r="A174" s="67"/>
      <c r="B174" s="67"/>
      <c r="C174" s="67"/>
      <c r="D174" s="67"/>
      <c r="E174" s="67"/>
      <c r="F174" s="67"/>
      <c r="G174" s="67"/>
      <c r="H174" s="80"/>
      <c r="I174" s="79"/>
      <c r="J174" s="79"/>
      <c r="K174" s="79"/>
      <c r="L174" s="79"/>
      <c r="M174" s="79"/>
      <c r="N174" s="79"/>
      <c r="O174" s="67"/>
      <c r="P174" s="67"/>
      <c r="Q174" s="67"/>
      <c r="R174" s="67"/>
    </row>
    <row r="175" spans="1:67">
      <c r="A175" s="67"/>
      <c r="B175" s="69" t="s">
        <v>366</v>
      </c>
      <c r="D175" s="69"/>
      <c r="E175" s="69"/>
      <c r="F175" s="69"/>
      <c r="G175" s="69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</row>
    <row r="176" spans="1:67">
      <c r="A176" s="67"/>
      <c r="B176" s="67"/>
      <c r="C176" s="67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25" t="s">
        <v>117</v>
      </c>
      <c r="AB176" s="25" t="s">
        <v>122</v>
      </c>
      <c r="AJ176" s="25" t="s">
        <v>120</v>
      </c>
      <c r="AS176" s="25" t="s">
        <v>121</v>
      </c>
      <c r="BA176" s="25" t="s">
        <v>391</v>
      </c>
      <c r="BI176" s="25"/>
    </row>
    <row r="177" spans="1:59">
      <c r="A177" s="67"/>
      <c r="B177" s="67"/>
      <c r="C177" s="67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</row>
    <row r="178" spans="1:59">
      <c r="A178" s="67"/>
      <c r="B178" s="67"/>
      <c r="C178" s="67"/>
      <c r="D178" s="67"/>
      <c r="E178" s="67"/>
      <c r="F178" s="67"/>
      <c r="G178" s="67"/>
      <c r="H178" s="119" t="s">
        <v>33</v>
      </c>
      <c r="I178" s="119">
        <f t="shared" ref="I178:N178" si="64">I143</f>
        <v>3</v>
      </c>
      <c r="J178" s="119" t="str">
        <f t="shared" si="64"/>
        <v>3A</v>
      </c>
      <c r="K178" s="119" t="str">
        <f t="shared" si="64"/>
        <v>3B</v>
      </c>
      <c r="L178" s="119" t="str">
        <f t="shared" si="64"/>
        <v>3C</v>
      </c>
      <c r="M178" s="119" t="str">
        <f t="shared" si="64"/>
        <v>3D</v>
      </c>
      <c r="N178" s="119" t="str">
        <f t="shared" si="64"/>
        <v>3E</v>
      </c>
      <c r="O178" s="67"/>
      <c r="P178" s="67"/>
      <c r="Q178" s="67"/>
      <c r="R178" s="67"/>
      <c r="S178" s="117" t="s">
        <v>33</v>
      </c>
      <c r="T178" s="119" t="s">
        <v>27</v>
      </c>
      <c r="U178" s="119">
        <f t="shared" ref="U178:Z178" si="65">U143</f>
        <v>3</v>
      </c>
      <c r="V178" s="119" t="str">
        <f t="shared" si="65"/>
        <v>3A</v>
      </c>
      <c r="W178" s="119" t="str">
        <f t="shared" si="65"/>
        <v>3B</v>
      </c>
      <c r="X178" s="119" t="str">
        <f t="shared" si="65"/>
        <v>3C</v>
      </c>
      <c r="Y178" s="119" t="str">
        <f t="shared" si="65"/>
        <v>3D</v>
      </c>
      <c r="Z178" s="119" t="str">
        <f t="shared" si="65"/>
        <v>3E</v>
      </c>
      <c r="AB178" s="119" t="s">
        <v>33</v>
      </c>
      <c r="AC178" s="119">
        <f>U178</f>
        <v>3</v>
      </c>
      <c r="AD178" s="119" t="str">
        <f t="shared" ref="AD178:AH178" si="66">V178</f>
        <v>3A</v>
      </c>
      <c r="AE178" s="119" t="str">
        <f t="shared" si="66"/>
        <v>3B</v>
      </c>
      <c r="AF178" s="119" t="str">
        <f t="shared" si="66"/>
        <v>3C</v>
      </c>
      <c r="AG178" s="117" t="str">
        <f t="shared" si="66"/>
        <v>3D</v>
      </c>
      <c r="AH178" s="119" t="str">
        <f t="shared" si="66"/>
        <v>3E</v>
      </c>
      <c r="AJ178" s="117" t="s">
        <v>33</v>
      </c>
      <c r="AK178" s="119" t="s">
        <v>27</v>
      </c>
      <c r="AL178" s="119">
        <f t="shared" ref="AL178:AQ178" si="67">AL143</f>
        <v>3</v>
      </c>
      <c r="AM178" s="119" t="str">
        <f t="shared" si="67"/>
        <v>3A</v>
      </c>
      <c r="AN178" s="119" t="str">
        <f t="shared" si="67"/>
        <v>3B</v>
      </c>
      <c r="AO178" s="119" t="str">
        <f t="shared" si="67"/>
        <v>3C</v>
      </c>
      <c r="AP178" s="119" t="str">
        <f t="shared" si="67"/>
        <v>3D</v>
      </c>
      <c r="AQ178" s="119" t="str">
        <f t="shared" si="67"/>
        <v>3E</v>
      </c>
      <c r="AS178" s="119" t="s">
        <v>33</v>
      </c>
      <c r="AT178" s="119">
        <f>AL178</f>
        <v>3</v>
      </c>
      <c r="AU178" s="119" t="str">
        <f t="shared" ref="AU178:AY178" si="68">AM178</f>
        <v>3A</v>
      </c>
      <c r="AV178" s="119" t="str">
        <f t="shared" si="68"/>
        <v>3B</v>
      </c>
      <c r="AW178" s="119" t="str">
        <f t="shared" si="68"/>
        <v>3C</v>
      </c>
      <c r="AX178" s="117" t="str">
        <f t="shared" si="68"/>
        <v>3D</v>
      </c>
      <c r="AY178" s="119" t="str">
        <f t="shared" si="68"/>
        <v>3E</v>
      </c>
      <c r="BA178" s="119" t="s">
        <v>33</v>
      </c>
      <c r="BB178" s="119">
        <f t="shared" ref="BB178:BG178" si="69">AT178</f>
        <v>3</v>
      </c>
      <c r="BC178" s="119" t="str">
        <f t="shared" si="69"/>
        <v>3A</v>
      </c>
      <c r="BD178" s="119" t="str">
        <f t="shared" si="69"/>
        <v>3B</v>
      </c>
      <c r="BE178" s="119" t="str">
        <f t="shared" si="69"/>
        <v>3C</v>
      </c>
      <c r="BF178" s="119" t="str">
        <f t="shared" si="69"/>
        <v>3D</v>
      </c>
      <c r="BG178" s="119" t="str">
        <f t="shared" si="69"/>
        <v>3E</v>
      </c>
    </row>
    <row r="179" spans="1:59">
      <c r="A179" s="67"/>
      <c r="B179" s="67"/>
      <c r="C179" s="67"/>
      <c r="D179" s="67"/>
      <c r="E179" s="67"/>
      <c r="F179" s="67"/>
      <c r="G179" s="67"/>
      <c r="H179" s="19">
        <v>2017</v>
      </c>
      <c r="I179" s="16">
        <f>AC179+AT179+BB179</f>
        <v>2076817</v>
      </c>
      <c r="J179" s="16">
        <f t="shared" ref="J179:N207" si="70">AD179+AU179+BC179</f>
        <v>2076817</v>
      </c>
      <c r="K179" s="16">
        <f t="shared" si="70"/>
        <v>2076817</v>
      </c>
      <c r="L179" s="16">
        <f t="shared" si="70"/>
        <v>2076817</v>
      </c>
      <c r="M179" s="16">
        <f t="shared" si="70"/>
        <v>2076817</v>
      </c>
      <c r="N179" s="16">
        <f t="shared" si="70"/>
        <v>0</v>
      </c>
      <c r="O179" s="67"/>
      <c r="P179" s="67"/>
      <c r="Q179" s="67"/>
      <c r="R179" s="67"/>
      <c r="S179" s="19">
        <v>2017</v>
      </c>
      <c r="T179" s="133">
        <f>HLOOKUP($S179,Variable!$B$15:$AE$16,2,FALSE)</f>
        <v>0.26626186681271974</v>
      </c>
      <c r="U179" s="57">
        <f t="shared" ref="U179:U207" si="71">IF($M$14="",0,IF($M$14&gt;$S179,$L$6,IF($I$14&gt;=$S179,$N$6,0)))</f>
        <v>3899952</v>
      </c>
      <c r="V179" s="57">
        <f t="shared" ref="V179:V207" si="72">IF($M$15="",0,IF($M$15&gt;$S179,$L$6,IF($I$15&gt;=$S179,$N$6,0)))</f>
        <v>3899952</v>
      </c>
      <c r="W179" s="57">
        <f t="shared" ref="W179:W207" si="73">IF($M$16="",0,IF($M$16&gt;$S179,$L$6,IF($I$16&gt;=$S179,$N$6,0)))</f>
        <v>3899952</v>
      </c>
      <c r="X179" s="57">
        <f t="shared" ref="X179:X207" si="74">IF($M$17="",0,IF($M$17&gt;$S179,$L$6,IF($I$17&gt;=$S179,$N$6,0)))</f>
        <v>3899952</v>
      </c>
      <c r="Y179" s="57">
        <f t="shared" ref="Y179:Y207" si="75">IF($M$18="",0,IF($M$18&gt;$S179,$L$6,IF($I$18&gt;=$S179,$N$6,0)))</f>
        <v>3899952</v>
      </c>
      <c r="Z179" s="57">
        <f t="shared" ref="Z179:Z207" si="76">IF($M$19="",0,IF($M$19&gt;$S179,$L$6,IF($I$19&gt;=$S179,$N$6,0)))</f>
        <v>0</v>
      </c>
      <c r="AB179" s="19">
        <v>2017</v>
      </c>
      <c r="AC179" s="16">
        <f>$T179*U179</f>
        <v>1038408.5</v>
      </c>
      <c r="AD179" s="16">
        <f t="shared" ref="AD179:AH207" si="77">$T179*V179</f>
        <v>1038408.5</v>
      </c>
      <c r="AE179" s="16">
        <f t="shared" si="77"/>
        <v>1038408.5</v>
      </c>
      <c r="AF179" s="16">
        <f t="shared" si="77"/>
        <v>1038408.5</v>
      </c>
      <c r="AG179" s="136">
        <f t="shared" si="77"/>
        <v>1038408.5</v>
      </c>
      <c r="AH179" s="16">
        <f t="shared" si="77"/>
        <v>0</v>
      </c>
      <c r="AJ179" s="19">
        <v>2017</v>
      </c>
      <c r="AK179" s="133">
        <f>HLOOKUP($S179,Variable!$B$15:$AE$16,2,FALSE)</f>
        <v>0.26626186681271974</v>
      </c>
      <c r="AL179" s="57">
        <f t="shared" ref="AL179:AL207" si="78">IF($N$14="",0,IF($N$14&gt;$AJ179,$M$6,IF($J$14&gt;=$AJ179,$O$6,0)))</f>
        <v>3899952</v>
      </c>
      <c r="AM179" s="57">
        <f t="shared" ref="AM179:AM207" si="79">IF($N$15="",0,IF($N$15&gt;$AJ179,$M$6,IF($J$15&gt;=$AJ179,$O$6,0)))</f>
        <v>3899952</v>
      </c>
      <c r="AN179" s="57">
        <f t="shared" ref="AN179:AN207" si="80">IF($N$16="",0,IF($N$16&gt;$AJ179,$M$6,IF($J$16&gt;=$AJ179,$O$6,0)))</f>
        <v>3899952</v>
      </c>
      <c r="AO179" s="57">
        <f t="shared" ref="AO179:AO207" si="81">IF($N$17="",0,IF($N$17&gt;$AJ179,$M$6,IF($J$17&gt;=$AJ179,$O$6,0)))</f>
        <v>3899952</v>
      </c>
      <c r="AP179" s="57">
        <f t="shared" ref="AP179:AP207" si="82">IF($N$18="",0,IF($N$18&gt;$AJ179,$M$6,IF($J$18&gt;=$AJ179,$O$6,0)))</f>
        <v>3899952</v>
      </c>
      <c r="AQ179" s="57">
        <f t="shared" ref="AQ179:AQ207" si="83">IF($N$19="",0,IF($N$19&gt;$AJ179,$M$6,IF($J$19&gt;=$AJ179,$O$6,0)))</f>
        <v>0</v>
      </c>
      <c r="AS179" s="19">
        <v>2017</v>
      </c>
      <c r="AT179" s="16">
        <f>$AK179*AL179</f>
        <v>1038408.5</v>
      </c>
      <c r="AU179" s="16">
        <f t="shared" ref="AU179:AY207" si="84">$AK179*AM179</f>
        <v>1038408.5</v>
      </c>
      <c r="AV179" s="16">
        <f t="shared" si="84"/>
        <v>1038408.5</v>
      </c>
      <c r="AW179" s="16">
        <f t="shared" si="84"/>
        <v>1038408.5</v>
      </c>
      <c r="AX179" s="136">
        <f t="shared" si="84"/>
        <v>1038408.5</v>
      </c>
      <c r="AY179" s="16">
        <f t="shared" si="84"/>
        <v>0</v>
      </c>
      <c r="BA179" s="144">
        <v>2017</v>
      </c>
      <c r="BB179" s="16">
        <f>IF($D$14&lt;&gt;"Yes",0,IF($BA179&lt;$E$14,0,IF($BA179&gt;$J$14,0,VLOOKUP($H$14,Variable!$B$21:$AE$64,'Scenario 3'!$BA179-2015,FALSE))))</f>
        <v>0</v>
      </c>
      <c r="BC179" s="16">
        <f>IF($D$15&lt;&gt;"Yes",0,IF($BA179&lt;$E$15,0,IF($BA179&gt;$J$15,0,VLOOKUP($H$15,Variable!$B$21:$AE$64,'Scenario 3'!$BA179-2015,FALSE))))</f>
        <v>0</v>
      </c>
      <c r="BD179" s="16">
        <f>IF($D$16&lt;&gt;"Yes",0,IF($BA179&lt;$E$16,0,IF($BA179&gt;$J$16,0,VLOOKUP($H$16,Variable!$B$21:$AE$64,'Scenario 3'!$BA179-2015,FALSE))))</f>
        <v>0</v>
      </c>
      <c r="BE179" s="16">
        <f>IF($D$17&lt;&gt;"Yes",0,IF($BA179&lt;$E$17,0,IF($BA179&gt;$J$17,0,VLOOKUP($H$17,Variable!$B$21:$AE$64,'Scenario 3'!$BA179-2015,FALSE))))</f>
        <v>0</v>
      </c>
      <c r="BF179" s="16">
        <f>IF($D$18&lt;&gt;"Yes",0,IF($BA179&lt;$E$18,0,IF($BA179&gt;$J$18,0,VLOOKUP($H$18,Variable!$B$21:$AE$64,'Scenario 3'!$BA179-2015,FALSE))))</f>
        <v>0</v>
      </c>
      <c r="BG179" s="16">
        <f>IF($D$19&lt;&gt;"Yes",0,IF($BA179&lt;$E$19,0,IF($BA179&gt;$J$19,0,VLOOKUP($H$19,Variable!$B$21:$AE$64,'Scenario 3'!$BA179-2015,FALSE))))</f>
        <v>0</v>
      </c>
    </row>
    <row r="180" spans="1:59">
      <c r="A180" s="67"/>
      <c r="B180" s="67"/>
      <c r="C180" s="67"/>
      <c r="D180" s="67"/>
      <c r="E180" s="67"/>
      <c r="F180" s="67"/>
      <c r="G180" s="67"/>
      <c r="H180" s="20">
        <v>2018</v>
      </c>
      <c r="I180" s="16">
        <f t="shared" ref="I180:I207" si="85">AC180+AT180+BB180</f>
        <v>1297086.9047619049</v>
      </c>
      <c r="J180" s="16">
        <f t="shared" si="70"/>
        <v>2179106</v>
      </c>
      <c r="K180" s="16">
        <f t="shared" si="70"/>
        <v>2179106</v>
      </c>
      <c r="L180" s="16">
        <f t="shared" si="70"/>
        <v>1297086.9047619049</v>
      </c>
      <c r="M180" s="16">
        <f t="shared" si="70"/>
        <v>1297086.9047619049</v>
      </c>
      <c r="N180" s="16">
        <f t="shared" si="70"/>
        <v>0</v>
      </c>
      <c r="O180" s="67"/>
      <c r="P180" s="67"/>
      <c r="Q180" s="67"/>
      <c r="R180" s="67"/>
      <c r="S180" s="20">
        <v>2018</v>
      </c>
      <c r="T180" s="133">
        <f>HLOOKUP($S180,Variable!$B$15:$AE$16,2,FALSE)</f>
        <v>0.27937600257644196</v>
      </c>
      <c r="U180" s="57">
        <f t="shared" si="71"/>
        <v>2321400</v>
      </c>
      <c r="V180" s="57">
        <f t="shared" si="72"/>
        <v>3899952</v>
      </c>
      <c r="W180" s="57">
        <f t="shared" si="73"/>
        <v>3899952</v>
      </c>
      <c r="X180" s="57">
        <f t="shared" si="74"/>
        <v>2321400</v>
      </c>
      <c r="Y180" s="57">
        <f t="shared" si="75"/>
        <v>2321400</v>
      </c>
      <c r="Z180" s="57">
        <f t="shared" si="76"/>
        <v>0</v>
      </c>
      <c r="AB180" s="20">
        <v>2018</v>
      </c>
      <c r="AC180" s="16">
        <f t="shared" ref="AC180:AC207" si="86">$T180*U180</f>
        <v>648543.45238095243</v>
      </c>
      <c r="AD180" s="16">
        <f t="shared" si="77"/>
        <v>1089553</v>
      </c>
      <c r="AE180" s="16">
        <f t="shared" si="77"/>
        <v>1089553</v>
      </c>
      <c r="AF180" s="16">
        <f t="shared" si="77"/>
        <v>648543.45238095243</v>
      </c>
      <c r="AG180" s="136">
        <f t="shared" si="77"/>
        <v>648543.45238095243</v>
      </c>
      <c r="AH180" s="16">
        <f t="shared" si="77"/>
        <v>0</v>
      </c>
      <c r="AJ180" s="20">
        <v>2018</v>
      </c>
      <c r="AK180" s="133">
        <f>HLOOKUP($S180,Variable!$B$15:$AE$16,2,FALSE)</f>
        <v>0.27937600257644196</v>
      </c>
      <c r="AL180" s="57">
        <f t="shared" si="78"/>
        <v>2321400</v>
      </c>
      <c r="AM180" s="57">
        <f t="shared" si="79"/>
        <v>3899952</v>
      </c>
      <c r="AN180" s="57">
        <f t="shared" si="80"/>
        <v>3899952</v>
      </c>
      <c r="AO180" s="57">
        <f t="shared" si="81"/>
        <v>2321400</v>
      </c>
      <c r="AP180" s="57">
        <f t="shared" si="82"/>
        <v>2321400</v>
      </c>
      <c r="AQ180" s="57">
        <f t="shared" si="83"/>
        <v>0</v>
      </c>
      <c r="AS180" s="20">
        <v>2018</v>
      </c>
      <c r="AT180" s="16">
        <f t="shared" ref="AT180:AT207" si="87">$AK180*AL180</f>
        <v>648543.45238095243</v>
      </c>
      <c r="AU180" s="16">
        <f t="shared" si="84"/>
        <v>1089553</v>
      </c>
      <c r="AV180" s="16">
        <f t="shared" si="84"/>
        <v>1089553</v>
      </c>
      <c r="AW180" s="16">
        <f t="shared" si="84"/>
        <v>648543.45238095243</v>
      </c>
      <c r="AX180" s="136">
        <f t="shared" si="84"/>
        <v>648543.45238095243</v>
      </c>
      <c r="AY180" s="16">
        <f t="shared" si="84"/>
        <v>0</v>
      </c>
      <c r="BA180" s="145">
        <v>2018</v>
      </c>
      <c r="BB180" s="16">
        <f>IF($D$14&lt;&gt;"Yes",0,IF($BA180&lt;$E$14,0,IF($BA180&gt;$J$14,0,VLOOKUP($H$14,Variable!$B$21:$AE$64,'Scenario 3'!$BA180-2015,FALSE))))</f>
        <v>0</v>
      </c>
      <c r="BC180" s="16">
        <f>IF($D$15&lt;&gt;"Yes",0,IF($BA180&lt;$E$15,0,IF($BA180&gt;$J$15,0,VLOOKUP($H$15,Variable!$B$21:$AE$64,'Scenario 3'!$BA180-2015,FALSE))))</f>
        <v>0</v>
      </c>
      <c r="BD180" s="16">
        <f>IF($D$16&lt;&gt;"Yes",0,IF($BA180&lt;$E$16,0,IF($BA180&gt;$J$16,0,VLOOKUP($H$16,Variable!$B$21:$AE$64,'Scenario 3'!$BA180-2015,FALSE))))</f>
        <v>0</v>
      </c>
      <c r="BE180" s="16">
        <f>IF($D$17&lt;&gt;"Yes",0,IF($BA180&lt;$E$17,0,IF($BA180&gt;$J$17,0,VLOOKUP($H$17,Variable!$B$21:$AE$64,'Scenario 3'!$BA180-2015,FALSE))))</f>
        <v>0</v>
      </c>
      <c r="BF180" s="16">
        <f>IF($D$18&lt;&gt;"Yes",0,IF($BA180&lt;$E$18,0,IF($BA180&gt;$J$18,0,VLOOKUP($H$18,Variable!$B$21:$AE$64,'Scenario 3'!$BA180-2015,FALSE))))</f>
        <v>0</v>
      </c>
      <c r="BG180" s="16">
        <f>IF($D$19&lt;&gt;"Yes",0,IF($BA180&lt;$E$19,0,IF($BA180&gt;$J$19,0,VLOOKUP($H$19,Variable!$B$21:$AE$64,'Scenario 3'!$BA180-2015,FALSE))))</f>
        <v>0</v>
      </c>
    </row>
    <row r="181" spans="1:59">
      <c r="A181" s="67"/>
      <c r="B181" s="67"/>
      <c r="C181" s="67"/>
      <c r="D181" s="67"/>
      <c r="E181" s="67"/>
      <c r="F181" s="67"/>
      <c r="G181" s="67"/>
      <c r="H181" s="20">
        <v>2019</v>
      </c>
      <c r="I181" s="16">
        <f t="shared" si="85"/>
        <v>1673902.3809523806</v>
      </c>
      <c r="J181" s="16">
        <f t="shared" si="70"/>
        <v>2812155.9999999995</v>
      </c>
      <c r="K181" s="16">
        <f t="shared" si="70"/>
        <v>2812155.9999999995</v>
      </c>
      <c r="L181" s="16">
        <f t="shared" si="70"/>
        <v>1673902.3809523806</v>
      </c>
      <c r="M181" s="16">
        <f t="shared" si="70"/>
        <v>1673902.3809523806</v>
      </c>
      <c r="N181" s="16">
        <f t="shared" si="70"/>
        <v>0</v>
      </c>
      <c r="O181" s="67"/>
      <c r="P181" s="67"/>
      <c r="Q181" s="67"/>
      <c r="R181" s="67"/>
      <c r="S181" s="20">
        <v>2019</v>
      </c>
      <c r="T181" s="133">
        <f>HLOOKUP($S181,Variable!$B$15:$AE$16,2,FALSE)</f>
        <v>0.36053725789445606</v>
      </c>
      <c r="U181" s="57">
        <f t="shared" si="71"/>
        <v>2321400</v>
      </c>
      <c r="V181" s="57">
        <f t="shared" si="72"/>
        <v>3899952</v>
      </c>
      <c r="W181" s="57">
        <f t="shared" si="73"/>
        <v>3899952</v>
      </c>
      <c r="X181" s="57">
        <f t="shared" si="74"/>
        <v>2321400</v>
      </c>
      <c r="Y181" s="57">
        <f t="shared" si="75"/>
        <v>2321400</v>
      </c>
      <c r="Z181" s="57">
        <f t="shared" si="76"/>
        <v>0</v>
      </c>
      <c r="AB181" s="20">
        <v>2019</v>
      </c>
      <c r="AC181" s="16">
        <f t="shared" si="86"/>
        <v>836951.1904761903</v>
      </c>
      <c r="AD181" s="16">
        <f t="shared" si="77"/>
        <v>1406077.9999999998</v>
      </c>
      <c r="AE181" s="16">
        <f t="shared" si="77"/>
        <v>1406077.9999999998</v>
      </c>
      <c r="AF181" s="16">
        <f t="shared" si="77"/>
        <v>836951.1904761903</v>
      </c>
      <c r="AG181" s="136">
        <f t="shared" si="77"/>
        <v>836951.1904761903</v>
      </c>
      <c r="AH181" s="16">
        <f t="shared" si="77"/>
        <v>0</v>
      </c>
      <c r="AJ181" s="20">
        <v>2019</v>
      </c>
      <c r="AK181" s="133">
        <f>HLOOKUP($S181,Variable!$B$15:$AE$16,2,FALSE)</f>
        <v>0.36053725789445606</v>
      </c>
      <c r="AL181" s="57">
        <f t="shared" si="78"/>
        <v>2321400</v>
      </c>
      <c r="AM181" s="57">
        <f t="shared" si="79"/>
        <v>3899952</v>
      </c>
      <c r="AN181" s="57">
        <f t="shared" si="80"/>
        <v>3899952</v>
      </c>
      <c r="AO181" s="57">
        <f t="shared" si="81"/>
        <v>2321400</v>
      </c>
      <c r="AP181" s="57">
        <f t="shared" si="82"/>
        <v>2321400</v>
      </c>
      <c r="AQ181" s="57">
        <f t="shared" si="83"/>
        <v>0</v>
      </c>
      <c r="AS181" s="20">
        <v>2019</v>
      </c>
      <c r="AT181" s="16">
        <f t="shared" si="87"/>
        <v>836951.1904761903</v>
      </c>
      <c r="AU181" s="16">
        <f t="shared" si="84"/>
        <v>1406077.9999999998</v>
      </c>
      <c r="AV181" s="16">
        <f t="shared" si="84"/>
        <v>1406077.9999999998</v>
      </c>
      <c r="AW181" s="16">
        <f t="shared" si="84"/>
        <v>836951.1904761903</v>
      </c>
      <c r="AX181" s="136">
        <f t="shared" si="84"/>
        <v>836951.1904761903</v>
      </c>
      <c r="AY181" s="16">
        <f t="shared" si="84"/>
        <v>0</v>
      </c>
      <c r="BA181" s="145">
        <v>2019</v>
      </c>
      <c r="BB181" s="16">
        <f>IF($D$14&lt;&gt;"Yes",0,IF($BA181&lt;$E$14,0,IF($BA181&gt;$J$14,0,VLOOKUP($H$14,Variable!$B$21:$AE$64,'Scenario 3'!$BA181-2015,FALSE))))</f>
        <v>0</v>
      </c>
      <c r="BC181" s="16">
        <f>IF($D$15&lt;&gt;"Yes",0,IF($BA181&lt;$E$15,0,IF($BA181&gt;$J$15,0,VLOOKUP($H$15,Variable!$B$21:$AE$64,'Scenario 3'!$BA181-2015,FALSE))))</f>
        <v>0</v>
      </c>
      <c r="BD181" s="16">
        <f>IF($D$16&lt;&gt;"Yes",0,IF($BA181&lt;$E$16,0,IF($BA181&gt;$J$16,0,VLOOKUP($H$16,Variable!$B$21:$AE$64,'Scenario 3'!$BA181-2015,FALSE))))</f>
        <v>0</v>
      </c>
      <c r="BE181" s="16">
        <f>IF($D$17&lt;&gt;"Yes",0,IF($BA181&lt;$E$17,0,IF($BA181&gt;$J$17,0,VLOOKUP($H$17,Variable!$B$21:$AE$64,'Scenario 3'!$BA181-2015,FALSE))))</f>
        <v>0</v>
      </c>
      <c r="BF181" s="16">
        <f>IF($D$18&lt;&gt;"Yes",0,IF($BA181&lt;$E$18,0,IF($BA181&gt;$J$18,0,VLOOKUP($H$18,Variable!$B$21:$AE$64,'Scenario 3'!$BA181-2015,FALSE))))</f>
        <v>0</v>
      </c>
      <c r="BG181" s="16">
        <f>IF($D$19&lt;&gt;"Yes",0,IF($BA181&lt;$E$19,0,IF($BA181&gt;$J$19,0,VLOOKUP($H$19,Variable!$B$21:$AE$64,'Scenario 3'!$BA181-2015,FALSE))))</f>
        <v>0</v>
      </c>
    </row>
    <row r="182" spans="1:59">
      <c r="A182" s="67"/>
      <c r="B182" s="67"/>
      <c r="C182" s="67"/>
      <c r="D182" s="67"/>
      <c r="E182" s="67"/>
      <c r="F182" s="67"/>
      <c r="G182" s="67"/>
      <c r="H182" s="20">
        <v>2020</v>
      </c>
      <c r="I182" s="16">
        <f t="shared" si="85"/>
        <v>1727308.9285714286</v>
      </c>
      <c r="J182" s="16">
        <f t="shared" si="70"/>
        <v>1727308.9285714286</v>
      </c>
      <c r="K182" s="16">
        <f t="shared" si="70"/>
        <v>2901879</v>
      </c>
      <c r="L182" s="16">
        <f t="shared" si="70"/>
        <v>1727308.9285714286</v>
      </c>
      <c r="M182" s="16">
        <f t="shared" si="70"/>
        <v>1727308.9285714286</v>
      </c>
      <c r="N182" s="16">
        <f t="shared" si="70"/>
        <v>0</v>
      </c>
      <c r="O182" s="67"/>
      <c r="P182" s="67"/>
      <c r="Q182" s="67"/>
      <c r="R182" s="67"/>
      <c r="S182" s="20">
        <v>2020</v>
      </c>
      <c r="T182" s="133">
        <f>HLOOKUP($S182,Variable!$B$15:$AE$16,2,FALSE)</f>
        <v>0.3720403481889008</v>
      </c>
      <c r="U182" s="57">
        <f t="shared" si="71"/>
        <v>2321400</v>
      </c>
      <c r="V182" s="57">
        <f t="shared" si="72"/>
        <v>2321400</v>
      </c>
      <c r="W182" s="57">
        <f t="shared" si="73"/>
        <v>3899952</v>
      </c>
      <c r="X182" s="57">
        <f t="shared" si="74"/>
        <v>2321400</v>
      </c>
      <c r="Y182" s="57">
        <f t="shared" si="75"/>
        <v>2321400</v>
      </c>
      <c r="Z182" s="57">
        <f t="shared" si="76"/>
        <v>0</v>
      </c>
      <c r="AB182" s="20">
        <v>2020</v>
      </c>
      <c r="AC182" s="16">
        <f t="shared" si="86"/>
        <v>863654.46428571432</v>
      </c>
      <c r="AD182" s="16">
        <f t="shared" si="77"/>
        <v>863654.46428571432</v>
      </c>
      <c r="AE182" s="16">
        <f t="shared" si="77"/>
        <v>1450939.5</v>
      </c>
      <c r="AF182" s="16">
        <f t="shared" si="77"/>
        <v>863654.46428571432</v>
      </c>
      <c r="AG182" s="136">
        <f t="shared" si="77"/>
        <v>863654.46428571432</v>
      </c>
      <c r="AH182" s="16">
        <f t="shared" si="77"/>
        <v>0</v>
      </c>
      <c r="AJ182" s="20">
        <v>2020</v>
      </c>
      <c r="AK182" s="133">
        <f>HLOOKUP($S182,Variable!$B$15:$AE$16,2,FALSE)</f>
        <v>0.3720403481889008</v>
      </c>
      <c r="AL182" s="57">
        <f t="shared" si="78"/>
        <v>2321400</v>
      </c>
      <c r="AM182" s="57">
        <f t="shared" si="79"/>
        <v>2321400</v>
      </c>
      <c r="AN182" s="57">
        <f t="shared" si="80"/>
        <v>3899952</v>
      </c>
      <c r="AO182" s="57">
        <f t="shared" si="81"/>
        <v>2321400</v>
      </c>
      <c r="AP182" s="57">
        <f t="shared" si="82"/>
        <v>2321400</v>
      </c>
      <c r="AQ182" s="57">
        <f t="shared" si="83"/>
        <v>0</v>
      </c>
      <c r="AS182" s="20">
        <v>2020</v>
      </c>
      <c r="AT182" s="16">
        <f t="shared" si="87"/>
        <v>863654.46428571432</v>
      </c>
      <c r="AU182" s="16">
        <f t="shared" si="84"/>
        <v>863654.46428571432</v>
      </c>
      <c r="AV182" s="16">
        <f t="shared" si="84"/>
        <v>1450939.5</v>
      </c>
      <c r="AW182" s="16">
        <f t="shared" si="84"/>
        <v>863654.46428571432</v>
      </c>
      <c r="AX182" s="136">
        <f t="shared" si="84"/>
        <v>863654.46428571432</v>
      </c>
      <c r="AY182" s="16">
        <f t="shared" si="84"/>
        <v>0</v>
      </c>
      <c r="BA182" s="145">
        <v>2020</v>
      </c>
      <c r="BB182" s="16">
        <f>IF($D$14&lt;&gt;"Yes",0,IF($BA182&lt;$E$14,0,IF($BA182&gt;$J$14,0,VLOOKUP($H$14,Variable!$B$21:$AE$64,'Scenario 3'!$BA182-2015,FALSE))))</f>
        <v>0</v>
      </c>
      <c r="BC182" s="16">
        <f>IF($D$15&lt;&gt;"Yes",0,IF($BA182&lt;$E$15,0,IF($BA182&gt;$J$15,0,VLOOKUP($H$15,Variable!$B$21:$AE$64,'Scenario 3'!$BA182-2015,FALSE))))</f>
        <v>0</v>
      </c>
      <c r="BD182" s="16">
        <f>IF($D$16&lt;&gt;"Yes",0,IF($BA182&lt;$E$16,0,IF($BA182&gt;$J$16,0,VLOOKUP($H$16,Variable!$B$21:$AE$64,'Scenario 3'!$BA182-2015,FALSE))))</f>
        <v>0</v>
      </c>
      <c r="BE182" s="16">
        <f>IF($D$17&lt;&gt;"Yes",0,IF($BA182&lt;$E$17,0,IF($BA182&gt;$J$17,0,VLOOKUP($H$17,Variable!$B$21:$AE$64,'Scenario 3'!$BA182-2015,FALSE))))</f>
        <v>0</v>
      </c>
      <c r="BF182" s="16">
        <f>IF($D$18&lt;&gt;"Yes",0,IF($BA182&lt;$E$18,0,IF($BA182&gt;$J$18,0,VLOOKUP($H$18,Variable!$B$21:$AE$64,'Scenario 3'!$BA182-2015,FALSE))))</f>
        <v>0</v>
      </c>
      <c r="BG182" s="16">
        <f>IF($D$19&lt;&gt;"Yes",0,IF($BA182&lt;$E$19,0,IF($BA182&gt;$J$19,0,VLOOKUP($H$19,Variable!$B$21:$AE$64,'Scenario 3'!$BA182-2015,FALSE))))</f>
        <v>0</v>
      </c>
    </row>
    <row r="183" spans="1:59">
      <c r="A183" s="67"/>
      <c r="B183" s="67"/>
      <c r="C183" s="67"/>
      <c r="D183" s="67"/>
      <c r="E183" s="67"/>
      <c r="F183" s="67"/>
      <c r="G183" s="67"/>
      <c r="H183" s="20">
        <v>2021</v>
      </c>
      <c r="I183" s="16">
        <f t="shared" si="85"/>
        <v>1794477.3809523808</v>
      </c>
      <c r="J183" s="16">
        <f t="shared" si="70"/>
        <v>1794477.3809523808</v>
      </c>
      <c r="K183" s="16">
        <f t="shared" si="70"/>
        <v>3014722</v>
      </c>
      <c r="L183" s="16">
        <f t="shared" si="70"/>
        <v>1794477.3809523808</v>
      </c>
      <c r="M183" s="16">
        <f t="shared" si="70"/>
        <v>1794477.3809523808</v>
      </c>
      <c r="N183" s="16">
        <f t="shared" si="70"/>
        <v>0</v>
      </c>
      <c r="O183" s="67"/>
      <c r="P183" s="67"/>
      <c r="Q183" s="67"/>
      <c r="R183" s="67"/>
      <c r="S183" s="20">
        <v>2021</v>
      </c>
      <c r="T183" s="133">
        <f>HLOOKUP($S183,Variable!$B$15:$AE$16,2,FALSE)</f>
        <v>0.38650757752915932</v>
      </c>
      <c r="U183" s="57">
        <f t="shared" si="71"/>
        <v>2321400</v>
      </c>
      <c r="V183" s="57">
        <f t="shared" si="72"/>
        <v>2321400</v>
      </c>
      <c r="W183" s="57">
        <f t="shared" si="73"/>
        <v>3899952</v>
      </c>
      <c r="X183" s="57">
        <f t="shared" si="74"/>
        <v>2321400</v>
      </c>
      <c r="Y183" s="57">
        <f t="shared" si="75"/>
        <v>2321400</v>
      </c>
      <c r="Z183" s="57">
        <f t="shared" si="76"/>
        <v>0</v>
      </c>
      <c r="AB183" s="20">
        <v>2021</v>
      </c>
      <c r="AC183" s="16">
        <f t="shared" si="86"/>
        <v>897238.69047619042</v>
      </c>
      <c r="AD183" s="16">
        <f t="shared" si="77"/>
        <v>897238.69047619042</v>
      </c>
      <c r="AE183" s="16">
        <f t="shared" si="77"/>
        <v>1507361</v>
      </c>
      <c r="AF183" s="16">
        <f t="shared" si="77"/>
        <v>897238.69047619042</v>
      </c>
      <c r="AG183" s="136">
        <f t="shared" si="77"/>
        <v>897238.69047619042</v>
      </c>
      <c r="AH183" s="16">
        <f t="shared" si="77"/>
        <v>0</v>
      </c>
      <c r="AJ183" s="20">
        <v>2021</v>
      </c>
      <c r="AK183" s="133">
        <f>HLOOKUP($S183,Variable!$B$15:$AE$16,2,FALSE)</f>
        <v>0.38650757752915932</v>
      </c>
      <c r="AL183" s="57">
        <f t="shared" si="78"/>
        <v>2321400</v>
      </c>
      <c r="AM183" s="57">
        <f t="shared" si="79"/>
        <v>2321400</v>
      </c>
      <c r="AN183" s="57">
        <f t="shared" si="80"/>
        <v>3899952</v>
      </c>
      <c r="AO183" s="57">
        <f t="shared" si="81"/>
        <v>2321400</v>
      </c>
      <c r="AP183" s="57">
        <f t="shared" si="82"/>
        <v>2321400</v>
      </c>
      <c r="AQ183" s="57">
        <f t="shared" si="83"/>
        <v>0</v>
      </c>
      <c r="AS183" s="20">
        <v>2021</v>
      </c>
      <c r="AT183" s="16">
        <f t="shared" si="87"/>
        <v>897238.69047619042</v>
      </c>
      <c r="AU183" s="16">
        <f t="shared" si="84"/>
        <v>897238.69047619042</v>
      </c>
      <c r="AV183" s="16">
        <f t="shared" si="84"/>
        <v>1507361</v>
      </c>
      <c r="AW183" s="16">
        <f t="shared" si="84"/>
        <v>897238.69047619042</v>
      </c>
      <c r="AX183" s="136">
        <f t="shared" si="84"/>
        <v>897238.69047619042</v>
      </c>
      <c r="AY183" s="16">
        <f t="shared" si="84"/>
        <v>0</v>
      </c>
      <c r="BA183" s="145">
        <v>2021</v>
      </c>
      <c r="BB183" s="16">
        <f>IF($D$14&lt;&gt;"Yes",0,IF($BA183&lt;$E$14,0,IF($BA183&gt;$J$14,0,VLOOKUP($H$14,Variable!$B$21:$AE$64,'Scenario 3'!$BA183-2015,FALSE))))</f>
        <v>0</v>
      </c>
      <c r="BC183" s="16">
        <f>IF($D$15&lt;&gt;"Yes",0,IF($BA183&lt;$E$15,0,IF($BA183&gt;$J$15,0,VLOOKUP($H$15,Variable!$B$21:$AE$64,'Scenario 3'!$BA183-2015,FALSE))))</f>
        <v>0</v>
      </c>
      <c r="BD183" s="16">
        <f>IF($D$16&lt;&gt;"Yes",0,IF($BA183&lt;$E$16,0,IF($BA183&gt;$J$16,0,VLOOKUP($H$16,Variable!$B$21:$AE$64,'Scenario 3'!$BA183-2015,FALSE))))</f>
        <v>0</v>
      </c>
      <c r="BE183" s="16">
        <f>IF($D$17&lt;&gt;"Yes",0,IF($BA183&lt;$E$17,0,IF($BA183&gt;$J$17,0,VLOOKUP($H$17,Variable!$B$21:$AE$64,'Scenario 3'!$BA183-2015,FALSE))))</f>
        <v>0</v>
      </c>
      <c r="BF183" s="16">
        <f>IF($D$18&lt;&gt;"Yes",0,IF($BA183&lt;$E$18,0,IF($BA183&gt;$J$18,0,VLOOKUP($H$18,Variable!$B$21:$AE$64,'Scenario 3'!$BA183-2015,FALSE))))</f>
        <v>0</v>
      </c>
      <c r="BG183" s="16">
        <f>IF($D$19&lt;&gt;"Yes",0,IF($BA183&lt;$E$19,0,IF($BA183&gt;$J$19,0,VLOOKUP($H$19,Variable!$B$21:$AE$64,'Scenario 3'!$BA183-2015,FALSE))))</f>
        <v>0</v>
      </c>
    </row>
    <row r="184" spans="1:59">
      <c r="A184" s="67"/>
      <c r="B184" s="67"/>
      <c r="C184" s="67"/>
      <c r="D184" s="67"/>
      <c r="E184" s="67"/>
      <c r="F184" s="67"/>
      <c r="G184" s="67"/>
      <c r="H184" s="20">
        <v>2022</v>
      </c>
      <c r="I184" s="16">
        <f t="shared" si="85"/>
        <v>1830366.9285714286</v>
      </c>
      <c r="J184" s="16">
        <f t="shared" si="70"/>
        <v>1830366.9285714286</v>
      </c>
      <c r="K184" s="16">
        <f t="shared" si="70"/>
        <v>1830366.9285714286</v>
      </c>
      <c r="L184" s="16">
        <f t="shared" si="70"/>
        <v>915183.46428571432</v>
      </c>
      <c r="M184" s="16">
        <f t="shared" si="70"/>
        <v>915183.46428571432</v>
      </c>
      <c r="N184" s="16">
        <f t="shared" si="70"/>
        <v>0</v>
      </c>
      <c r="O184" s="67"/>
      <c r="P184" s="67"/>
      <c r="Q184" s="67"/>
      <c r="R184" s="67"/>
      <c r="S184" s="20">
        <v>2022</v>
      </c>
      <c r="T184" s="133">
        <f>HLOOKUP($S184,Variable!$B$15:$AE$16,2,FALSE)</f>
        <v>0.39423772907974253</v>
      </c>
      <c r="U184" s="57">
        <f t="shared" si="71"/>
        <v>2321400</v>
      </c>
      <c r="V184" s="57">
        <f t="shared" si="72"/>
        <v>2321400</v>
      </c>
      <c r="W184" s="57">
        <f t="shared" si="73"/>
        <v>2321400</v>
      </c>
      <c r="X184" s="57">
        <f t="shared" si="74"/>
        <v>0</v>
      </c>
      <c r="Y184" s="57">
        <f t="shared" si="75"/>
        <v>0</v>
      </c>
      <c r="Z184" s="57">
        <f t="shared" si="76"/>
        <v>0</v>
      </c>
      <c r="AB184" s="20">
        <v>2022</v>
      </c>
      <c r="AC184" s="16">
        <f t="shared" si="86"/>
        <v>915183.46428571432</v>
      </c>
      <c r="AD184" s="16">
        <f t="shared" si="77"/>
        <v>915183.46428571432</v>
      </c>
      <c r="AE184" s="16">
        <f t="shared" si="77"/>
        <v>915183.46428571432</v>
      </c>
      <c r="AF184" s="16">
        <f t="shared" si="77"/>
        <v>0</v>
      </c>
      <c r="AG184" s="136">
        <f t="shared" si="77"/>
        <v>0</v>
      </c>
      <c r="AH184" s="16">
        <f t="shared" si="77"/>
        <v>0</v>
      </c>
      <c r="AJ184" s="20">
        <v>2022</v>
      </c>
      <c r="AK184" s="133">
        <f>HLOOKUP($S184,Variable!$B$15:$AE$16,2,FALSE)</f>
        <v>0.39423772907974253</v>
      </c>
      <c r="AL184" s="57">
        <f t="shared" si="78"/>
        <v>2321400</v>
      </c>
      <c r="AM184" s="57">
        <f t="shared" si="79"/>
        <v>2321400</v>
      </c>
      <c r="AN184" s="57">
        <f t="shared" si="80"/>
        <v>2321400</v>
      </c>
      <c r="AO184" s="57">
        <f t="shared" si="81"/>
        <v>2321400</v>
      </c>
      <c r="AP184" s="57">
        <f t="shared" si="82"/>
        <v>2321400</v>
      </c>
      <c r="AQ184" s="57">
        <f t="shared" si="83"/>
        <v>0</v>
      </c>
      <c r="AS184" s="20">
        <v>2022</v>
      </c>
      <c r="AT184" s="16">
        <f t="shared" si="87"/>
        <v>915183.46428571432</v>
      </c>
      <c r="AU184" s="16">
        <f t="shared" si="84"/>
        <v>915183.46428571432</v>
      </c>
      <c r="AV184" s="16">
        <f t="shared" si="84"/>
        <v>915183.46428571432</v>
      </c>
      <c r="AW184" s="16">
        <f t="shared" si="84"/>
        <v>915183.46428571432</v>
      </c>
      <c r="AX184" s="136">
        <f t="shared" si="84"/>
        <v>915183.46428571432</v>
      </c>
      <c r="AY184" s="16">
        <f t="shared" si="84"/>
        <v>0</v>
      </c>
      <c r="BA184" s="145">
        <v>2022</v>
      </c>
      <c r="BB184" s="16">
        <f>IF($D$14&lt;&gt;"Yes",0,IF($BA184&lt;$E$14,0,IF($BA184&gt;$J$14,0,VLOOKUP($H$14,Variable!$B$21:$AE$64,'Scenario 3'!$BA184-2015,FALSE))))</f>
        <v>0</v>
      </c>
      <c r="BC184" s="16">
        <f>IF($D$15&lt;&gt;"Yes",0,IF($BA184&lt;$E$15,0,IF($BA184&gt;$J$15,0,VLOOKUP($H$15,Variable!$B$21:$AE$64,'Scenario 3'!$BA184-2015,FALSE))))</f>
        <v>0</v>
      </c>
      <c r="BD184" s="16">
        <f>IF($D$16&lt;&gt;"Yes",0,IF($BA184&lt;$E$16,0,IF($BA184&gt;$J$16,0,VLOOKUP($H$16,Variable!$B$21:$AE$64,'Scenario 3'!$BA184-2015,FALSE))))</f>
        <v>0</v>
      </c>
      <c r="BE184" s="16">
        <f>IF($D$17&lt;&gt;"Yes",0,IF($BA184&lt;$E$17,0,IF($BA184&gt;$J$17,0,VLOOKUP($H$17,Variable!$B$21:$AE$64,'Scenario 3'!$BA184-2015,FALSE))))</f>
        <v>0</v>
      </c>
      <c r="BF184" s="16">
        <f>IF($D$18&lt;&gt;"Yes",0,IF($BA184&lt;$E$18,0,IF($BA184&gt;$J$18,0,VLOOKUP($H$18,Variable!$B$21:$AE$64,'Scenario 3'!$BA184-2015,FALSE))))</f>
        <v>0</v>
      </c>
      <c r="BG184" s="16">
        <f>IF($D$19&lt;&gt;"Yes",0,IF($BA184&lt;$E$19,0,IF($BA184&gt;$J$19,0,VLOOKUP($H$19,Variable!$B$21:$AE$64,'Scenario 3'!$BA184-2015,FALSE))))</f>
        <v>0</v>
      </c>
    </row>
    <row r="185" spans="1:59">
      <c r="A185" s="67"/>
      <c r="B185" s="67"/>
      <c r="C185" s="67"/>
      <c r="D185" s="67"/>
      <c r="E185" s="67"/>
      <c r="F185" s="67"/>
      <c r="G185" s="67"/>
      <c r="H185" s="20">
        <v>2023</v>
      </c>
      <c r="I185" s="16">
        <f t="shared" si="85"/>
        <v>1866974.267142857</v>
      </c>
      <c r="J185" s="16">
        <f t="shared" si="70"/>
        <v>1866974.267142857</v>
      </c>
      <c r="K185" s="16">
        <f t="shared" si="70"/>
        <v>1866974.267142857</v>
      </c>
      <c r="L185" s="16">
        <f t="shared" si="70"/>
        <v>933487.13357142848</v>
      </c>
      <c r="M185" s="16">
        <f t="shared" si="70"/>
        <v>933487.13357142848</v>
      </c>
      <c r="N185" s="16">
        <f t="shared" si="70"/>
        <v>0</v>
      </c>
      <c r="O185" s="67"/>
      <c r="P185" s="67"/>
      <c r="Q185" s="67"/>
      <c r="R185" s="67"/>
      <c r="S185" s="20">
        <v>2023</v>
      </c>
      <c r="T185" s="133">
        <f>HLOOKUP($S185,Variable!$B$15:$AE$16,2,FALSE)</f>
        <v>0.40212248366133735</v>
      </c>
      <c r="U185" s="57">
        <f t="shared" si="71"/>
        <v>2321400</v>
      </c>
      <c r="V185" s="57">
        <f t="shared" si="72"/>
        <v>2321400</v>
      </c>
      <c r="W185" s="57">
        <f t="shared" si="73"/>
        <v>2321400</v>
      </c>
      <c r="X185" s="57">
        <f t="shared" si="74"/>
        <v>0</v>
      </c>
      <c r="Y185" s="57">
        <f t="shared" si="75"/>
        <v>0</v>
      </c>
      <c r="Z185" s="57">
        <f t="shared" si="76"/>
        <v>0</v>
      </c>
      <c r="AB185" s="20">
        <v>2023</v>
      </c>
      <c r="AC185" s="16">
        <f t="shared" si="86"/>
        <v>933487.13357142848</v>
      </c>
      <c r="AD185" s="16">
        <f t="shared" si="77"/>
        <v>933487.13357142848</v>
      </c>
      <c r="AE185" s="16">
        <f t="shared" si="77"/>
        <v>933487.13357142848</v>
      </c>
      <c r="AF185" s="16">
        <f t="shared" si="77"/>
        <v>0</v>
      </c>
      <c r="AG185" s="136">
        <f t="shared" si="77"/>
        <v>0</v>
      </c>
      <c r="AH185" s="16">
        <f t="shared" si="77"/>
        <v>0</v>
      </c>
      <c r="AJ185" s="20">
        <v>2023</v>
      </c>
      <c r="AK185" s="133">
        <f>HLOOKUP($S185,Variable!$B$15:$AE$16,2,FALSE)</f>
        <v>0.40212248366133735</v>
      </c>
      <c r="AL185" s="57">
        <f t="shared" si="78"/>
        <v>2321400</v>
      </c>
      <c r="AM185" s="57">
        <f t="shared" si="79"/>
        <v>2321400</v>
      </c>
      <c r="AN185" s="57">
        <f t="shared" si="80"/>
        <v>2321400</v>
      </c>
      <c r="AO185" s="57">
        <f t="shared" si="81"/>
        <v>2321400</v>
      </c>
      <c r="AP185" s="57">
        <f t="shared" si="82"/>
        <v>2321400</v>
      </c>
      <c r="AQ185" s="57">
        <f t="shared" si="83"/>
        <v>0</v>
      </c>
      <c r="AS185" s="20">
        <v>2023</v>
      </c>
      <c r="AT185" s="16">
        <f t="shared" si="87"/>
        <v>933487.13357142848</v>
      </c>
      <c r="AU185" s="16">
        <f t="shared" si="84"/>
        <v>933487.13357142848</v>
      </c>
      <c r="AV185" s="16">
        <f t="shared" si="84"/>
        <v>933487.13357142848</v>
      </c>
      <c r="AW185" s="16">
        <f t="shared" si="84"/>
        <v>933487.13357142848</v>
      </c>
      <c r="AX185" s="136">
        <f t="shared" si="84"/>
        <v>933487.13357142848</v>
      </c>
      <c r="AY185" s="16">
        <f t="shared" si="84"/>
        <v>0</v>
      </c>
      <c r="BA185" s="145">
        <v>2023</v>
      </c>
      <c r="BB185" s="16">
        <f>IF($D$14&lt;&gt;"Yes",0,IF($BA185&lt;$E$14,0,IF($BA185&gt;$J$14,0,VLOOKUP($H$14,Variable!$B$21:$AE$64,'Scenario 3'!$BA185-2015,FALSE))))</f>
        <v>0</v>
      </c>
      <c r="BC185" s="16">
        <f>IF($D$15&lt;&gt;"Yes",0,IF($BA185&lt;$E$15,0,IF($BA185&gt;$J$15,0,VLOOKUP($H$15,Variable!$B$21:$AE$64,'Scenario 3'!$BA185-2015,FALSE))))</f>
        <v>0</v>
      </c>
      <c r="BD185" s="16">
        <f>IF($D$16&lt;&gt;"Yes",0,IF($BA185&lt;$E$16,0,IF($BA185&gt;$J$16,0,VLOOKUP($H$16,Variable!$B$21:$AE$64,'Scenario 3'!$BA185-2015,FALSE))))</f>
        <v>0</v>
      </c>
      <c r="BE185" s="16">
        <f>IF($D$17&lt;&gt;"Yes",0,IF($BA185&lt;$E$17,0,IF($BA185&gt;$J$17,0,VLOOKUP($H$17,Variable!$B$21:$AE$64,'Scenario 3'!$BA185-2015,FALSE))))</f>
        <v>0</v>
      </c>
      <c r="BF185" s="16">
        <f>IF($D$18&lt;&gt;"Yes",0,IF($BA185&lt;$E$18,0,IF($BA185&gt;$J$18,0,VLOOKUP($H$18,Variable!$B$21:$AE$64,'Scenario 3'!$BA185-2015,FALSE))))</f>
        <v>0</v>
      </c>
      <c r="BG185" s="16">
        <f>IF($D$19&lt;&gt;"Yes",0,IF($BA185&lt;$E$19,0,IF($BA185&gt;$J$19,0,VLOOKUP($H$19,Variable!$B$21:$AE$64,'Scenario 3'!$BA185-2015,FALSE))))</f>
        <v>0</v>
      </c>
    </row>
    <row r="186" spans="1:59">
      <c r="A186" s="67"/>
      <c r="B186" s="67"/>
      <c r="C186" s="67"/>
      <c r="D186" s="67"/>
      <c r="E186" s="67"/>
      <c r="F186" s="67"/>
      <c r="G186" s="67"/>
      <c r="H186" s="20">
        <v>2024</v>
      </c>
      <c r="I186" s="16">
        <f t="shared" si="85"/>
        <v>1904313.7524857142</v>
      </c>
      <c r="J186" s="16">
        <f t="shared" si="70"/>
        <v>1904313.7524857142</v>
      </c>
      <c r="K186" s="16">
        <f t="shared" si="70"/>
        <v>0</v>
      </c>
      <c r="L186" s="16">
        <f t="shared" si="70"/>
        <v>952156.87624285708</v>
      </c>
      <c r="M186" s="16">
        <f t="shared" si="70"/>
        <v>952156.87624285708</v>
      </c>
      <c r="N186" s="16">
        <f t="shared" si="70"/>
        <v>0</v>
      </c>
      <c r="O186" s="67"/>
      <c r="P186" s="67"/>
      <c r="Q186" s="67"/>
      <c r="R186" s="67"/>
      <c r="S186" s="20">
        <v>2024</v>
      </c>
      <c r="T186" s="133">
        <f>HLOOKUP($S186,Variable!$B$15:$AE$16,2,FALSE)</f>
        <v>0.41016493333456411</v>
      </c>
      <c r="U186" s="57">
        <f t="shared" si="71"/>
        <v>2321400</v>
      </c>
      <c r="V186" s="57">
        <f t="shared" si="72"/>
        <v>2321400</v>
      </c>
      <c r="W186" s="57">
        <f t="shared" si="73"/>
        <v>0</v>
      </c>
      <c r="X186" s="57">
        <f t="shared" si="74"/>
        <v>0</v>
      </c>
      <c r="Y186" s="57">
        <f t="shared" si="75"/>
        <v>0</v>
      </c>
      <c r="Z186" s="57">
        <f t="shared" si="76"/>
        <v>0</v>
      </c>
      <c r="AB186" s="20">
        <v>2024</v>
      </c>
      <c r="AC186" s="16">
        <f t="shared" si="86"/>
        <v>952156.87624285708</v>
      </c>
      <c r="AD186" s="16">
        <f t="shared" si="77"/>
        <v>952156.87624285708</v>
      </c>
      <c r="AE186" s="16">
        <f t="shared" si="77"/>
        <v>0</v>
      </c>
      <c r="AF186" s="16">
        <f t="shared" si="77"/>
        <v>0</v>
      </c>
      <c r="AG186" s="136">
        <f t="shared" si="77"/>
        <v>0</v>
      </c>
      <c r="AH186" s="16">
        <f t="shared" si="77"/>
        <v>0</v>
      </c>
      <c r="AJ186" s="20">
        <v>2024</v>
      </c>
      <c r="AK186" s="133">
        <f>HLOOKUP($S186,Variable!$B$15:$AE$16,2,FALSE)</f>
        <v>0.41016493333456411</v>
      </c>
      <c r="AL186" s="57">
        <f t="shared" si="78"/>
        <v>2321400</v>
      </c>
      <c r="AM186" s="57">
        <f t="shared" si="79"/>
        <v>2321400</v>
      </c>
      <c r="AN186" s="57">
        <f t="shared" si="80"/>
        <v>0</v>
      </c>
      <c r="AO186" s="57">
        <f t="shared" si="81"/>
        <v>2321400</v>
      </c>
      <c r="AP186" s="57">
        <f t="shared" si="82"/>
        <v>2321400</v>
      </c>
      <c r="AQ186" s="57">
        <f t="shared" si="83"/>
        <v>0</v>
      </c>
      <c r="AS186" s="20">
        <v>2024</v>
      </c>
      <c r="AT186" s="16">
        <f t="shared" si="87"/>
        <v>952156.87624285708</v>
      </c>
      <c r="AU186" s="16">
        <f t="shared" si="84"/>
        <v>952156.87624285708</v>
      </c>
      <c r="AV186" s="16">
        <f t="shared" si="84"/>
        <v>0</v>
      </c>
      <c r="AW186" s="16">
        <f t="shared" si="84"/>
        <v>952156.87624285708</v>
      </c>
      <c r="AX186" s="136">
        <f t="shared" si="84"/>
        <v>952156.87624285708</v>
      </c>
      <c r="AY186" s="16">
        <f t="shared" si="84"/>
        <v>0</v>
      </c>
      <c r="BA186" s="145">
        <v>2024</v>
      </c>
      <c r="BB186" s="16">
        <f>IF($D$14&lt;&gt;"Yes",0,IF($BA186&lt;$E$14,0,IF($BA186&gt;$J$14,0,VLOOKUP($H$14,Variable!$B$21:$AE$64,'Scenario 3'!$BA186-2015,FALSE))))</f>
        <v>0</v>
      </c>
      <c r="BC186" s="16">
        <f>IF($D$15&lt;&gt;"Yes",0,IF($BA186&lt;$E$15,0,IF($BA186&gt;$J$15,0,VLOOKUP($H$15,Variable!$B$21:$AE$64,'Scenario 3'!$BA186-2015,FALSE))))</f>
        <v>0</v>
      </c>
      <c r="BD186" s="16">
        <f>IF($D$16&lt;&gt;"Yes",0,IF($BA186&lt;$E$16,0,IF($BA186&gt;$J$16,0,VLOOKUP($H$16,Variable!$B$21:$AE$64,'Scenario 3'!$BA186-2015,FALSE))))</f>
        <v>0</v>
      </c>
      <c r="BE186" s="16">
        <f>IF($D$17&lt;&gt;"Yes",0,IF($BA186&lt;$E$17,0,IF($BA186&gt;$J$17,0,VLOOKUP($H$17,Variable!$B$21:$AE$64,'Scenario 3'!$BA186-2015,FALSE))))</f>
        <v>0</v>
      </c>
      <c r="BF186" s="16">
        <f>IF($D$18&lt;&gt;"Yes",0,IF($BA186&lt;$E$18,0,IF($BA186&gt;$J$18,0,VLOOKUP($H$18,Variable!$B$21:$AE$64,'Scenario 3'!$BA186-2015,FALSE))))</f>
        <v>0</v>
      </c>
      <c r="BG186" s="16">
        <f>IF($D$19&lt;&gt;"Yes",0,IF($BA186&lt;$E$19,0,IF($BA186&gt;$J$19,0,VLOOKUP($H$19,Variable!$B$21:$AE$64,'Scenario 3'!$BA186-2015,FALSE))))</f>
        <v>0</v>
      </c>
    </row>
    <row r="187" spans="1:59">
      <c r="A187" s="67"/>
      <c r="B187" s="67"/>
      <c r="C187" s="67"/>
      <c r="D187" s="67"/>
      <c r="E187" s="67"/>
      <c r="F187" s="67"/>
      <c r="G187" s="67"/>
      <c r="H187" s="20">
        <v>2025</v>
      </c>
      <c r="I187" s="16">
        <f t="shared" si="85"/>
        <v>1942400.0275354285</v>
      </c>
      <c r="J187" s="16">
        <f t="shared" si="70"/>
        <v>1942400.0275354285</v>
      </c>
      <c r="K187" s="16">
        <f t="shared" si="70"/>
        <v>0</v>
      </c>
      <c r="L187" s="16">
        <f t="shared" si="70"/>
        <v>0</v>
      </c>
      <c r="M187" s="16">
        <f t="shared" si="70"/>
        <v>971200.01376771426</v>
      </c>
      <c r="N187" s="16">
        <f t="shared" si="70"/>
        <v>0</v>
      </c>
      <c r="O187" s="67"/>
      <c r="P187" s="67"/>
      <c r="Q187" s="67"/>
      <c r="R187" s="67"/>
      <c r="S187" s="20">
        <v>2025</v>
      </c>
      <c r="T187" s="133">
        <f>HLOOKUP($S187,Variable!$B$15:$AE$16,2,FALSE)</f>
        <v>0.41836823200125539</v>
      </c>
      <c r="U187" s="57">
        <f t="shared" si="71"/>
        <v>2321400</v>
      </c>
      <c r="V187" s="57">
        <f t="shared" si="72"/>
        <v>2321400</v>
      </c>
      <c r="W187" s="57">
        <f t="shared" si="73"/>
        <v>0</v>
      </c>
      <c r="X187" s="57">
        <f t="shared" si="74"/>
        <v>0</v>
      </c>
      <c r="Y187" s="57">
        <f t="shared" si="75"/>
        <v>0</v>
      </c>
      <c r="Z187" s="57">
        <f t="shared" si="76"/>
        <v>0</v>
      </c>
      <c r="AB187" s="20">
        <v>2025</v>
      </c>
      <c r="AC187" s="16">
        <f t="shared" si="86"/>
        <v>971200.01376771426</v>
      </c>
      <c r="AD187" s="16">
        <f t="shared" si="77"/>
        <v>971200.01376771426</v>
      </c>
      <c r="AE187" s="16">
        <f t="shared" si="77"/>
        <v>0</v>
      </c>
      <c r="AF187" s="16">
        <f t="shared" si="77"/>
        <v>0</v>
      </c>
      <c r="AG187" s="136">
        <f t="shared" si="77"/>
        <v>0</v>
      </c>
      <c r="AH187" s="16">
        <f t="shared" si="77"/>
        <v>0</v>
      </c>
      <c r="AJ187" s="20">
        <v>2025</v>
      </c>
      <c r="AK187" s="133">
        <f>HLOOKUP($S187,Variable!$B$15:$AE$16,2,FALSE)</f>
        <v>0.41836823200125539</v>
      </c>
      <c r="AL187" s="57">
        <f t="shared" si="78"/>
        <v>2321400</v>
      </c>
      <c r="AM187" s="57">
        <f t="shared" si="79"/>
        <v>2321400</v>
      </c>
      <c r="AN187" s="57">
        <f t="shared" si="80"/>
        <v>0</v>
      </c>
      <c r="AO187" s="57">
        <f t="shared" si="81"/>
        <v>0</v>
      </c>
      <c r="AP187" s="57">
        <f t="shared" si="82"/>
        <v>2321400</v>
      </c>
      <c r="AQ187" s="57">
        <f t="shared" si="83"/>
        <v>0</v>
      </c>
      <c r="AS187" s="20">
        <v>2025</v>
      </c>
      <c r="AT187" s="16">
        <f t="shared" si="87"/>
        <v>971200.01376771426</v>
      </c>
      <c r="AU187" s="16">
        <f t="shared" si="84"/>
        <v>971200.01376771426</v>
      </c>
      <c r="AV187" s="16">
        <f t="shared" si="84"/>
        <v>0</v>
      </c>
      <c r="AW187" s="16">
        <f t="shared" si="84"/>
        <v>0</v>
      </c>
      <c r="AX187" s="136">
        <f t="shared" si="84"/>
        <v>971200.01376771426</v>
      </c>
      <c r="AY187" s="16">
        <f t="shared" si="84"/>
        <v>0</v>
      </c>
      <c r="BA187" s="145">
        <v>2025</v>
      </c>
      <c r="BB187" s="16">
        <f>IF($D$14&lt;&gt;"Yes",0,IF($BA187&lt;$E$14,0,IF($BA187&gt;$J$14,0,VLOOKUP($H$14,Variable!$B$21:$AE$64,'Scenario 3'!$BA187-2015,FALSE))))</f>
        <v>0</v>
      </c>
      <c r="BC187" s="16">
        <f>IF($D$15&lt;&gt;"Yes",0,IF($BA187&lt;$E$15,0,IF($BA187&gt;$J$15,0,VLOOKUP($H$15,Variable!$B$21:$AE$64,'Scenario 3'!$BA187-2015,FALSE))))</f>
        <v>0</v>
      </c>
      <c r="BD187" s="16">
        <f>IF($D$16&lt;&gt;"Yes",0,IF($BA187&lt;$E$16,0,IF($BA187&gt;$J$16,0,VLOOKUP($H$16,Variable!$B$21:$AE$64,'Scenario 3'!$BA187-2015,FALSE))))</f>
        <v>0</v>
      </c>
      <c r="BE187" s="16">
        <f>IF($D$17&lt;&gt;"Yes",0,IF($BA187&lt;$E$17,0,IF($BA187&gt;$J$17,0,VLOOKUP($H$17,Variable!$B$21:$AE$64,'Scenario 3'!$BA187-2015,FALSE))))</f>
        <v>0</v>
      </c>
      <c r="BF187" s="16">
        <f>IF($D$18&lt;&gt;"Yes",0,IF($BA187&lt;$E$18,0,IF($BA187&gt;$J$18,0,VLOOKUP($H$18,Variable!$B$21:$AE$64,'Scenario 3'!$BA187-2015,FALSE))))</f>
        <v>0</v>
      </c>
      <c r="BG187" s="16">
        <f>IF($D$19&lt;&gt;"Yes",0,IF($BA187&lt;$E$19,0,IF($BA187&gt;$J$19,0,VLOOKUP($H$19,Variable!$B$21:$AE$64,'Scenario 3'!$BA187-2015,FALSE))))</f>
        <v>0</v>
      </c>
    </row>
    <row r="188" spans="1:59">
      <c r="A188" s="67"/>
      <c r="B188" s="67"/>
      <c r="C188" s="67"/>
      <c r="D188" s="67"/>
      <c r="E188" s="67"/>
      <c r="F188" s="67"/>
      <c r="G188" s="67"/>
      <c r="H188" s="20">
        <v>2026</v>
      </c>
      <c r="I188" s="16">
        <f t="shared" si="85"/>
        <v>1981248.028086137</v>
      </c>
      <c r="J188" s="16">
        <f t="shared" si="70"/>
        <v>0</v>
      </c>
      <c r="K188" s="16">
        <f t="shared" si="70"/>
        <v>0</v>
      </c>
      <c r="L188" s="16">
        <f t="shared" si="70"/>
        <v>0</v>
      </c>
      <c r="M188" s="16">
        <f t="shared" si="70"/>
        <v>990624.01404306851</v>
      </c>
      <c r="N188" s="16">
        <f t="shared" si="70"/>
        <v>0</v>
      </c>
      <c r="O188" s="67"/>
      <c r="P188" s="67"/>
      <c r="Q188" s="67"/>
      <c r="R188" s="67"/>
      <c r="S188" s="20">
        <v>2026</v>
      </c>
      <c r="T188" s="133">
        <f>HLOOKUP($S188,Variable!$B$15:$AE$16,2,FALSE)</f>
        <v>0.42673559664128047</v>
      </c>
      <c r="U188" s="57">
        <f t="shared" si="71"/>
        <v>2321400</v>
      </c>
      <c r="V188" s="57">
        <f t="shared" si="72"/>
        <v>0</v>
      </c>
      <c r="W188" s="57">
        <f t="shared" si="73"/>
        <v>0</v>
      </c>
      <c r="X188" s="57">
        <f t="shared" si="74"/>
        <v>0</v>
      </c>
      <c r="Y188" s="57">
        <f t="shared" si="75"/>
        <v>0</v>
      </c>
      <c r="Z188" s="57">
        <f t="shared" si="76"/>
        <v>0</v>
      </c>
      <c r="AB188" s="20">
        <v>2026</v>
      </c>
      <c r="AC188" s="16">
        <f t="shared" si="86"/>
        <v>990624.01404306851</v>
      </c>
      <c r="AD188" s="16">
        <f t="shared" si="77"/>
        <v>0</v>
      </c>
      <c r="AE188" s="16">
        <f t="shared" si="77"/>
        <v>0</v>
      </c>
      <c r="AF188" s="16">
        <f t="shared" si="77"/>
        <v>0</v>
      </c>
      <c r="AG188" s="136">
        <f t="shared" si="77"/>
        <v>0</v>
      </c>
      <c r="AH188" s="16">
        <f t="shared" si="77"/>
        <v>0</v>
      </c>
      <c r="AJ188" s="20">
        <v>2026</v>
      </c>
      <c r="AK188" s="133">
        <f>HLOOKUP($S188,Variable!$B$15:$AE$16,2,FALSE)</f>
        <v>0.42673559664128047</v>
      </c>
      <c r="AL188" s="57">
        <f t="shared" si="78"/>
        <v>2321400</v>
      </c>
      <c r="AM188" s="57">
        <f t="shared" si="79"/>
        <v>0</v>
      </c>
      <c r="AN188" s="57">
        <f t="shared" si="80"/>
        <v>0</v>
      </c>
      <c r="AO188" s="57">
        <f t="shared" si="81"/>
        <v>0</v>
      </c>
      <c r="AP188" s="57">
        <f t="shared" si="82"/>
        <v>2321400</v>
      </c>
      <c r="AQ188" s="57">
        <f t="shared" si="83"/>
        <v>0</v>
      </c>
      <c r="AS188" s="20">
        <v>2026</v>
      </c>
      <c r="AT188" s="16">
        <f t="shared" si="87"/>
        <v>990624.01404306851</v>
      </c>
      <c r="AU188" s="16">
        <f t="shared" si="84"/>
        <v>0</v>
      </c>
      <c r="AV188" s="16">
        <f t="shared" si="84"/>
        <v>0</v>
      </c>
      <c r="AW188" s="16">
        <f t="shared" si="84"/>
        <v>0</v>
      </c>
      <c r="AX188" s="136">
        <f t="shared" si="84"/>
        <v>990624.01404306851</v>
      </c>
      <c r="AY188" s="16">
        <f t="shared" si="84"/>
        <v>0</v>
      </c>
      <c r="BA188" s="145">
        <v>2026</v>
      </c>
      <c r="BB188" s="16">
        <f>IF($D$14&lt;&gt;"Yes",0,IF($BA188&lt;$E$14,0,IF($BA188&gt;$J$14,0,VLOOKUP($H$14,Variable!$B$21:$AE$64,'Scenario 3'!$BA188-2015,FALSE))))</f>
        <v>0</v>
      </c>
      <c r="BC188" s="16">
        <f>IF($D$15&lt;&gt;"Yes",0,IF($BA188&lt;$E$15,0,IF($BA188&gt;$J$15,0,VLOOKUP($H$15,Variable!$B$21:$AE$64,'Scenario 3'!$BA188-2015,FALSE))))</f>
        <v>0</v>
      </c>
      <c r="BD188" s="16">
        <f>IF($D$16&lt;&gt;"Yes",0,IF($BA188&lt;$E$16,0,IF($BA188&gt;$J$16,0,VLOOKUP($H$16,Variable!$B$21:$AE$64,'Scenario 3'!$BA188-2015,FALSE))))</f>
        <v>0</v>
      </c>
      <c r="BE188" s="16">
        <f>IF($D$17&lt;&gt;"Yes",0,IF($BA188&lt;$E$17,0,IF($BA188&gt;$J$17,0,VLOOKUP($H$17,Variable!$B$21:$AE$64,'Scenario 3'!$BA188-2015,FALSE))))</f>
        <v>0</v>
      </c>
      <c r="BF188" s="16">
        <f>IF($D$18&lt;&gt;"Yes",0,IF($BA188&lt;$E$18,0,IF($BA188&gt;$J$18,0,VLOOKUP($H$18,Variable!$B$21:$AE$64,'Scenario 3'!$BA188-2015,FALSE))))</f>
        <v>0</v>
      </c>
      <c r="BG188" s="16">
        <f>IF($D$19&lt;&gt;"Yes",0,IF($BA188&lt;$E$19,0,IF($BA188&gt;$J$19,0,VLOOKUP($H$19,Variable!$B$21:$AE$64,'Scenario 3'!$BA188-2015,FALSE))))</f>
        <v>0</v>
      </c>
    </row>
    <row r="189" spans="1:59">
      <c r="A189" s="67"/>
      <c r="B189" s="67"/>
      <c r="C189" s="67"/>
      <c r="D189" s="67"/>
      <c r="E189" s="67"/>
      <c r="F189" s="67"/>
      <c r="G189" s="67"/>
      <c r="H189" s="20">
        <v>2027</v>
      </c>
      <c r="I189" s="16">
        <f t="shared" si="85"/>
        <v>0</v>
      </c>
      <c r="J189" s="16">
        <f t="shared" si="70"/>
        <v>0</v>
      </c>
      <c r="K189" s="16">
        <f t="shared" si="70"/>
        <v>0</v>
      </c>
      <c r="L189" s="16">
        <f t="shared" si="70"/>
        <v>0</v>
      </c>
      <c r="M189" s="16">
        <f t="shared" si="70"/>
        <v>0</v>
      </c>
      <c r="N189" s="16">
        <f t="shared" si="70"/>
        <v>0</v>
      </c>
      <c r="O189" s="67"/>
      <c r="P189" s="67"/>
      <c r="Q189" s="67"/>
      <c r="R189" s="67"/>
      <c r="S189" s="20">
        <v>2027</v>
      </c>
      <c r="T189" s="133">
        <f>HLOOKUP($S189,Variable!$B$15:$AE$16,2,FALSE)</f>
        <v>0.43527030857410615</v>
      </c>
      <c r="U189" s="57">
        <f t="shared" si="71"/>
        <v>0</v>
      </c>
      <c r="V189" s="57">
        <f t="shared" si="72"/>
        <v>0</v>
      </c>
      <c r="W189" s="57">
        <f t="shared" si="73"/>
        <v>0</v>
      </c>
      <c r="X189" s="57">
        <f t="shared" si="74"/>
        <v>0</v>
      </c>
      <c r="Y189" s="57">
        <f t="shared" si="75"/>
        <v>0</v>
      </c>
      <c r="Z189" s="57">
        <f t="shared" si="76"/>
        <v>0</v>
      </c>
      <c r="AB189" s="20">
        <v>2027</v>
      </c>
      <c r="AC189" s="16">
        <f t="shared" si="86"/>
        <v>0</v>
      </c>
      <c r="AD189" s="16">
        <f t="shared" si="77"/>
        <v>0</v>
      </c>
      <c r="AE189" s="16">
        <f t="shared" si="77"/>
        <v>0</v>
      </c>
      <c r="AF189" s="16">
        <f t="shared" si="77"/>
        <v>0</v>
      </c>
      <c r="AG189" s="136">
        <f t="shared" si="77"/>
        <v>0</v>
      </c>
      <c r="AH189" s="16">
        <f t="shared" si="77"/>
        <v>0</v>
      </c>
      <c r="AJ189" s="20">
        <v>2027</v>
      </c>
      <c r="AK189" s="133">
        <f>HLOOKUP($S189,Variable!$B$15:$AE$16,2,FALSE)</f>
        <v>0.43527030857410615</v>
      </c>
      <c r="AL189" s="57">
        <f t="shared" si="78"/>
        <v>0</v>
      </c>
      <c r="AM189" s="57">
        <f t="shared" si="79"/>
        <v>0</v>
      </c>
      <c r="AN189" s="57">
        <f t="shared" si="80"/>
        <v>0</v>
      </c>
      <c r="AO189" s="57">
        <f t="shared" si="81"/>
        <v>0</v>
      </c>
      <c r="AP189" s="57">
        <f t="shared" si="82"/>
        <v>0</v>
      </c>
      <c r="AQ189" s="57">
        <f t="shared" si="83"/>
        <v>0</v>
      </c>
      <c r="AS189" s="20">
        <v>2027</v>
      </c>
      <c r="AT189" s="16">
        <f t="shared" si="87"/>
        <v>0</v>
      </c>
      <c r="AU189" s="16">
        <f t="shared" si="84"/>
        <v>0</v>
      </c>
      <c r="AV189" s="16">
        <f t="shared" si="84"/>
        <v>0</v>
      </c>
      <c r="AW189" s="16">
        <f t="shared" si="84"/>
        <v>0</v>
      </c>
      <c r="AX189" s="136">
        <f t="shared" si="84"/>
        <v>0</v>
      </c>
      <c r="AY189" s="16">
        <f t="shared" si="84"/>
        <v>0</v>
      </c>
      <c r="BA189" s="145">
        <v>2027</v>
      </c>
      <c r="BB189" s="16">
        <f>IF($D$14&lt;&gt;"Yes",0,IF($BA189&lt;$E$14,0,IF($BA189&gt;$J$14,0,VLOOKUP($H$14,Variable!$B$21:$AE$64,'Scenario 3'!$BA189-2015,FALSE))))</f>
        <v>0</v>
      </c>
      <c r="BC189" s="16">
        <f>IF($D$15&lt;&gt;"Yes",0,IF($BA189&lt;$E$15,0,IF($BA189&gt;$J$15,0,VLOOKUP($H$15,Variable!$B$21:$AE$64,'Scenario 3'!$BA189-2015,FALSE))))</f>
        <v>0</v>
      </c>
      <c r="BD189" s="16">
        <f>IF($D$16&lt;&gt;"Yes",0,IF($BA189&lt;$E$16,0,IF($BA189&gt;$J$16,0,VLOOKUP($H$16,Variable!$B$21:$AE$64,'Scenario 3'!$BA189-2015,FALSE))))</f>
        <v>0</v>
      </c>
      <c r="BE189" s="16">
        <f>IF($D$17&lt;&gt;"Yes",0,IF($BA189&lt;$E$17,0,IF($BA189&gt;$J$17,0,VLOOKUP($H$17,Variable!$B$21:$AE$64,'Scenario 3'!$BA189-2015,FALSE))))</f>
        <v>0</v>
      </c>
      <c r="BF189" s="16">
        <f>IF($D$18&lt;&gt;"Yes",0,IF($BA189&lt;$E$18,0,IF($BA189&gt;$J$18,0,VLOOKUP($H$18,Variable!$B$21:$AE$64,'Scenario 3'!$BA189-2015,FALSE))))</f>
        <v>0</v>
      </c>
      <c r="BG189" s="16">
        <f>IF($D$19&lt;&gt;"Yes",0,IF($BA189&lt;$E$19,0,IF($BA189&gt;$J$19,0,VLOOKUP($H$19,Variable!$B$21:$AE$64,'Scenario 3'!$BA189-2015,FALSE))))</f>
        <v>0</v>
      </c>
    </row>
    <row r="190" spans="1:59">
      <c r="A190" s="67"/>
      <c r="B190" s="67"/>
      <c r="C190" s="67"/>
      <c r="D190" s="67"/>
      <c r="E190" s="67"/>
      <c r="F190" s="67"/>
      <c r="G190" s="67"/>
      <c r="H190" s="20">
        <v>2028</v>
      </c>
      <c r="I190" s="16">
        <f t="shared" si="85"/>
        <v>0</v>
      </c>
      <c r="J190" s="16">
        <f t="shared" si="70"/>
        <v>0</v>
      </c>
      <c r="K190" s="16">
        <f t="shared" si="70"/>
        <v>0</v>
      </c>
      <c r="L190" s="16">
        <f t="shared" si="70"/>
        <v>0</v>
      </c>
      <c r="M190" s="16">
        <f t="shared" si="70"/>
        <v>0</v>
      </c>
      <c r="N190" s="16">
        <f t="shared" si="70"/>
        <v>0</v>
      </c>
      <c r="O190" s="67"/>
      <c r="P190" s="67"/>
      <c r="Q190" s="67"/>
      <c r="R190" s="67"/>
      <c r="S190" s="20">
        <v>2028</v>
      </c>
      <c r="T190" s="133">
        <f>HLOOKUP($S190,Variable!$B$15:$AE$16,2,FALSE)</f>
        <v>0.44397571474558822</v>
      </c>
      <c r="U190" s="57">
        <f t="shared" si="71"/>
        <v>0</v>
      </c>
      <c r="V190" s="57">
        <f t="shared" si="72"/>
        <v>0</v>
      </c>
      <c r="W190" s="57">
        <f t="shared" si="73"/>
        <v>0</v>
      </c>
      <c r="X190" s="57">
        <f t="shared" si="74"/>
        <v>0</v>
      </c>
      <c r="Y190" s="57">
        <f t="shared" si="75"/>
        <v>0</v>
      </c>
      <c r="Z190" s="57">
        <f t="shared" si="76"/>
        <v>0</v>
      </c>
      <c r="AB190" s="20">
        <v>2028</v>
      </c>
      <c r="AC190" s="16">
        <f t="shared" si="86"/>
        <v>0</v>
      </c>
      <c r="AD190" s="16">
        <f t="shared" si="77"/>
        <v>0</v>
      </c>
      <c r="AE190" s="16">
        <f t="shared" si="77"/>
        <v>0</v>
      </c>
      <c r="AF190" s="16">
        <f t="shared" si="77"/>
        <v>0</v>
      </c>
      <c r="AG190" s="136">
        <f t="shared" si="77"/>
        <v>0</v>
      </c>
      <c r="AH190" s="16">
        <f t="shared" si="77"/>
        <v>0</v>
      </c>
      <c r="AJ190" s="20">
        <v>2028</v>
      </c>
      <c r="AK190" s="133">
        <f>HLOOKUP($S190,Variable!$B$15:$AE$16,2,FALSE)</f>
        <v>0.44397571474558822</v>
      </c>
      <c r="AL190" s="57">
        <f t="shared" si="78"/>
        <v>0</v>
      </c>
      <c r="AM190" s="57">
        <f t="shared" si="79"/>
        <v>0</v>
      </c>
      <c r="AN190" s="57">
        <f t="shared" si="80"/>
        <v>0</v>
      </c>
      <c r="AO190" s="57">
        <f t="shared" si="81"/>
        <v>0</v>
      </c>
      <c r="AP190" s="57">
        <f t="shared" si="82"/>
        <v>0</v>
      </c>
      <c r="AQ190" s="57">
        <f t="shared" si="83"/>
        <v>0</v>
      </c>
      <c r="AS190" s="20">
        <v>2028</v>
      </c>
      <c r="AT190" s="16">
        <f t="shared" si="87"/>
        <v>0</v>
      </c>
      <c r="AU190" s="16">
        <f t="shared" si="84"/>
        <v>0</v>
      </c>
      <c r="AV190" s="16">
        <f t="shared" si="84"/>
        <v>0</v>
      </c>
      <c r="AW190" s="16">
        <f t="shared" si="84"/>
        <v>0</v>
      </c>
      <c r="AX190" s="136">
        <f t="shared" si="84"/>
        <v>0</v>
      </c>
      <c r="AY190" s="16">
        <f t="shared" si="84"/>
        <v>0</v>
      </c>
      <c r="BA190" s="145">
        <v>2028</v>
      </c>
      <c r="BB190" s="16">
        <f>IF($D$14&lt;&gt;"Yes",0,IF($BA190&lt;$E$14,0,IF($BA190&gt;$J$14,0,VLOOKUP($H$14,Variable!$B$21:$AE$64,'Scenario 3'!$BA190-2015,FALSE))))</f>
        <v>0</v>
      </c>
      <c r="BC190" s="16">
        <f>IF($D$15&lt;&gt;"Yes",0,IF($BA190&lt;$E$15,0,IF($BA190&gt;$J$15,0,VLOOKUP($H$15,Variable!$B$21:$AE$64,'Scenario 3'!$BA190-2015,FALSE))))</f>
        <v>0</v>
      </c>
      <c r="BD190" s="16">
        <f>IF($D$16&lt;&gt;"Yes",0,IF($BA190&lt;$E$16,0,IF($BA190&gt;$J$16,0,VLOOKUP($H$16,Variable!$B$21:$AE$64,'Scenario 3'!$BA190-2015,FALSE))))</f>
        <v>0</v>
      </c>
      <c r="BE190" s="16">
        <f>IF($D$17&lt;&gt;"Yes",0,IF($BA190&lt;$E$17,0,IF($BA190&gt;$J$17,0,VLOOKUP($H$17,Variable!$B$21:$AE$64,'Scenario 3'!$BA190-2015,FALSE))))</f>
        <v>0</v>
      </c>
      <c r="BF190" s="16">
        <f>IF($D$18&lt;&gt;"Yes",0,IF($BA190&lt;$E$18,0,IF($BA190&gt;$J$18,0,VLOOKUP($H$18,Variable!$B$21:$AE$64,'Scenario 3'!$BA190-2015,FALSE))))</f>
        <v>0</v>
      </c>
      <c r="BG190" s="16">
        <f>IF($D$19&lt;&gt;"Yes",0,IF($BA190&lt;$E$19,0,IF($BA190&gt;$J$19,0,VLOOKUP($H$19,Variable!$B$21:$AE$64,'Scenario 3'!$BA190-2015,FALSE))))</f>
        <v>0</v>
      </c>
    </row>
    <row r="191" spans="1:59">
      <c r="A191" s="67"/>
      <c r="B191" s="67"/>
      <c r="C191" s="67"/>
      <c r="D191" s="67"/>
      <c r="E191" s="67"/>
      <c r="F191" s="67"/>
      <c r="G191" s="67"/>
      <c r="H191" s="20">
        <v>2029</v>
      </c>
      <c r="I191" s="16">
        <f t="shared" si="85"/>
        <v>0</v>
      </c>
      <c r="J191" s="16">
        <f t="shared" si="70"/>
        <v>0</v>
      </c>
      <c r="K191" s="16">
        <f t="shared" si="70"/>
        <v>0</v>
      </c>
      <c r="L191" s="16">
        <f t="shared" si="70"/>
        <v>0</v>
      </c>
      <c r="M191" s="16">
        <f t="shared" si="70"/>
        <v>0</v>
      </c>
      <c r="N191" s="16">
        <f t="shared" si="70"/>
        <v>0</v>
      </c>
      <c r="O191" s="67"/>
      <c r="P191" s="67"/>
      <c r="Q191" s="67"/>
      <c r="R191" s="67"/>
      <c r="S191" s="20">
        <v>2029</v>
      </c>
      <c r="T191" s="133">
        <f>HLOOKUP($S191,Variable!$B$15:$AE$16,2,FALSE)</f>
        <v>0.45285522904049991</v>
      </c>
      <c r="U191" s="57">
        <f t="shared" si="71"/>
        <v>0</v>
      </c>
      <c r="V191" s="57">
        <f t="shared" si="72"/>
        <v>0</v>
      </c>
      <c r="W191" s="57">
        <f t="shared" si="73"/>
        <v>0</v>
      </c>
      <c r="X191" s="57">
        <f t="shared" si="74"/>
        <v>0</v>
      </c>
      <c r="Y191" s="57">
        <f t="shared" si="75"/>
        <v>0</v>
      </c>
      <c r="Z191" s="57">
        <f t="shared" si="76"/>
        <v>0</v>
      </c>
      <c r="AB191" s="20">
        <v>2029</v>
      </c>
      <c r="AC191" s="16">
        <f t="shared" si="86"/>
        <v>0</v>
      </c>
      <c r="AD191" s="16">
        <f t="shared" si="77"/>
        <v>0</v>
      </c>
      <c r="AE191" s="16">
        <f t="shared" si="77"/>
        <v>0</v>
      </c>
      <c r="AF191" s="16">
        <f t="shared" si="77"/>
        <v>0</v>
      </c>
      <c r="AG191" s="136">
        <f t="shared" si="77"/>
        <v>0</v>
      </c>
      <c r="AH191" s="16">
        <f t="shared" si="77"/>
        <v>0</v>
      </c>
      <c r="AJ191" s="20">
        <v>2029</v>
      </c>
      <c r="AK191" s="133">
        <f>HLOOKUP($S191,Variable!$B$15:$AE$16,2,FALSE)</f>
        <v>0.45285522904049991</v>
      </c>
      <c r="AL191" s="57">
        <f t="shared" si="78"/>
        <v>0</v>
      </c>
      <c r="AM191" s="57">
        <f t="shared" si="79"/>
        <v>0</v>
      </c>
      <c r="AN191" s="57">
        <f t="shared" si="80"/>
        <v>0</v>
      </c>
      <c r="AO191" s="57">
        <f t="shared" si="81"/>
        <v>0</v>
      </c>
      <c r="AP191" s="57">
        <f t="shared" si="82"/>
        <v>0</v>
      </c>
      <c r="AQ191" s="57">
        <f t="shared" si="83"/>
        <v>0</v>
      </c>
      <c r="AS191" s="20">
        <v>2029</v>
      </c>
      <c r="AT191" s="16">
        <f t="shared" si="87"/>
        <v>0</v>
      </c>
      <c r="AU191" s="16">
        <f t="shared" si="84"/>
        <v>0</v>
      </c>
      <c r="AV191" s="16">
        <f t="shared" si="84"/>
        <v>0</v>
      </c>
      <c r="AW191" s="16">
        <f t="shared" si="84"/>
        <v>0</v>
      </c>
      <c r="AX191" s="136">
        <f t="shared" si="84"/>
        <v>0</v>
      </c>
      <c r="AY191" s="16">
        <f t="shared" si="84"/>
        <v>0</v>
      </c>
      <c r="BA191" s="145">
        <v>2029</v>
      </c>
      <c r="BB191" s="16">
        <f>IF($D$14&lt;&gt;"Yes",0,IF($BA191&lt;$E$14,0,IF($BA191&gt;$J$14,0,VLOOKUP($H$14,Variable!$B$21:$AE$64,'Scenario 3'!$BA191-2015,FALSE))))</f>
        <v>0</v>
      </c>
      <c r="BC191" s="16">
        <f>IF($D$15&lt;&gt;"Yes",0,IF($BA191&lt;$E$15,0,IF($BA191&gt;$J$15,0,VLOOKUP($H$15,Variable!$B$21:$AE$64,'Scenario 3'!$BA191-2015,FALSE))))</f>
        <v>0</v>
      </c>
      <c r="BD191" s="16">
        <f>IF($D$16&lt;&gt;"Yes",0,IF($BA191&lt;$E$16,0,IF($BA191&gt;$J$16,0,VLOOKUP($H$16,Variable!$B$21:$AE$64,'Scenario 3'!$BA191-2015,FALSE))))</f>
        <v>0</v>
      </c>
      <c r="BE191" s="16">
        <f>IF($D$17&lt;&gt;"Yes",0,IF($BA191&lt;$E$17,0,IF($BA191&gt;$J$17,0,VLOOKUP($H$17,Variable!$B$21:$AE$64,'Scenario 3'!$BA191-2015,FALSE))))</f>
        <v>0</v>
      </c>
      <c r="BF191" s="16">
        <f>IF($D$18&lt;&gt;"Yes",0,IF($BA191&lt;$E$18,0,IF($BA191&gt;$J$18,0,VLOOKUP($H$18,Variable!$B$21:$AE$64,'Scenario 3'!$BA191-2015,FALSE))))</f>
        <v>0</v>
      </c>
      <c r="BG191" s="16">
        <f>IF($D$19&lt;&gt;"Yes",0,IF($BA191&lt;$E$19,0,IF($BA191&gt;$J$19,0,VLOOKUP($H$19,Variable!$B$21:$AE$64,'Scenario 3'!$BA191-2015,FALSE))))</f>
        <v>0</v>
      </c>
    </row>
    <row r="192" spans="1:59">
      <c r="A192" s="67"/>
      <c r="B192" s="67"/>
      <c r="C192" s="67"/>
      <c r="D192" s="67"/>
      <c r="E192" s="67"/>
      <c r="F192" s="67"/>
      <c r="G192" s="67"/>
      <c r="H192" s="20">
        <v>2030</v>
      </c>
      <c r="I192" s="16">
        <f t="shared" si="85"/>
        <v>0</v>
      </c>
      <c r="J192" s="16">
        <f t="shared" si="70"/>
        <v>0</v>
      </c>
      <c r="K192" s="16">
        <f t="shared" si="70"/>
        <v>0</v>
      </c>
      <c r="L192" s="16">
        <f t="shared" si="70"/>
        <v>0</v>
      </c>
      <c r="M192" s="16">
        <f t="shared" si="70"/>
        <v>0</v>
      </c>
      <c r="N192" s="16">
        <f t="shared" si="70"/>
        <v>0</v>
      </c>
      <c r="O192" s="67"/>
      <c r="P192" s="67"/>
      <c r="Q192" s="67"/>
      <c r="R192" s="67"/>
      <c r="S192" s="20">
        <v>2030</v>
      </c>
      <c r="T192" s="133">
        <f>HLOOKUP($S192,Variable!$B$15:$AE$16,2,FALSE)</f>
        <v>0.46191233362130996</v>
      </c>
      <c r="U192" s="57">
        <f t="shared" si="71"/>
        <v>0</v>
      </c>
      <c r="V192" s="57">
        <f t="shared" si="72"/>
        <v>0</v>
      </c>
      <c r="W192" s="57">
        <f t="shared" si="73"/>
        <v>0</v>
      </c>
      <c r="X192" s="57">
        <f t="shared" si="74"/>
        <v>0</v>
      </c>
      <c r="Y192" s="57">
        <f t="shared" si="75"/>
        <v>0</v>
      </c>
      <c r="Z192" s="57">
        <f t="shared" si="76"/>
        <v>0</v>
      </c>
      <c r="AB192" s="20">
        <v>2030</v>
      </c>
      <c r="AC192" s="16">
        <f t="shared" si="86"/>
        <v>0</v>
      </c>
      <c r="AD192" s="16">
        <f t="shared" si="77"/>
        <v>0</v>
      </c>
      <c r="AE192" s="16">
        <f t="shared" si="77"/>
        <v>0</v>
      </c>
      <c r="AF192" s="16">
        <f t="shared" si="77"/>
        <v>0</v>
      </c>
      <c r="AG192" s="136">
        <f t="shared" si="77"/>
        <v>0</v>
      </c>
      <c r="AH192" s="16">
        <f t="shared" si="77"/>
        <v>0</v>
      </c>
      <c r="AJ192" s="20">
        <v>2030</v>
      </c>
      <c r="AK192" s="133">
        <f>HLOOKUP($S192,Variable!$B$15:$AE$16,2,FALSE)</f>
        <v>0.46191233362130996</v>
      </c>
      <c r="AL192" s="57">
        <f t="shared" si="78"/>
        <v>0</v>
      </c>
      <c r="AM192" s="57">
        <f t="shared" si="79"/>
        <v>0</v>
      </c>
      <c r="AN192" s="57">
        <f t="shared" si="80"/>
        <v>0</v>
      </c>
      <c r="AO192" s="57">
        <f t="shared" si="81"/>
        <v>0</v>
      </c>
      <c r="AP192" s="57">
        <f t="shared" si="82"/>
        <v>0</v>
      </c>
      <c r="AQ192" s="57">
        <f t="shared" si="83"/>
        <v>0</v>
      </c>
      <c r="AS192" s="20">
        <v>2030</v>
      </c>
      <c r="AT192" s="16">
        <f t="shared" si="87"/>
        <v>0</v>
      </c>
      <c r="AU192" s="16">
        <f t="shared" si="84"/>
        <v>0</v>
      </c>
      <c r="AV192" s="16">
        <f t="shared" si="84"/>
        <v>0</v>
      </c>
      <c r="AW192" s="16">
        <f t="shared" si="84"/>
        <v>0</v>
      </c>
      <c r="AX192" s="136">
        <f t="shared" si="84"/>
        <v>0</v>
      </c>
      <c r="AY192" s="16">
        <f t="shared" si="84"/>
        <v>0</v>
      </c>
      <c r="BA192" s="145">
        <v>2030</v>
      </c>
      <c r="BB192" s="16">
        <f>IF($D$14&lt;&gt;"Yes",0,IF($BA192&lt;$E$14,0,IF($BA192&gt;$J$14,0,VLOOKUP($H$14,Variable!$B$21:$AE$64,'Scenario 3'!$BA192-2015,FALSE))))</f>
        <v>0</v>
      </c>
      <c r="BC192" s="16">
        <f>IF($D$15&lt;&gt;"Yes",0,IF($BA192&lt;$E$15,0,IF($BA192&gt;$J$15,0,VLOOKUP($H$15,Variable!$B$21:$AE$64,'Scenario 3'!$BA192-2015,FALSE))))</f>
        <v>0</v>
      </c>
      <c r="BD192" s="16">
        <f>IF($D$16&lt;&gt;"Yes",0,IF($BA192&lt;$E$16,0,IF($BA192&gt;$J$16,0,VLOOKUP($H$16,Variable!$B$21:$AE$64,'Scenario 3'!$BA192-2015,FALSE))))</f>
        <v>0</v>
      </c>
      <c r="BE192" s="16">
        <f>IF($D$17&lt;&gt;"Yes",0,IF($BA192&lt;$E$17,0,IF($BA192&gt;$J$17,0,VLOOKUP($H$17,Variable!$B$21:$AE$64,'Scenario 3'!$BA192-2015,FALSE))))</f>
        <v>0</v>
      </c>
      <c r="BF192" s="16">
        <f>IF($D$18&lt;&gt;"Yes",0,IF($BA192&lt;$E$18,0,IF($BA192&gt;$J$18,0,VLOOKUP($H$18,Variable!$B$21:$AE$64,'Scenario 3'!$BA192-2015,FALSE))))</f>
        <v>0</v>
      </c>
      <c r="BG192" s="16">
        <f>IF($D$19&lt;&gt;"Yes",0,IF($BA192&lt;$E$19,0,IF($BA192&gt;$J$19,0,VLOOKUP($H$19,Variable!$B$21:$AE$64,'Scenario 3'!$BA192-2015,FALSE))))</f>
        <v>0</v>
      </c>
    </row>
    <row r="193" spans="1:59">
      <c r="A193" s="67"/>
      <c r="B193" s="67"/>
      <c r="C193" s="67"/>
      <c r="D193" s="67"/>
      <c r="E193" s="67"/>
      <c r="F193" s="67"/>
      <c r="G193" s="67"/>
      <c r="H193" s="20">
        <v>2031</v>
      </c>
      <c r="I193" s="16">
        <f t="shared" si="85"/>
        <v>0</v>
      </c>
      <c r="J193" s="16">
        <f t="shared" si="70"/>
        <v>0</v>
      </c>
      <c r="K193" s="16">
        <f t="shared" si="70"/>
        <v>0</v>
      </c>
      <c r="L193" s="16">
        <f t="shared" si="70"/>
        <v>0</v>
      </c>
      <c r="M193" s="16">
        <f t="shared" si="70"/>
        <v>0</v>
      </c>
      <c r="N193" s="16">
        <f t="shared" si="70"/>
        <v>0</v>
      </c>
      <c r="O193" s="67"/>
      <c r="P193" s="67"/>
      <c r="Q193" s="67"/>
      <c r="R193" s="67"/>
      <c r="S193" s="20">
        <v>2031</v>
      </c>
      <c r="T193" s="133">
        <f>HLOOKUP($S193,Variable!$B$15:$AE$16,2,FALSE)</f>
        <v>0.47115058029373613</v>
      </c>
      <c r="U193" s="57">
        <f t="shared" si="71"/>
        <v>0</v>
      </c>
      <c r="V193" s="57">
        <f t="shared" si="72"/>
        <v>0</v>
      </c>
      <c r="W193" s="57">
        <f t="shared" si="73"/>
        <v>0</v>
      </c>
      <c r="X193" s="57">
        <f t="shared" si="74"/>
        <v>0</v>
      </c>
      <c r="Y193" s="57">
        <f t="shared" si="75"/>
        <v>0</v>
      </c>
      <c r="Z193" s="57">
        <f t="shared" si="76"/>
        <v>0</v>
      </c>
      <c r="AB193" s="20">
        <v>2031</v>
      </c>
      <c r="AC193" s="16">
        <f t="shared" si="86"/>
        <v>0</v>
      </c>
      <c r="AD193" s="16">
        <f t="shared" si="77"/>
        <v>0</v>
      </c>
      <c r="AE193" s="16">
        <f t="shared" si="77"/>
        <v>0</v>
      </c>
      <c r="AF193" s="16">
        <f t="shared" si="77"/>
        <v>0</v>
      </c>
      <c r="AG193" s="136">
        <f t="shared" si="77"/>
        <v>0</v>
      </c>
      <c r="AH193" s="16">
        <f t="shared" si="77"/>
        <v>0</v>
      </c>
      <c r="AJ193" s="20">
        <v>2031</v>
      </c>
      <c r="AK193" s="133">
        <f>HLOOKUP($S193,Variable!$B$15:$AE$16,2,FALSE)</f>
        <v>0.47115058029373613</v>
      </c>
      <c r="AL193" s="57">
        <f t="shared" si="78"/>
        <v>0</v>
      </c>
      <c r="AM193" s="57">
        <f t="shared" si="79"/>
        <v>0</v>
      </c>
      <c r="AN193" s="57">
        <f t="shared" si="80"/>
        <v>0</v>
      </c>
      <c r="AO193" s="57">
        <f t="shared" si="81"/>
        <v>0</v>
      </c>
      <c r="AP193" s="57">
        <f t="shared" si="82"/>
        <v>0</v>
      </c>
      <c r="AQ193" s="57">
        <f t="shared" si="83"/>
        <v>0</v>
      </c>
      <c r="AS193" s="20">
        <v>2031</v>
      </c>
      <c r="AT193" s="16">
        <f t="shared" si="87"/>
        <v>0</v>
      </c>
      <c r="AU193" s="16">
        <f t="shared" si="84"/>
        <v>0</v>
      </c>
      <c r="AV193" s="16">
        <f t="shared" si="84"/>
        <v>0</v>
      </c>
      <c r="AW193" s="16">
        <f t="shared" si="84"/>
        <v>0</v>
      </c>
      <c r="AX193" s="136">
        <f t="shared" si="84"/>
        <v>0</v>
      </c>
      <c r="AY193" s="16">
        <f t="shared" si="84"/>
        <v>0</v>
      </c>
      <c r="BA193" s="145">
        <v>2031</v>
      </c>
      <c r="BB193" s="16">
        <f>IF($D$14&lt;&gt;"Yes",0,IF($BA193&lt;$E$14,0,IF($BA193&gt;$J$14,0,VLOOKUP($H$14,Variable!$B$21:$AE$64,'Scenario 3'!$BA193-2015,FALSE))))</f>
        <v>0</v>
      </c>
      <c r="BC193" s="16">
        <f>IF($D$15&lt;&gt;"Yes",0,IF($BA193&lt;$E$15,0,IF($BA193&gt;$J$15,0,VLOOKUP($H$15,Variable!$B$21:$AE$64,'Scenario 3'!$BA193-2015,FALSE))))</f>
        <v>0</v>
      </c>
      <c r="BD193" s="16">
        <f>IF($D$16&lt;&gt;"Yes",0,IF($BA193&lt;$E$16,0,IF($BA193&gt;$J$16,0,VLOOKUP($H$16,Variable!$B$21:$AE$64,'Scenario 3'!$BA193-2015,FALSE))))</f>
        <v>0</v>
      </c>
      <c r="BE193" s="16">
        <f>IF($D$17&lt;&gt;"Yes",0,IF($BA193&lt;$E$17,0,IF($BA193&gt;$J$17,0,VLOOKUP($H$17,Variable!$B$21:$AE$64,'Scenario 3'!$BA193-2015,FALSE))))</f>
        <v>0</v>
      </c>
      <c r="BF193" s="16">
        <f>IF($D$18&lt;&gt;"Yes",0,IF($BA193&lt;$E$18,0,IF($BA193&gt;$J$18,0,VLOOKUP($H$18,Variable!$B$21:$AE$64,'Scenario 3'!$BA193-2015,FALSE))))</f>
        <v>0</v>
      </c>
      <c r="BG193" s="16">
        <f>IF($D$19&lt;&gt;"Yes",0,IF($BA193&lt;$E$19,0,IF($BA193&gt;$J$19,0,VLOOKUP($H$19,Variable!$B$21:$AE$64,'Scenario 3'!$BA193-2015,FALSE))))</f>
        <v>0</v>
      </c>
    </row>
    <row r="194" spans="1:59">
      <c r="A194" s="67"/>
      <c r="B194" s="67"/>
      <c r="C194" s="67"/>
      <c r="D194" s="67"/>
      <c r="E194" s="67"/>
      <c r="F194" s="67"/>
      <c r="G194" s="67"/>
      <c r="H194" s="20">
        <v>2032</v>
      </c>
      <c r="I194" s="16">
        <f t="shared" si="85"/>
        <v>0</v>
      </c>
      <c r="J194" s="16">
        <f t="shared" si="70"/>
        <v>0</v>
      </c>
      <c r="K194" s="16">
        <f t="shared" si="70"/>
        <v>0</v>
      </c>
      <c r="L194" s="16">
        <f t="shared" si="70"/>
        <v>0</v>
      </c>
      <c r="M194" s="16">
        <f t="shared" si="70"/>
        <v>0</v>
      </c>
      <c r="N194" s="16">
        <f t="shared" si="70"/>
        <v>0</v>
      </c>
      <c r="O194" s="67"/>
      <c r="P194" s="67"/>
      <c r="Q194" s="67"/>
      <c r="R194" s="67"/>
      <c r="S194" s="20">
        <v>2032</v>
      </c>
      <c r="T194" s="133">
        <f>HLOOKUP($S194,Variable!$B$15:$AE$16,2,FALSE)</f>
        <v>0.48057359189961085</v>
      </c>
      <c r="U194" s="57">
        <f t="shared" si="71"/>
        <v>0</v>
      </c>
      <c r="V194" s="57">
        <f t="shared" si="72"/>
        <v>0</v>
      </c>
      <c r="W194" s="57">
        <f t="shared" si="73"/>
        <v>0</v>
      </c>
      <c r="X194" s="57">
        <f t="shared" si="74"/>
        <v>0</v>
      </c>
      <c r="Y194" s="57">
        <f t="shared" si="75"/>
        <v>0</v>
      </c>
      <c r="Z194" s="57">
        <f t="shared" si="76"/>
        <v>0</v>
      </c>
      <c r="AB194" s="20">
        <v>2032</v>
      </c>
      <c r="AC194" s="16">
        <f t="shared" si="86"/>
        <v>0</v>
      </c>
      <c r="AD194" s="16">
        <f t="shared" si="77"/>
        <v>0</v>
      </c>
      <c r="AE194" s="16">
        <f t="shared" si="77"/>
        <v>0</v>
      </c>
      <c r="AF194" s="16">
        <f t="shared" si="77"/>
        <v>0</v>
      </c>
      <c r="AG194" s="136">
        <f t="shared" si="77"/>
        <v>0</v>
      </c>
      <c r="AH194" s="16">
        <f t="shared" si="77"/>
        <v>0</v>
      </c>
      <c r="AJ194" s="20">
        <v>2032</v>
      </c>
      <c r="AK194" s="133">
        <f>HLOOKUP($S194,Variable!$B$15:$AE$16,2,FALSE)</f>
        <v>0.48057359189961085</v>
      </c>
      <c r="AL194" s="57">
        <f t="shared" si="78"/>
        <v>0</v>
      </c>
      <c r="AM194" s="57">
        <f t="shared" si="79"/>
        <v>0</v>
      </c>
      <c r="AN194" s="57">
        <f t="shared" si="80"/>
        <v>0</v>
      </c>
      <c r="AO194" s="57">
        <f t="shared" si="81"/>
        <v>0</v>
      </c>
      <c r="AP194" s="57">
        <f t="shared" si="82"/>
        <v>0</v>
      </c>
      <c r="AQ194" s="57">
        <f t="shared" si="83"/>
        <v>0</v>
      </c>
      <c r="AS194" s="20">
        <v>2032</v>
      </c>
      <c r="AT194" s="16">
        <f t="shared" si="87"/>
        <v>0</v>
      </c>
      <c r="AU194" s="16">
        <f t="shared" si="84"/>
        <v>0</v>
      </c>
      <c r="AV194" s="16">
        <f t="shared" si="84"/>
        <v>0</v>
      </c>
      <c r="AW194" s="16">
        <f t="shared" si="84"/>
        <v>0</v>
      </c>
      <c r="AX194" s="136">
        <f t="shared" si="84"/>
        <v>0</v>
      </c>
      <c r="AY194" s="16">
        <f t="shared" si="84"/>
        <v>0</v>
      </c>
      <c r="BA194" s="145">
        <v>2032</v>
      </c>
      <c r="BB194" s="16">
        <f>IF($D$14&lt;&gt;"Yes",0,IF($BA194&lt;$E$14,0,IF($BA194&gt;$J$14,0,VLOOKUP($H$14,Variable!$B$21:$AE$64,'Scenario 3'!$BA194-2015,FALSE))))</f>
        <v>0</v>
      </c>
      <c r="BC194" s="16">
        <f>IF($D$15&lt;&gt;"Yes",0,IF($BA194&lt;$E$15,0,IF($BA194&gt;$J$15,0,VLOOKUP($H$15,Variable!$B$21:$AE$64,'Scenario 3'!$BA194-2015,FALSE))))</f>
        <v>0</v>
      </c>
      <c r="BD194" s="16">
        <f>IF($D$16&lt;&gt;"Yes",0,IF($BA194&lt;$E$16,0,IF($BA194&gt;$J$16,0,VLOOKUP($H$16,Variable!$B$21:$AE$64,'Scenario 3'!$BA194-2015,FALSE))))</f>
        <v>0</v>
      </c>
      <c r="BE194" s="16">
        <f>IF($D$17&lt;&gt;"Yes",0,IF($BA194&lt;$E$17,0,IF($BA194&gt;$J$17,0,VLOOKUP($H$17,Variable!$B$21:$AE$64,'Scenario 3'!$BA194-2015,FALSE))))</f>
        <v>0</v>
      </c>
      <c r="BF194" s="16">
        <f>IF($D$18&lt;&gt;"Yes",0,IF($BA194&lt;$E$18,0,IF($BA194&gt;$J$18,0,VLOOKUP($H$18,Variable!$B$21:$AE$64,'Scenario 3'!$BA194-2015,FALSE))))</f>
        <v>0</v>
      </c>
      <c r="BG194" s="16">
        <f>IF($D$19&lt;&gt;"Yes",0,IF($BA194&lt;$E$19,0,IF($BA194&gt;$J$19,0,VLOOKUP($H$19,Variable!$B$21:$AE$64,'Scenario 3'!$BA194-2015,FALSE))))</f>
        <v>0</v>
      </c>
    </row>
    <row r="195" spans="1:59">
      <c r="A195" s="67"/>
      <c r="B195" s="67"/>
      <c r="C195" s="67"/>
      <c r="D195" s="67"/>
      <c r="E195" s="67"/>
      <c r="F195" s="67"/>
      <c r="G195" s="67"/>
      <c r="H195" s="20">
        <v>2033</v>
      </c>
      <c r="I195" s="16">
        <f t="shared" si="85"/>
        <v>0</v>
      </c>
      <c r="J195" s="16">
        <f t="shared" si="70"/>
        <v>0</v>
      </c>
      <c r="K195" s="16">
        <f t="shared" si="70"/>
        <v>0</v>
      </c>
      <c r="L195" s="16">
        <f t="shared" si="70"/>
        <v>0</v>
      </c>
      <c r="M195" s="16">
        <f t="shared" si="70"/>
        <v>0</v>
      </c>
      <c r="N195" s="16">
        <f t="shared" si="70"/>
        <v>0</v>
      </c>
      <c r="O195" s="67"/>
      <c r="P195" s="67"/>
      <c r="Q195" s="67"/>
      <c r="R195" s="67"/>
      <c r="S195" s="20">
        <v>2033</v>
      </c>
      <c r="T195" s="133">
        <f>HLOOKUP($S195,Variable!$B$15:$AE$16,2,FALSE)</f>
        <v>0.49018506373760307</v>
      </c>
      <c r="U195" s="57">
        <f t="shared" si="71"/>
        <v>0</v>
      </c>
      <c r="V195" s="57">
        <f t="shared" si="72"/>
        <v>0</v>
      </c>
      <c r="W195" s="57">
        <f t="shared" si="73"/>
        <v>0</v>
      </c>
      <c r="X195" s="57">
        <f t="shared" si="74"/>
        <v>0</v>
      </c>
      <c r="Y195" s="57">
        <f t="shared" si="75"/>
        <v>0</v>
      </c>
      <c r="Z195" s="57">
        <f t="shared" si="76"/>
        <v>0</v>
      </c>
      <c r="AB195" s="20">
        <v>2033</v>
      </c>
      <c r="AC195" s="16">
        <f t="shared" si="86"/>
        <v>0</v>
      </c>
      <c r="AD195" s="16">
        <f t="shared" si="77"/>
        <v>0</v>
      </c>
      <c r="AE195" s="16">
        <f t="shared" si="77"/>
        <v>0</v>
      </c>
      <c r="AF195" s="16">
        <f t="shared" si="77"/>
        <v>0</v>
      </c>
      <c r="AG195" s="136">
        <f t="shared" si="77"/>
        <v>0</v>
      </c>
      <c r="AH195" s="16">
        <f t="shared" si="77"/>
        <v>0</v>
      </c>
      <c r="AJ195" s="20">
        <v>2033</v>
      </c>
      <c r="AK195" s="133">
        <f>HLOOKUP($S195,Variable!$B$15:$AE$16,2,FALSE)</f>
        <v>0.49018506373760307</v>
      </c>
      <c r="AL195" s="57">
        <f t="shared" si="78"/>
        <v>0</v>
      </c>
      <c r="AM195" s="57">
        <f t="shared" si="79"/>
        <v>0</v>
      </c>
      <c r="AN195" s="57">
        <f t="shared" si="80"/>
        <v>0</v>
      </c>
      <c r="AO195" s="57">
        <f t="shared" si="81"/>
        <v>0</v>
      </c>
      <c r="AP195" s="57">
        <f t="shared" si="82"/>
        <v>0</v>
      </c>
      <c r="AQ195" s="57">
        <f t="shared" si="83"/>
        <v>0</v>
      </c>
      <c r="AS195" s="20">
        <v>2033</v>
      </c>
      <c r="AT195" s="16">
        <f t="shared" si="87"/>
        <v>0</v>
      </c>
      <c r="AU195" s="16">
        <f t="shared" si="84"/>
        <v>0</v>
      </c>
      <c r="AV195" s="16">
        <f t="shared" si="84"/>
        <v>0</v>
      </c>
      <c r="AW195" s="16">
        <f t="shared" si="84"/>
        <v>0</v>
      </c>
      <c r="AX195" s="136">
        <f t="shared" si="84"/>
        <v>0</v>
      </c>
      <c r="AY195" s="16">
        <f t="shared" si="84"/>
        <v>0</v>
      </c>
      <c r="BA195" s="145">
        <v>2033</v>
      </c>
      <c r="BB195" s="16">
        <f>IF($D$14&lt;&gt;"Yes",0,IF($BA195&lt;$E$14,0,IF($BA195&gt;$J$14,0,VLOOKUP($H$14,Variable!$B$21:$AE$64,'Scenario 3'!$BA195-2015,FALSE))))</f>
        <v>0</v>
      </c>
      <c r="BC195" s="16">
        <f>IF($D$15&lt;&gt;"Yes",0,IF($BA195&lt;$E$15,0,IF($BA195&gt;$J$15,0,VLOOKUP($H$15,Variable!$B$21:$AE$64,'Scenario 3'!$BA195-2015,FALSE))))</f>
        <v>0</v>
      </c>
      <c r="BD195" s="16">
        <f>IF($D$16&lt;&gt;"Yes",0,IF($BA195&lt;$E$16,0,IF($BA195&gt;$J$16,0,VLOOKUP($H$16,Variable!$B$21:$AE$64,'Scenario 3'!$BA195-2015,FALSE))))</f>
        <v>0</v>
      </c>
      <c r="BE195" s="16">
        <f>IF($D$17&lt;&gt;"Yes",0,IF($BA195&lt;$E$17,0,IF($BA195&gt;$J$17,0,VLOOKUP($H$17,Variable!$B$21:$AE$64,'Scenario 3'!$BA195-2015,FALSE))))</f>
        <v>0</v>
      </c>
      <c r="BF195" s="16">
        <f>IF($D$18&lt;&gt;"Yes",0,IF($BA195&lt;$E$18,0,IF($BA195&gt;$J$18,0,VLOOKUP($H$18,Variable!$B$21:$AE$64,'Scenario 3'!$BA195-2015,FALSE))))</f>
        <v>0</v>
      </c>
      <c r="BG195" s="16">
        <f>IF($D$19&lt;&gt;"Yes",0,IF($BA195&lt;$E$19,0,IF($BA195&gt;$J$19,0,VLOOKUP($H$19,Variable!$B$21:$AE$64,'Scenario 3'!$BA195-2015,FALSE))))</f>
        <v>0</v>
      </c>
    </row>
    <row r="196" spans="1:59">
      <c r="A196" s="67"/>
      <c r="B196" s="67"/>
      <c r="C196" s="67"/>
      <c r="D196" s="67"/>
      <c r="E196" s="67"/>
      <c r="F196" s="67"/>
      <c r="G196" s="67"/>
      <c r="H196" s="20">
        <v>2034</v>
      </c>
      <c r="I196" s="16">
        <f t="shared" si="85"/>
        <v>0</v>
      </c>
      <c r="J196" s="16">
        <f t="shared" si="70"/>
        <v>0</v>
      </c>
      <c r="K196" s="16">
        <f t="shared" si="70"/>
        <v>0</v>
      </c>
      <c r="L196" s="16">
        <f t="shared" si="70"/>
        <v>0</v>
      </c>
      <c r="M196" s="16">
        <f t="shared" si="70"/>
        <v>0</v>
      </c>
      <c r="N196" s="16">
        <f t="shared" si="70"/>
        <v>0</v>
      </c>
      <c r="O196" s="67"/>
      <c r="P196" s="67"/>
      <c r="Q196" s="67"/>
      <c r="R196" s="67"/>
      <c r="S196" s="20">
        <v>2034</v>
      </c>
      <c r="T196" s="133">
        <f>HLOOKUP($S196,Variable!$B$15:$AE$16,2,FALSE)</f>
        <v>0.49998876501235517</v>
      </c>
      <c r="U196" s="57">
        <f t="shared" si="71"/>
        <v>0</v>
      </c>
      <c r="V196" s="57">
        <f t="shared" si="72"/>
        <v>0</v>
      </c>
      <c r="W196" s="57">
        <f t="shared" si="73"/>
        <v>0</v>
      </c>
      <c r="X196" s="57">
        <f t="shared" si="74"/>
        <v>0</v>
      </c>
      <c r="Y196" s="57">
        <f t="shared" si="75"/>
        <v>0</v>
      </c>
      <c r="Z196" s="57">
        <f t="shared" si="76"/>
        <v>0</v>
      </c>
      <c r="AB196" s="20">
        <v>2034</v>
      </c>
      <c r="AC196" s="16">
        <f t="shared" si="86"/>
        <v>0</v>
      </c>
      <c r="AD196" s="16">
        <f t="shared" si="77"/>
        <v>0</v>
      </c>
      <c r="AE196" s="16">
        <f t="shared" si="77"/>
        <v>0</v>
      </c>
      <c r="AF196" s="16">
        <f t="shared" si="77"/>
        <v>0</v>
      </c>
      <c r="AG196" s="136">
        <f t="shared" si="77"/>
        <v>0</v>
      </c>
      <c r="AH196" s="16">
        <f t="shared" si="77"/>
        <v>0</v>
      </c>
      <c r="AJ196" s="20">
        <v>2034</v>
      </c>
      <c r="AK196" s="133">
        <f>HLOOKUP($S196,Variable!$B$15:$AE$16,2,FALSE)</f>
        <v>0.49998876501235517</v>
      </c>
      <c r="AL196" s="57">
        <f t="shared" si="78"/>
        <v>0</v>
      </c>
      <c r="AM196" s="57">
        <f t="shared" si="79"/>
        <v>0</v>
      </c>
      <c r="AN196" s="57">
        <f t="shared" si="80"/>
        <v>0</v>
      </c>
      <c r="AO196" s="57">
        <f t="shared" si="81"/>
        <v>0</v>
      </c>
      <c r="AP196" s="57">
        <f t="shared" si="82"/>
        <v>0</v>
      </c>
      <c r="AQ196" s="57">
        <f t="shared" si="83"/>
        <v>0</v>
      </c>
      <c r="AS196" s="20">
        <v>2034</v>
      </c>
      <c r="AT196" s="16">
        <f t="shared" si="87"/>
        <v>0</v>
      </c>
      <c r="AU196" s="16">
        <f t="shared" si="84"/>
        <v>0</v>
      </c>
      <c r="AV196" s="16">
        <f t="shared" si="84"/>
        <v>0</v>
      </c>
      <c r="AW196" s="16">
        <f t="shared" si="84"/>
        <v>0</v>
      </c>
      <c r="AX196" s="136">
        <f t="shared" si="84"/>
        <v>0</v>
      </c>
      <c r="AY196" s="16">
        <f t="shared" si="84"/>
        <v>0</v>
      </c>
      <c r="BA196" s="145">
        <v>2034</v>
      </c>
      <c r="BB196" s="16">
        <f>IF($D$14&lt;&gt;"Yes",0,IF($BA196&lt;$E$14,0,IF($BA196&gt;$J$14,0,VLOOKUP($H$14,Variable!$B$21:$AE$64,'Scenario 3'!$BA196-2015,FALSE))))</f>
        <v>0</v>
      </c>
      <c r="BC196" s="16">
        <f>IF($D$15&lt;&gt;"Yes",0,IF($BA196&lt;$E$15,0,IF($BA196&gt;$J$15,0,VLOOKUP($H$15,Variable!$B$21:$AE$64,'Scenario 3'!$BA196-2015,FALSE))))</f>
        <v>0</v>
      </c>
      <c r="BD196" s="16">
        <f>IF($D$16&lt;&gt;"Yes",0,IF($BA196&lt;$E$16,0,IF($BA196&gt;$J$16,0,VLOOKUP($H$16,Variable!$B$21:$AE$64,'Scenario 3'!$BA196-2015,FALSE))))</f>
        <v>0</v>
      </c>
      <c r="BE196" s="16">
        <f>IF($D$17&lt;&gt;"Yes",0,IF($BA196&lt;$E$17,0,IF($BA196&gt;$J$17,0,VLOOKUP($H$17,Variable!$B$21:$AE$64,'Scenario 3'!$BA196-2015,FALSE))))</f>
        <v>0</v>
      </c>
      <c r="BF196" s="16">
        <f>IF($D$18&lt;&gt;"Yes",0,IF($BA196&lt;$E$18,0,IF($BA196&gt;$J$18,0,VLOOKUP($H$18,Variable!$B$21:$AE$64,'Scenario 3'!$BA196-2015,FALSE))))</f>
        <v>0</v>
      </c>
      <c r="BG196" s="16">
        <f>IF($D$19&lt;&gt;"Yes",0,IF($BA196&lt;$E$19,0,IF($BA196&gt;$J$19,0,VLOOKUP($H$19,Variable!$B$21:$AE$64,'Scenario 3'!$BA196-2015,FALSE))))</f>
        <v>0</v>
      </c>
    </row>
    <row r="197" spans="1:59">
      <c r="A197" s="67"/>
      <c r="B197" s="67"/>
      <c r="C197" s="67"/>
      <c r="D197" s="67"/>
      <c r="E197" s="67"/>
      <c r="F197" s="67"/>
      <c r="G197" s="67"/>
      <c r="H197" s="20">
        <v>2035</v>
      </c>
      <c r="I197" s="16">
        <f t="shared" si="85"/>
        <v>0</v>
      </c>
      <c r="J197" s="16">
        <f t="shared" si="70"/>
        <v>0</v>
      </c>
      <c r="K197" s="16">
        <f t="shared" si="70"/>
        <v>0</v>
      </c>
      <c r="L197" s="16">
        <f t="shared" si="70"/>
        <v>0</v>
      </c>
      <c r="M197" s="16">
        <f t="shared" si="70"/>
        <v>0</v>
      </c>
      <c r="N197" s="16">
        <f t="shared" si="70"/>
        <v>0</v>
      </c>
      <c r="O197" s="67"/>
      <c r="P197" s="67"/>
      <c r="Q197" s="67"/>
      <c r="R197" s="67"/>
      <c r="S197" s="20">
        <v>2035</v>
      </c>
      <c r="T197" s="133">
        <f>HLOOKUP($S197,Variable!$B$15:$AE$16,2,FALSE)</f>
        <v>0.50998854031260221</v>
      </c>
      <c r="U197" s="57">
        <f t="shared" si="71"/>
        <v>0</v>
      </c>
      <c r="V197" s="57">
        <f t="shared" si="72"/>
        <v>0</v>
      </c>
      <c r="W197" s="57">
        <f t="shared" si="73"/>
        <v>0</v>
      </c>
      <c r="X197" s="57">
        <f t="shared" si="74"/>
        <v>0</v>
      </c>
      <c r="Y197" s="57">
        <f t="shared" si="75"/>
        <v>0</v>
      </c>
      <c r="Z197" s="57">
        <f t="shared" si="76"/>
        <v>0</v>
      </c>
      <c r="AB197" s="20">
        <v>2035</v>
      </c>
      <c r="AC197" s="16">
        <f t="shared" si="86"/>
        <v>0</v>
      </c>
      <c r="AD197" s="16">
        <f t="shared" si="77"/>
        <v>0</v>
      </c>
      <c r="AE197" s="16">
        <f t="shared" si="77"/>
        <v>0</v>
      </c>
      <c r="AF197" s="16">
        <f t="shared" si="77"/>
        <v>0</v>
      </c>
      <c r="AG197" s="136">
        <f t="shared" si="77"/>
        <v>0</v>
      </c>
      <c r="AH197" s="16">
        <f t="shared" si="77"/>
        <v>0</v>
      </c>
      <c r="AJ197" s="20">
        <v>2035</v>
      </c>
      <c r="AK197" s="133">
        <f>HLOOKUP($S197,Variable!$B$15:$AE$16,2,FALSE)</f>
        <v>0.50998854031260221</v>
      </c>
      <c r="AL197" s="57">
        <f t="shared" si="78"/>
        <v>0</v>
      </c>
      <c r="AM197" s="57">
        <f t="shared" si="79"/>
        <v>0</v>
      </c>
      <c r="AN197" s="57">
        <f t="shared" si="80"/>
        <v>0</v>
      </c>
      <c r="AO197" s="57">
        <f t="shared" si="81"/>
        <v>0</v>
      </c>
      <c r="AP197" s="57">
        <f t="shared" si="82"/>
        <v>0</v>
      </c>
      <c r="AQ197" s="57">
        <f t="shared" si="83"/>
        <v>0</v>
      </c>
      <c r="AS197" s="20">
        <v>2035</v>
      </c>
      <c r="AT197" s="16">
        <f t="shared" si="87"/>
        <v>0</v>
      </c>
      <c r="AU197" s="16">
        <f t="shared" si="84"/>
        <v>0</v>
      </c>
      <c r="AV197" s="16">
        <f t="shared" si="84"/>
        <v>0</v>
      </c>
      <c r="AW197" s="16">
        <f t="shared" si="84"/>
        <v>0</v>
      </c>
      <c r="AX197" s="136">
        <f t="shared" si="84"/>
        <v>0</v>
      </c>
      <c r="AY197" s="16">
        <f t="shared" si="84"/>
        <v>0</v>
      </c>
      <c r="BA197" s="145">
        <v>2035</v>
      </c>
      <c r="BB197" s="16">
        <f>IF($D$14&lt;&gt;"Yes",0,IF($BA197&lt;$E$14,0,IF($BA197&gt;$J$14,0,VLOOKUP($H$14,Variable!$B$21:$AE$64,'Scenario 3'!$BA197-2015,FALSE))))</f>
        <v>0</v>
      </c>
      <c r="BC197" s="16">
        <f>IF($D$15&lt;&gt;"Yes",0,IF($BA197&lt;$E$15,0,IF($BA197&gt;$J$15,0,VLOOKUP($H$15,Variable!$B$21:$AE$64,'Scenario 3'!$BA197-2015,FALSE))))</f>
        <v>0</v>
      </c>
      <c r="BD197" s="16">
        <f>IF($D$16&lt;&gt;"Yes",0,IF($BA197&lt;$E$16,0,IF($BA197&gt;$J$16,0,VLOOKUP($H$16,Variable!$B$21:$AE$64,'Scenario 3'!$BA197-2015,FALSE))))</f>
        <v>0</v>
      </c>
      <c r="BE197" s="16">
        <f>IF($D$17&lt;&gt;"Yes",0,IF($BA197&lt;$E$17,0,IF($BA197&gt;$J$17,0,VLOOKUP($H$17,Variable!$B$21:$AE$64,'Scenario 3'!$BA197-2015,FALSE))))</f>
        <v>0</v>
      </c>
      <c r="BF197" s="16">
        <f>IF($D$18&lt;&gt;"Yes",0,IF($BA197&lt;$E$18,0,IF($BA197&gt;$J$18,0,VLOOKUP($H$18,Variable!$B$21:$AE$64,'Scenario 3'!$BA197-2015,FALSE))))</f>
        <v>0</v>
      </c>
      <c r="BG197" s="16">
        <f>IF($D$19&lt;&gt;"Yes",0,IF($BA197&lt;$E$19,0,IF($BA197&gt;$J$19,0,VLOOKUP($H$19,Variable!$B$21:$AE$64,'Scenario 3'!$BA197-2015,FALSE))))</f>
        <v>0</v>
      </c>
    </row>
    <row r="198" spans="1:59">
      <c r="A198" s="67"/>
      <c r="B198" s="67"/>
      <c r="C198" s="67"/>
      <c r="D198" s="67"/>
      <c r="E198" s="67"/>
      <c r="F198" s="67"/>
      <c r="G198" s="67"/>
      <c r="H198" s="20">
        <v>2036</v>
      </c>
      <c r="I198" s="16">
        <f t="shared" si="85"/>
        <v>0</v>
      </c>
      <c r="J198" s="16">
        <f t="shared" si="70"/>
        <v>0</v>
      </c>
      <c r="K198" s="16">
        <f t="shared" si="70"/>
        <v>0</v>
      </c>
      <c r="L198" s="16">
        <f t="shared" si="70"/>
        <v>0</v>
      </c>
      <c r="M198" s="16">
        <f t="shared" si="70"/>
        <v>0</v>
      </c>
      <c r="N198" s="16">
        <f t="shared" si="70"/>
        <v>0</v>
      </c>
      <c r="O198" s="67"/>
      <c r="P198" s="67"/>
      <c r="Q198" s="67"/>
      <c r="R198" s="67"/>
      <c r="S198" s="20">
        <v>2036</v>
      </c>
      <c r="T198" s="133">
        <f>HLOOKUP($S198,Variable!$B$15:$AE$16,2,FALSE)</f>
        <v>0.52018831111885433</v>
      </c>
      <c r="U198" s="57">
        <f t="shared" si="71"/>
        <v>0</v>
      </c>
      <c r="V198" s="57">
        <f t="shared" si="72"/>
        <v>0</v>
      </c>
      <c r="W198" s="57">
        <f t="shared" si="73"/>
        <v>0</v>
      </c>
      <c r="X198" s="57">
        <f t="shared" si="74"/>
        <v>0</v>
      </c>
      <c r="Y198" s="57">
        <f t="shared" si="75"/>
        <v>0</v>
      </c>
      <c r="Z198" s="57">
        <f t="shared" si="76"/>
        <v>0</v>
      </c>
      <c r="AB198" s="20">
        <v>2036</v>
      </c>
      <c r="AC198" s="16">
        <f t="shared" si="86"/>
        <v>0</v>
      </c>
      <c r="AD198" s="16">
        <f t="shared" si="77"/>
        <v>0</v>
      </c>
      <c r="AE198" s="16">
        <f t="shared" si="77"/>
        <v>0</v>
      </c>
      <c r="AF198" s="16">
        <f t="shared" si="77"/>
        <v>0</v>
      </c>
      <c r="AG198" s="136">
        <f t="shared" si="77"/>
        <v>0</v>
      </c>
      <c r="AH198" s="16">
        <f t="shared" si="77"/>
        <v>0</v>
      </c>
      <c r="AJ198" s="20">
        <v>2036</v>
      </c>
      <c r="AK198" s="133">
        <f>HLOOKUP($S198,Variable!$B$15:$AE$16,2,FALSE)</f>
        <v>0.52018831111885433</v>
      </c>
      <c r="AL198" s="57">
        <f t="shared" si="78"/>
        <v>0</v>
      </c>
      <c r="AM198" s="57">
        <f t="shared" si="79"/>
        <v>0</v>
      </c>
      <c r="AN198" s="57">
        <f t="shared" si="80"/>
        <v>0</v>
      </c>
      <c r="AO198" s="57">
        <f t="shared" si="81"/>
        <v>0</v>
      </c>
      <c r="AP198" s="57">
        <f t="shared" si="82"/>
        <v>0</v>
      </c>
      <c r="AQ198" s="57">
        <f t="shared" si="83"/>
        <v>0</v>
      </c>
      <c r="AS198" s="20">
        <v>2036</v>
      </c>
      <c r="AT198" s="16">
        <f t="shared" si="87"/>
        <v>0</v>
      </c>
      <c r="AU198" s="16">
        <f t="shared" si="84"/>
        <v>0</v>
      </c>
      <c r="AV198" s="16">
        <f t="shared" si="84"/>
        <v>0</v>
      </c>
      <c r="AW198" s="16">
        <f t="shared" si="84"/>
        <v>0</v>
      </c>
      <c r="AX198" s="136">
        <f t="shared" si="84"/>
        <v>0</v>
      </c>
      <c r="AY198" s="16">
        <f t="shared" si="84"/>
        <v>0</v>
      </c>
      <c r="BA198" s="145">
        <v>2036</v>
      </c>
      <c r="BB198" s="16">
        <f>IF($D$14&lt;&gt;"Yes",0,IF($BA198&lt;$E$14,0,IF($BA198&gt;$J$14,0,VLOOKUP($H$14,Variable!$B$21:$AE$64,'Scenario 3'!$BA198-2015,FALSE))))</f>
        <v>0</v>
      </c>
      <c r="BC198" s="16">
        <f>IF($D$15&lt;&gt;"Yes",0,IF($BA198&lt;$E$15,0,IF($BA198&gt;$J$15,0,VLOOKUP($H$15,Variable!$B$21:$AE$64,'Scenario 3'!$BA198-2015,FALSE))))</f>
        <v>0</v>
      </c>
      <c r="BD198" s="16">
        <f>IF($D$16&lt;&gt;"Yes",0,IF($BA198&lt;$E$16,0,IF($BA198&gt;$J$16,0,VLOOKUP($H$16,Variable!$B$21:$AE$64,'Scenario 3'!$BA198-2015,FALSE))))</f>
        <v>0</v>
      </c>
      <c r="BE198" s="16">
        <f>IF($D$17&lt;&gt;"Yes",0,IF($BA198&lt;$E$17,0,IF($BA198&gt;$J$17,0,VLOOKUP($H$17,Variable!$B$21:$AE$64,'Scenario 3'!$BA198-2015,FALSE))))</f>
        <v>0</v>
      </c>
      <c r="BF198" s="16">
        <f>IF($D$18&lt;&gt;"Yes",0,IF($BA198&lt;$E$18,0,IF($BA198&gt;$J$18,0,VLOOKUP($H$18,Variable!$B$21:$AE$64,'Scenario 3'!$BA198-2015,FALSE))))</f>
        <v>0</v>
      </c>
      <c r="BG198" s="16">
        <f>IF($D$19&lt;&gt;"Yes",0,IF($BA198&lt;$E$19,0,IF($BA198&gt;$J$19,0,VLOOKUP($H$19,Variable!$B$21:$AE$64,'Scenario 3'!$BA198-2015,FALSE))))</f>
        <v>0</v>
      </c>
    </row>
    <row r="199" spans="1:59">
      <c r="A199" s="67"/>
      <c r="B199" s="67"/>
      <c r="C199" s="67"/>
      <c r="D199" s="67"/>
      <c r="E199" s="67"/>
      <c r="F199" s="67"/>
      <c r="G199" s="67"/>
      <c r="H199" s="20">
        <v>2037</v>
      </c>
      <c r="I199" s="16">
        <f t="shared" si="85"/>
        <v>0</v>
      </c>
      <c r="J199" s="16">
        <f t="shared" si="70"/>
        <v>0</v>
      </c>
      <c r="K199" s="16">
        <f t="shared" si="70"/>
        <v>0</v>
      </c>
      <c r="L199" s="16">
        <f t="shared" si="70"/>
        <v>0</v>
      </c>
      <c r="M199" s="16">
        <f t="shared" si="70"/>
        <v>0</v>
      </c>
      <c r="N199" s="16">
        <f t="shared" si="70"/>
        <v>0</v>
      </c>
      <c r="O199" s="67"/>
      <c r="P199" s="67"/>
      <c r="Q199" s="67"/>
      <c r="R199" s="67"/>
      <c r="S199" s="20">
        <v>2037</v>
      </c>
      <c r="T199" s="133">
        <f>HLOOKUP($S199,Variable!$B$15:$AE$16,2,FALSE)</f>
        <v>0.53059207734123137</v>
      </c>
      <c r="U199" s="57">
        <f t="shared" si="71"/>
        <v>0</v>
      </c>
      <c r="V199" s="57">
        <f t="shared" si="72"/>
        <v>0</v>
      </c>
      <c r="W199" s="57">
        <f t="shared" si="73"/>
        <v>0</v>
      </c>
      <c r="X199" s="57">
        <f t="shared" si="74"/>
        <v>0</v>
      </c>
      <c r="Y199" s="57">
        <f t="shared" si="75"/>
        <v>0</v>
      </c>
      <c r="Z199" s="57">
        <f t="shared" si="76"/>
        <v>0</v>
      </c>
      <c r="AB199" s="20">
        <v>2037</v>
      </c>
      <c r="AC199" s="16">
        <f t="shared" si="86"/>
        <v>0</v>
      </c>
      <c r="AD199" s="16">
        <f t="shared" si="77"/>
        <v>0</v>
      </c>
      <c r="AE199" s="16">
        <f t="shared" si="77"/>
        <v>0</v>
      </c>
      <c r="AF199" s="16">
        <f t="shared" si="77"/>
        <v>0</v>
      </c>
      <c r="AG199" s="136">
        <f t="shared" si="77"/>
        <v>0</v>
      </c>
      <c r="AH199" s="16">
        <f t="shared" si="77"/>
        <v>0</v>
      </c>
      <c r="AJ199" s="20">
        <v>2037</v>
      </c>
      <c r="AK199" s="133">
        <f>HLOOKUP($S199,Variable!$B$15:$AE$16,2,FALSE)</f>
        <v>0.53059207734123137</v>
      </c>
      <c r="AL199" s="57">
        <f t="shared" si="78"/>
        <v>0</v>
      </c>
      <c r="AM199" s="57">
        <f t="shared" si="79"/>
        <v>0</v>
      </c>
      <c r="AN199" s="57">
        <f t="shared" si="80"/>
        <v>0</v>
      </c>
      <c r="AO199" s="57">
        <f t="shared" si="81"/>
        <v>0</v>
      </c>
      <c r="AP199" s="57">
        <f t="shared" si="82"/>
        <v>0</v>
      </c>
      <c r="AQ199" s="57">
        <f t="shared" si="83"/>
        <v>0</v>
      </c>
      <c r="AS199" s="20">
        <v>2037</v>
      </c>
      <c r="AT199" s="16">
        <f t="shared" si="87"/>
        <v>0</v>
      </c>
      <c r="AU199" s="16">
        <f t="shared" si="84"/>
        <v>0</v>
      </c>
      <c r="AV199" s="16">
        <f t="shared" si="84"/>
        <v>0</v>
      </c>
      <c r="AW199" s="16">
        <f t="shared" si="84"/>
        <v>0</v>
      </c>
      <c r="AX199" s="136">
        <f t="shared" si="84"/>
        <v>0</v>
      </c>
      <c r="AY199" s="16">
        <f t="shared" si="84"/>
        <v>0</v>
      </c>
      <c r="BA199" s="145">
        <v>2037</v>
      </c>
      <c r="BB199" s="16">
        <f>IF($D$14&lt;&gt;"Yes",0,IF($BA199&lt;$E$14,0,IF($BA199&gt;$J$14,0,VLOOKUP($H$14,Variable!$B$21:$AE$64,'Scenario 3'!$BA199-2015,FALSE))))</f>
        <v>0</v>
      </c>
      <c r="BC199" s="16">
        <f>IF($D$15&lt;&gt;"Yes",0,IF($BA199&lt;$E$15,0,IF($BA199&gt;$J$15,0,VLOOKUP($H$15,Variable!$B$21:$AE$64,'Scenario 3'!$BA199-2015,FALSE))))</f>
        <v>0</v>
      </c>
      <c r="BD199" s="16">
        <f>IF($D$16&lt;&gt;"Yes",0,IF($BA199&lt;$E$16,0,IF($BA199&gt;$J$16,0,VLOOKUP($H$16,Variable!$B$21:$AE$64,'Scenario 3'!$BA199-2015,FALSE))))</f>
        <v>0</v>
      </c>
      <c r="BE199" s="16">
        <f>IF($D$17&lt;&gt;"Yes",0,IF($BA199&lt;$E$17,0,IF($BA199&gt;$J$17,0,VLOOKUP($H$17,Variable!$B$21:$AE$64,'Scenario 3'!$BA199-2015,FALSE))))</f>
        <v>0</v>
      </c>
      <c r="BF199" s="16">
        <f>IF($D$18&lt;&gt;"Yes",0,IF($BA199&lt;$E$18,0,IF($BA199&gt;$J$18,0,VLOOKUP($H$18,Variable!$B$21:$AE$64,'Scenario 3'!$BA199-2015,FALSE))))</f>
        <v>0</v>
      </c>
      <c r="BG199" s="16">
        <f>IF($D$19&lt;&gt;"Yes",0,IF($BA199&lt;$E$19,0,IF($BA199&gt;$J$19,0,VLOOKUP($H$19,Variable!$B$21:$AE$64,'Scenario 3'!$BA199-2015,FALSE))))</f>
        <v>0</v>
      </c>
    </row>
    <row r="200" spans="1:59">
      <c r="A200" s="67"/>
      <c r="B200" s="67"/>
      <c r="C200" s="67"/>
      <c r="D200" s="67"/>
      <c r="E200" s="67"/>
      <c r="F200" s="67"/>
      <c r="G200" s="67"/>
      <c r="H200" s="20">
        <v>2038</v>
      </c>
      <c r="I200" s="16">
        <f t="shared" si="85"/>
        <v>0</v>
      </c>
      <c r="J200" s="16">
        <f t="shared" si="70"/>
        <v>0</v>
      </c>
      <c r="K200" s="16">
        <f t="shared" si="70"/>
        <v>0</v>
      </c>
      <c r="L200" s="16">
        <f t="shared" si="70"/>
        <v>0</v>
      </c>
      <c r="M200" s="16">
        <f t="shared" si="70"/>
        <v>0</v>
      </c>
      <c r="N200" s="16">
        <f t="shared" si="70"/>
        <v>0</v>
      </c>
      <c r="O200" s="67"/>
      <c r="P200" s="67"/>
      <c r="Q200" s="67"/>
      <c r="R200" s="67"/>
      <c r="S200" s="20">
        <v>2038</v>
      </c>
      <c r="T200" s="133">
        <f>HLOOKUP($S200,Variable!$B$15:$AE$16,2,FALSE)</f>
        <v>0.54120391888805597</v>
      </c>
      <c r="U200" s="57">
        <f t="shared" si="71"/>
        <v>0</v>
      </c>
      <c r="V200" s="57">
        <f t="shared" si="72"/>
        <v>0</v>
      </c>
      <c r="W200" s="57">
        <f t="shared" si="73"/>
        <v>0</v>
      </c>
      <c r="X200" s="57">
        <f t="shared" si="74"/>
        <v>0</v>
      </c>
      <c r="Y200" s="57">
        <f t="shared" si="75"/>
        <v>0</v>
      </c>
      <c r="Z200" s="57">
        <f t="shared" si="76"/>
        <v>0</v>
      </c>
      <c r="AB200" s="20">
        <v>2038</v>
      </c>
      <c r="AC200" s="16">
        <f t="shared" si="86"/>
        <v>0</v>
      </c>
      <c r="AD200" s="16">
        <f t="shared" si="77"/>
        <v>0</v>
      </c>
      <c r="AE200" s="16">
        <f t="shared" si="77"/>
        <v>0</v>
      </c>
      <c r="AF200" s="16">
        <f t="shared" si="77"/>
        <v>0</v>
      </c>
      <c r="AG200" s="136">
        <f t="shared" si="77"/>
        <v>0</v>
      </c>
      <c r="AH200" s="16">
        <f t="shared" si="77"/>
        <v>0</v>
      </c>
      <c r="AJ200" s="20">
        <v>2038</v>
      </c>
      <c r="AK200" s="133">
        <f>HLOOKUP($S200,Variable!$B$15:$AE$16,2,FALSE)</f>
        <v>0.54120391888805597</v>
      </c>
      <c r="AL200" s="57">
        <f t="shared" si="78"/>
        <v>0</v>
      </c>
      <c r="AM200" s="57">
        <f t="shared" si="79"/>
        <v>0</v>
      </c>
      <c r="AN200" s="57">
        <f t="shared" si="80"/>
        <v>0</v>
      </c>
      <c r="AO200" s="57">
        <f t="shared" si="81"/>
        <v>0</v>
      </c>
      <c r="AP200" s="57">
        <f t="shared" si="82"/>
        <v>0</v>
      </c>
      <c r="AQ200" s="57">
        <f t="shared" si="83"/>
        <v>0</v>
      </c>
      <c r="AS200" s="20">
        <v>2038</v>
      </c>
      <c r="AT200" s="16">
        <f t="shared" si="87"/>
        <v>0</v>
      </c>
      <c r="AU200" s="16">
        <f t="shared" si="84"/>
        <v>0</v>
      </c>
      <c r="AV200" s="16">
        <f t="shared" si="84"/>
        <v>0</v>
      </c>
      <c r="AW200" s="16">
        <f t="shared" si="84"/>
        <v>0</v>
      </c>
      <c r="AX200" s="136">
        <f t="shared" si="84"/>
        <v>0</v>
      </c>
      <c r="AY200" s="16">
        <f t="shared" si="84"/>
        <v>0</v>
      </c>
      <c r="BA200" s="145">
        <v>2038</v>
      </c>
      <c r="BB200" s="16">
        <f>IF($D$14&lt;&gt;"Yes",0,IF($BA200&lt;$E$14,0,IF($BA200&gt;$J$14,0,VLOOKUP($H$14,Variable!$B$21:$AE$64,'Scenario 3'!$BA200-2015,FALSE))))</f>
        <v>0</v>
      </c>
      <c r="BC200" s="16">
        <f>IF($D$15&lt;&gt;"Yes",0,IF($BA200&lt;$E$15,0,IF($BA200&gt;$J$15,0,VLOOKUP($H$15,Variable!$B$21:$AE$64,'Scenario 3'!$BA200-2015,FALSE))))</f>
        <v>0</v>
      </c>
      <c r="BD200" s="16">
        <f>IF($D$16&lt;&gt;"Yes",0,IF($BA200&lt;$E$16,0,IF($BA200&gt;$J$16,0,VLOOKUP($H$16,Variable!$B$21:$AE$64,'Scenario 3'!$BA200-2015,FALSE))))</f>
        <v>0</v>
      </c>
      <c r="BE200" s="16">
        <f>IF($D$17&lt;&gt;"Yes",0,IF($BA200&lt;$E$17,0,IF($BA200&gt;$J$17,0,VLOOKUP($H$17,Variable!$B$21:$AE$64,'Scenario 3'!$BA200-2015,FALSE))))</f>
        <v>0</v>
      </c>
      <c r="BF200" s="16">
        <f>IF($D$18&lt;&gt;"Yes",0,IF($BA200&lt;$E$18,0,IF($BA200&gt;$J$18,0,VLOOKUP($H$18,Variable!$B$21:$AE$64,'Scenario 3'!$BA200-2015,FALSE))))</f>
        <v>0</v>
      </c>
      <c r="BG200" s="16">
        <f>IF($D$19&lt;&gt;"Yes",0,IF($BA200&lt;$E$19,0,IF($BA200&gt;$J$19,0,VLOOKUP($H$19,Variable!$B$21:$AE$64,'Scenario 3'!$BA200-2015,FALSE))))</f>
        <v>0</v>
      </c>
    </row>
    <row r="201" spans="1:59">
      <c r="A201" s="67"/>
      <c r="B201" s="67"/>
      <c r="C201" s="67"/>
      <c r="D201" s="67"/>
      <c r="E201" s="67"/>
      <c r="F201" s="67"/>
      <c r="G201" s="67"/>
      <c r="H201" s="20">
        <v>2039</v>
      </c>
      <c r="I201" s="16">
        <f t="shared" si="85"/>
        <v>0</v>
      </c>
      <c r="J201" s="16">
        <f t="shared" si="70"/>
        <v>0</v>
      </c>
      <c r="K201" s="16">
        <f t="shared" si="70"/>
        <v>0</v>
      </c>
      <c r="L201" s="16">
        <f t="shared" si="70"/>
        <v>0</v>
      </c>
      <c r="M201" s="16">
        <f t="shared" si="70"/>
        <v>0</v>
      </c>
      <c r="N201" s="16">
        <f t="shared" si="70"/>
        <v>0</v>
      </c>
      <c r="O201" s="67"/>
      <c r="P201" s="67"/>
      <c r="Q201" s="67"/>
      <c r="R201" s="67"/>
      <c r="S201" s="20">
        <v>2039</v>
      </c>
      <c r="T201" s="133">
        <f>HLOOKUP($S201,Variable!$B$15:$AE$16,2,FALSE)</f>
        <v>0.55202799726581708</v>
      </c>
      <c r="U201" s="57">
        <f t="shared" si="71"/>
        <v>0</v>
      </c>
      <c r="V201" s="57">
        <f t="shared" si="72"/>
        <v>0</v>
      </c>
      <c r="W201" s="57">
        <f t="shared" si="73"/>
        <v>0</v>
      </c>
      <c r="X201" s="57">
        <f t="shared" si="74"/>
        <v>0</v>
      </c>
      <c r="Y201" s="57">
        <f t="shared" si="75"/>
        <v>0</v>
      </c>
      <c r="Z201" s="57">
        <f t="shared" si="76"/>
        <v>0</v>
      </c>
      <c r="AB201" s="20">
        <v>2039</v>
      </c>
      <c r="AC201" s="16">
        <f t="shared" si="86"/>
        <v>0</v>
      </c>
      <c r="AD201" s="16">
        <f t="shared" si="77"/>
        <v>0</v>
      </c>
      <c r="AE201" s="16">
        <f t="shared" si="77"/>
        <v>0</v>
      </c>
      <c r="AF201" s="16">
        <f t="shared" si="77"/>
        <v>0</v>
      </c>
      <c r="AG201" s="136">
        <f t="shared" si="77"/>
        <v>0</v>
      </c>
      <c r="AH201" s="16">
        <f t="shared" si="77"/>
        <v>0</v>
      </c>
      <c r="AJ201" s="20">
        <v>2039</v>
      </c>
      <c r="AK201" s="133">
        <f>HLOOKUP($S201,Variable!$B$15:$AE$16,2,FALSE)</f>
        <v>0.55202799726581708</v>
      </c>
      <c r="AL201" s="57">
        <f t="shared" si="78"/>
        <v>0</v>
      </c>
      <c r="AM201" s="57">
        <f t="shared" si="79"/>
        <v>0</v>
      </c>
      <c r="AN201" s="57">
        <f t="shared" si="80"/>
        <v>0</v>
      </c>
      <c r="AO201" s="57">
        <f t="shared" si="81"/>
        <v>0</v>
      </c>
      <c r="AP201" s="57">
        <f t="shared" si="82"/>
        <v>0</v>
      </c>
      <c r="AQ201" s="57">
        <f t="shared" si="83"/>
        <v>0</v>
      </c>
      <c r="AS201" s="20">
        <v>2039</v>
      </c>
      <c r="AT201" s="16">
        <f t="shared" si="87"/>
        <v>0</v>
      </c>
      <c r="AU201" s="16">
        <f t="shared" si="84"/>
        <v>0</v>
      </c>
      <c r="AV201" s="16">
        <f t="shared" si="84"/>
        <v>0</v>
      </c>
      <c r="AW201" s="16">
        <f t="shared" si="84"/>
        <v>0</v>
      </c>
      <c r="AX201" s="136">
        <f t="shared" si="84"/>
        <v>0</v>
      </c>
      <c r="AY201" s="16">
        <f t="shared" si="84"/>
        <v>0</v>
      </c>
      <c r="BA201" s="145">
        <v>2039</v>
      </c>
      <c r="BB201" s="16">
        <f>IF($D$14&lt;&gt;"Yes",0,IF($BA201&lt;$E$14,0,IF($BA201&gt;$J$14,0,VLOOKUP($H$14,Variable!$B$21:$AE$64,'Scenario 3'!$BA201-2015,FALSE))))</f>
        <v>0</v>
      </c>
      <c r="BC201" s="16">
        <f>IF($D$15&lt;&gt;"Yes",0,IF($BA201&lt;$E$15,0,IF($BA201&gt;$J$15,0,VLOOKUP($H$15,Variable!$B$21:$AE$64,'Scenario 3'!$BA201-2015,FALSE))))</f>
        <v>0</v>
      </c>
      <c r="BD201" s="16">
        <f>IF($D$16&lt;&gt;"Yes",0,IF($BA201&lt;$E$16,0,IF($BA201&gt;$J$16,0,VLOOKUP($H$16,Variable!$B$21:$AE$64,'Scenario 3'!$BA201-2015,FALSE))))</f>
        <v>0</v>
      </c>
      <c r="BE201" s="16">
        <f>IF($D$17&lt;&gt;"Yes",0,IF($BA201&lt;$E$17,0,IF($BA201&gt;$J$17,0,VLOOKUP($H$17,Variable!$B$21:$AE$64,'Scenario 3'!$BA201-2015,FALSE))))</f>
        <v>0</v>
      </c>
      <c r="BF201" s="16">
        <f>IF($D$18&lt;&gt;"Yes",0,IF($BA201&lt;$E$18,0,IF($BA201&gt;$J$18,0,VLOOKUP($H$18,Variable!$B$21:$AE$64,'Scenario 3'!$BA201-2015,FALSE))))</f>
        <v>0</v>
      </c>
      <c r="BG201" s="16">
        <f>IF($D$19&lt;&gt;"Yes",0,IF($BA201&lt;$E$19,0,IF($BA201&gt;$J$19,0,VLOOKUP($H$19,Variable!$B$21:$AE$64,'Scenario 3'!$BA201-2015,FALSE))))</f>
        <v>0</v>
      </c>
    </row>
    <row r="202" spans="1:59">
      <c r="A202" s="67"/>
      <c r="B202" s="67"/>
      <c r="C202" s="67"/>
      <c r="D202" s="67"/>
      <c r="E202" s="67"/>
      <c r="F202" s="67"/>
      <c r="G202" s="67"/>
      <c r="H202" s="20">
        <v>2040</v>
      </c>
      <c r="I202" s="16">
        <f t="shared" si="85"/>
        <v>0</v>
      </c>
      <c r="J202" s="16">
        <f t="shared" si="70"/>
        <v>0</v>
      </c>
      <c r="K202" s="16">
        <f t="shared" si="70"/>
        <v>0</v>
      </c>
      <c r="L202" s="16">
        <f t="shared" si="70"/>
        <v>0</v>
      </c>
      <c r="M202" s="16">
        <f t="shared" si="70"/>
        <v>0</v>
      </c>
      <c r="N202" s="16">
        <f t="shared" si="70"/>
        <v>0</v>
      </c>
      <c r="O202" s="67"/>
      <c r="P202" s="67"/>
      <c r="Q202" s="67"/>
      <c r="R202" s="67"/>
      <c r="S202" s="20">
        <v>2040</v>
      </c>
      <c r="T202" s="133">
        <f>HLOOKUP($S202,Variable!$B$15:$AE$16,2,FALSE)</f>
        <v>0.56306855721113358</v>
      </c>
      <c r="U202" s="57">
        <f t="shared" si="71"/>
        <v>0</v>
      </c>
      <c r="V202" s="57">
        <f t="shared" si="72"/>
        <v>0</v>
      </c>
      <c r="W202" s="57">
        <f t="shared" si="73"/>
        <v>0</v>
      </c>
      <c r="X202" s="57">
        <f t="shared" si="74"/>
        <v>0</v>
      </c>
      <c r="Y202" s="57">
        <f t="shared" si="75"/>
        <v>0</v>
      </c>
      <c r="Z202" s="57">
        <f t="shared" si="76"/>
        <v>0</v>
      </c>
      <c r="AB202" s="20">
        <v>2040</v>
      </c>
      <c r="AC202" s="16">
        <f t="shared" si="86"/>
        <v>0</v>
      </c>
      <c r="AD202" s="16">
        <f t="shared" si="77"/>
        <v>0</v>
      </c>
      <c r="AE202" s="16">
        <f t="shared" si="77"/>
        <v>0</v>
      </c>
      <c r="AF202" s="16">
        <f t="shared" si="77"/>
        <v>0</v>
      </c>
      <c r="AG202" s="136">
        <f t="shared" si="77"/>
        <v>0</v>
      </c>
      <c r="AH202" s="16">
        <f t="shared" si="77"/>
        <v>0</v>
      </c>
      <c r="AJ202" s="20">
        <v>2040</v>
      </c>
      <c r="AK202" s="133">
        <f>HLOOKUP($S202,Variable!$B$15:$AE$16,2,FALSE)</f>
        <v>0.56306855721113358</v>
      </c>
      <c r="AL202" s="57">
        <f t="shared" si="78"/>
        <v>0</v>
      </c>
      <c r="AM202" s="57">
        <f t="shared" si="79"/>
        <v>0</v>
      </c>
      <c r="AN202" s="57">
        <f t="shared" si="80"/>
        <v>0</v>
      </c>
      <c r="AO202" s="57">
        <f t="shared" si="81"/>
        <v>0</v>
      </c>
      <c r="AP202" s="57">
        <f t="shared" si="82"/>
        <v>0</v>
      </c>
      <c r="AQ202" s="57">
        <f t="shared" si="83"/>
        <v>0</v>
      </c>
      <c r="AS202" s="20">
        <v>2040</v>
      </c>
      <c r="AT202" s="16">
        <f t="shared" si="87"/>
        <v>0</v>
      </c>
      <c r="AU202" s="16">
        <f t="shared" si="84"/>
        <v>0</v>
      </c>
      <c r="AV202" s="16">
        <f t="shared" si="84"/>
        <v>0</v>
      </c>
      <c r="AW202" s="16">
        <f t="shared" si="84"/>
        <v>0</v>
      </c>
      <c r="AX202" s="136">
        <f t="shared" si="84"/>
        <v>0</v>
      </c>
      <c r="AY202" s="16">
        <f t="shared" si="84"/>
        <v>0</v>
      </c>
      <c r="BA202" s="145">
        <v>2040</v>
      </c>
      <c r="BB202" s="16">
        <f>IF($D$14&lt;&gt;"Yes",0,IF($BA202&lt;$E$14,0,IF($BA202&gt;$J$14,0,VLOOKUP($H$14,Variable!$B$21:$AE$64,'Scenario 3'!$BA202-2015,FALSE))))</f>
        <v>0</v>
      </c>
      <c r="BC202" s="16">
        <f>IF($D$15&lt;&gt;"Yes",0,IF($BA202&lt;$E$15,0,IF($BA202&gt;$J$15,0,VLOOKUP($H$15,Variable!$B$21:$AE$64,'Scenario 3'!$BA202-2015,FALSE))))</f>
        <v>0</v>
      </c>
      <c r="BD202" s="16">
        <f>IF($D$16&lt;&gt;"Yes",0,IF($BA202&lt;$E$16,0,IF($BA202&gt;$J$16,0,VLOOKUP($H$16,Variable!$B$21:$AE$64,'Scenario 3'!$BA202-2015,FALSE))))</f>
        <v>0</v>
      </c>
      <c r="BE202" s="16">
        <f>IF($D$17&lt;&gt;"Yes",0,IF($BA202&lt;$E$17,0,IF($BA202&gt;$J$17,0,VLOOKUP($H$17,Variable!$B$21:$AE$64,'Scenario 3'!$BA202-2015,FALSE))))</f>
        <v>0</v>
      </c>
      <c r="BF202" s="16">
        <f>IF($D$18&lt;&gt;"Yes",0,IF($BA202&lt;$E$18,0,IF($BA202&gt;$J$18,0,VLOOKUP($H$18,Variable!$B$21:$AE$64,'Scenario 3'!$BA202-2015,FALSE))))</f>
        <v>0</v>
      </c>
      <c r="BG202" s="16">
        <f>IF($D$19&lt;&gt;"Yes",0,IF($BA202&lt;$E$19,0,IF($BA202&gt;$J$19,0,VLOOKUP($H$19,Variable!$B$21:$AE$64,'Scenario 3'!$BA202-2015,FALSE))))</f>
        <v>0</v>
      </c>
    </row>
    <row r="203" spans="1:59">
      <c r="A203" s="67"/>
      <c r="B203" s="67"/>
      <c r="C203" s="67"/>
      <c r="D203" s="67"/>
      <c r="E203" s="67"/>
      <c r="F203" s="67"/>
      <c r="G203" s="67"/>
      <c r="H203" s="20">
        <v>2041</v>
      </c>
      <c r="I203" s="16">
        <f t="shared" si="85"/>
        <v>0</v>
      </c>
      <c r="J203" s="16">
        <f t="shared" si="70"/>
        <v>0</v>
      </c>
      <c r="K203" s="16">
        <f t="shared" si="70"/>
        <v>0</v>
      </c>
      <c r="L203" s="16">
        <f t="shared" si="70"/>
        <v>0</v>
      </c>
      <c r="M203" s="16">
        <f t="shared" si="70"/>
        <v>0</v>
      </c>
      <c r="N203" s="16">
        <f t="shared" si="70"/>
        <v>0</v>
      </c>
      <c r="O203" s="67"/>
      <c r="P203" s="67"/>
      <c r="Q203" s="67"/>
      <c r="R203" s="67"/>
      <c r="S203" s="20">
        <v>2041</v>
      </c>
      <c r="T203" s="133">
        <f>HLOOKUP($S203,Variable!$B$15:$AE$16,2,FALSE)</f>
        <v>0.57432992835535612</v>
      </c>
      <c r="U203" s="57">
        <f t="shared" si="71"/>
        <v>0</v>
      </c>
      <c r="V203" s="57">
        <f t="shared" si="72"/>
        <v>0</v>
      </c>
      <c r="W203" s="57">
        <f t="shared" si="73"/>
        <v>0</v>
      </c>
      <c r="X203" s="57">
        <f t="shared" si="74"/>
        <v>0</v>
      </c>
      <c r="Y203" s="57">
        <f t="shared" si="75"/>
        <v>0</v>
      </c>
      <c r="Z203" s="57">
        <f t="shared" si="76"/>
        <v>0</v>
      </c>
      <c r="AB203" s="20">
        <v>2041</v>
      </c>
      <c r="AC203" s="16">
        <f t="shared" si="86"/>
        <v>0</v>
      </c>
      <c r="AD203" s="16">
        <f t="shared" si="77"/>
        <v>0</v>
      </c>
      <c r="AE203" s="16">
        <f t="shared" si="77"/>
        <v>0</v>
      </c>
      <c r="AF203" s="16">
        <f t="shared" si="77"/>
        <v>0</v>
      </c>
      <c r="AG203" s="136">
        <f t="shared" si="77"/>
        <v>0</v>
      </c>
      <c r="AH203" s="16">
        <f t="shared" si="77"/>
        <v>0</v>
      </c>
      <c r="AJ203" s="20">
        <v>2041</v>
      </c>
      <c r="AK203" s="133">
        <f>HLOOKUP($S203,Variable!$B$15:$AE$16,2,FALSE)</f>
        <v>0.57432992835535612</v>
      </c>
      <c r="AL203" s="57">
        <f t="shared" si="78"/>
        <v>0</v>
      </c>
      <c r="AM203" s="57">
        <f t="shared" si="79"/>
        <v>0</v>
      </c>
      <c r="AN203" s="57">
        <f t="shared" si="80"/>
        <v>0</v>
      </c>
      <c r="AO203" s="57">
        <f t="shared" si="81"/>
        <v>0</v>
      </c>
      <c r="AP203" s="57">
        <f t="shared" si="82"/>
        <v>0</v>
      </c>
      <c r="AQ203" s="57">
        <f t="shared" si="83"/>
        <v>0</v>
      </c>
      <c r="AS203" s="20">
        <v>2041</v>
      </c>
      <c r="AT203" s="16">
        <f t="shared" si="87"/>
        <v>0</v>
      </c>
      <c r="AU203" s="16">
        <f t="shared" si="84"/>
        <v>0</v>
      </c>
      <c r="AV203" s="16">
        <f t="shared" si="84"/>
        <v>0</v>
      </c>
      <c r="AW203" s="16">
        <f t="shared" si="84"/>
        <v>0</v>
      </c>
      <c r="AX203" s="136">
        <f t="shared" si="84"/>
        <v>0</v>
      </c>
      <c r="AY203" s="16">
        <f t="shared" si="84"/>
        <v>0</v>
      </c>
      <c r="BA203" s="145">
        <v>2041</v>
      </c>
      <c r="BB203" s="16">
        <f>IF($D$14&lt;&gt;"Yes",0,IF($BA203&lt;$E$14,0,IF($BA203&gt;$J$14,0,VLOOKUP($H$14,Variable!$B$21:$AE$64,'Scenario 3'!$BA203-2015,FALSE))))</f>
        <v>0</v>
      </c>
      <c r="BC203" s="16">
        <f>IF($D$15&lt;&gt;"Yes",0,IF($BA203&lt;$E$15,0,IF($BA203&gt;$J$15,0,VLOOKUP($H$15,Variable!$B$21:$AE$64,'Scenario 3'!$BA203-2015,FALSE))))</f>
        <v>0</v>
      </c>
      <c r="BD203" s="16">
        <f>IF($D$16&lt;&gt;"Yes",0,IF($BA203&lt;$E$16,0,IF($BA203&gt;$J$16,0,VLOOKUP($H$16,Variable!$B$21:$AE$64,'Scenario 3'!$BA203-2015,FALSE))))</f>
        <v>0</v>
      </c>
      <c r="BE203" s="16">
        <f>IF($D$17&lt;&gt;"Yes",0,IF($BA203&lt;$E$17,0,IF($BA203&gt;$J$17,0,VLOOKUP($H$17,Variable!$B$21:$AE$64,'Scenario 3'!$BA203-2015,FALSE))))</f>
        <v>0</v>
      </c>
      <c r="BF203" s="16">
        <f>IF($D$18&lt;&gt;"Yes",0,IF($BA203&lt;$E$18,0,IF($BA203&gt;$J$18,0,VLOOKUP($H$18,Variable!$B$21:$AE$64,'Scenario 3'!$BA203-2015,FALSE))))</f>
        <v>0</v>
      </c>
      <c r="BG203" s="16">
        <f>IF($D$19&lt;&gt;"Yes",0,IF($BA203&lt;$E$19,0,IF($BA203&gt;$J$19,0,VLOOKUP($H$19,Variable!$B$21:$AE$64,'Scenario 3'!$BA203-2015,FALSE))))</f>
        <v>0</v>
      </c>
    </row>
    <row r="204" spans="1:59">
      <c r="A204" s="67"/>
      <c r="B204" s="67"/>
      <c r="C204" s="67"/>
      <c r="D204" s="67"/>
      <c r="E204" s="67"/>
      <c r="F204" s="67"/>
      <c r="G204" s="67"/>
      <c r="H204" s="20">
        <v>2042</v>
      </c>
      <c r="I204" s="16">
        <f t="shared" si="85"/>
        <v>0</v>
      </c>
      <c r="J204" s="16">
        <f t="shared" si="70"/>
        <v>0</v>
      </c>
      <c r="K204" s="16">
        <f t="shared" si="70"/>
        <v>0</v>
      </c>
      <c r="L204" s="16">
        <f t="shared" si="70"/>
        <v>0</v>
      </c>
      <c r="M204" s="16">
        <f t="shared" si="70"/>
        <v>0</v>
      </c>
      <c r="N204" s="16">
        <f t="shared" si="70"/>
        <v>0</v>
      </c>
      <c r="O204" s="67"/>
      <c r="P204" s="67"/>
      <c r="Q204" s="67"/>
      <c r="R204" s="67"/>
      <c r="S204" s="20">
        <v>2042</v>
      </c>
      <c r="T204" s="133">
        <f>HLOOKUP($S204,Variable!$B$15:$AE$16,2,FALSE)</f>
        <v>0.58581652692246322</v>
      </c>
      <c r="U204" s="57">
        <f t="shared" si="71"/>
        <v>0</v>
      </c>
      <c r="V204" s="57">
        <f t="shared" si="72"/>
        <v>0</v>
      </c>
      <c r="W204" s="57">
        <f t="shared" si="73"/>
        <v>0</v>
      </c>
      <c r="X204" s="57">
        <f t="shared" si="74"/>
        <v>0</v>
      </c>
      <c r="Y204" s="57">
        <f t="shared" si="75"/>
        <v>0</v>
      </c>
      <c r="Z204" s="57">
        <f t="shared" si="76"/>
        <v>0</v>
      </c>
      <c r="AB204" s="20">
        <v>2042</v>
      </c>
      <c r="AC204" s="16">
        <f t="shared" si="86"/>
        <v>0</v>
      </c>
      <c r="AD204" s="16">
        <f t="shared" si="77"/>
        <v>0</v>
      </c>
      <c r="AE204" s="16">
        <f t="shared" si="77"/>
        <v>0</v>
      </c>
      <c r="AF204" s="16">
        <f t="shared" si="77"/>
        <v>0</v>
      </c>
      <c r="AG204" s="136">
        <f t="shared" si="77"/>
        <v>0</v>
      </c>
      <c r="AH204" s="16">
        <f t="shared" si="77"/>
        <v>0</v>
      </c>
      <c r="AJ204" s="20">
        <v>2042</v>
      </c>
      <c r="AK204" s="133">
        <f>HLOOKUP($S204,Variable!$B$15:$AE$16,2,FALSE)</f>
        <v>0.58581652692246322</v>
      </c>
      <c r="AL204" s="57">
        <f t="shared" si="78"/>
        <v>0</v>
      </c>
      <c r="AM204" s="57">
        <f t="shared" si="79"/>
        <v>0</v>
      </c>
      <c r="AN204" s="57">
        <f t="shared" si="80"/>
        <v>0</v>
      </c>
      <c r="AO204" s="57">
        <f t="shared" si="81"/>
        <v>0</v>
      </c>
      <c r="AP204" s="57">
        <f t="shared" si="82"/>
        <v>0</v>
      </c>
      <c r="AQ204" s="57">
        <f t="shared" si="83"/>
        <v>0</v>
      </c>
      <c r="AS204" s="20">
        <v>2042</v>
      </c>
      <c r="AT204" s="16">
        <f t="shared" si="87"/>
        <v>0</v>
      </c>
      <c r="AU204" s="16">
        <f t="shared" si="84"/>
        <v>0</v>
      </c>
      <c r="AV204" s="16">
        <f t="shared" si="84"/>
        <v>0</v>
      </c>
      <c r="AW204" s="16">
        <f t="shared" si="84"/>
        <v>0</v>
      </c>
      <c r="AX204" s="136">
        <f t="shared" si="84"/>
        <v>0</v>
      </c>
      <c r="AY204" s="16">
        <f t="shared" si="84"/>
        <v>0</v>
      </c>
      <c r="BA204" s="145">
        <v>2042</v>
      </c>
      <c r="BB204" s="16">
        <f>IF($D$14&lt;&gt;"Yes",0,IF($BA204&lt;$E$14,0,IF($BA204&gt;$J$14,0,VLOOKUP($H$14,Variable!$B$21:$AE$64,'Scenario 3'!$BA204-2015,FALSE))))</f>
        <v>0</v>
      </c>
      <c r="BC204" s="16">
        <f>IF($D$15&lt;&gt;"Yes",0,IF($BA204&lt;$E$15,0,IF($BA204&gt;$J$15,0,VLOOKUP($H$15,Variable!$B$21:$AE$64,'Scenario 3'!$BA204-2015,FALSE))))</f>
        <v>0</v>
      </c>
      <c r="BD204" s="16">
        <f>IF($D$16&lt;&gt;"Yes",0,IF($BA204&lt;$E$16,0,IF($BA204&gt;$J$16,0,VLOOKUP($H$16,Variable!$B$21:$AE$64,'Scenario 3'!$BA204-2015,FALSE))))</f>
        <v>0</v>
      </c>
      <c r="BE204" s="16">
        <f>IF($D$17&lt;&gt;"Yes",0,IF($BA204&lt;$E$17,0,IF($BA204&gt;$J$17,0,VLOOKUP($H$17,Variable!$B$21:$AE$64,'Scenario 3'!$BA204-2015,FALSE))))</f>
        <v>0</v>
      </c>
      <c r="BF204" s="16">
        <f>IF($D$18&lt;&gt;"Yes",0,IF($BA204&lt;$E$18,0,IF($BA204&gt;$J$18,0,VLOOKUP($H$18,Variable!$B$21:$AE$64,'Scenario 3'!$BA204-2015,FALSE))))</f>
        <v>0</v>
      </c>
      <c r="BG204" s="16">
        <f>IF($D$19&lt;&gt;"Yes",0,IF($BA204&lt;$E$19,0,IF($BA204&gt;$J$19,0,VLOOKUP($H$19,Variable!$B$21:$AE$64,'Scenario 3'!$BA204-2015,FALSE))))</f>
        <v>0</v>
      </c>
    </row>
    <row r="205" spans="1:59">
      <c r="A205" s="67"/>
      <c r="B205" s="67"/>
      <c r="C205" s="67"/>
      <c r="D205" s="67"/>
      <c r="E205" s="67"/>
      <c r="F205" s="67"/>
      <c r="G205" s="67"/>
      <c r="H205" s="20">
        <v>2043</v>
      </c>
      <c r="I205" s="16">
        <f t="shared" si="85"/>
        <v>0</v>
      </c>
      <c r="J205" s="16">
        <f t="shared" si="70"/>
        <v>0</v>
      </c>
      <c r="K205" s="16">
        <f t="shared" si="70"/>
        <v>0</v>
      </c>
      <c r="L205" s="16">
        <f t="shared" si="70"/>
        <v>0</v>
      </c>
      <c r="M205" s="16">
        <f t="shared" si="70"/>
        <v>0</v>
      </c>
      <c r="N205" s="16">
        <f t="shared" si="70"/>
        <v>0</v>
      </c>
      <c r="O205" s="67"/>
      <c r="P205" s="67"/>
      <c r="Q205" s="67"/>
      <c r="R205" s="67"/>
      <c r="S205" s="20">
        <v>2043</v>
      </c>
      <c r="T205" s="133">
        <f>HLOOKUP($S205,Variable!$B$15:$AE$16,2,FALSE)</f>
        <v>0.59753285746091256</v>
      </c>
      <c r="U205" s="57">
        <f t="shared" si="71"/>
        <v>0</v>
      </c>
      <c r="V205" s="57">
        <f t="shared" si="72"/>
        <v>0</v>
      </c>
      <c r="W205" s="57">
        <f t="shared" si="73"/>
        <v>0</v>
      </c>
      <c r="X205" s="57">
        <f t="shared" si="74"/>
        <v>0</v>
      </c>
      <c r="Y205" s="57">
        <f t="shared" si="75"/>
        <v>0</v>
      </c>
      <c r="Z205" s="57">
        <f t="shared" si="76"/>
        <v>0</v>
      </c>
      <c r="AB205" s="20">
        <v>2043</v>
      </c>
      <c r="AC205" s="16">
        <f t="shared" si="86"/>
        <v>0</v>
      </c>
      <c r="AD205" s="16">
        <f t="shared" si="77"/>
        <v>0</v>
      </c>
      <c r="AE205" s="16">
        <f t="shared" si="77"/>
        <v>0</v>
      </c>
      <c r="AF205" s="16">
        <f t="shared" si="77"/>
        <v>0</v>
      </c>
      <c r="AG205" s="136">
        <f t="shared" si="77"/>
        <v>0</v>
      </c>
      <c r="AH205" s="16">
        <f t="shared" si="77"/>
        <v>0</v>
      </c>
      <c r="AJ205" s="20">
        <v>2043</v>
      </c>
      <c r="AK205" s="133">
        <f>HLOOKUP($S205,Variable!$B$15:$AE$16,2,FALSE)</f>
        <v>0.59753285746091256</v>
      </c>
      <c r="AL205" s="57">
        <f t="shared" si="78"/>
        <v>0</v>
      </c>
      <c r="AM205" s="57">
        <f t="shared" si="79"/>
        <v>0</v>
      </c>
      <c r="AN205" s="57">
        <f t="shared" si="80"/>
        <v>0</v>
      </c>
      <c r="AO205" s="57">
        <f t="shared" si="81"/>
        <v>0</v>
      </c>
      <c r="AP205" s="57">
        <f t="shared" si="82"/>
        <v>0</v>
      </c>
      <c r="AQ205" s="57">
        <f t="shared" si="83"/>
        <v>0</v>
      </c>
      <c r="AS205" s="20">
        <v>2043</v>
      </c>
      <c r="AT205" s="16">
        <f t="shared" si="87"/>
        <v>0</v>
      </c>
      <c r="AU205" s="16">
        <f t="shared" si="84"/>
        <v>0</v>
      </c>
      <c r="AV205" s="16">
        <f t="shared" si="84"/>
        <v>0</v>
      </c>
      <c r="AW205" s="16">
        <f t="shared" si="84"/>
        <v>0</v>
      </c>
      <c r="AX205" s="136">
        <f t="shared" si="84"/>
        <v>0</v>
      </c>
      <c r="AY205" s="16">
        <f t="shared" si="84"/>
        <v>0</v>
      </c>
      <c r="BA205" s="145">
        <v>2043</v>
      </c>
      <c r="BB205" s="16">
        <f>IF($D$14&lt;&gt;"Yes",0,IF($BA205&lt;$E$14,0,IF($BA205&gt;$J$14,0,VLOOKUP($H$14,Variable!$B$21:$AE$64,'Scenario 3'!$BA205-2015,FALSE))))</f>
        <v>0</v>
      </c>
      <c r="BC205" s="16">
        <f>IF($D$15&lt;&gt;"Yes",0,IF($BA205&lt;$E$15,0,IF($BA205&gt;$J$15,0,VLOOKUP($H$15,Variable!$B$21:$AE$64,'Scenario 3'!$BA205-2015,FALSE))))</f>
        <v>0</v>
      </c>
      <c r="BD205" s="16">
        <f>IF($D$16&lt;&gt;"Yes",0,IF($BA205&lt;$E$16,0,IF($BA205&gt;$J$16,0,VLOOKUP($H$16,Variable!$B$21:$AE$64,'Scenario 3'!$BA205-2015,FALSE))))</f>
        <v>0</v>
      </c>
      <c r="BE205" s="16">
        <f>IF($D$17&lt;&gt;"Yes",0,IF($BA205&lt;$E$17,0,IF($BA205&gt;$J$17,0,VLOOKUP($H$17,Variable!$B$21:$AE$64,'Scenario 3'!$BA205-2015,FALSE))))</f>
        <v>0</v>
      </c>
      <c r="BF205" s="16">
        <f>IF($D$18&lt;&gt;"Yes",0,IF($BA205&lt;$E$18,0,IF($BA205&gt;$J$18,0,VLOOKUP($H$18,Variable!$B$21:$AE$64,'Scenario 3'!$BA205-2015,FALSE))))</f>
        <v>0</v>
      </c>
      <c r="BG205" s="16">
        <f>IF($D$19&lt;&gt;"Yes",0,IF($BA205&lt;$E$19,0,IF($BA205&gt;$J$19,0,VLOOKUP($H$19,Variable!$B$21:$AE$64,'Scenario 3'!$BA205-2015,FALSE))))</f>
        <v>0</v>
      </c>
    </row>
    <row r="206" spans="1:59">
      <c r="A206" s="67"/>
      <c r="B206" s="67"/>
      <c r="C206" s="67"/>
      <c r="D206" s="67"/>
      <c r="E206" s="67"/>
      <c r="F206" s="67"/>
      <c r="G206" s="67"/>
      <c r="H206" s="20">
        <v>2044</v>
      </c>
      <c r="I206" s="16">
        <f t="shared" si="85"/>
        <v>0</v>
      </c>
      <c r="J206" s="16">
        <f t="shared" si="70"/>
        <v>0</v>
      </c>
      <c r="K206" s="16">
        <f t="shared" si="70"/>
        <v>0</v>
      </c>
      <c r="L206" s="16">
        <f t="shared" si="70"/>
        <v>0</v>
      </c>
      <c r="M206" s="16">
        <f t="shared" si="70"/>
        <v>0</v>
      </c>
      <c r="N206" s="16">
        <f t="shared" si="70"/>
        <v>0</v>
      </c>
      <c r="O206" s="67"/>
      <c r="P206" s="67"/>
      <c r="Q206" s="67"/>
      <c r="R206" s="67"/>
      <c r="S206" s="20">
        <v>2044</v>
      </c>
      <c r="T206" s="133">
        <f>HLOOKUP($S206,Variable!$B$15:$AE$16,2,FALSE)</f>
        <v>0.60948351461013084</v>
      </c>
      <c r="U206" s="57">
        <f t="shared" si="71"/>
        <v>0</v>
      </c>
      <c r="V206" s="57">
        <f t="shared" si="72"/>
        <v>0</v>
      </c>
      <c r="W206" s="57">
        <f t="shared" si="73"/>
        <v>0</v>
      </c>
      <c r="X206" s="57">
        <f t="shared" si="74"/>
        <v>0</v>
      </c>
      <c r="Y206" s="57">
        <f t="shared" si="75"/>
        <v>0</v>
      </c>
      <c r="Z206" s="57">
        <f t="shared" si="76"/>
        <v>0</v>
      </c>
      <c r="AB206" s="20">
        <v>2044</v>
      </c>
      <c r="AC206" s="16">
        <f t="shared" si="86"/>
        <v>0</v>
      </c>
      <c r="AD206" s="16">
        <f t="shared" si="77"/>
        <v>0</v>
      </c>
      <c r="AE206" s="16">
        <f t="shared" si="77"/>
        <v>0</v>
      </c>
      <c r="AF206" s="16">
        <f t="shared" si="77"/>
        <v>0</v>
      </c>
      <c r="AG206" s="136">
        <f t="shared" si="77"/>
        <v>0</v>
      </c>
      <c r="AH206" s="16">
        <f t="shared" si="77"/>
        <v>0</v>
      </c>
      <c r="AJ206" s="20">
        <v>2044</v>
      </c>
      <c r="AK206" s="133">
        <f>HLOOKUP($S206,Variable!$B$15:$AE$16,2,FALSE)</f>
        <v>0.60948351461013084</v>
      </c>
      <c r="AL206" s="57">
        <f t="shared" si="78"/>
        <v>0</v>
      </c>
      <c r="AM206" s="57">
        <f t="shared" si="79"/>
        <v>0</v>
      </c>
      <c r="AN206" s="57">
        <f t="shared" si="80"/>
        <v>0</v>
      </c>
      <c r="AO206" s="57">
        <f t="shared" si="81"/>
        <v>0</v>
      </c>
      <c r="AP206" s="57">
        <f t="shared" si="82"/>
        <v>0</v>
      </c>
      <c r="AQ206" s="57">
        <f t="shared" si="83"/>
        <v>0</v>
      </c>
      <c r="AS206" s="20">
        <v>2044</v>
      </c>
      <c r="AT206" s="16">
        <f t="shared" si="87"/>
        <v>0</v>
      </c>
      <c r="AU206" s="16">
        <f t="shared" si="84"/>
        <v>0</v>
      </c>
      <c r="AV206" s="16">
        <f t="shared" si="84"/>
        <v>0</v>
      </c>
      <c r="AW206" s="16">
        <f t="shared" si="84"/>
        <v>0</v>
      </c>
      <c r="AX206" s="136">
        <f t="shared" si="84"/>
        <v>0</v>
      </c>
      <c r="AY206" s="16">
        <f t="shared" si="84"/>
        <v>0</v>
      </c>
      <c r="BA206" s="145">
        <v>2044</v>
      </c>
      <c r="BB206" s="16">
        <f>IF($D$14&lt;&gt;"Yes",0,IF($BA206&lt;$E$14,0,IF($BA206&gt;$J$14,0,VLOOKUP($H$14,Variable!$B$21:$AE$64,'Scenario 3'!$BA206-2015,FALSE))))</f>
        <v>0</v>
      </c>
      <c r="BC206" s="16">
        <f>IF($D$15&lt;&gt;"Yes",0,IF($BA206&lt;$E$15,0,IF($BA206&gt;$J$15,0,VLOOKUP($H$15,Variable!$B$21:$AE$64,'Scenario 3'!$BA206-2015,FALSE))))</f>
        <v>0</v>
      </c>
      <c r="BD206" s="16">
        <f>IF($D$16&lt;&gt;"Yes",0,IF($BA206&lt;$E$16,0,IF($BA206&gt;$J$16,0,VLOOKUP($H$16,Variable!$B$21:$AE$64,'Scenario 3'!$BA206-2015,FALSE))))</f>
        <v>0</v>
      </c>
      <c r="BE206" s="16">
        <f>IF($D$17&lt;&gt;"Yes",0,IF($BA206&lt;$E$17,0,IF($BA206&gt;$J$17,0,VLOOKUP($H$17,Variable!$B$21:$AE$64,'Scenario 3'!$BA206-2015,FALSE))))</f>
        <v>0</v>
      </c>
      <c r="BF206" s="16">
        <f>IF($D$18&lt;&gt;"Yes",0,IF($BA206&lt;$E$18,0,IF($BA206&gt;$J$18,0,VLOOKUP($H$18,Variable!$B$21:$AE$64,'Scenario 3'!$BA206-2015,FALSE))))</f>
        <v>0</v>
      </c>
      <c r="BG206" s="16">
        <f>IF($D$19&lt;&gt;"Yes",0,IF($BA206&lt;$E$19,0,IF($BA206&gt;$J$19,0,VLOOKUP($H$19,Variable!$B$21:$AE$64,'Scenario 3'!$BA206-2015,FALSE))))</f>
        <v>0</v>
      </c>
    </row>
    <row r="207" spans="1:59">
      <c r="A207" s="67"/>
      <c r="B207" s="67"/>
      <c r="C207" s="67"/>
      <c r="D207" s="67"/>
      <c r="E207" s="67"/>
      <c r="F207" s="67"/>
      <c r="G207" s="67"/>
      <c r="H207" s="20">
        <v>2045</v>
      </c>
      <c r="I207" s="16">
        <f t="shared" si="85"/>
        <v>0</v>
      </c>
      <c r="J207" s="16">
        <f t="shared" si="70"/>
        <v>0</v>
      </c>
      <c r="K207" s="16">
        <f t="shared" si="70"/>
        <v>0</v>
      </c>
      <c r="L207" s="16">
        <f t="shared" si="70"/>
        <v>0</v>
      </c>
      <c r="M207" s="16">
        <f t="shared" si="70"/>
        <v>0</v>
      </c>
      <c r="N207" s="16">
        <f t="shared" si="70"/>
        <v>0</v>
      </c>
      <c r="O207" s="67"/>
      <c r="P207" s="67"/>
      <c r="Q207" s="67"/>
      <c r="R207" s="67"/>
      <c r="S207" s="21">
        <v>2045</v>
      </c>
      <c r="T207" s="134">
        <f>HLOOKUP($S207,Variable!$B$15:$AE$16,2,FALSE)</f>
        <v>0.62167318490233348</v>
      </c>
      <c r="U207" s="53">
        <f t="shared" si="71"/>
        <v>0</v>
      </c>
      <c r="V207" s="53">
        <f t="shared" si="72"/>
        <v>0</v>
      </c>
      <c r="W207" s="53">
        <f t="shared" si="73"/>
        <v>0</v>
      </c>
      <c r="X207" s="53">
        <f t="shared" si="74"/>
        <v>0</v>
      </c>
      <c r="Y207" s="53">
        <f t="shared" si="75"/>
        <v>0</v>
      </c>
      <c r="Z207" s="53">
        <f t="shared" si="76"/>
        <v>0</v>
      </c>
      <c r="AB207" s="21">
        <v>2045</v>
      </c>
      <c r="AC207" s="17">
        <f t="shared" si="86"/>
        <v>0</v>
      </c>
      <c r="AD207" s="17">
        <f t="shared" si="77"/>
        <v>0</v>
      </c>
      <c r="AE207" s="17">
        <f t="shared" si="77"/>
        <v>0</v>
      </c>
      <c r="AF207" s="17">
        <f t="shared" si="77"/>
        <v>0</v>
      </c>
      <c r="AG207" s="137">
        <f t="shared" si="77"/>
        <v>0</v>
      </c>
      <c r="AH207" s="17">
        <f t="shared" si="77"/>
        <v>0</v>
      </c>
      <c r="AJ207" s="21">
        <v>2045</v>
      </c>
      <c r="AK207" s="134">
        <f>HLOOKUP($S207,Variable!$B$15:$AE$16,2,FALSE)</f>
        <v>0.62167318490233348</v>
      </c>
      <c r="AL207" s="53">
        <f t="shared" si="78"/>
        <v>0</v>
      </c>
      <c r="AM207" s="53">
        <f t="shared" si="79"/>
        <v>0</v>
      </c>
      <c r="AN207" s="53">
        <f t="shared" si="80"/>
        <v>0</v>
      </c>
      <c r="AO207" s="53">
        <f t="shared" si="81"/>
        <v>0</v>
      </c>
      <c r="AP207" s="53">
        <f t="shared" si="82"/>
        <v>0</v>
      </c>
      <c r="AQ207" s="53">
        <f t="shared" si="83"/>
        <v>0</v>
      </c>
      <c r="AS207" s="21">
        <v>2045</v>
      </c>
      <c r="AT207" s="17">
        <f t="shared" si="87"/>
        <v>0</v>
      </c>
      <c r="AU207" s="17">
        <f t="shared" si="84"/>
        <v>0</v>
      </c>
      <c r="AV207" s="17">
        <f t="shared" si="84"/>
        <v>0</v>
      </c>
      <c r="AW207" s="17">
        <f t="shared" si="84"/>
        <v>0</v>
      </c>
      <c r="AX207" s="137">
        <f t="shared" si="84"/>
        <v>0</v>
      </c>
      <c r="AY207" s="17">
        <f t="shared" si="84"/>
        <v>0</v>
      </c>
      <c r="BA207" s="103">
        <v>2045</v>
      </c>
      <c r="BB207" s="17">
        <f>IF($D$14&lt;&gt;"Yes",0,IF($BA207&lt;$E$14,0,IF($BA207&gt;$J$14,0,VLOOKUP($H$14,Variable!$B$21:$AE$64,'Scenario 3'!$BA207-2015,FALSE))))</f>
        <v>0</v>
      </c>
      <c r="BC207" s="17">
        <f>IF($D$15&lt;&gt;"Yes",0,IF($BA207&lt;$E$15,0,IF($BA207&gt;$J$15,0,VLOOKUP($H$15,Variable!$B$21:$AE$64,'Scenario 3'!$BA207-2015,FALSE))))</f>
        <v>0</v>
      </c>
      <c r="BD207" s="17">
        <f>IF($D$16&lt;&gt;"Yes",0,IF($BA207&lt;$E$16,0,IF($BA207&gt;$J$16,0,VLOOKUP($H$16,Variable!$B$21:$AE$64,'Scenario 3'!$BA207-2015,FALSE))))</f>
        <v>0</v>
      </c>
      <c r="BE207" s="17">
        <f>IF($D$17&lt;&gt;"Yes",0,IF($BA207&lt;$E$17,0,IF($BA207&gt;$J$17,0,VLOOKUP($H$17,Variable!$B$21:$AE$64,'Scenario 3'!$BA207-2015,FALSE))))</f>
        <v>0</v>
      </c>
      <c r="BF207" s="17">
        <f>IF($D$18&lt;&gt;"Yes",0,IF($BA207&lt;$E$18,0,IF($BA207&gt;$J$18,0,VLOOKUP($H$18,Variable!$B$21:$AE$64,'Scenario 3'!$BA207-2015,FALSE))))</f>
        <v>0</v>
      </c>
      <c r="BG207" s="17">
        <f>IF($D$19&lt;&gt;"Yes",0,IF($BA207&lt;$E$19,0,IF($BA207&gt;$J$19,0,VLOOKUP($H$19,Variable!$B$21:$AE$64,'Scenario 3'!$BA207-2015,FALSE))))</f>
        <v>0</v>
      </c>
    </row>
    <row r="208" spans="1:59">
      <c r="H208" s="55" t="s">
        <v>26</v>
      </c>
      <c r="I208" s="54">
        <f t="shared" ref="I208:N208" si="88">SUM(I179:I207)</f>
        <v>18094895.599059664</v>
      </c>
      <c r="J208" s="54">
        <f t="shared" si="88"/>
        <v>18133920.285259239</v>
      </c>
      <c r="K208" s="54">
        <f t="shared" si="88"/>
        <v>16682021.195714286</v>
      </c>
      <c r="L208" s="54">
        <f t="shared" si="88"/>
        <v>11370420.069338096</v>
      </c>
      <c r="M208" s="54">
        <f t="shared" si="88"/>
        <v>13332244.097148878</v>
      </c>
      <c r="N208" s="54">
        <f t="shared" si="88"/>
        <v>0</v>
      </c>
    </row>
  </sheetData>
  <mergeCells count="21">
    <mergeCell ref="C24:G24"/>
    <mergeCell ref="H4:I4"/>
    <mergeCell ref="J4:K4"/>
    <mergeCell ref="L4:M4"/>
    <mergeCell ref="N4:O4"/>
    <mergeCell ref="C5:G5"/>
    <mergeCell ref="C6:G6"/>
    <mergeCell ref="D12:E12"/>
    <mergeCell ref="F12:G12"/>
    <mergeCell ref="I12:J12"/>
    <mergeCell ref="K12:L12"/>
    <mergeCell ref="M12:N12"/>
    <mergeCell ref="I35:J35"/>
    <mergeCell ref="H41:I41"/>
    <mergeCell ref="H74:I74"/>
    <mergeCell ref="C26:G26"/>
    <mergeCell ref="C27:G27"/>
    <mergeCell ref="C28:G28"/>
    <mergeCell ref="C29:G29"/>
    <mergeCell ref="C30:G30"/>
    <mergeCell ref="C35:G35"/>
  </mergeCells>
  <dataValidations count="5">
    <dataValidation type="list" allowBlank="1" showInputMessage="1" showErrorMessage="1" sqref="H14:H19">
      <formula1>Water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D14:D19 F14:F19">
      <formula1>"Yes,No"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whole" operator="greaterThanOrEqual" allowBlank="1" showInputMessage="1" showErrorMessage="1" error="COD Must be 2019 or later." sqref="G14:G19">
      <formula1>2019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BP208"/>
  <sheetViews>
    <sheetView showGridLines="0" tabSelected="1" workbookViewId="0">
      <selection activeCell="C16" sqref="C16"/>
    </sheetView>
  </sheetViews>
  <sheetFormatPr defaultRowHeight="12" outlineLevelCol="1"/>
  <cols>
    <col min="1" max="1" width="2.85546875" style="23" customWidth="1"/>
    <col min="2" max="2" width="5" style="23" customWidth="1"/>
    <col min="3" max="3" width="29" style="23" customWidth="1"/>
    <col min="4" max="7" width="7.140625" style="23" customWidth="1"/>
    <col min="8" max="8" width="10.7109375" style="23" customWidth="1"/>
    <col min="9" max="14" width="11.42578125" style="23" customWidth="1"/>
    <col min="15" max="15" width="12.7109375" style="23" customWidth="1"/>
    <col min="16" max="17" width="2.85546875" style="23" customWidth="1"/>
    <col min="18" max="18" width="39.28515625" style="23" customWidth="1"/>
    <col min="19" max="19" width="9.140625" style="23" customWidth="1" outlineLevel="1"/>
    <col min="20" max="26" width="10.42578125" style="23" customWidth="1" outlineLevel="1"/>
    <col min="27" max="28" width="9.140625" style="23" customWidth="1" outlineLevel="1"/>
    <col min="29" max="34" width="10.42578125" style="23" customWidth="1" outlineLevel="1"/>
    <col min="35" max="36" width="9.140625" style="23" customWidth="1" outlineLevel="1"/>
    <col min="37" max="43" width="10.42578125" style="23" customWidth="1" outlineLevel="1"/>
    <col min="44" max="45" width="9.140625" style="23" customWidth="1" outlineLevel="1"/>
    <col min="46" max="51" width="10.42578125" style="23" customWidth="1" outlineLevel="1"/>
    <col min="52" max="53" width="9.140625" style="23" customWidth="1" outlineLevel="1"/>
    <col min="54" max="59" width="10.42578125" style="23" customWidth="1" outlineLevel="1"/>
    <col min="60" max="61" width="9.140625" style="23" customWidth="1" outlineLevel="1"/>
    <col min="62" max="67" width="10.42578125" style="23" customWidth="1" outlineLevel="1"/>
    <col min="68" max="68" width="9.140625" style="23"/>
    <col min="69" max="16384" width="9.140625" style="67"/>
  </cols>
  <sheetData>
    <row r="1" spans="2:18" ht="12.75">
      <c r="Q1" s="67"/>
      <c r="R1" s="41" t="s">
        <v>48</v>
      </c>
    </row>
    <row r="2" spans="2:18">
      <c r="B2" s="25" t="s">
        <v>392</v>
      </c>
    </row>
    <row r="3" spans="2:18">
      <c r="B3" s="25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119" t="s">
        <v>0</v>
      </c>
      <c r="C5" s="337" t="s">
        <v>113</v>
      </c>
      <c r="D5" s="338"/>
      <c r="E5" s="338"/>
      <c r="F5" s="338"/>
      <c r="G5" s="339"/>
      <c r="H5" s="119" t="s">
        <v>8</v>
      </c>
      <c r="I5" s="119" t="s">
        <v>9</v>
      </c>
      <c r="J5" s="119" t="s">
        <v>8</v>
      </c>
      <c r="K5" s="119" t="s">
        <v>9</v>
      </c>
      <c r="L5" s="119" t="s">
        <v>8</v>
      </c>
      <c r="M5" s="119" t="s">
        <v>9</v>
      </c>
      <c r="N5" s="119" t="s">
        <v>8</v>
      </c>
      <c r="O5" s="119" t="s">
        <v>9</v>
      </c>
    </row>
    <row r="6" spans="2:18">
      <c r="B6" s="71">
        <v>4</v>
      </c>
      <c r="C6" s="340" t="s">
        <v>393</v>
      </c>
      <c r="D6" s="341"/>
      <c r="E6" s="341"/>
      <c r="F6" s="341"/>
      <c r="G6" s="342"/>
      <c r="H6" s="6">
        <f>VLOOKUP($C6,Tables!$A2:$E9,2,FALSE)</f>
        <v>0.84</v>
      </c>
      <c r="I6" s="6">
        <f>VLOOKUP($C6,Tables!$A2:$E9,3,FALSE)</f>
        <v>0.84</v>
      </c>
      <c r="J6" s="6">
        <f>VLOOKUP($C6,Tables!$A2:$F9,4,FALSE)</f>
        <v>0.47</v>
      </c>
      <c r="K6" s="6">
        <f>VLOOKUP($C6,Tables!$A2:$F9,5,FALSE)</f>
        <v>0.47</v>
      </c>
      <c r="L6" s="7">
        <f>IF(ISERROR(H6*530*8760),"N/A",H6*530*8760)</f>
        <v>3899952</v>
      </c>
      <c r="M6" s="7">
        <f>IF(ISERROR(I6*530*8760),"N/A",I6*530*8760)</f>
        <v>3899952</v>
      </c>
      <c r="N6" s="7">
        <f>IF(ISERROR(J6*530*8760),"N/A",J6*530*8760)</f>
        <v>2182116</v>
      </c>
      <c r="O6" s="7">
        <f>IF(ISERROR(K6*530*8760),"N/A",K6*530*8760)</f>
        <v>2182116</v>
      </c>
    </row>
    <row r="9" spans="2:18">
      <c r="B9" s="25" t="s">
        <v>396</v>
      </c>
      <c r="H9" s="44"/>
    </row>
    <row r="10" spans="2:18">
      <c r="B10" s="25"/>
      <c r="H10" s="44"/>
    </row>
    <row r="11" spans="2:18">
      <c r="H11" s="67"/>
      <c r="K11" s="27" t="s">
        <v>124</v>
      </c>
      <c r="M11" s="89" t="s">
        <v>236</v>
      </c>
      <c r="N11" s="89"/>
    </row>
    <row r="12" spans="2:18">
      <c r="D12" s="336" t="s">
        <v>230</v>
      </c>
      <c r="E12" s="336"/>
      <c r="F12" s="336" t="s">
        <v>231</v>
      </c>
      <c r="G12" s="336"/>
      <c r="H12" s="67"/>
      <c r="I12" s="337" t="s">
        <v>18</v>
      </c>
      <c r="J12" s="339"/>
      <c r="K12" s="337" t="s">
        <v>36</v>
      </c>
      <c r="L12" s="339"/>
      <c r="M12" s="345" t="s">
        <v>36</v>
      </c>
      <c r="N12" s="346"/>
    </row>
    <row r="13" spans="2:18">
      <c r="B13" s="119" t="s">
        <v>0</v>
      </c>
      <c r="C13" s="119" t="s">
        <v>1</v>
      </c>
      <c r="D13" s="119" t="s">
        <v>367</v>
      </c>
      <c r="E13" s="119" t="s">
        <v>368</v>
      </c>
      <c r="F13" s="119" t="s">
        <v>367</v>
      </c>
      <c r="G13" s="119" t="s">
        <v>368</v>
      </c>
      <c r="H13" s="119" t="s">
        <v>160</v>
      </c>
      <c r="I13" s="119" t="s">
        <v>8</v>
      </c>
      <c r="J13" s="119" t="s">
        <v>9</v>
      </c>
      <c r="K13" s="119" t="s">
        <v>8</v>
      </c>
      <c r="L13" s="119" t="s">
        <v>9</v>
      </c>
      <c r="M13" s="146" t="s">
        <v>8</v>
      </c>
      <c r="N13" s="146" t="s">
        <v>9</v>
      </c>
    </row>
    <row r="14" spans="2:18">
      <c r="B14" s="8">
        <f>B6</f>
        <v>4</v>
      </c>
      <c r="C14" s="168" t="s">
        <v>167</v>
      </c>
      <c r="D14" s="13" t="s">
        <v>235</v>
      </c>
      <c r="E14" s="13"/>
      <c r="F14" s="13" t="s">
        <v>235</v>
      </c>
      <c r="G14" s="13"/>
      <c r="H14" s="72" t="s">
        <v>130</v>
      </c>
      <c r="I14" s="71">
        <v>2026</v>
      </c>
      <c r="J14" s="71">
        <v>2026</v>
      </c>
      <c r="K14" s="71">
        <v>2018</v>
      </c>
      <c r="L14" s="71">
        <v>2018</v>
      </c>
      <c r="M14" s="146">
        <f t="shared" ref="M14:N19" si="0">IF($C14="","",IF(K14="",I14,K14))</f>
        <v>2018</v>
      </c>
      <c r="N14" s="146">
        <f t="shared" si="0"/>
        <v>2018</v>
      </c>
    </row>
    <row r="15" spans="2:18">
      <c r="B15" s="8" t="str">
        <f>CONCATENATE($B$6,"A")</f>
        <v>4A</v>
      </c>
      <c r="C15" s="168" t="s">
        <v>168</v>
      </c>
      <c r="D15" s="13" t="s">
        <v>235</v>
      </c>
      <c r="E15" s="13"/>
      <c r="F15" s="13" t="s">
        <v>235</v>
      </c>
      <c r="G15" s="13"/>
      <c r="H15" s="72" t="s">
        <v>147</v>
      </c>
      <c r="I15" s="71">
        <v>2025</v>
      </c>
      <c r="J15" s="71">
        <v>2025</v>
      </c>
      <c r="K15" s="71">
        <v>2020</v>
      </c>
      <c r="L15" s="71">
        <v>2020</v>
      </c>
      <c r="M15" s="146">
        <f t="shared" si="0"/>
        <v>2020</v>
      </c>
      <c r="N15" s="146">
        <f t="shared" si="0"/>
        <v>2020</v>
      </c>
    </row>
    <row r="16" spans="2:18">
      <c r="B16" s="8" t="str">
        <f>CONCATENATE($B$6,"B")</f>
        <v>4B</v>
      </c>
      <c r="C16" s="168" t="s">
        <v>169</v>
      </c>
      <c r="D16" s="13" t="s">
        <v>235</v>
      </c>
      <c r="E16" s="13"/>
      <c r="F16" s="13" t="s">
        <v>235</v>
      </c>
      <c r="G16" s="13"/>
      <c r="H16" s="72" t="s">
        <v>148</v>
      </c>
      <c r="I16" s="71">
        <v>2024</v>
      </c>
      <c r="J16" s="71">
        <v>2024</v>
      </c>
      <c r="K16" s="71">
        <v>2022</v>
      </c>
      <c r="L16" s="71">
        <v>2022</v>
      </c>
      <c r="M16" s="146">
        <f t="shared" si="0"/>
        <v>2022</v>
      </c>
      <c r="N16" s="146">
        <f t="shared" si="0"/>
        <v>2022</v>
      </c>
    </row>
    <row r="17" spans="2:14">
      <c r="B17" s="8" t="str">
        <f>CONCATENATE($B$6,"C")</f>
        <v>4C</v>
      </c>
      <c r="C17" s="168" t="s">
        <v>167</v>
      </c>
      <c r="D17" s="13" t="s">
        <v>235</v>
      </c>
      <c r="E17" s="13"/>
      <c r="F17" s="13" t="s">
        <v>235</v>
      </c>
      <c r="G17" s="13"/>
      <c r="H17" s="72" t="s">
        <v>149</v>
      </c>
      <c r="I17" s="71">
        <v>2021</v>
      </c>
      <c r="J17" s="71">
        <v>2024</v>
      </c>
      <c r="K17" s="71">
        <v>2018</v>
      </c>
      <c r="L17" s="71">
        <v>2018</v>
      </c>
      <c r="M17" s="146">
        <f t="shared" si="0"/>
        <v>2018</v>
      </c>
      <c r="N17" s="146">
        <f t="shared" si="0"/>
        <v>2018</v>
      </c>
    </row>
    <row r="18" spans="2:14">
      <c r="B18" s="8" t="str">
        <f>CONCATENATE($B$6,"D")</f>
        <v>4D</v>
      </c>
      <c r="C18" s="168" t="s">
        <v>168</v>
      </c>
      <c r="D18" s="13" t="s">
        <v>235</v>
      </c>
      <c r="E18" s="13"/>
      <c r="F18" s="13" t="s">
        <v>235</v>
      </c>
      <c r="G18" s="13"/>
      <c r="H18" s="72" t="s">
        <v>150</v>
      </c>
      <c r="I18" s="71">
        <v>2021</v>
      </c>
      <c r="J18" s="71">
        <v>2030</v>
      </c>
      <c r="K18" s="71">
        <v>2020</v>
      </c>
      <c r="L18" s="71">
        <v>2020</v>
      </c>
      <c r="M18" s="146">
        <f t="shared" si="0"/>
        <v>2020</v>
      </c>
      <c r="N18" s="146">
        <f t="shared" si="0"/>
        <v>2020</v>
      </c>
    </row>
    <row r="19" spans="2:14">
      <c r="B19" s="8" t="str">
        <f>CONCATENATE($B$6,"E")</f>
        <v>4E</v>
      </c>
      <c r="C19" s="13" t="s">
        <v>237</v>
      </c>
      <c r="D19" s="13"/>
      <c r="E19" s="13"/>
      <c r="F19" s="13"/>
      <c r="G19" s="13"/>
      <c r="H19" s="72"/>
      <c r="I19" s="71"/>
      <c r="J19" s="71"/>
      <c r="K19" s="71"/>
      <c r="L19" s="71"/>
      <c r="M19" s="146">
        <f t="shared" si="0"/>
        <v>0</v>
      </c>
      <c r="N19" s="146">
        <f t="shared" si="0"/>
        <v>0</v>
      </c>
    </row>
    <row r="22" spans="2:14">
      <c r="B22" s="25" t="s">
        <v>362</v>
      </c>
    </row>
    <row r="23" spans="2:14">
      <c r="B23" s="25"/>
      <c r="H23" s="26" t="s">
        <v>34</v>
      </c>
    </row>
    <row r="24" spans="2:14">
      <c r="B24" s="25"/>
      <c r="C24" s="333" t="str">
        <f>C6</f>
        <v>Summer Peaking (400MW 8 hrs, 230MW 16 hrs, 230MW off-peak)</v>
      </c>
      <c r="D24" s="334"/>
      <c r="E24" s="334"/>
      <c r="F24" s="334"/>
      <c r="G24" s="335"/>
      <c r="H24" s="87">
        <f>VLOOKUP(C24,CapX!A:B,2,FALSE)</f>
        <v>5</v>
      </c>
    </row>
    <row r="25" spans="2:14">
      <c r="B25" s="25"/>
    </row>
    <row r="26" spans="2:14">
      <c r="B26" s="27"/>
      <c r="C26" s="337" t="s">
        <v>5</v>
      </c>
      <c r="D26" s="338"/>
      <c r="E26" s="338"/>
      <c r="F26" s="338"/>
      <c r="G26" s="339"/>
      <c r="H26" s="119" t="s">
        <v>35</v>
      </c>
    </row>
    <row r="27" spans="2:14">
      <c r="C27" s="333" t="s">
        <v>30</v>
      </c>
      <c r="D27" s="334"/>
      <c r="E27" s="334"/>
      <c r="F27" s="334"/>
      <c r="G27" s="335"/>
      <c r="H27" s="56">
        <v>0.72499999999999998</v>
      </c>
    </row>
    <row r="28" spans="2:14">
      <c r="C28" s="333" t="s">
        <v>19</v>
      </c>
      <c r="D28" s="334"/>
      <c r="E28" s="334"/>
      <c r="F28" s="334"/>
      <c r="G28" s="335"/>
      <c r="H28" s="56">
        <v>0.48599999999999999</v>
      </c>
    </row>
    <row r="29" spans="2:14">
      <c r="C29" s="333" t="s">
        <v>20</v>
      </c>
      <c r="D29" s="334"/>
      <c r="E29" s="334"/>
      <c r="F29" s="334"/>
      <c r="G29" s="335"/>
      <c r="H29" s="56">
        <v>0.214</v>
      </c>
    </row>
    <row r="30" spans="2:14">
      <c r="C30" s="333" t="s">
        <v>223</v>
      </c>
      <c r="D30" s="334"/>
      <c r="E30" s="334"/>
      <c r="F30" s="334"/>
      <c r="G30" s="335"/>
      <c r="H30" s="82">
        <v>3.9699999999999999E-2</v>
      </c>
    </row>
    <row r="31" spans="2:14">
      <c r="H31" s="43"/>
    </row>
    <row r="32" spans="2:14">
      <c r="B32" s="25" t="s">
        <v>363</v>
      </c>
      <c r="H32" s="43"/>
    </row>
    <row r="33" spans="1:68">
      <c r="H33" s="26"/>
    </row>
    <row r="34" spans="1:68">
      <c r="H34" s="43"/>
    </row>
    <row r="35" spans="1:68">
      <c r="C35" s="333" t="s">
        <v>234</v>
      </c>
      <c r="D35" s="334"/>
      <c r="E35" s="334"/>
      <c r="F35" s="334"/>
      <c r="G35" s="335"/>
      <c r="H35" s="88">
        <v>0.1</v>
      </c>
      <c r="I35" s="344"/>
      <c r="J35" s="344"/>
      <c r="K35" s="138"/>
    </row>
    <row r="36" spans="1:68">
      <c r="H36" s="43"/>
    </row>
    <row r="37" spans="1:68">
      <c r="H37" s="43"/>
    </row>
    <row r="38" spans="1:68">
      <c r="S38" s="27"/>
      <c r="AB38" s="27"/>
      <c r="AJ38" s="27"/>
      <c r="AS38" s="27"/>
      <c r="BA38" s="139"/>
      <c r="BB38" s="140"/>
      <c r="BC38" s="140"/>
      <c r="BD38" s="140"/>
      <c r="BE38" s="140"/>
      <c r="BF38" s="140"/>
      <c r="BG38" s="140"/>
      <c r="BH38" s="140"/>
      <c r="BI38" s="139"/>
      <c r="BJ38" s="140"/>
      <c r="BK38" s="140"/>
      <c r="BL38" s="140"/>
      <c r="BM38" s="140"/>
      <c r="BN38" s="140"/>
      <c r="BO38" s="140"/>
      <c r="BP38" s="140"/>
    </row>
    <row r="39" spans="1:68">
      <c r="R39" s="67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</row>
    <row r="40" spans="1:68">
      <c r="A40" s="67"/>
      <c r="B40" s="69" t="s">
        <v>408</v>
      </c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25" t="s">
        <v>52</v>
      </c>
      <c r="AB40" s="25" t="s">
        <v>53</v>
      </c>
      <c r="AJ40" s="25" t="s">
        <v>54</v>
      </c>
      <c r="AS40" s="25" t="s">
        <v>55</v>
      </c>
      <c r="BA40" s="141"/>
      <c r="BB40" s="140"/>
      <c r="BC40" s="140"/>
      <c r="BD40" s="140"/>
      <c r="BE40" s="140"/>
      <c r="BF40" s="140"/>
      <c r="BG40" s="140"/>
      <c r="BH40" s="140"/>
      <c r="BI40" s="141"/>
      <c r="BJ40" s="140"/>
      <c r="BK40" s="140"/>
      <c r="BL40" s="140"/>
      <c r="BM40" s="140"/>
      <c r="BN40" s="140"/>
      <c r="BO40" s="140"/>
      <c r="BP40" s="140"/>
    </row>
    <row r="41" spans="1:68">
      <c r="A41" s="67"/>
      <c r="B41" s="67"/>
      <c r="C41" s="67"/>
      <c r="D41" s="67"/>
      <c r="E41" s="67"/>
      <c r="F41" s="67"/>
      <c r="G41" s="67"/>
      <c r="H41" s="343"/>
      <c r="I41" s="343"/>
      <c r="J41" s="67"/>
      <c r="K41" s="67"/>
      <c r="L41" s="67"/>
      <c r="M41" s="67"/>
      <c r="N41" s="67"/>
      <c r="O41" s="67"/>
      <c r="P41" s="67"/>
      <c r="Q41" s="67"/>
      <c r="R41" s="67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</row>
    <row r="42" spans="1:68">
      <c r="A42" s="67"/>
      <c r="B42" s="67"/>
      <c r="C42" s="67"/>
      <c r="D42" s="67"/>
      <c r="E42" s="67"/>
      <c r="F42" s="67"/>
      <c r="G42" s="67"/>
      <c r="H42" s="119" t="s">
        <v>33</v>
      </c>
      <c r="I42" s="119">
        <f t="shared" ref="I42:N42" si="1">U42</f>
        <v>4</v>
      </c>
      <c r="J42" s="119" t="str">
        <f t="shared" si="1"/>
        <v>4A</v>
      </c>
      <c r="K42" s="119" t="str">
        <f t="shared" si="1"/>
        <v>4B</v>
      </c>
      <c r="L42" s="119" t="str">
        <f t="shared" si="1"/>
        <v>4C</v>
      </c>
      <c r="M42" s="119" t="str">
        <f t="shared" si="1"/>
        <v>4D</v>
      </c>
      <c r="N42" s="119" t="str">
        <f t="shared" si="1"/>
        <v>4E</v>
      </c>
      <c r="O42" s="67"/>
      <c r="P42" s="67"/>
      <c r="Q42" s="67"/>
      <c r="R42" s="67"/>
      <c r="S42" s="119" t="s">
        <v>33</v>
      </c>
      <c r="T42" s="118" t="s">
        <v>27</v>
      </c>
      <c r="U42" s="119">
        <f t="array" ref="U42:Z42">TRANSPOSE(B14:B19)</f>
        <v>4</v>
      </c>
      <c r="V42" s="119" t="str">
        <v>4A</v>
      </c>
      <c r="W42" s="119" t="str">
        <v>4B</v>
      </c>
      <c r="X42" s="119" t="str">
        <v>4C</v>
      </c>
      <c r="Y42" s="119" t="str">
        <v>4D</v>
      </c>
      <c r="Z42" s="119" t="str">
        <v>4E</v>
      </c>
      <c r="AB42" s="119" t="s">
        <v>33</v>
      </c>
      <c r="AC42" s="119">
        <f>U42</f>
        <v>4</v>
      </c>
      <c r="AD42" s="119" t="str">
        <f t="shared" ref="AD42:AH42" si="2">V42</f>
        <v>4A</v>
      </c>
      <c r="AE42" s="119" t="str">
        <f t="shared" si="2"/>
        <v>4B</v>
      </c>
      <c r="AF42" s="119" t="str">
        <f t="shared" si="2"/>
        <v>4C</v>
      </c>
      <c r="AG42" s="117" t="str">
        <f t="shared" si="2"/>
        <v>4D</v>
      </c>
      <c r="AH42" s="119" t="str">
        <f t="shared" si="2"/>
        <v>4E</v>
      </c>
      <c r="AJ42" s="119" t="s">
        <v>33</v>
      </c>
      <c r="AK42" s="119" t="s">
        <v>27</v>
      </c>
      <c r="AL42" s="119">
        <f>AC42</f>
        <v>4</v>
      </c>
      <c r="AM42" s="119" t="str">
        <f t="shared" ref="AM42:AQ42" si="3">AD42</f>
        <v>4A</v>
      </c>
      <c r="AN42" s="119" t="str">
        <f t="shared" si="3"/>
        <v>4B</v>
      </c>
      <c r="AO42" s="117" t="str">
        <f t="shared" si="3"/>
        <v>4C</v>
      </c>
      <c r="AP42" s="119" t="str">
        <f t="shared" si="3"/>
        <v>4D</v>
      </c>
      <c r="AQ42" s="119" t="str">
        <f t="shared" si="3"/>
        <v>4E</v>
      </c>
      <c r="AS42" s="119" t="s">
        <v>33</v>
      </c>
      <c r="AT42" s="119">
        <f>AL42</f>
        <v>4</v>
      </c>
      <c r="AU42" s="119" t="str">
        <f t="shared" ref="AU42:AY42" si="4">AM42</f>
        <v>4A</v>
      </c>
      <c r="AV42" s="119" t="str">
        <f t="shared" si="4"/>
        <v>4B</v>
      </c>
      <c r="AW42" s="119" t="str">
        <f t="shared" si="4"/>
        <v>4C</v>
      </c>
      <c r="AX42" s="117" t="str">
        <f t="shared" si="4"/>
        <v>4D</v>
      </c>
      <c r="AY42" s="119" t="str">
        <f t="shared" si="4"/>
        <v>4E</v>
      </c>
      <c r="BA42" s="142"/>
      <c r="BB42" s="142"/>
      <c r="BC42" s="142"/>
      <c r="BD42" s="142"/>
      <c r="BE42" s="142"/>
      <c r="BF42" s="142"/>
      <c r="BG42" s="142"/>
      <c r="BH42" s="140"/>
      <c r="BI42" s="142"/>
      <c r="BJ42" s="142"/>
      <c r="BK42" s="142"/>
      <c r="BL42" s="142"/>
      <c r="BM42" s="142"/>
      <c r="BN42" s="142"/>
      <c r="BO42" s="142"/>
      <c r="BP42" s="140"/>
    </row>
    <row r="43" spans="1:68">
      <c r="A43" s="67"/>
      <c r="B43" s="67"/>
      <c r="C43" s="67"/>
      <c r="D43" s="67"/>
      <c r="E43" s="67"/>
      <c r="F43" s="67"/>
      <c r="G43" s="67"/>
      <c r="H43" s="19">
        <v>2017</v>
      </c>
      <c r="I43" s="16">
        <f>AC43+AT43</f>
        <v>18803258.5</v>
      </c>
      <c r="J43" s="16">
        <f t="shared" ref="J43:N71" si="5">AD43+AU43</f>
        <v>18803258.5</v>
      </c>
      <c r="K43" s="16">
        <f t="shared" si="5"/>
        <v>18803258.5</v>
      </c>
      <c r="L43" s="16">
        <f t="shared" si="5"/>
        <v>18803258.5</v>
      </c>
      <c r="M43" s="16">
        <f t="shared" si="5"/>
        <v>18803258.5</v>
      </c>
      <c r="N43" s="16">
        <f t="shared" si="5"/>
        <v>0</v>
      </c>
      <c r="O43" s="67"/>
      <c r="P43" s="67"/>
      <c r="Q43" s="67"/>
      <c r="R43" s="67"/>
      <c r="S43" s="19">
        <v>2017</v>
      </c>
      <c r="T43" s="132">
        <f>HLOOKUP($S43,CapX!$A$11:$AP$14,2,FALSE)</f>
        <v>5101701.2424999997</v>
      </c>
      <c r="U43" s="84">
        <f>IF($K$14="",$T43,IF($K$14&gt;$S43,$T43,HLOOKUP($S43-$K$14,CapX!$A$18:$AP$26,$H$24,FALSE)*$T43))</f>
        <v>5101701.2424999997</v>
      </c>
      <c r="V43" s="16">
        <f>IF($K$15="",$T43,IF($K$15&gt;$S43,$T43,HLOOKUP($S43-$K$15,CapX!$A$18:$AP$26,$H$24,FALSE)*$T43))</f>
        <v>5101701.2424999997</v>
      </c>
      <c r="W43" s="16">
        <f>IF($K$16="",$T43,IF($K$16&gt;$S43,$T43,HLOOKUP($S43-$K$16,CapX!$A$18:$AP$26,$H$24,FALSE)*$T43))</f>
        <v>5101701.2424999997</v>
      </c>
      <c r="X43" s="16">
        <f>IF($K$17="",$T43,IF($K$17&gt;$S43,$T43,HLOOKUP($S43-$K$17,CapX!$A$18:$AP$26,$H$24,FALSE)*$T43))</f>
        <v>5101701.2424999997</v>
      </c>
      <c r="Y43" s="16">
        <f>IF($K$18="",$T43,IF($K$18&gt;$S43,$T43,HLOOKUP($S43-$K$18,CapX!$A$18:$AP$26,$H$24,FALSE)*$T43))</f>
        <v>5101701.2424999997</v>
      </c>
      <c r="Z43" s="16">
        <f>IF($K$19="",$T43,IF($K$19&gt;$S43,$T43,HLOOKUP($S43-$K$19,CapX!$A$18:$AP$26,$H$24,FALSE)*$T43))</f>
        <v>5101701.2424999997</v>
      </c>
      <c r="AB43" s="19">
        <v>2017</v>
      </c>
      <c r="AC43" s="16">
        <f t="shared" ref="AC43:AC71" si="6">IF($AB43&gt;$I$14,0,IF($AB43=$I$14,U43*$H$30,IF($AB43+1=$I$14,U43*$H$29,IF($AB43+2=$I$14,U43*$H$28,IF($AB43+3=$I$14,U43*$H$27,U43)))))</f>
        <v>5101701.2424999997</v>
      </c>
      <c r="AD43" s="16">
        <f t="shared" ref="AD43:AD71" si="7">IF($AB43&gt;$I$15,0,IF($AB43=$I$15,U43*$H$30,IF($AB43+1=$I$15,U43*$H$29,IF($AB43+2=$I$15,U43*$H$28,IF($AB43+3=$I$15,U43*$H$27,V43)))))</f>
        <v>5101701.2424999997</v>
      </c>
      <c r="AE43" s="16">
        <f t="shared" ref="AE43:AE71" si="8">IF($AB43&gt;$I$16,0,IF($AB43=$I$16,U43*$H$30,IF($AB43+1=$I$16,U43*$H$29,IF($AB43+2=$I$16,U43*$H$28,IF($AB43+3=$I$16,U43*$H$27,W43)))))</f>
        <v>5101701.2424999997</v>
      </c>
      <c r="AF43" s="16">
        <f t="shared" ref="AF43:AF71" si="9">IF($AB43&gt;$I$17,0,IF($AB43=$I$17,U43*$H$30,IF($AB43+1=$I$17,U43*$H$29,IF($AB43+2=$I$17,U43*$H$28,IF($AB43+3=$I$17,U43*$H$27,X43)))))</f>
        <v>5101701.2424999997</v>
      </c>
      <c r="AG43" s="136">
        <f t="shared" ref="AG43:AG71" si="10">IF($AB43&gt;$I$18,0,IF($AB43=$I$18,U43*$H$30,IF($AB43+1=$I$18,U43*$H$29,IF($AB43+2=$I$18,U43*$H$28,IF($AB43+3=$I$18,U43*$H$27,Y43)))))</f>
        <v>5101701.2424999997</v>
      </c>
      <c r="AH43" s="16">
        <f t="shared" ref="AH43:AH71" si="11">IF($AB43&gt;$I$19,0,IF($AB43=$I$19,U43*$H$30,IF($AB43+1=$I$19,U43*$H$29,IF($AB43+2=$I$19,U43*$H$28,IF($AB43+3=$I$19,U43*$H$27,Z43)))))</f>
        <v>0</v>
      </c>
      <c r="AJ43" s="19">
        <v>2017</v>
      </c>
      <c r="AK43" s="16">
        <f>HLOOKUP($S43,CapX!$A$11:$AP$14,3,FALSE)</f>
        <v>13701557.2575</v>
      </c>
      <c r="AL43" s="16">
        <f>IF($L$14="",$AK43,IF($L$14&gt;$AJ43,$AK43,HLOOKUP($AJ43-$L$14,CapX!$A$18:$AP$26,$H$24,FALSE)*$AK43))</f>
        <v>13701557.2575</v>
      </c>
      <c r="AM43" s="16">
        <f>IF($L$15="",$AK43,IF($L$15&gt;$AJ43,$AK43,HLOOKUP($AJ43-$L$15,CapX!$A$18:$AP$26,$H$24,FALSE)*$AK43))</f>
        <v>13701557.2575</v>
      </c>
      <c r="AN43" s="16">
        <f>IF($L$16="",$AK43,IF($L$16&gt;$AJ43,$AK43,HLOOKUP($AJ43-$L$16,CapX!$A$18:$AP$26,$H$24,FALSE)*$AK43))</f>
        <v>13701557.2575</v>
      </c>
      <c r="AO43" s="136">
        <f>IF($L$17="",$AK43,IF($L$17&gt;$AJ43,$AK43,HLOOKUP($AJ43-$L$17,CapX!$A$18:$AP$26,$H$24,FALSE)*$AK43))</f>
        <v>13701557.2575</v>
      </c>
      <c r="AP43" s="16">
        <f>IF($L$18="",$AK43,IF($L$18&gt;$AJ43,$AK43,HLOOKUP($AJ43-$L$18,CapX!$A$18:$AP$26,$H$24,FALSE)*$AK43))</f>
        <v>13701557.2575</v>
      </c>
      <c r="AQ43" s="16">
        <f>IF($L$19="",$AK43,IF($L$19&gt;$AJ43,$AK43,HLOOKUP($AJ43-$L$19,CapX!$A$18:$AP$26,$H$24,FALSE)*$AK43))</f>
        <v>13701557.2575</v>
      </c>
      <c r="AS43" s="19">
        <v>2017</v>
      </c>
      <c r="AT43" s="16">
        <f t="shared" ref="AT43:AT71" si="12">IF($AS43&gt;$J$14,0,IF($AS43=$J$14,AL43*$H$30,IF($AS43+1=$J$14,AL43*$H$29,IF($AS43+2=$J$14,AL43*$H$28,IF($AS43+3=$J$14,AL43*$H$27,AL43)))))</f>
        <v>13701557.2575</v>
      </c>
      <c r="AU43" s="16">
        <f t="shared" ref="AU43:AU71" si="13">IF($AS43&gt;$J$15,0,IF($AS43=$J$15,AM43*$H$30,IF($AS43+1=$J$15,AM43*$H$29,IF($AS43+2=$J$15,AM43*$H$28,IF($AS43+3=$J$15,AM43*$H$27,AM43)))))</f>
        <v>13701557.2575</v>
      </c>
      <c r="AV43" s="16">
        <f t="shared" ref="AV43:AV71" si="14">IF($AS43&gt;$J$16,0,IF($AS43=$J$16,AN43*$H$30,IF($AS43+1=$J$16,AN43*$H$29,IF($AS43+2=$J$16,AN43*$H$28,IF($AS43+3=$J$16,AN43*$H$27,AN43)))))</f>
        <v>13701557.2575</v>
      </c>
      <c r="AW43" s="16">
        <f t="shared" ref="AW43:AW71" si="15">IF($AS43&gt;$J$17,0,IF($AS43=$J$17,AO43*$H$30,IF($AS43+1=$J$17,AO43*$H$29,IF($AS43+2=$J$17,AO43*$H$28,IF($AS43+3=$J$17,AO43*$H$27,AO43)))))</f>
        <v>13701557.2575</v>
      </c>
      <c r="AX43" s="136">
        <f t="shared" ref="AX43:AX71" si="16">IF($AS43&gt;$J$18,0,IF($AS43=$J$18,AP43*$H$30,IF($AS43+1=$J$18,AP43*$H$29,IF($AS43+2=$J$18,AP43*$H$28,IF($AS43+3=$J$18,AP43*$H$27,AP43)))))</f>
        <v>13701557.2575</v>
      </c>
      <c r="AY43" s="16">
        <f t="shared" ref="AY43:AY71" si="17">IF($AS43&gt;$J$19,0,IF($AS43=$J$19,AQ43*$H$30,IF($AS43+1=$J$19,AQ43*$H$29,IF($AS43+2=$J$19,AQ43*$H$28,IF($AS43+3=$J$19,AQ43*$H$27,AQ43)))))</f>
        <v>0</v>
      </c>
      <c r="BA43" s="135"/>
      <c r="BB43" s="143"/>
      <c r="BC43" s="143"/>
      <c r="BD43" s="143"/>
      <c r="BE43" s="143"/>
      <c r="BF43" s="143"/>
      <c r="BG43" s="143"/>
      <c r="BH43" s="140"/>
      <c r="BI43" s="135"/>
      <c r="BJ43" s="143"/>
      <c r="BK43" s="143"/>
      <c r="BL43" s="143"/>
      <c r="BM43" s="143"/>
      <c r="BN43" s="143"/>
      <c r="BO43" s="143"/>
      <c r="BP43" s="140"/>
    </row>
    <row r="44" spans="1:68">
      <c r="A44" s="67"/>
      <c r="B44" s="67"/>
      <c r="C44" s="67"/>
      <c r="D44" s="67"/>
      <c r="E44" s="67"/>
      <c r="F44" s="67"/>
      <c r="G44" s="67"/>
      <c r="H44" s="20">
        <v>2018</v>
      </c>
      <c r="I44" s="16">
        <f t="shared" ref="I44:I71" si="18">AC44+AT44</f>
        <v>13964142.213</v>
      </c>
      <c r="J44" s="16">
        <f t="shared" si="5"/>
        <v>15515713.57</v>
      </c>
      <c r="K44" s="16">
        <f t="shared" si="5"/>
        <v>15515713.57</v>
      </c>
      <c r="L44" s="16">
        <f t="shared" si="5"/>
        <v>11702246.29835625</v>
      </c>
      <c r="M44" s="16">
        <f t="shared" si="5"/>
        <v>12339920.316106249</v>
      </c>
      <c r="N44" s="16">
        <f t="shared" si="5"/>
        <v>0</v>
      </c>
      <c r="O44" s="67"/>
      <c r="P44" s="67"/>
      <c r="Q44" s="67"/>
      <c r="R44" s="67"/>
      <c r="S44" s="20">
        <v>2018</v>
      </c>
      <c r="T44" s="84">
        <f>HLOOKUP($S44,CapX!$A$11:$AP$14,2,FALSE)</f>
        <v>9138973.3925000001</v>
      </c>
      <c r="U44" s="84">
        <f>IF($K$14="",$T44,IF($K$14&gt;$S44,$T44,HLOOKUP($S44-$K$14,CapX!$A$18:$AP$26,$H$24,FALSE)*$T44))</f>
        <v>8225076.0532499999</v>
      </c>
      <c r="V44" s="16">
        <f>IF($K$15="",$T44,IF($K$15&gt;$S44,$T44,HLOOKUP($S44-$K$15,CapX!$A$18:$AP$26,$H$24,FALSE)*$T44))</f>
        <v>9138973.3925000001</v>
      </c>
      <c r="W44" s="16">
        <f>IF($K$16="",$T44,IF($K$16&gt;$S44,$T44,HLOOKUP($S44-$K$16,CapX!$A$18:$AP$26,$H$24,FALSE)*$T44))</f>
        <v>9138973.3925000001</v>
      </c>
      <c r="X44" s="16">
        <f>IF($K$17="",$T44,IF($K$17&gt;$S44,$T44,HLOOKUP($S44-$K$17,CapX!$A$18:$AP$26,$H$24,FALSE)*$T44))</f>
        <v>8225076.0532499999</v>
      </c>
      <c r="Y44" s="16">
        <f>IF($K$18="",$T44,IF($K$18&gt;$S44,$T44,HLOOKUP($S44-$K$18,CapX!$A$18:$AP$26,$H$24,FALSE)*$T44))</f>
        <v>9138973.3925000001</v>
      </c>
      <c r="Z44" s="16">
        <f>IF($K$19="",$T44,IF($K$19&gt;$S44,$T44,HLOOKUP($S44-$K$19,CapX!$A$18:$AP$26,$H$24,FALSE)*$T44))</f>
        <v>9138973.3925000001</v>
      </c>
      <c r="AB44" s="20">
        <v>2018</v>
      </c>
      <c r="AC44" s="16">
        <f t="shared" si="6"/>
        <v>8225076.0532499999</v>
      </c>
      <c r="AD44" s="16">
        <f t="shared" si="7"/>
        <v>9138973.3925000001</v>
      </c>
      <c r="AE44" s="16">
        <f t="shared" si="8"/>
        <v>9138973.3925000001</v>
      </c>
      <c r="AF44" s="16">
        <f t="shared" si="9"/>
        <v>5963180.1386062494</v>
      </c>
      <c r="AG44" s="136">
        <f t="shared" si="10"/>
        <v>5963180.1386062494</v>
      </c>
      <c r="AH44" s="16">
        <f t="shared" si="11"/>
        <v>0</v>
      </c>
      <c r="AJ44" s="20">
        <v>2018</v>
      </c>
      <c r="AK44" s="16">
        <f>HLOOKUP($S44,CapX!$A$11:$AP$14,3,FALSE)</f>
        <v>6376740.1775000002</v>
      </c>
      <c r="AL44" s="16">
        <f>IF($L$14="",$AK44,IF($L$14&gt;$AJ44,$AK44,HLOOKUP($AJ44-$L$14,CapX!$A$18:$AP$26,$H$24,FALSE)*$AK44))</f>
        <v>5739066.1597500006</v>
      </c>
      <c r="AM44" s="16">
        <f>IF($L$15="",$AK44,IF($L$15&gt;$AJ44,$AK44,HLOOKUP($AJ44-$L$15,CapX!$A$18:$AP$26,$H$24,FALSE)*$AK44))</f>
        <v>6376740.1775000002</v>
      </c>
      <c r="AN44" s="16">
        <f>IF($L$16="",$AK44,IF($L$16&gt;$AJ44,$AK44,HLOOKUP($AJ44-$L$16,CapX!$A$18:$AP$26,$H$24,FALSE)*$AK44))</f>
        <v>6376740.1775000002</v>
      </c>
      <c r="AO44" s="136">
        <f>IF($L$17="",$AK44,IF($L$17&gt;$AJ44,$AK44,HLOOKUP($AJ44-$L$17,CapX!$A$18:$AP$26,$H$24,FALSE)*$AK44))</f>
        <v>5739066.1597500006</v>
      </c>
      <c r="AP44" s="16">
        <f>IF($L$18="",$AK44,IF($L$18&gt;$AJ44,$AK44,HLOOKUP($AJ44-$L$18,CapX!$A$18:$AP$26,$H$24,FALSE)*$AK44))</f>
        <v>6376740.1775000002</v>
      </c>
      <c r="AQ44" s="16">
        <f>IF($L$19="",$AK44,IF($L$19&gt;$AJ44,$AK44,HLOOKUP($AJ44-$L$19,CapX!$A$18:$AP$26,$H$24,FALSE)*$AK44))</f>
        <v>6376740.1775000002</v>
      </c>
      <c r="AS44" s="20">
        <v>2018</v>
      </c>
      <c r="AT44" s="16">
        <f t="shared" si="12"/>
        <v>5739066.1597500006</v>
      </c>
      <c r="AU44" s="16">
        <f t="shared" si="13"/>
        <v>6376740.1775000002</v>
      </c>
      <c r="AV44" s="16">
        <f t="shared" si="14"/>
        <v>6376740.1775000002</v>
      </c>
      <c r="AW44" s="16">
        <f t="shared" si="15"/>
        <v>5739066.1597500006</v>
      </c>
      <c r="AX44" s="136">
        <f t="shared" si="16"/>
        <v>6376740.1775000002</v>
      </c>
      <c r="AY44" s="16">
        <f t="shared" si="17"/>
        <v>0</v>
      </c>
      <c r="BA44" s="135"/>
      <c r="BB44" s="143"/>
      <c r="BC44" s="143"/>
      <c r="BD44" s="143"/>
      <c r="BE44" s="143"/>
      <c r="BF44" s="143"/>
      <c r="BG44" s="143"/>
      <c r="BH44" s="140"/>
      <c r="BI44" s="135"/>
      <c r="BJ44" s="143"/>
      <c r="BK44" s="143"/>
      <c r="BL44" s="143"/>
      <c r="BM44" s="143"/>
      <c r="BN44" s="143"/>
      <c r="BO44" s="143"/>
      <c r="BP44" s="140"/>
    </row>
    <row r="45" spans="1:68">
      <c r="A45" s="67"/>
      <c r="B45" s="67"/>
      <c r="C45" s="67"/>
      <c r="D45" s="67"/>
      <c r="E45" s="67"/>
      <c r="F45" s="67"/>
      <c r="G45" s="67"/>
      <c r="H45" s="20">
        <v>2019</v>
      </c>
      <c r="I45" s="16">
        <f t="shared" si="18"/>
        <v>9320316.4350000005</v>
      </c>
      <c r="J45" s="16">
        <f t="shared" si="5"/>
        <v>10355907.15</v>
      </c>
      <c r="K45" s="16">
        <f t="shared" si="5"/>
        <v>10355907.15</v>
      </c>
      <c r="L45" s="16">
        <f t="shared" si="5"/>
        <v>7561353.4109145002</v>
      </c>
      <c r="M45" s="16">
        <f t="shared" si="5"/>
        <v>8216710.0091645001</v>
      </c>
      <c r="N45" s="16">
        <f t="shared" si="5"/>
        <v>0</v>
      </c>
      <c r="O45" s="67"/>
      <c r="P45" s="67"/>
      <c r="Q45" s="67"/>
      <c r="R45" s="67"/>
      <c r="S45" s="20">
        <v>2019</v>
      </c>
      <c r="T45" s="84">
        <f>HLOOKUP($S45,CapX!$A$11:$AP$14,2,FALSE)</f>
        <v>3802341.1675</v>
      </c>
      <c r="U45" s="84">
        <f>IF($K$14="",$T45,IF($K$14&gt;$S45,$T45,HLOOKUP($S45-$K$14,CapX!$A$18:$AP$26,$H$24,FALSE)*$T45))</f>
        <v>3422107.0507499999</v>
      </c>
      <c r="V45" s="16">
        <f>IF($K$15="",$T45,IF($K$15&gt;$S45,$T45,HLOOKUP($S45-$K$15,CapX!$A$18:$AP$26,$H$24,FALSE)*$T45))</f>
        <v>3802341.1675</v>
      </c>
      <c r="W45" s="16">
        <f>IF($K$16="",$T45,IF($K$16&gt;$S45,$T45,HLOOKUP($S45-$K$16,CapX!$A$18:$AP$26,$H$24,FALSE)*$T45))</f>
        <v>3802341.1675</v>
      </c>
      <c r="X45" s="16">
        <f>IF($K$17="",$T45,IF($K$17&gt;$S45,$T45,HLOOKUP($S45-$K$17,CapX!$A$18:$AP$26,$H$24,FALSE)*$T45))</f>
        <v>3422107.0507499999</v>
      </c>
      <c r="Y45" s="16">
        <f>IF($K$18="",$T45,IF($K$18&gt;$S45,$T45,HLOOKUP($S45-$K$18,CapX!$A$18:$AP$26,$H$24,FALSE)*$T45))</f>
        <v>3802341.1675</v>
      </c>
      <c r="Z45" s="16">
        <f>IF($K$19="",$T45,IF($K$19&gt;$S45,$T45,HLOOKUP($S45-$K$19,CapX!$A$18:$AP$26,$H$24,FALSE)*$T45))</f>
        <v>3802341.1675</v>
      </c>
      <c r="AB45" s="20">
        <v>2019</v>
      </c>
      <c r="AC45" s="16">
        <f t="shared" si="6"/>
        <v>3422107.0507499999</v>
      </c>
      <c r="AD45" s="16">
        <f t="shared" si="7"/>
        <v>3802341.1675</v>
      </c>
      <c r="AE45" s="16">
        <f t="shared" si="8"/>
        <v>3802341.1675</v>
      </c>
      <c r="AF45" s="16">
        <f t="shared" si="9"/>
        <v>1663144.0266644999</v>
      </c>
      <c r="AG45" s="136">
        <f t="shared" si="10"/>
        <v>1663144.0266644999</v>
      </c>
      <c r="AH45" s="16">
        <f t="shared" si="11"/>
        <v>0</v>
      </c>
      <c r="AJ45" s="20">
        <v>2019</v>
      </c>
      <c r="AK45" s="16">
        <f>HLOOKUP($S45,CapX!$A$11:$AP$14,3,FALSE)</f>
        <v>6553565.9824999999</v>
      </c>
      <c r="AL45" s="16">
        <f>IF($L$14="",$AK45,IF($L$14&gt;$AJ45,$AK45,HLOOKUP($AJ45-$L$14,CapX!$A$18:$AP$26,$H$24,FALSE)*$AK45))</f>
        <v>5898209.3842500001</v>
      </c>
      <c r="AM45" s="16">
        <f>IF($L$15="",$AK45,IF($L$15&gt;$AJ45,$AK45,HLOOKUP($AJ45-$L$15,CapX!$A$18:$AP$26,$H$24,FALSE)*$AK45))</f>
        <v>6553565.9824999999</v>
      </c>
      <c r="AN45" s="16">
        <f>IF($L$16="",$AK45,IF($L$16&gt;$AJ45,$AK45,HLOOKUP($AJ45-$L$16,CapX!$A$18:$AP$26,$H$24,FALSE)*$AK45))</f>
        <v>6553565.9824999999</v>
      </c>
      <c r="AO45" s="136">
        <f>IF($L$17="",$AK45,IF($L$17&gt;$AJ45,$AK45,HLOOKUP($AJ45-$L$17,CapX!$A$18:$AP$26,$H$24,FALSE)*$AK45))</f>
        <v>5898209.3842500001</v>
      </c>
      <c r="AP45" s="16">
        <f>IF($L$18="",$AK45,IF($L$18&gt;$AJ45,$AK45,HLOOKUP($AJ45-$L$18,CapX!$A$18:$AP$26,$H$24,FALSE)*$AK45))</f>
        <v>6553565.9824999999</v>
      </c>
      <c r="AQ45" s="16">
        <f>IF($L$19="",$AK45,IF($L$19&gt;$AJ45,$AK45,HLOOKUP($AJ45-$L$19,CapX!$A$18:$AP$26,$H$24,FALSE)*$AK45))</f>
        <v>6553565.9824999999</v>
      </c>
      <c r="AS45" s="20">
        <v>2019</v>
      </c>
      <c r="AT45" s="16">
        <f t="shared" si="12"/>
        <v>5898209.3842500001</v>
      </c>
      <c r="AU45" s="16">
        <f t="shared" si="13"/>
        <v>6553565.9824999999</v>
      </c>
      <c r="AV45" s="16">
        <f t="shared" si="14"/>
        <v>6553565.9824999999</v>
      </c>
      <c r="AW45" s="16">
        <f t="shared" si="15"/>
        <v>5898209.3842500001</v>
      </c>
      <c r="AX45" s="136">
        <f t="shared" si="16"/>
        <v>6553565.9824999999</v>
      </c>
      <c r="AY45" s="16">
        <f t="shared" si="17"/>
        <v>0</v>
      </c>
      <c r="BA45" s="135"/>
      <c r="BB45" s="143"/>
      <c r="BC45" s="143"/>
      <c r="BD45" s="143"/>
      <c r="BE45" s="143"/>
      <c r="BF45" s="143"/>
      <c r="BG45" s="143"/>
      <c r="BH45" s="140"/>
      <c r="BI45" s="135"/>
      <c r="BJ45" s="143"/>
      <c r="BK45" s="143"/>
      <c r="BL45" s="143"/>
      <c r="BM45" s="143"/>
      <c r="BN45" s="143"/>
      <c r="BO45" s="143"/>
      <c r="BP45" s="140"/>
    </row>
    <row r="46" spans="1:68">
      <c r="A46" s="67"/>
      <c r="B46" s="67"/>
      <c r="C46" s="67"/>
      <c r="D46" s="67"/>
      <c r="E46" s="67"/>
      <c r="F46" s="67"/>
      <c r="G46" s="67"/>
      <c r="H46" s="20">
        <v>2020</v>
      </c>
      <c r="I46" s="16">
        <f t="shared" si="18"/>
        <v>15020746.569000002</v>
      </c>
      <c r="J46" s="16">
        <f t="shared" si="5"/>
        <v>15020746.569000002</v>
      </c>
      <c r="K46" s="16">
        <f t="shared" si="5"/>
        <v>16689718.41</v>
      </c>
      <c r="L46" s="16">
        <f t="shared" si="5"/>
        <v>10660390.309075501</v>
      </c>
      <c r="M46" s="16">
        <f t="shared" si="5"/>
        <v>10660390.309075501</v>
      </c>
      <c r="N46" s="16">
        <f t="shared" si="5"/>
        <v>0</v>
      </c>
      <c r="O46" s="67"/>
      <c r="P46" s="67"/>
      <c r="Q46" s="67"/>
      <c r="R46" s="67"/>
      <c r="S46" s="20">
        <v>2020</v>
      </c>
      <c r="T46" s="84">
        <f>HLOOKUP($S46,CapX!$A$11:$AP$14,2,FALSE)</f>
        <v>6163918.9424999999</v>
      </c>
      <c r="U46" s="84">
        <f>IF($K$14="",$T46,IF($K$14&gt;$S46,$T46,HLOOKUP($S46-$K$14,CapX!$A$18:$AP$26,$H$24,FALSE)*$T46))</f>
        <v>5547527.04825</v>
      </c>
      <c r="V46" s="16">
        <f>IF($K$15="",$T46,IF($K$15&gt;$S46,$T46,HLOOKUP($S46-$K$15,CapX!$A$18:$AP$26,$H$24,FALSE)*$T46))</f>
        <v>5547527.04825</v>
      </c>
      <c r="W46" s="16">
        <f>IF($K$16="",$T46,IF($K$16&gt;$S46,$T46,HLOOKUP($S46-$K$16,CapX!$A$18:$AP$26,$H$24,FALSE)*$T46))</f>
        <v>6163918.9424999999</v>
      </c>
      <c r="X46" s="16">
        <f>IF($K$17="",$T46,IF($K$17&gt;$S46,$T46,HLOOKUP($S46-$K$17,CapX!$A$18:$AP$26,$H$24,FALSE)*$T46))</f>
        <v>5547527.04825</v>
      </c>
      <c r="Y46" s="16">
        <f>IF($K$18="",$T46,IF($K$18&gt;$S46,$T46,HLOOKUP($S46-$K$18,CapX!$A$18:$AP$26,$H$24,FALSE)*$T46))</f>
        <v>5547527.04825</v>
      </c>
      <c r="Z46" s="16">
        <f>IF($K$19="",$T46,IF($K$19&gt;$S46,$T46,HLOOKUP($S46-$K$19,CapX!$A$18:$AP$26,$H$24,FALSE)*$T46))</f>
        <v>6163918.9424999999</v>
      </c>
      <c r="AB46" s="20">
        <v>2020</v>
      </c>
      <c r="AC46" s="16">
        <f t="shared" si="6"/>
        <v>5547527.04825</v>
      </c>
      <c r="AD46" s="16">
        <f t="shared" si="7"/>
        <v>5547527.04825</v>
      </c>
      <c r="AE46" s="16">
        <f t="shared" si="8"/>
        <v>6163918.9424999999</v>
      </c>
      <c r="AF46" s="16">
        <f t="shared" si="9"/>
        <v>1187170.7883255</v>
      </c>
      <c r="AG46" s="136">
        <f t="shared" si="10"/>
        <v>1187170.7883255</v>
      </c>
      <c r="AH46" s="16">
        <f t="shared" si="11"/>
        <v>0</v>
      </c>
      <c r="AJ46" s="20">
        <v>2020</v>
      </c>
      <c r="AK46" s="16">
        <f>HLOOKUP($S46,CapX!$A$11:$AP$14,3,FALSE)</f>
        <v>10525799.467500001</v>
      </c>
      <c r="AL46" s="16">
        <f>IF($L$14="",$AK46,IF($L$14&gt;$AJ46,$AK46,HLOOKUP($AJ46-$L$14,CapX!$A$18:$AP$26,$H$24,FALSE)*$AK46))</f>
        <v>9473219.5207500011</v>
      </c>
      <c r="AM46" s="16">
        <f>IF($L$15="",$AK46,IF($L$15&gt;$AJ46,$AK46,HLOOKUP($AJ46-$L$15,CapX!$A$18:$AP$26,$H$24,FALSE)*$AK46))</f>
        <v>9473219.5207500011</v>
      </c>
      <c r="AN46" s="16">
        <f>IF($L$16="",$AK46,IF($L$16&gt;$AJ46,$AK46,HLOOKUP($AJ46-$L$16,CapX!$A$18:$AP$26,$H$24,FALSE)*$AK46))</f>
        <v>10525799.467500001</v>
      </c>
      <c r="AO46" s="136">
        <f>IF($L$17="",$AK46,IF($L$17&gt;$AJ46,$AK46,HLOOKUP($AJ46-$L$17,CapX!$A$18:$AP$26,$H$24,FALSE)*$AK46))</f>
        <v>9473219.5207500011</v>
      </c>
      <c r="AP46" s="16">
        <f>IF($L$18="",$AK46,IF($L$18&gt;$AJ46,$AK46,HLOOKUP($AJ46-$L$18,CapX!$A$18:$AP$26,$H$24,FALSE)*$AK46))</f>
        <v>9473219.5207500011</v>
      </c>
      <c r="AQ46" s="16">
        <f>IF($L$19="",$AK46,IF($L$19&gt;$AJ46,$AK46,HLOOKUP($AJ46-$L$19,CapX!$A$18:$AP$26,$H$24,FALSE)*$AK46))</f>
        <v>10525799.467500001</v>
      </c>
      <c r="AS46" s="20">
        <v>2020</v>
      </c>
      <c r="AT46" s="16">
        <f t="shared" si="12"/>
        <v>9473219.5207500011</v>
      </c>
      <c r="AU46" s="16">
        <f t="shared" si="13"/>
        <v>9473219.5207500011</v>
      </c>
      <c r="AV46" s="16">
        <f t="shared" si="14"/>
        <v>10525799.467500001</v>
      </c>
      <c r="AW46" s="16">
        <f t="shared" si="15"/>
        <v>9473219.5207500011</v>
      </c>
      <c r="AX46" s="136">
        <f t="shared" si="16"/>
        <v>9473219.5207500011</v>
      </c>
      <c r="AY46" s="16">
        <f t="shared" si="17"/>
        <v>0</v>
      </c>
      <c r="BA46" s="120"/>
      <c r="BB46" s="138"/>
      <c r="BC46" s="138"/>
      <c r="BD46" s="138"/>
      <c r="BE46" s="138"/>
      <c r="BF46" s="138"/>
      <c r="BG46" s="138"/>
      <c r="BI46" s="120"/>
      <c r="BJ46" s="138"/>
      <c r="BK46" s="138"/>
      <c r="BL46" s="138"/>
      <c r="BM46" s="138"/>
      <c r="BN46" s="138"/>
      <c r="BO46" s="138"/>
    </row>
    <row r="47" spans="1:68">
      <c r="A47" s="67"/>
      <c r="B47" s="67"/>
      <c r="C47" s="67"/>
      <c r="D47" s="67"/>
      <c r="E47" s="67"/>
      <c r="F47" s="67"/>
      <c r="G47" s="67"/>
      <c r="H47" s="20">
        <v>2021</v>
      </c>
      <c r="I47" s="16">
        <f t="shared" si="18"/>
        <v>13287613.784480801</v>
      </c>
      <c r="J47" s="16">
        <f t="shared" si="5"/>
        <v>13287613.784480801</v>
      </c>
      <c r="K47" s="16">
        <f t="shared" si="5"/>
        <v>9933105.3695590347</v>
      </c>
      <c r="L47" s="16">
        <f t="shared" si="5"/>
        <v>3076142.7119144308</v>
      </c>
      <c r="M47" s="16">
        <f t="shared" si="5"/>
        <v>4098865.2017501225</v>
      </c>
      <c r="N47" s="16">
        <f t="shared" si="5"/>
        <v>0</v>
      </c>
      <c r="O47" s="67"/>
      <c r="P47" s="67"/>
      <c r="Q47" s="67"/>
      <c r="R47" s="67"/>
      <c r="S47" s="20">
        <v>2021</v>
      </c>
      <c r="T47" s="84">
        <f>HLOOKUP($S47,CapX!$A$11:$AP$14,2,FALSE)</f>
        <v>10631803.235945571</v>
      </c>
      <c r="U47" s="84">
        <f>IF($K$14="",$T47,IF($K$14&gt;$S47,$T47,HLOOKUP($S47-$K$14,CapX!$A$18:$AP$26,$H$24,FALSE)*$T47))</f>
        <v>9568622.9123510141</v>
      </c>
      <c r="V47" s="16">
        <f>IF($K$15="",$T47,IF($K$15&gt;$S47,$T47,HLOOKUP($S47-$K$15,CapX!$A$18:$AP$26,$H$24,FALSE)*$T47))</f>
        <v>9568622.9123510141</v>
      </c>
      <c r="W47" s="16">
        <f>IF($K$16="",$T47,IF($K$16&gt;$S47,$T47,HLOOKUP($S47-$K$16,CapX!$A$18:$AP$26,$H$24,FALSE)*$T47))</f>
        <v>10631803.235945571</v>
      </c>
      <c r="X47" s="16">
        <f>IF($K$17="",$T47,IF($K$17&gt;$S47,$T47,HLOOKUP($S47-$K$17,CapX!$A$18:$AP$26,$H$24,FALSE)*$T47))</f>
        <v>9568622.9123510141</v>
      </c>
      <c r="Y47" s="16">
        <f>IF($K$18="",$T47,IF($K$18&gt;$S47,$T47,HLOOKUP($S47-$K$18,CapX!$A$18:$AP$26,$H$24,FALSE)*$T47))</f>
        <v>9568622.9123510141</v>
      </c>
      <c r="Z47" s="16">
        <f>IF($K$19="",$T47,IF($K$19&gt;$S47,$T47,HLOOKUP($S47-$K$19,CapX!$A$18:$AP$26,$H$24,FALSE)*$T47))</f>
        <v>10631803.235945571</v>
      </c>
      <c r="AB47" s="20">
        <v>2021</v>
      </c>
      <c r="AC47" s="16">
        <f t="shared" si="6"/>
        <v>9568622.9123510141</v>
      </c>
      <c r="AD47" s="16">
        <f t="shared" si="7"/>
        <v>9568622.9123510141</v>
      </c>
      <c r="AE47" s="16">
        <f t="shared" si="8"/>
        <v>6937251.611454485</v>
      </c>
      <c r="AF47" s="16">
        <f t="shared" si="9"/>
        <v>379874.32962033525</v>
      </c>
      <c r="AG47" s="136">
        <f t="shared" si="10"/>
        <v>379874.32962033525</v>
      </c>
      <c r="AH47" s="16">
        <f t="shared" si="11"/>
        <v>0</v>
      </c>
      <c r="AJ47" s="20">
        <v>2021</v>
      </c>
      <c r="AK47" s="16">
        <f>HLOOKUP($S47,CapX!$A$11:$AP$14,3,FALSE)</f>
        <v>4132212.0801442079</v>
      </c>
      <c r="AL47" s="16">
        <f>IF($L$14="",$AK47,IF($L$14&gt;$AJ47,$AK47,HLOOKUP($AJ47-$L$14,CapX!$A$18:$AP$26,$H$24,FALSE)*$AK47))</f>
        <v>3718990.8721297872</v>
      </c>
      <c r="AM47" s="16">
        <f>IF($L$15="",$AK47,IF($L$15&gt;$AJ47,$AK47,HLOOKUP($AJ47-$L$15,CapX!$A$18:$AP$26,$H$24,FALSE)*$AK47))</f>
        <v>3718990.8721297872</v>
      </c>
      <c r="AN47" s="16">
        <f>IF($L$16="",$AK47,IF($L$16&gt;$AJ47,$AK47,HLOOKUP($AJ47-$L$16,CapX!$A$18:$AP$26,$H$24,FALSE)*$AK47))</f>
        <v>4132212.0801442079</v>
      </c>
      <c r="AO47" s="136">
        <f>IF($L$17="",$AK47,IF($L$17&gt;$AJ47,$AK47,HLOOKUP($AJ47-$L$17,CapX!$A$18:$AP$26,$H$24,FALSE)*$AK47))</f>
        <v>3718990.8721297872</v>
      </c>
      <c r="AP47" s="16">
        <f>IF($L$18="",$AK47,IF($L$18&gt;$AJ47,$AK47,HLOOKUP($AJ47-$L$18,CapX!$A$18:$AP$26,$H$24,FALSE)*$AK47))</f>
        <v>3718990.8721297872</v>
      </c>
      <c r="AQ47" s="16">
        <f>IF($L$19="",$AK47,IF($L$19&gt;$AJ47,$AK47,HLOOKUP($AJ47-$L$19,CapX!$A$18:$AP$26,$H$24,FALSE)*$AK47))</f>
        <v>4132212.0801442079</v>
      </c>
      <c r="AS47" s="20">
        <v>2021</v>
      </c>
      <c r="AT47" s="16">
        <f t="shared" si="12"/>
        <v>3718990.8721297872</v>
      </c>
      <c r="AU47" s="16">
        <f t="shared" si="13"/>
        <v>3718990.8721297872</v>
      </c>
      <c r="AV47" s="16">
        <f t="shared" si="14"/>
        <v>2995853.7581045507</v>
      </c>
      <c r="AW47" s="16">
        <f t="shared" si="15"/>
        <v>2696268.3822940956</v>
      </c>
      <c r="AX47" s="136">
        <f t="shared" si="16"/>
        <v>3718990.8721297872</v>
      </c>
      <c r="AY47" s="16">
        <f t="shared" si="17"/>
        <v>0</v>
      </c>
      <c r="BA47" s="120"/>
      <c r="BB47" s="138"/>
      <c r="BC47" s="138"/>
      <c r="BD47" s="138"/>
      <c r="BE47" s="138"/>
      <c r="BF47" s="138"/>
      <c r="BG47" s="138"/>
      <c r="BI47" s="120"/>
      <c r="BJ47" s="138"/>
      <c r="BK47" s="138"/>
      <c r="BL47" s="138"/>
      <c r="BM47" s="138"/>
      <c r="BN47" s="138"/>
      <c r="BO47" s="138"/>
    </row>
    <row r="48" spans="1:68">
      <c r="A48" s="67"/>
      <c r="B48" s="67"/>
      <c r="C48" s="67"/>
      <c r="D48" s="67"/>
      <c r="E48" s="67"/>
      <c r="F48" s="67"/>
      <c r="G48" s="67"/>
      <c r="H48" s="20">
        <v>2022</v>
      </c>
      <c r="I48" s="16">
        <f t="shared" si="18"/>
        <v>9696857.2189739998</v>
      </c>
      <c r="J48" s="16">
        <f t="shared" si="5"/>
        <v>7030221.4837561492</v>
      </c>
      <c r="K48" s="16">
        <f t="shared" si="5"/>
        <v>4712672.6084213639</v>
      </c>
      <c r="L48" s="16">
        <f t="shared" si="5"/>
        <v>2982337.5630796179</v>
      </c>
      <c r="M48" s="16">
        <f t="shared" si="5"/>
        <v>6136497.0433736993</v>
      </c>
      <c r="N48" s="16">
        <f t="shared" si="5"/>
        <v>0</v>
      </c>
      <c r="O48" s="67"/>
      <c r="P48" s="67"/>
      <c r="Q48" s="67"/>
      <c r="R48" s="67"/>
      <c r="S48" s="20">
        <v>2022</v>
      </c>
      <c r="T48" s="84">
        <f>HLOOKUP($S48,CapX!$A$11:$AP$14,2,FALSE)</f>
        <v>3955955.7506670002</v>
      </c>
      <c r="U48" s="84">
        <f>IF($K$14="",$T48,IF($K$14&gt;$S48,$T48,HLOOKUP($S48-$K$14,CapX!$A$18:$AP$26,$H$24,FALSE)*$T48))</f>
        <v>3560360.1756003001</v>
      </c>
      <c r="V48" s="16">
        <f>IF($K$15="",$T48,IF($K$15&gt;$S48,$T48,HLOOKUP($S48-$K$15,CapX!$A$18:$AP$26,$H$24,FALSE)*$T48))</f>
        <v>3560360.1756003001</v>
      </c>
      <c r="W48" s="16">
        <f>IF($K$16="",$T48,IF($K$16&gt;$S48,$T48,HLOOKUP($S48-$K$16,CapX!$A$18:$AP$26,$H$24,FALSE)*$T48))</f>
        <v>3560360.1756003001</v>
      </c>
      <c r="X48" s="16">
        <f>IF($K$17="",$T48,IF($K$17&gt;$S48,$T48,HLOOKUP($S48-$K$17,CapX!$A$18:$AP$26,$H$24,FALSE)*$T48))</f>
        <v>3560360.1756003001</v>
      </c>
      <c r="Y48" s="16">
        <f>IF($K$18="",$T48,IF($K$18&gt;$S48,$T48,HLOOKUP($S48-$K$18,CapX!$A$18:$AP$26,$H$24,FALSE)*$T48))</f>
        <v>3560360.1756003001</v>
      </c>
      <c r="Z48" s="16">
        <f>IF($K$19="",$T48,IF($K$19&gt;$S48,$T48,HLOOKUP($S48-$K$19,CapX!$A$18:$AP$26,$H$24,FALSE)*$T48))</f>
        <v>3955955.7506670002</v>
      </c>
      <c r="AB48" s="20">
        <v>2022</v>
      </c>
      <c r="AC48" s="16">
        <f t="shared" si="6"/>
        <v>3560360.1756003001</v>
      </c>
      <c r="AD48" s="16">
        <f t="shared" si="7"/>
        <v>2581261.1273102174</v>
      </c>
      <c r="AE48" s="16">
        <f t="shared" si="8"/>
        <v>1730335.0453417457</v>
      </c>
      <c r="AF48" s="16">
        <f t="shared" si="9"/>
        <v>0</v>
      </c>
      <c r="AG48" s="136">
        <f t="shared" si="10"/>
        <v>0</v>
      </c>
      <c r="AH48" s="16">
        <f t="shared" si="11"/>
        <v>0</v>
      </c>
      <c r="AJ48" s="20">
        <v>2022</v>
      </c>
      <c r="AK48" s="16">
        <f>HLOOKUP($S48,CapX!$A$11:$AP$14,3,FALSE)</f>
        <v>6818330.0481929993</v>
      </c>
      <c r="AL48" s="16">
        <f>IF($L$14="",$AK48,IF($L$14&gt;$AJ48,$AK48,HLOOKUP($AJ48-$L$14,CapX!$A$18:$AP$26,$H$24,FALSE)*$AK48))</f>
        <v>6136497.0433736993</v>
      </c>
      <c r="AM48" s="16">
        <f>IF($L$15="",$AK48,IF($L$15&gt;$AJ48,$AK48,HLOOKUP($AJ48-$L$15,CapX!$A$18:$AP$26,$H$24,FALSE)*$AK48))</f>
        <v>6136497.0433736993</v>
      </c>
      <c r="AN48" s="16">
        <f>IF($L$16="",$AK48,IF($L$16&gt;$AJ48,$AK48,HLOOKUP($AJ48-$L$16,CapX!$A$18:$AP$26,$H$24,FALSE)*$AK48))</f>
        <v>6136497.0433736993</v>
      </c>
      <c r="AO48" s="136">
        <f>IF($L$17="",$AK48,IF($L$17&gt;$AJ48,$AK48,HLOOKUP($AJ48-$L$17,CapX!$A$18:$AP$26,$H$24,FALSE)*$AK48))</f>
        <v>6136497.0433736993</v>
      </c>
      <c r="AP48" s="16">
        <f>IF($L$18="",$AK48,IF($L$18&gt;$AJ48,$AK48,HLOOKUP($AJ48-$L$18,CapX!$A$18:$AP$26,$H$24,FALSE)*$AK48))</f>
        <v>6136497.0433736993</v>
      </c>
      <c r="AQ48" s="16">
        <f>IF($L$19="",$AK48,IF($L$19&gt;$AJ48,$AK48,HLOOKUP($AJ48-$L$19,CapX!$A$18:$AP$26,$H$24,FALSE)*$AK48))</f>
        <v>6818330.0481929993</v>
      </c>
      <c r="AS48" s="20">
        <v>2022</v>
      </c>
      <c r="AT48" s="16">
        <f t="shared" si="12"/>
        <v>6136497.0433736993</v>
      </c>
      <c r="AU48" s="16">
        <f t="shared" si="13"/>
        <v>4448960.3564459318</v>
      </c>
      <c r="AV48" s="16">
        <f t="shared" si="14"/>
        <v>2982337.5630796179</v>
      </c>
      <c r="AW48" s="16">
        <f t="shared" si="15"/>
        <v>2982337.5630796179</v>
      </c>
      <c r="AX48" s="136">
        <f t="shared" si="16"/>
        <v>6136497.0433736993</v>
      </c>
      <c r="AY48" s="16">
        <f t="shared" si="17"/>
        <v>0</v>
      </c>
      <c r="BA48" s="120"/>
      <c r="BB48" s="138"/>
      <c r="BC48" s="138"/>
      <c r="BD48" s="138"/>
      <c r="BE48" s="138"/>
      <c r="BF48" s="138"/>
      <c r="BG48" s="138"/>
      <c r="BI48" s="120"/>
      <c r="BJ48" s="138"/>
      <c r="BK48" s="138"/>
      <c r="BL48" s="138"/>
      <c r="BM48" s="138"/>
      <c r="BN48" s="138"/>
      <c r="BO48" s="138"/>
    </row>
    <row r="49" spans="1:67">
      <c r="A49" s="67"/>
      <c r="B49" s="67"/>
      <c r="C49" s="67"/>
      <c r="D49" s="67"/>
      <c r="E49" s="67"/>
      <c r="F49" s="67"/>
      <c r="G49" s="67"/>
      <c r="H49" s="20">
        <v>2023</v>
      </c>
      <c r="I49" s="16">
        <f t="shared" si="18"/>
        <v>11329998.92953101</v>
      </c>
      <c r="J49" s="16">
        <f t="shared" si="5"/>
        <v>7595006.1789683728</v>
      </c>
      <c r="K49" s="16">
        <f t="shared" si="5"/>
        <v>3344303.1323029464</v>
      </c>
      <c r="L49" s="16">
        <f t="shared" si="5"/>
        <v>2109170.6441290961</v>
      </c>
      <c r="M49" s="16">
        <f t="shared" si="5"/>
        <v>9855937.5893882997</v>
      </c>
      <c r="N49" s="16">
        <f t="shared" si="5"/>
        <v>0</v>
      </c>
      <c r="O49" s="67"/>
      <c r="P49" s="67"/>
      <c r="Q49" s="67"/>
      <c r="R49" s="67"/>
      <c r="S49" s="20">
        <v>2023</v>
      </c>
      <c r="T49" s="84">
        <f>HLOOKUP($S49,CapX!$A$11:$AP$14,2,FALSE)</f>
        <v>6412941.2677769996</v>
      </c>
      <c r="U49" s="84">
        <f>IF($K$14="",$T49,IF($K$14&gt;$S49,$T49,HLOOKUP($S49-$K$14,CapX!$A$18:$AP$26,$H$24,FALSE)*$T49))</f>
        <v>5771647.1409992995</v>
      </c>
      <c r="V49" s="16">
        <f>IF($K$15="",$T49,IF($K$15&gt;$S49,$T49,HLOOKUP($S49-$K$15,CapX!$A$18:$AP$26,$H$24,FALSE)*$T49))</f>
        <v>5771647.1409992995</v>
      </c>
      <c r="W49" s="16">
        <f>IF($K$16="",$T49,IF($K$16&gt;$S49,$T49,HLOOKUP($S49-$K$16,CapX!$A$18:$AP$26,$H$24,FALSE)*$T49))</f>
        <v>5771647.1409992995</v>
      </c>
      <c r="X49" s="16">
        <f>IF($K$17="",$T49,IF($K$17&gt;$S49,$T49,HLOOKUP($S49-$K$17,CapX!$A$18:$AP$26,$H$24,FALSE)*$T49))</f>
        <v>5771647.1409992995</v>
      </c>
      <c r="Y49" s="16">
        <f>IF($K$18="",$T49,IF($K$18&gt;$S49,$T49,HLOOKUP($S49-$K$18,CapX!$A$18:$AP$26,$H$24,FALSE)*$T49))</f>
        <v>5771647.1409992995</v>
      </c>
      <c r="Z49" s="16">
        <f>IF($K$19="",$T49,IF($K$19&gt;$S49,$T49,HLOOKUP($S49-$K$19,CapX!$A$18:$AP$26,$H$24,FALSE)*$T49))</f>
        <v>6412941.2677769996</v>
      </c>
      <c r="AB49" s="20">
        <v>2023</v>
      </c>
      <c r="AC49" s="16">
        <f t="shared" si="6"/>
        <v>4184444.1772244922</v>
      </c>
      <c r="AD49" s="16">
        <f t="shared" si="7"/>
        <v>2805020.5105256597</v>
      </c>
      <c r="AE49" s="16">
        <f t="shared" si="8"/>
        <v>1235132.4881738501</v>
      </c>
      <c r="AF49" s="16">
        <f t="shared" si="9"/>
        <v>0</v>
      </c>
      <c r="AG49" s="136">
        <f t="shared" si="10"/>
        <v>0</v>
      </c>
      <c r="AH49" s="16">
        <f t="shared" si="11"/>
        <v>0</v>
      </c>
      <c r="AJ49" s="20">
        <v>2023</v>
      </c>
      <c r="AK49" s="16">
        <f>HLOOKUP($S49,CapX!$A$11:$AP$14,3,FALSE)</f>
        <v>10951041.765986999</v>
      </c>
      <c r="AL49" s="16">
        <f>IF($L$14="",$AK49,IF($L$14&gt;$AJ49,$AK49,HLOOKUP($AJ49-$L$14,CapX!$A$18:$AP$26,$H$24,FALSE)*$AK49))</f>
        <v>9855937.5893882997</v>
      </c>
      <c r="AM49" s="16">
        <f>IF($L$15="",$AK49,IF($L$15&gt;$AJ49,$AK49,HLOOKUP($AJ49-$L$15,CapX!$A$18:$AP$26,$H$24,FALSE)*$AK49))</f>
        <v>9855937.5893882997</v>
      </c>
      <c r="AN49" s="16">
        <f>IF($L$16="",$AK49,IF($L$16&gt;$AJ49,$AK49,HLOOKUP($AJ49-$L$16,CapX!$A$18:$AP$26,$H$24,FALSE)*$AK49))</f>
        <v>9855937.5893882997</v>
      </c>
      <c r="AO49" s="136">
        <f>IF($L$17="",$AK49,IF($L$17&gt;$AJ49,$AK49,HLOOKUP($AJ49-$L$17,CapX!$A$18:$AP$26,$H$24,FALSE)*$AK49))</f>
        <v>9855937.5893882997</v>
      </c>
      <c r="AP49" s="16">
        <f>IF($L$18="",$AK49,IF($L$18&gt;$AJ49,$AK49,HLOOKUP($AJ49-$L$18,CapX!$A$18:$AP$26,$H$24,FALSE)*$AK49))</f>
        <v>9855937.5893882997</v>
      </c>
      <c r="AQ49" s="16">
        <f>IF($L$19="",$AK49,IF($L$19&gt;$AJ49,$AK49,HLOOKUP($AJ49-$L$19,CapX!$A$18:$AP$26,$H$24,FALSE)*$AK49))</f>
        <v>10951041.765986999</v>
      </c>
      <c r="AS49" s="20">
        <v>2023</v>
      </c>
      <c r="AT49" s="16">
        <f t="shared" si="12"/>
        <v>7145554.7523065172</v>
      </c>
      <c r="AU49" s="16">
        <f t="shared" si="13"/>
        <v>4789985.6684427131</v>
      </c>
      <c r="AV49" s="16">
        <f t="shared" si="14"/>
        <v>2109170.6441290961</v>
      </c>
      <c r="AW49" s="16">
        <f t="shared" si="15"/>
        <v>2109170.6441290961</v>
      </c>
      <c r="AX49" s="136">
        <f t="shared" si="16"/>
        <v>9855937.5893882997</v>
      </c>
      <c r="AY49" s="16">
        <f t="shared" si="17"/>
        <v>0</v>
      </c>
      <c r="BA49" s="120"/>
      <c r="BB49" s="138"/>
      <c r="BC49" s="138"/>
      <c r="BD49" s="138"/>
      <c r="BE49" s="138"/>
      <c r="BF49" s="138"/>
      <c r="BG49" s="138"/>
      <c r="BI49" s="120"/>
      <c r="BJ49" s="138"/>
      <c r="BK49" s="138"/>
      <c r="BL49" s="138"/>
      <c r="BM49" s="138"/>
      <c r="BN49" s="138"/>
      <c r="BO49" s="138"/>
    </row>
    <row r="50" spans="1:67">
      <c r="A50" s="67"/>
      <c r="B50" s="67"/>
      <c r="C50" s="67"/>
      <c r="D50" s="67"/>
      <c r="E50" s="67"/>
      <c r="F50" s="67"/>
      <c r="G50" s="67"/>
      <c r="H50" s="20">
        <v>2024</v>
      </c>
      <c r="I50" s="16">
        <f t="shared" si="18"/>
        <v>6718674.6233476792</v>
      </c>
      <c r="J50" s="16">
        <f t="shared" si="5"/>
        <v>2958428.7436139989</v>
      </c>
      <c r="K50" s="16">
        <f t="shared" si="5"/>
        <v>548830.00524054095</v>
      </c>
      <c r="L50" s="16">
        <f t="shared" si="5"/>
        <v>153608.75270354404</v>
      </c>
      <c r="M50" s="16">
        <f t="shared" si="5"/>
        <v>3869238.1033638301</v>
      </c>
      <c r="N50" s="16">
        <f t="shared" si="5"/>
        <v>0</v>
      </c>
      <c r="O50" s="67"/>
      <c r="P50" s="67"/>
      <c r="Q50" s="67"/>
      <c r="R50" s="67"/>
      <c r="S50" s="20">
        <v>2024</v>
      </c>
      <c r="T50" s="84">
        <f>HLOOKUP($S50,CapX!$A$11:$AP$14,2,FALSE)</f>
        <v>11061328.086677773</v>
      </c>
      <c r="U50" s="84">
        <f>IF($K$14="",$T50,IF($K$14&gt;$S50,$T50,HLOOKUP($S50-$K$14,CapX!$A$18:$AP$26,$H$24,FALSE)*$T50))</f>
        <v>9955195.2780099958</v>
      </c>
      <c r="V50" s="16">
        <f>IF($K$15="",$T50,IF($K$15&gt;$S50,$T50,HLOOKUP($S50-$K$15,CapX!$A$18:$AP$26,$H$24,FALSE)*$T50))</f>
        <v>9955195.2780099958</v>
      </c>
      <c r="W50" s="16">
        <f>IF($K$16="",$T50,IF($K$16&gt;$S50,$T50,HLOOKUP($S50-$K$16,CapX!$A$18:$AP$26,$H$24,FALSE)*$T50))</f>
        <v>9955195.2780099958</v>
      </c>
      <c r="X50" s="16">
        <f>IF($K$17="",$T50,IF($K$17&gt;$S50,$T50,HLOOKUP($S50-$K$17,CapX!$A$18:$AP$26,$H$24,FALSE)*$T50))</f>
        <v>9955195.2780099958</v>
      </c>
      <c r="Y50" s="16">
        <f>IF($K$18="",$T50,IF($K$18&gt;$S50,$T50,HLOOKUP($S50-$K$18,CapX!$A$18:$AP$26,$H$24,FALSE)*$T50))</f>
        <v>9955195.2780099958</v>
      </c>
      <c r="Z50" s="16">
        <f>IF($K$19="",$T50,IF($K$19&gt;$S50,$T50,HLOOKUP($S50-$K$19,CapX!$A$18:$AP$26,$H$24,FALSE)*$T50))</f>
        <v>11061328.086677773</v>
      </c>
      <c r="AB50" s="20">
        <v>2024</v>
      </c>
      <c r="AC50" s="16">
        <f t="shared" si="6"/>
        <v>4838224.9051128579</v>
      </c>
      <c r="AD50" s="16">
        <f t="shared" si="7"/>
        <v>2130411.7894941391</v>
      </c>
      <c r="AE50" s="16">
        <f t="shared" si="8"/>
        <v>395221.25253699685</v>
      </c>
      <c r="AF50" s="16">
        <f t="shared" si="9"/>
        <v>0</v>
      </c>
      <c r="AG50" s="136">
        <f t="shared" si="10"/>
        <v>0</v>
      </c>
      <c r="AH50" s="16">
        <f t="shared" si="11"/>
        <v>0</v>
      </c>
      <c r="AJ50" s="20">
        <v>2024</v>
      </c>
      <c r="AK50" s="16">
        <f>HLOOKUP($S50,CapX!$A$11:$AP$14,3,FALSE)</f>
        <v>4299153.4481820334</v>
      </c>
      <c r="AL50" s="16">
        <f>IF($L$14="",$AK50,IF($L$14&gt;$AJ50,$AK50,HLOOKUP($AJ50-$L$14,CapX!$A$18:$AP$26,$H$24,FALSE)*$AK50))</f>
        <v>3869238.1033638301</v>
      </c>
      <c r="AM50" s="16">
        <f>IF($L$15="",$AK50,IF($L$15&gt;$AJ50,$AK50,HLOOKUP($AJ50-$L$15,CapX!$A$18:$AP$26,$H$24,FALSE)*$AK50))</f>
        <v>3869238.1033638301</v>
      </c>
      <c r="AN50" s="16">
        <f>IF($L$16="",$AK50,IF($L$16&gt;$AJ50,$AK50,HLOOKUP($AJ50-$L$16,CapX!$A$18:$AP$26,$H$24,FALSE)*$AK50))</f>
        <v>3869238.1033638301</v>
      </c>
      <c r="AO50" s="136">
        <f>IF($L$17="",$AK50,IF($L$17&gt;$AJ50,$AK50,HLOOKUP($AJ50-$L$17,CapX!$A$18:$AP$26,$H$24,FALSE)*$AK50))</f>
        <v>3869238.1033638301</v>
      </c>
      <c r="AP50" s="16">
        <f>IF($L$18="",$AK50,IF($L$18&gt;$AJ50,$AK50,HLOOKUP($AJ50-$L$18,CapX!$A$18:$AP$26,$H$24,FALSE)*$AK50))</f>
        <v>3869238.1033638301</v>
      </c>
      <c r="AQ50" s="16">
        <f>IF($L$19="",$AK50,IF($L$19&gt;$AJ50,$AK50,HLOOKUP($AJ50-$L$19,CapX!$A$18:$AP$26,$H$24,FALSE)*$AK50))</f>
        <v>4299153.4481820334</v>
      </c>
      <c r="AS50" s="20">
        <v>2024</v>
      </c>
      <c r="AT50" s="16">
        <f t="shared" si="12"/>
        <v>1880449.7182348215</v>
      </c>
      <c r="AU50" s="16">
        <f t="shared" si="13"/>
        <v>828016.95411985961</v>
      </c>
      <c r="AV50" s="16">
        <f t="shared" si="14"/>
        <v>153608.75270354404</v>
      </c>
      <c r="AW50" s="16">
        <f t="shared" si="15"/>
        <v>153608.75270354404</v>
      </c>
      <c r="AX50" s="136">
        <f t="shared" si="16"/>
        <v>3869238.1033638301</v>
      </c>
      <c r="AY50" s="16">
        <f t="shared" si="17"/>
        <v>0</v>
      </c>
      <c r="BA50" s="120"/>
      <c r="BB50" s="138"/>
      <c r="BC50" s="138"/>
      <c r="BD50" s="138"/>
      <c r="BE50" s="138"/>
      <c r="BF50" s="138"/>
      <c r="BG50" s="138"/>
      <c r="BI50" s="120"/>
      <c r="BJ50" s="138"/>
      <c r="BK50" s="138"/>
      <c r="BL50" s="138"/>
      <c r="BM50" s="138"/>
      <c r="BN50" s="138"/>
      <c r="BO50" s="138"/>
    </row>
    <row r="51" spans="1:67">
      <c r="A51" s="67"/>
      <c r="B51" s="67"/>
      <c r="C51" s="67"/>
      <c r="D51" s="67"/>
      <c r="E51" s="67"/>
      <c r="F51" s="67"/>
      <c r="G51" s="67"/>
      <c r="H51" s="20">
        <v>2025</v>
      </c>
      <c r="I51" s="16">
        <f t="shared" si="18"/>
        <v>2158962.5936327977</v>
      </c>
      <c r="J51" s="16">
        <f t="shared" si="5"/>
        <v>400517.82694963587</v>
      </c>
      <c r="K51" s="16">
        <f t="shared" si="5"/>
        <v>0</v>
      </c>
      <c r="L51" s="16">
        <f t="shared" si="5"/>
        <v>0</v>
      </c>
      <c r="M51" s="16">
        <f t="shared" si="5"/>
        <v>6384411.5239259973</v>
      </c>
      <c r="N51" s="16">
        <f t="shared" si="5"/>
        <v>0</v>
      </c>
      <c r="O51" s="67"/>
      <c r="P51" s="67"/>
      <c r="Q51" s="67"/>
      <c r="R51" s="67"/>
      <c r="S51" s="20">
        <v>2025</v>
      </c>
      <c r="T51" s="84">
        <f>HLOOKUP($S51,CapX!$A$11:$AP$14,2,FALSE)</f>
        <v>4115776.3629939472</v>
      </c>
      <c r="U51" s="84">
        <f>IF($K$14="",$T51,IF($K$14&gt;$S51,$T51,HLOOKUP($S51-$K$14,CapX!$A$18:$AP$26,$H$24,FALSE)*$T51))</f>
        <v>3704198.7266945527</v>
      </c>
      <c r="V51" s="16">
        <f>IF($K$15="",$T51,IF($K$15&gt;$S51,$T51,HLOOKUP($S51-$K$15,CapX!$A$18:$AP$26,$H$24,FALSE)*$T51))</f>
        <v>3704198.7266945527</v>
      </c>
      <c r="W51" s="16">
        <f>IF($K$16="",$T51,IF($K$16&gt;$S51,$T51,HLOOKUP($S51-$K$16,CapX!$A$18:$AP$26,$H$24,FALSE)*$T51))</f>
        <v>3704198.7266945527</v>
      </c>
      <c r="X51" s="16">
        <f>IF($K$17="",$T51,IF($K$17&gt;$S51,$T51,HLOOKUP($S51-$K$17,CapX!$A$18:$AP$26,$H$24,FALSE)*$T51))</f>
        <v>3704198.7266945527</v>
      </c>
      <c r="Y51" s="16">
        <f>IF($K$18="",$T51,IF($K$18&gt;$S51,$T51,HLOOKUP($S51-$K$18,CapX!$A$18:$AP$26,$H$24,FALSE)*$T51))</f>
        <v>3704198.7266945527</v>
      </c>
      <c r="Z51" s="16">
        <f>IF($K$19="",$T51,IF($K$19&gt;$S51,$T51,HLOOKUP($S51-$K$19,CapX!$A$18:$AP$26,$H$24,FALSE)*$T51))</f>
        <v>4115776.3629939472</v>
      </c>
      <c r="AB51" s="20">
        <v>2025</v>
      </c>
      <c r="AC51" s="16">
        <f t="shared" si="6"/>
        <v>792698.52751263429</v>
      </c>
      <c r="AD51" s="16">
        <f t="shared" si="7"/>
        <v>147056.68944977375</v>
      </c>
      <c r="AE51" s="16">
        <f t="shared" si="8"/>
        <v>0</v>
      </c>
      <c r="AF51" s="16">
        <f t="shared" si="9"/>
        <v>0</v>
      </c>
      <c r="AG51" s="136">
        <f t="shared" si="10"/>
        <v>0</v>
      </c>
      <c r="AH51" s="16">
        <f t="shared" si="11"/>
        <v>0</v>
      </c>
      <c r="AJ51" s="20">
        <v>2025</v>
      </c>
      <c r="AK51" s="16">
        <f>HLOOKUP($S51,CapX!$A$11:$AP$14,3,FALSE)</f>
        <v>7093790.5821399968</v>
      </c>
      <c r="AL51" s="16">
        <f>IF($L$14="",$AK51,IF($L$14&gt;$AJ51,$AK51,HLOOKUP($AJ51-$L$14,CapX!$A$18:$AP$26,$H$24,FALSE)*$AK51))</f>
        <v>6384411.5239259973</v>
      </c>
      <c r="AM51" s="16">
        <f>IF($L$15="",$AK51,IF($L$15&gt;$AJ51,$AK51,HLOOKUP($AJ51-$L$15,CapX!$A$18:$AP$26,$H$24,FALSE)*$AK51))</f>
        <v>6384411.5239259973</v>
      </c>
      <c r="AN51" s="16">
        <f>IF($L$16="",$AK51,IF($L$16&gt;$AJ51,$AK51,HLOOKUP($AJ51-$L$16,CapX!$A$18:$AP$26,$H$24,FALSE)*$AK51))</f>
        <v>6384411.5239259973</v>
      </c>
      <c r="AO51" s="136">
        <f>IF($L$17="",$AK51,IF($L$17&gt;$AJ51,$AK51,HLOOKUP($AJ51-$L$17,CapX!$A$18:$AP$26,$H$24,FALSE)*$AK51))</f>
        <v>6384411.5239259973</v>
      </c>
      <c r="AP51" s="16">
        <f>IF($L$18="",$AK51,IF($L$18&gt;$AJ51,$AK51,HLOOKUP($AJ51-$L$18,CapX!$A$18:$AP$26,$H$24,FALSE)*$AK51))</f>
        <v>6384411.5239259973</v>
      </c>
      <c r="AQ51" s="16">
        <f>IF($L$19="",$AK51,IF($L$19&gt;$AJ51,$AK51,HLOOKUP($AJ51-$L$19,CapX!$A$18:$AP$26,$H$24,FALSE)*$AK51))</f>
        <v>7093790.5821399968</v>
      </c>
      <c r="AS51" s="20">
        <v>2025</v>
      </c>
      <c r="AT51" s="16">
        <f t="shared" si="12"/>
        <v>1366264.0661201633</v>
      </c>
      <c r="AU51" s="16">
        <f t="shared" si="13"/>
        <v>253461.13749986209</v>
      </c>
      <c r="AV51" s="16">
        <f t="shared" si="14"/>
        <v>0</v>
      </c>
      <c r="AW51" s="16">
        <f t="shared" si="15"/>
        <v>0</v>
      </c>
      <c r="AX51" s="136">
        <f t="shared" si="16"/>
        <v>6384411.5239259973</v>
      </c>
      <c r="AY51" s="16">
        <f t="shared" si="17"/>
        <v>0</v>
      </c>
      <c r="BA51" s="120"/>
      <c r="BB51" s="138"/>
      <c r="BC51" s="138"/>
      <c r="BD51" s="138"/>
      <c r="BE51" s="138"/>
      <c r="BF51" s="138"/>
      <c r="BG51" s="138"/>
      <c r="BI51" s="120"/>
      <c r="BJ51" s="138"/>
      <c r="BK51" s="138"/>
      <c r="BL51" s="138"/>
      <c r="BM51" s="138"/>
      <c r="BN51" s="138"/>
      <c r="BO51" s="138"/>
    </row>
    <row r="52" spans="1:67">
      <c r="A52" s="67"/>
      <c r="B52" s="67"/>
      <c r="C52" s="67"/>
      <c r="D52" s="67"/>
      <c r="E52" s="67"/>
      <c r="F52" s="67"/>
      <c r="G52" s="67"/>
      <c r="H52" s="20">
        <v>2026</v>
      </c>
      <c r="I52" s="16">
        <f t="shared" si="18"/>
        <v>645479.88439376187</v>
      </c>
      <c r="J52" s="16">
        <f t="shared" si="5"/>
        <v>0</v>
      </c>
      <c r="K52" s="16">
        <f t="shared" si="5"/>
        <v>0</v>
      </c>
      <c r="L52" s="16">
        <f t="shared" si="5"/>
        <v>0</v>
      </c>
      <c r="M52" s="16">
        <f t="shared" si="5"/>
        <v>10254117.467999587</v>
      </c>
      <c r="N52" s="16">
        <f t="shared" si="5"/>
        <v>0</v>
      </c>
      <c r="O52" s="67"/>
      <c r="P52" s="67"/>
      <c r="Q52" s="67"/>
      <c r="R52" s="67"/>
      <c r="S52" s="20">
        <v>2026</v>
      </c>
      <c r="T52" s="84">
        <f>HLOOKUP($S52,CapX!$A$11:$AP$14,2,FALSE)</f>
        <v>6672024.0949951913</v>
      </c>
      <c r="U52" s="84">
        <f>IF($K$14="",$T52,IF($K$14&gt;$S52,$T52,HLOOKUP($S52-$K$14,CapX!$A$18:$AP$26,$H$24,FALSE)*$T52))</f>
        <v>6004821.6854956727</v>
      </c>
      <c r="V52" s="16">
        <f>IF($K$15="",$T52,IF($K$15&gt;$S52,$T52,HLOOKUP($S52-$K$15,CapX!$A$18:$AP$26,$H$24,FALSE)*$T52))</f>
        <v>6004821.6854956727</v>
      </c>
      <c r="W52" s="16">
        <f>IF($K$16="",$T52,IF($K$16&gt;$S52,$T52,HLOOKUP($S52-$K$16,CapX!$A$18:$AP$26,$H$24,FALSE)*$T52))</f>
        <v>6004821.6854956727</v>
      </c>
      <c r="X52" s="16">
        <f>IF($K$17="",$T52,IF($K$17&gt;$S52,$T52,HLOOKUP($S52-$K$17,CapX!$A$18:$AP$26,$H$24,FALSE)*$T52))</f>
        <v>6004821.6854956727</v>
      </c>
      <c r="Y52" s="16">
        <f>IF($K$18="",$T52,IF($K$18&gt;$S52,$T52,HLOOKUP($S52-$K$18,CapX!$A$18:$AP$26,$H$24,FALSE)*$T52))</f>
        <v>6004821.6854956727</v>
      </c>
      <c r="Z52" s="16">
        <f>IF($K$19="",$T52,IF($K$19&gt;$S52,$T52,HLOOKUP($S52-$K$19,CapX!$A$18:$AP$26,$H$24,FALSE)*$T52))</f>
        <v>6672024.0949951913</v>
      </c>
      <c r="AB52" s="20">
        <v>2026</v>
      </c>
      <c r="AC52" s="16">
        <f t="shared" si="6"/>
        <v>238391.42091417819</v>
      </c>
      <c r="AD52" s="16">
        <f t="shared" si="7"/>
        <v>0</v>
      </c>
      <c r="AE52" s="16">
        <f t="shared" si="8"/>
        <v>0</v>
      </c>
      <c r="AF52" s="16">
        <f t="shared" si="9"/>
        <v>0</v>
      </c>
      <c r="AG52" s="136">
        <f t="shared" si="10"/>
        <v>0</v>
      </c>
      <c r="AH52" s="16">
        <f t="shared" si="11"/>
        <v>0</v>
      </c>
      <c r="AJ52" s="20">
        <v>2026</v>
      </c>
      <c r="AK52" s="16">
        <f>HLOOKUP($S52,CapX!$A$11:$AP$14,3,FALSE)</f>
        <v>11393463.853332873</v>
      </c>
      <c r="AL52" s="16">
        <f>IF($L$14="",$AK52,IF($L$14&gt;$AJ52,$AK52,HLOOKUP($AJ52-$L$14,CapX!$A$18:$AP$26,$H$24,FALSE)*$AK52))</f>
        <v>10254117.467999587</v>
      </c>
      <c r="AM52" s="16">
        <f>IF($L$15="",$AK52,IF($L$15&gt;$AJ52,$AK52,HLOOKUP($AJ52-$L$15,CapX!$A$18:$AP$26,$H$24,FALSE)*$AK52))</f>
        <v>10254117.467999587</v>
      </c>
      <c r="AN52" s="16">
        <f>IF($L$16="",$AK52,IF($L$16&gt;$AJ52,$AK52,HLOOKUP($AJ52-$L$16,CapX!$A$18:$AP$26,$H$24,FALSE)*$AK52))</f>
        <v>10254117.467999587</v>
      </c>
      <c r="AO52" s="136">
        <f>IF($L$17="",$AK52,IF($L$17&gt;$AJ52,$AK52,HLOOKUP($AJ52-$L$17,CapX!$A$18:$AP$26,$H$24,FALSE)*$AK52))</f>
        <v>10254117.467999587</v>
      </c>
      <c r="AP52" s="16">
        <f>IF($L$18="",$AK52,IF($L$18&gt;$AJ52,$AK52,HLOOKUP($AJ52-$L$18,CapX!$A$18:$AP$26,$H$24,FALSE)*$AK52))</f>
        <v>10254117.467999587</v>
      </c>
      <c r="AQ52" s="16">
        <f>IF($L$19="",$AK52,IF($L$19&gt;$AJ52,$AK52,HLOOKUP($AJ52-$L$19,CapX!$A$18:$AP$26,$H$24,FALSE)*$AK52))</f>
        <v>11393463.853332873</v>
      </c>
      <c r="AS52" s="20">
        <v>2026</v>
      </c>
      <c r="AT52" s="16">
        <f t="shared" si="12"/>
        <v>407088.46347958362</v>
      </c>
      <c r="AU52" s="16">
        <f t="shared" si="13"/>
        <v>0</v>
      </c>
      <c r="AV52" s="16">
        <f t="shared" si="14"/>
        <v>0</v>
      </c>
      <c r="AW52" s="16">
        <f t="shared" si="15"/>
        <v>0</v>
      </c>
      <c r="AX52" s="136">
        <f t="shared" si="16"/>
        <v>10254117.467999587</v>
      </c>
      <c r="AY52" s="16">
        <f t="shared" si="17"/>
        <v>0</v>
      </c>
      <c r="BA52" s="120"/>
      <c r="BB52" s="138"/>
      <c r="BC52" s="138"/>
      <c r="BD52" s="138"/>
      <c r="BE52" s="138"/>
      <c r="BF52" s="138"/>
      <c r="BG52" s="138"/>
      <c r="BI52" s="120"/>
      <c r="BJ52" s="138"/>
      <c r="BK52" s="138"/>
      <c r="BL52" s="138"/>
      <c r="BM52" s="138"/>
      <c r="BN52" s="138"/>
      <c r="BO52" s="138"/>
    </row>
    <row r="53" spans="1:67">
      <c r="A53" s="67"/>
      <c r="B53" s="67"/>
      <c r="C53" s="67"/>
      <c r="D53" s="67"/>
      <c r="E53" s="67"/>
      <c r="F53" s="67"/>
      <c r="G53" s="67"/>
      <c r="H53" s="20">
        <v>2027</v>
      </c>
      <c r="I53" s="16">
        <f t="shared" si="18"/>
        <v>0</v>
      </c>
      <c r="J53" s="16">
        <f t="shared" si="5"/>
        <v>0</v>
      </c>
      <c r="K53" s="16">
        <f t="shared" si="5"/>
        <v>0</v>
      </c>
      <c r="L53" s="16">
        <f t="shared" si="5"/>
        <v>0</v>
      </c>
      <c r="M53" s="16">
        <f t="shared" si="5"/>
        <v>2918527.6089863037</v>
      </c>
      <c r="N53" s="16">
        <f t="shared" si="5"/>
        <v>0</v>
      </c>
      <c r="O53" s="67"/>
      <c r="P53" s="67"/>
      <c r="Q53" s="67"/>
      <c r="R53" s="67"/>
      <c r="S53" s="20">
        <v>2027</v>
      </c>
      <c r="T53" s="84">
        <f>HLOOKUP($S53,CapX!$A$11:$AP$14,2,FALSE)</f>
        <v>11508205.741379553</v>
      </c>
      <c r="U53" s="84">
        <f>IF($K$14="",$T53,IF($K$14&gt;$S53,$T53,HLOOKUP($S53-$K$14,CapX!$A$18:$AP$26,$H$24,FALSE)*$T53))</f>
        <v>10357385.167241598</v>
      </c>
      <c r="V53" s="16">
        <f>IF($K$15="",$T53,IF($K$15&gt;$S53,$T53,HLOOKUP($S53-$K$15,CapX!$A$18:$AP$26,$H$24,FALSE)*$T53))</f>
        <v>10357385.167241598</v>
      </c>
      <c r="W53" s="16">
        <f>IF($K$16="",$T53,IF($K$16&gt;$S53,$T53,HLOOKUP($S53-$K$16,CapX!$A$18:$AP$26,$H$24,FALSE)*$T53))</f>
        <v>10357385.167241598</v>
      </c>
      <c r="X53" s="16">
        <f>IF($K$17="",$T53,IF($K$17&gt;$S53,$T53,HLOOKUP($S53-$K$17,CapX!$A$18:$AP$26,$H$24,FALSE)*$T53))</f>
        <v>10357385.167241598</v>
      </c>
      <c r="Y53" s="16">
        <f>IF($K$18="",$T53,IF($K$18&gt;$S53,$T53,HLOOKUP($S53-$K$18,CapX!$A$18:$AP$26,$H$24,FALSE)*$T53))</f>
        <v>10357385.167241598</v>
      </c>
      <c r="Z53" s="16">
        <f>IF($K$19="",$T53,IF($K$19&gt;$S53,$T53,HLOOKUP($S53-$K$19,CapX!$A$18:$AP$26,$H$24,FALSE)*$T53))</f>
        <v>11508205.741379553</v>
      </c>
      <c r="AB53" s="20">
        <v>2027</v>
      </c>
      <c r="AC53" s="16">
        <f t="shared" si="6"/>
        <v>0</v>
      </c>
      <c r="AD53" s="16">
        <f t="shared" si="7"/>
        <v>0</v>
      </c>
      <c r="AE53" s="16">
        <f t="shared" si="8"/>
        <v>0</v>
      </c>
      <c r="AF53" s="16">
        <f t="shared" si="9"/>
        <v>0</v>
      </c>
      <c r="AG53" s="136">
        <f t="shared" si="10"/>
        <v>0</v>
      </c>
      <c r="AH53" s="16">
        <f t="shared" si="11"/>
        <v>0</v>
      </c>
      <c r="AJ53" s="20">
        <v>2027</v>
      </c>
      <c r="AK53" s="16">
        <f>HLOOKUP($S53,CapX!$A$11:$AP$14,3,FALSE)</f>
        <v>4472839.2474885881</v>
      </c>
      <c r="AL53" s="16">
        <f>IF($L$14="",$AK53,IF($L$14&gt;$AJ53,$AK53,HLOOKUP($AJ53-$L$14,CapX!$A$18:$AP$26,$H$24,FALSE)*$AK53))</f>
        <v>4025555.3227397292</v>
      </c>
      <c r="AM53" s="16">
        <f>IF($L$15="",$AK53,IF($L$15&gt;$AJ53,$AK53,HLOOKUP($AJ53-$L$15,CapX!$A$18:$AP$26,$H$24,FALSE)*$AK53))</f>
        <v>4025555.3227397292</v>
      </c>
      <c r="AN53" s="16">
        <f>IF($L$16="",$AK53,IF($L$16&gt;$AJ53,$AK53,HLOOKUP($AJ53-$L$16,CapX!$A$18:$AP$26,$H$24,FALSE)*$AK53))</f>
        <v>4025555.3227397292</v>
      </c>
      <c r="AO53" s="136">
        <f>IF($L$17="",$AK53,IF($L$17&gt;$AJ53,$AK53,HLOOKUP($AJ53-$L$17,CapX!$A$18:$AP$26,$H$24,FALSE)*$AK53))</f>
        <v>4025555.3227397292</v>
      </c>
      <c r="AP53" s="16">
        <f>IF($L$18="",$AK53,IF($L$18&gt;$AJ53,$AK53,HLOOKUP($AJ53-$L$18,CapX!$A$18:$AP$26,$H$24,FALSE)*$AK53))</f>
        <v>4025555.3227397292</v>
      </c>
      <c r="AQ53" s="16">
        <f>IF($L$19="",$AK53,IF($L$19&gt;$AJ53,$AK53,HLOOKUP($AJ53-$L$19,CapX!$A$18:$AP$26,$H$24,FALSE)*$AK53))</f>
        <v>4472839.2474885881</v>
      </c>
      <c r="AS53" s="20">
        <v>2027</v>
      </c>
      <c r="AT53" s="16">
        <f t="shared" si="12"/>
        <v>0</v>
      </c>
      <c r="AU53" s="16">
        <f t="shared" si="13"/>
        <v>0</v>
      </c>
      <c r="AV53" s="16">
        <f t="shared" si="14"/>
        <v>0</v>
      </c>
      <c r="AW53" s="16">
        <f t="shared" si="15"/>
        <v>0</v>
      </c>
      <c r="AX53" s="136">
        <f t="shared" si="16"/>
        <v>2918527.6089863037</v>
      </c>
      <c r="AY53" s="16">
        <f t="shared" si="17"/>
        <v>0</v>
      </c>
      <c r="BA53" s="120"/>
      <c r="BB53" s="138"/>
      <c r="BC53" s="138"/>
      <c r="BD53" s="138"/>
      <c r="BE53" s="138"/>
      <c r="BF53" s="138"/>
      <c r="BG53" s="138"/>
      <c r="BI53" s="120"/>
      <c r="BJ53" s="138"/>
      <c r="BK53" s="138"/>
      <c r="BL53" s="138"/>
      <c r="BM53" s="138"/>
      <c r="BN53" s="138"/>
      <c r="BO53" s="138"/>
    </row>
    <row r="54" spans="1:67">
      <c r="A54" s="67"/>
      <c r="B54" s="67"/>
      <c r="C54" s="67"/>
      <c r="D54" s="67"/>
      <c r="E54" s="67"/>
      <c r="F54" s="67"/>
      <c r="G54" s="67"/>
      <c r="H54" s="20">
        <v>2028</v>
      </c>
      <c r="I54" s="16">
        <f t="shared" si="18"/>
        <v>0</v>
      </c>
      <c r="J54" s="16">
        <f t="shared" si="5"/>
        <v>0</v>
      </c>
      <c r="K54" s="16">
        <f t="shared" si="5"/>
        <v>0</v>
      </c>
      <c r="L54" s="16">
        <f t="shared" si="5"/>
        <v>0</v>
      </c>
      <c r="M54" s="16">
        <f t="shared" si="5"/>
        <v>3292741.6520584757</v>
      </c>
      <c r="N54" s="16">
        <f t="shared" si="5"/>
        <v>0</v>
      </c>
      <c r="O54" s="67"/>
      <c r="P54" s="67"/>
      <c r="Q54" s="67"/>
      <c r="R54" s="67"/>
      <c r="S54" s="20">
        <v>2028</v>
      </c>
      <c r="T54" s="84">
        <f>HLOOKUP($S54,CapX!$A$11:$AP$14,2,FALSE)</f>
        <v>4367694.8026200812</v>
      </c>
      <c r="U54" s="84">
        <f>IF($K$14="",$T54,IF($K$14&gt;$S54,$T54,HLOOKUP($S54-$K$14,CapX!$A$18:$AP$26,$H$24,FALSE)*$T54))</f>
        <v>3930925.3223580732</v>
      </c>
      <c r="V54" s="16">
        <f>IF($K$15="",$T54,IF($K$15&gt;$S54,$T54,HLOOKUP($S54-$K$15,CapX!$A$18:$AP$26,$H$24,FALSE)*$T54))</f>
        <v>3930925.3223580732</v>
      </c>
      <c r="W54" s="16">
        <f>IF($K$16="",$T54,IF($K$16&gt;$S54,$T54,HLOOKUP($S54-$K$16,CapX!$A$18:$AP$26,$H$24,FALSE)*$T54))</f>
        <v>3930925.3223580732</v>
      </c>
      <c r="X54" s="16">
        <f>IF($K$17="",$T54,IF($K$17&gt;$S54,$T54,HLOOKUP($S54-$K$17,CapX!$A$18:$AP$26,$H$24,FALSE)*$T54))</f>
        <v>3930925.3223580732</v>
      </c>
      <c r="Y54" s="16">
        <f>IF($K$18="",$T54,IF($K$18&gt;$S54,$T54,HLOOKUP($S54-$K$18,CapX!$A$18:$AP$26,$H$24,FALSE)*$T54))</f>
        <v>3930925.3223580732</v>
      </c>
      <c r="Z54" s="16">
        <f>IF($K$19="",$T54,IF($K$19&gt;$S54,$T54,HLOOKUP($S54-$K$19,CapX!$A$18:$AP$26,$H$24,FALSE)*$T54))</f>
        <v>4367694.8026200812</v>
      </c>
      <c r="AB54" s="20">
        <v>2028</v>
      </c>
      <c r="AC54" s="16">
        <f t="shared" si="6"/>
        <v>0</v>
      </c>
      <c r="AD54" s="16">
        <f t="shared" si="7"/>
        <v>0</v>
      </c>
      <c r="AE54" s="16">
        <f t="shared" si="8"/>
        <v>0</v>
      </c>
      <c r="AF54" s="16">
        <f t="shared" si="9"/>
        <v>0</v>
      </c>
      <c r="AG54" s="136">
        <f t="shared" si="10"/>
        <v>0</v>
      </c>
      <c r="AH54" s="16">
        <f t="shared" si="11"/>
        <v>0</v>
      </c>
      <c r="AJ54" s="20">
        <v>2028</v>
      </c>
      <c r="AK54" s="16">
        <f>HLOOKUP($S54,CapX!$A$11:$AP$14,3,FALSE)</f>
        <v>7527987.3160916222</v>
      </c>
      <c r="AL54" s="16">
        <f>IF($L$14="",$AK54,IF($L$14&gt;$AJ54,$AK54,HLOOKUP($AJ54-$L$14,CapX!$A$18:$AP$26,$H$24,FALSE)*$AK54))</f>
        <v>6775188.5844824603</v>
      </c>
      <c r="AM54" s="16">
        <f>IF($L$15="",$AK54,IF($L$15&gt;$AJ54,$AK54,HLOOKUP($AJ54-$L$15,CapX!$A$18:$AP$26,$H$24,FALSE)*$AK54))</f>
        <v>6775188.5844824603</v>
      </c>
      <c r="AN54" s="16">
        <f>IF($L$16="",$AK54,IF($L$16&gt;$AJ54,$AK54,HLOOKUP($AJ54-$L$16,CapX!$A$18:$AP$26,$H$24,FALSE)*$AK54))</f>
        <v>6775188.5844824603</v>
      </c>
      <c r="AO54" s="136">
        <f>IF($L$17="",$AK54,IF($L$17&gt;$AJ54,$AK54,HLOOKUP($AJ54-$L$17,CapX!$A$18:$AP$26,$H$24,FALSE)*$AK54))</f>
        <v>6775188.5844824603</v>
      </c>
      <c r="AP54" s="16">
        <f>IF($L$18="",$AK54,IF($L$18&gt;$AJ54,$AK54,HLOOKUP($AJ54-$L$18,CapX!$A$18:$AP$26,$H$24,FALSE)*$AK54))</f>
        <v>6775188.5844824603</v>
      </c>
      <c r="AQ54" s="16">
        <f>IF($L$19="",$AK54,IF($L$19&gt;$AJ54,$AK54,HLOOKUP($AJ54-$L$19,CapX!$A$18:$AP$26,$H$24,FALSE)*$AK54))</f>
        <v>7527987.3160916222</v>
      </c>
      <c r="AS54" s="20">
        <v>2028</v>
      </c>
      <c r="AT54" s="16">
        <f t="shared" si="12"/>
        <v>0</v>
      </c>
      <c r="AU54" s="16">
        <f t="shared" si="13"/>
        <v>0</v>
      </c>
      <c r="AV54" s="16">
        <f t="shared" si="14"/>
        <v>0</v>
      </c>
      <c r="AW54" s="16">
        <f t="shared" si="15"/>
        <v>0</v>
      </c>
      <c r="AX54" s="136">
        <f t="shared" si="16"/>
        <v>3292741.6520584757</v>
      </c>
      <c r="AY54" s="16">
        <f t="shared" si="17"/>
        <v>0</v>
      </c>
      <c r="BA54" s="120"/>
      <c r="BB54" s="138"/>
      <c r="BC54" s="138"/>
      <c r="BD54" s="138"/>
      <c r="BE54" s="138"/>
      <c r="BF54" s="138"/>
      <c r="BG54" s="138"/>
      <c r="BI54" s="120"/>
      <c r="BJ54" s="138"/>
      <c r="BK54" s="138"/>
      <c r="BL54" s="138"/>
      <c r="BM54" s="138"/>
      <c r="BN54" s="138"/>
      <c r="BO54" s="138"/>
    </row>
    <row r="55" spans="1:67">
      <c r="A55" s="67"/>
      <c r="B55" s="67"/>
      <c r="C55" s="67"/>
      <c r="D55" s="67"/>
      <c r="E55" s="67"/>
      <c r="F55" s="67"/>
      <c r="G55" s="67"/>
      <c r="H55" s="20">
        <v>2029</v>
      </c>
      <c r="I55" s="16">
        <f t="shared" si="18"/>
        <v>0</v>
      </c>
      <c r="J55" s="16">
        <f t="shared" si="5"/>
        <v>0</v>
      </c>
      <c r="K55" s="16">
        <f t="shared" si="5"/>
        <v>0</v>
      </c>
      <c r="L55" s="16">
        <f t="shared" si="5"/>
        <v>0</v>
      </c>
      <c r="M55" s="16">
        <f t="shared" si="5"/>
        <v>2328694.8188559138</v>
      </c>
      <c r="N55" s="16">
        <f t="shared" si="5"/>
        <v>0</v>
      </c>
      <c r="O55" s="67"/>
      <c r="P55" s="67"/>
      <c r="Q55" s="67"/>
      <c r="R55" s="67"/>
      <c r="S55" s="20">
        <v>2029</v>
      </c>
      <c r="T55" s="84">
        <f>HLOOKUP($S55,CapX!$A$11:$AP$14,2,FALSE)</f>
        <v>7080405.3458016571</v>
      </c>
      <c r="U55" s="84">
        <f>IF($K$14="",$T55,IF($K$14&gt;$S55,$T55,HLOOKUP($S55-$K$14,CapX!$A$18:$AP$26,$H$24,FALSE)*$T55))</f>
        <v>6372364.8112214915</v>
      </c>
      <c r="V55" s="16">
        <f>IF($K$15="",$T55,IF($K$15&gt;$S55,$T55,HLOOKUP($S55-$K$15,CapX!$A$18:$AP$26,$H$24,FALSE)*$T55))</f>
        <v>6372364.8112214915</v>
      </c>
      <c r="W55" s="16">
        <f>IF($K$16="",$T55,IF($K$16&gt;$S55,$T55,HLOOKUP($S55-$K$16,CapX!$A$18:$AP$26,$H$24,FALSE)*$T55))</f>
        <v>6372364.8112214915</v>
      </c>
      <c r="X55" s="16">
        <f>IF($K$17="",$T55,IF($K$17&gt;$S55,$T55,HLOOKUP($S55-$K$17,CapX!$A$18:$AP$26,$H$24,FALSE)*$T55))</f>
        <v>6372364.8112214915</v>
      </c>
      <c r="Y55" s="16">
        <f>IF($K$18="",$T55,IF($K$18&gt;$S55,$T55,HLOOKUP($S55-$K$18,CapX!$A$18:$AP$26,$H$24,FALSE)*$T55))</f>
        <v>6372364.8112214915</v>
      </c>
      <c r="Z55" s="16">
        <f>IF($K$19="",$T55,IF($K$19&gt;$S55,$T55,HLOOKUP($S55-$K$19,CapX!$A$18:$AP$26,$H$24,FALSE)*$T55))</f>
        <v>7080405.3458016571</v>
      </c>
      <c r="AB55" s="20">
        <v>2029</v>
      </c>
      <c r="AC55" s="84">
        <f t="shared" si="6"/>
        <v>0</v>
      </c>
      <c r="AD55" s="16">
        <f t="shared" si="7"/>
        <v>0</v>
      </c>
      <c r="AE55" s="16">
        <f t="shared" si="8"/>
        <v>0</v>
      </c>
      <c r="AF55" s="16">
        <f t="shared" si="9"/>
        <v>0</v>
      </c>
      <c r="AG55" s="136">
        <f t="shared" si="10"/>
        <v>0</v>
      </c>
      <c r="AH55" s="16">
        <f t="shared" si="11"/>
        <v>0</v>
      </c>
      <c r="AJ55" s="20">
        <v>2029</v>
      </c>
      <c r="AK55" s="84">
        <f>HLOOKUP($S55,CapX!$A$11:$AP$14,3,FALSE)</f>
        <v>12090834.988867674</v>
      </c>
      <c r="AL55" s="16">
        <f>IF($L$14="",$AK55,IF($L$14&gt;$AJ55,$AK55,HLOOKUP($AJ55-$L$14,CapX!$A$18:$AP$26,$H$24,FALSE)*$AK55))</f>
        <v>10881751.489980906</v>
      </c>
      <c r="AM55" s="16">
        <f>IF($L$15="",$AK55,IF($L$15&gt;$AJ55,$AK55,HLOOKUP($AJ55-$L$15,CapX!$A$18:$AP$26,$H$24,FALSE)*$AK55))</f>
        <v>10881751.489980906</v>
      </c>
      <c r="AN55" s="16">
        <f>IF($L$16="",$AK55,IF($L$16&gt;$AJ55,$AK55,HLOOKUP($AJ55-$L$16,CapX!$A$18:$AP$26,$H$24,FALSE)*$AK55))</f>
        <v>10881751.489980906</v>
      </c>
      <c r="AO55" s="136">
        <f>IF($L$17="",$AK55,IF($L$17&gt;$AJ55,$AK55,HLOOKUP($AJ55-$L$17,CapX!$A$18:$AP$26,$H$24,FALSE)*$AK55))</f>
        <v>10881751.489980906</v>
      </c>
      <c r="AP55" s="16">
        <f>IF($L$18="",$AK55,IF($L$18&gt;$AJ55,$AK55,HLOOKUP($AJ55-$L$18,CapX!$A$18:$AP$26,$H$24,FALSE)*$AK55))</f>
        <v>10881751.489980906</v>
      </c>
      <c r="AQ55" s="16">
        <f>IF($L$19="",$AK55,IF($L$19&gt;$AJ55,$AK55,HLOOKUP($AJ55-$L$19,CapX!$A$18:$AP$26,$H$24,FALSE)*$AK55))</f>
        <v>12090834.988867674</v>
      </c>
      <c r="AS55" s="20">
        <v>2029</v>
      </c>
      <c r="AT55" s="84">
        <f t="shared" si="12"/>
        <v>0</v>
      </c>
      <c r="AU55" s="16">
        <f t="shared" si="13"/>
        <v>0</v>
      </c>
      <c r="AV55" s="16">
        <f t="shared" si="14"/>
        <v>0</v>
      </c>
      <c r="AW55" s="16">
        <f t="shared" si="15"/>
        <v>0</v>
      </c>
      <c r="AX55" s="136">
        <f t="shared" si="16"/>
        <v>2328694.8188559138</v>
      </c>
      <c r="AY55" s="16">
        <f t="shared" si="17"/>
        <v>0</v>
      </c>
      <c r="BA55" s="120"/>
      <c r="BB55" s="138"/>
      <c r="BC55" s="138"/>
      <c r="BD55" s="138"/>
      <c r="BE55" s="138"/>
      <c r="BF55" s="138"/>
      <c r="BG55" s="138"/>
      <c r="BI55" s="120"/>
      <c r="BJ55" s="138"/>
      <c r="BK55" s="138"/>
      <c r="BL55" s="138"/>
      <c r="BM55" s="138"/>
      <c r="BN55" s="138"/>
      <c r="BO55" s="138"/>
    </row>
    <row r="56" spans="1:67">
      <c r="A56" s="67"/>
      <c r="B56" s="67"/>
      <c r="C56" s="67"/>
      <c r="D56" s="67"/>
      <c r="E56" s="67"/>
      <c r="F56" s="67"/>
      <c r="G56" s="67"/>
      <c r="H56" s="20">
        <v>2030</v>
      </c>
      <c r="I56" s="16">
        <f t="shared" si="18"/>
        <v>0</v>
      </c>
      <c r="J56" s="16">
        <f t="shared" si="5"/>
        <v>0</v>
      </c>
      <c r="K56" s="16">
        <f t="shared" si="5"/>
        <v>0</v>
      </c>
      <c r="L56" s="16">
        <f t="shared" si="5"/>
        <v>0</v>
      </c>
      <c r="M56" s="16">
        <f t="shared" si="5"/>
        <v>166271.05398380308</v>
      </c>
      <c r="N56" s="16">
        <f t="shared" si="5"/>
        <v>0</v>
      </c>
      <c r="O56" s="67"/>
      <c r="P56" s="67"/>
      <c r="Q56" s="67"/>
      <c r="R56" s="67"/>
      <c r="S56" s="20">
        <v>2030</v>
      </c>
      <c r="T56" s="84">
        <f>HLOOKUP($S56,CapX!$A$11:$AP$14,2,FALSE)</f>
        <v>11973137.253331287</v>
      </c>
      <c r="U56" s="84">
        <f>IF($K$14="",$T56,IF($K$14&gt;$S56,$T56,HLOOKUP($S56-$K$14,CapX!$A$18:$AP$26,$H$24,FALSE)*$T56))</f>
        <v>10775823.527998159</v>
      </c>
      <c r="V56" s="16">
        <f>IF($K$15="",$T56,IF($K$15&gt;$S56,$T56,HLOOKUP($S56-$K$15,CapX!$A$18:$AP$26,$H$24,FALSE)*$T56))</f>
        <v>10775823.527998159</v>
      </c>
      <c r="W56" s="16">
        <f>IF($K$16="",$T56,IF($K$16&gt;$S56,$T56,HLOOKUP($S56-$K$16,CapX!$A$18:$AP$26,$H$24,FALSE)*$T56))</f>
        <v>10775823.527998159</v>
      </c>
      <c r="X56" s="16">
        <f>IF($K$17="",$T56,IF($K$17&gt;$S56,$T56,HLOOKUP($S56-$K$17,CapX!$A$18:$AP$26,$H$24,FALSE)*$T56))</f>
        <v>10775823.527998159</v>
      </c>
      <c r="Y56" s="16">
        <f>IF($K$18="",$T56,IF($K$18&gt;$S56,$T56,HLOOKUP($S56-$K$18,CapX!$A$18:$AP$26,$H$24,FALSE)*$T56))</f>
        <v>10775823.527998159</v>
      </c>
      <c r="Z56" s="16">
        <f>IF($K$19="",$T56,IF($K$19&gt;$S56,$T56,HLOOKUP($S56-$K$19,CapX!$A$18:$AP$26,$H$24,FALSE)*$T56))</f>
        <v>11973137.253331287</v>
      </c>
      <c r="AB56" s="20">
        <v>2030</v>
      </c>
      <c r="AC56" s="84">
        <f t="shared" si="6"/>
        <v>0</v>
      </c>
      <c r="AD56" s="16">
        <f t="shared" si="7"/>
        <v>0</v>
      </c>
      <c r="AE56" s="16">
        <f t="shared" si="8"/>
        <v>0</v>
      </c>
      <c r="AF56" s="16">
        <f t="shared" si="9"/>
        <v>0</v>
      </c>
      <c r="AG56" s="136">
        <f t="shared" si="10"/>
        <v>0</v>
      </c>
      <c r="AH56" s="16">
        <f t="shared" si="11"/>
        <v>0</v>
      </c>
      <c r="AJ56" s="20">
        <v>2030</v>
      </c>
      <c r="AK56" s="84">
        <f>HLOOKUP($S56,CapX!$A$11:$AP$14,3,FALSE)</f>
        <v>4653541.9530871278</v>
      </c>
      <c r="AL56" s="16">
        <f>IF($L$14="",$AK56,IF($L$14&gt;$AJ56,$AK56,HLOOKUP($AJ56-$L$14,CapX!$A$18:$AP$26,$H$24,FALSE)*$AK56))</f>
        <v>4188187.757778415</v>
      </c>
      <c r="AM56" s="16">
        <f>IF($L$15="",$AK56,IF($L$15&gt;$AJ56,$AK56,HLOOKUP($AJ56-$L$15,CapX!$A$18:$AP$26,$H$24,FALSE)*$AK56))</f>
        <v>4188187.757778415</v>
      </c>
      <c r="AN56" s="16">
        <f>IF($L$16="",$AK56,IF($L$16&gt;$AJ56,$AK56,HLOOKUP($AJ56-$L$16,CapX!$A$18:$AP$26,$H$24,FALSE)*$AK56))</f>
        <v>4188187.757778415</v>
      </c>
      <c r="AO56" s="136">
        <f>IF($L$17="",$AK56,IF($L$17&gt;$AJ56,$AK56,HLOOKUP($AJ56-$L$17,CapX!$A$18:$AP$26,$H$24,FALSE)*$AK56))</f>
        <v>4188187.757778415</v>
      </c>
      <c r="AP56" s="16">
        <f>IF($L$18="",$AK56,IF($L$18&gt;$AJ56,$AK56,HLOOKUP($AJ56-$L$18,CapX!$A$18:$AP$26,$H$24,FALSE)*$AK56))</f>
        <v>4188187.757778415</v>
      </c>
      <c r="AQ56" s="16">
        <f>IF($L$19="",$AK56,IF($L$19&gt;$AJ56,$AK56,HLOOKUP($AJ56-$L$19,CapX!$A$18:$AP$26,$H$24,FALSE)*$AK56))</f>
        <v>4653541.9530871278</v>
      </c>
      <c r="AS56" s="20">
        <v>2030</v>
      </c>
      <c r="AT56" s="84">
        <f t="shared" si="12"/>
        <v>0</v>
      </c>
      <c r="AU56" s="16">
        <f t="shared" si="13"/>
        <v>0</v>
      </c>
      <c r="AV56" s="16">
        <f t="shared" si="14"/>
        <v>0</v>
      </c>
      <c r="AW56" s="16">
        <f t="shared" si="15"/>
        <v>0</v>
      </c>
      <c r="AX56" s="136">
        <f t="shared" si="16"/>
        <v>166271.05398380308</v>
      </c>
      <c r="AY56" s="16">
        <f t="shared" si="17"/>
        <v>0</v>
      </c>
      <c r="BA56" s="120"/>
      <c r="BB56" s="138"/>
      <c r="BC56" s="138"/>
      <c r="BD56" s="138"/>
      <c r="BE56" s="138"/>
      <c r="BF56" s="138"/>
      <c r="BG56" s="138"/>
      <c r="BI56" s="120"/>
      <c r="BJ56" s="138"/>
      <c r="BK56" s="138"/>
      <c r="BL56" s="138"/>
      <c r="BM56" s="138"/>
      <c r="BN56" s="138"/>
      <c r="BO56" s="138"/>
    </row>
    <row r="57" spans="1:67">
      <c r="A57" s="67"/>
      <c r="B57" s="67"/>
      <c r="C57" s="67"/>
      <c r="D57" s="67"/>
      <c r="E57" s="67"/>
      <c r="F57" s="67"/>
      <c r="G57" s="67"/>
      <c r="H57" s="20">
        <v>2031</v>
      </c>
      <c r="I57" s="16">
        <f t="shared" si="18"/>
        <v>0</v>
      </c>
      <c r="J57" s="16">
        <f t="shared" si="5"/>
        <v>0</v>
      </c>
      <c r="K57" s="16">
        <f t="shared" si="5"/>
        <v>0</v>
      </c>
      <c r="L57" s="16">
        <f t="shared" si="5"/>
        <v>0</v>
      </c>
      <c r="M57" s="16">
        <f t="shared" si="5"/>
        <v>0</v>
      </c>
      <c r="N57" s="16">
        <f t="shared" si="5"/>
        <v>0</v>
      </c>
      <c r="O57" s="67"/>
      <c r="P57" s="67"/>
      <c r="Q57" s="67"/>
      <c r="R57" s="67"/>
      <c r="S57" s="20">
        <v>2031</v>
      </c>
      <c r="T57" s="84">
        <f>HLOOKUP($S57,CapX!$A$11:$AP$14,2,FALSE)</f>
        <v>4544149.6726459321</v>
      </c>
      <c r="U57" s="84">
        <f>IF($K$14="",$T57,IF($K$14&gt;$S57,$T57,HLOOKUP($S57-$K$14,CapX!$A$18:$AP$26,$H$24,FALSE)*$T57))</f>
        <v>4089734.705381339</v>
      </c>
      <c r="V57" s="16">
        <f>IF($K$15="",$T57,IF($K$15&gt;$S57,$T57,HLOOKUP($S57-$K$15,CapX!$A$18:$AP$26,$H$24,FALSE)*$T57))</f>
        <v>4089734.705381339</v>
      </c>
      <c r="W57" s="16">
        <f>IF($K$16="",$T57,IF($K$16&gt;$S57,$T57,HLOOKUP($S57-$K$16,CapX!$A$18:$AP$26,$H$24,FALSE)*$T57))</f>
        <v>4089734.705381339</v>
      </c>
      <c r="X57" s="16">
        <f>IF($K$17="",$T57,IF($K$17&gt;$S57,$T57,HLOOKUP($S57-$K$17,CapX!$A$18:$AP$26,$H$24,FALSE)*$T57))</f>
        <v>4089734.705381339</v>
      </c>
      <c r="Y57" s="16">
        <f>IF($K$18="",$T57,IF($K$18&gt;$S57,$T57,HLOOKUP($S57-$K$18,CapX!$A$18:$AP$26,$H$24,FALSE)*$T57))</f>
        <v>4089734.705381339</v>
      </c>
      <c r="Z57" s="16">
        <f>IF($K$19="",$T57,IF($K$19&gt;$S57,$T57,HLOOKUP($S57-$K$19,CapX!$A$18:$AP$26,$H$24,FALSE)*$T57))</f>
        <v>4544149.6726459321</v>
      </c>
      <c r="AB57" s="20">
        <v>2031</v>
      </c>
      <c r="AC57" s="84">
        <f t="shared" si="6"/>
        <v>0</v>
      </c>
      <c r="AD57" s="16">
        <f t="shared" si="7"/>
        <v>0</v>
      </c>
      <c r="AE57" s="16">
        <f t="shared" si="8"/>
        <v>0</v>
      </c>
      <c r="AF57" s="16">
        <f t="shared" si="9"/>
        <v>0</v>
      </c>
      <c r="AG57" s="136">
        <f t="shared" si="10"/>
        <v>0</v>
      </c>
      <c r="AH57" s="16">
        <f t="shared" si="11"/>
        <v>0</v>
      </c>
      <c r="AJ57" s="20">
        <v>2031</v>
      </c>
      <c r="AK57" s="84">
        <f>HLOOKUP($S57,CapX!$A$11:$AP$14,3,FALSE)</f>
        <v>7832118.0036617247</v>
      </c>
      <c r="AL57" s="16">
        <f>IF($L$14="",$AK57,IF($L$14&gt;$AJ57,$AK57,HLOOKUP($AJ57-$L$14,CapX!$A$18:$AP$26,$H$24,FALSE)*$AK57))</f>
        <v>7048906.2032955522</v>
      </c>
      <c r="AM57" s="16">
        <f>IF($L$15="",$AK57,IF($L$15&gt;$AJ57,$AK57,HLOOKUP($AJ57-$L$15,CapX!$A$18:$AP$26,$H$24,FALSE)*$AK57))</f>
        <v>7048906.2032955522</v>
      </c>
      <c r="AN57" s="16">
        <f>IF($L$16="",$AK57,IF($L$16&gt;$AJ57,$AK57,HLOOKUP($AJ57-$L$16,CapX!$A$18:$AP$26,$H$24,FALSE)*$AK57))</f>
        <v>7048906.2032955522</v>
      </c>
      <c r="AO57" s="136">
        <f>IF($L$17="",$AK57,IF($L$17&gt;$AJ57,$AK57,HLOOKUP($AJ57-$L$17,CapX!$A$18:$AP$26,$H$24,FALSE)*$AK57))</f>
        <v>7048906.2032955522</v>
      </c>
      <c r="AP57" s="16">
        <f>IF($L$18="",$AK57,IF($L$18&gt;$AJ57,$AK57,HLOOKUP($AJ57-$L$18,CapX!$A$18:$AP$26,$H$24,FALSE)*$AK57))</f>
        <v>7048906.2032955522</v>
      </c>
      <c r="AQ57" s="16">
        <f>IF($L$19="",$AK57,IF($L$19&gt;$AJ57,$AK57,HLOOKUP($AJ57-$L$19,CapX!$A$18:$AP$26,$H$24,FALSE)*$AK57))</f>
        <v>7832118.0036617247</v>
      </c>
      <c r="AS57" s="20">
        <v>2031</v>
      </c>
      <c r="AT57" s="84">
        <f t="shared" si="12"/>
        <v>0</v>
      </c>
      <c r="AU57" s="16">
        <f t="shared" si="13"/>
        <v>0</v>
      </c>
      <c r="AV57" s="16">
        <f t="shared" si="14"/>
        <v>0</v>
      </c>
      <c r="AW57" s="16">
        <f t="shared" si="15"/>
        <v>0</v>
      </c>
      <c r="AX57" s="136">
        <f t="shared" si="16"/>
        <v>0</v>
      </c>
      <c r="AY57" s="16">
        <f t="shared" si="17"/>
        <v>0</v>
      </c>
      <c r="BA57" s="120"/>
      <c r="BB57" s="138"/>
      <c r="BC57" s="138"/>
      <c r="BD57" s="138"/>
      <c r="BE57" s="138"/>
      <c r="BF57" s="138"/>
      <c r="BG57" s="138"/>
      <c r="BI57" s="120"/>
      <c r="BJ57" s="138"/>
      <c r="BK57" s="138"/>
      <c r="BL57" s="138"/>
      <c r="BM57" s="138"/>
      <c r="BN57" s="138"/>
      <c r="BO57" s="138"/>
    </row>
    <row r="58" spans="1:67">
      <c r="A58" s="67"/>
      <c r="B58" s="67"/>
      <c r="C58" s="67"/>
      <c r="D58" s="67"/>
      <c r="E58" s="67"/>
      <c r="F58" s="67"/>
      <c r="G58" s="67"/>
      <c r="H58" s="20">
        <v>2032</v>
      </c>
      <c r="I58" s="16">
        <f t="shared" si="18"/>
        <v>0</v>
      </c>
      <c r="J58" s="16">
        <f t="shared" si="5"/>
        <v>0</v>
      </c>
      <c r="K58" s="16">
        <f t="shared" si="5"/>
        <v>0</v>
      </c>
      <c r="L58" s="16">
        <f t="shared" si="5"/>
        <v>0</v>
      </c>
      <c r="M58" s="16">
        <f t="shared" si="5"/>
        <v>0</v>
      </c>
      <c r="N58" s="16">
        <f t="shared" si="5"/>
        <v>0</v>
      </c>
      <c r="O58" s="67"/>
      <c r="P58" s="67"/>
      <c r="Q58" s="67"/>
      <c r="R58" s="67"/>
      <c r="S58" s="20">
        <v>2032</v>
      </c>
      <c r="T58" s="84">
        <f>HLOOKUP($S58,CapX!$A$11:$AP$14,2,FALSE)</f>
        <v>7366453.721772044</v>
      </c>
      <c r="U58" s="84">
        <f>IF($K$14="",$T58,IF($K$14&gt;$S58,$T58,HLOOKUP($S58-$K$14,CapX!$A$18:$AP$26,$H$24,FALSE)*$T58))</f>
        <v>6629808.3495948398</v>
      </c>
      <c r="V58" s="16">
        <f>IF($K$15="",$T58,IF($K$15&gt;$S58,$T58,HLOOKUP($S58-$K$15,CapX!$A$18:$AP$26,$H$24,FALSE)*$T58))</f>
        <v>6629808.3495948398</v>
      </c>
      <c r="W58" s="16">
        <f>IF($K$16="",$T58,IF($K$16&gt;$S58,$T58,HLOOKUP($S58-$K$16,CapX!$A$18:$AP$26,$H$24,FALSE)*$T58))</f>
        <v>6629808.3495948398</v>
      </c>
      <c r="X58" s="16">
        <f>IF($K$17="",$T58,IF($K$17&gt;$S58,$T58,HLOOKUP($S58-$K$17,CapX!$A$18:$AP$26,$H$24,FALSE)*$T58))</f>
        <v>6629808.3495948398</v>
      </c>
      <c r="Y58" s="16">
        <f>IF($K$18="",$T58,IF($K$18&gt;$S58,$T58,HLOOKUP($S58-$K$18,CapX!$A$18:$AP$26,$H$24,FALSE)*$T58))</f>
        <v>6629808.3495948398</v>
      </c>
      <c r="Z58" s="16">
        <f>IF($K$19="",$T58,IF($K$19&gt;$S58,$T58,HLOOKUP($S58-$K$19,CapX!$A$18:$AP$26,$H$24,FALSE)*$T58))</f>
        <v>7366453.721772044</v>
      </c>
      <c r="AB58" s="20">
        <v>2032</v>
      </c>
      <c r="AC58" s="84">
        <f t="shared" si="6"/>
        <v>0</v>
      </c>
      <c r="AD58" s="16">
        <f t="shared" si="7"/>
        <v>0</v>
      </c>
      <c r="AE58" s="16">
        <f t="shared" si="8"/>
        <v>0</v>
      </c>
      <c r="AF58" s="16">
        <f t="shared" si="9"/>
        <v>0</v>
      </c>
      <c r="AG58" s="136">
        <f t="shared" si="10"/>
        <v>0</v>
      </c>
      <c r="AH58" s="16">
        <f t="shared" si="11"/>
        <v>0</v>
      </c>
      <c r="AJ58" s="20">
        <v>2032</v>
      </c>
      <c r="AK58" s="84">
        <f>HLOOKUP($S58,CapX!$A$11:$AP$14,3,FALSE)</f>
        <v>12579304.722417928</v>
      </c>
      <c r="AL58" s="16">
        <f>IF($L$14="",$AK58,IF($L$14&gt;$AJ58,$AK58,HLOOKUP($AJ58-$L$14,CapX!$A$18:$AP$26,$H$24,FALSE)*$AK58))</f>
        <v>11321374.250176135</v>
      </c>
      <c r="AM58" s="16">
        <f>IF($L$15="",$AK58,IF($L$15&gt;$AJ58,$AK58,HLOOKUP($AJ58-$L$15,CapX!$A$18:$AP$26,$H$24,FALSE)*$AK58))</f>
        <v>11321374.250176135</v>
      </c>
      <c r="AN58" s="16">
        <f>IF($L$16="",$AK58,IF($L$16&gt;$AJ58,$AK58,HLOOKUP($AJ58-$L$16,CapX!$A$18:$AP$26,$H$24,FALSE)*$AK58))</f>
        <v>11321374.250176135</v>
      </c>
      <c r="AO58" s="136">
        <f>IF($L$17="",$AK58,IF($L$17&gt;$AJ58,$AK58,HLOOKUP($AJ58-$L$17,CapX!$A$18:$AP$26,$H$24,FALSE)*$AK58))</f>
        <v>11321374.250176135</v>
      </c>
      <c r="AP58" s="16">
        <f>IF($L$18="",$AK58,IF($L$18&gt;$AJ58,$AK58,HLOOKUP($AJ58-$L$18,CapX!$A$18:$AP$26,$H$24,FALSE)*$AK58))</f>
        <v>11321374.250176135</v>
      </c>
      <c r="AQ58" s="16">
        <f>IF($L$19="",$AK58,IF($L$19&gt;$AJ58,$AK58,HLOOKUP($AJ58-$L$19,CapX!$A$18:$AP$26,$H$24,FALSE)*$AK58))</f>
        <v>12579304.722417928</v>
      </c>
      <c r="AS58" s="20">
        <v>2032</v>
      </c>
      <c r="AT58" s="84">
        <f t="shared" si="12"/>
        <v>0</v>
      </c>
      <c r="AU58" s="16">
        <f t="shared" si="13"/>
        <v>0</v>
      </c>
      <c r="AV58" s="16">
        <f t="shared" si="14"/>
        <v>0</v>
      </c>
      <c r="AW58" s="16">
        <f t="shared" si="15"/>
        <v>0</v>
      </c>
      <c r="AX58" s="136">
        <f t="shared" si="16"/>
        <v>0</v>
      </c>
      <c r="AY58" s="16">
        <f t="shared" si="17"/>
        <v>0</v>
      </c>
      <c r="BA58" s="120"/>
      <c r="BB58" s="138"/>
      <c r="BC58" s="138"/>
      <c r="BD58" s="138"/>
      <c r="BE58" s="138"/>
      <c r="BF58" s="138"/>
      <c r="BG58" s="138"/>
      <c r="BI58" s="120"/>
      <c r="BJ58" s="138"/>
      <c r="BK58" s="138"/>
      <c r="BL58" s="138"/>
      <c r="BM58" s="138"/>
      <c r="BN58" s="138"/>
      <c r="BO58" s="138"/>
    </row>
    <row r="59" spans="1:67">
      <c r="A59" s="67"/>
      <c r="B59" s="67"/>
      <c r="C59" s="67"/>
      <c r="D59" s="67"/>
      <c r="E59" s="67"/>
      <c r="F59" s="67"/>
      <c r="G59" s="67"/>
      <c r="H59" s="20">
        <v>2033</v>
      </c>
      <c r="I59" s="16">
        <f t="shared" si="18"/>
        <v>0</v>
      </c>
      <c r="J59" s="16">
        <f t="shared" si="5"/>
        <v>0</v>
      </c>
      <c r="K59" s="16">
        <f t="shared" si="5"/>
        <v>0</v>
      </c>
      <c r="L59" s="16">
        <f t="shared" si="5"/>
        <v>0</v>
      </c>
      <c r="M59" s="16">
        <f t="shared" si="5"/>
        <v>0</v>
      </c>
      <c r="N59" s="16">
        <f t="shared" si="5"/>
        <v>0</v>
      </c>
      <c r="O59" s="67"/>
      <c r="P59" s="67"/>
      <c r="Q59" s="67"/>
      <c r="R59" s="67"/>
      <c r="S59" s="20">
        <v>2033</v>
      </c>
      <c r="T59" s="84">
        <f>HLOOKUP($S59,CapX!$A$11:$AP$14,2,FALSE)</f>
        <v>12456851.998365872</v>
      </c>
      <c r="U59" s="84">
        <f>IF($K$14="",$T59,IF($K$14&gt;$S59,$T59,HLOOKUP($S59-$K$14,CapX!$A$18:$AP$26,$H$24,FALSE)*$T59))</f>
        <v>11211166.798529284</v>
      </c>
      <c r="V59" s="16">
        <f>IF($K$15="",$T59,IF($K$15&gt;$S59,$T59,HLOOKUP($S59-$K$15,CapX!$A$18:$AP$26,$H$24,FALSE)*$T59))</f>
        <v>11211166.798529284</v>
      </c>
      <c r="W59" s="16">
        <f>IF($K$16="",$T59,IF($K$16&gt;$S59,$T59,HLOOKUP($S59-$K$16,CapX!$A$18:$AP$26,$H$24,FALSE)*$T59))</f>
        <v>11211166.798529284</v>
      </c>
      <c r="X59" s="16">
        <f>IF($K$17="",$T59,IF($K$17&gt;$S59,$T59,HLOOKUP($S59-$K$17,CapX!$A$18:$AP$26,$H$24,FALSE)*$T59))</f>
        <v>11211166.798529284</v>
      </c>
      <c r="Y59" s="16">
        <f>IF($K$18="",$T59,IF($K$18&gt;$S59,$T59,HLOOKUP($S59-$K$18,CapX!$A$18:$AP$26,$H$24,FALSE)*$T59))</f>
        <v>11211166.798529284</v>
      </c>
      <c r="Z59" s="16">
        <f>IF($K$19="",$T59,IF($K$19&gt;$S59,$T59,HLOOKUP($S59-$K$19,CapX!$A$18:$AP$26,$H$24,FALSE)*$T59))</f>
        <v>12456851.998365872</v>
      </c>
      <c r="AB59" s="20">
        <v>2033</v>
      </c>
      <c r="AC59" s="84">
        <f t="shared" si="6"/>
        <v>0</v>
      </c>
      <c r="AD59" s="16">
        <f t="shared" si="7"/>
        <v>0</v>
      </c>
      <c r="AE59" s="16">
        <f t="shared" si="8"/>
        <v>0</v>
      </c>
      <c r="AF59" s="16">
        <f t="shared" si="9"/>
        <v>0</v>
      </c>
      <c r="AG59" s="136">
        <f t="shared" si="10"/>
        <v>0</v>
      </c>
      <c r="AH59" s="16">
        <f t="shared" si="11"/>
        <v>0</v>
      </c>
      <c r="AJ59" s="20">
        <v>2033</v>
      </c>
      <c r="AK59" s="84">
        <f>HLOOKUP($S59,CapX!$A$11:$AP$14,3,FALSE)</f>
        <v>4841545.0479918476</v>
      </c>
      <c r="AL59" s="16">
        <f>IF($L$14="",$AK59,IF($L$14&gt;$AJ59,$AK59,HLOOKUP($AJ59-$L$14,CapX!$A$18:$AP$26,$H$24,FALSE)*$AK59))</f>
        <v>4357390.5431926632</v>
      </c>
      <c r="AM59" s="16">
        <f>IF($L$15="",$AK59,IF($L$15&gt;$AJ59,$AK59,HLOOKUP($AJ59-$L$15,CapX!$A$18:$AP$26,$H$24,FALSE)*$AK59))</f>
        <v>4357390.5431926632</v>
      </c>
      <c r="AN59" s="16">
        <f>IF($L$16="",$AK59,IF($L$16&gt;$AJ59,$AK59,HLOOKUP($AJ59-$L$16,CapX!$A$18:$AP$26,$H$24,FALSE)*$AK59))</f>
        <v>4357390.5431926632</v>
      </c>
      <c r="AO59" s="136">
        <f>IF($L$17="",$AK59,IF($L$17&gt;$AJ59,$AK59,HLOOKUP($AJ59-$L$17,CapX!$A$18:$AP$26,$H$24,FALSE)*$AK59))</f>
        <v>4357390.5431926632</v>
      </c>
      <c r="AP59" s="16">
        <f>IF($L$18="",$AK59,IF($L$18&gt;$AJ59,$AK59,HLOOKUP($AJ59-$L$18,CapX!$A$18:$AP$26,$H$24,FALSE)*$AK59))</f>
        <v>4357390.5431926632</v>
      </c>
      <c r="AQ59" s="16">
        <f>IF($L$19="",$AK59,IF($L$19&gt;$AJ59,$AK59,HLOOKUP($AJ59-$L$19,CapX!$A$18:$AP$26,$H$24,FALSE)*$AK59))</f>
        <v>4841545.0479918476</v>
      </c>
      <c r="AS59" s="20">
        <v>2033</v>
      </c>
      <c r="AT59" s="84">
        <f t="shared" si="12"/>
        <v>0</v>
      </c>
      <c r="AU59" s="16">
        <f t="shared" si="13"/>
        <v>0</v>
      </c>
      <c r="AV59" s="16">
        <f t="shared" si="14"/>
        <v>0</v>
      </c>
      <c r="AW59" s="16">
        <f t="shared" si="15"/>
        <v>0</v>
      </c>
      <c r="AX59" s="136">
        <f t="shared" si="16"/>
        <v>0</v>
      </c>
      <c r="AY59" s="16">
        <f t="shared" si="17"/>
        <v>0</v>
      </c>
      <c r="BA59" s="120"/>
      <c r="BB59" s="138"/>
      <c r="BC59" s="138"/>
      <c r="BD59" s="138"/>
      <c r="BE59" s="138"/>
      <c r="BF59" s="138"/>
      <c r="BG59" s="138"/>
      <c r="BI59" s="120"/>
      <c r="BJ59" s="138"/>
      <c r="BK59" s="138"/>
      <c r="BL59" s="138"/>
      <c r="BM59" s="138"/>
      <c r="BN59" s="138"/>
      <c r="BO59" s="138"/>
    </row>
    <row r="60" spans="1:67">
      <c r="A60" s="67"/>
      <c r="B60" s="67"/>
      <c r="C60" s="67"/>
      <c r="D60" s="67"/>
      <c r="E60" s="67"/>
      <c r="F60" s="67"/>
      <c r="G60" s="67"/>
      <c r="H60" s="20">
        <v>2034</v>
      </c>
      <c r="I60" s="16">
        <f t="shared" si="18"/>
        <v>0</v>
      </c>
      <c r="J60" s="16">
        <f t="shared" si="5"/>
        <v>0</v>
      </c>
      <c r="K60" s="16">
        <f t="shared" si="5"/>
        <v>0</v>
      </c>
      <c r="L60" s="16">
        <f t="shared" si="5"/>
        <v>0</v>
      </c>
      <c r="M60" s="16">
        <f t="shared" si="5"/>
        <v>0</v>
      </c>
      <c r="N60" s="16">
        <f t="shared" si="5"/>
        <v>0</v>
      </c>
      <c r="O60" s="67"/>
      <c r="P60" s="67"/>
      <c r="Q60" s="67"/>
      <c r="R60" s="67"/>
      <c r="S60" s="20">
        <v>2034</v>
      </c>
      <c r="T60" s="84">
        <f>HLOOKUP($S60,CapX!$A$11:$AP$14,2,FALSE)</f>
        <v>4727733.3194208285</v>
      </c>
      <c r="U60" s="84">
        <f>IF($K$14="",$T60,IF($K$14&gt;$S60,$T60,HLOOKUP($S60-$K$14,CapX!$A$18:$AP$26,$H$24,FALSE)*$T60))</f>
        <v>4254959.9874787461</v>
      </c>
      <c r="V60" s="16">
        <f>IF($K$15="",$T60,IF($K$15&gt;$S60,$T60,HLOOKUP($S60-$K$15,CapX!$A$18:$AP$26,$H$24,FALSE)*$T60))</f>
        <v>4254959.9874787461</v>
      </c>
      <c r="W60" s="16">
        <f>IF($K$16="",$T60,IF($K$16&gt;$S60,$T60,HLOOKUP($S60-$K$16,CapX!$A$18:$AP$26,$H$24,FALSE)*$T60))</f>
        <v>4254959.9874787461</v>
      </c>
      <c r="X60" s="16">
        <f>IF($K$17="",$T60,IF($K$17&gt;$S60,$T60,HLOOKUP($S60-$K$17,CapX!$A$18:$AP$26,$H$24,FALSE)*$T60))</f>
        <v>4254959.9874787461</v>
      </c>
      <c r="Y60" s="16">
        <f>IF($K$18="",$T60,IF($K$18&gt;$S60,$T60,HLOOKUP($S60-$K$18,CapX!$A$18:$AP$26,$H$24,FALSE)*$T60))</f>
        <v>4254959.9874787461</v>
      </c>
      <c r="Z60" s="16">
        <f>IF($K$19="",$T60,IF($K$19&gt;$S60,$T60,HLOOKUP($S60-$K$19,CapX!$A$18:$AP$26,$H$24,FALSE)*$T60))</f>
        <v>4727733.3194208285</v>
      </c>
      <c r="AB60" s="20">
        <v>2034</v>
      </c>
      <c r="AC60" s="84">
        <f t="shared" si="6"/>
        <v>0</v>
      </c>
      <c r="AD60" s="16">
        <f t="shared" si="7"/>
        <v>0</v>
      </c>
      <c r="AE60" s="16">
        <f t="shared" si="8"/>
        <v>0</v>
      </c>
      <c r="AF60" s="16">
        <f t="shared" si="9"/>
        <v>0</v>
      </c>
      <c r="AG60" s="136">
        <f t="shared" si="10"/>
        <v>0</v>
      </c>
      <c r="AH60" s="16">
        <f t="shared" si="11"/>
        <v>0</v>
      </c>
      <c r="AJ60" s="20">
        <v>2034</v>
      </c>
      <c r="AK60" s="84">
        <f>HLOOKUP($S60,CapX!$A$11:$AP$14,3,FALSE)</f>
        <v>8148535.5710096592</v>
      </c>
      <c r="AL60" s="16">
        <f>IF($L$14="",$AK60,IF($L$14&gt;$AJ60,$AK60,HLOOKUP($AJ60-$L$14,CapX!$A$18:$AP$26,$H$24,FALSE)*$AK60))</f>
        <v>7333682.0139086936</v>
      </c>
      <c r="AM60" s="16">
        <f>IF($L$15="",$AK60,IF($L$15&gt;$AJ60,$AK60,HLOOKUP($AJ60-$L$15,CapX!$A$18:$AP$26,$H$24,FALSE)*$AK60))</f>
        <v>7333682.0139086936</v>
      </c>
      <c r="AN60" s="16">
        <f>IF($L$16="",$AK60,IF($L$16&gt;$AJ60,$AK60,HLOOKUP($AJ60-$L$16,CapX!$A$18:$AP$26,$H$24,FALSE)*$AK60))</f>
        <v>7333682.0139086936</v>
      </c>
      <c r="AO60" s="136">
        <f>IF($L$17="",$AK60,IF($L$17&gt;$AJ60,$AK60,HLOOKUP($AJ60-$L$17,CapX!$A$18:$AP$26,$H$24,FALSE)*$AK60))</f>
        <v>7333682.0139086936</v>
      </c>
      <c r="AP60" s="16">
        <f>IF($L$18="",$AK60,IF($L$18&gt;$AJ60,$AK60,HLOOKUP($AJ60-$L$18,CapX!$A$18:$AP$26,$H$24,FALSE)*$AK60))</f>
        <v>7333682.0139086936</v>
      </c>
      <c r="AQ60" s="16">
        <f>IF($L$19="",$AK60,IF($L$19&gt;$AJ60,$AK60,HLOOKUP($AJ60-$L$19,CapX!$A$18:$AP$26,$H$24,FALSE)*$AK60))</f>
        <v>8148535.5710096592</v>
      </c>
      <c r="AS60" s="20">
        <v>2034</v>
      </c>
      <c r="AT60" s="84">
        <f t="shared" si="12"/>
        <v>0</v>
      </c>
      <c r="AU60" s="16">
        <f t="shared" si="13"/>
        <v>0</v>
      </c>
      <c r="AV60" s="16">
        <f t="shared" si="14"/>
        <v>0</v>
      </c>
      <c r="AW60" s="16">
        <f t="shared" si="15"/>
        <v>0</v>
      </c>
      <c r="AX60" s="136">
        <f t="shared" si="16"/>
        <v>0</v>
      </c>
      <c r="AY60" s="16">
        <f t="shared" si="17"/>
        <v>0</v>
      </c>
      <c r="BA60" s="120"/>
      <c r="BB60" s="138"/>
      <c r="BC60" s="138"/>
      <c r="BD60" s="138"/>
      <c r="BE60" s="138"/>
      <c r="BF60" s="138"/>
      <c r="BG60" s="138"/>
      <c r="BI60" s="120"/>
      <c r="BJ60" s="138"/>
      <c r="BK60" s="138"/>
      <c r="BL60" s="138"/>
      <c r="BM60" s="138"/>
      <c r="BN60" s="138"/>
      <c r="BO60" s="138"/>
    </row>
    <row r="61" spans="1:67">
      <c r="A61" s="67"/>
      <c r="B61" s="67"/>
      <c r="C61" s="67"/>
      <c r="D61" s="67"/>
      <c r="E61" s="67"/>
      <c r="F61" s="67"/>
      <c r="G61" s="67"/>
      <c r="H61" s="20">
        <v>2035</v>
      </c>
      <c r="I61" s="16">
        <f t="shared" si="18"/>
        <v>0</v>
      </c>
      <c r="J61" s="16">
        <f t="shared" si="5"/>
        <v>0</v>
      </c>
      <c r="K61" s="16">
        <f t="shared" si="5"/>
        <v>0</v>
      </c>
      <c r="L61" s="16">
        <f t="shared" si="5"/>
        <v>0</v>
      </c>
      <c r="M61" s="16">
        <f t="shared" si="5"/>
        <v>0</v>
      </c>
      <c r="N61" s="16">
        <f t="shared" si="5"/>
        <v>0</v>
      </c>
      <c r="O61" s="67"/>
      <c r="P61" s="67"/>
      <c r="Q61" s="67"/>
      <c r="R61" s="67"/>
      <c r="S61" s="20">
        <v>2035</v>
      </c>
      <c r="T61" s="84">
        <f>HLOOKUP($S61,CapX!$A$11:$AP$14,2,FALSE)</f>
        <v>7664058.4521316346</v>
      </c>
      <c r="U61" s="84">
        <f>IF($K$14="",$T61,IF($K$14&gt;$S61,$T61,HLOOKUP($S61-$K$14,CapX!$A$18:$AP$26,$H$24,FALSE)*$T61))</f>
        <v>6897652.6069184709</v>
      </c>
      <c r="V61" s="16">
        <f>IF($K$15="",$T61,IF($K$15&gt;$S61,$T61,HLOOKUP($S61-$K$15,CapX!$A$18:$AP$26,$H$24,FALSE)*$T61))</f>
        <v>6897652.6069184709</v>
      </c>
      <c r="W61" s="16">
        <f>IF($K$16="",$T61,IF($K$16&gt;$S61,$T61,HLOOKUP($S61-$K$16,CapX!$A$18:$AP$26,$H$24,FALSE)*$T61))</f>
        <v>6897652.6069184709</v>
      </c>
      <c r="X61" s="16">
        <f>IF($K$17="",$T61,IF($K$17&gt;$S61,$T61,HLOOKUP($S61-$K$17,CapX!$A$18:$AP$26,$H$24,FALSE)*$T61))</f>
        <v>6897652.6069184709</v>
      </c>
      <c r="Y61" s="16">
        <f>IF($K$18="",$T61,IF($K$18&gt;$S61,$T61,HLOOKUP($S61-$K$18,CapX!$A$18:$AP$26,$H$24,FALSE)*$T61))</f>
        <v>6897652.6069184709</v>
      </c>
      <c r="Z61" s="16">
        <f>IF($K$19="",$T61,IF($K$19&gt;$S61,$T61,HLOOKUP($S61-$K$19,CapX!$A$18:$AP$26,$H$24,FALSE)*$T61))</f>
        <v>7664058.4521316346</v>
      </c>
      <c r="AB61" s="20">
        <v>2035</v>
      </c>
      <c r="AC61" s="84">
        <f t="shared" si="6"/>
        <v>0</v>
      </c>
      <c r="AD61" s="16">
        <f t="shared" si="7"/>
        <v>0</v>
      </c>
      <c r="AE61" s="16">
        <f t="shared" si="8"/>
        <v>0</v>
      </c>
      <c r="AF61" s="16">
        <f t="shared" si="9"/>
        <v>0</v>
      </c>
      <c r="AG61" s="136">
        <f t="shared" si="10"/>
        <v>0</v>
      </c>
      <c r="AH61" s="16">
        <f t="shared" si="11"/>
        <v>0</v>
      </c>
      <c r="AJ61" s="20">
        <v>2035</v>
      </c>
      <c r="AK61" s="84">
        <f>HLOOKUP($S61,CapX!$A$11:$AP$14,3,FALSE)</f>
        <v>13087508.633203615</v>
      </c>
      <c r="AL61" s="16">
        <f>IF($L$14="",$AK61,IF($L$14&gt;$AJ61,$AK61,HLOOKUP($AJ61-$L$14,CapX!$A$18:$AP$26,$H$24,FALSE)*$AK61))</f>
        <v>11778757.769883253</v>
      </c>
      <c r="AM61" s="16">
        <f>IF($L$15="",$AK61,IF($L$15&gt;$AJ61,$AK61,HLOOKUP($AJ61-$L$15,CapX!$A$18:$AP$26,$H$24,FALSE)*$AK61))</f>
        <v>11778757.769883253</v>
      </c>
      <c r="AN61" s="16">
        <f>IF($L$16="",$AK61,IF($L$16&gt;$AJ61,$AK61,HLOOKUP($AJ61-$L$16,CapX!$A$18:$AP$26,$H$24,FALSE)*$AK61))</f>
        <v>11778757.769883253</v>
      </c>
      <c r="AO61" s="136">
        <f>IF($L$17="",$AK61,IF($L$17&gt;$AJ61,$AK61,HLOOKUP($AJ61-$L$17,CapX!$A$18:$AP$26,$H$24,FALSE)*$AK61))</f>
        <v>11778757.769883253</v>
      </c>
      <c r="AP61" s="16">
        <f>IF($L$18="",$AK61,IF($L$18&gt;$AJ61,$AK61,HLOOKUP($AJ61-$L$18,CapX!$A$18:$AP$26,$H$24,FALSE)*$AK61))</f>
        <v>11778757.769883253</v>
      </c>
      <c r="AQ61" s="16">
        <f>IF($L$19="",$AK61,IF($L$19&gt;$AJ61,$AK61,HLOOKUP($AJ61-$L$19,CapX!$A$18:$AP$26,$H$24,FALSE)*$AK61))</f>
        <v>13087508.633203615</v>
      </c>
      <c r="AS61" s="20">
        <v>2035</v>
      </c>
      <c r="AT61" s="84">
        <f t="shared" si="12"/>
        <v>0</v>
      </c>
      <c r="AU61" s="16">
        <f t="shared" si="13"/>
        <v>0</v>
      </c>
      <c r="AV61" s="16">
        <f t="shared" si="14"/>
        <v>0</v>
      </c>
      <c r="AW61" s="16">
        <f t="shared" si="15"/>
        <v>0</v>
      </c>
      <c r="AX61" s="136">
        <f t="shared" si="16"/>
        <v>0</v>
      </c>
      <c r="AY61" s="16">
        <f t="shared" si="17"/>
        <v>0</v>
      </c>
      <c r="BA61" s="120"/>
      <c r="BB61" s="138"/>
      <c r="BC61" s="138"/>
      <c r="BD61" s="138"/>
      <c r="BE61" s="138"/>
      <c r="BF61" s="138"/>
      <c r="BG61" s="138"/>
      <c r="BI61" s="120"/>
      <c r="BJ61" s="138"/>
      <c r="BK61" s="138"/>
      <c r="BL61" s="138"/>
      <c r="BM61" s="138"/>
      <c r="BN61" s="138"/>
      <c r="BO61" s="138"/>
    </row>
    <row r="62" spans="1:67">
      <c r="A62" s="67"/>
      <c r="B62" s="67"/>
      <c r="C62" s="67"/>
      <c r="D62" s="67"/>
      <c r="E62" s="67"/>
      <c r="F62" s="67"/>
      <c r="G62" s="67"/>
      <c r="H62" s="20">
        <v>2036</v>
      </c>
      <c r="I62" s="16">
        <f t="shared" si="18"/>
        <v>0</v>
      </c>
      <c r="J62" s="16">
        <f t="shared" si="5"/>
        <v>0</v>
      </c>
      <c r="K62" s="16">
        <f t="shared" si="5"/>
        <v>0</v>
      </c>
      <c r="L62" s="16">
        <f t="shared" si="5"/>
        <v>0</v>
      </c>
      <c r="M62" s="16">
        <f t="shared" si="5"/>
        <v>0</v>
      </c>
      <c r="N62" s="16">
        <f t="shared" si="5"/>
        <v>0</v>
      </c>
      <c r="O62" s="67"/>
      <c r="P62" s="67"/>
      <c r="Q62" s="67"/>
      <c r="R62" s="67"/>
      <c r="S62" s="20">
        <v>2036</v>
      </c>
      <c r="T62" s="84">
        <f>HLOOKUP($S62,CapX!$A$11:$AP$14,2,FALSE)</f>
        <v>12960108.819099851</v>
      </c>
      <c r="U62" s="84">
        <f>IF($K$14="",$T62,IF($K$14&gt;$S62,$T62,HLOOKUP($S62-$K$14,CapX!$A$18:$AP$26,$H$24,FALSE)*$T62))</f>
        <v>11664097.937189866</v>
      </c>
      <c r="V62" s="16">
        <f>IF($K$15="",$T62,IF($K$15&gt;$S62,$T62,HLOOKUP($S62-$K$15,CapX!$A$18:$AP$26,$H$24,FALSE)*$T62))</f>
        <v>11664097.937189866</v>
      </c>
      <c r="W62" s="16">
        <f>IF($K$16="",$T62,IF($K$16&gt;$S62,$T62,HLOOKUP($S62-$K$16,CapX!$A$18:$AP$26,$H$24,FALSE)*$T62))</f>
        <v>11664097.937189866</v>
      </c>
      <c r="X62" s="16">
        <f>IF($K$17="",$T62,IF($K$17&gt;$S62,$T62,HLOOKUP($S62-$K$17,CapX!$A$18:$AP$26,$H$24,FALSE)*$T62))</f>
        <v>11664097.937189866</v>
      </c>
      <c r="Y62" s="16">
        <f>IF($K$18="",$T62,IF($K$18&gt;$S62,$T62,HLOOKUP($S62-$K$18,CapX!$A$18:$AP$26,$H$24,FALSE)*$T62))</f>
        <v>11664097.937189866</v>
      </c>
      <c r="Z62" s="16">
        <f>IF($K$19="",$T62,IF($K$19&gt;$S62,$T62,HLOOKUP($S62-$K$19,CapX!$A$18:$AP$26,$H$24,FALSE)*$T62))</f>
        <v>12960108.819099851</v>
      </c>
      <c r="AB62" s="20">
        <v>2036</v>
      </c>
      <c r="AC62" s="84">
        <f t="shared" si="6"/>
        <v>0</v>
      </c>
      <c r="AD62" s="16">
        <f t="shared" si="7"/>
        <v>0</v>
      </c>
      <c r="AE62" s="16">
        <f t="shared" si="8"/>
        <v>0</v>
      </c>
      <c r="AF62" s="16">
        <f t="shared" si="9"/>
        <v>0</v>
      </c>
      <c r="AG62" s="136">
        <f t="shared" si="10"/>
        <v>0</v>
      </c>
      <c r="AH62" s="16">
        <f t="shared" si="11"/>
        <v>0</v>
      </c>
      <c r="AJ62" s="20">
        <v>2036</v>
      </c>
      <c r="AK62" s="84">
        <f>HLOOKUP($S62,CapX!$A$11:$AP$14,3,FALSE)</f>
        <v>5037143.4679307193</v>
      </c>
      <c r="AL62" s="16">
        <f>IF($L$14="",$AK62,IF($L$14&gt;$AJ62,$AK62,HLOOKUP($AJ62-$L$14,CapX!$A$18:$AP$26,$H$24,FALSE)*$AK62))</f>
        <v>4533429.1211376479</v>
      </c>
      <c r="AM62" s="16">
        <f>IF($L$15="",$AK62,IF($L$15&gt;$AJ62,$AK62,HLOOKUP($AJ62-$L$15,CapX!$A$18:$AP$26,$H$24,FALSE)*$AK62))</f>
        <v>4533429.1211376479</v>
      </c>
      <c r="AN62" s="16">
        <f>IF($L$16="",$AK62,IF($L$16&gt;$AJ62,$AK62,HLOOKUP($AJ62-$L$16,CapX!$A$18:$AP$26,$H$24,FALSE)*$AK62))</f>
        <v>4533429.1211376479</v>
      </c>
      <c r="AO62" s="136">
        <f>IF($L$17="",$AK62,IF($L$17&gt;$AJ62,$AK62,HLOOKUP($AJ62-$L$17,CapX!$A$18:$AP$26,$H$24,FALSE)*$AK62))</f>
        <v>4533429.1211376479</v>
      </c>
      <c r="AP62" s="16">
        <f>IF($L$18="",$AK62,IF($L$18&gt;$AJ62,$AK62,HLOOKUP($AJ62-$L$18,CapX!$A$18:$AP$26,$H$24,FALSE)*$AK62))</f>
        <v>4533429.1211376479</v>
      </c>
      <c r="AQ62" s="16">
        <f>IF($L$19="",$AK62,IF($L$19&gt;$AJ62,$AK62,HLOOKUP($AJ62-$L$19,CapX!$A$18:$AP$26,$H$24,FALSE)*$AK62))</f>
        <v>5037143.4679307193</v>
      </c>
      <c r="AS62" s="20">
        <v>2036</v>
      </c>
      <c r="AT62" s="84">
        <f t="shared" si="12"/>
        <v>0</v>
      </c>
      <c r="AU62" s="16">
        <f t="shared" si="13"/>
        <v>0</v>
      </c>
      <c r="AV62" s="16">
        <f t="shared" si="14"/>
        <v>0</v>
      </c>
      <c r="AW62" s="16">
        <f t="shared" si="15"/>
        <v>0</v>
      </c>
      <c r="AX62" s="136">
        <f t="shared" si="16"/>
        <v>0</v>
      </c>
      <c r="AY62" s="16">
        <f t="shared" si="17"/>
        <v>0</v>
      </c>
      <c r="BA62" s="120"/>
      <c r="BB62" s="138"/>
      <c r="BC62" s="138"/>
      <c r="BD62" s="138"/>
      <c r="BE62" s="138"/>
      <c r="BF62" s="138"/>
      <c r="BG62" s="138"/>
      <c r="BI62" s="120"/>
      <c r="BJ62" s="138"/>
      <c r="BK62" s="138"/>
      <c r="BL62" s="138"/>
      <c r="BM62" s="138"/>
      <c r="BN62" s="138"/>
      <c r="BO62" s="138"/>
    </row>
    <row r="63" spans="1:67">
      <c r="A63" s="67"/>
      <c r="B63" s="67"/>
      <c r="C63" s="67"/>
      <c r="D63" s="67"/>
      <c r="E63" s="67"/>
      <c r="F63" s="67"/>
      <c r="G63" s="67"/>
      <c r="H63" s="20">
        <v>2037</v>
      </c>
      <c r="I63" s="16">
        <f t="shared" si="18"/>
        <v>0</v>
      </c>
      <c r="J63" s="16">
        <f t="shared" si="5"/>
        <v>0</v>
      </c>
      <c r="K63" s="16">
        <f t="shared" si="5"/>
        <v>0</v>
      </c>
      <c r="L63" s="16">
        <f t="shared" si="5"/>
        <v>0</v>
      </c>
      <c r="M63" s="16">
        <f t="shared" si="5"/>
        <v>0</v>
      </c>
      <c r="N63" s="16">
        <f t="shared" si="5"/>
        <v>0</v>
      </c>
      <c r="O63" s="67"/>
      <c r="P63" s="67"/>
      <c r="Q63" s="67"/>
      <c r="R63" s="67"/>
      <c r="S63" s="20">
        <v>2037</v>
      </c>
      <c r="T63" s="84">
        <f>HLOOKUP($S63,CapX!$A$11:$AP$14,2,FALSE)</f>
        <v>4918733.74552543</v>
      </c>
      <c r="U63" s="84">
        <f>IF($K$14="",$T63,IF($K$14&gt;$S63,$T63,HLOOKUP($S63-$K$14,CapX!$A$18:$AP$26,$H$24,FALSE)*$T63))</f>
        <v>4426860.3709728867</v>
      </c>
      <c r="V63" s="16">
        <f>IF($K$15="",$T63,IF($K$15&gt;$S63,$T63,HLOOKUP($S63-$K$15,CapX!$A$18:$AP$26,$H$24,FALSE)*$T63))</f>
        <v>4426860.3709728867</v>
      </c>
      <c r="W63" s="16">
        <f>IF($K$16="",$T63,IF($K$16&gt;$S63,$T63,HLOOKUP($S63-$K$16,CapX!$A$18:$AP$26,$H$24,FALSE)*$T63))</f>
        <v>4426860.3709728867</v>
      </c>
      <c r="X63" s="16">
        <f>IF($K$17="",$T63,IF($K$17&gt;$S63,$T63,HLOOKUP($S63-$K$17,CapX!$A$18:$AP$26,$H$24,FALSE)*$T63))</f>
        <v>4426860.3709728867</v>
      </c>
      <c r="Y63" s="16">
        <f>IF($K$18="",$T63,IF($K$18&gt;$S63,$T63,HLOOKUP($S63-$K$18,CapX!$A$18:$AP$26,$H$24,FALSE)*$T63))</f>
        <v>4426860.3709728867</v>
      </c>
      <c r="Z63" s="16">
        <f>IF($K$19="",$T63,IF($K$19&gt;$S63,$T63,HLOOKUP($S63-$K$19,CapX!$A$18:$AP$26,$H$24,FALSE)*$T63))</f>
        <v>4918733.74552543</v>
      </c>
      <c r="AB63" s="20">
        <v>2037</v>
      </c>
      <c r="AC63" s="84">
        <f t="shared" si="6"/>
        <v>0</v>
      </c>
      <c r="AD63" s="16">
        <f t="shared" si="7"/>
        <v>0</v>
      </c>
      <c r="AE63" s="16">
        <f t="shared" si="8"/>
        <v>0</v>
      </c>
      <c r="AF63" s="16">
        <f t="shared" si="9"/>
        <v>0</v>
      </c>
      <c r="AG63" s="136">
        <f t="shared" si="10"/>
        <v>0</v>
      </c>
      <c r="AH63" s="16">
        <f t="shared" si="11"/>
        <v>0</v>
      </c>
      <c r="AJ63" s="20">
        <v>2037</v>
      </c>
      <c r="AK63" s="84">
        <f>HLOOKUP($S63,CapX!$A$11:$AP$14,3,FALSE)</f>
        <v>8477736.4080784488</v>
      </c>
      <c r="AL63" s="16">
        <f>IF($L$14="",$AK63,IF($L$14&gt;$AJ63,$AK63,HLOOKUP($AJ63-$L$14,CapX!$A$18:$AP$26,$H$24,FALSE)*$AK63))</f>
        <v>7629962.7672706041</v>
      </c>
      <c r="AM63" s="16">
        <f>IF($L$15="",$AK63,IF($L$15&gt;$AJ63,$AK63,HLOOKUP($AJ63-$L$15,CapX!$A$18:$AP$26,$H$24,FALSE)*$AK63))</f>
        <v>7629962.7672706041</v>
      </c>
      <c r="AN63" s="16">
        <f>IF($L$16="",$AK63,IF($L$16&gt;$AJ63,$AK63,HLOOKUP($AJ63-$L$16,CapX!$A$18:$AP$26,$H$24,FALSE)*$AK63))</f>
        <v>7629962.7672706041</v>
      </c>
      <c r="AO63" s="136">
        <f>IF($L$17="",$AK63,IF($L$17&gt;$AJ63,$AK63,HLOOKUP($AJ63-$L$17,CapX!$A$18:$AP$26,$H$24,FALSE)*$AK63))</f>
        <v>7629962.7672706041</v>
      </c>
      <c r="AP63" s="16">
        <f>IF($L$18="",$AK63,IF($L$18&gt;$AJ63,$AK63,HLOOKUP($AJ63-$L$18,CapX!$A$18:$AP$26,$H$24,FALSE)*$AK63))</f>
        <v>7629962.7672706041</v>
      </c>
      <c r="AQ63" s="16">
        <f>IF($L$19="",$AK63,IF($L$19&gt;$AJ63,$AK63,HLOOKUP($AJ63-$L$19,CapX!$A$18:$AP$26,$H$24,FALSE)*$AK63))</f>
        <v>8477736.4080784488</v>
      </c>
      <c r="AS63" s="20">
        <v>2037</v>
      </c>
      <c r="AT63" s="84">
        <f t="shared" si="12"/>
        <v>0</v>
      </c>
      <c r="AU63" s="16">
        <f t="shared" si="13"/>
        <v>0</v>
      </c>
      <c r="AV63" s="16">
        <f t="shared" si="14"/>
        <v>0</v>
      </c>
      <c r="AW63" s="16">
        <f t="shared" si="15"/>
        <v>0</v>
      </c>
      <c r="AX63" s="136">
        <f t="shared" si="16"/>
        <v>0</v>
      </c>
      <c r="AY63" s="16">
        <f t="shared" si="17"/>
        <v>0</v>
      </c>
      <c r="BA63" s="120"/>
      <c r="BB63" s="138"/>
      <c r="BC63" s="138"/>
      <c r="BD63" s="138"/>
      <c r="BE63" s="138"/>
      <c r="BF63" s="138"/>
      <c r="BG63" s="138"/>
      <c r="BI63" s="120"/>
      <c r="BJ63" s="138"/>
      <c r="BK63" s="138"/>
      <c r="BL63" s="138"/>
      <c r="BM63" s="138"/>
      <c r="BN63" s="138"/>
      <c r="BO63" s="138"/>
    </row>
    <row r="64" spans="1:67">
      <c r="A64" s="67"/>
      <c r="B64" s="67"/>
      <c r="C64" s="67"/>
      <c r="D64" s="67"/>
      <c r="E64" s="67"/>
      <c r="F64" s="67"/>
      <c r="G64" s="67"/>
      <c r="H64" s="20">
        <v>2038</v>
      </c>
      <c r="I64" s="16">
        <f t="shared" si="18"/>
        <v>0</v>
      </c>
      <c r="J64" s="16">
        <f t="shared" si="5"/>
        <v>0</v>
      </c>
      <c r="K64" s="16">
        <f t="shared" si="5"/>
        <v>0</v>
      </c>
      <c r="L64" s="16">
        <f t="shared" si="5"/>
        <v>0</v>
      </c>
      <c r="M64" s="16">
        <f t="shared" si="5"/>
        <v>0</v>
      </c>
      <c r="N64" s="16">
        <f t="shared" si="5"/>
        <v>0</v>
      </c>
      <c r="O64" s="67"/>
      <c r="P64" s="67"/>
      <c r="Q64" s="67"/>
      <c r="R64" s="67"/>
      <c r="S64" s="20">
        <v>2038</v>
      </c>
      <c r="T64" s="84">
        <f>HLOOKUP($S64,CapX!$A$11:$AP$14,2,FALSE)</f>
        <v>7973686.4135977533</v>
      </c>
      <c r="U64" s="84">
        <f>IF($K$14="",$T64,IF($K$14&gt;$S64,$T64,HLOOKUP($S64-$K$14,CapX!$A$18:$AP$26,$H$24,FALSE)*$T64))</f>
        <v>7176317.7722379779</v>
      </c>
      <c r="V64" s="16">
        <f>IF($K$15="",$T64,IF($K$15&gt;$S64,$T64,HLOOKUP($S64-$K$15,CapX!$A$18:$AP$26,$H$24,FALSE)*$T64))</f>
        <v>7176317.7722379779</v>
      </c>
      <c r="W64" s="16">
        <f>IF($K$16="",$T64,IF($K$16&gt;$S64,$T64,HLOOKUP($S64-$K$16,CapX!$A$18:$AP$26,$H$24,FALSE)*$T64))</f>
        <v>7176317.7722379779</v>
      </c>
      <c r="X64" s="16">
        <f>IF($K$17="",$T64,IF($K$17&gt;$S64,$T64,HLOOKUP($S64-$K$17,CapX!$A$18:$AP$26,$H$24,FALSE)*$T64))</f>
        <v>7176317.7722379779</v>
      </c>
      <c r="Y64" s="16">
        <f>IF($K$18="",$T64,IF($K$18&gt;$S64,$T64,HLOOKUP($S64-$K$18,CapX!$A$18:$AP$26,$H$24,FALSE)*$T64))</f>
        <v>7176317.7722379779</v>
      </c>
      <c r="Z64" s="16">
        <f>IF($K$19="",$T64,IF($K$19&gt;$S64,$T64,HLOOKUP($S64-$K$19,CapX!$A$18:$AP$26,$H$24,FALSE)*$T64))</f>
        <v>7973686.4135977533</v>
      </c>
      <c r="AB64" s="20">
        <v>2038</v>
      </c>
      <c r="AC64" s="84">
        <f t="shared" si="6"/>
        <v>0</v>
      </c>
      <c r="AD64" s="16">
        <f t="shared" si="7"/>
        <v>0</v>
      </c>
      <c r="AE64" s="16">
        <f t="shared" si="8"/>
        <v>0</v>
      </c>
      <c r="AF64" s="16">
        <f t="shared" si="9"/>
        <v>0</v>
      </c>
      <c r="AG64" s="136">
        <f t="shared" si="10"/>
        <v>0</v>
      </c>
      <c r="AH64" s="16">
        <f t="shared" si="11"/>
        <v>0</v>
      </c>
      <c r="AJ64" s="20">
        <v>2038</v>
      </c>
      <c r="AK64" s="84">
        <f>HLOOKUP($S64,CapX!$A$11:$AP$14,3,FALSE)</f>
        <v>13616243.981985042</v>
      </c>
      <c r="AL64" s="16">
        <f>IF($L$14="",$AK64,IF($L$14&gt;$AJ64,$AK64,HLOOKUP($AJ64-$L$14,CapX!$A$18:$AP$26,$H$24,FALSE)*$AK64))</f>
        <v>12254619.583786538</v>
      </c>
      <c r="AM64" s="16">
        <f>IF($L$15="",$AK64,IF($L$15&gt;$AJ64,$AK64,HLOOKUP($AJ64-$L$15,CapX!$A$18:$AP$26,$H$24,FALSE)*$AK64))</f>
        <v>12254619.583786538</v>
      </c>
      <c r="AN64" s="16">
        <f>IF($L$16="",$AK64,IF($L$16&gt;$AJ64,$AK64,HLOOKUP($AJ64-$L$16,CapX!$A$18:$AP$26,$H$24,FALSE)*$AK64))</f>
        <v>12254619.583786538</v>
      </c>
      <c r="AO64" s="136">
        <f>IF($L$17="",$AK64,IF($L$17&gt;$AJ64,$AK64,HLOOKUP($AJ64-$L$17,CapX!$A$18:$AP$26,$H$24,FALSE)*$AK64))</f>
        <v>12254619.583786538</v>
      </c>
      <c r="AP64" s="16">
        <f>IF($L$18="",$AK64,IF($L$18&gt;$AJ64,$AK64,HLOOKUP($AJ64-$L$18,CapX!$A$18:$AP$26,$H$24,FALSE)*$AK64))</f>
        <v>12254619.583786538</v>
      </c>
      <c r="AQ64" s="16">
        <f>IF($L$19="",$AK64,IF($L$19&gt;$AJ64,$AK64,HLOOKUP($AJ64-$L$19,CapX!$A$18:$AP$26,$H$24,FALSE)*$AK64))</f>
        <v>13616243.981985042</v>
      </c>
      <c r="AS64" s="20">
        <v>2038</v>
      </c>
      <c r="AT64" s="84">
        <f t="shared" si="12"/>
        <v>0</v>
      </c>
      <c r="AU64" s="16">
        <f t="shared" si="13"/>
        <v>0</v>
      </c>
      <c r="AV64" s="16">
        <f t="shared" si="14"/>
        <v>0</v>
      </c>
      <c r="AW64" s="16">
        <f t="shared" si="15"/>
        <v>0</v>
      </c>
      <c r="AX64" s="136">
        <f t="shared" si="16"/>
        <v>0</v>
      </c>
      <c r="AY64" s="16">
        <f t="shared" si="17"/>
        <v>0</v>
      </c>
      <c r="BA64" s="120"/>
      <c r="BB64" s="138"/>
      <c r="BC64" s="138"/>
      <c r="BD64" s="138"/>
      <c r="BE64" s="138"/>
      <c r="BF64" s="138"/>
      <c r="BG64" s="138"/>
      <c r="BI64" s="120"/>
      <c r="BJ64" s="138"/>
      <c r="BK64" s="138"/>
      <c r="BL64" s="138"/>
      <c r="BM64" s="138"/>
      <c r="BN64" s="138"/>
      <c r="BO64" s="138"/>
    </row>
    <row r="65" spans="1:67">
      <c r="A65" s="67"/>
      <c r="B65" s="67"/>
      <c r="C65" s="67"/>
      <c r="D65" s="67"/>
      <c r="E65" s="67"/>
      <c r="F65" s="67"/>
      <c r="G65" s="67"/>
      <c r="H65" s="20">
        <v>2039</v>
      </c>
      <c r="I65" s="16">
        <f t="shared" si="18"/>
        <v>0</v>
      </c>
      <c r="J65" s="16">
        <f t="shared" si="5"/>
        <v>0</v>
      </c>
      <c r="K65" s="16">
        <f t="shared" si="5"/>
        <v>0</v>
      </c>
      <c r="L65" s="16">
        <f t="shared" si="5"/>
        <v>0</v>
      </c>
      <c r="M65" s="16">
        <f t="shared" si="5"/>
        <v>0</v>
      </c>
      <c r="N65" s="16">
        <f t="shared" si="5"/>
        <v>0</v>
      </c>
      <c r="O65" s="67"/>
      <c r="P65" s="67"/>
      <c r="Q65" s="67"/>
      <c r="R65" s="67"/>
      <c r="S65" s="20">
        <v>2039</v>
      </c>
      <c r="T65" s="84">
        <f>HLOOKUP($S65,CapX!$A$11:$AP$14,2,FALSE)</f>
        <v>13483697.215391487</v>
      </c>
      <c r="U65" s="84">
        <f>IF($K$14="",$T65,IF($K$14&gt;$S65,$T65,HLOOKUP($S65-$K$14,CapX!$A$18:$AP$26,$H$24,FALSE)*$T65))</f>
        <v>12135327.493852338</v>
      </c>
      <c r="V65" s="16">
        <f>IF($K$15="",$T65,IF($K$15&gt;$S65,$T65,HLOOKUP($S65-$K$15,CapX!$A$18:$AP$26,$H$24,FALSE)*$T65))</f>
        <v>12135327.493852338</v>
      </c>
      <c r="W65" s="16">
        <f>IF($K$16="",$T65,IF($K$16&gt;$S65,$T65,HLOOKUP($S65-$K$16,CapX!$A$18:$AP$26,$H$24,FALSE)*$T65))</f>
        <v>12135327.493852338</v>
      </c>
      <c r="X65" s="16">
        <f>IF($K$17="",$T65,IF($K$17&gt;$S65,$T65,HLOOKUP($S65-$K$17,CapX!$A$18:$AP$26,$H$24,FALSE)*$T65))</f>
        <v>12135327.493852338</v>
      </c>
      <c r="Y65" s="16">
        <f>IF($K$18="",$T65,IF($K$18&gt;$S65,$T65,HLOOKUP($S65-$K$18,CapX!$A$18:$AP$26,$H$24,FALSE)*$T65))</f>
        <v>12135327.493852338</v>
      </c>
      <c r="Z65" s="16">
        <f>IF($K$19="",$T65,IF($K$19&gt;$S65,$T65,HLOOKUP($S65-$K$19,CapX!$A$18:$AP$26,$H$24,FALSE)*$T65))</f>
        <v>13483697.215391487</v>
      </c>
      <c r="AB65" s="20">
        <v>2039</v>
      </c>
      <c r="AC65" s="84">
        <f t="shared" si="6"/>
        <v>0</v>
      </c>
      <c r="AD65" s="16">
        <f t="shared" si="7"/>
        <v>0</v>
      </c>
      <c r="AE65" s="16">
        <f t="shared" si="8"/>
        <v>0</v>
      </c>
      <c r="AF65" s="16">
        <f t="shared" si="9"/>
        <v>0</v>
      </c>
      <c r="AG65" s="136">
        <f t="shared" si="10"/>
        <v>0</v>
      </c>
      <c r="AH65" s="16">
        <f t="shared" si="11"/>
        <v>0</v>
      </c>
      <c r="AJ65" s="20">
        <v>2039</v>
      </c>
      <c r="AK65" s="84">
        <f>HLOOKUP($S65,CapX!$A$11:$AP$14,3,FALSE)</f>
        <v>5240644.0640351214</v>
      </c>
      <c r="AL65" s="16">
        <f>IF($L$14="",$AK65,IF($L$14&gt;$AJ65,$AK65,HLOOKUP($AJ65-$L$14,CapX!$A$18:$AP$26,$H$24,FALSE)*$AK65))</f>
        <v>4716579.6576316096</v>
      </c>
      <c r="AM65" s="16">
        <f>IF($L$15="",$AK65,IF($L$15&gt;$AJ65,$AK65,HLOOKUP($AJ65-$L$15,CapX!$A$18:$AP$26,$H$24,FALSE)*$AK65))</f>
        <v>4716579.6576316096</v>
      </c>
      <c r="AN65" s="16">
        <f>IF($L$16="",$AK65,IF($L$16&gt;$AJ65,$AK65,HLOOKUP($AJ65-$L$16,CapX!$A$18:$AP$26,$H$24,FALSE)*$AK65))</f>
        <v>4716579.6576316096</v>
      </c>
      <c r="AO65" s="136">
        <f>IF($L$17="",$AK65,IF($L$17&gt;$AJ65,$AK65,HLOOKUP($AJ65-$L$17,CapX!$A$18:$AP$26,$H$24,FALSE)*$AK65))</f>
        <v>4716579.6576316096</v>
      </c>
      <c r="AP65" s="16">
        <f>IF($L$18="",$AK65,IF($L$18&gt;$AJ65,$AK65,HLOOKUP($AJ65-$L$18,CapX!$A$18:$AP$26,$H$24,FALSE)*$AK65))</f>
        <v>4716579.6576316096</v>
      </c>
      <c r="AQ65" s="16">
        <f>IF($L$19="",$AK65,IF($L$19&gt;$AJ65,$AK65,HLOOKUP($AJ65-$L$19,CapX!$A$18:$AP$26,$H$24,FALSE)*$AK65))</f>
        <v>5240644.0640351214</v>
      </c>
      <c r="AS65" s="20">
        <v>2039</v>
      </c>
      <c r="AT65" s="84">
        <f t="shared" si="12"/>
        <v>0</v>
      </c>
      <c r="AU65" s="16">
        <f t="shared" si="13"/>
        <v>0</v>
      </c>
      <c r="AV65" s="16">
        <f t="shared" si="14"/>
        <v>0</v>
      </c>
      <c r="AW65" s="16">
        <f t="shared" si="15"/>
        <v>0</v>
      </c>
      <c r="AX65" s="136">
        <f t="shared" si="16"/>
        <v>0</v>
      </c>
      <c r="AY65" s="16">
        <f t="shared" si="17"/>
        <v>0</v>
      </c>
      <c r="BA65" s="120"/>
      <c r="BB65" s="138"/>
      <c r="BC65" s="138"/>
      <c r="BD65" s="138"/>
      <c r="BE65" s="138"/>
      <c r="BF65" s="138"/>
      <c r="BG65" s="138"/>
      <c r="BI65" s="120"/>
      <c r="BJ65" s="138"/>
      <c r="BK65" s="138"/>
      <c r="BL65" s="138"/>
      <c r="BM65" s="138"/>
      <c r="BN65" s="138"/>
      <c r="BO65" s="138"/>
    </row>
    <row r="66" spans="1:67">
      <c r="A66" s="67"/>
      <c r="B66" s="67"/>
      <c r="C66" s="67"/>
      <c r="D66" s="67"/>
      <c r="E66" s="67"/>
      <c r="F66" s="67"/>
      <c r="G66" s="67"/>
      <c r="H66" s="20">
        <v>2040</v>
      </c>
      <c r="I66" s="16">
        <f t="shared" si="18"/>
        <v>0</v>
      </c>
      <c r="J66" s="16">
        <f t="shared" si="5"/>
        <v>0</v>
      </c>
      <c r="K66" s="16">
        <f t="shared" si="5"/>
        <v>0</v>
      </c>
      <c r="L66" s="16">
        <f t="shared" si="5"/>
        <v>0</v>
      </c>
      <c r="M66" s="16">
        <f t="shared" si="5"/>
        <v>0</v>
      </c>
      <c r="N66" s="16">
        <f t="shared" si="5"/>
        <v>0</v>
      </c>
      <c r="O66" s="67"/>
      <c r="P66" s="67"/>
      <c r="Q66" s="67"/>
      <c r="R66" s="67"/>
      <c r="S66" s="20">
        <v>2040</v>
      </c>
      <c r="T66" s="84">
        <f>HLOOKUP($S66,CapX!$A$11:$AP$14,2,FALSE)</f>
        <v>5117450.5888446579</v>
      </c>
      <c r="U66" s="84">
        <f>IF($K$14="",$T66,IF($K$14&gt;$S66,$T66,HLOOKUP($S66-$K$14,CapX!$A$18:$AP$26,$H$24,FALSE)*$T66))</f>
        <v>4605705.5299601918</v>
      </c>
      <c r="V66" s="16">
        <f>IF($K$15="",$T66,IF($K$15&gt;$S66,$T66,HLOOKUP($S66-$K$15,CapX!$A$18:$AP$26,$H$24,FALSE)*$T66))</f>
        <v>4605705.5299601918</v>
      </c>
      <c r="W66" s="16">
        <f>IF($K$16="",$T66,IF($K$16&gt;$S66,$T66,HLOOKUP($S66-$K$16,CapX!$A$18:$AP$26,$H$24,FALSE)*$T66))</f>
        <v>4605705.5299601918</v>
      </c>
      <c r="X66" s="16">
        <f>IF($K$17="",$T66,IF($K$17&gt;$S66,$T66,HLOOKUP($S66-$K$17,CapX!$A$18:$AP$26,$H$24,FALSE)*$T66))</f>
        <v>4605705.5299601918</v>
      </c>
      <c r="Y66" s="16">
        <f>IF($K$18="",$T66,IF($K$18&gt;$S66,$T66,HLOOKUP($S66-$K$18,CapX!$A$18:$AP$26,$H$24,FALSE)*$T66))</f>
        <v>4605705.5299601918</v>
      </c>
      <c r="Z66" s="16">
        <f>IF($K$19="",$T66,IF($K$19&gt;$S66,$T66,HLOOKUP($S66-$K$19,CapX!$A$18:$AP$26,$H$24,FALSE)*$T66))</f>
        <v>5117450.5888446579</v>
      </c>
      <c r="AB66" s="20">
        <v>2040</v>
      </c>
      <c r="AC66" s="84">
        <f t="shared" si="6"/>
        <v>0</v>
      </c>
      <c r="AD66" s="16">
        <f t="shared" si="7"/>
        <v>0</v>
      </c>
      <c r="AE66" s="16">
        <f t="shared" si="8"/>
        <v>0</v>
      </c>
      <c r="AF66" s="16">
        <f t="shared" si="9"/>
        <v>0</v>
      </c>
      <c r="AG66" s="136">
        <f t="shared" si="10"/>
        <v>0</v>
      </c>
      <c r="AH66" s="16">
        <f t="shared" si="11"/>
        <v>0</v>
      </c>
      <c r="AJ66" s="20">
        <v>2040</v>
      </c>
      <c r="AK66" s="84">
        <f>HLOOKUP($S66,CapX!$A$11:$AP$14,3,FALSE)</f>
        <v>8820236.9589648191</v>
      </c>
      <c r="AL66" s="16">
        <f>IF($L$14="",$AK66,IF($L$14&gt;$AJ66,$AK66,HLOOKUP($AJ66-$L$14,CapX!$A$18:$AP$26,$H$24,FALSE)*$AK66))</f>
        <v>7938213.263068337</v>
      </c>
      <c r="AM66" s="16">
        <f>IF($L$15="",$AK66,IF($L$15&gt;$AJ66,$AK66,HLOOKUP($AJ66-$L$15,CapX!$A$18:$AP$26,$H$24,FALSE)*$AK66))</f>
        <v>7938213.263068337</v>
      </c>
      <c r="AN66" s="16">
        <f>IF($L$16="",$AK66,IF($L$16&gt;$AJ66,$AK66,HLOOKUP($AJ66-$L$16,CapX!$A$18:$AP$26,$H$24,FALSE)*$AK66))</f>
        <v>7938213.263068337</v>
      </c>
      <c r="AO66" s="136">
        <f>IF($L$17="",$AK66,IF($L$17&gt;$AJ66,$AK66,HLOOKUP($AJ66-$L$17,CapX!$A$18:$AP$26,$H$24,FALSE)*$AK66))</f>
        <v>7938213.263068337</v>
      </c>
      <c r="AP66" s="16">
        <f>IF($L$18="",$AK66,IF($L$18&gt;$AJ66,$AK66,HLOOKUP($AJ66-$L$18,CapX!$A$18:$AP$26,$H$24,FALSE)*$AK66))</f>
        <v>7938213.263068337</v>
      </c>
      <c r="AQ66" s="16">
        <f>IF($L$19="",$AK66,IF($L$19&gt;$AJ66,$AK66,HLOOKUP($AJ66-$L$19,CapX!$A$18:$AP$26,$H$24,FALSE)*$AK66))</f>
        <v>8820236.9589648191</v>
      </c>
      <c r="AS66" s="20">
        <v>2040</v>
      </c>
      <c r="AT66" s="84">
        <f t="shared" si="12"/>
        <v>0</v>
      </c>
      <c r="AU66" s="16">
        <f t="shared" si="13"/>
        <v>0</v>
      </c>
      <c r="AV66" s="16">
        <f t="shared" si="14"/>
        <v>0</v>
      </c>
      <c r="AW66" s="16">
        <f t="shared" si="15"/>
        <v>0</v>
      </c>
      <c r="AX66" s="136">
        <f t="shared" si="16"/>
        <v>0</v>
      </c>
      <c r="AY66" s="16">
        <f t="shared" si="17"/>
        <v>0</v>
      </c>
      <c r="BA66" s="120"/>
      <c r="BB66" s="138"/>
      <c r="BC66" s="138"/>
      <c r="BD66" s="138"/>
      <c r="BE66" s="138"/>
      <c r="BF66" s="138"/>
      <c r="BG66" s="138"/>
      <c r="BI66" s="120"/>
      <c r="BJ66" s="138"/>
      <c r="BK66" s="138"/>
      <c r="BL66" s="138"/>
      <c r="BM66" s="138"/>
      <c r="BN66" s="138"/>
      <c r="BO66" s="138"/>
    </row>
    <row r="67" spans="1:67">
      <c r="A67" s="67"/>
      <c r="B67" s="67"/>
      <c r="C67" s="67"/>
      <c r="D67" s="67"/>
      <c r="E67" s="67"/>
      <c r="F67" s="67"/>
      <c r="G67" s="67"/>
      <c r="H67" s="20">
        <v>2041</v>
      </c>
      <c r="I67" s="16">
        <f t="shared" si="18"/>
        <v>0</v>
      </c>
      <c r="J67" s="16">
        <f t="shared" si="5"/>
        <v>0</v>
      </c>
      <c r="K67" s="16">
        <f t="shared" si="5"/>
        <v>0</v>
      </c>
      <c r="L67" s="16">
        <f t="shared" si="5"/>
        <v>0</v>
      </c>
      <c r="M67" s="16">
        <f t="shared" si="5"/>
        <v>0</v>
      </c>
      <c r="N67" s="16">
        <f t="shared" si="5"/>
        <v>0</v>
      </c>
      <c r="O67" s="67"/>
      <c r="P67" s="67"/>
      <c r="Q67" s="67"/>
      <c r="R67" s="67"/>
      <c r="S67" s="20">
        <v>2041</v>
      </c>
      <c r="T67" s="84">
        <f>HLOOKUP($S67,CapX!$A$11:$AP$14,2,FALSE)</f>
        <v>8295823.3447071016</v>
      </c>
      <c r="U67" s="84">
        <f>IF($K$14="",$T67,IF($K$14&gt;$S67,$T67,HLOOKUP($S67-$K$14,CapX!$A$18:$AP$26,$H$24,FALSE)*$T67))</f>
        <v>7466241.0102363918</v>
      </c>
      <c r="V67" s="16">
        <f>IF($K$15="",$T67,IF($K$15&gt;$S67,$T67,HLOOKUP($S67-$K$15,CapX!$A$18:$AP$26,$H$24,FALSE)*$T67))</f>
        <v>7466241.0102363918</v>
      </c>
      <c r="W67" s="16">
        <f>IF($K$16="",$T67,IF($K$16&gt;$S67,$T67,HLOOKUP($S67-$K$16,CapX!$A$18:$AP$26,$H$24,FALSE)*$T67))</f>
        <v>7466241.0102363918</v>
      </c>
      <c r="X67" s="16">
        <f>IF($K$17="",$T67,IF($K$17&gt;$S67,$T67,HLOOKUP($S67-$K$17,CapX!$A$18:$AP$26,$H$24,FALSE)*$T67))</f>
        <v>7466241.0102363918</v>
      </c>
      <c r="Y67" s="16">
        <f>IF($K$18="",$T67,IF($K$18&gt;$S67,$T67,HLOOKUP($S67-$K$18,CapX!$A$18:$AP$26,$H$24,FALSE)*$T67))</f>
        <v>7466241.0102363918</v>
      </c>
      <c r="Z67" s="16">
        <f>IF($K$19="",$T67,IF($K$19&gt;$S67,$T67,HLOOKUP($S67-$K$19,CapX!$A$18:$AP$26,$H$24,FALSE)*$T67))</f>
        <v>8295823.3447071016</v>
      </c>
      <c r="AB67" s="20">
        <v>2041</v>
      </c>
      <c r="AC67" s="84">
        <f t="shared" si="6"/>
        <v>0</v>
      </c>
      <c r="AD67" s="16">
        <f t="shared" si="7"/>
        <v>0</v>
      </c>
      <c r="AE67" s="16">
        <f t="shared" si="8"/>
        <v>0</v>
      </c>
      <c r="AF67" s="16">
        <f t="shared" si="9"/>
        <v>0</v>
      </c>
      <c r="AG67" s="136">
        <f t="shared" si="10"/>
        <v>0</v>
      </c>
      <c r="AH67" s="16">
        <f t="shared" si="11"/>
        <v>0</v>
      </c>
      <c r="AJ67" s="20">
        <v>2041</v>
      </c>
      <c r="AK67" s="84">
        <f>HLOOKUP($S67,CapX!$A$11:$AP$14,3,FALSE)</f>
        <v>14166340.238857238</v>
      </c>
      <c r="AL67" s="16">
        <f>IF($L$14="",$AK67,IF($L$14&gt;$AJ67,$AK67,HLOOKUP($AJ67-$L$14,CapX!$A$18:$AP$26,$H$24,FALSE)*$AK67))</f>
        <v>12749706.214971514</v>
      </c>
      <c r="AM67" s="16">
        <f>IF($L$15="",$AK67,IF($L$15&gt;$AJ67,$AK67,HLOOKUP($AJ67-$L$15,CapX!$A$18:$AP$26,$H$24,FALSE)*$AK67))</f>
        <v>12749706.214971514</v>
      </c>
      <c r="AN67" s="16">
        <f>IF($L$16="",$AK67,IF($L$16&gt;$AJ67,$AK67,HLOOKUP($AJ67-$L$16,CapX!$A$18:$AP$26,$H$24,FALSE)*$AK67))</f>
        <v>12749706.214971514</v>
      </c>
      <c r="AO67" s="136">
        <f>IF($L$17="",$AK67,IF($L$17&gt;$AJ67,$AK67,HLOOKUP($AJ67-$L$17,CapX!$A$18:$AP$26,$H$24,FALSE)*$AK67))</f>
        <v>12749706.214971514</v>
      </c>
      <c r="AP67" s="16">
        <f>IF($L$18="",$AK67,IF($L$18&gt;$AJ67,$AK67,HLOOKUP($AJ67-$L$18,CapX!$A$18:$AP$26,$H$24,FALSE)*$AK67))</f>
        <v>12749706.214971514</v>
      </c>
      <c r="AQ67" s="16">
        <f>IF($L$19="",$AK67,IF($L$19&gt;$AJ67,$AK67,HLOOKUP($AJ67-$L$19,CapX!$A$18:$AP$26,$H$24,FALSE)*$AK67))</f>
        <v>14166340.238857238</v>
      </c>
      <c r="AS67" s="20">
        <v>2041</v>
      </c>
      <c r="AT67" s="84">
        <f t="shared" si="12"/>
        <v>0</v>
      </c>
      <c r="AU67" s="16">
        <f t="shared" si="13"/>
        <v>0</v>
      </c>
      <c r="AV67" s="16">
        <f t="shared" si="14"/>
        <v>0</v>
      </c>
      <c r="AW67" s="16">
        <f t="shared" si="15"/>
        <v>0</v>
      </c>
      <c r="AX67" s="136">
        <f t="shared" si="16"/>
        <v>0</v>
      </c>
      <c r="AY67" s="16">
        <f t="shared" si="17"/>
        <v>0</v>
      </c>
      <c r="BA67" s="120"/>
      <c r="BB67" s="138"/>
      <c r="BC67" s="138"/>
      <c r="BD67" s="138"/>
      <c r="BE67" s="138"/>
      <c r="BF67" s="138"/>
      <c r="BG67" s="138"/>
      <c r="BI67" s="120"/>
      <c r="BJ67" s="138"/>
      <c r="BK67" s="138"/>
      <c r="BL67" s="138"/>
      <c r="BM67" s="138"/>
      <c r="BN67" s="138"/>
      <c r="BO67" s="138"/>
    </row>
    <row r="68" spans="1:67">
      <c r="A68" s="67"/>
      <c r="B68" s="67"/>
      <c r="C68" s="67"/>
      <c r="D68" s="67"/>
      <c r="E68" s="67"/>
      <c r="F68" s="67"/>
      <c r="G68" s="67"/>
      <c r="H68" s="20">
        <v>2042</v>
      </c>
      <c r="I68" s="16">
        <f t="shared" si="18"/>
        <v>0</v>
      </c>
      <c r="J68" s="16">
        <f t="shared" si="5"/>
        <v>0</v>
      </c>
      <c r="K68" s="16">
        <f t="shared" si="5"/>
        <v>0</v>
      </c>
      <c r="L68" s="16">
        <f t="shared" si="5"/>
        <v>0</v>
      </c>
      <c r="M68" s="16">
        <f t="shared" si="5"/>
        <v>0</v>
      </c>
      <c r="N68" s="16">
        <f t="shared" si="5"/>
        <v>0</v>
      </c>
      <c r="O68" s="67"/>
      <c r="P68" s="67"/>
      <c r="Q68" s="67"/>
      <c r="R68" s="67"/>
      <c r="S68" s="20">
        <v>2042</v>
      </c>
      <c r="T68" s="84">
        <f>HLOOKUP($S68,CapX!$A$11:$AP$14,2,FALSE)</f>
        <v>14028438.582893301</v>
      </c>
      <c r="U68" s="84">
        <f>IF($K$14="",$T68,IF($K$14&gt;$S68,$T68,HLOOKUP($S68-$K$14,CapX!$A$18:$AP$26,$H$24,FALSE)*$T68))</f>
        <v>12625594.724603971</v>
      </c>
      <c r="V68" s="16">
        <f>IF($K$15="",$T68,IF($K$15&gt;$S68,$T68,HLOOKUP($S68-$K$15,CapX!$A$18:$AP$26,$H$24,FALSE)*$T68))</f>
        <v>12625594.724603971</v>
      </c>
      <c r="W68" s="16">
        <f>IF($K$16="",$T68,IF($K$16&gt;$S68,$T68,HLOOKUP($S68-$K$16,CapX!$A$18:$AP$26,$H$24,FALSE)*$T68))</f>
        <v>12625594.724603971</v>
      </c>
      <c r="X68" s="16">
        <f>IF($K$17="",$T68,IF($K$17&gt;$S68,$T68,HLOOKUP($S68-$K$17,CapX!$A$18:$AP$26,$H$24,FALSE)*$T68))</f>
        <v>12625594.724603971</v>
      </c>
      <c r="Y68" s="16">
        <f>IF($K$18="",$T68,IF($K$18&gt;$S68,$T68,HLOOKUP($S68-$K$18,CapX!$A$18:$AP$26,$H$24,FALSE)*$T68))</f>
        <v>12625594.724603971</v>
      </c>
      <c r="Z68" s="16">
        <f>IF($K$19="",$T68,IF($K$19&gt;$S68,$T68,HLOOKUP($S68-$K$19,CapX!$A$18:$AP$26,$H$24,FALSE)*$T68))</f>
        <v>14028438.582893301</v>
      </c>
      <c r="AB68" s="20">
        <v>2042</v>
      </c>
      <c r="AC68" s="84">
        <f t="shared" si="6"/>
        <v>0</v>
      </c>
      <c r="AD68" s="16">
        <f t="shared" si="7"/>
        <v>0</v>
      </c>
      <c r="AE68" s="16">
        <f t="shared" si="8"/>
        <v>0</v>
      </c>
      <c r="AF68" s="16">
        <f t="shared" si="9"/>
        <v>0</v>
      </c>
      <c r="AG68" s="136">
        <f t="shared" si="10"/>
        <v>0</v>
      </c>
      <c r="AH68" s="16">
        <f t="shared" si="11"/>
        <v>0</v>
      </c>
      <c r="AJ68" s="20">
        <v>2042</v>
      </c>
      <c r="AK68" s="84">
        <f>HLOOKUP($S68,CapX!$A$11:$AP$14,3,FALSE)</f>
        <v>5452366.0842221398</v>
      </c>
      <c r="AL68" s="16">
        <f>IF($L$14="",$AK68,IF($L$14&gt;$AJ68,$AK68,HLOOKUP($AJ68-$L$14,CapX!$A$18:$AP$26,$H$24,FALSE)*$AK68))</f>
        <v>4907129.4757999256</v>
      </c>
      <c r="AM68" s="16">
        <f>IF($L$15="",$AK68,IF($L$15&gt;$AJ68,$AK68,HLOOKUP($AJ68-$L$15,CapX!$A$18:$AP$26,$H$24,FALSE)*$AK68))</f>
        <v>4907129.4757999256</v>
      </c>
      <c r="AN68" s="16">
        <f>IF($L$16="",$AK68,IF($L$16&gt;$AJ68,$AK68,HLOOKUP($AJ68-$L$16,CapX!$A$18:$AP$26,$H$24,FALSE)*$AK68))</f>
        <v>4907129.4757999256</v>
      </c>
      <c r="AO68" s="136">
        <f>IF($L$17="",$AK68,IF($L$17&gt;$AJ68,$AK68,HLOOKUP($AJ68-$L$17,CapX!$A$18:$AP$26,$H$24,FALSE)*$AK68))</f>
        <v>4907129.4757999256</v>
      </c>
      <c r="AP68" s="16">
        <f>IF($L$18="",$AK68,IF($L$18&gt;$AJ68,$AK68,HLOOKUP($AJ68-$L$18,CapX!$A$18:$AP$26,$H$24,FALSE)*$AK68))</f>
        <v>4907129.4757999256</v>
      </c>
      <c r="AQ68" s="16">
        <f>IF($L$19="",$AK68,IF($L$19&gt;$AJ68,$AK68,HLOOKUP($AJ68-$L$19,CapX!$A$18:$AP$26,$H$24,FALSE)*$AK68))</f>
        <v>5452366.0842221398</v>
      </c>
      <c r="AS68" s="20">
        <v>2042</v>
      </c>
      <c r="AT68" s="84">
        <f t="shared" si="12"/>
        <v>0</v>
      </c>
      <c r="AU68" s="16">
        <f t="shared" si="13"/>
        <v>0</v>
      </c>
      <c r="AV68" s="16">
        <f t="shared" si="14"/>
        <v>0</v>
      </c>
      <c r="AW68" s="16">
        <f t="shared" si="15"/>
        <v>0</v>
      </c>
      <c r="AX68" s="136">
        <f t="shared" si="16"/>
        <v>0</v>
      </c>
      <c r="AY68" s="16">
        <f t="shared" si="17"/>
        <v>0</v>
      </c>
      <c r="BA68" s="120"/>
      <c r="BB68" s="138"/>
      <c r="BC68" s="138"/>
      <c r="BD68" s="138"/>
      <c r="BE68" s="138"/>
      <c r="BF68" s="138"/>
      <c r="BG68" s="138"/>
      <c r="BI68" s="120"/>
      <c r="BJ68" s="138"/>
      <c r="BK68" s="138"/>
      <c r="BL68" s="138"/>
      <c r="BM68" s="138"/>
      <c r="BN68" s="138"/>
      <c r="BO68" s="138"/>
    </row>
    <row r="69" spans="1:67">
      <c r="A69" s="67"/>
      <c r="B69" s="67"/>
      <c r="C69" s="67"/>
      <c r="D69" s="67"/>
      <c r="E69" s="67"/>
      <c r="F69" s="67"/>
      <c r="G69" s="67"/>
      <c r="H69" s="20">
        <v>2043</v>
      </c>
      <c r="I69" s="16">
        <f t="shared" si="18"/>
        <v>0</v>
      </c>
      <c r="J69" s="16">
        <f t="shared" si="5"/>
        <v>0</v>
      </c>
      <c r="K69" s="16">
        <f t="shared" si="5"/>
        <v>0</v>
      </c>
      <c r="L69" s="16">
        <f t="shared" si="5"/>
        <v>0</v>
      </c>
      <c r="M69" s="16">
        <f t="shared" si="5"/>
        <v>0</v>
      </c>
      <c r="N69" s="16">
        <f t="shared" si="5"/>
        <v>0</v>
      </c>
      <c r="O69" s="67"/>
      <c r="P69" s="67"/>
      <c r="Q69" s="67"/>
      <c r="R69" s="67"/>
      <c r="S69" s="20">
        <v>2043</v>
      </c>
      <c r="T69" s="84">
        <f>HLOOKUP($S69,CapX!$A$11:$AP$14,2,FALSE)</f>
        <v>5324195.5926339831</v>
      </c>
      <c r="U69" s="84">
        <f>IF($K$14="",$T69,IF($K$14&gt;$S69,$T69,HLOOKUP($S69-$K$14,CapX!$A$18:$AP$26,$H$24,FALSE)*$T69))</f>
        <v>4791776.0333705852</v>
      </c>
      <c r="V69" s="16">
        <f>IF($K$15="",$T69,IF($K$15&gt;$S69,$T69,HLOOKUP($S69-$K$15,CapX!$A$18:$AP$26,$H$24,FALSE)*$T69))</f>
        <v>4791776.0333705852</v>
      </c>
      <c r="W69" s="16">
        <f>IF($K$16="",$T69,IF($K$16&gt;$S69,$T69,HLOOKUP($S69-$K$16,CapX!$A$18:$AP$26,$H$24,FALSE)*$T69))</f>
        <v>4791776.0333705852</v>
      </c>
      <c r="X69" s="16">
        <f>IF($K$17="",$T69,IF($K$17&gt;$S69,$T69,HLOOKUP($S69-$K$17,CapX!$A$18:$AP$26,$H$24,FALSE)*$T69))</f>
        <v>4791776.0333705852</v>
      </c>
      <c r="Y69" s="16">
        <f>IF($K$18="",$T69,IF($K$18&gt;$S69,$T69,HLOOKUP($S69-$K$18,CapX!$A$18:$AP$26,$H$24,FALSE)*$T69))</f>
        <v>4791776.0333705852</v>
      </c>
      <c r="Z69" s="16">
        <f>IF($K$19="",$T69,IF($K$19&gt;$S69,$T69,HLOOKUP($S69-$K$19,CapX!$A$18:$AP$26,$H$24,FALSE)*$T69))</f>
        <v>5324195.5926339831</v>
      </c>
      <c r="AB69" s="20">
        <v>2043</v>
      </c>
      <c r="AC69" s="84">
        <f t="shared" si="6"/>
        <v>0</v>
      </c>
      <c r="AD69" s="16">
        <f t="shared" si="7"/>
        <v>0</v>
      </c>
      <c r="AE69" s="16">
        <f t="shared" si="8"/>
        <v>0</v>
      </c>
      <c r="AF69" s="16">
        <f t="shared" si="9"/>
        <v>0</v>
      </c>
      <c r="AG69" s="136">
        <f t="shared" si="10"/>
        <v>0</v>
      </c>
      <c r="AH69" s="16">
        <f t="shared" si="11"/>
        <v>0</v>
      </c>
      <c r="AJ69" s="20">
        <v>2043</v>
      </c>
      <c r="AK69" s="84">
        <f>HLOOKUP($S69,CapX!$A$11:$AP$14,3,FALSE)</f>
        <v>9176574.5321069993</v>
      </c>
      <c r="AL69" s="16">
        <f>IF($L$14="",$AK69,IF($L$14&gt;$AJ69,$AK69,HLOOKUP($AJ69-$L$14,CapX!$A$18:$AP$26,$H$24,FALSE)*$AK69))</f>
        <v>8258917.0788962999</v>
      </c>
      <c r="AM69" s="16">
        <f>IF($L$15="",$AK69,IF($L$15&gt;$AJ69,$AK69,HLOOKUP($AJ69-$L$15,CapX!$A$18:$AP$26,$H$24,FALSE)*$AK69))</f>
        <v>8258917.0788962999</v>
      </c>
      <c r="AN69" s="16">
        <f>IF($L$16="",$AK69,IF($L$16&gt;$AJ69,$AK69,HLOOKUP($AJ69-$L$16,CapX!$A$18:$AP$26,$H$24,FALSE)*$AK69))</f>
        <v>8258917.0788962999</v>
      </c>
      <c r="AO69" s="136">
        <f>IF($L$17="",$AK69,IF($L$17&gt;$AJ69,$AK69,HLOOKUP($AJ69-$L$17,CapX!$A$18:$AP$26,$H$24,FALSE)*$AK69))</f>
        <v>8258917.0788962999</v>
      </c>
      <c r="AP69" s="16">
        <f>IF($L$18="",$AK69,IF($L$18&gt;$AJ69,$AK69,HLOOKUP($AJ69-$L$18,CapX!$A$18:$AP$26,$H$24,FALSE)*$AK69))</f>
        <v>8258917.0788962999</v>
      </c>
      <c r="AQ69" s="16">
        <f>IF($L$19="",$AK69,IF($L$19&gt;$AJ69,$AK69,HLOOKUP($AJ69-$L$19,CapX!$A$18:$AP$26,$H$24,FALSE)*$AK69))</f>
        <v>9176574.5321069993</v>
      </c>
      <c r="AS69" s="20">
        <v>2043</v>
      </c>
      <c r="AT69" s="84">
        <f t="shared" si="12"/>
        <v>0</v>
      </c>
      <c r="AU69" s="16">
        <f t="shared" si="13"/>
        <v>0</v>
      </c>
      <c r="AV69" s="16">
        <f t="shared" si="14"/>
        <v>0</v>
      </c>
      <c r="AW69" s="16">
        <f t="shared" si="15"/>
        <v>0</v>
      </c>
      <c r="AX69" s="136">
        <f t="shared" si="16"/>
        <v>0</v>
      </c>
      <c r="AY69" s="16">
        <f t="shared" si="17"/>
        <v>0</v>
      </c>
      <c r="BA69" s="120"/>
      <c r="BB69" s="138"/>
      <c r="BC69" s="138"/>
      <c r="BD69" s="138"/>
      <c r="BE69" s="138"/>
      <c r="BF69" s="138"/>
      <c r="BG69" s="138"/>
      <c r="BI69" s="120"/>
      <c r="BJ69" s="138"/>
      <c r="BK69" s="138"/>
      <c r="BL69" s="138"/>
      <c r="BM69" s="138"/>
      <c r="BN69" s="138"/>
      <c r="BO69" s="138"/>
    </row>
    <row r="70" spans="1:67">
      <c r="A70" s="67"/>
      <c r="B70" s="67"/>
      <c r="C70" s="67"/>
      <c r="D70" s="67"/>
      <c r="E70" s="67"/>
      <c r="F70" s="67"/>
      <c r="G70" s="67"/>
      <c r="H70" s="20">
        <v>2044</v>
      </c>
      <c r="I70" s="16">
        <f t="shared" si="18"/>
        <v>0</v>
      </c>
      <c r="J70" s="16">
        <f t="shared" si="5"/>
        <v>0</v>
      </c>
      <c r="K70" s="16">
        <f t="shared" si="5"/>
        <v>0</v>
      </c>
      <c r="L70" s="16">
        <f t="shared" si="5"/>
        <v>0</v>
      </c>
      <c r="M70" s="16">
        <f t="shared" si="5"/>
        <v>0</v>
      </c>
      <c r="N70" s="16">
        <f t="shared" si="5"/>
        <v>0</v>
      </c>
      <c r="O70" s="67"/>
      <c r="P70" s="67"/>
      <c r="Q70" s="67"/>
      <c r="R70" s="67"/>
      <c r="S70" s="20">
        <v>2044</v>
      </c>
      <c r="T70" s="84">
        <f>HLOOKUP($S70,CapX!$A$11:$AP$14,2,FALSE)</f>
        <v>8630974.60783327</v>
      </c>
      <c r="U70" s="84">
        <f>IF($K$14="",$T70,IF($K$14&gt;$S70,$T70,HLOOKUP($S70-$K$14,CapX!$A$18:$AP$26,$H$24,FALSE)*$T70))</f>
        <v>7767877.147049943</v>
      </c>
      <c r="V70" s="16">
        <f>IF($K$15="",$T70,IF($K$15&gt;$S70,$T70,HLOOKUP($S70-$K$15,CapX!$A$18:$AP$26,$H$24,FALSE)*$T70))</f>
        <v>7767877.147049943</v>
      </c>
      <c r="W70" s="16">
        <f>IF($K$16="",$T70,IF($K$16&gt;$S70,$T70,HLOOKUP($S70-$K$16,CapX!$A$18:$AP$26,$H$24,FALSE)*$T70))</f>
        <v>7767877.147049943</v>
      </c>
      <c r="X70" s="16">
        <f>IF($K$17="",$T70,IF($K$17&gt;$S70,$T70,HLOOKUP($S70-$K$17,CapX!$A$18:$AP$26,$H$24,FALSE)*$T70))</f>
        <v>7767877.147049943</v>
      </c>
      <c r="Y70" s="16">
        <f>IF($K$18="",$T70,IF($K$18&gt;$S70,$T70,HLOOKUP($S70-$K$18,CapX!$A$18:$AP$26,$H$24,FALSE)*$T70))</f>
        <v>7767877.147049943</v>
      </c>
      <c r="Z70" s="16">
        <f>IF($K$19="",$T70,IF($K$19&gt;$S70,$T70,HLOOKUP($S70-$K$19,CapX!$A$18:$AP$26,$H$24,FALSE)*$T70))</f>
        <v>8630974.60783327</v>
      </c>
      <c r="AB70" s="20">
        <v>2044</v>
      </c>
      <c r="AC70" s="84">
        <f t="shared" si="6"/>
        <v>0</v>
      </c>
      <c r="AD70" s="16">
        <f t="shared" si="7"/>
        <v>0</v>
      </c>
      <c r="AE70" s="16">
        <f t="shared" si="8"/>
        <v>0</v>
      </c>
      <c r="AF70" s="16">
        <f t="shared" si="9"/>
        <v>0</v>
      </c>
      <c r="AG70" s="136">
        <f t="shared" si="10"/>
        <v>0</v>
      </c>
      <c r="AH70" s="16">
        <f t="shared" si="11"/>
        <v>0</v>
      </c>
      <c r="AJ70" s="20">
        <v>2044</v>
      </c>
      <c r="AK70" s="84">
        <f>HLOOKUP($S70,CapX!$A$11:$AP$14,3,FALSE)</f>
        <v>14738660.384507069</v>
      </c>
      <c r="AL70" s="16">
        <f>IF($L$14="",$AK70,IF($L$14&gt;$AJ70,$AK70,HLOOKUP($AJ70-$L$14,CapX!$A$18:$AP$26,$H$24,FALSE)*$AK70))</f>
        <v>13264794.346056363</v>
      </c>
      <c r="AM70" s="16">
        <f>IF($L$15="",$AK70,IF($L$15&gt;$AJ70,$AK70,HLOOKUP($AJ70-$L$15,CapX!$A$18:$AP$26,$H$24,FALSE)*$AK70))</f>
        <v>13264794.346056363</v>
      </c>
      <c r="AN70" s="16">
        <f>IF($L$16="",$AK70,IF($L$16&gt;$AJ70,$AK70,HLOOKUP($AJ70-$L$16,CapX!$A$18:$AP$26,$H$24,FALSE)*$AK70))</f>
        <v>13264794.346056363</v>
      </c>
      <c r="AO70" s="136">
        <f>IF($L$17="",$AK70,IF($L$17&gt;$AJ70,$AK70,HLOOKUP($AJ70-$L$17,CapX!$A$18:$AP$26,$H$24,FALSE)*$AK70))</f>
        <v>13264794.346056363</v>
      </c>
      <c r="AP70" s="16">
        <f>IF($L$18="",$AK70,IF($L$18&gt;$AJ70,$AK70,HLOOKUP($AJ70-$L$18,CapX!$A$18:$AP$26,$H$24,FALSE)*$AK70))</f>
        <v>13264794.346056363</v>
      </c>
      <c r="AQ70" s="16">
        <f>IF($L$19="",$AK70,IF($L$19&gt;$AJ70,$AK70,HLOOKUP($AJ70-$L$19,CapX!$A$18:$AP$26,$H$24,FALSE)*$AK70))</f>
        <v>14738660.384507069</v>
      </c>
      <c r="AS70" s="20">
        <v>2044</v>
      </c>
      <c r="AT70" s="84">
        <f t="shared" si="12"/>
        <v>0</v>
      </c>
      <c r="AU70" s="16">
        <f t="shared" si="13"/>
        <v>0</v>
      </c>
      <c r="AV70" s="16">
        <f t="shared" si="14"/>
        <v>0</v>
      </c>
      <c r="AW70" s="16">
        <f t="shared" si="15"/>
        <v>0</v>
      </c>
      <c r="AX70" s="136">
        <f t="shared" si="16"/>
        <v>0</v>
      </c>
      <c r="AY70" s="16">
        <f t="shared" si="17"/>
        <v>0</v>
      </c>
      <c r="BA70" s="120"/>
      <c r="BB70" s="138"/>
      <c r="BC70" s="138"/>
      <c r="BD70" s="138"/>
      <c r="BE70" s="138"/>
      <c r="BF70" s="138"/>
      <c r="BG70" s="138"/>
      <c r="BI70" s="120"/>
      <c r="BJ70" s="138"/>
      <c r="BK70" s="138"/>
      <c r="BL70" s="138"/>
      <c r="BM70" s="138"/>
      <c r="BN70" s="138"/>
      <c r="BO70" s="138"/>
    </row>
    <row r="71" spans="1:67">
      <c r="A71" s="67"/>
      <c r="B71" s="67"/>
      <c r="C71" s="67"/>
      <c r="D71" s="67"/>
      <c r="E71" s="67"/>
      <c r="F71" s="67"/>
      <c r="G71" s="67"/>
      <c r="H71" s="21">
        <v>2045</v>
      </c>
      <c r="I71" s="16">
        <f t="shared" si="18"/>
        <v>0</v>
      </c>
      <c r="J71" s="16">
        <f t="shared" si="5"/>
        <v>0</v>
      </c>
      <c r="K71" s="16">
        <f t="shared" si="5"/>
        <v>0</v>
      </c>
      <c r="L71" s="16">
        <f t="shared" si="5"/>
        <v>0</v>
      </c>
      <c r="M71" s="16">
        <f t="shared" si="5"/>
        <v>0</v>
      </c>
      <c r="N71" s="16">
        <f t="shared" si="5"/>
        <v>0</v>
      </c>
      <c r="O71" s="67"/>
      <c r="P71" s="67"/>
      <c r="Q71" s="67"/>
      <c r="R71" s="67"/>
      <c r="S71" s="21">
        <v>2045</v>
      </c>
      <c r="T71" s="85">
        <f>HLOOKUP($S71,CapX!$A$11:$AP$14,2,FALSE)</f>
        <v>14595187.501642192</v>
      </c>
      <c r="U71" s="85">
        <f>IF($K$14="",$T71,IF($K$14&gt;$S71,$T71,HLOOKUP($S71-$K$14,CapX!$A$18:$AP$26,$H$24,FALSE)*$T71))</f>
        <v>13135668.751477974</v>
      </c>
      <c r="V71" s="17">
        <f>IF($K$15="",$T71,IF($K$15&gt;$S71,$T71,HLOOKUP($S71-$K$15,CapX!$A$18:$AP$26,$H$24,FALSE)*$T71))</f>
        <v>13135668.751477974</v>
      </c>
      <c r="W71" s="17">
        <f>IF($K$16="",$T71,IF($K$16&gt;$S71,$T71,HLOOKUP($S71-$K$16,CapX!$A$18:$AP$26,$H$24,FALSE)*$T71))</f>
        <v>13135668.751477974</v>
      </c>
      <c r="X71" s="17">
        <f>IF($K$17="",$T71,IF($K$17&gt;$S71,$T71,HLOOKUP($S71-$K$17,CapX!$A$18:$AP$26,$H$24,FALSE)*$T71))</f>
        <v>13135668.751477974</v>
      </c>
      <c r="Y71" s="17">
        <f>IF($K$18="",$T71,IF($K$18&gt;$S71,$T71,HLOOKUP($S71-$K$18,CapX!$A$18:$AP$26,$H$24,FALSE)*$T71))</f>
        <v>13135668.751477974</v>
      </c>
      <c r="Z71" s="17">
        <f>IF($K$19="",$T71,IF($K$19&gt;$S71,$T71,HLOOKUP($S71-$K$19,CapX!$A$18:$AP$26,$H$24,FALSE)*$T71))</f>
        <v>14595187.501642192</v>
      </c>
      <c r="AB71" s="21">
        <v>2045</v>
      </c>
      <c r="AC71" s="85">
        <f t="shared" si="6"/>
        <v>0</v>
      </c>
      <c r="AD71" s="17">
        <f t="shared" si="7"/>
        <v>0</v>
      </c>
      <c r="AE71" s="17">
        <f t="shared" si="8"/>
        <v>0</v>
      </c>
      <c r="AF71" s="17">
        <f t="shared" si="9"/>
        <v>0</v>
      </c>
      <c r="AG71" s="137">
        <f t="shared" si="10"/>
        <v>0</v>
      </c>
      <c r="AH71" s="17">
        <f t="shared" si="11"/>
        <v>0</v>
      </c>
      <c r="AJ71" s="21">
        <v>2045</v>
      </c>
      <c r="AK71" s="85">
        <f>HLOOKUP($S71,CapX!$A$11:$AP$14,3,FALSE)</f>
        <v>5672641.6740247151</v>
      </c>
      <c r="AL71" s="17">
        <f>IF($L$14="",$AK71,IF($L$14&gt;$AJ71,$AK71,HLOOKUP($AJ71-$L$14,CapX!$A$18:$AP$26,$H$24,FALSE)*$AK71))</f>
        <v>5105377.5066222437</v>
      </c>
      <c r="AM71" s="17">
        <f>IF($L$15="",$AK71,IF($L$15&gt;$AJ71,$AK71,HLOOKUP($AJ71-$L$15,CapX!$A$18:$AP$26,$H$24,FALSE)*$AK71))</f>
        <v>5105377.5066222437</v>
      </c>
      <c r="AN71" s="17">
        <f>IF($L$16="",$AK71,IF($L$16&gt;$AJ71,$AK71,HLOOKUP($AJ71-$L$16,CapX!$A$18:$AP$26,$H$24,FALSE)*$AK71))</f>
        <v>5105377.5066222437</v>
      </c>
      <c r="AO71" s="137">
        <f>IF($L$17="",$AK71,IF($L$17&gt;$AJ71,$AK71,HLOOKUP($AJ71-$L$17,CapX!$A$18:$AP$26,$H$24,FALSE)*$AK71))</f>
        <v>5105377.5066222437</v>
      </c>
      <c r="AP71" s="17">
        <f>IF($L$18="",$AK71,IF($L$18&gt;$AJ71,$AK71,HLOOKUP($AJ71-$L$18,CapX!$A$18:$AP$26,$H$24,FALSE)*$AK71))</f>
        <v>5105377.5066222437</v>
      </c>
      <c r="AQ71" s="17">
        <f>IF($L$19="",$AK71,IF($L$19&gt;$AJ71,$AK71,HLOOKUP($AJ71-$L$19,CapX!$A$18:$AP$26,$H$24,FALSE)*$AK71))</f>
        <v>5672641.6740247151</v>
      </c>
      <c r="AS71" s="21">
        <v>2045</v>
      </c>
      <c r="AT71" s="85">
        <f t="shared" si="12"/>
        <v>0</v>
      </c>
      <c r="AU71" s="17">
        <f t="shared" si="13"/>
        <v>0</v>
      </c>
      <c r="AV71" s="17">
        <f t="shared" si="14"/>
        <v>0</v>
      </c>
      <c r="AW71" s="17">
        <f t="shared" si="15"/>
        <v>0</v>
      </c>
      <c r="AX71" s="137">
        <f t="shared" si="16"/>
        <v>0</v>
      </c>
      <c r="AY71" s="17">
        <f t="shared" si="17"/>
        <v>0</v>
      </c>
      <c r="BA71" s="120"/>
      <c r="BB71" s="138"/>
      <c r="BC71" s="138"/>
      <c r="BD71" s="138"/>
      <c r="BE71" s="138"/>
      <c r="BF71" s="138"/>
      <c r="BG71" s="138"/>
      <c r="BI71" s="120"/>
      <c r="BJ71" s="138"/>
      <c r="BK71" s="138"/>
      <c r="BL71" s="138"/>
      <c r="BM71" s="138"/>
      <c r="BN71" s="138"/>
      <c r="BO71" s="138"/>
    </row>
    <row r="72" spans="1:67">
      <c r="A72" s="67"/>
      <c r="B72" s="67"/>
      <c r="C72" s="67"/>
      <c r="D72" s="67"/>
      <c r="E72" s="67"/>
      <c r="F72" s="67"/>
      <c r="G72" s="67"/>
      <c r="H72" s="55" t="s">
        <v>26</v>
      </c>
      <c r="I72" s="54">
        <f t="shared" ref="I72:N72" si="19">SUM(I43:I71)</f>
        <v>100946050.75136006</v>
      </c>
      <c r="J72" s="54">
        <f t="shared" si="19"/>
        <v>90967413.806768969</v>
      </c>
      <c r="K72" s="54">
        <f t="shared" si="19"/>
        <v>79903508.745523885</v>
      </c>
      <c r="L72" s="54">
        <f t="shared" si="19"/>
        <v>57048508.19017294</v>
      </c>
      <c r="M72" s="54">
        <f t="shared" si="19"/>
        <v>99325581.19803229</v>
      </c>
      <c r="N72" s="54">
        <f t="shared" si="19"/>
        <v>0</v>
      </c>
      <c r="O72" s="67"/>
      <c r="P72" s="67"/>
      <c r="Q72" s="67"/>
      <c r="R72" s="67"/>
    </row>
    <row r="73" spans="1:67">
      <c r="A73" s="67"/>
      <c r="B73" s="69" t="s">
        <v>409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25"/>
      <c r="AB73" s="25"/>
      <c r="AJ73" s="25"/>
      <c r="AS73" s="25"/>
      <c r="BA73" s="25" t="s">
        <v>232</v>
      </c>
      <c r="BI73" s="25" t="s">
        <v>231</v>
      </c>
    </row>
    <row r="74" spans="1:67">
      <c r="A74" s="67"/>
      <c r="B74" s="67"/>
      <c r="C74" s="67"/>
      <c r="D74" s="67"/>
      <c r="E74" s="67"/>
      <c r="F74" s="67"/>
      <c r="G74" s="67"/>
      <c r="H74" s="327"/>
      <c r="I74" s="327"/>
      <c r="J74" s="67"/>
      <c r="K74" s="67"/>
      <c r="L74" s="67"/>
      <c r="M74" s="67"/>
      <c r="N74" s="67"/>
      <c r="O74" s="67"/>
      <c r="P74" s="67"/>
      <c r="Q74" s="67"/>
      <c r="R74" s="67"/>
    </row>
    <row r="75" spans="1:67">
      <c r="A75" s="67"/>
      <c r="B75" s="67"/>
      <c r="C75" s="67"/>
      <c r="D75" s="67"/>
      <c r="E75" s="67"/>
      <c r="F75" s="67"/>
      <c r="G75" s="67"/>
      <c r="H75" s="119" t="s">
        <v>33</v>
      </c>
      <c r="I75" s="119">
        <f t="shared" ref="I75:N75" si="20">I42</f>
        <v>4</v>
      </c>
      <c r="J75" s="119" t="str">
        <f t="shared" si="20"/>
        <v>4A</v>
      </c>
      <c r="K75" s="119" t="str">
        <f t="shared" si="20"/>
        <v>4B</v>
      </c>
      <c r="L75" s="119" t="str">
        <f t="shared" si="20"/>
        <v>4C</v>
      </c>
      <c r="M75" s="119" t="str">
        <f t="shared" si="20"/>
        <v>4D</v>
      </c>
      <c r="N75" s="119" t="str">
        <f t="shared" si="20"/>
        <v>4E</v>
      </c>
      <c r="O75" s="67"/>
      <c r="P75" s="67"/>
      <c r="Q75" s="67"/>
      <c r="R75" s="67"/>
      <c r="BA75" s="119" t="s">
        <v>33</v>
      </c>
      <c r="BB75" s="119">
        <f t="shared" ref="BB75:BG75" si="21">U42</f>
        <v>4</v>
      </c>
      <c r="BC75" s="119" t="str">
        <f t="shared" si="21"/>
        <v>4A</v>
      </c>
      <c r="BD75" s="119" t="str">
        <f t="shared" si="21"/>
        <v>4B</v>
      </c>
      <c r="BE75" s="119" t="str">
        <f t="shared" si="21"/>
        <v>4C</v>
      </c>
      <c r="BF75" s="119" t="str">
        <f t="shared" si="21"/>
        <v>4D</v>
      </c>
      <c r="BG75" s="119" t="str">
        <f t="shared" si="21"/>
        <v>4E</v>
      </c>
      <c r="BI75" s="119" t="s">
        <v>33</v>
      </c>
      <c r="BJ75" s="119">
        <f>BB75</f>
        <v>4</v>
      </c>
      <c r="BK75" s="119" t="str">
        <f t="shared" ref="BK75:BO75" si="22">BC75</f>
        <v>4A</v>
      </c>
      <c r="BL75" s="119" t="str">
        <f t="shared" si="22"/>
        <v>4B</v>
      </c>
      <c r="BM75" s="119" t="str">
        <f t="shared" si="22"/>
        <v>4C</v>
      </c>
      <c r="BN75" s="119" t="str">
        <f t="shared" si="22"/>
        <v>4D</v>
      </c>
      <c r="BO75" s="119" t="str">
        <f t="shared" si="22"/>
        <v>4E</v>
      </c>
    </row>
    <row r="76" spans="1:67">
      <c r="A76" s="67"/>
      <c r="B76" s="67"/>
      <c r="C76" s="67"/>
      <c r="D76" s="67"/>
      <c r="E76" s="67"/>
      <c r="F76" s="67"/>
      <c r="G76" s="67"/>
      <c r="H76" s="19">
        <v>2017</v>
      </c>
      <c r="I76" s="16">
        <f ca="1">IF($H$14="","",HLOOKUP($H$14,'Capx - H2O'!$E$352:$AU$382,$H76-2015,FALSE)+BB76+BJ76)</f>
        <v>600000</v>
      </c>
      <c r="J76" s="16">
        <f ca="1">IF($H$15="","",HLOOKUP($H$15,'Capx - H2O'!$E$352:$AU$382,$H76-2015,FALSE)+BC76+BK76)</f>
        <v>600000</v>
      </c>
      <c r="K76" s="16">
        <f ca="1">IF($H$16="","",HLOOKUP($H$16,'Capx - H2O'!$E$352:$AU$382,$H76-2015,FALSE)+BD76+BL76)</f>
        <v>600000</v>
      </c>
      <c r="L76" s="16">
        <f ca="1">IF($H$17="","",HLOOKUP($H$17,'Capx - H2O'!$E$352:$AU$382,$H76-2015,FALSE)+BE76+BM76)</f>
        <v>600000</v>
      </c>
      <c r="M76" s="16">
        <f ca="1">IF($H$18="","",HLOOKUP($H$18,'Capx - H2O'!$E$352:$AU$382,$H76-2015,FALSE)+BF76+BN76)</f>
        <v>600000</v>
      </c>
      <c r="N76" s="16" t="str">
        <f>IF($H$19="","",HLOOKUP($H$19,'Capx - H2O'!$E$352:$AU$382,$H76-2015,FALSE)+BG76+BO76)</f>
        <v/>
      </c>
      <c r="O76" s="67"/>
      <c r="P76" s="67"/>
      <c r="Q76" s="67"/>
      <c r="R76" s="67"/>
      <c r="BA76" s="144">
        <v>2017</v>
      </c>
      <c r="BB76" s="18">
        <f ca="1">IF($E$14="",0,IF($H43&gt;$E$14,0,IF($H43-$E$14&lt;-3,0,OFFSET(Extras!$E$3,0,'Scenario 4'!$H43-'Scenario 4'!$E$14))))</f>
        <v>0</v>
      </c>
      <c r="BC76" s="18">
        <f ca="1">IF($E$15="",0,IF($H43&gt;$E$15,0,IF($H43-$E$15&lt;-3,0,OFFSET(Extras!$E$3,0,'Scenario 4'!$H43-'Scenario 4'!$E$15))))</f>
        <v>0</v>
      </c>
      <c r="BD76" s="18">
        <f ca="1">IF($E$16="",0,IF($H43&gt;$E$16,0,IF($H43-$E$16&lt;-3,0,OFFSET(Extras!$E$3,0,'Scenario 4'!$H43-'Scenario 4'!$E$16))))</f>
        <v>0</v>
      </c>
      <c r="BE76" s="18">
        <f ca="1">IF($E$17="",0,IF($H43&gt;$E$17,0,IF($H43-$E$17&lt;-3,0,OFFSET(Extras!$E$3,0,'Scenario 4'!$H43-'Scenario 4'!$E$17))))</f>
        <v>0</v>
      </c>
      <c r="BF76" s="18">
        <f ca="1">IF($E$18="",0,IF($H43&gt;$E$18,0,IF($H43-$E$18&lt;-3,0,OFFSET(Extras!$E$3,0,'Scenario 4'!$H43-'Scenario 4'!$E$18))))</f>
        <v>0</v>
      </c>
      <c r="BG76" s="18">
        <f ca="1">IF($E$19="",0,IF($H43&gt;$E$19,0,IF($H43-$E$19&lt;-3,0,OFFSET(Extras!$E$3,0,'Scenario 4'!$H43-'Scenario 4'!$E$19))))</f>
        <v>0</v>
      </c>
      <c r="BI76" s="144">
        <v>2017</v>
      </c>
      <c r="BJ76" s="18">
        <f ca="1">IF($G$14="",0,IF($H43&gt;$G$14,0,IF($H43-$G$14&lt;-3,0,OFFSET(Extras!$E$4,0,'Scenario 4'!$H43-'Scenario 4'!$G$14))))</f>
        <v>0</v>
      </c>
      <c r="BK76" s="18">
        <f ca="1">IF($G$15="",0,IF($H43&gt;$G$15,0,IF($H43-$G$15&lt;-3,0,OFFSET(Extras!$E$4,0,'Scenario 4'!$H43-'Scenario 4'!$G$15))))</f>
        <v>0</v>
      </c>
      <c r="BL76" s="18">
        <f ca="1">IF($G$16="",0,IF($H43&gt;$G$16,0,IF($H43-$G$16&lt;-3,0,OFFSET(Extras!$E$4,0,'Scenario 4'!$H43-'Scenario 4'!$G$16))))</f>
        <v>0</v>
      </c>
      <c r="BM76" s="18">
        <f ca="1">IF($G$17="",0,IF($H43&gt;$G$17,0,IF($H43-$G$17&lt;-3,0,OFFSET(Extras!$E$4,0,'Scenario 4'!$H43-'Scenario 4'!$G$17))))</f>
        <v>0</v>
      </c>
      <c r="BN76" s="18">
        <f ca="1">IF($G$18="",0,IF($H43&gt;$G$18,0,IF($H43-$G$18&lt;-3,0,OFFSET(Extras!$E$4,0,'Scenario 4'!$H43-'Scenario 4'!$G$18))))</f>
        <v>0</v>
      </c>
      <c r="BO76" s="18">
        <f ca="1">IF($G$19="",0,IF($H43&gt;$G$19,0,IF($H43-$G$19&lt;-3,0,OFFSET(Extras!$E$4,0,'Scenario 4'!$H43-'Scenario 4'!$G$19))))</f>
        <v>0</v>
      </c>
    </row>
    <row r="77" spans="1:67">
      <c r="A77" s="67"/>
      <c r="B77" s="67"/>
      <c r="C77" s="67"/>
      <c r="D77" s="67"/>
      <c r="E77" s="67"/>
      <c r="F77" s="67"/>
      <c r="G77" s="67"/>
      <c r="H77" s="20">
        <v>2018</v>
      </c>
      <c r="I77" s="16">
        <f ca="1">IF($H$14="","",HLOOKUP($H$14,'Capx - H2O'!$E$352:$AU$382,$H77-2015,FALSE)+BB77+BJ77)</f>
        <v>3927000</v>
      </c>
      <c r="J77" s="16">
        <f ca="1">IF($H$15="","",HLOOKUP($H$15,'Capx - H2O'!$E$352:$AU$382,$H77-2015,FALSE)+BC77+BK77)</f>
        <v>4641000</v>
      </c>
      <c r="K77" s="16">
        <f ca="1">IF($H$16="","",HLOOKUP($H$16,'Capx - H2O'!$E$352:$AU$382,$H77-2015,FALSE)+BD77+BL77)</f>
        <v>4641000</v>
      </c>
      <c r="L77" s="16">
        <f ca="1">IF($H$17="","",HLOOKUP($H$17,'Capx - H2O'!$E$352:$AU$382,$H77-2015,FALSE)+BE77+BM77)</f>
        <v>4641000</v>
      </c>
      <c r="M77" s="16">
        <f ca="1">IF($H$18="","",HLOOKUP($H$18,'Capx - H2O'!$E$352:$AU$382,$H77-2015,FALSE)+BF77+BN77)</f>
        <v>4641000</v>
      </c>
      <c r="N77" s="16" t="str">
        <f>IF($H$19="","",HLOOKUP($H$19,'Capx - H2O'!$E$352:$AU$382,$H77-2015,FALSE)+BG77+BO77)</f>
        <v/>
      </c>
      <c r="O77" s="67"/>
      <c r="P77" s="67"/>
      <c r="Q77" s="67"/>
      <c r="R77" s="67"/>
      <c r="BA77" s="145">
        <v>2018</v>
      </c>
      <c r="BB77" s="16">
        <f ca="1">IF($E$14="",0,IF($H44&gt;$E$14,0,IF($H44-$E$14&lt;-3,0,OFFSET(Extras!$E$3,0,'Scenario 4'!$H44-'Scenario 4'!$E$14))))</f>
        <v>0</v>
      </c>
      <c r="BC77" s="16">
        <f ca="1">IF($E$15="",0,IF($H44&gt;$E$15,0,IF($H44-$E$15&lt;-3,0,OFFSET(Extras!$E$3,0,'Scenario 4'!$H44-'Scenario 4'!$E$15))))</f>
        <v>0</v>
      </c>
      <c r="BD77" s="16">
        <f ca="1">IF($E$16="",0,IF($H44&gt;$E$16,0,IF($H44-$E$16&lt;-3,0,OFFSET(Extras!$E$3,0,'Scenario 4'!$H44-'Scenario 4'!$E$16))))</f>
        <v>0</v>
      </c>
      <c r="BE77" s="16">
        <f ca="1">IF($E$17="",0,IF($H44&gt;$E$17,0,IF($H44-$E$17&lt;-3,0,OFFSET(Extras!$E$3,0,'Scenario 4'!$H44-'Scenario 4'!$E$17))))</f>
        <v>0</v>
      </c>
      <c r="BF77" s="16">
        <f ca="1">IF($E$18="",0,IF($H44&gt;$E$18,0,IF($H44-$E$18&lt;-3,0,OFFSET(Extras!$E$3,0,'Scenario 4'!$H44-'Scenario 4'!$E$18))))</f>
        <v>0</v>
      </c>
      <c r="BG77" s="16">
        <f ca="1">IF($E$19="",0,IF($H44&gt;$E$19,0,IF($H44-$E$19&lt;-3,0,OFFSET(Extras!$E$3,0,'Scenario 4'!$H44-'Scenario 4'!$E$19))))</f>
        <v>0</v>
      </c>
      <c r="BI77" s="145">
        <v>2018</v>
      </c>
      <c r="BJ77" s="16">
        <f ca="1">IF($G$14="",0,IF($H44&gt;$G$14,0,IF($H44-$G$14&lt;-3,0,OFFSET(Extras!$E$4,0,'Scenario 4'!$H44-'Scenario 4'!$G$14))))</f>
        <v>0</v>
      </c>
      <c r="BK77" s="16">
        <f ca="1">IF($G$15="",0,IF($H44&gt;$G$15,0,IF($H44-$G$15&lt;-3,0,OFFSET(Extras!$E$4,0,'Scenario 4'!$H44-'Scenario 4'!$G$15))))</f>
        <v>0</v>
      </c>
      <c r="BL77" s="16">
        <f ca="1">IF($G$16="",0,IF($H44&gt;$G$16,0,IF($H44-$G$16&lt;-3,0,OFFSET(Extras!$E$4,0,'Scenario 4'!$H44-'Scenario 4'!$G$16))))</f>
        <v>0</v>
      </c>
      <c r="BM77" s="16">
        <f ca="1">IF($G$17="",0,IF($H44&gt;$G$17,0,IF($H44-$G$17&lt;-3,0,OFFSET(Extras!$E$4,0,'Scenario 4'!$H44-'Scenario 4'!$G$17))))</f>
        <v>0</v>
      </c>
      <c r="BN77" s="16">
        <f ca="1">IF($G$18="",0,IF($H44&gt;$G$18,0,IF($H44-$G$18&lt;-3,0,OFFSET(Extras!$E$4,0,'Scenario 4'!$H44-'Scenario 4'!$G$18))))</f>
        <v>0</v>
      </c>
      <c r="BO77" s="16">
        <f ca="1">IF($G$19="",0,IF($H44&gt;$G$19,0,IF($H44-$G$19&lt;-3,0,OFFSET(Extras!$E$4,0,'Scenario 4'!$H44-'Scenario 4'!$G$19))))</f>
        <v>0</v>
      </c>
    </row>
    <row r="78" spans="1:67">
      <c r="A78" s="67"/>
      <c r="B78" s="67"/>
      <c r="C78" s="67"/>
      <c r="D78" s="67"/>
      <c r="E78" s="67"/>
      <c r="F78" s="67"/>
      <c r="G78" s="67"/>
      <c r="H78" s="20">
        <v>2019</v>
      </c>
      <c r="I78" s="16">
        <f ca="1">IF($H$14="","",HLOOKUP($H$14,'Capx - H2O'!$E$352:$AU$382,$H78-2015,FALSE)+BB78+BJ78)</f>
        <v>364000</v>
      </c>
      <c r="J78" s="16">
        <f ca="1">IF($H$15="","",HLOOKUP($H$15,'Capx - H2O'!$E$352:$AU$382,$H78-2015,FALSE)+BC78+BK78)</f>
        <v>728000</v>
      </c>
      <c r="K78" s="16">
        <f ca="1">IF($H$16="","",HLOOKUP($H$16,'Capx - H2O'!$E$352:$AU$382,$H78-2015,FALSE)+BD78+BL78)</f>
        <v>728000</v>
      </c>
      <c r="L78" s="16">
        <f ca="1">IF($H$17="","",HLOOKUP($H$17,'Capx - H2O'!$E$352:$AU$382,$H78-2015,FALSE)+BE78+BM78)</f>
        <v>364000</v>
      </c>
      <c r="M78" s="16">
        <f ca="1">IF($H$18="","",HLOOKUP($H$18,'Capx - H2O'!$E$352:$AU$382,$H78-2015,FALSE)+BF78+BN78)</f>
        <v>364000</v>
      </c>
      <c r="N78" s="16" t="str">
        <f>IF($H$19="","",HLOOKUP($H$19,'Capx - H2O'!$E$352:$AU$382,$H78-2015,FALSE)+BG78+BO78)</f>
        <v/>
      </c>
      <c r="O78" s="313"/>
      <c r="P78" s="67"/>
      <c r="Q78" s="67"/>
      <c r="R78" s="67"/>
      <c r="BA78" s="145">
        <v>2019</v>
      </c>
      <c r="BB78" s="16">
        <f ca="1">IF($E$14="",0,IF($H45&gt;$E$14,0,IF($H45-$E$14&lt;-3,0,OFFSET(Extras!$E$3,0,'Scenario 4'!$H45-'Scenario 4'!$E$14))))</f>
        <v>0</v>
      </c>
      <c r="BC78" s="16">
        <f ca="1">IF($E$15="",0,IF($H45&gt;$E$15,0,IF($H45-$E$15&lt;-3,0,OFFSET(Extras!$E$3,0,'Scenario 4'!$H45-'Scenario 4'!$E$15))))</f>
        <v>0</v>
      </c>
      <c r="BD78" s="16">
        <f ca="1">IF($E$16="",0,IF($H45&gt;$E$16,0,IF($H45-$E$16&lt;-3,0,OFFSET(Extras!$E$3,0,'Scenario 4'!$H45-'Scenario 4'!$E$16))))</f>
        <v>0</v>
      </c>
      <c r="BE78" s="16">
        <f ca="1">IF($E$17="",0,IF($H45&gt;$E$17,0,IF($H45-$E$17&lt;-3,0,OFFSET(Extras!$E$3,0,'Scenario 4'!$H45-'Scenario 4'!$E$17))))</f>
        <v>0</v>
      </c>
      <c r="BF78" s="16">
        <f ca="1">IF($E$18="",0,IF($H45&gt;$E$18,0,IF($H45-$E$18&lt;-3,0,OFFSET(Extras!$E$3,0,'Scenario 4'!$H45-'Scenario 4'!$E$18))))</f>
        <v>0</v>
      </c>
      <c r="BG78" s="16">
        <f ca="1">IF($E$19="",0,IF($H45&gt;$E$19,0,IF($H45-$E$19&lt;-3,0,OFFSET(Extras!$E$3,0,'Scenario 4'!$H45-'Scenario 4'!$E$19))))</f>
        <v>0</v>
      </c>
      <c r="BI78" s="145">
        <v>2019</v>
      </c>
      <c r="BJ78" s="16">
        <f ca="1">IF($G$14="",0,IF($H45&gt;$G$14,0,IF($H45-$G$14&lt;-3,0,OFFSET(Extras!$E$4,0,'Scenario 4'!$H45-'Scenario 4'!$G$14))))</f>
        <v>0</v>
      </c>
      <c r="BK78" s="16">
        <f ca="1">IF($G$15="",0,IF($H45&gt;$G$15,0,IF($H45-$G$15&lt;-3,0,OFFSET(Extras!$E$4,0,'Scenario 4'!$H45-'Scenario 4'!$G$15))))</f>
        <v>0</v>
      </c>
      <c r="BL78" s="16">
        <f ca="1">IF($G$16="",0,IF($H45&gt;$G$16,0,IF($H45-$G$16&lt;-3,0,OFFSET(Extras!$E$4,0,'Scenario 4'!$H45-'Scenario 4'!$G$16))))</f>
        <v>0</v>
      </c>
      <c r="BM78" s="16">
        <f ca="1">IF($G$17="",0,IF($H45&gt;$G$17,0,IF($H45-$G$17&lt;-3,0,OFFSET(Extras!$E$4,0,'Scenario 4'!$H45-'Scenario 4'!$G$17))))</f>
        <v>0</v>
      </c>
      <c r="BN78" s="16">
        <f ca="1">IF($G$18="",0,IF($H45&gt;$G$18,0,IF($H45-$G$18&lt;-3,0,OFFSET(Extras!$E$4,0,'Scenario 4'!$H45-'Scenario 4'!$G$18))))</f>
        <v>0</v>
      </c>
      <c r="BO78" s="16">
        <f ca="1">IF($G$19="",0,IF($H45&gt;$G$19,0,IF($H45-$G$19&lt;-3,0,OFFSET(Extras!$E$4,0,'Scenario 4'!$H45-'Scenario 4'!$G$19))))</f>
        <v>0</v>
      </c>
    </row>
    <row r="79" spans="1:67">
      <c r="A79" s="67"/>
      <c r="B79" s="67"/>
      <c r="C79" s="67"/>
      <c r="D79" s="67"/>
      <c r="E79" s="67"/>
      <c r="F79" s="67"/>
      <c r="G79" s="67"/>
      <c r="H79" s="20">
        <v>2020</v>
      </c>
      <c r="I79" s="16">
        <f ca="1">IF($H$14="","",HLOOKUP($H$14,'Capx - H2O'!$E$352:$AU$382,$H79-2015,FALSE)+BB79+BJ79)</f>
        <v>371000</v>
      </c>
      <c r="J79" s="16">
        <f ca="1">IF($H$15="","",HLOOKUP($H$15,'Capx - H2O'!$E$352:$AU$382,$H79-2015,FALSE)+BC79+BK79)</f>
        <v>371000</v>
      </c>
      <c r="K79" s="16">
        <f ca="1">IF($H$16="","",HLOOKUP($H$16,'Capx - H2O'!$E$352:$AU$382,$H79-2015,FALSE)+BD79+BL79)</f>
        <v>2015208</v>
      </c>
      <c r="L79" s="16">
        <f ca="1">IF($H$17="","",HLOOKUP($H$17,'Capx - H2O'!$E$352:$AU$382,$H79-2015,FALSE)+BE79+BM79)</f>
        <v>371000</v>
      </c>
      <c r="M79" s="16">
        <f ca="1">IF($H$18="","",HLOOKUP($H$18,'Capx - H2O'!$E$352:$AU$382,$H79-2015,FALSE)+BF79+BN79)</f>
        <v>371000</v>
      </c>
      <c r="N79" s="16" t="str">
        <f>IF($H$19="","",HLOOKUP($H$19,'Capx - H2O'!$E$352:$AU$382,$H79-2015,FALSE)+BG79+BO79)</f>
        <v/>
      </c>
      <c r="O79" s="67"/>
      <c r="P79" s="67"/>
      <c r="Q79" s="67"/>
      <c r="R79" s="67"/>
      <c r="BA79" s="145">
        <v>2020</v>
      </c>
      <c r="BB79" s="16">
        <f ca="1">IF($E$14="",0,IF($H46&gt;$E$14,0,IF($H46-$E$14&lt;-3,0,OFFSET(Extras!$E$3,0,'Scenario 4'!$H46-'Scenario 4'!$E$14))))</f>
        <v>0</v>
      </c>
      <c r="BC79" s="16">
        <f ca="1">IF($E$15="",0,IF($H46&gt;$E$15,0,IF($H46-$E$15&lt;-3,0,OFFSET(Extras!$E$3,0,'Scenario 4'!$H46-'Scenario 4'!$E$15))))</f>
        <v>0</v>
      </c>
      <c r="BD79" s="16">
        <f ca="1">IF($E$16="",0,IF($H46&gt;$E$16,0,IF($H46-$E$16&lt;-3,0,OFFSET(Extras!$E$3,0,'Scenario 4'!$H46-'Scenario 4'!$E$16))))</f>
        <v>0</v>
      </c>
      <c r="BE79" s="16">
        <f ca="1">IF($E$17="",0,IF($H46&gt;$E$17,0,IF($H46-$E$17&lt;-3,0,OFFSET(Extras!$E$3,0,'Scenario 4'!$H46-'Scenario 4'!$E$17))))</f>
        <v>0</v>
      </c>
      <c r="BF79" s="16">
        <f ca="1">IF($E$18="",0,IF($H46&gt;$E$18,0,IF($H46-$E$18&lt;-3,0,OFFSET(Extras!$E$3,0,'Scenario 4'!$H46-'Scenario 4'!$E$18))))</f>
        <v>0</v>
      </c>
      <c r="BG79" s="16">
        <f ca="1">IF($E$19="",0,IF($H46&gt;$E$19,0,IF($H46-$E$19&lt;-3,0,OFFSET(Extras!$E$3,0,'Scenario 4'!$H46-'Scenario 4'!$E$19))))</f>
        <v>0</v>
      </c>
      <c r="BI79" s="145">
        <v>2020</v>
      </c>
      <c r="BJ79" s="16">
        <f ca="1">IF($G$14="",0,IF($H46&gt;$G$14,0,IF($H46-$G$14&lt;-3,0,OFFSET(Extras!$E$4,0,'Scenario 4'!$H46-'Scenario 4'!$G$14))))</f>
        <v>0</v>
      </c>
      <c r="BK79" s="16">
        <f ca="1">IF($G$15="",0,IF($H46&gt;$G$15,0,IF($H46-$G$15&lt;-3,0,OFFSET(Extras!$E$4,0,'Scenario 4'!$H46-'Scenario 4'!$G$15))))</f>
        <v>0</v>
      </c>
      <c r="BL79" s="16">
        <f ca="1">IF($G$16="",0,IF($H46&gt;$G$16,0,IF($H46-$G$16&lt;-3,0,OFFSET(Extras!$E$4,0,'Scenario 4'!$H46-'Scenario 4'!$G$16))))</f>
        <v>0</v>
      </c>
      <c r="BM79" s="16">
        <f ca="1">IF($G$17="",0,IF($H46&gt;$G$17,0,IF($H46-$G$17&lt;-3,0,OFFSET(Extras!$E$4,0,'Scenario 4'!$H46-'Scenario 4'!$G$17))))</f>
        <v>0</v>
      </c>
      <c r="BN79" s="16">
        <f ca="1">IF($G$18="",0,IF($H46&gt;$G$18,0,IF($H46-$G$18&lt;-3,0,OFFSET(Extras!$E$4,0,'Scenario 4'!$H46-'Scenario 4'!$G$18))))</f>
        <v>0</v>
      </c>
      <c r="BO79" s="16">
        <f ca="1">IF($G$19="",0,IF($H46&gt;$G$19,0,IF($H46-$G$19&lt;-3,0,OFFSET(Extras!$E$4,0,'Scenario 4'!$H46-'Scenario 4'!$G$19))))</f>
        <v>0</v>
      </c>
    </row>
    <row r="80" spans="1:67">
      <c r="A80" s="67"/>
      <c r="B80" s="67"/>
      <c r="C80" s="67"/>
      <c r="D80" s="67"/>
      <c r="E80" s="67"/>
      <c r="F80" s="67"/>
      <c r="G80" s="67"/>
      <c r="H80" s="20">
        <v>2021</v>
      </c>
      <c r="I80" s="16">
        <f ca="1">IF($H$14="","",HLOOKUP($H$14,'Capx - H2O'!$E$352:$AU$382,$H80-2015,FALSE)+BB80+BJ80)</f>
        <v>378000</v>
      </c>
      <c r="J80" s="16">
        <f ca="1">IF($H$15="","",HLOOKUP($H$15,'Capx - H2O'!$E$352:$AU$382,$H80-2015,FALSE)+BC80+BK80)</f>
        <v>1406432.16</v>
      </c>
      <c r="K80" s="16">
        <f ca="1">IF($H$16="","",HLOOKUP($H$16,'Capx - H2O'!$E$352:$AU$382,$H80-2015,FALSE)+BD80+BL80)</f>
        <v>648000</v>
      </c>
      <c r="L80" s="16">
        <f ca="1">IF($H$17="","",HLOOKUP($H$17,'Capx - H2O'!$E$352:$AU$382,$H80-2015,FALSE)+BE80+BM80)</f>
        <v>378000</v>
      </c>
      <c r="M80" s="16">
        <f ca="1">IF($H$18="","",HLOOKUP($H$18,'Capx - H2O'!$E$352:$AU$382,$H80-2015,FALSE)+BF80+BN80)</f>
        <v>378000</v>
      </c>
      <c r="N80" s="16" t="str">
        <f>IF($H$19="","",HLOOKUP($H$19,'Capx - H2O'!$E$352:$AU$382,$H80-2015,FALSE)+BG80+BO80)</f>
        <v/>
      </c>
      <c r="O80" s="67"/>
      <c r="P80" s="67"/>
      <c r="Q80" s="67"/>
      <c r="R80" s="67"/>
      <c r="BA80" s="145">
        <v>2021</v>
      </c>
      <c r="BB80" s="16">
        <f ca="1">IF($E$14="",0,IF($H47&gt;$E$14,0,IF($H47-$E$14&lt;-3,0,OFFSET(Extras!$E$3,0,'Scenario 4'!$H47-'Scenario 4'!$E$14))))</f>
        <v>0</v>
      </c>
      <c r="BC80" s="16">
        <f ca="1">IF($E$15="",0,IF($H47&gt;$E$15,0,IF($H47-$E$15&lt;-3,0,OFFSET(Extras!$E$3,0,'Scenario 4'!$H47-'Scenario 4'!$E$15))))</f>
        <v>0</v>
      </c>
      <c r="BD80" s="16">
        <f ca="1">IF($E$16="",0,IF($H47&gt;$E$16,0,IF($H47-$E$16&lt;-3,0,OFFSET(Extras!$E$3,0,'Scenario 4'!$H47-'Scenario 4'!$E$16))))</f>
        <v>0</v>
      </c>
      <c r="BE80" s="16">
        <f ca="1">IF($E$17="",0,IF($H47&gt;$E$17,0,IF($H47-$E$17&lt;-3,0,OFFSET(Extras!$E$3,0,'Scenario 4'!$H47-'Scenario 4'!$E$17))))</f>
        <v>0</v>
      </c>
      <c r="BF80" s="16">
        <f ca="1">IF($E$18="",0,IF($H47&gt;$E$18,0,IF($H47-$E$18&lt;-3,0,OFFSET(Extras!$E$3,0,'Scenario 4'!$H47-'Scenario 4'!$E$18))))</f>
        <v>0</v>
      </c>
      <c r="BG80" s="16">
        <f ca="1">IF($E$19="",0,IF($H47&gt;$E$19,0,IF($H47-$E$19&lt;-3,0,OFFSET(Extras!$E$3,0,'Scenario 4'!$H47-'Scenario 4'!$E$19))))</f>
        <v>0</v>
      </c>
      <c r="BI80" s="145">
        <v>2021</v>
      </c>
      <c r="BJ80" s="16">
        <f ca="1">IF($G$14="",0,IF($H47&gt;$G$14,0,IF($H47-$G$14&lt;-3,0,OFFSET(Extras!$E$4,0,'Scenario 4'!$H47-'Scenario 4'!$G$14))))</f>
        <v>0</v>
      </c>
      <c r="BK80" s="16">
        <f ca="1">IF($G$15="",0,IF($H47&gt;$G$15,0,IF($H47-$G$15&lt;-3,0,OFFSET(Extras!$E$4,0,'Scenario 4'!$H47-'Scenario 4'!$G$15))))</f>
        <v>0</v>
      </c>
      <c r="BL80" s="16">
        <f ca="1">IF($G$16="",0,IF($H47&gt;$G$16,0,IF($H47-$G$16&lt;-3,0,OFFSET(Extras!$E$4,0,'Scenario 4'!$H47-'Scenario 4'!$G$16))))</f>
        <v>0</v>
      </c>
      <c r="BM80" s="16">
        <f ca="1">IF($G$17="",0,IF($H47&gt;$G$17,0,IF($H47-$G$17&lt;-3,0,OFFSET(Extras!$E$4,0,'Scenario 4'!$H47-'Scenario 4'!$G$17))))</f>
        <v>0</v>
      </c>
      <c r="BN80" s="16">
        <f ca="1">IF($G$18="",0,IF($H47&gt;$G$18,0,IF($H47-$G$18&lt;-3,0,OFFSET(Extras!$E$4,0,'Scenario 4'!$H47-'Scenario 4'!$G$18))))</f>
        <v>0</v>
      </c>
      <c r="BO80" s="16">
        <f ca="1">IF($G$19="",0,IF($H47&gt;$G$19,0,IF($H47-$G$19&lt;-3,0,OFFSET(Extras!$E$4,0,'Scenario 4'!$H47-'Scenario 4'!$G$19))))</f>
        <v>0</v>
      </c>
    </row>
    <row r="81" spans="1:67">
      <c r="A81" s="67"/>
      <c r="B81" s="67"/>
      <c r="C81" s="67"/>
      <c r="D81" s="67"/>
      <c r="E81" s="67"/>
      <c r="F81" s="67"/>
      <c r="G81" s="67"/>
      <c r="H81" s="20">
        <v>2022</v>
      </c>
      <c r="I81" s="16">
        <f ca="1">IF($H$14="","",HLOOKUP($H$14,'Capx - H2O'!$E$352:$AU$382,$H81-2015,FALSE)+BB81+BJ81)</f>
        <v>385000.00000000006</v>
      </c>
      <c r="J81" s="16">
        <f ca="1">IF($H$15="","",HLOOKUP($H$15,'Capx - H2O'!$E$352:$AU$382,$H81-2015,FALSE)+BC81+BK81)</f>
        <v>330000</v>
      </c>
      <c r="K81" s="16">
        <f ca="1">IF($H$16="","",HLOOKUP($H$16,'Capx - H2O'!$E$352:$AU$382,$H81-2015,FALSE)+BD81+BL81)</f>
        <v>330000</v>
      </c>
      <c r="L81" s="16">
        <f ca="1">IF($H$17="","",HLOOKUP($H$17,'Capx - H2O'!$E$352:$AU$382,$H81-2015,FALSE)+BE81+BM81)</f>
        <v>0</v>
      </c>
      <c r="M81" s="16">
        <f ca="1">IF($H$18="","",HLOOKUP($H$18,'Capx - H2O'!$E$352:$AU$382,$H81-2015,FALSE)+BF81+BN81)</f>
        <v>1434080.8032</v>
      </c>
      <c r="N81" s="16" t="str">
        <f>IF($H$19="","",HLOOKUP($H$19,'Capx - H2O'!$E$352:$AU$382,$H81-2015,FALSE)+BG81+BO81)</f>
        <v/>
      </c>
      <c r="O81" s="67"/>
      <c r="P81" s="67"/>
      <c r="Q81" s="67"/>
      <c r="R81" s="67"/>
      <c r="BA81" s="145">
        <v>2022</v>
      </c>
      <c r="BB81" s="16">
        <f ca="1">IF($E$14="",0,IF($H48&gt;$E$14,0,IF($H48-$E$14&lt;-3,0,OFFSET(Extras!$E$3,0,'Scenario 4'!$H48-'Scenario 4'!$E$14))))</f>
        <v>0</v>
      </c>
      <c r="BC81" s="16">
        <f ca="1">IF($E$15="",0,IF($H48&gt;$E$15,0,IF($H48-$E$15&lt;-3,0,OFFSET(Extras!$E$3,0,'Scenario 4'!$H48-'Scenario 4'!$E$15))))</f>
        <v>0</v>
      </c>
      <c r="BD81" s="16">
        <f ca="1">IF($E$16="",0,IF($H48&gt;$E$16,0,IF($H48-$E$16&lt;-3,0,OFFSET(Extras!$E$3,0,'Scenario 4'!$H48-'Scenario 4'!$E$16))))</f>
        <v>0</v>
      </c>
      <c r="BE81" s="16">
        <f ca="1">IF($E$17="",0,IF($H48&gt;$E$17,0,IF($H48-$E$17&lt;-3,0,OFFSET(Extras!$E$3,0,'Scenario 4'!$H48-'Scenario 4'!$E$17))))</f>
        <v>0</v>
      </c>
      <c r="BF81" s="16">
        <f ca="1">IF($E$18="",0,IF($H48&gt;$E$18,0,IF($H48-$E$18&lt;-3,0,OFFSET(Extras!$E$3,0,'Scenario 4'!$H48-'Scenario 4'!$E$18))))</f>
        <v>0</v>
      </c>
      <c r="BG81" s="16">
        <f ca="1">IF($E$19="",0,IF($H48&gt;$E$19,0,IF($H48-$E$19&lt;-3,0,OFFSET(Extras!$E$3,0,'Scenario 4'!$H48-'Scenario 4'!$E$19))))</f>
        <v>0</v>
      </c>
      <c r="BI81" s="145">
        <v>2022</v>
      </c>
      <c r="BJ81" s="16">
        <f ca="1">IF($G$14="",0,IF($H48&gt;$G$14,0,IF($H48-$G$14&lt;-3,0,OFFSET(Extras!$E$4,0,'Scenario 4'!$H48-'Scenario 4'!$G$14))))</f>
        <v>0</v>
      </c>
      <c r="BK81" s="16">
        <f ca="1">IF($G$15="",0,IF($H48&gt;$G$15,0,IF($H48-$G$15&lt;-3,0,OFFSET(Extras!$E$4,0,'Scenario 4'!$H48-'Scenario 4'!$G$15))))</f>
        <v>0</v>
      </c>
      <c r="BL81" s="16">
        <f ca="1">IF($G$16="",0,IF($H48&gt;$G$16,0,IF($H48-$G$16&lt;-3,0,OFFSET(Extras!$E$4,0,'Scenario 4'!$H48-'Scenario 4'!$G$16))))</f>
        <v>0</v>
      </c>
      <c r="BM81" s="16">
        <f ca="1">IF($G$17="",0,IF($H48&gt;$G$17,0,IF($H48-$G$17&lt;-3,0,OFFSET(Extras!$E$4,0,'Scenario 4'!$H48-'Scenario 4'!$G$17))))</f>
        <v>0</v>
      </c>
      <c r="BN81" s="16">
        <f ca="1">IF($G$18="",0,IF($H48&gt;$G$18,0,IF($H48-$G$18&lt;-3,0,OFFSET(Extras!$E$4,0,'Scenario 4'!$H48-'Scenario 4'!$G$18))))</f>
        <v>0</v>
      </c>
      <c r="BO81" s="16">
        <f ca="1">IF($G$19="",0,IF($H48&gt;$G$19,0,IF($H48-$G$19&lt;-3,0,OFFSET(Extras!$E$4,0,'Scenario 4'!$H48-'Scenario 4'!$G$19))))</f>
        <v>0</v>
      </c>
    </row>
    <row r="82" spans="1:67">
      <c r="A82" s="67"/>
      <c r="B82" s="67"/>
      <c r="C82" s="67"/>
      <c r="D82" s="67"/>
      <c r="E82" s="67"/>
      <c r="F82" s="67"/>
      <c r="G82" s="67"/>
      <c r="H82" s="20">
        <v>2023</v>
      </c>
      <c r="I82" s="16">
        <f ca="1">IF($H$14="","",HLOOKUP($H$14,'Capx - H2O'!$E$352:$AU$382,$H82-2015,FALSE)+BB82+BJ82)</f>
        <v>392000.00000000006</v>
      </c>
      <c r="J82" s="16">
        <f ca="1">IF($H$15="","",HLOOKUP($H$15,'Capx - H2O'!$E$352:$AU$382,$H82-2015,FALSE)+BC82+BK82)</f>
        <v>336000.00000000006</v>
      </c>
      <c r="K82" s="16">
        <f ca="1">IF($H$16="","",HLOOKUP($H$16,'Capx - H2O'!$E$352:$AU$382,$H82-2015,FALSE)+BD82+BL82)</f>
        <v>0</v>
      </c>
      <c r="L82" s="16">
        <f ca="1">IF($H$17="","",HLOOKUP($H$17,'Capx - H2O'!$E$352:$AU$382,$H82-2015,FALSE)+BE82+BM82)</f>
        <v>0</v>
      </c>
      <c r="M82" s="16">
        <f ca="1">IF($H$18="","",HLOOKUP($H$18,'Capx - H2O'!$E$352:$AU$382,$H82-2015,FALSE)+BF82+BN82)</f>
        <v>336000.00000000006</v>
      </c>
      <c r="N82" s="16" t="str">
        <f>IF($H$19="","",HLOOKUP($H$19,'Capx - H2O'!$E$352:$AU$382,$H82-2015,FALSE)+BG82+BO82)</f>
        <v/>
      </c>
      <c r="O82" s="67"/>
      <c r="P82" s="67"/>
      <c r="Q82" s="67"/>
      <c r="R82" s="67"/>
      <c r="BA82" s="145">
        <v>2023</v>
      </c>
      <c r="BB82" s="16">
        <f ca="1">IF($E$14="",0,IF($H49&gt;$E$14,0,IF($H49-$E$14&lt;-3,0,OFFSET(Extras!$E$3,0,'Scenario 4'!$H49-'Scenario 4'!$E$14))))</f>
        <v>0</v>
      </c>
      <c r="BC82" s="16">
        <f ca="1">IF($E$15="",0,IF($H49&gt;$E$15,0,IF($H49-$E$15&lt;-3,0,OFFSET(Extras!$E$3,0,'Scenario 4'!$H49-'Scenario 4'!$E$15))))</f>
        <v>0</v>
      </c>
      <c r="BD82" s="16">
        <f ca="1">IF($E$16="",0,IF($H49&gt;$E$16,0,IF($H49-$E$16&lt;-3,0,OFFSET(Extras!$E$3,0,'Scenario 4'!$H49-'Scenario 4'!$E$16))))</f>
        <v>0</v>
      </c>
      <c r="BE82" s="16">
        <f ca="1">IF($E$17="",0,IF($H49&gt;$E$17,0,IF($H49-$E$17&lt;-3,0,OFFSET(Extras!$E$3,0,'Scenario 4'!$H49-'Scenario 4'!$E$17))))</f>
        <v>0</v>
      </c>
      <c r="BF82" s="16">
        <f ca="1">IF($E$18="",0,IF($H49&gt;$E$18,0,IF($H49-$E$18&lt;-3,0,OFFSET(Extras!$E$3,0,'Scenario 4'!$H49-'Scenario 4'!$E$18))))</f>
        <v>0</v>
      </c>
      <c r="BG82" s="16">
        <f ca="1">IF($E$19="",0,IF($H49&gt;$E$19,0,IF($H49-$E$19&lt;-3,0,OFFSET(Extras!$E$3,0,'Scenario 4'!$H49-'Scenario 4'!$E$19))))</f>
        <v>0</v>
      </c>
      <c r="BI82" s="145">
        <v>2023</v>
      </c>
      <c r="BJ82" s="16">
        <f ca="1">IF($G$14="",0,IF($H49&gt;$G$14,0,IF($H49-$G$14&lt;-3,0,OFFSET(Extras!$E$4,0,'Scenario 4'!$H49-'Scenario 4'!$G$14))))</f>
        <v>0</v>
      </c>
      <c r="BK82" s="16">
        <f ca="1">IF($G$15="",0,IF($H49&gt;$G$15,0,IF($H49-$G$15&lt;-3,0,OFFSET(Extras!$E$4,0,'Scenario 4'!$H49-'Scenario 4'!$G$15))))</f>
        <v>0</v>
      </c>
      <c r="BL82" s="16">
        <f ca="1">IF($G$16="",0,IF($H49&gt;$G$16,0,IF($H49-$G$16&lt;-3,0,OFFSET(Extras!$E$4,0,'Scenario 4'!$H49-'Scenario 4'!$G$16))))</f>
        <v>0</v>
      </c>
      <c r="BM82" s="16">
        <f ca="1">IF($G$17="",0,IF($H49&gt;$G$17,0,IF($H49-$G$17&lt;-3,0,OFFSET(Extras!$E$4,0,'Scenario 4'!$H49-'Scenario 4'!$G$17))))</f>
        <v>0</v>
      </c>
      <c r="BN82" s="16">
        <f ca="1">IF($G$18="",0,IF($H49&gt;$G$18,0,IF($H49-$G$18&lt;-3,0,OFFSET(Extras!$E$4,0,'Scenario 4'!$H49-'Scenario 4'!$G$18))))</f>
        <v>0</v>
      </c>
      <c r="BO82" s="16">
        <f ca="1">IF($G$19="",0,IF($H49&gt;$G$19,0,IF($H49-$G$19&lt;-3,0,OFFSET(Extras!$E$4,0,'Scenario 4'!$H49-'Scenario 4'!$G$19))))</f>
        <v>0</v>
      </c>
    </row>
    <row r="83" spans="1:67">
      <c r="A83" s="67"/>
      <c r="B83" s="67"/>
      <c r="C83" s="67"/>
      <c r="D83" s="67"/>
      <c r="E83" s="67"/>
      <c r="F83" s="67"/>
      <c r="G83" s="67"/>
      <c r="H83" s="20">
        <v>2024</v>
      </c>
      <c r="I83" s="16">
        <f ca="1">IF($H$14="","",HLOOKUP($H$14,'Capx - H2O'!$E$352:$AU$382,$H83-2015,FALSE)+BB83+BJ83)</f>
        <v>1490685.6676492798</v>
      </c>
      <c r="J83" s="16">
        <f ca="1">IF($H$15="","",HLOOKUP($H$15,'Capx - H2O'!$E$352:$AU$382,$H83-2015,FALSE)+BC83+BK83)</f>
        <v>0</v>
      </c>
      <c r="K83" s="16">
        <f ca="1">IF($H$16="","",HLOOKUP($H$16,'Capx - H2O'!$E$352:$AU$382,$H83-2015,FALSE)+BD83+BL83)</f>
        <v>0</v>
      </c>
      <c r="L83" s="16">
        <f ca="1">IF($H$17="","",HLOOKUP($H$17,'Capx - H2O'!$E$352:$AU$382,$H83-2015,FALSE)+BE83+BM83)</f>
        <v>0</v>
      </c>
      <c r="M83" s="16">
        <f ca="1">IF($H$18="","",HLOOKUP($H$18,'Capx - H2O'!$E$352:$AU$382,$H83-2015,FALSE)+BF83+BN83)</f>
        <v>342000.00000000006</v>
      </c>
      <c r="N83" s="16" t="str">
        <f>IF($H$19="","",HLOOKUP($H$19,'Capx - H2O'!$E$352:$AU$382,$H83-2015,FALSE)+BG83+BO83)</f>
        <v/>
      </c>
      <c r="O83" s="67"/>
      <c r="P83" s="67"/>
      <c r="Q83" s="67"/>
      <c r="R83" s="67"/>
      <c r="BA83" s="145">
        <v>2024</v>
      </c>
      <c r="BB83" s="16">
        <f ca="1">IF($E$14="",0,IF($H50&gt;$E$14,0,IF($H50-$E$14&lt;-3,0,OFFSET(Extras!$E$3,0,'Scenario 4'!$H50-'Scenario 4'!$E$14))))</f>
        <v>0</v>
      </c>
      <c r="BC83" s="16">
        <f ca="1">IF($E$15="",0,IF($H50&gt;$E$15,0,IF($H50-$E$15&lt;-3,0,OFFSET(Extras!$E$3,0,'Scenario 4'!$H50-'Scenario 4'!$E$15))))</f>
        <v>0</v>
      </c>
      <c r="BD83" s="16">
        <f ca="1">IF($E$16="",0,IF($H50&gt;$E$16,0,IF($H50-$E$16&lt;-3,0,OFFSET(Extras!$E$3,0,'Scenario 4'!$H50-'Scenario 4'!$E$16))))</f>
        <v>0</v>
      </c>
      <c r="BE83" s="16">
        <f ca="1">IF($E$17="",0,IF($H50&gt;$E$17,0,IF($H50-$E$17&lt;-3,0,OFFSET(Extras!$E$3,0,'Scenario 4'!$H50-'Scenario 4'!$E$17))))</f>
        <v>0</v>
      </c>
      <c r="BF83" s="16">
        <f ca="1">IF($E$18="",0,IF($H50&gt;$E$18,0,IF($H50-$E$18&lt;-3,0,OFFSET(Extras!$E$3,0,'Scenario 4'!$H50-'Scenario 4'!$E$18))))</f>
        <v>0</v>
      </c>
      <c r="BG83" s="16">
        <f ca="1">IF($E$19="",0,IF($H50&gt;$E$19,0,IF($H50-$E$19&lt;-3,0,OFFSET(Extras!$E$3,0,'Scenario 4'!$H50-'Scenario 4'!$E$19))))</f>
        <v>0</v>
      </c>
      <c r="BI83" s="145">
        <v>2024</v>
      </c>
      <c r="BJ83" s="16">
        <f ca="1">IF($G$14="",0,IF($H50&gt;$G$14,0,IF($H50-$G$14&lt;-3,0,OFFSET(Extras!$E$4,0,'Scenario 4'!$H50-'Scenario 4'!$G$14))))</f>
        <v>0</v>
      </c>
      <c r="BK83" s="16">
        <f ca="1">IF($G$15="",0,IF($H50&gt;$G$15,0,IF($H50-$G$15&lt;-3,0,OFFSET(Extras!$E$4,0,'Scenario 4'!$H50-'Scenario 4'!$G$15))))</f>
        <v>0</v>
      </c>
      <c r="BL83" s="16">
        <f ca="1">IF($G$16="",0,IF($H50&gt;$G$16,0,IF($H50-$G$16&lt;-3,0,OFFSET(Extras!$E$4,0,'Scenario 4'!$H50-'Scenario 4'!$G$16))))</f>
        <v>0</v>
      </c>
      <c r="BM83" s="16">
        <f ca="1">IF($G$17="",0,IF($H50&gt;$G$17,0,IF($H50-$G$17&lt;-3,0,OFFSET(Extras!$E$4,0,'Scenario 4'!$H50-'Scenario 4'!$G$17))))</f>
        <v>0</v>
      </c>
      <c r="BN83" s="16">
        <f ca="1">IF($G$18="",0,IF($H50&gt;$G$18,0,IF($H50-$G$18&lt;-3,0,OFFSET(Extras!$E$4,0,'Scenario 4'!$H50-'Scenario 4'!$G$18))))</f>
        <v>0</v>
      </c>
      <c r="BO83" s="16">
        <f ca="1">IF($G$19="",0,IF($H50&gt;$G$19,0,IF($H50-$G$19&lt;-3,0,OFFSET(Extras!$E$4,0,'Scenario 4'!$H50-'Scenario 4'!$G$19))))</f>
        <v>0</v>
      </c>
    </row>
    <row r="84" spans="1:67">
      <c r="A84" s="67"/>
      <c r="B84" s="67"/>
      <c r="C84" s="67"/>
      <c r="D84" s="67"/>
      <c r="E84" s="67"/>
      <c r="F84" s="67"/>
      <c r="G84" s="67"/>
      <c r="H84" s="20">
        <v>2025</v>
      </c>
      <c r="I84" s="16">
        <f ca="1">IF($H$14="","",HLOOKUP($H$14,'Capx - H2O'!$E$352:$AU$382,$H84-2015,FALSE)+BB84+BJ84)</f>
        <v>0</v>
      </c>
      <c r="J84" s="16">
        <f ca="1">IF($H$15="","",HLOOKUP($H$15,'Capx - H2O'!$E$352:$AU$382,$H84-2015,FALSE)+BC84+BK84)</f>
        <v>0</v>
      </c>
      <c r="K84" s="16">
        <f ca="1">IF($H$16="","",HLOOKUP($H$16,'Capx - H2O'!$E$352:$AU$382,$H84-2015,FALSE)+BD84+BL84)</f>
        <v>0</v>
      </c>
      <c r="L84" s="16">
        <f ca="1">IF($H$17="","",HLOOKUP($H$17,'Capx - H2O'!$E$352:$AU$382,$H84-2015,FALSE)+BE84+BM84)</f>
        <v>0</v>
      </c>
      <c r="M84" s="16">
        <f ca="1">IF($H$18="","",HLOOKUP($H$18,'Capx - H2O'!$E$352:$AU$382,$H84-2015,FALSE)+BF84+BN84)</f>
        <v>348000</v>
      </c>
      <c r="N84" s="16" t="str">
        <f>IF($H$19="","",HLOOKUP($H$19,'Capx - H2O'!$E$352:$AU$382,$H84-2015,FALSE)+BG84+BO84)</f>
        <v/>
      </c>
      <c r="O84" s="67"/>
      <c r="P84" s="67"/>
      <c r="Q84" s="67"/>
      <c r="R84" s="67"/>
      <c r="BA84" s="145">
        <v>2025</v>
      </c>
      <c r="BB84" s="16">
        <f ca="1">IF($E$14="",0,IF($H51&gt;$E$14,0,IF($H51-$E$14&lt;-3,0,OFFSET(Extras!$E$3,0,'Scenario 4'!$H51-'Scenario 4'!$E$14))))</f>
        <v>0</v>
      </c>
      <c r="BC84" s="16">
        <f ca="1">IF($E$15="",0,IF($H51&gt;$E$15,0,IF($H51-$E$15&lt;-3,0,OFFSET(Extras!$E$3,0,'Scenario 4'!$H51-'Scenario 4'!$E$15))))</f>
        <v>0</v>
      </c>
      <c r="BD84" s="16">
        <f ca="1">IF($E$16="",0,IF($H51&gt;$E$16,0,IF($H51-$E$16&lt;-3,0,OFFSET(Extras!$E$3,0,'Scenario 4'!$H51-'Scenario 4'!$E$16))))</f>
        <v>0</v>
      </c>
      <c r="BE84" s="16">
        <f ca="1">IF($E$17="",0,IF($H51&gt;$E$17,0,IF($H51-$E$17&lt;-3,0,OFFSET(Extras!$E$3,0,'Scenario 4'!$H51-'Scenario 4'!$E$17))))</f>
        <v>0</v>
      </c>
      <c r="BF84" s="16">
        <f ca="1">IF($E$18="",0,IF($H51&gt;$E$18,0,IF($H51-$E$18&lt;-3,0,OFFSET(Extras!$E$3,0,'Scenario 4'!$H51-'Scenario 4'!$E$18))))</f>
        <v>0</v>
      </c>
      <c r="BG84" s="16">
        <f ca="1">IF($E$19="",0,IF($H51&gt;$E$19,0,IF($H51-$E$19&lt;-3,0,OFFSET(Extras!$E$3,0,'Scenario 4'!$H51-'Scenario 4'!$E$19))))</f>
        <v>0</v>
      </c>
      <c r="BI84" s="145">
        <v>2025</v>
      </c>
      <c r="BJ84" s="16">
        <f ca="1">IF($G$14="",0,IF($H51&gt;$G$14,0,IF($H51-$G$14&lt;-3,0,OFFSET(Extras!$E$4,0,'Scenario 4'!$H51-'Scenario 4'!$G$14))))</f>
        <v>0</v>
      </c>
      <c r="BK84" s="16">
        <f ca="1">IF($G$15="",0,IF($H51&gt;$G$15,0,IF($H51-$G$15&lt;-3,0,OFFSET(Extras!$E$4,0,'Scenario 4'!$H51-'Scenario 4'!$G$15))))</f>
        <v>0</v>
      </c>
      <c r="BL84" s="16">
        <f ca="1">IF($G$16="",0,IF($H51&gt;$G$16,0,IF($H51-$G$16&lt;-3,0,OFFSET(Extras!$E$4,0,'Scenario 4'!$H51-'Scenario 4'!$G$16))))</f>
        <v>0</v>
      </c>
      <c r="BM84" s="16">
        <f ca="1">IF($G$17="",0,IF($H51&gt;$G$17,0,IF($H51-$G$17&lt;-3,0,OFFSET(Extras!$E$4,0,'Scenario 4'!$H51-'Scenario 4'!$G$17))))</f>
        <v>0</v>
      </c>
      <c r="BN84" s="16">
        <f ca="1">IF($G$18="",0,IF($H51&gt;$G$18,0,IF($H51-$G$18&lt;-3,0,OFFSET(Extras!$E$4,0,'Scenario 4'!$H51-'Scenario 4'!$G$18))))</f>
        <v>0</v>
      </c>
      <c r="BO84" s="16">
        <f ca="1">IF($G$19="",0,IF($H51&gt;$G$19,0,IF($H51-$G$19&lt;-3,0,OFFSET(Extras!$E$4,0,'Scenario 4'!$H51-'Scenario 4'!$G$19))))</f>
        <v>0</v>
      </c>
    </row>
    <row r="85" spans="1:67">
      <c r="A85" s="67"/>
      <c r="B85" s="67"/>
      <c r="C85" s="67"/>
      <c r="D85" s="67"/>
      <c r="E85" s="67"/>
      <c r="F85" s="67"/>
      <c r="G85" s="67"/>
      <c r="H85" s="20">
        <v>2026</v>
      </c>
      <c r="I85" s="16">
        <f ca="1">IF($H$14="","",HLOOKUP($H$14,'Capx - H2O'!$E$352:$AU$382,$H85-2015,FALSE)+BB85+BJ85)</f>
        <v>0</v>
      </c>
      <c r="J85" s="16">
        <f ca="1">IF($H$15="","",HLOOKUP($H$15,'Capx - H2O'!$E$352:$AU$382,$H85-2015,FALSE)+BC85+BK85)</f>
        <v>0</v>
      </c>
      <c r="K85" s="16">
        <f ca="1">IF($H$16="","",HLOOKUP($H$16,'Capx - H2O'!$E$352:$AU$382,$H85-2015,FALSE)+BD85+BL85)</f>
        <v>0</v>
      </c>
      <c r="L85" s="16">
        <f ca="1">IF($H$17="","",HLOOKUP($H$17,'Capx - H2O'!$E$352:$AU$382,$H85-2015,FALSE)+BE85+BM85)</f>
        <v>0</v>
      </c>
      <c r="M85" s="16">
        <f ca="1">IF($H$18="","",HLOOKUP($H$18,'Capx - H2O'!$E$352:$AU$382,$H85-2015,FALSE)+BF85+BN85)</f>
        <v>354000</v>
      </c>
      <c r="N85" s="16" t="str">
        <f>IF($H$19="","",HLOOKUP($H$19,'Capx - H2O'!$E$352:$AU$382,$H85-2015,FALSE)+BG85+BO85)</f>
        <v/>
      </c>
      <c r="O85" s="67"/>
      <c r="P85" s="67"/>
      <c r="Q85" s="67"/>
      <c r="R85" s="67"/>
      <c r="BA85" s="145">
        <v>2026</v>
      </c>
      <c r="BB85" s="16">
        <f ca="1">IF($E$14="",0,IF($H52&gt;$E$14,0,IF($H52-$E$14&lt;-3,0,OFFSET(Extras!$E$3,0,'Scenario 4'!$H52-'Scenario 4'!$E$14))))</f>
        <v>0</v>
      </c>
      <c r="BC85" s="16">
        <f ca="1">IF($E$15="",0,IF($H52&gt;$E$15,0,IF($H52-$E$15&lt;-3,0,OFFSET(Extras!$E$3,0,'Scenario 4'!$H52-'Scenario 4'!$E$15))))</f>
        <v>0</v>
      </c>
      <c r="BD85" s="16">
        <f ca="1">IF($E$16="",0,IF($H52&gt;$E$16,0,IF($H52-$E$16&lt;-3,0,OFFSET(Extras!$E$3,0,'Scenario 4'!$H52-'Scenario 4'!$E$16))))</f>
        <v>0</v>
      </c>
      <c r="BE85" s="16">
        <f ca="1">IF($E$17="",0,IF($H52&gt;$E$17,0,IF($H52-$E$17&lt;-3,0,OFFSET(Extras!$E$3,0,'Scenario 4'!$H52-'Scenario 4'!$E$17))))</f>
        <v>0</v>
      </c>
      <c r="BF85" s="16">
        <f ca="1">IF($E$18="",0,IF($H52&gt;$E$18,0,IF($H52-$E$18&lt;-3,0,OFFSET(Extras!$E$3,0,'Scenario 4'!$H52-'Scenario 4'!$E$18))))</f>
        <v>0</v>
      </c>
      <c r="BG85" s="16">
        <f ca="1">IF($E$19="",0,IF($H52&gt;$E$19,0,IF($H52-$E$19&lt;-3,0,OFFSET(Extras!$E$3,0,'Scenario 4'!$H52-'Scenario 4'!$E$19))))</f>
        <v>0</v>
      </c>
      <c r="BI85" s="145">
        <v>2026</v>
      </c>
      <c r="BJ85" s="16">
        <f ca="1">IF($G$14="",0,IF($H52&gt;$G$14,0,IF($H52-$G$14&lt;-3,0,OFFSET(Extras!$E$4,0,'Scenario 4'!$H52-'Scenario 4'!$G$14))))</f>
        <v>0</v>
      </c>
      <c r="BK85" s="16">
        <f ca="1">IF($G$15="",0,IF($H52&gt;$G$15,0,IF($H52-$G$15&lt;-3,0,OFFSET(Extras!$E$4,0,'Scenario 4'!$H52-'Scenario 4'!$G$15))))</f>
        <v>0</v>
      </c>
      <c r="BL85" s="16">
        <f ca="1">IF($G$16="",0,IF($H52&gt;$G$16,0,IF($H52-$G$16&lt;-3,0,OFFSET(Extras!$E$4,0,'Scenario 4'!$H52-'Scenario 4'!$G$16))))</f>
        <v>0</v>
      </c>
      <c r="BM85" s="16">
        <f ca="1">IF($G$17="",0,IF($H52&gt;$G$17,0,IF($H52-$G$17&lt;-3,0,OFFSET(Extras!$E$4,0,'Scenario 4'!$H52-'Scenario 4'!$G$17))))</f>
        <v>0</v>
      </c>
      <c r="BN85" s="16">
        <f ca="1">IF($G$18="",0,IF($H52&gt;$G$18,0,IF($H52-$G$18&lt;-3,0,OFFSET(Extras!$E$4,0,'Scenario 4'!$H52-'Scenario 4'!$G$18))))</f>
        <v>0</v>
      </c>
      <c r="BO85" s="16">
        <f ca="1">IF($G$19="",0,IF($H52&gt;$G$19,0,IF($H52-$G$19&lt;-3,0,OFFSET(Extras!$E$4,0,'Scenario 4'!$H52-'Scenario 4'!$G$19))))</f>
        <v>0</v>
      </c>
    </row>
    <row r="86" spans="1:67">
      <c r="A86" s="67"/>
      <c r="B86" s="67"/>
      <c r="C86" s="67"/>
      <c r="D86" s="67"/>
      <c r="E86" s="67"/>
      <c r="F86" s="67"/>
      <c r="G86" s="67"/>
      <c r="H86" s="20">
        <v>2027</v>
      </c>
      <c r="I86" s="16">
        <f ca="1">IF($H$14="","",HLOOKUP($H$14,'Capx - H2O'!$E$352:$AU$382,$H86-2015,FALSE)+BB86+BJ86)</f>
        <v>0</v>
      </c>
      <c r="J86" s="16">
        <f ca="1">IF($H$15="","",HLOOKUP($H$15,'Capx - H2O'!$E$352:$AU$382,$H86-2015,FALSE)+BC86+BK86)</f>
        <v>0</v>
      </c>
      <c r="K86" s="16">
        <f ca="1">IF($H$16="","",HLOOKUP($H$16,'Capx - H2O'!$E$352:$AU$382,$H86-2015,FALSE)+BD86+BL86)</f>
        <v>0</v>
      </c>
      <c r="L86" s="16">
        <f ca="1">IF($H$17="","",HLOOKUP($H$17,'Capx - H2O'!$E$352:$AU$382,$H86-2015,FALSE)+BE86+BM86)</f>
        <v>0</v>
      </c>
      <c r="M86" s="16">
        <f ca="1">IF($H$18="","",HLOOKUP($H$18,'Capx - H2O'!$E$352:$AU$382,$H86-2015,FALSE)+BF86+BN86)</f>
        <v>0</v>
      </c>
      <c r="N86" s="16" t="str">
        <f>IF($H$19="","",HLOOKUP($H$19,'Capx - H2O'!$E$352:$AU$382,$H86-2015,FALSE)+BG86+BO86)</f>
        <v/>
      </c>
      <c r="O86" s="67"/>
      <c r="P86" s="67"/>
      <c r="Q86" s="67"/>
      <c r="R86" s="67"/>
      <c r="BA86" s="145">
        <v>2027</v>
      </c>
      <c r="BB86" s="16">
        <f ca="1">IF($E$14="",0,IF($H53&gt;$E$14,0,IF($H53-$E$14&lt;-3,0,OFFSET(Extras!$E$3,0,'Scenario 4'!$H53-'Scenario 4'!$E$14))))</f>
        <v>0</v>
      </c>
      <c r="BC86" s="16">
        <f ca="1">IF($E$15="",0,IF($H53&gt;$E$15,0,IF($H53-$E$15&lt;-3,0,OFFSET(Extras!$E$3,0,'Scenario 4'!$H53-'Scenario 4'!$E$15))))</f>
        <v>0</v>
      </c>
      <c r="BD86" s="16">
        <f ca="1">IF($E$16="",0,IF($H53&gt;$E$16,0,IF($H53-$E$16&lt;-3,0,OFFSET(Extras!$E$3,0,'Scenario 4'!$H53-'Scenario 4'!$E$16))))</f>
        <v>0</v>
      </c>
      <c r="BE86" s="16">
        <f ca="1">IF($E$17="",0,IF($H53&gt;$E$17,0,IF($H53-$E$17&lt;-3,0,OFFSET(Extras!$E$3,0,'Scenario 4'!$H53-'Scenario 4'!$E$17))))</f>
        <v>0</v>
      </c>
      <c r="BF86" s="16">
        <f ca="1">IF($E$18="",0,IF($H53&gt;$E$18,0,IF($H53-$E$18&lt;-3,0,OFFSET(Extras!$E$3,0,'Scenario 4'!$H53-'Scenario 4'!$E$18))))</f>
        <v>0</v>
      </c>
      <c r="BG86" s="16">
        <f ca="1">IF($E$19="",0,IF($H53&gt;$E$19,0,IF($H53-$E$19&lt;-3,0,OFFSET(Extras!$E$3,0,'Scenario 4'!$H53-'Scenario 4'!$E$19))))</f>
        <v>0</v>
      </c>
      <c r="BI86" s="145">
        <v>2027</v>
      </c>
      <c r="BJ86" s="16">
        <f ca="1">IF($G$14="",0,IF($H53&gt;$G$14,0,IF($H53-$G$14&lt;-3,0,OFFSET(Extras!$E$4,0,'Scenario 4'!$H53-'Scenario 4'!$G$14))))</f>
        <v>0</v>
      </c>
      <c r="BK86" s="16">
        <f ca="1">IF($G$15="",0,IF($H53&gt;$G$15,0,IF($H53-$G$15&lt;-3,0,OFFSET(Extras!$E$4,0,'Scenario 4'!$H53-'Scenario 4'!$G$15))))</f>
        <v>0</v>
      </c>
      <c r="BL86" s="16">
        <f ca="1">IF($G$16="",0,IF($H53&gt;$G$16,0,IF($H53-$G$16&lt;-3,0,OFFSET(Extras!$E$4,0,'Scenario 4'!$H53-'Scenario 4'!$G$16))))</f>
        <v>0</v>
      </c>
      <c r="BM86" s="16">
        <f ca="1">IF($G$17="",0,IF($H53&gt;$G$17,0,IF($H53-$G$17&lt;-3,0,OFFSET(Extras!$E$4,0,'Scenario 4'!$H53-'Scenario 4'!$G$17))))</f>
        <v>0</v>
      </c>
      <c r="BN86" s="16">
        <f ca="1">IF($G$18="",0,IF($H53&gt;$G$18,0,IF($H53-$G$18&lt;-3,0,OFFSET(Extras!$E$4,0,'Scenario 4'!$H53-'Scenario 4'!$G$18))))</f>
        <v>0</v>
      </c>
      <c r="BO86" s="16">
        <f ca="1">IF($G$19="",0,IF($H53&gt;$G$19,0,IF($H53-$G$19&lt;-3,0,OFFSET(Extras!$E$4,0,'Scenario 4'!$H53-'Scenario 4'!$G$19))))</f>
        <v>0</v>
      </c>
    </row>
    <row r="87" spans="1:67">
      <c r="A87" s="67"/>
      <c r="B87" s="67"/>
      <c r="C87" s="67"/>
      <c r="D87" s="67"/>
      <c r="E87" s="67"/>
      <c r="F87" s="67"/>
      <c r="G87" s="67"/>
      <c r="H87" s="20">
        <v>2028</v>
      </c>
      <c r="I87" s="16">
        <f ca="1">IF($H$14="","",HLOOKUP($H$14,'Capx - H2O'!$E$352:$AU$382,$H87-2015,FALSE)+BB87+BJ87)</f>
        <v>0</v>
      </c>
      <c r="J87" s="16">
        <f ca="1">IF($H$15="","",HLOOKUP($H$15,'Capx - H2O'!$E$352:$AU$382,$H87-2015,FALSE)+BC87+BK87)</f>
        <v>0</v>
      </c>
      <c r="K87" s="16">
        <f ca="1">IF($H$16="","",HLOOKUP($H$16,'Capx - H2O'!$E$352:$AU$382,$H87-2015,FALSE)+BD87+BL87)</f>
        <v>0</v>
      </c>
      <c r="L87" s="16">
        <f ca="1">IF($H$17="","",HLOOKUP($H$17,'Capx - H2O'!$E$352:$AU$382,$H87-2015,FALSE)+BE87+BM87)</f>
        <v>0</v>
      </c>
      <c r="M87" s="16">
        <f ca="1">IF($H$18="","",HLOOKUP($H$18,'Capx - H2O'!$E$352:$AU$382,$H87-2015,FALSE)+BF87+BN87)</f>
        <v>0</v>
      </c>
      <c r="N87" s="16" t="str">
        <f>IF($H$19="","",HLOOKUP($H$19,'Capx - H2O'!$E$352:$AU$382,$H87-2015,FALSE)+BG87+BO87)</f>
        <v/>
      </c>
      <c r="O87" s="67"/>
      <c r="P87" s="67"/>
      <c r="Q87" s="67"/>
      <c r="R87" s="67"/>
      <c r="BA87" s="145">
        <v>2028</v>
      </c>
      <c r="BB87" s="16">
        <f ca="1">IF($E$14="",0,IF($H54&gt;$E$14,0,IF($H54-$E$14&lt;-3,0,OFFSET(Extras!$E$3,0,'Scenario 4'!$H54-'Scenario 4'!$E$14))))</f>
        <v>0</v>
      </c>
      <c r="BC87" s="16">
        <f ca="1">IF($E$15="",0,IF($H54&gt;$E$15,0,IF($H54-$E$15&lt;-3,0,OFFSET(Extras!$E$3,0,'Scenario 4'!$H54-'Scenario 4'!$E$15))))</f>
        <v>0</v>
      </c>
      <c r="BD87" s="16">
        <f ca="1">IF($E$16="",0,IF($H54&gt;$E$16,0,IF($H54-$E$16&lt;-3,0,OFFSET(Extras!$E$3,0,'Scenario 4'!$H54-'Scenario 4'!$E$16))))</f>
        <v>0</v>
      </c>
      <c r="BE87" s="16">
        <f ca="1">IF($E$17="",0,IF($H54&gt;$E$17,0,IF($H54-$E$17&lt;-3,0,OFFSET(Extras!$E$3,0,'Scenario 4'!$H54-'Scenario 4'!$E$17))))</f>
        <v>0</v>
      </c>
      <c r="BF87" s="16">
        <f ca="1">IF($E$18="",0,IF($H54&gt;$E$18,0,IF($H54-$E$18&lt;-3,0,OFFSET(Extras!$E$3,0,'Scenario 4'!$H54-'Scenario 4'!$E$18))))</f>
        <v>0</v>
      </c>
      <c r="BG87" s="16">
        <f ca="1">IF($E$19="",0,IF($H54&gt;$E$19,0,IF($H54-$E$19&lt;-3,0,OFFSET(Extras!$E$3,0,'Scenario 4'!$H54-'Scenario 4'!$E$19))))</f>
        <v>0</v>
      </c>
      <c r="BI87" s="145">
        <v>2028</v>
      </c>
      <c r="BJ87" s="16">
        <f ca="1">IF($G$14="",0,IF($H54&gt;$G$14,0,IF($H54-$G$14&lt;-3,0,OFFSET(Extras!$E$4,0,'Scenario 4'!$H54-'Scenario 4'!$G$14))))</f>
        <v>0</v>
      </c>
      <c r="BK87" s="16">
        <f ca="1">IF($G$15="",0,IF($H54&gt;$G$15,0,IF($H54-$G$15&lt;-3,0,OFFSET(Extras!$E$4,0,'Scenario 4'!$H54-'Scenario 4'!$G$15))))</f>
        <v>0</v>
      </c>
      <c r="BL87" s="16">
        <f ca="1">IF($G$16="",0,IF($H54&gt;$G$16,0,IF($H54-$G$16&lt;-3,0,OFFSET(Extras!$E$4,0,'Scenario 4'!$H54-'Scenario 4'!$G$16))))</f>
        <v>0</v>
      </c>
      <c r="BM87" s="16">
        <f ca="1">IF($G$17="",0,IF($H54&gt;$G$17,0,IF($H54-$G$17&lt;-3,0,OFFSET(Extras!$E$4,0,'Scenario 4'!$H54-'Scenario 4'!$G$17))))</f>
        <v>0</v>
      </c>
      <c r="BN87" s="16">
        <f ca="1">IF($G$18="",0,IF($H54&gt;$G$18,0,IF($H54-$G$18&lt;-3,0,OFFSET(Extras!$E$4,0,'Scenario 4'!$H54-'Scenario 4'!$G$18))))</f>
        <v>0</v>
      </c>
      <c r="BO87" s="16">
        <f ca="1">IF($G$19="",0,IF($H54&gt;$G$19,0,IF($H54-$G$19&lt;-3,0,OFFSET(Extras!$E$4,0,'Scenario 4'!$H54-'Scenario 4'!$G$19))))</f>
        <v>0</v>
      </c>
    </row>
    <row r="88" spans="1:67">
      <c r="A88" s="67"/>
      <c r="B88" s="67"/>
      <c r="C88" s="67"/>
      <c r="D88" s="67"/>
      <c r="E88" s="67"/>
      <c r="F88" s="67"/>
      <c r="G88" s="67"/>
      <c r="H88" s="20">
        <v>2029</v>
      </c>
      <c r="I88" s="16">
        <f ca="1">IF($H$14="","",HLOOKUP($H$14,'Capx - H2O'!$E$352:$AU$382,$H88-2015,FALSE)+BB88+BJ88)</f>
        <v>0</v>
      </c>
      <c r="J88" s="16">
        <f ca="1">IF($H$15="","",HLOOKUP($H$15,'Capx - H2O'!$E$352:$AU$382,$H88-2015,FALSE)+BC88+BK88)</f>
        <v>0</v>
      </c>
      <c r="K88" s="16">
        <f ca="1">IF($H$16="","",HLOOKUP($H$16,'Capx - H2O'!$E$352:$AU$382,$H88-2015,FALSE)+BD88+BL88)</f>
        <v>0</v>
      </c>
      <c r="L88" s="16">
        <f ca="1">IF($H$17="","",HLOOKUP($H$17,'Capx - H2O'!$E$352:$AU$382,$H88-2015,FALSE)+BE88+BM88)</f>
        <v>0</v>
      </c>
      <c r="M88" s="16">
        <f ca="1">IF($H$18="","",HLOOKUP($H$18,'Capx - H2O'!$E$352:$AU$382,$H88-2015,FALSE)+BF88+BN88)</f>
        <v>0</v>
      </c>
      <c r="N88" s="16" t="str">
        <f>IF($H$19="","",HLOOKUP($H$19,'Capx - H2O'!$E$352:$AU$382,$H88-2015,FALSE)+BG88+BO88)</f>
        <v/>
      </c>
      <c r="O88" s="67"/>
      <c r="P88" s="67"/>
      <c r="Q88" s="67"/>
      <c r="R88" s="67"/>
      <c r="BA88" s="145">
        <v>2029</v>
      </c>
      <c r="BB88" s="16">
        <f ca="1">IF($E$14="",0,IF($H55&gt;$E$14,0,IF($H55-$E$14&lt;-3,0,OFFSET(Extras!$E$3,0,'Scenario 4'!$H55-'Scenario 4'!$E$14))))</f>
        <v>0</v>
      </c>
      <c r="BC88" s="16">
        <f ca="1">IF($E$15="",0,IF($H55&gt;$E$15,0,IF($H55-$E$15&lt;-3,0,OFFSET(Extras!$E$3,0,'Scenario 4'!$H55-'Scenario 4'!$E$15))))</f>
        <v>0</v>
      </c>
      <c r="BD88" s="16">
        <f ca="1">IF($E$16="",0,IF($H55&gt;$E$16,0,IF($H55-$E$16&lt;-3,0,OFFSET(Extras!$E$3,0,'Scenario 4'!$H55-'Scenario 4'!$E$16))))</f>
        <v>0</v>
      </c>
      <c r="BE88" s="16">
        <f ca="1">IF($E$17="",0,IF($H55&gt;$E$17,0,IF($H55-$E$17&lt;-3,0,OFFSET(Extras!$E$3,0,'Scenario 4'!$H55-'Scenario 4'!$E$17))))</f>
        <v>0</v>
      </c>
      <c r="BF88" s="16">
        <f ca="1">IF($E$18="",0,IF($H55&gt;$E$18,0,IF($H55-$E$18&lt;-3,0,OFFSET(Extras!$E$3,0,'Scenario 4'!$H55-'Scenario 4'!$E$18))))</f>
        <v>0</v>
      </c>
      <c r="BG88" s="16">
        <f ca="1">IF($E$19="",0,IF($H55&gt;$E$19,0,IF($H55-$E$19&lt;-3,0,OFFSET(Extras!$E$3,0,'Scenario 4'!$H55-'Scenario 4'!$E$19))))</f>
        <v>0</v>
      </c>
      <c r="BI88" s="145">
        <v>2029</v>
      </c>
      <c r="BJ88" s="16">
        <f ca="1">IF($G$14="",0,IF($H55&gt;$G$14,0,IF($H55-$G$14&lt;-3,0,OFFSET(Extras!$E$4,0,'Scenario 4'!$H55-'Scenario 4'!$G$14))))</f>
        <v>0</v>
      </c>
      <c r="BK88" s="16">
        <f ca="1">IF($G$15="",0,IF($H55&gt;$G$15,0,IF($H55-$G$15&lt;-3,0,OFFSET(Extras!$E$4,0,'Scenario 4'!$H55-'Scenario 4'!$G$15))))</f>
        <v>0</v>
      </c>
      <c r="BL88" s="16">
        <f ca="1">IF($G$16="",0,IF($H55&gt;$G$16,0,IF($H55-$G$16&lt;-3,0,OFFSET(Extras!$E$4,0,'Scenario 4'!$H55-'Scenario 4'!$G$16))))</f>
        <v>0</v>
      </c>
      <c r="BM88" s="16">
        <f ca="1">IF($G$17="",0,IF($H55&gt;$G$17,0,IF($H55-$G$17&lt;-3,0,OFFSET(Extras!$E$4,0,'Scenario 4'!$H55-'Scenario 4'!$G$17))))</f>
        <v>0</v>
      </c>
      <c r="BN88" s="16">
        <f ca="1">IF($G$18="",0,IF($H55&gt;$G$18,0,IF($H55-$G$18&lt;-3,0,OFFSET(Extras!$E$4,0,'Scenario 4'!$H55-'Scenario 4'!$G$18))))</f>
        <v>0</v>
      </c>
      <c r="BO88" s="16">
        <f ca="1">IF($G$19="",0,IF($H55&gt;$G$19,0,IF($H55-$G$19&lt;-3,0,OFFSET(Extras!$E$4,0,'Scenario 4'!$H55-'Scenario 4'!$G$19))))</f>
        <v>0</v>
      </c>
    </row>
    <row r="89" spans="1:67">
      <c r="A89" s="67"/>
      <c r="B89" s="67"/>
      <c r="C89" s="67"/>
      <c r="D89" s="67"/>
      <c r="E89" s="67"/>
      <c r="F89" s="67"/>
      <c r="G89" s="67"/>
      <c r="H89" s="20">
        <v>2030</v>
      </c>
      <c r="I89" s="16">
        <f ca="1">IF($H$14="","",HLOOKUP($H$14,'Capx - H2O'!$E$352:$AU$382,$H89-2015,FALSE)+BB89+BJ89)</f>
        <v>0</v>
      </c>
      <c r="J89" s="16">
        <f ca="1">IF($H$15="","",HLOOKUP($H$15,'Capx - H2O'!$E$352:$AU$382,$H89-2015,FALSE)+BC89+BK89)</f>
        <v>0</v>
      </c>
      <c r="K89" s="16">
        <f ca="1">IF($H$16="","",HLOOKUP($H$16,'Capx - H2O'!$E$352:$AU$382,$H89-2015,FALSE)+BD89+BL89)</f>
        <v>0</v>
      </c>
      <c r="L89" s="16">
        <f ca="1">IF($H$17="","",HLOOKUP($H$17,'Capx - H2O'!$E$352:$AU$382,$H89-2015,FALSE)+BE89+BM89)</f>
        <v>0</v>
      </c>
      <c r="M89" s="16">
        <f ca="1">IF($H$18="","",HLOOKUP($H$18,'Capx - H2O'!$E$352:$AU$382,$H89-2015,FALSE)+BF89+BN89)</f>
        <v>0</v>
      </c>
      <c r="N89" s="16" t="str">
        <f>IF($H$19="","",HLOOKUP($H$19,'Capx - H2O'!$E$352:$AU$382,$H89-2015,FALSE)+BG89+BO89)</f>
        <v/>
      </c>
      <c r="O89" s="67"/>
      <c r="P89" s="67"/>
      <c r="Q89" s="67"/>
      <c r="R89" s="67"/>
      <c r="BA89" s="145">
        <v>2030</v>
      </c>
      <c r="BB89" s="16">
        <f ca="1">IF($E$14="",0,IF($H56&gt;$E$14,0,IF($H56-$E$14&lt;-3,0,OFFSET(Extras!$E$3,0,'Scenario 4'!$H56-'Scenario 4'!$E$14))))</f>
        <v>0</v>
      </c>
      <c r="BC89" s="16">
        <f ca="1">IF($E$15="",0,IF($H56&gt;$E$15,0,IF($H56-$E$15&lt;-3,0,OFFSET(Extras!$E$3,0,'Scenario 4'!$H56-'Scenario 4'!$E$15))))</f>
        <v>0</v>
      </c>
      <c r="BD89" s="16">
        <f ca="1">IF($E$16="",0,IF($H56&gt;$E$16,0,IF($H56-$E$16&lt;-3,0,OFFSET(Extras!$E$3,0,'Scenario 4'!$H56-'Scenario 4'!$E$16))))</f>
        <v>0</v>
      </c>
      <c r="BE89" s="16">
        <f ca="1">IF($E$17="",0,IF($H56&gt;$E$17,0,IF($H56-$E$17&lt;-3,0,OFFSET(Extras!$E$3,0,'Scenario 4'!$H56-'Scenario 4'!$E$17))))</f>
        <v>0</v>
      </c>
      <c r="BF89" s="16">
        <f ca="1">IF($E$18="",0,IF($H56&gt;$E$18,0,IF($H56-$E$18&lt;-3,0,OFFSET(Extras!$E$3,0,'Scenario 4'!$H56-'Scenario 4'!$E$18))))</f>
        <v>0</v>
      </c>
      <c r="BG89" s="16">
        <f ca="1">IF($E$19="",0,IF($H56&gt;$E$19,0,IF($H56-$E$19&lt;-3,0,OFFSET(Extras!$E$3,0,'Scenario 4'!$H56-'Scenario 4'!$E$19))))</f>
        <v>0</v>
      </c>
      <c r="BI89" s="145">
        <v>2030</v>
      </c>
      <c r="BJ89" s="16">
        <f ca="1">IF($G$14="",0,IF($H56&gt;$G$14,0,IF($H56-$G$14&lt;-3,0,OFFSET(Extras!$E$4,0,'Scenario 4'!$H56-'Scenario 4'!$G$14))))</f>
        <v>0</v>
      </c>
      <c r="BK89" s="16">
        <f ca="1">IF($G$15="",0,IF($H56&gt;$G$15,0,IF($H56-$G$15&lt;-3,0,OFFSET(Extras!$E$4,0,'Scenario 4'!$H56-'Scenario 4'!$G$15))))</f>
        <v>0</v>
      </c>
      <c r="BL89" s="16">
        <f ca="1">IF($G$16="",0,IF($H56&gt;$G$16,0,IF($H56-$G$16&lt;-3,0,OFFSET(Extras!$E$4,0,'Scenario 4'!$H56-'Scenario 4'!$G$16))))</f>
        <v>0</v>
      </c>
      <c r="BM89" s="16">
        <f ca="1">IF($G$17="",0,IF($H56&gt;$G$17,0,IF($H56-$G$17&lt;-3,0,OFFSET(Extras!$E$4,0,'Scenario 4'!$H56-'Scenario 4'!$G$17))))</f>
        <v>0</v>
      </c>
      <c r="BN89" s="16">
        <f ca="1">IF($G$18="",0,IF($H56&gt;$G$18,0,IF($H56-$G$18&lt;-3,0,OFFSET(Extras!$E$4,0,'Scenario 4'!$H56-'Scenario 4'!$G$18))))</f>
        <v>0</v>
      </c>
      <c r="BO89" s="16">
        <f ca="1">IF($G$19="",0,IF($H56&gt;$G$19,0,IF($H56-$G$19&lt;-3,0,OFFSET(Extras!$E$4,0,'Scenario 4'!$H56-'Scenario 4'!$G$19))))</f>
        <v>0</v>
      </c>
    </row>
    <row r="90" spans="1:67">
      <c r="A90" s="67"/>
      <c r="B90" s="67"/>
      <c r="C90" s="67"/>
      <c r="D90" s="67"/>
      <c r="E90" s="67"/>
      <c r="F90" s="67"/>
      <c r="G90" s="67"/>
      <c r="H90" s="20">
        <v>2031</v>
      </c>
      <c r="I90" s="16">
        <f ca="1">IF($H$14="","",HLOOKUP($H$14,'Capx - H2O'!$E$352:$AU$382,$H90-2015,FALSE)+BB90+BJ90)</f>
        <v>0</v>
      </c>
      <c r="J90" s="16">
        <f ca="1">IF($H$15="","",HLOOKUP($H$15,'Capx - H2O'!$E$352:$AU$382,$H90-2015,FALSE)+BC90+BK90)</f>
        <v>0</v>
      </c>
      <c r="K90" s="16">
        <f ca="1">IF($H$16="","",HLOOKUP($H$16,'Capx - H2O'!$E$352:$AU$382,$H90-2015,FALSE)+BD90+BL90)</f>
        <v>0</v>
      </c>
      <c r="L90" s="16">
        <f ca="1">IF($H$17="","",HLOOKUP($H$17,'Capx - H2O'!$E$352:$AU$382,$H90-2015,FALSE)+BE90+BM90)</f>
        <v>0</v>
      </c>
      <c r="M90" s="16">
        <f ca="1">IF($H$18="","",HLOOKUP($H$18,'Capx - H2O'!$E$352:$AU$382,$H90-2015,FALSE)+BF90+BN90)</f>
        <v>0</v>
      </c>
      <c r="N90" s="16" t="str">
        <f>IF($H$19="","",HLOOKUP($H$19,'Capx - H2O'!$E$352:$AU$382,$H90-2015,FALSE)+BG90+BO90)</f>
        <v/>
      </c>
      <c r="O90" s="67"/>
      <c r="P90" s="67"/>
      <c r="Q90" s="67"/>
      <c r="R90" s="67"/>
      <c r="BA90" s="145">
        <v>2031</v>
      </c>
      <c r="BB90" s="16">
        <f ca="1">IF($E$14="",0,IF($H57&gt;$E$14,0,IF($H57-$E$14&lt;-3,0,OFFSET(Extras!$E$3,0,'Scenario 4'!$H57-'Scenario 4'!$E$14))))</f>
        <v>0</v>
      </c>
      <c r="BC90" s="16">
        <f ca="1">IF($E$15="",0,IF($H57&gt;$E$15,0,IF($H57-$E$15&lt;-3,0,OFFSET(Extras!$E$3,0,'Scenario 4'!$H57-'Scenario 4'!$E$15))))</f>
        <v>0</v>
      </c>
      <c r="BD90" s="16">
        <f ca="1">IF($E$16="",0,IF($H57&gt;$E$16,0,IF($H57-$E$16&lt;-3,0,OFFSET(Extras!$E$3,0,'Scenario 4'!$H57-'Scenario 4'!$E$16))))</f>
        <v>0</v>
      </c>
      <c r="BE90" s="16">
        <f ca="1">IF($E$17="",0,IF($H57&gt;$E$17,0,IF($H57-$E$17&lt;-3,0,OFFSET(Extras!$E$3,0,'Scenario 4'!$H57-'Scenario 4'!$E$17))))</f>
        <v>0</v>
      </c>
      <c r="BF90" s="16">
        <f ca="1">IF($E$18="",0,IF($H57&gt;$E$18,0,IF($H57-$E$18&lt;-3,0,OFFSET(Extras!$E$3,0,'Scenario 4'!$H57-'Scenario 4'!$E$18))))</f>
        <v>0</v>
      </c>
      <c r="BG90" s="16">
        <f ca="1">IF($E$19="",0,IF($H57&gt;$E$19,0,IF($H57-$E$19&lt;-3,0,OFFSET(Extras!$E$3,0,'Scenario 4'!$H57-'Scenario 4'!$E$19))))</f>
        <v>0</v>
      </c>
      <c r="BI90" s="145">
        <v>2031</v>
      </c>
      <c r="BJ90" s="16">
        <f ca="1">IF($G$14="",0,IF($H57&gt;$G$14,0,IF($H57-$G$14&lt;-3,0,OFFSET(Extras!$E$4,0,'Scenario 4'!$H57-'Scenario 4'!$G$14))))</f>
        <v>0</v>
      </c>
      <c r="BK90" s="16">
        <f ca="1">IF($G$15="",0,IF($H57&gt;$G$15,0,IF($H57-$G$15&lt;-3,0,OFFSET(Extras!$E$4,0,'Scenario 4'!$H57-'Scenario 4'!$G$15))))</f>
        <v>0</v>
      </c>
      <c r="BL90" s="16">
        <f ca="1">IF($G$16="",0,IF($H57&gt;$G$16,0,IF($H57-$G$16&lt;-3,0,OFFSET(Extras!$E$4,0,'Scenario 4'!$H57-'Scenario 4'!$G$16))))</f>
        <v>0</v>
      </c>
      <c r="BM90" s="16">
        <f ca="1">IF($G$17="",0,IF($H57&gt;$G$17,0,IF($H57-$G$17&lt;-3,0,OFFSET(Extras!$E$4,0,'Scenario 4'!$H57-'Scenario 4'!$G$17))))</f>
        <v>0</v>
      </c>
      <c r="BN90" s="16">
        <f ca="1">IF($G$18="",0,IF($H57&gt;$G$18,0,IF($H57-$G$18&lt;-3,0,OFFSET(Extras!$E$4,0,'Scenario 4'!$H57-'Scenario 4'!$G$18))))</f>
        <v>0</v>
      </c>
      <c r="BO90" s="16">
        <f ca="1">IF($G$19="",0,IF($H57&gt;$G$19,0,IF($H57-$G$19&lt;-3,0,OFFSET(Extras!$E$4,0,'Scenario 4'!$H57-'Scenario 4'!$G$19))))</f>
        <v>0</v>
      </c>
    </row>
    <row r="91" spans="1:67">
      <c r="A91" s="67"/>
      <c r="B91" s="67"/>
      <c r="C91" s="67"/>
      <c r="D91" s="67"/>
      <c r="E91" s="67"/>
      <c r="F91" s="67"/>
      <c r="G91" s="67"/>
      <c r="H91" s="20">
        <v>2032</v>
      </c>
      <c r="I91" s="16">
        <f ca="1">IF($H$14="","",HLOOKUP($H$14,'Capx - H2O'!$E$352:$AU$382,$H91-2015,FALSE)+BB91+BJ91)</f>
        <v>0</v>
      </c>
      <c r="J91" s="16">
        <f ca="1">IF($H$15="","",HLOOKUP($H$15,'Capx - H2O'!$E$352:$AU$382,$H91-2015,FALSE)+BC91+BK91)</f>
        <v>0</v>
      </c>
      <c r="K91" s="16">
        <f ca="1">IF($H$16="","",HLOOKUP($H$16,'Capx - H2O'!$E$352:$AU$382,$H91-2015,FALSE)+BD91+BL91)</f>
        <v>0</v>
      </c>
      <c r="L91" s="16">
        <f ca="1">IF($H$17="","",HLOOKUP($H$17,'Capx - H2O'!$E$352:$AU$382,$H91-2015,FALSE)+BE91+BM91)</f>
        <v>0</v>
      </c>
      <c r="M91" s="16">
        <f ca="1">IF($H$18="","",HLOOKUP($H$18,'Capx - H2O'!$E$352:$AU$382,$H91-2015,FALSE)+BF91+BN91)</f>
        <v>0</v>
      </c>
      <c r="N91" s="16" t="str">
        <f>IF($H$19="","",HLOOKUP($H$19,'Capx - H2O'!$E$352:$AU$382,$H91-2015,FALSE)+BG91+BO91)</f>
        <v/>
      </c>
      <c r="O91" s="67"/>
      <c r="P91" s="67"/>
      <c r="Q91" s="67"/>
      <c r="R91" s="67"/>
      <c r="BA91" s="145">
        <v>2032</v>
      </c>
      <c r="BB91" s="16">
        <f ca="1">IF($E$14="",0,IF($H58&gt;$E$14,0,IF($H58-$E$14&lt;-3,0,OFFSET(Extras!$E$3,0,'Scenario 4'!$H58-'Scenario 4'!$E$14))))</f>
        <v>0</v>
      </c>
      <c r="BC91" s="16">
        <f ca="1">IF($E$15="",0,IF($H58&gt;$E$15,0,IF($H58-$E$15&lt;-3,0,OFFSET(Extras!$E$3,0,'Scenario 4'!$H58-'Scenario 4'!$E$15))))</f>
        <v>0</v>
      </c>
      <c r="BD91" s="16">
        <f ca="1">IF($E$16="",0,IF($H58&gt;$E$16,0,IF($H58-$E$16&lt;-3,0,OFFSET(Extras!$E$3,0,'Scenario 4'!$H58-'Scenario 4'!$E$16))))</f>
        <v>0</v>
      </c>
      <c r="BE91" s="16">
        <f ca="1">IF($E$17="",0,IF($H58&gt;$E$17,0,IF($H58-$E$17&lt;-3,0,OFFSET(Extras!$E$3,0,'Scenario 4'!$H58-'Scenario 4'!$E$17))))</f>
        <v>0</v>
      </c>
      <c r="BF91" s="16">
        <f ca="1">IF($E$18="",0,IF($H58&gt;$E$18,0,IF($H58-$E$18&lt;-3,0,OFFSET(Extras!$E$3,0,'Scenario 4'!$H58-'Scenario 4'!$E$18))))</f>
        <v>0</v>
      </c>
      <c r="BG91" s="16">
        <f ca="1">IF($E$19="",0,IF($H58&gt;$E$19,0,IF($H58-$E$19&lt;-3,0,OFFSET(Extras!$E$3,0,'Scenario 4'!$H58-'Scenario 4'!$E$19))))</f>
        <v>0</v>
      </c>
      <c r="BI91" s="145">
        <v>2032</v>
      </c>
      <c r="BJ91" s="16">
        <f ca="1">IF($G$14="",0,IF($H58&gt;$G$14,0,IF($H58-$G$14&lt;-3,0,OFFSET(Extras!$E$4,0,'Scenario 4'!$H58-'Scenario 4'!$G$14))))</f>
        <v>0</v>
      </c>
      <c r="BK91" s="16">
        <f ca="1">IF($G$15="",0,IF($H58&gt;$G$15,0,IF($H58-$G$15&lt;-3,0,OFFSET(Extras!$E$4,0,'Scenario 4'!$H58-'Scenario 4'!$G$15))))</f>
        <v>0</v>
      </c>
      <c r="BL91" s="16">
        <f ca="1">IF($G$16="",0,IF($H58&gt;$G$16,0,IF($H58-$G$16&lt;-3,0,OFFSET(Extras!$E$4,0,'Scenario 4'!$H58-'Scenario 4'!$G$16))))</f>
        <v>0</v>
      </c>
      <c r="BM91" s="16">
        <f ca="1">IF($G$17="",0,IF($H58&gt;$G$17,0,IF($H58-$G$17&lt;-3,0,OFFSET(Extras!$E$4,0,'Scenario 4'!$H58-'Scenario 4'!$G$17))))</f>
        <v>0</v>
      </c>
      <c r="BN91" s="16">
        <f ca="1">IF($G$18="",0,IF($H58&gt;$G$18,0,IF($H58-$G$18&lt;-3,0,OFFSET(Extras!$E$4,0,'Scenario 4'!$H58-'Scenario 4'!$G$18))))</f>
        <v>0</v>
      </c>
      <c r="BO91" s="16">
        <f ca="1">IF($G$19="",0,IF($H58&gt;$G$19,0,IF($H58-$G$19&lt;-3,0,OFFSET(Extras!$E$4,0,'Scenario 4'!$H58-'Scenario 4'!$G$19))))</f>
        <v>0</v>
      </c>
    </row>
    <row r="92" spans="1:67">
      <c r="A92" s="67"/>
      <c r="B92" s="67"/>
      <c r="C92" s="67"/>
      <c r="D92" s="67"/>
      <c r="E92" s="67"/>
      <c r="F92" s="67"/>
      <c r="G92" s="67"/>
      <c r="H92" s="20">
        <v>2033</v>
      </c>
      <c r="I92" s="16">
        <f ca="1">IF($H$14="","",HLOOKUP($H$14,'Capx - H2O'!$E$352:$AU$382,$H92-2015,FALSE)+BB92+BJ92)</f>
        <v>0</v>
      </c>
      <c r="J92" s="16">
        <f ca="1">IF($H$15="","",HLOOKUP($H$15,'Capx - H2O'!$E$352:$AU$382,$H92-2015,FALSE)+BC92+BK92)</f>
        <v>0</v>
      </c>
      <c r="K92" s="16">
        <f ca="1">IF($H$16="","",HLOOKUP($H$16,'Capx - H2O'!$E$352:$AU$382,$H92-2015,FALSE)+BD92+BL92)</f>
        <v>0</v>
      </c>
      <c r="L92" s="16">
        <f ca="1">IF($H$17="","",HLOOKUP($H$17,'Capx - H2O'!$E$352:$AU$382,$H92-2015,FALSE)+BE92+BM92)</f>
        <v>0</v>
      </c>
      <c r="M92" s="16">
        <f ca="1">IF($H$18="","",HLOOKUP($H$18,'Capx - H2O'!$E$352:$AU$382,$H92-2015,FALSE)+BF92+BN92)</f>
        <v>0</v>
      </c>
      <c r="N92" s="16" t="str">
        <f>IF($H$19="","",HLOOKUP($H$19,'Capx - H2O'!$E$352:$AU$382,$H92-2015,FALSE)+BG92+BO92)</f>
        <v/>
      </c>
      <c r="O92" s="67"/>
      <c r="P92" s="67"/>
      <c r="Q92" s="67"/>
      <c r="R92" s="67"/>
      <c r="BA92" s="145">
        <v>2033</v>
      </c>
      <c r="BB92" s="16">
        <f ca="1">IF($E$14="",0,IF($H59&gt;$E$14,0,IF($H59-$E$14&lt;-3,0,OFFSET(Extras!$E$3,0,'Scenario 4'!$H59-'Scenario 4'!$E$14))))</f>
        <v>0</v>
      </c>
      <c r="BC92" s="16">
        <f ca="1">IF($E$15="",0,IF($H59&gt;$E$15,0,IF($H59-$E$15&lt;-3,0,OFFSET(Extras!$E$3,0,'Scenario 4'!$H59-'Scenario 4'!$E$15))))</f>
        <v>0</v>
      </c>
      <c r="BD92" s="16">
        <f ca="1">IF($E$16="",0,IF($H59&gt;$E$16,0,IF($H59-$E$16&lt;-3,0,OFFSET(Extras!$E$3,0,'Scenario 4'!$H59-'Scenario 4'!$E$16))))</f>
        <v>0</v>
      </c>
      <c r="BE92" s="16">
        <f ca="1">IF($E$17="",0,IF($H59&gt;$E$17,0,IF($H59-$E$17&lt;-3,0,OFFSET(Extras!$E$3,0,'Scenario 4'!$H59-'Scenario 4'!$E$17))))</f>
        <v>0</v>
      </c>
      <c r="BF92" s="16">
        <f ca="1">IF($E$18="",0,IF($H59&gt;$E$18,0,IF($H59-$E$18&lt;-3,0,OFFSET(Extras!$E$3,0,'Scenario 4'!$H59-'Scenario 4'!$E$18))))</f>
        <v>0</v>
      </c>
      <c r="BG92" s="16">
        <f ca="1">IF($E$19="",0,IF($H59&gt;$E$19,0,IF($H59-$E$19&lt;-3,0,OFFSET(Extras!$E$3,0,'Scenario 4'!$H59-'Scenario 4'!$E$19))))</f>
        <v>0</v>
      </c>
      <c r="BI92" s="145">
        <v>2033</v>
      </c>
      <c r="BJ92" s="16">
        <f ca="1">IF($G$14="",0,IF($H59&gt;$G$14,0,IF($H59-$G$14&lt;-3,0,OFFSET(Extras!$E$4,0,'Scenario 4'!$H59-'Scenario 4'!$G$14))))</f>
        <v>0</v>
      </c>
      <c r="BK92" s="16">
        <f ca="1">IF($G$15="",0,IF($H59&gt;$G$15,0,IF($H59-$G$15&lt;-3,0,OFFSET(Extras!$E$4,0,'Scenario 4'!$H59-'Scenario 4'!$G$15))))</f>
        <v>0</v>
      </c>
      <c r="BL92" s="16">
        <f ca="1">IF($G$16="",0,IF($H59&gt;$G$16,0,IF($H59-$G$16&lt;-3,0,OFFSET(Extras!$E$4,0,'Scenario 4'!$H59-'Scenario 4'!$G$16))))</f>
        <v>0</v>
      </c>
      <c r="BM92" s="16">
        <f ca="1">IF($G$17="",0,IF($H59&gt;$G$17,0,IF($H59-$G$17&lt;-3,0,OFFSET(Extras!$E$4,0,'Scenario 4'!$H59-'Scenario 4'!$G$17))))</f>
        <v>0</v>
      </c>
      <c r="BN92" s="16">
        <f ca="1">IF($G$18="",0,IF($H59&gt;$G$18,0,IF($H59-$G$18&lt;-3,0,OFFSET(Extras!$E$4,0,'Scenario 4'!$H59-'Scenario 4'!$G$18))))</f>
        <v>0</v>
      </c>
      <c r="BO92" s="16">
        <f ca="1">IF($G$19="",0,IF($H59&gt;$G$19,0,IF($H59-$G$19&lt;-3,0,OFFSET(Extras!$E$4,0,'Scenario 4'!$H59-'Scenario 4'!$G$19))))</f>
        <v>0</v>
      </c>
    </row>
    <row r="93" spans="1:67">
      <c r="A93" s="67"/>
      <c r="B93" s="67"/>
      <c r="C93" s="67"/>
      <c r="D93" s="67"/>
      <c r="E93" s="67"/>
      <c r="F93" s="67"/>
      <c r="G93" s="67"/>
      <c r="H93" s="20">
        <v>2034</v>
      </c>
      <c r="I93" s="16">
        <f ca="1">IF($H$14="","",HLOOKUP($H$14,'Capx - H2O'!$E$352:$AU$382,$H93-2015,FALSE)+BB93+BJ93)</f>
        <v>0</v>
      </c>
      <c r="J93" s="16">
        <f ca="1">IF($H$15="","",HLOOKUP($H$15,'Capx - H2O'!$E$352:$AU$382,$H93-2015,FALSE)+BC93+BK93)</f>
        <v>0</v>
      </c>
      <c r="K93" s="16">
        <f ca="1">IF($H$16="","",HLOOKUP($H$16,'Capx - H2O'!$E$352:$AU$382,$H93-2015,FALSE)+BD93+BL93)</f>
        <v>0</v>
      </c>
      <c r="L93" s="16">
        <f ca="1">IF($H$17="","",HLOOKUP($H$17,'Capx - H2O'!$E$352:$AU$382,$H93-2015,FALSE)+BE93+BM93)</f>
        <v>0</v>
      </c>
      <c r="M93" s="16">
        <f ca="1">IF($H$18="","",HLOOKUP($H$18,'Capx - H2O'!$E$352:$AU$382,$H93-2015,FALSE)+BF93+BN93)</f>
        <v>0</v>
      </c>
      <c r="N93" s="16" t="str">
        <f>IF($H$19="","",HLOOKUP($H$19,'Capx - H2O'!$E$352:$AU$382,$H93-2015,FALSE)+BG93+BO93)</f>
        <v/>
      </c>
      <c r="O93" s="67"/>
      <c r="P93" s="67"/>
      <c r="Q93" s="67"/>
      <c r="R93" s="67"/>
      <c r="BA93" s="145">
        <v>2034</v>
      </c>
      <c r="BB93" s="16">
        <f ca="1">IF($E$14="",0,IF($H60&gt;$E$14,0,IF($H60-$E$14&lt;-3,0,OFFSET(Extras!$E$3,0,'Scenario 4'!$H60-'Scenario 4'!$E$14))))</f>
        <v>0</v>
      </c>
      <c r="BC93" s="16">
        <f ca="1">IF($E$15="",0,IF($H60&gt;$E$15,0,IF($H60-$E$15&lt;-3,0,OFFSET(Extras!$E$3,0,'Scenario 4'!$H60-'Scenario 4'!$E$15))))</f>
        <v>0</v>
      </c>
      <c r="BD93" s="16">
        <f ca="1">IF($E$16="",0,IF($H60&gt;$E$16,0,IF($H60-$E$16&lt;-3,0,OFFSET(Extras!$E$3,0,'Scenario 4'!$H60-'Scenario 4'!$E$16))))</f>
        <v>0</v>
      </c>
      <c r="BE93" s="16">
        <f ca="1">IF($E$17="",0,IF($H60&gt;$E$17,0,IF($H60-$E$17&lt;-3,0,OFFSET(Extras!$E$3,0,'Scenario 4'!$H60-'Scenario 4'!$E$17))))</f>
        <v>0</v>
      </c>
      <c r="BF93" s="16">
        <f ca="1">IF($E$18="",0,IF($H60&gt;$E$18,0,IF($H60-$E$18&lt;-3,0,OFFSET(Extras!$E$3,0,'Scenario 4'!$H60-'Scenario 4'!$E$18))))</f>
        <v>0</v>
      </c>
      <c r="BG93" s="16">
        <f ca="1">IF($E$19="",0,IF($H60&gt;$E$19,0,IF($H60-$E$19&lt;-3,0,OFFSET(Extras!$E$3,0,'Scenario 4'!$H60-'Scenario 4'!$E$19))))</f>
        <v>0</v>
      </c>
      <c r="BI93" s="145">
        <v>2034</v>
      </c>
      <c r="BJ93" s="16">
        <f ca="1">IF($G$14="",0,IF($H60&gt;$G$14,0,IF($H60-$G$14&lt;-3,0,OFFSET(Extras!$E$4,0,'Scenario 4'!$H60-'Scenario 4'!$G$14))))</f>
        <v>0</v>
      </c>
      <c r="BK93" s="16">
        <f ca="1">IF($G$15="",0,IF($H60&gt;$G$15,0,IF($H60-$G$15&lt;-3,0,OFFSET(Extras!$E$4,0,'Scenario 4'!$H60-'Scenario 4'!$G$15))))</f>
        <v>0</v>
      </c>
      <c r="BL93" s="16">
        <f ca="1">IF($G$16="",0,IF($H60&gt;$G$16,0,IF($H60-$G$16&lt;-3,0,OFFSET(Extras!$E$4,0,'Scenario 4'!$H60-'Scenario 4'!$G$16))))</f>
        <v>0</v>
      </c>
      <c r="BM93" s="16">
        <f ca="1">IF($G$17="",0,IF($H60&gt;$G$17,0,IF($H60-$G$17&lt;-3,0,OFFSET(Extras!$E$4,0,'Scenario 4'!$H60-'Scenario 4'!$G$17))))</f>
        <v>0</v>
      </c>
      <c r="BN93" s="16">
        <f ca="1">IF($G$18="",0,IF($H60&gt;$G$18,0,IF($H60-$G$18&lt;-3,0,OFFSET(Extras!$E$4,0,'Scenario 4'!$H60-'Scenario 4'!$G$18))))</f>
        <v>0</v>
      </c>
      <c r="BO93" s="16">
        <f ca="1">IF($G$19="",0,IF($H60&gt;$G$19,0,IF($H60-$G$19&lt;-3,0,OFFSET(Extras!$E$4,0,'Scenario 4'!$H60-'Scenario 4'!$G$19))))</f>
        <v>0</v>
      </c>
    </row>
    <row r="94" spans="1:67">
      <c r="A94" s="67"/>
      <c r="B94" s="67"/>
      <c r="C94" s="67"/>
      <c r="D94" s="67"/>
      <c r="E94" s="67"/>
      <c r="F94" s="67"/>
      <c r="G94" s="67"/>
      <c r="H94" s="20">
        <v>2035</v>
      </c>
      <c r="I94" s="16">
        <f ca="1">IF($H$14="","",HLOOKUP($H$14,'Capx - H2O'!$E$352:$AU$382,$H94-2015,FALSE)+BB94+BJ94)</f>
        <v>0</v>
      </c>
      <c r="J94" s="16">
        <f ca="1">IF($H$15="","",HLOOKUP($H$15,'Capx - H2O'!$E$352:$AU$382,$H94-2015,FALSE)+BC94+BK94)</f>
        <v>0</v>
      </c>
      <c r="K94" s="16">
        <f ca="1">IF($H$16="","",HLOOKUP($H$16,'Capx - H2O'!$E$352:$AU$382,$H94-2015,FALSE)+BD94+BL94)</f>
        <v>0</v>
      </c>
      <c r="L94" s="16">
        <f ca="1">IF($H$17="","",HLOOKUP($H$17,'Capx - H2O'!$E$352:$AU$382,$H94-2015,FALSE)+BE94+BM94)</f>
        <v>0</v>
      </c>
      <c r="M94" s="16">
        <f ca="1">IF($H$18="","",HLOOKUP($H$18,'Capx - H2O'!$E$352:$AU$382,$H94-2015,FALSE)+BF94+BN94)</f>
        <v>0</v>
      </c>
      <c r="N94" s="16" t="str">
        <f>IF($H$19="","",HLOOKUP($H$19,'Capx - H2O'!$E$352:$AU$382,$H94-2015,FALSE)+BG94+BO94)</f>
        <v/>
      </c>
      <c r="O94" s="67"/>
      <c r="P94" s="67"/>
      <c r="Q94" s="67"/>
      <c r="R94" s="67"/>
      <c r="BA94" s="145">
        <v>2035</v>
      </c>
      <c r="BB94" s="16">
        <f ca="1">IF($E$14="",0,IF($H61&gt;$E$14,0,IF($H61-$E$14&lt;-3,0,OFFSET(Extras!$E$3,0,'Scenario 4'!$H61-'Scenario 4'!$E$14))))</f>
        <v>0</v>
      </c>
      <c r="BC94" s="16">
        <f ca="1">IF($E$15="",0,IF($H61&gt;$E$15,0,IF($H61-$E$15&lt;-3,0,OFFSET(Extras!$E$3,0,'Scenario 4'!$H61-'Scenario 4'!$E$15))))</f>
        <v>0</v>
      </c>
      <c r="BD94" s="16">
        <f ca="1">IF($E$16="",0,IF($H61&gt;$E$16,0,IF($H61-$E$16&lt;-3,0,OFFSET(Extras!$E$3,0,'Scenario 4'!$H61-'Scenario 4'!$E$16))))</f>
        <v>0</v>
      </c>
      <c r="BE94" s="16">
        <f ca="1">IF($E$17="",0,IF($H61&gt;$E$17,0,IF($H61-$E$17&lt;-3,0,OFFSET(Extras!$E$3,0,'Scenario 4'!$H61-'Scenario 4'!$E$17))))</f>
        <v>0</v>
      </c>
      <c r="BF94" s="16">
        <f ca="1">IF($E$18="",0,IF($H61&gt;$E$18,0,IF($H61-$E$18&lt;-3,0,OFFSET(Extras!$E$3,0,'Scenario 4'!$H61-'Scenario 4'!$E$18))))</f>
        <v>0</v>
      </c>
      <c r="BG94" s="16">
        <f ca="1">IF($E$19="",0,IF($H61&gt;$E$19,0,IF($H61-$E$19&lt;-3,0,OFFSET(Extras!$E$3,0,'Scenario 4'!$H61-'Scenario 4'!$E$19))))</f>
        <v>0</v>
      </c>
      <c r="BI94" s="145">
        <v>2035</v>
      </c>
      <c r="BJ94" s="16">
        <f ca="1">IF($G$14="",0,IF($H61&gt;$G$14,0,IF($H61-$G$14&lt;-3,0,OFFSET(Extras!$E$4,0,'Scenario 4'!$H61-'Scenario 4'!$G$14))))</f>
        <v>0</v>
      </c>
      <c r="BK94" s="16">
        <f ca="1">IF($G$15="",0,IF($H61&gt;$G$15,0,IF($H61-$G$15&lt;-3,0,OFFSET(Extras!$E$4,0,'Scenario 4'!$H61-'Scenario 4'!$G$15))))</f>
        <v>0</v>
      </c>
      <c r="BL94" s="16">
        <f ca="1">IF($G$16="",0,IF($H61&gt;$G$16,0,IF($H61-$G$16&lt;-3,0,OFFSET(Extras!$E$4,0,'Scenario 4'!$H61-'Scenario 4'!$G$16))))</f>
        <v>0</v>
      </c>
      <c r="BM94" s="16">
        <f ca="1">IF($G$17="",0,IF($H61&gt;$G$17,0,IF($H61-$G$17&lt;-3,0,OFFSET(Extras!$E$4,0,'Scenario 4'!$H61-'Scenario 4'!$G$17))))</f>
        <v>0</v>
      </c>
      <c r="BN94" s="16">
        <f ca="1">IF($G$18="",0,IF($H61&gt;$G$18,0,IF($H61-$G$18&lt;-3,0,OFFSET(Extras!$E$4,0,'Scenario 4'!$H61-'Scenario 4'!$G$18))))</f>
        <v>0</v>
      </c>
      <c r="BO94" s="16">
        <f ca="1">IF($G$19="",0,IF($H61&gt;$G$19,0,IF($H61-$G$19&lt;-3,0,OFFSET(Extras!$E$4,0,'Scenario 4'!$H61-'Scenario 4'!$G$19))))</f>
        <v>0</v>
      </c>
    </row>
    <row r="95" spans="1:67">
      <c r="A95" s="67"/>
      <c r="B95" s="67"/>
      <c r="C95" s="67"/>
      <c r="D95" s="67"/>
      <c r="E95" s="67"/>
      <c r="F95" s="67"/>
      <c r="G95" s="67"/>
      <c r="H95" s="20">
        <v>2036</v>
      </c>
      <c r="I95" s="16">
        <f ca="1">IF($H$14="","",HLOOKUP($H$14,'Capx - H2O'!$E$352:$AU$382,$H95-2015,FALSE)+BB95+BJ95)</f>
        <v>0</v>
      </c>
      <c r="J95" s="16">
        <f ca="1">IF($H$15="","",HLOOKUP($H$15,'Capx - H2O'!$E$352:$AU$382,$H95-2015,FALSE)+BC95+BK95)</f>
        <v>0</v>
      </c>
      <c r="K95" s="16">
        <f ca="1">IF($H$16="","",HLOOKUP($H$16,'Capx - H2O'!$E$352:$AU$382,$H95-2015,FALSE)+BD95+BL95)</f>
        <v>0</v>
      </c>
      <c r="L95" s="16">
        <f ca="1">IF($H$17="","",HLOOKUP($H$17,'Capx - H2O'!$E$352:$AU$382,$H95-2015,FALSE)+BE95+BM95)</f>
        <v>0</v>
      </c>
      <c r="M95" s="16">
        <f ca="1">IF($H$18="","",HLOOKUP($H$18,'Capx - H2O'!$E$352:$AU$382,$H95-2015,FALSE)+BF95+BN95)</f>
        <v>0</v>
      </c>
      <c r="N95" s="16" t="str">
        <f>IF($H$19="","",HLOOKUP($H$19,'Capx - H2O'!$E$352:$AU$382,$H95-2015,FALSE)+BG95+BO95)</f>
        <v/>
      </c>
      <c r="O95" s="67"/>
      <c r="P95" s="67"/>
      <c r="Q95" s="67"/>
      <c r="R95" s="67"/>
      <c r="BA95" s="145">
        <v>2036</v>
      </c>
      <c r="BB95" s="16">
        <f ca="1">IF($E$14="",0,IF($H62&gt;$E$14,0,IF($H62-$E$14&lt;-3,0,OFFSET(Extras!$E$3,0,'Scenario 4'!$H62-'Scenario 4'!$E$14))))</f>
        <v>0</v>
      </c>
      <c r="BC95" s="16">
        <f ca="1">IF($E$15="",0,IF($H62&gt;$E$15,0,IF($H62-$E$15&lt;-3,0,OFFSET(Extras!$E$3,0,'Scenario 4'!$H62-'Scenario 4'!$E$15))))</f>
        <v>0</v>
      </c>
      <c r="BD95" s="16">
        <f ca="1">IF($E$16="",0,IF($H62&gt;$E$16,0,IF($H62-$E$16&lt;-3,0,OFFSET(Extras!$E$3,0,'Scenario 4'!$H62-'Scenario 4'!$E$16))))</f>
        <v>0</v>
      </c>
      <c r="BE95" s="16">
        <f ca="1">IF($E$17="",0,IF($H62&gt;$E$17,0,IF($H62-$E$17&lt;-3,0,OFFSET(Extras!$E$3,0,'Scenario 4'!$H62-'Scenario 4'!$E$17))))</f>
        <v>0</v>
      </c>
      <c r="BF95" s="16">
        <f ca="1">IF($E$18="",0,IF($H62&gt;$E$18,0,IF($H62-$E$18&lt;-3,0,OFFSET(Extras!$E$3,0,'Scenario 4'!$H62-'Scenario 4'!$E$18))))</f>
        <v>0</v>
      </c>
      <c r="BG95" s="16">
        <f ca="1">IF($E$19="",0,IF($H62&gt;$E$19,0,IF($H62-$E$19&lt;-3,0,OFFSET(Extras!$E$3,0,'Scenario 4'!$H62-'Scenario 4'!$E$19))))</f>
        <v>0</v>
      </c>
      <c r="BI95" s="145">
        <v>2036</v>
      </c>
      <c r="BJ95" s="16">
        <f ca="1">IF($G$14="",0,IF($H62&gt;$G$14,0,IF($H62-$G$14&lt;-3,0,OFFSET(Extras!$E$4,0,'Scenario 4'!$H62-'Scenario 4'!$G$14))))</f>
        <v>0</v>
      </c>
      <c r="BK95" s="16">
        <f ca="1">IF($G$15="",0,IF($H62&gt;$G$15,0,IF($H62-$G$15&lt;-3,0,OFFSET(Extras!$E$4,0,'Scenario 4'!$H62-'Scenario 4'!$G$15))))</f>
        <v>0</v>
      </c>
      <c r="BL95" s="16">
        <f ca="1">IF($G$16="",0,IF($H62&gt;$G$16,0,IF($H62-$G$16&lt;-3,0,OFFSET(Extras!$E$4,0,'Scenario 4'!$H62-'Scenario 4'!$G$16))))</f>
        <v>0</v>
      </c>
      <c r="BM95" s="16">
        <f ca="1">IF($G$17="",0,IF($H62&gt;$G$17,0,IF($H62-$G$17&lt;-3,0,OFFSET(Extras!$E$4,0,'Scenario 4'!$H62-'Scenario 4'!$G$17))))</f>
        <v>0</v>
      </c>
      <c r="BN95" s="16">
        <f ca="1">IF($G$18="",0,IF($H62&gt;$G$18,0,IF($H62-$G$18&lt;-3,0,OFFSET(Extras!$E$4,0,'Scenario 4'!$H62-'Scenario 4'!$G$18))))</f>
        <v>0</v>
      </c>
      <c r="BO95" s="16">
        <f ca="1">IF($G$19="",0,IF($H62&gt;$G$19,0,IF($H62-$G$19&lt;-3,0,OFFSET(Extras!$E$4,0,'Scenario 4'!$H62-'Scenario 4'!$G$19))))</f>
        <v>0</v>
      </c>
    </row>
    <row r="96" spans="1:67">
      <c r="A96" s="67"/>
      <c r="B96" s="67"/>
      <c r="C96" s="67"/>
      <c r="D96" s="67"/>
      <c r="E96" s="67"/>
      <c r="F96" s="67"/>
      <c r="G96" s="67"/>
      <c r="H96" s="20">
        <v>2037</v>
      </c>
      <c r="I96" s="16">
        <f ca="1">IF($H$14="","",HLOOKUP($H$14,'Capx - H2O'!$E$352:$AU$382,$H96-2015,FALSE)+BB96+BJ96)</f>
        <v>0</v>
      </c>
      <c r="J96" s="16">
        <f ca="1">IF($H$15="","",HLOOKUP($H$15,'Capx - H2O'!$E$352:$AU$382,$H96-2015,FALSE)+BC96+BK96)</f>
        <v>0</v>
      </c>
      <c r="K96" s="16">
        <f ca="1">IF($H$16="","",HLOOKUP($H$16,'Capx - H2O'!$E$352:$AU$382,$H96-2015,FALSE)+BD96+BL96)</f>
        <v>0</v>
      </c>
      <c r="L96" s="16">
        <f ca="1">IF($H$17="","",HLOOKUP($H$17,'Capx - H2O'!$E$352:$AU$382,$H96-2015,FALSE)+BE96+BM96)</f>
        <v>0</v>
      </c>
      <c r="M96" s="16">
        <f ca="1">IF($H$18="","",HLOOKUP($H$18,'Capx - H2O'!$E$352:$AU$382,$H96-2015,FALSE)+BF96+BN96)</f>
        <v>0</v>
      </c>
      <c r="N96" s="16" t="str">
        <f>IF($H$19="","",HLOOKUP($H$19,'Capx - H2O'!$E$352:$AU$382,$H96-2015,FALSE)+BG96+BO96)</f>
        <v/>
      </c>
      <c r="O96" s="67"/>
      <c r="P96" s="67"/>
      <c r="Q96" s="67"/>
      <c r="R96" s="67"/>
      <c r="BA96" s="145">
        <v>2037</v>
      </c>
      <c r="BB96" s="16">
        <f ca="1">IF($E$14="",0,IF($H63&gt;$E$14,0,IF($H63-$E$14&lt;-3,0,OFFSET(Extras!$E$3,0,'Scenario 4'!$H63-'Scenario 4'!$E$14))))</f>
        <v>0</v>
      </c>
      <c r="BC96" s="16">
        <f ca="1">IF($E$15="",0,IF($H63&gt;$E$15,0,IF($H63-$E$15&lt;-3,0,OFFSET(Extras!$E$3,0,'Scenario 4'!$H63-'Scenario 4'!$E$15))))</f>
        <v>0</v>
      </c>
      <c r="BD96" s="16">
        <f ca="1">IF($E$16="",0,IF($H63&gt;$E$16,0,IF($H63-$E$16&lt;-3,0,OFFSET(Extras!$E$3,0,'Scenario 4'!$H63-'Scenario 4'!$E$16))))</f>
        <v>0</v>
      </c>
      <c r="BE96" s="16">
        <f ca="1">IF($E$17="",0,IF($H63&gt;$E$17,0,IF($H63-$E$17&lt;-3,0,OFFSET(Extras!$E$3,0,'Scenario 4'!$H63-'Scenario 4'!$E$17))))</f>
        <v>0</v>
      </c>
      <c r="BF96" s="16">
        <f ca="1">IF($E$18="",0,IF($H63&gt;$E$18,0,IF($H63-$E$18&lt;-3,0,OFFSET(Extras!$E$3,0,'Scenario 4'!$H63-'Scenario 4'!$E$18))))</f>
        <v>0</v>
      </c>
      <c r="BG96" s="16">
        <f ca="1">IF($E$19="",0,IF($H63&gt;$E$19,0,IF($H63-$E$19&lt;-3,0,OFFSET(Extras!$E$3,0,'Scenario 4'!$H63-'Scenario 4'!$E$19))))</f>
        <v>0</v>
      </c>
      <c r="BI96" s="145">
        <v>2037</v>
      </c>
      <c r="BJ96" s="16">
        <f ca="1">IF($G$14="",0,IF($H63&gt;$G$14,0,IF($H63-$G$14&lt;-3,0,OFFSET(Extras!$E$4,0,'Scenario 4'!$H63-'Scenario 4'!$G$14))))</f>
        <v>0</v>
      </c>
      <c r="BK96" s="16">
        <f ca="1">IF($G$15="",0,IF($H63&gt;$G$15,0,IF($H63-$G$15&lt;-3,0,OFFSET(Extras!$E$4,0,'Scenario 4'!$H63-'Scenario 4'!$G$15))))</f>
        <v>0</v>
      </c>
      <c r="BL96" s="16">
        <f ca="1">IF($G$16="",0,IF($H63&gt;$G$16,0,IF($H63-$G$16&lt;-3,0,OFFSET(Extras!$E$4,0,'Scenario 4'!$H63-'Scenario 4'!$G$16))))</f>
        <v>0</v>
      </c>
      <c r="BM96" s="16">
        <f ca="1">IF($G$17="",0,IF($H63&gt;$G$17,0,IF($H63-$G$17&lt;-3,0,OFFSET(Extras!$E$4,0,'Scenario 4'!$H63-'Scenario 4'!$G$17))))</f>
        <v>0</v>
      </c>
      <c r="BN96" s="16">
        <f ca="1">IF($G$18="",0,IF($H63&gt;$G$18,0,IF($H63-$G$18&lt;-3,0,OFFSET(Extras!$E$4,0,'Scenario 4'!$H63-'Scenario 4'!$G$18))))</f>
        <v>0</v>
      </c>
      <c r="BO96" s="16">
        <f ca="1">IF($G$19="",0,IF($H63&gt;$G$19,0,IF($H63-$G$19&lt;-3,0,OFFSET(Extras!$E$4,0,'Scenario 4'!$H63-'Scenario 4'!$G$19))))</f>
        <v>0</v>
      </c>
    </row>
    <row r="97" spans="1:67">
      <c r="A97" s="67"/>
      <c r="B97" s="67"/>
      <c r="C97" s="67"/>
      <c r="D97" s="67"/>
      <c r="E97" s="67"/>
      <c r="F97" s="67"/>
      <c r="G97" s="67"/>
      <c r="H97" s="20">
        <v>2038</v>
      </c>
      <c r="I97" s="16">
        <f ca="1">IF($H$14="","",HLOOKUP($H$14,'Capx - H2O'!$E$352:$AU$382,$H97-2015,FALSE)+BB97+BJ97)</f>
        <v>0</v>
      </c>
      <c r="J97" s="16">
        <f ca="1">IF($H$15="","",HLOOKUP($H$15,'Capx - H2O'!$E$352:$AU$382,$H97-2015,FALSE)+BC97+BK97)</f>
        <v>0</v>
      </c>
      <c r="K97" s="16">
        <f ca="1">IF($H$16="","",HLOOKUP($H$16,'Capx - H2O'!$E$352:$AU$382,$H97-2015,FALSE)+BD97+BL97)</f>
        <v>0</v>
      </c>
      <c r="L97" s="16">
        <f ca="1">IF($H$17="","",HLOOKUP($H$17,'Capx - H2O'!$E$352:$AU$382,$H97-2015,FALSE)+BE97+BM97)</f>
        <v>0</v>
      </c>
      <c r="M97" s="16">
        <f ca="1">IF($H$18="","",HLOOKUP($H$18,'Capx - H2O'!$E$352:$AU$382,$H97-2015,FALSE)+BF97+BN97)</f>
        <v>0</v>
      </c>
      <c r="N97" s="16" t="str">
        <f>IF($H$19="","",HLOOKUP($H$19,'Capx - H2O'!$E$352:$AU$382,$H97-2015,FALSE)+BG97+BO97)</f>
        <v/>
      </c>
      <c r="O97" s="67"/>
      <c r="P97" s="67"/>
      <c r="Q97" s="67"/>
      <c r="R97" s="67"/>
      <c r="BA97" s="145">
        <v>2038</v>
      </c>
      <c r="BB97" s="16">
        <f ca="1">IF($E$14="",0,IF($H64&gt;$E$14,0,IF($H64-$E$14&lt;-3,0,OFFSET(Extras!$E$3,0,'Scenario 4'!$H64-'Scenario 4'!$E$14))))</f>
        <v>0</v>
      </c>
      <c r="BC97" s="16">
        <f ca="1">IF($E$15="",0,IF($H64&gt;$E$15,0,IF($H64-$E$15&lt;-3,0,OFFSET(Extras!$E$3,0,'Scenario 4'!$H64-'Scenario 4'!$E$15))))</f>
        <v>0</v>
      </c>
      <c r="BD97" s="16">
        <f ca="1">IF($E$16="",0,IF($H64&gt;$E$16,0,IF($H64-$E$16&lt;-3,0,OFFSET(Extras!$E$3,0,'Scenario 4'!$H64-'Scenario 4'!$E$16))))</f>
        <v>0</v>
      </c>
      <c r="BE97" s="16">
        <f ca="1">IF($E$17="",0,IF($H64&gt;$E$17,0,IF($H64-$E$17&lt;-3,0,OFFSET(Extras!$E$3,0,'Scenario 4'!$H64-'Scenario 4'!$E$17))))</f>
        <v>0</v>
      </c>
      <c r="BF97" s="16">
        <f ca="1">IF($E$18="",0,IF($H64&gt;$E$18,0,IF($H64-$E$18&lt;-3,0,OFFSET(Extras!$E$3,0,'Scenario 4'!$H64-'Scenario 4'!$E$18))))</f>
        <v>0</v>
      </c>
      <c r="BG97" s="16">
        <f ca="1">IF($E$19="",0,IF($H64&gt;$E$19,0,IF($H64-$E$19&lt;-3,0,OFFSET(Extras!$E$3,0,'Scenario 4'!$H64-'Scenario 4'!$E$19))))</f>
        <v>0</v>
      </c>
      <c r="BI97" s="145">
        <v>2038</v>
      </c>
      <c r="BJ97" s="16">
        <f ca="1">IF($G$14="",0,IF($H64&gt;$G$14,0,IF($H64-$G$14&lt;-3,0,OFFSET(Extras!$E$4,0,'Scenario 4'!$H64-'Scenario 4'!$G$14))))</f>
        <v>0</v>
      </c>
      <c r="BK97" s="16">
        <f ca="1">IF($G$15="",0,IF($H64&gt;$G$15,0,IF($H64-$G$15&lt;-3,0,OFFSET(Extras!$E$4,0,'Scenario 4'!$H64-'Scenario 4'!$G$15))))</f>
        <v>0</v>
      </c>
      <c r="BL97" s="16">
        <f ca="1">IF($G$16="",0,IF($H64&gt;$G$16,0,IF($H64-$G$16&lt;-3,0,OFFSET(Extras!$E$4,0,'Scenario 4'!$H64-'Scenario 4'!$G$16))))</f>
        <v>0</v>
      </c>
      <c r="BM97" s="16">
        <f ca="1">IF($G$17="",0,IF($H64&gt;$G$17,0,IF($H64-$G$17&lt;-3,0,OFFSET(Extras!$E$4,0,'Scenario 4'!$H64-'Scenario 4'!$G$17))))</f>
        <v>0</v>
      </c>
      <c r="BN97" s="16">
        <f ca="1">IF($G$18="",0,IF($H64&gt;$G$18,0,IF($H64-$G$18&lt;-3,0,OFFSET(Extras!$E$4,0,'Scenario 4'!$H64-'Scenario 4'!$G$18))))</f>
        <v>0</v>
      </c>
      <c r="BO97" s="16">
        <f ca="1">IF($G$19="",0,IF($H64&gt;$G$19,0,IF($H64-$G$19&lt;-3,0,OFFSET(Extras!$E$4,0,'Scenario 4'!$H64-'Scenario 4'!$G$19))))</f>
        <v>0</v>
      </c>
    </row>
    <row r="98" spans="1:67">
      <c r="A98" s="67"/>
      <c r="B98" s="67"/>
      <c r="C98" s="67"/>
      <c r="D98" s="67"/>
      <c r="E98" s="67"/>
      <c r="F98" s="67"/>
      <c r="G98" s="67"/>
      <c r="H98" s="20">
        <v>2039</v>
      </c>
      <c r="I98" s="16">
        <f ca="1">IF($H$14="","",HLOOKUP($H$14,'Capx - H2O'!$E$352:$AU$382,$H98-2015,FALSE)+BB98+BJ98)</f>
        <v>0</v>
      </c>
      <c r="J98" s="16">
        <f ca="1">IF($H$15="","",HLOOKUP($H$15,'Capx - H2O'!$E$352:$AU$382,$H98-2015,FALSE)+BC98+BK98)</f>
        <v>0</v>
      </c>
      <c r="K98" s="16">
        <f ca="1">IF($H$16="","",HLOOKUP($H$16,'Capx - H2O'!$E$352:$AU$382,$H98-2015,FALSE)+BD98+BL98)</f>
        <v>0</v>
      </c>
      <c r="L98" s="16">
        <f ca="1">IF($H$17="","",HLOOKUP($H$17,'Capx - H2O'!$E$352:$AU$382,$H98-2015,FALSE)+BE98+BM98)</f>
        <v>0</v>
      </c>
      <c r="M98" s="16">
        <f ca="1">IF($H$18="","",HLOOKUP($H$18,'Capx - H2O'!$E$352:$AU$382,$H98-2015,FALSE)+BF98+BN98)</f>
        <v>0</v>
      </c>
      <c r="N98" s="16" t="str">
        <f>IF($H$19="","",HLOOKUP($H$19,'Capx - H2O'!$E$352:$AU$382,$H98-2015,FALSE)+BG98+BO98)</f>
        <v/>
      </c>
      <c r="O98" s="67"/>
      <c r="P98" s="67"/>
      <c r="Q98" s="67"/>
      <c r="R98" s="67"/>
      <c r="BA98" s="145">
        <v>2039</v>
      </c>
      <c r="BB98" s="16">
        <f ca="1">IF($E$14="",0,IF($H65&gt;$E$14,0,IF($H65-$E$14&lt;-3,0,OFFSET(Extras!$E$3,0,'Scenario 4'!$H65-'Scenario 4'!$E$14))))</f>
        <v>0</v>
      </c>
      <c r="BC98" s="16">
        <f ca="1">IF($E$15="",0,IF($H65&gt;$E$15,0,IF($H65-$E$15&lt;-3,0,OFFSET(Extras!$E$3,0,'Scenario 4'!$H65-'Scenario 4'!$E$15))))</f>
        <v>0</v>
      </c>
      <c r="BD98" s="16">
        <f ca="1">IF($E$16="",0,IF($H65&gt;$E$16,0,IF($H65-$E$16&lt;-3,0,OFFSET(Extras!$E$3,0,'Scenario 4'!$H65-'Scenario 4'!$E$16))))</f>
        <v>0</v>
      </c>
      <c r="BE98" s="16">
        <f ca="1">IF($E$17="",0,IF($H65&gt;$E$17,0,IF($H65-$E$17&lt;-3,0,OFFSET(Extras!$E$3,0,'Scenario 4'!$H65-'Scenario 4'!$E$17))))</f>
        <v>0</v>
      </c>
      <c r="BF98" s="16">
        <f ca="1">IF($E$18="",0,IF($H65&gt;$E$18,0,IF($H65-$E$18&lt;-3,0,OFFSET(Extras!$E$3,0,'Scenario 4'!$H65-'Scenario 4'!$E$18))))</f>
        <v>0</v>
      </c>
      <c r="BG98" s="16">
        <f ca="1">IF($E$19="",0,IF($H65&gt;$E$19,0,IF($H65-$E$19&lt;-3,0,OFFSET(Extras!$E$3,0,'Scenario 4'!$H65-'Scenario 4'!$E$19))))</f>
        <v>0</v>
      </c>
      <c r="BI98" s="145">
        <v>2039</v>
      </c>
      <c r="BJ98" s="16">
        <f ca="1">IF($G$14="",0,IF($H65&gt;$G$14,0,IF($H65-$G$14&lt;-3,0,OFFSET(Extras!$E$4,0,'Scenario 4'!$H65-'Scenario 4'!$G$14))))</f>
        <v>0</v>
      </c>
      <c r="BK98" s="16">
        <f ca="1">IF($G$15="",0,IF($H65&gt;$G$15,0,IF($H65-$G$15&lt;-3,0,OFFSET(Extras!$E$4,0,'Scenario 4'!$H65-'Scenario 4'!$G$15))))</f>
        <v>0</v>
      </c>
      <c r="BL98" s="16">
        <f ca="1">IF($G$16="",0,IF($H65&gt;$G$16,0,IF($H65-$G$16&lt;-3,0,OFFSET(Extras!$E$4,0,'Scenario 4'!$H65-'Scenario 4'!$G$16))))</f>
        <v>0</v>
      </c>
      <c r="BM98" s="16">
        <f ca="1">IF($G$17="",0,IF($H65&gt;$G$17,0,IF($H65-$G$17&lt;-3,0,OFFSET(Extras!$E$4,0,'Scenario 4'!$H65-'Scenario 4'!$G$17))))</f>
        <v>0</v>
      </c>
      <c r="BN98" s="16">
        <f ca="1">IF($G$18="",0,IF($H65&gt;$G$18,0,IF($H65-$G$18&lt;-3,0,OFFSET(Extras!$E$4,0,'Scenario 4'!$H65-'Scenario 4'!$G$18))))</f>
        <v>0</v>
      </c>
      <c r="BO98" s="16">
        <f ca="1">IF($G$19="",0,IF($H65&gt;$G$19,0,IF($H65-$G$19&lt;-3,0,OFFSET(Extras!$E$4,0,'Scenario 4'!$H65-'Scenario 4'!$G$19))))</f>
        <v>0</v>
      </c>
    </row>
    <row r="99" spans="1:67">
      <c r="A99" s="67"/>
      <c r="B99" s="67"/>
      <c r="C99" s="67"/>
      <c r="D99" s="67"/>
      <c r="E99" s="67"/>
      <c r="F99" s="67"/>
      <c r="G99" s="67"/>
      <c r="H99" s="20">
        <v>2040</v>
      </c>
      <c r="I99" s="16">
        <f ca="1">IF($H$14="","",HLOOKUP($H$14,'Capx - H2O'!$E$352:$AU$382,$H99-2015,FALSE)+BB99+BJ99)</f>
        <v>0</v>
      </c>
      <c r="J99" s="16">
        <f ca="1">IF($H$15="","",HLOOKUP($H$15,'Capx - H2O'!$E$352:$AU$382,$H99-2015,FALSE)+BC99+BK99)</f>
        <v>0</v>
      </c>
      <c r="K99" s="16">
        <f ca="1">IF($H$16="","",HLOOKUP($H$16,'Capx - H2O'!$E$352:$AU$382,$H99-2015,FALSE)+BD99+BL99)</f>
        <v>0</v>
      </c>
      <c r="L99" s="16">
        <f ca="1">IF($H$17="","",HLOOKUP($H$17,'Capx - H2O'!$E$352:$AU$382,$H99-2015,FALSE)+BE99+BM99)</f>
        <v>0</v>
      </c>
      <c r="M99" s="16">
        <f ca="1">IF($H$18="","",HLOOKUP($H$18,'Capx - H2O'!$E$352:$AU$382,$H99-2015,FALSE)+BF99+BN99)</f>
        <v>0</v>
      </c>
      <c r="N99" s="16" t="str">
        <f>IF($H$19="","",HLOOKUP($H$19,'Capx - H2O'!$E$352:$AU$382,$H99-2015,FALSE)+BG99+BO99)</f>
        <v/>
      </c>
      <c r="O99" s="67"/>
      <c r="P99" s="67"/>
      <c r="Q99" s="67"/>
      <c r="R99" s="67"/>
      <c r="BA99" s="145">
        <v>2040</v>
      </c>
      <c r="BB99" s="16">
        <f ca="1">IF($E$14="",0,IF($H66&gt;$E$14,0,IF($H66-$E$14&lt;-3,0,OFFSET(Extras!$E$3,0,'Scenario 4'!$H66-'Scenario 4'!$E$14))))</f>
        <v>0</v>
      </c>
      <c r="BC99" s="16">
        <f ca="1">IF($E$15="",0,IF($H66&gt;$E$15,0,IF($H66-$E$15&lt;-3,0,OFFSET(Extras!$E$3,0,'Scenario 4'!$H66-'Scenario 4'!$E$15))))</f>
        <v>0</v>
      </c>
      <c r="BD99" s="16">
        <f ca="1">IF($E$16="",0,IF($H66&gt;$E$16,0,IF($H66-$E$16&lt;-3,0,OFFSET(Extras!$E$3,0,'Scenario 4'!$H66-'Scenario 4'!$E$16))))</f>
        <v>0</v>
      </c>
      <c r="BE99" s="16">
        <f ca="1">IF($E$17="",0,IF($H66&gt;$E$17,0,IF($H66-$E$17&lt;-3,0,OFFSET(Extras!$E$3,0,'Scenario 4'!$H66-'Scenario 4'!$E$17))))</f>
        <v>0</v>
      </c>
      <c r="BF99" s="16">
        <f ca="1">IF($E$18="",0,IF($H66&gt;$E$18,0,IF($H66-$E$18&lt;-3,0,OFFSET(Extras!$E$3,0,'Scenario 4'!$H66-'Scenario 4'!$E$18))))</f>
        <v>0</v>
      </c>
      <c r="BG99" s="16">
        <f ca="1">IF($E$19="",0,IF($H66&gt;$E$19,0,IF($H66-$E$19&lt;-3,0,OFFSET(Extras!$E$3,0,'Scenario 4'!$H66-'Scenario 4'!$E$19))))</f>
        <v>0</v>
      </c>
      <c r="BI99" s="145">
        <v>2040</v>
      </c>
      <c r="BJ99" s="16">
        <f ca="1">IF($G$14="",0,IF($H66&gt;$G$14,0,IF($H66-$G$14&lt;-3,0,OFFSET(Extras!$E$4,0,'Scenario 4'!$H66-'Scenario 4'!$G$14))))</f>
        <v>0</v>
      </c>
      <c r="BK99" s="16">
        <f ca="1">IF($G$15="",0,IF($H66&gt;$G$15,0,IF($H66-$G$15&lt;-3,0,OFFSET(Extras!$E$4,0,'Scenario 4'!$H66-'Scenario 4'!$G$15))))</f>
        <v>0</v>
      </c>
      <c r="BL99" s="16">
        <f ca="1">IF($G$16="",0,IF($H66&gt;$G$16,0,IF($H66-$G$16&lt;-3,0,OFFSET(Extras!$E$4,0,'Scenario 4'!$H66-'Scenario 4'!$G$16))))</f>
        <v>0</v>
      </c>
      <c r="BM99" s="16">
        <f ca="1">IF($G$17="",0,IF($H66&gt;$G$17,0,IF($H66-$G$17&lt;-3,0,OFFSET(Extras!$E$4,0,'Scenario 4'!$H66-'Scenario 4'!$G$17))))</f>
        <v>0</v>
      </c>
      <c r="BN99" s="16">
        <f ca="1">IF($G$18="",0,IF($H66&gt;$G$18,0,IF($H66-$G$18&lt;-3,0,OFFSET(Extras!$E$4,0,'Scenario 4'!$H66-'Scenario 4'!$G$18))))</f>
        <v>0</v>
      </c>
      <c r="BO99" s="16">
        <f ca="1">IF($G$19="",0,IF($H66&gt;$G$19,0,IF($H66-$G$19&lt;-3,0,OFFSET(Extras!$E$4,0,'Scenario 4'!$H66-'Scenario 4'!$G$19))))</f>
        <v>0</v>
      </c>
    </row>
    <row r="100" spans="1:67">
      <c r="A100" s="67"/>
      <c r="B100" s="67"/>
      <c r="C100" s="67"/>
      <c r="D100" s="67"/>
      <c r="E100" s="67"/>
      <c r="F100" s="67"/>
      <c r="G100" s="67"/>
      <c r="H100" s="20">
        <v>2041</v>
      </c>
      <c r="I100" s="16">
        <f ca="1">IF($H$14="","",HLOOKUP($H$14,'Capx - H2O'!$E$352:$AU$382,$H100-2015,FALSE)+BB100+BJ100)</f>
        <v>0</v>
      </c>
      <c r="J100" s="16">
        <f ca="1">IF($H$15="","",HLOOKUP($H$15,'Capx - H2O'!$E$352:$AU$382,$H100-2015,FALSE)+BC100+BK100)</f>
        <v>0</v>
      </c>
      <c r="K100" s="16">
        <f ca="1">IF($H$16="","",HLOOKUP($H$16,'Capx - H2O'!$E$352:$AU$382,$H100-2015,FALSE)+BD100+BL100)</f>
        <v>0</v>
      </c>
      <c r="L100" s="16">
        <f ca="1">IF($H$17="","",HLOOKUP($H$17,'Capx - H2O'!$E$352:$AU$382,$H100-2015,FALSE)+BE100+BM100)</f>
        <v>0</v>
      </c>
      <c r="M100" s="16">
        <f ca="1">IF($H$18="","",HLOOKUP($H$18,'Capx - H2O'!$E$352:$AU$382,$H100-2015,FALSE)+BF100+BN100)</f>
        <v>0</v>
      </c>
      <c r="N100" s="16" t="str">
        <f>IF($H$19="","",HLOOKUP($H$19,'Capx - H2O'!$E$352:$AU$382,$H100-2015,FALSE)+BG100+BO100)</f>
        <v/>
      </c>
      <c r="O100" s="67"/>
      <c r="P100" s="67"/>
      <c r="Q100" s="67"/>
      <c r="R100" s="67"/>
      <c r="BA100" s="145">
        <v>2041</v>
      </c>
      <c r="BB100" s="16">
        <f ca="1">IF($E$14="",0,IF($H67&gt;$E$14,0,IF($H67-$E$14&lt;-3,0,OFFSET(Extras!$E$3,0,'Scenario 4'!$H67-'Scenario 4'!$E$14))))</f>
        <v>0</v>
      </c>
      <c r="BC100" s="16">
        <f ca="1">IF($E$15="",0,IF($H67&gt;$E$15,0,IF($H67-$E$15&lt;-3,0,OFFSET(Extras!$E$3,0,'Scenario 4'!$H67-'Scenario 4'!$E$15))))</f>
        <v>0</v>
      </c>
      <c r="BD100" s="16">
        <f ca="1">IF($E$16="",0,IF($H67&gt;$E$16,0,IF($H67-$E$16&lt;-3,0,OFFSET(Extras!$E$3,0,'Scenario 4'!$H67-'Scenario 4'!$E$16))))</f>
        <v>0</v>
      </c>
      <c r="BE100" s="16">
        <f ca="1">IF($E$17="",0,IF($H67&gt;$E$17,0,IF($H67-$E$17&lt;-3,0,OFFSET(Extras!$E$3,0,'Scenario 4'!$H67-'Scenario 4'!$E$17))))</f>
        <v>0</v>
      </c>
      <c r="BF100" s="16">
        <f ca="1">IF($E$18="",0,IF($H67&gt;$E$18,0,IF($H67-$E$18&lt;-3,0,OFFSET(Extras!$E$3,0,'Scenario 4'!$H67-'Scenario 4'!$E$18))))</f>
        <v>0</v>
      </c>
      <c r="BG100" s="16">
        <f ca="1">IF($E$19="",0,IF($H67&gt;$E$19,0,IF($H67-$E$19&lt;-3,0,OFFSET(Extras!$E$3,0,'Scenario 4'!$H67-'Scenario 4'!$E$19))))</f>
        <v>0</v>
      </c>
      <c r="BI100" s="145">
        <v>2041</v>
      </c>
      <c r="BJ100" s="16">
        <f ca="1">IF($G$14="",0,IF($H67&gt;$G$14,0,IF($H67-$G$14&lt;-3,0,OFFSET(Extras!$E$4,0,'Scenario 4'!$H67-'Scenario 4'!$G$14))))</f>
        <v>0</v>
      </c>
      <c r="BK100" s="16">
        <f ca="1">IF($G$15="",0,IF($H67&gt;$G$15,0,IF($H67-$G$15&lt;-3,0,OFFSET(Extras!$E$4,0,'Scenario 4'!$H67-'Scenario 4'!$G$15))))</f>
        <v>0</v>
      </c>
      <c r="BL100" s="16">
        <f ca="1">IF($G$16="",0,IF($H67&gt;$G$16,0,IF($H67-$G$16&lt;-3,0,OFFSET(Extras!$E$4,0,'Scenario 4'!$H67-'Scenario 4'!$G$16))))</f>
        <v>0</v>
      </c>
      <c r="BM100" s="16">
        <f ca="1">IF($G$17="",0,IF($H67&gt;$G$17,0,IF($H67-$G$17&lt;-3,0,OFFSET(Extras!$E$4,0,'Scenario 4'!$H67-'Scenario 4'!$G$17))))</f>
        <v>0</v>
      </c>
      <c r="BN100" s="16">
        <f ca="1">IF($G$18="",0,IF($H67&gt;$G$18,0,IF($H67-$G$18&lt;-3,0,OFFSET(Extras!$E$4,0,'Scenario 4'!$H67-'Scenario 4'!$G$18))))</f>
        <v>0</v>
      </c>
      <c r="BO100" s="16">
        <f ca="1">IF($G$19="",0,IF($H67&gt;$G$19,0,IF($H67-$G$19&lt;-3,0,OFFSET(Extras!$E$4,0,'Scenario 4'!$H67-'Scenario 4'!$G$19))))</f>
        <v>0</v>
      </c>
    </row>
    <row r="101" spans="1:67">
      <c r="A101" s="67"/>
      <c r="B101" s="67"/>
      <c r="C101" s="67"/>
      <c r="D101" s="67"/>
      <c r="E101" s="67"/>
      <c r="F101" s="67"/>
      <c r="G101" s="67"/>
      <c r="H101" s="20">
        <v>2042</v>
      </c>
      <c r="I101" s="16">
        <f ca="1">IF($H$14="","",HLOOKUP($H$14,'Capx - H2O'!$E$352:$AU$382,$H101-2015,FALSE)+BB101+BJ101)</f>
        <v>0</v>
      </c>
      <c r="J101" s="16">
        <f ca="1">IF($H$15="","",HLOOKUP($H$15,'Capx - H2O'!$E$352:$AU$382,$H101-2015,FALSE)+BC101+BK101)</f>
        <v>0</v>
      </c>
      <c r="K101" s="16">
        <f ca="1">IF($H$16="","",HLOOKUP($H$16,'Capx - H2O'!$E$352:$AU$382,$H101-2015,FALSE)+BD101+BL101)</f>
        <v>0</v>
      </c>
      <c r="L101" s="16">
        <f ca="1">IF($H$17="","",HLOOKUP($H$17,'Capx - H2O'!$E$352:$AU$382,$H101-2015,FALSE)+BE101+BM101)</f>
        <v>0</v>
      </c>
      <c r="M101" s="16">
        <f ca="1">IF($H$18="","",HLOOKUP($H$18,'Capx - H2O'!$E$352:$AU$382,$H101-2015,FALSE)+BF101+BN101)</f>
        <v>0</v>
      </c>
      <c r="N101" s="16" t="str">
        <f>IF($H$19="","",HLOOKUP($H$19,'Capx - H2O'!$E$352:$AU$382,$H101-2015,FALSE)+BG101+BO101)</f>
        <v/>
      </c>
      <c r="O101" s="67"/>
      <c r="P101" s="67"/>
      <c r="Q101" s="67"/>
      <c r="R101" s="67"/>
      <c r="BA101" s="145">
        <v>2042</v>
      </c>
      <c r="BB101" s="16">
        <f ca="1">IF($E$14="",0,IF($H68&gt;$E$14,0,IF($H68-$E$14&lt;-3,0,OFFSET(Extras!$E$3,0,'Scenario 4'!$H68-'Scenario 4'!$E$14))))</f>
        <v>0</v>
      </c>
      <c r="BC101" s="16">
        <f ca="1">IF($E$15="",0,IF($H68&gt;$E$15,0,IF($H68-$E$15&lt;-3,0,OFFSET(Extras!$E$3,0,'Scenario 4'!$H68-'Scenario 4'!$E$15))))</f>
        <v>0</v>
      </c>
      <c r="BD101" s="16">
        <f ca="1">IF($E$16="",0,IF($H68&gt;$E$16,0,IF($H68-$E$16&lt;-3,0,OFFSET(Extras!$E$3,0,'Scenario 4'!$H68-'Scenario 4'!$E$16))))</f>
        <v>0</v>
      </c>
      <c r="BE101" s="16">
        <f ca="1">IF($E$17="",0,IF($H68&gt;$E$17,0,IF($H68-$E$17&lt;-3,0,OFFSET(Extras!$E$3,0,'Scenario 4'!$H68-'Scenario 4'!$E$17))))</f>
        <v>0</v>
      </c>
      <c r="BF101" s="16">
        <f ca="1">IF($E$18="",0,IF($H68&gt;$E$18,0,IF($H68-$E$18&lt;-3,0,OFFSET(Extras!$E$3,0,'Scenario 4'!$H68-'Scenario 4'!$E$18))))</f>
        <v>0</v>
      </c>
      <c r="BG101" s="16">
        <f ca="1">IF($E$19="",0,IF($H68&gt;$E$19,0,IF($H68-$E$19&lt;-3,0,OFFSET(Extras!$E$3,0,'Scenario 4'!$H68-'Scenario 4'!$E$19))))</f>
        <v>0</v>
      </c>
      <c r="BI101" s="145">
        <v>2042</v>
      </c>
      <c r="BJ101" s="16">
        <f ca="1">IF($G$14="",0,IF($H68&gt;$G$14,0,IF($H68-$G$14&lt;-3,0,OFFSET(Extras!$E$4,0,'Scenario 4'!$H68-'Scenario 4'!$G$14))))</f>
        <v>0</v>
      </c>
      <c r="BK101" s="16">
        <f ca="1">IF($G$15="",0,IF($H68&gt;$G$15,0,IF($H68-$G$15&lt;-3,0,OFFSET(Extras!$E$4,0,'Scenario 4'!$H68-'Scenario 4'!$G$15))))</f>
        <v>0</v>
      </c>
      <c r="BL101" s="16">
        <f ca="1">IF($G$16="",0,IF($H68&gt;$G$16,0,IF($H68-$G$16&lt;-3,0,OFFSET(Extras!$E$4,0,'Scenario 4'!$H68-'Scenario 4'!$G$16))))</f>
        <v>0</v>
      </c>
      <c r="BM101" s="16">
        <f ca="1">IF($G$17="",0,IF($H68&gt;$G$17,0,IF($H68-$G$17&lt;-3,0,OFFSET(Extras!$E$4,0,'Scenario 4'!$H68-'Scenario 4'!$G$17))))</f>
        <v>0</v>
      </c>
      <c r="BN101" s="16">
        <f ca="1">IF($G$18="",0,IF($H68&gt;$G$18,0,IF($H68-$G$18&lt;-3,0,OFFSET(Extras!$E$4,0,'Scenario 4'!$H68-'Scenario 4'!$G$18))))</f>
        <v>0</v>
      </c>
      <c r="BO101" s="16">
        <f ca="1">IF($G$19="",0,IF($H68&gt;$G$19,0,IF($H68-$G$19&lt;-3,0,OFFSET(Extras!$E$4,0,'Scenario 4'!$H68-'Scenario 4'!$G$19))))</f>
        <v>0</v>
      </c>
    </row>
    <row r="102" spans="1:67">
      <c r="A102" s="67"/>
      <c r="B102" s="67"/>
      <c r="C102" s="67"/>
      <c r="D102" s="67"/>
      <c r="E102" s="67"/>
      <c r="F102" s="67"/>
      <c r="G102" s="67"/>
      <c r="H102" s="20">
        <v>2043</v>
      </c>
      <c r="I102" s="16">
        <f ca="1">IF($H$14="","",HLOOKUP($H$14,'Capx - H2O'!$E$352:$AU$382,$H102-2015,FALSE)+BB102+BJ102)</f>
        <v>0</v>
      </c>
      <c r="J102" s="16">
        <f ca="1">IF($H$15="","",HLOOKUP($H$15,'Capx - H2O'!$E$352:$AU$382,$H102-2015,FALSE)+BC102+BK102)</f>
        <v>0</v>
      </c>
      <c r="K102" s="16">
        <f ca="1">IF($H$16="","",HLOOKUP($H$16,'Capx - H2O'!$E$352:$AU$382,$H102-2015,FALSE)+BD102+BL102)</f>
        <v>0</v>
      </c>
      <c r="L102" s="16">
        <f ca="1">IF($H$17="","",HLOOKUP($H$17,'Capx - H2O'!$E$352:$AU$382,$H102-2015,FALSE)+BE102+BM102)</f>
        <v>0</v>
      </c>
      <c r="M102" s="16">
        <f ca="1">IF($H$18="","",HLOOKUP($H$18,'Capx - H2O'!$E$352:$AU$382,$H102-2015,FALSE)+BF102+BN102)</f>
        <v>0</v>
      </c>
      <c r="N102" s="16" t="str">
        <f>IF($H$19="","",HLOOKUP($H$19,'Capx - H2O'!$E$352:$AU$382,$H102-2015,FALSE)+BG102+BO102)</f>
        <v/>
      </c>
      <c r="O102" s="67"/>
      <c r="P102" s="67"/>
      <c r="Q102" s="67"/>
      <c r="R102" s="67"/>
      <c r="BA102" s="145">
        <v>2043</v>
      </c>
      <c r="BB102" s="16">
        <f ca="1">IF($E$14="",0,IF($H69&gt;$E$14,0,IF($H69-$E$14&lt;-3,0,OFFSET(Extras!$E$3,0,'Scenario 4'!$H69-'Scenario 4'!$E$14))))</f>
        <v>0</v>
      </c>
      <c r="BC102" s="16">
        <f ca="1">IF($E$15="",0,IF($H69&gt;$E$15,0,IF($H69-$E$15&lt;-3,0,OFFSET(Extras!$E$3,0,'Scenario 4'!$H69-'Scenario 4'!$E$15))))</f>
        <v>0</v>
      </c>
      <c r="BD102" s="16">
        <f ca="1">IF($E$16="",0,IF($H69&gt;$E$16,0,IF($H69-$E$16&lt;-3,0,OFFSET(Extras!$E$3,0,'Scenario 4'!$H69-'Scenario 4'!$E$16))))</f>
        <v>0</v>
      </c>
      <c r="BE102" s="16">
        <f ca="1">IF($E$17="",0,IF($H69&gt;$E$17,0,IF($H69-$E$17&lt;-3,0,OFFSET(Extras!$E$3,0,'Scenario 4'!$H69-'Scenario 4'!$E$17))))</f>
        <v>0</v>
      </c>
      <c r="BF102" s="16">
        <f ca="1">IF($E$18="",0,IF($H69&gt;$E$18,0,IF($H69-$E$18&lt;-3,0,OFFSET(Extras!$E$3,0,'Scenario 4'!$H69-'Scenario 4'!$E$18))))</f>
        <v>0</v>
      </c>
      <c r="BG102" s="16">
        <f ca="1">IF($E$19="",0,IF($H69&gt;$E$19,0,IF($H69-$E$19&lt;-3,0,OFFSET(Extras!$E$3,0,'Scenario 4'!$H69-'Scenario 4'!$E$19))))</f>
        <v>0</v>
      </c>
      <c r="BI102" s="145">
        <v>2043</v>
      </c>
      <c r="BJ102" s="16">
        <f ca="1">IF($G$14="",0,IF($H69&gt;$G$14,0,IF($H69-$G$14&lt;-3,0,OFFSET(Extras!$E$4,0,'Scenario 4'!$H69-'Scenario 4'!$G$14))))</f>
        <v>0</v>
      </c>
      <c r="BK102" s="16">
        <f ca="1">IF($G$15="",0,IF($H69&gt;$G$15,0,IF($H69-$G$15&lt;-3,0,OFFSET(Extras!$E$4,0,'Scenario 4'!$H69-'Scenario 4'!$G$15))))</f>
        <v>0</v>
      </c>
      <c r="BL102" s="16">
        <f ca="1">IF($G$16="",0,IF($H69&gt;$G$16,0,IF($H69-$G$16&lt;-3,0,OFFSET(Extras!$E$4,0,'Scenario 4'!$H69-'Scenario 4'!$G$16))))</f>
        <v>0</v>
      </c>
      <c r="BM102" s="16">
        <f ca="1">IF($G$17="",0,IF($H69&gt;$G$17,0,IF($H69-$G$17&lt;-3,0,OFFSET(Extras!$E$4,0,'Scenario 4'!$H69-'Scenario 4'!$G$17))))</f>
        <v>0</v>
      </c>
      <c r="BN102" s="16">
        <f ca="1">IF($G$18="",0,IF($H69&gt;$G$18,0,IF($H69-$G$18&lt;-3,0,OFFSET(Extras!$E$4,0,'Scenario 4'!$H69-'Scenario 4'!$G$18))))</f>
        <v>0</v>
      </c>
      <c r="BO102" s="16">
        <f ca="1">IF($G$19="",0,IF($H69&gt;$G$19,0,IF($H69-$G$19&lt;-3,0,OFFSET(Extras!$E$4,0,'Scenario 4'!$H69-'Scenario 4'!$G$19))))</f>
        <v>0</v>
      </c>
    </row>
    <row r="103" spans="1:67">
      <c r="A103" s="67"/>
      <c r="B103" s="67"/>
      <c r="C103" s="67"/>
      <c r="D103" s="67"/>
      <c r="E103" s="67"/>
      <c r="F103" s="67"/>
      <c r="G103" s="67"/>
      <c r="H103" s="20">
        <v>2044</v>
      </c>
      <c r="I103" s="16">
        <f ca="1">IF($H$14="","",HLOOKUP($H$14,'Capx - H2O'!$E$352:$AU$382,$H103-2015,FALSE)+BB103+BJ103)</f>
        <v>0</v>
      </c>
      <c r="J103" s="16">
        <f ca="1">IF($H$15="","",HLOOKUP($H$15,'Capx - H2O'!$E$352:$AU$382,$H103-2015,FALSE)+BC103+BK103)</f>
        <v>0</v>
      </c>
      <c r="K103" s="16">
        <f ca="1">IF($H$16="","",HLOOKUP($H$16,'Capx - H2O'!$E$352:$AU$382,$H103-2015,FALSE)+BD103+BL103)</f>
        <v>0</v>
      </c>
      <c r="L103" s="16">
        <f ca="1">IF($H$17="","",HLOOKUP($H$17,'Capx - H2O'!$E$352:$AU$382,$H103-2015,FALSE)+BE103+BM103)</f>
        <v>0</v>
      </c>
      <c r="M103" s="16">
        <f ca="1">IF($H$18="","",HLOOKUP($H$18,'Capx - H2O'!$E$352:$AU$382,$H103-2015,FALSE)+BF103+BN103)</f>
        <v>0</v>
      </c>
      <c r="N103" s="16" t="str">
        <f>IF($H$19="","",HLOOKUP($H$19,'Capx - H2O'!$E$352:$AU$382,$H103-2015,FALSE)+BG103+BO103)</f>
        <v/>
      </c>
      <c r="O103" s="67"/>
      <c r="P103" s="67"/>
      <c r="Q103" s="67"/>
      <c r="R103" s="67"/>
      <c r="BA103" s="145">
        <v>2044</v>
      </c>
      <c r="BB103" s="16">
        <f ca="1">IF($E$14="",0,IF($H70&gt;$E$14,0,IF($H70-$E$14&lt;-3,0,OFFSET(Extras!$E$3,0,'Scenario 4'!$H70-'Scenario 4'!$E$14))))</f>
        <v>0</v>
      </c>
      <c r="BC103" s="16">
        <f ca="1">IF($E$15="",0,IF($H70&gt;$E$15,0,IF($H70-$E$15&lt;-3,0,OFFSET(Extras!$E$3,0,'Scenario 4'!$H70-'Scenario 4'!$E$15))))</f>
        <v>0</v>
      </c>
      <c r="BD103" s="16">
        <f ca="1">IF($E$16="",0,IF($H70&gt;$E$16,0,IF($H70-$E$16&lt;-3,0,OFFSET(Extras!$E$3,0,'Scenario 4'!$H70-'Scenario 4'!$E$16))))</f>
        <v>0</v>
      </c>
      <c r="BE103" s="16">
        <f ca="1">IF($E$17="",0,IF($H70&gt;$E$17,0,IF($H70-$E$17&lt;-3,0,OFFSET(Extras!$E$3,0,'Scenario 4'!$H70-'Scenario 4'!$E$17))))</f>
        <v>0</v>
      </c>
      <c r="BF103" s="16">
        <f ca="1">IF($E$18="",0,IF($H70&gt;$E$18,0,IF($H70-$E$18&lt;-3,0,OFFSET(Extras!$E$3,0,'Scenario 4'!$H70-'Scenario 4'!$E$18))))</f>
        <v>0</v>
      </c>
      <c r="BG103" s="16">
        <f ca="1">IF($E$19="",0,IF($H70&gt;$E$19,0,IF($H70-$E$19&lt;-3,0,OFFSET(Extras!$E$3,0,'Scenario 4'!$H70-'Scenario 4'!$E$19))))</f>
        <v>0</v>
      </c>
      <c r="BI103" s="145">
        <v>2044</v>
      </c>
      <c r="BJ103" s="16">
        <f ca="1">IF($G$14="",0,IF($H70&gt;$G$14,0,IF($H70-$G$14&lt;-3,0,OFFSET(Extras!$E$4,0,'Scenario 4'!$H70-'Scenario 4'!$G$14))))</f>
        <v>0</v>
      </c>
      <c r="BK103" s="16">
        <f ca="1">IF($G$15="",0,IF($H70&gt;$G$15,0,IF($H70-$G$15&lt;-3,0,OFFSET(Extras!$E$4,0,'Scenario 4'!$H70-'Scenario 4'!$G$15))))</f>
        <v>0</v>
      </c>
      <c r="BL103" s="16">
        <f ca="1">IF($G$16="",0,IF($H70&gt;$G$16,0,IF($H70-$G$16&lt;-3,0,OFFSET(Extras!$E$4,0,'Scenario 4'!$H70-'Scenario 4'!$G$16))))</f>
        <v>0</v>
      </c>
      <c r="BM103" s="16">
        <f ca="1">IF($G$17="",0,IF($H70&gt;$G$17,0,IF($H70-$G$17&lt;-3,0,OFFSET(Extras!$E$4,0,'Scenario 4'!$H70-'Scenario 4'!$G$17))))</f>
        <v>0</v>
      </c>
      <c r="BN103" s="16">
        <f ca="1">IF($G$18="",0,IF($H70&gt;$G$18,0,IF($H70-$G$18&lt;-3,0,OFFSET(Extras!$E$4,0,'Scenario 4'!$H70-'Scenario 4'!$G$18))))</f>
        <v>0</v>
      </c>
      <c r="BO103" s="16">
        <f ca="1">IF($G$19="",0,IF($H70&gt;$G$19,0,IF($H70-$G$19&lt;-3,0,OFFSET(Extras!$E$4,0,'Scenario 4'!$H70-'Scenario 4'!$G$19))))</f>
        <v>0</v>
      </c>
    </row>
    <row r="104" spans="1:67">
      <c r="A104" s="67"/>
      <c r="B104" s="67"/>
      <c r="C104" s="67"/>
      <c r="D104" s="67"/>
      <c r="E104" s="67"/>
      <c r="F104" s="67"/>
      <c r="G104" s="67"/>
      <c r="H104" s="21">
        <v>2045</v>
      </c>
      <c r="I104" s="16">
        <f ca="1">IF($H$14="","",HLOOKUP($H$14,'Capx - H2O'!$E$352:$AU$382,$H104-2015,FALSE)+BB104+BJ104)</f>
        <v>0</v>
      </c>
      <c r="J104" s="16">
        <f ca="1">IF($H$15="","",HLOOKUP($H$15,'Capx - H2O'!$E$352:$AU$382,$H104-2015,FALSE)+BC104+BK104)</f>
        <v>0</v>
      </c>
      <c r="K104" s="16">
        <f ca="1">IF($H$16="","",HLOOKUP($H$16,'Capx - H2O'!$E$352:$AU$382,$H104-2015,FALSE)+BD104+BL104)</f>
        <v>0</v>
      </c>
      <c r="L104" s="16">
        <f ca="1">IF($H$17="","",HLOOKUP($H$17,'Capx - H2O'!$E$352:$AU$382,$H104-2015,FALSE)+BE104+BM104)</f>
        <v>0</v>
      </c>
      <c r="M104" s="16">
        <f ca="1">IF($H$18="","",HLOOKUP($H$18,'Capx - H2O'!$E$352:$AU$382,$H104-2015,FALSE)+BF104+BN104)</f>
        <v>0</v>
      </c>
      <c r="N104" s="16" t="str">
        <f>IF($H$19="","",HLOOKUP($H$19,'Capx - H2O'!$E$352:$AU$382,$H104-2015,FALSE)+BG104+BO104)</f>
        <v/>
      </c>
      <c r="O104" s="67"/>
      <c r="P104" s="67"/>
      <c r="Q104" s="67"/>
      <c r="R104" s="67"/>
      <c r="BA104" s="103">
        <v>2045</v>
      </c>
      <c r="BB104" s="17">
        <f ca="1">IF($E$14="",0,IF($H71&gt;$E$14,0,IF($H71-$E$14&lt;-3,0,OFFSET(Extras!$E$3,0,'Scenario 4'!$H71-'Scenario 4'!$E$14))))</f>
        <v>0</v>
      </c>
      <c r="BC104" s="17">
        <f ca="1">IF($E$15="",0,IF($H71&gt;$E$15,0,IF($H71-$E$15&lt;-3,0,OFFSET(Extras!$E$3,0,'Scenario 4'!$H71-'Scenario 4'!$E$15))))</f>
        <v>0</v>
      </c>
      <c r="BD104" s="17">
        <f ca="1">IF($E$16="",0,IF($H71&gt;$E$16,0,IF($H71-$E$16&lt;-3,0,OFFSET(Extras!$E$3,0,'Scenario 4'!$H71-'Scenario 4'!$E$16))))</f>
        <v>0</v>
      </c>
      <c r="BE104" s="17">
        <f ca="1">IF($E$17="",0,IF($H71&gt;$E$17,0,IF($H71-$E$17&lt;-3,0,OFFSET(Extras!$E$3,0,'Scenario 4'!$H71-'Scenario 4'!$E$17))))</f>
        <v>0</v>
      </c>
      <c r="BF104" s="17">
        <f ca="1">IF($E$18="",0,IF($H71&gt;$E$18,0,IF($H71-$E$18&lt;-3,0,OFFSET(Extras!$E$3,0,'Scenario 4'!$H71-'Scenario 4'!$E$18))))</f>
        <v>0</v>
      </c>
      <c r="BG104" s="17">
        <f ca="1">IF($E$19="",0,IF($H71&gt;$E$19,0,IF($H71-$E$19&lt;-3,0,OFFSET(Extras!$E$3,0,'Scenario 4'!$H71-'Scenario 4'!$E$19))))</f>
        <v>0</v>
      </c>
      <c r="BI104" s="103">
        <v>2045</v>
      </c>
      <c r="BJ104" s="17">
        <f ca="1">IF($G$14="",0,IF($H71&gt;$G$14,0,IF($H71-$G$14&lt;-3,0,OFFSET(Extras!$E$4,0,'Scenario 4'!$H71-'Scenario 4'!$G$14))))</f>
        <v>0</v>
      </c>
      <c r="BK104" s="17">
        <f ca="1">IF($G$15="",0,IF($H71&gt;$G$15,0,IF($H71-$G$15&lt;-3,0,OFFSET(Extras!$E$4,0,'Scenario 4'!$H71-'Scenario 4'!$G$15))))</f>
        <v>0</v>
      </c>
      <c r="BL104" s="17">
        <f ca="1">IF($G$16="",0,IF($H71&gt;$G$16,0,IF($H71-$G$16&lt;-3,0,OFFSET(Extras!$E$4,0,'Scenario 4'!$H71-'Scenario 4'!$G$16))))</f>
        <v>0</v>
      </c>
      <c r="BM104" s="17">
        <f ca="1">IF($G$17="",0,IF($H71&gt;$G$17,0,IF($H71-$G$17&lt;-3,0,OFFSET(Extras!$E$4,0,'Scenario 4'!$H71-'Scenario 4'!$G$17))))</f>
        <v>0</v>
      </c>
      <c r="BN104" s="17">
        <f ca="1">IF($G$18="",0,IF($H71&gt;$G$18,0,IF($H71-$G$18&lt;-3,0,OFFSET(Extras!$E$4,0,'Scenario 4'!$H71-'Scenario 4'!$G$18))))</f>
        <v>0</v>
      </c>
      <c r="BO104" s="17">
        <f ca="1">IF($G$19="",0,IF($H71&gt;$G$19,0,IF($H71-$G$19&lt;-3,0,OFFSET(Extras!$E$4,0,'Scenario 4'!$H71-'Scenario 4'!$G$19))))</f>
        <v>0</v>
      </c>
    </row>
    <row r="105" spans="1:67">
      <c r="A105" s="67"/>
      <c r="B105" s="67"/>
      <c r="C105" s="67"/>
      <c r="D105" s="67"/>
      <c r="E105" s="67"/>
      <c r="F105" s="67"/>
      <c r="G105" s="67"/>
      <c r="H105" s="55" t="s">
        <v>26</v>
      </c>
      <c r="I105" s="54">
        <f t="shared" ref="I105:N105" ca="1" si="23">SUM(I76:I104)</f>
        <v>7907685.6676492803</v>
      </c>
      <c r="J105" s="54">
        <f t="shared" ca="1" si="23"/>
        <v>8412432.1600000001</v>
      </c>
      <c r="K105" s="54">
        <f t="shared" ca="1" si="23"/>
        <v>8962208</v>
      </c>
      <c r="L105" s="54">
        <f t="shared" ca="1" si="23"/>
        <v>6354000</v>
      </c>
      <c r="M105" s="54">
        <f t="shared" ca="1" si="23"/>
        <v>9168080.8032000009</v>
      </c>
      <c r="N105" s="54">
        <f t="shared" si="23"/>
        <v>0</v>
      </c>
      <c r="O105" s="67"/>
      <c r="P105" s="67"/>
      <c r="Q105" s="67"/>
      <c r="R105" s="67"/>
    </row>
    <row r="106" spans="1:67">
      <c r="A106" s="67"/>
      <c r="B106" s="42" t="s">
        <v>364</v>
      </c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25" t="s">
        <v>52</v>
      </c>
      <c r="AB106" s="25" t="s">
        <v>56</v>
      </c>
      <c r="AJ106" s="25" t="s">
        <v>54</v>
      </c>
      <c r="AS106" s="25" t="s">
        <v>57</v>
      </c>
      <c r="BA106" s="25"/>
      <c r="BI106" s="25"/>
    </row>
    <row r="107" spans="1:67">
      <c r="A107" s="67"/>
      <c r="B107" s="67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</row>
    <row r="108" spans="1:67">
      <c r="A108" s="67"/>
      <c r="B108" s="67"/>
      <c r="C108" s="67"/>
      <c r="D108" s="67"/>
      <c r="E108" s="67"/>
      <c r="F108" s="67"/>
      <c r="G108" s="67"/>
      <c r="H108" s="119" t="s">
        <v>33</v>
      </c>
      <c r="I108" s="119">
        <f t="shared" ref="I108:N108" si="24">I42</f>
        <v>4</v>
      </c>
      <c r="J108" s="119" t="str">
        <f t="shared" si="24"/>
        <v>4A</v>
      </c>
      <c r="K108" s="119" t="str">
        <f t="shared" si="24"/>
        <v>4B</v>
      </c>
      <c r="L108" s="119" t="str">
        <f t="shared" si="24"/>
        <v>4C</v>
      </c>
      <c r="M108" s="119" t="str">
        <f t="shared" si="24"/>
        <v>4D</v>
      </c>
      <c r="N108" s="119" t="str">
        <f t="shared" si="24"/>
        <v>4E</v>
      </c>
      <c r="O108" s="67"/>
      <c r="P108" s="67"/>
      <c r="Q108" s="67"/>
      <c r="R108" s="67"/>
      <c r="S108" s="119" t="s">
        <v>33</v>
      </c>
      <c r="T108" s="118" t="s">
        <v>27</v>
      </c>
      <c r="U108" s="159">
        <f t="shared" ref="U108:Z108" si="25">U42</f>
        <v>4</v>
      </c>
      <c r="V108" s="119" t="str">
        <f t="shared" si="25"/>
        <v>4A</v>
      </c>
      <c r="W108" s="119" t="str">
        <f t="shared" si="25"/>
        <v>4B</v>
      </c>
      <c r="X108" s="119" t="str">
        <f t="shared" si="25"/>
        <v>4C</v>
      </c>
      <c r="Y108" s="119" t="str">
        <f t="shared" si="25"/>
        <v>4D</v>
      </c>
      <c r="Z108" s="119" t="str">
        <f t="shared" si="25"/>
        <v>4E</v>
      </c>
      <c r="AB108" s="119" t="s">
        <v>33</v>
      </c>
      <c r="AC108" s="119">
        <f>U108</f>
        <v>4</v>
      </c>
      <c r="AD108" s="119" t="str">
        <f t="shared" ref="AD108:AH108" si="26">V108</f>
        <v>4A</v>
      </c>
      <c r="AE108" s="119" t="str">
        <f t="shared" si="26"/>
        <v>4B</v>
      </c>
      <c r="AF108" s="119" t="str">
        <f t="shared" si="26"/>
        <v>4C</v>
      </c>
      <c r="AG108" s="119" t="str">
        <f t="shared" si="26"/>
        <v>4D</v>
      </c>
      <c r="AH108" s="119" t="str">
        <f t="shared" si="26"/>
        <v>4E</v>
      </c>
      <c r="AJ108" s="119" t="s">
        <v>33</v>
      </c>
      <c r="AK108" s="118" t="s">
        <v>27</v>
      </c>
      <c r="AL108" s="119">
        <f t="shared" ref="AL108:AQ108" si="27">AL42</f>
        <v>4</v>
      </c>
      <c r="AM108" s="119" t="str">
        <f t="shared" si="27"/>
        <v>4A</v>
      </c>
      <c r="AN108" s="119" t="str">
        <f t="shared" si="27"/>
        <v>4B</v>
      </c>
      <c r="AO108" s="119" t="str">
        <f t="shared" si="27"/>
        <v>4C</v>
      </c>
      <c r="AP108" s="119" t="str">
        <f t="shared" si="27"/>
        <v>4D</v>
      </c>
      <c r="AQ108" s="119" t="str">
        <f t="shared" si="27"/>
        <v>4E</v>
      </c>
      <c r="AS108" s="119" t="s">
        <v>33</v>
      </c>
      <c r="AT108" s="119">
        <f>AL108</f>
        <v>4</v>
      </c>
      <c r="AU108" s="119" t="str">
        <f t="shared" ref="AU108:AY108" si="28">AM108</f>
        <v>4A</v>
      </c>
      <c r="AV108" s="119" t="str">
        <f t="shared" si="28"/>
        <v>4B</v>
      </c>
      <c r="AW108" s="119" t="str">
        <f t="shared" si="28"/>
        <v>4C</v>
      </c>
      <c r="AX108" s="119" t="str">
        <f t="shared" si="28"/>
        <v>4D</v>
      </c>
      <c r="AY108" s="119" t="str">
        <f t="shared" si="28"/>
        <v>4E</v>
      </c>
      <c r="BA108" s="120"/>
      <c r="BB108" s="138"/>
      <c r="BC108" s="138"/>
      <c r="BD108" s="138"/>
      <c r="BE108" s="138"/>
      <c r="BF108" s="138"/>
      <c r="BG108" s="138"/>
      <c r="BI108" s="120"/>
      <c r="BJ108" s="138"/>
      <c r="BK108" s="138"/>
      <c r="BL108" s="138"/>
      <c r="BM108" s="138"/>
      <c r="BN108" s="138"/>
      <c r="BO108" s="138"/>
    </row>
    <row r="109" spans="1:67">
      <c r="A109" s="67"/>
      <c r="B109" s="67"/>
      <c r="C109" s="67"/>
      <c r="D109" s="67"/>
      <c r="E109" s="67"/>
      <c r="F109" s="67"/>
      <c r="G109" s="67"/>
      <c r="H109" s="19">
        <v>2017</v>
      </c>
      <c r="I109" s="16">
        <f>AC109+AT109</f>
        <v>18063856.140000001</v>
      </c>
      <c r="J109" s="16">
        <f t="shared" ref="J109:N137" si="29">AD109+AU109</f>
        <v>18063856.140000001</v>
      </c>
      <c r="K109" s="16">
        <f t="shared" si="29"/>
        <v>18063856.140000001</v>
      </c>
      <c r="L109" s="16">
        <f t="shared" si="29"/>
        <v>18063856.140000001</v>
      </c>
      <c r="M109" s="16">
        <f t="shared" si="29"/>
        <v>18063856.140000001</v>
      </c>
      <c r="N109" s="16">
        <f t="shared" si="29"/>
        <v>0</v>
      </c>
      <c r="O109" s="67"/>
      <c r="P109" s="67"/>
      <c r="Q109" s="67"/>
      <c r="R109" s="67"/>
      <c r="S109" s="19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A</v>
      </c>
      <c r="V109" s="156" t="str">
        <f t="shared" ref="V109:V137" si="30">IF($S109&gt;$I$15,"Retired",IF($K$15="","A",IF($S109&lt;$K$15,"A",IF($S109&lt;=$I$15,"B"))))</f>
        <v>A</v>
      </c>
      <c r="W109" s="156" t="str">
        <f t="shared" ref="W109:W137" si="31">IF($S109&gt;$I$16,"Retired",IF($K$16="","A",IF($S109&lt;$K$16,"A",IF($S109&lt;=$I$16,"B"))))</f>
        <v>A</v>
      </c>
      <c r="X109" s="156" t="str">
        <f t="shared" ref="X109:X137" si="32">IF($S109&gt;$I$17,"Retired",IF($K$17="","A",IF($S109&lt;$K$17,"A",IF($S109&lt;=$I$17,"B"))))</f>
        <v>A</v>
      </c>
      <c r="Y109" s="156" t="str">
        <f t="shared" ref="Y109:Y137" si="33">IF($S109&gt;$I$18,"Retired",IF($K$18="","A",IF($S109&lt;$K$18,"A",IF($S109&lt;=$I$18,"B"))))</f>
        <v>A</v>
      </c>
      <c r="Z109" s="156" t="str">
        <f t="shared" ref="Z109:Z137" si="34">IF($S109&gt;$I$19,"Retired",IF($K$19="","A",IF($S109&lt;$K$19,"A",IF($S109&lt;=$I$19,"B"))))</f>
        <v>Retired</v>
      </c>
      <c r="AB109" s="19">
        <v>2017</v>
      </c>
      <c r="AC109" s="16">
        <f>IF(U109="Retired",0,HLOOKUP(U109,'Fixed - Labor'!$C$29:$E$37,'Scenario 4'!$H$24,FALSE)*$T109)</f>
        <v>5908687.3433940001</v>
      </c>
      <c r="AD109" s="16">
        <f>IF(V109="Retired",0,HLOOKUP(V109,'Fixed - Labor'!$C$29:$E$37,'Scenario 4'!$H$24,FALSE)*$T109)</f>
        <v>5908687.3433940001</v>
      </c>
      <c r="AE109" s="16">
        <f>IF(W109="Retired",0,HLOOKUP(W109,'Fixed - Labor'!$C$29:$E$37,'Scenario 4'!$H$24,FALSE)*$T109)</f>
        <v>5908687.3433940001</v>
      </c>
      <c r="AF109" s="16">
        <f>IF(X109="Retired",0,HLOOKUP(X109,'Fixed - Labor'!$C$29:$E$37,'Scenario 4'!$H$24,FALSE)*$T109)</f>
        <v>5908687.3433940001</v>
      </c>
      <c r="AG109" s="16">
        <f>IF(Y109="Retired",0,HLOOKUP(Y109,'Fixed - Labor'!$C$29:$E$37,'Scenario 4'!$H$24,FALSE)*$T109)</f>
        <v>5908687.3433940001</v>
      </c>
      <c r="AH109" s="16">
        <f>IF(Z109="Retired",0,HLOOKUP(Z109,'Fixed - Labor'!$C$29:$E$37,'Scenario 4'!$H$24,FALSE)*$T109)</f>
        <v>0</v>
      </c>
      <c r="AJ109" s="19">
        <v>2017</v>
      </c>
      <c r="AK109" s="18">
        <f>HLOOKUP($AJ109,'Fixed - Labor'!$A$21:$AE$24,3,FALSE)</f>
        <v>12155168.796606001</v>
      </c>
      <c r="AL109" s="156" t="str">
        <f t="shared" ref="AL109:AL113" si="35">IF($S109&gt;$J$14,"Retired",IF($L$14="","A",IF($S109&lt;$L$14,"A",IF(AND($S109&lt;=$J$14,$S109&lt;=$I$14),"B","C"))))</f>
        <v>A</v>
      </c>
      <c r="AM109" s="156" t="str">
        <f t="shared" ref="AM109:AM137" si="36">IF($S109&gt;$J$15,"Retired",IF($L$15="","A",IF($S109&lt;$L$15,"A",IF(AND($S109&lt;=$J$15,$S109&lt;=$I$15),"B","C"))))</f>
        <v>A</v>
      </c>
      <c r="AN109" s="156" t="str">
        <f t="shared" ref="AN109:AN137" si="37">IF($S109&gt;$J$16,"Retired",IF($L$16="","A",IF($S109&lt;$L$16,"A",IF(AND($S109&lt;=$J$16,$S109&lt;=$I$16),"B","C"))))</f>
        <v>A</v>
      </c>
      <c r="AO109" s="156" t="str">
        <f t="shared" ref="AO109:AO137" si="38">IF($S109&gt;$J$17,"Retired",IF($L$17="","A",IF($S109&lt;$L$17,"A",IF(AND($S109&lt;=$J$17,$S109&lt;=$I$17),"B","C"))))</f>
        <v>A</v>
      </c>
      <c r="AP109" s="156" t="str">
        <f t="shared" ref="AP109:AP137" si="39">IF($S109&gt;$J$18,"Retired",IF($L$18="","A",IF($S109&lt;$L$18,"A",IF(AND($S109&lt;=$J$18,$S109&lt;=$I$18),"B","C"))))</f>
        <v>A</v>
      </c>
      <c r="AQ109" s="156" t="str">
        <f t="shared" ref="AQ109:AQ137" si="40">IF($S109&gt;$J$19,"Retired",IF($L$19="","A",IF($S109&lt;$L$19,"A",IF(AND($S109&lt;=$J$19,$S109&lt;=$I$19),"B","C"))))</f>
        <v>Retired</v>
      </c>
      <c r="AS109" s="19">
        <v>2017</v>
      </c>
      <c r="AT109" s="16">
        <f>IF(AL109="Retired",0,HLOOKUP(AL109,'Fixed - Labor'!$C$29:$E$37,'Scenario 4'!$H$24,FALSE)*$AK109)</f>
        <v>12155168.796606001</v>
      </c>
      <c r="AU109" s="16">
        <f>IF(AM109="Retired",0,HLOOKUP(AM109,'Fixed - Labor'!$C$29:$E$37,'Scenario 4'!$H$24,FALSE)*$AK109)</f>
        <v>12155168.796606001</v>
      </c>
      <c r="AV109" s="16">
        <f>IF(AN109="Retired",0,HLOOKUP(AN109,'Fixed - Labor'!$C$29:$E$37,'Scenario 4'!$H$24,FALSE)*$AK109)</f>
        <v>12155168.796606001</v>
      </c>
      <c r="AW109" s="16">
        <f>IF(AO109="Retired",0,HLOOKUP(AO109,'Fixed - Labor'!$C$29:$E$37,'Scenario 4'!$H$24,FALSE)*$AK109)</f>
        <v>12155168.796606001</v>
      </c>
      <c r="AX109" s="16">
        <f>IF(AP109="Retired",0,HLOOKUP(AP109,'Fixed - Labor'!$C$29:$E$37,'Scenario 4'!$H$24,FALSE)*$AK109)</f>
        <v>12155168.796606001</v>
      </c>
      <c r="AY109" s="16">
        <f>IF(AQ109="Retired",0,HLOOKUP(AQ109,'Fixed - Labor'!$C$29:$E$37,'Scenario 4'!$H$24,FALSE)*$AK109)</f>
        <v>0</v>
      </c>
      <c r="BA109" s="120"/>
      <c r="BB109" s="138"/>
      <c r="BC109" s="138"/>
      <c r="BD109" s="138"/>
      <c r="BE109" s="138"/>
      <c r="BF109" s="138"/>
      <c r="BG109" s="138"/>
      <c r="BI109" s="120"/>
      <c r="BJ109" s="138"/>
      <c r="BK109" s="138"/>
      <c r="BL109" s="138"/>
      <c r="BM109" s="138"/>
      <c r="BN109" s="138"/>
      <c r="BO109" s="138"/>
    </row>
    <row r="110" spans="1:67">
      <c r="A110" s="67"/>
      <c r="B110" s="67"/>
      <c r="C110" s="67"/>
      <c r="D110" s="67"/>
      <c r="E110" s="67"/>
      <c r="F110" s="67"/>
      <c r="G110" s="67"/>
      <c r="H110" s="20">
        <v>2018</v>
      </c>
      <c r="I110" s="16">
        <f t="shared" ref="I110:I137" si="41">AC110+AT110</f>
        <v>16632735.566355139</v>
      </c>
      <c r="J110" s="16">
        <f t="shared" si="29"/>
        <v>18538569.849999998</v>
      </c>
      <c r="K110" s="16">
        <f t="shared" si="29"/>
        <v>18538569.849999998</v>
      </c>
      <c r="L110" s="16">
        <f t="shared" si="29"/>
        <v>16632735.566355139</v>
      </c>
      <c r="M110" s="16">
        <f t="shared" si="29"/>
        <v>18538569.849999998</v>
      </c>
      <c r="N110" s="16">
        <f t="shared" si="29"/>
        <v>0</v>
      </c>
      <c r="O110" s="67"/>
      <c r="P110" s="67"/>
      <c r="Q110" s="67"/>
      <c r="R110" s="67"/>
      <c r="S110" s="20">
        <v>2018</v>
      </c>
      <c r="T110" s="136">
        <f>HLOOKUP($S110,'Fixed - Labor'!$A$21:$AE$24,2,FALSE)</f>
        <v>6063966.1979349991</v>
      </c>
      <c r="U110" s="155" t="str">
        <f t="shared" ref="U110:U137" si="42">IF($S110&gt;$I$14,"Retired",IF($K$14="","A",IF($S110&lt;$K$14,"A",IF($S110&lt;=$I$14,"B"))))</f>
        <v>B</v>
      </c>
      <c r="V110" s="155" t="str">
        <f t="shared" si="30"/>
        <v>A</v>
      </c>
      <c r="W110" s="155" t="str">
        <f t="shared" si="31"/>
        <v>A</v>
      </c>
      <c r="X110" s="155" t="str">
        <f t="shared" si="32"/>
        <v>B</v>
      </c>
      <c r="Y110" s="155" t="str">
        <f t="shared" si="33"/>
        <v>A</v>
      </c>
      <c r="Z110" s="155" t="str">
        <f t="shared" si="34"/>
        <v>Retired</v>
      </c>
      <c r="AB110" s="20">
        <v>2018</v>
      </c>
      <c r="AC110" s="16">
        <f>IF(U110="Retired",0,HLOOKUP(U110,'Fixed - Labor'!$C$29:$E$37,'Scenario 4'!$H$24,FALSE)*$T110)</f>
        <v>5440567.8037547655</v>
      </c>
      <c r="AD110" s="16">
        <f>IF(V110="Retired",0,HLOOKUP(V110,'Fixed - Labor'!$C$29:$E$37,'Scenario 4'!$H$24,FALSE)*$T110)</f>
        <v>6063966.1979349991</v>
      </c>
      <c r="AE110" s="16">
        <f>IF(W110="Retired",0,HLOOKUP(W110,'Fixed - Labor'!$C$29:$E$37,'Scenario 4'!$H$24,FALSE)*$T110)</f>
        <v>6063966.1979349991</v>
      </c>
      <c r="AF110" s="16">
        <f>IF(X110="Retired",0,HLOOKUP(X110,'Fixed - Labor'!$C$29:$E$37,'Scenario 4'!$H$24,FALSE)*$T110)</f>
        <v>5440567.8037547655</v>
      </c>
      <c r="AG110" s="16">
        <f>IF(Y110="Retired",0,HLOOKUP(Y110,'Fixed - Labor'!$C$29:$E$37,'Scenario 4'!$H$24,FALSE)*$T110)</f>
        <v>6063966.1979349991</v>
      </c>
      <c r="AH110" s="16">
        <f>IF(Z110="Retired",0,HLOOKUP(Z110,'Fixed - Labor'!$C$29:$E$37,'Scenario 4'!$H$24,FALSE)*$T110)</f>
        <v>0</v>
      </c>
      <c r="AJ110" s="20">
        <v>2018</v>
      </c>
      <c r="AK110" s="16">
        <f>HLOOKUP($AJ110,'Fixed - Labor'!$A$21:$AE$24,3,FALSE)</f>
        <v>12474603.652065</v>
      </c>
      <c r="AL110" s="155" t="str">
        <f t="shared" si="35"/>
        <v>B</v>
      </c>
      <c r="AM110" s="155" t="str">
        <f t="shared" si="36"/>
        <v>A</v>
      </c>
      <c r="AN110" s="155" t="str">
        <f t="shared" si="37"/>
        <v>A</v>
      </c>
      <c r="AO110" s="155" t="str">
        <f t="shared" si="38"/>
        <v>B</v>
      </c>
      <c r="AP110" s="155" t="str">
        <f t="shared" si="39"/>
        <v>A</v>
      </c>
      <c r="AQ110" s="155" t="str">
        <f t="shared" si="40"/>
        <v>Retired</v>
      </c>
      <c r="AS110" s="20">
        <v>2018</v>
      </c>
      <c r="AT110" s="16">
        <f>IF(AL110="Retired",0,HLOOKUP(AL110,'Fixed - Labor'!$C$29:$E$37,'Scenario 4'!$H$24,FALSE)*$AK110)</f>
        <v>11192167.762600373</v>
      </c>
      <c r="AU110" s="16">
        <f>IF(AM110="Retired",0,HLOOKUP(AM110,'Fixed - Labor'!$C$29:$E$37,'Scenario 4'!$H$24,FALSE)*$AK110)</f>
        <v>12474603.652065</v>
      </c>
      <c r="AV110" s="16">
        <f>IF(AN110="Retired",0,HLOOKUP(AN110,'Fixed - Labor'!$C$29:$E$37,'Scenario 4'!$H$24,FALSE)*$AK110)</f>
        <v>12474603.652065</v>
      </c>
      <c r="AW110" s="16">
        <f>IF(AO110="Retired",0,HLOOKUP(AO110,'Fixed - Labor'!$C$29:$E$37,'Scenario 4'!$H$24,FALSE)*$AK110)</f>
        <v>11192167.762600373</v>
      </c>
      <c r="AX110" s="16">
        <f>IF(AP110="Retired",0,HLOOKUP(AP110,'Fixed - Labor'!$C$29:$E$37,'Scenario 4'!$H$24,FALSE)*$AK110)</f>
        <v>12474603.652065</v>
      </c>
      <c r="AY110" s="16">
        <f>IF(AQ110="Retired",0,HLOOKUP(AQ110,'Fixed - Labor'!$C$29:$E$37,'Scenario 4'!$H$24,FALSE)*$AK110)</f>
        <v>0</v>
      </c>
      <c r="BA110" s="120"/>
      <c r="BB110" s="138"/>
      <c r="BC110" s="138"/>
      <c r="BD110" s="138"/>
      <c r="BE110" s="138"/>
      <c r="BF110" s="138"/>
      <c r="BG110" s="138"/>
      <c r="BI110" s="120"/>
      <c r="BJ110" s="138"/>
      <c r="BK110" s="138"/>
      <c r="BL110" s="138"/>
      <c r="BM110" s="138"/>
      <c r="BN110" s="138"/>
      <c r="BO110" s="138"/>
    </row>
    <row r="111" spans="1:67">
      <c r="A111" s="67"/>
      <c r="B111" s="67"/>
      <c r="C111" s="67"/>
      <c r="D111" s="67"/>
      <c r="E111" s="67"/>
      <c r="F111" s="67"/>
      <c r="G111" s="67"/>
      <c r="H111" s="20">
        <v>2019</v>
      </c>
      <c r="I111" s="16">
        <f t="shared" si="41"/>
        <v>16916012.204859816</v>
      </c>
      <c r="J111" s="16">
        <f t="shared" si="29"/>
        <v>18854305.27</v>
      </c>
      <c r="K111" s="16">
        <f t="shared" si="29"/>
        <v>18854305.27</v>
      </c>
      <c r="L111" s="16">
        <f t="shared" si="29"/>
        <v>16916012.204859816</v>
      </c>
      <c r="M111" s="16">
        <f t="shared" si="29"/>
        <v>18854305.27</v>
      </c>
      <c r="N111" s="16">
        <f t="shared" si="29"/>
        <v>0</v>
      </c>
      <c r="O111" s="313">
        <f>I111*0.75</f>
        <v>12687009.153644862</v>
      </c>
      <c r="P111" s="67"/>
      <c r="Q111" s="67"/>
      <c r="R111" s="67"/>
      <c r="S111" s="20">
        <v>2019</v>
      </c>
      <c r="T111" s="136">
        <f>HLOOKUP($S111,'Fixed - Labor'!$A$21:$AE$24,2,FALSE)</f>
        <v>6167243.2538169995</v>
      </c>
      <c r="U111" s="155" t="str">
        <f t="shared" si="42"/>
        <v>B</v>
      </c>
      <c r="V111" s="155" t="str">
        <f t="shared" si="30"/>
        <v>A</v>
      </c>
      <c r="W111" s="155" t="str">
        <f t="shared" si="31"/>
        <v>A</v>
      </c>
      <c r="X111" s="155" t="str">
        <f t="shared" si="32"/>
        <v>B</v>
      </c>
      <c r="Y111" s="155" t="str">
        <f t="shared" si="33"/>
        <v>A</v>
      </c>
      <c r="Z111" s="155" t="str">
        <f t="shared" si="34"/>
        <v>Retired</v>
      </c>
      <c r="AB111" s="20">
        <v>2019</v>
      </c>
      <c r="AC111" s="16">
        <f>IF(U111="Retired",0,HLOOKUP(U111,'Fixed - Labor'!$C$29:$E$37,'Scenario 4'!$H$24,FALSE)*$T111)</f>
        <v>5533227.5922096446</v>
      </c>
      <c r="AD111" s="16">
        <f>IF(V111="Retired",0,HLOOKUP(V111,'Fixed - Labor'!$C$29:$E$37,'Scenario 4'!$H$24,FALSE)*$T111)</f>
        <v>6167243.2538169995</v>
      </c>
      <c r="AE111" s="16">
        <f>IF(W111="Retired",0,HLOOKUP(W111,'Fixed - Labor'!$C$29:$E$37,'Scenario 4'!$H$24,FALSE)*$T111)</f>
        <v>6167243.2538169995</v>
      </c>
      <c r="AF111" s="16">
        <f>IF(X111="Retired",0,HLOOKUP(X111,'Fixed - Labor'!$C$29:$E$37,'Scenario 4'!$H$24,FALSE)*$T111)</f>
        <v>5533227.5922096446</v>
      </c>
      <c r="AG111" s="16">
        <f>IF(Y111="Retired",0,HLOOKUP(Y111,'Fixed - Labor'!$C$29:$E$37,'Scenario 4'!$H$24,FALSE)*$T111)</f>
        <v>6167243.2538169995</v>
      </c>
      <c r="AH111" s="16">
        <f>IF(Z111="Retired",0,HLOOKUP(Z111,'Fixed - Labor'!$C$29:$E$37,'Scenario 4'!$H$24,FALSE)*$T111)</f>
        <v>0</v>
      </c>
      <c r="AJ111" s="20">
        <v>2019</v>
      </c>
      <c r="AK111" s="16">
        <f>HLOOKUP($AJ111,'Fixed - Labor'!$A$21:$AE$24,3,FALSE)</f>
        <v>12687062.016183</v>
      </c>
      <c r="AL111" s="155" t="str">
        <f t="shared" si="35"/>
        <v>B</v>
      </c>
      <c r="AM111" s="155" t="str">
        <f t="shared" si="36"/>
        <v>A</v>
      </c>
      <c r="AN111" s="155" t="str">
        <f t="shared" si="37"/>
        <v>A</v>
      </c>
      <c r="AO111" s="155" t="str">
        <f t="shared" si="38"/>
        <v>B</v>
      </c>
      <c r="AP111" s="155" t="str">
        <f t="shared" si="39"/>
        <v>A</v>
      </c>
      <c r="AQ111" s="155" t="str">
        <f t="shared" si="40"/>
        <v>Retired</v>
      </c>
      <c r="AS111" s="20">
        <v>2019</v>
      </c>
      <c r="AT111" s="16">
        <f>IF(AL111="Retired",0,HLOOKUP(AL111,'Fixed - Labor'!$C$29:$E$37,'Scenario 4'!$H$24,FALSE)*$AK111)</f>
        <v>11382784.612650169</v>
      </c>
      <c r="AU111" s="16">
        <f>IF(AM111="Retired",0,HLOOKUP(AM111,'Fixed - Labor'!$C$29:$E$37,'Scenario 4'!$H$24,FALSE)*$AK111)</f>
        <v>12687062.016183</v>
      </c>
      <c r="AV111" s="16">
        <f>IF(AN111="Retired",0,HLOOKUP(AN111,'Fixed - Labor'!$C$29:$E$37,'Scenario 4'!$H$24,FALSE)*$AK111)</f>
        <v>12687062.016183</v>
      </c>
      <c r="AW111" s="16">
        <f>IF(AO111="Retired",0,HLOOKUP(AO111,'Fixed - Labor'!$C$29:$E$37,'Scenario 4'!$H$24,FALSE)*$AK111)</f>
        <v>11382784.612650169</v>
      </c>
      <c r="AX111" s="16">
        <f>IF(AP111="Retired",0,HLOOKUP(AP111,'Fixed - Labor'!$C$29:$E$37,'Scenario 4'!$H$24,FALSE)*$AK111)</f>
        <v>12687062.016183</v>
      </c>
      <c r="AY111" s="16">
        <f>IF(AQ111="Retired",0,HLOOKUP(AQ111,'Fixed - Labor'!$C$29:$E$37,'Scenario 4'!$H$24,FALSE)*$AK111)</f>
        <v>0</v>
      </c>
      <c r="BA111" s="120"/>
      <c r="BB111" s="138"/>
      <c r="BC111" s="138"/>
      <c r="BD111" s="138"/>
      <c r="BE111" s="138"/>
      <c r="BF111" s="138"/>
      <c r="BG111" s="138"/>
      <c r="BI111" s="120"/>
      <c r="BJ111" s="138"/>
      <c r="BK111" s="138"/>
      <c r="BL111" s="138"/>
      <c r="BM111" s="138"/>
      <c r="BN111" s="138"/>
      <c r="BO111" s="138"/>
    </row>
    <row r="112" spans="1:67">
      <c r="A112" s="67"/>
      <c r="B112" s="67"/>
      <c r="C112" s="67"/>
      <c r="D112" s="67"/>
      <c r="E112" s="67"/>
      <c r="F112" s="67"/>
      <c r="G112" s="67"/>
      <c r="H112" s="20">
        <v>2020</v>
      </c>
      <c r="I112" s="16">
        <f t="shared" si="41"/>
        <v>17795841.474392522</v>
      </c>
      <c r="J112" s="16">
        <f t="shared" si="29"/>
        <v>17795841.474392522</v>
      </c>
      <c r="K112" s="16">
        <f t="shared" si="29"/>
        <v>19834948.309999999</v>
      </c>
      <c r="L112" s="16">
        <f t="shared" si="29"/>
        <v>17795841.474392522</v>
      </c>
      <c r="M112" s="16">
        <f t="shared" si="29"/>
        <v>17795841.474392522</v>
      </c>
      <c r="N112" s="16">
        <f t="shared" si="29"/>
        <v>0</v>
      </c>
      <c r="O112" s="67"/>
      <c r="P112" s="67"/>
      <c r="Q112" s="67"/>
      <c r="R112" s="67"/>
      <c r="S112" s="20">
        <v>2020</v>
      </c>
      <c r="T112" s="136">
        <f>HLOOKUP($S112,'Fixed - Labor'!$A$21:$AE$24,2,FALSE)</f>
        <v>6488011.5922009991</v>
      </c>
      <c r="U112" s="155" t="str">
        <f t="shared" si="42"/>
        <v>B</v>
      </c>
      <c r="V112" s="155" t="str">
        <f t="shared" si="30"/>
        <v>B</v>
      </c>
      <c r="W112" s="155" t="str">
        <f t="shared" si="31"/>
        <v>A</v>
      </c>
      <c r="X112" s="155" t="str">
        <f t="shared" si="32"/>
        <v>B</v>
      </c>
      <c r="Y112" s="155" t="str">
        <f t="shared" si="33"/>
        <v>B</v>
      </c>
      <c r="Z112" s="155" t="str">
        <f t="shared" si="34"/>
        <v>Retired</v>
      </c>
      <c r="AB112" s="20">
        <v>2020</v>
      </c>
      <c r="AC112" s="16">
        <f>IF(U112="Retired",0,HLOOKUP(U112,'Fixed - Labor'!$C$29:$E$37,'Scenario 4'!$H$24,FALSE)*$T112)</f>
        <v>5821019.7462737933</v>
      </c>
      <c r="AD112" s="16">
        <f>IF(V112="Retired",0,HLOOKUP(V112,'Fixed - Labor'!$C$29:$E$37,'Scenario 4'!$H$24,FALSE)*$T112)</f>
        <v>5821019.7462737933</v>
      </c>
      <c r="AE112" s="16">
        <f>IF(W112="Retired",0,HLOOKUP(W112,'Fixed - Labor'!$C$29:$E$37,'Scenario 4'!$H$24,FALSE)*$T112)</f>
        <v>6488011.5922009991</v>
      </c>
      <c r="AF112" s="16">
        <f>IF(X112="Retired",0,HLOOKUP(X112,'Fixed - Labor'!$C$29:$E$37,'Scenario 4'!$H$24,FALSE)*$T112)</f>
        <v>5821019.7462737933</v>
      </c>
      <c r="AG112" s="16">
        <f>IF(Y112="Retired",0,HLOOKUP(Y112,'Fixed - Labor'!$C$29:$E$37,'Scenario 4'!$H$24,FALSE)*$T112)</f>
        <v>5821019.7462737933</v>
      </c>
      <c r="AH112" s="16">
        <f>IF(Z112="Retired",0,HLOOKUP(Z112,'Fixed - Labor'!$C$29:$E$37,'Scenario 4'!$H$24,FALSE)*$T112)</f>
        <v>0</v>
      </c>
      <c r="AJ112" s="20">
        <v>2020</v>
      </c>
      <c r="AK112" s="16">
        <f>HLOOKUP($AJ112,'Fixed - Labor'!$A$21:$AE$24,3,FALSE)</f>
        <v>13346936.717799</v>
      </c>
      <c r="AL112" s="155" t="str">
        <f t="shared" si="35"/>
        <v>B</v>
      </c>
      <c r="AM112" s="155" t="str">
        <f t="shared" si="36"/>
        <v>B</v>
      </c>
      <c r="AN112" s="155" t="str">
        <f t="shared" si="37"/>
        <v>A</v>
      </c>
      <c r="AO112" s="155" t="str">
        <f t="shared" si="38"/>
        <v>B</v>
      </c>
      <c r="AP112" s="155" t="str">
        <f t="shared" si="39"/>
        <v>B</v>
      </c>
      <c r="AQ112" s="155" t="str">
        <f t="shared" si="40"/>
        <v>Retired</v>
      </c>
      <c r="AS112" s="20">
        <v>2020</v>
      </c>
      <c r="AT112" s="16">
        <f>IF(AL112="Retired",0,HLOOKUP(AL112,'Fixed - Labor'!$C$29:$E$37,'Scenario 4'!$H$24,FALSE)*$AK112)</f>
        <v>11974821.728118729</v>
      </c>
      <c r="AU112" s="16">
        <f>IF(AM112="Retired",0,HLOOKUP(AM112,'Fixed - Labor'!$C$29:$E$37,'Scenario 4'!$H$24,FALSE)*$AK112)</f>
        <v>11974821.728118729</v>
      </c>
      <c r="AV112" s="16">
        <f>IF(AN112="Retired",0,HLOOKUP(AN112,'Fixed - Labor'!$C$29:$E$37,'Scenario 4'!$H$24,FALSE)*$AK112)</f>
        <v>13346936.717799</v>
      </c>
      <c r="AW112" s="16">
        <f>IF(AO112="Retired",0,HLOOKUP(AO112,'Fixed - Labor'!$C$29:$E$37,'Scenario 4'!$H$24,FALSE)*$AK112)</f>
        <v>11974821.728118729</v>
      </c>
      <c r="AX112" s="16">
        <f>IF(AP112="Retired",0,HLOOKUP(AP112,'Fixed - Labor'!$C$29:$E$37,'Scenario 4'!$H$24,FALSE)*$AK112)</f>
        <v>11974821.728118729</v>
      </c>
      <c r="AY112" s="16">
        <f>IF(AQ112="Retired",0,HLOOKUP(AQ112,'Fixed - Labor'!$C$29:$E$37,'Scenario 4'!$H$24,FALSE)*$AK112)</f>
        <v>0</v>
      </c>
      <c r="BA112" s="120"/>
      <c r="BB112" s="138"/>
      <c r="BC112" s="138"/>
      <c r="BD112" s="138"/>
      <c r="BE112" s="138"/>
      <c r="BF112" s="138"/>
      <c r="BG112" s="138"/>
      <c r="BI112" s="120"/>
      <c r="BJ112" s="138"/>
      <c r="BK112" s="138"/>
      <c r="BL112" s="138"/>
      <c r="BM112" s="138"/>
      <c r="BN112" s="138"/>
      <c r="BO112" s="138"/>
    </row>
    <row r="113" spans="1:67">
      <c r="A113" s="67"/>
      <c r="B113" s="67"/>
      <c r="C113" s="67"/>
      <c r="D113" s="67"/>
      <c r="E113" s="67"/>
      <c r="F113" s="67"/>
      <c r="G113" s="67"/>
      <c r="H113" s="20">
        <v>2021</v>
      </c>
      <c r="I113" s="16">
        <f t="shared" si="41"/>
        <v>17896680.80747664</v>
      </c>
      <c r="J113" s="16">
        <f t="shared" si="29"/>
        <v>17896680.80747664</v>
      </c>
      <c r="K113" s="16">
        <f t="shared" si="29"/>
        <v>19947342.150000006</v>
      </c>
      <c r="L113" s="16">
        <f t="shared" si="29"/>
        <v>17896680.80747664</v>
      </c>
      <c r="M113" s="16">
        <f t="shared" si="29"/>
        <v>17896680.80747664</v>
      </c>
      <c r="N113" s="16">
        <f t="shared" si="29"/>
        <v>0</v>
      </c>
      <c r="O113" s="67"/>
      <c r="P113" s="67"/>
      <c r="Q113" s="67"/>
      <c r="R113" s="67"/>
      <c r="S113" s="20">
        <v>2021</v>
      </c>
      <c r="T113" s="136">
        <f>HLOOKUP($S113,'Fixed - Labor'!$A$21:$AE$24,2,FALSE)</f>
        <v>6524775.6172650009</v>
      </c>
      <c r="U113" s="155" t="str">
        <f t="shared" si="42"/>
        <v>B</v>
      </c>
      <c r="V113" s="155" t="str">
        <f t="shared" si="30"/>
        <v>B</v>
      </c>
      <c r="W113" s="155" t="str">
        <f t="shared" si="31"/>
        <v>A</v>
      </c>
      <c r="X113" s="155" t="str">
        <f t="shared" si="32"/>
        <v>B</v>
      </c>
      <c r="Y113" s="155" t="str">
        <f t="shared" si="33"/>
        <v>B</v>
      </c>
      <c r="Z113" s="155" t="str">
        <f t="shared" si="34"/>
        <v>Retired</v>
      </c>
      <c r="AB113" s="20">
        <v>2021</v>
      </c>
      <c r="AC113" s="16">
        <f>IF(U113="Retired",0,HLOOKUP(U113,'Fixed - Labor'!$C$29:$E$37,'Scenario 4'!$H$24,FALSE)*$T113)</f>
        <v>5854004.2921256078</v>
      </c>
      <c r="AD113" s="16">
        <f>IF(V113="Retired",0,HLOOKUP(V113,'Fixed - Labor'!$C$29:$E$37,'Scenario 4'!$H$24,FALSE)*$T113)</f>
        <v>5854004.2921256078</v>
      </c>
      <c r="AE113" s="16">
        <f>IF(W113="Retired",0,HLOOKUP(W113,'Fixed - Labor'!$C$29:$E$37,'Scenario 4'!$H$24,FALSE)*$T113)</f>
        <v>6524775.6172650009</v>
      </c>
      <c r="AF113" s="16">
        <f>IF(X113="Retired",0,HLOOKUP(X113,'Fixed - Labor'!$C$29:$E$37,'Scenario 4'!$H$24,FALSE)*$T113)</f>
        <v>5854004.2921256078</v>
      </c>
      <c r="AG113" s="16">
        <f>IF(Y113="Retired",0,HLOOKUP(Y113,'Fixed - Labor'!$C$29:$E$37,'Scenario 4'!$H$24,FALSE)*$T113)</f>
        <v>5854004.2921256078</v>
      </c>
      <c r="AH113" s="16">
        <f>IF(Z113="Retired",0,HLOOKUP(Z113,'Fixed - Labor'!$C$29:$E$37,'Scenario 4'!$H$24,FALSE)*$T113)</f>
        <v>0</v>
      </c>
      <c r="AJ113" s="20">
        <v>2021</v>
      </c>
      <c r="AK113" s="16">
        <f>HLOOKUP($AJ113,'Fixed - Labor'!$A$21:$AE$24,3,FALSE)</f>
        <v>13422566.532735003</v>
      </c>
      <c r="AL113" s="155" t="str">
        <f t="shared" si="35"/>
        <v>B</v>
      </c>
      <c r="AM113" s="155" t="str">
        <f t="shared" si="36"/>
        <v>B</v>
      </c>
      <c r="AN113" s="155" t="str">
        <f t="shared" si="37"/>
        <v>A</v>
      </c>
      <c r="AO113" s="155" t="str">
        <f t="shared" si="38"/>
        <v>B</v>
      </c>
      <c r="AP113" s="155" t="str">
        <f t="shared" si="39"/>
        <v>B</v>
      </c>
      <c r="AQ113" s="155" t="str">
        <f t="shared" si="40"/>
        <v>Retired</v>
      </c>
      <c r="AS113" s="20">
        <v>2021</v>
      </c>
      <c r="AT113" s="16">
        <f>IF(AL113="Retired",0,HLOOKUP(AL113,'Fixed - Labor'!$C$29:$E$37,'Scenario 4'!$H$24,FALSE)*$AK113)</f>
        <v>12042676.515351031</v>
      </c>
      <c r="AU113" s="16">
        <f>IF(AM113="Retired",0,HLOOKUP(AM113,'Fixed - Labor'!$C$29:$E$37,'Scenario 4'!$H$24,FALSE)*$AK113)</f>
        <v>12042676.515351031</v>
      </c>
      <c r="AV113" s="16">
        <f>IF(AN113="Retired",0,HLOOKUP(AN113,'Fixed - Labor'!$C$29:$E$37,'Scenario 4'!$H$24,FALSE)*$AK113)</f>
        <v>13422566.532735003</v>
      </c>
      <c r="AW113" s="16">
        <f>IF(AO113="Retired",0,HLOOKUP(AO113,'Fixed - Labor'!$C$29:$E$37,'Scenario 4'!$H$24,FALSE)*$AK113)</f>
        <v>12042676.515351031</v>
      </c>
      <c r="AX113" s="16">
        <f>IF(AP113="Retired",0,HLOOKUP(AP113,'Fixed - Labor'!$C$29:$E$37,'Scenario 4'!$H$24,FALSE)*$AK113)</f>
        <v>12042676.515351031</v>
      </c>
      <c r="AY113" s="16">
        <f>IF(AQ113="Retired",0,HLOOKUP(AQ113,'Fixed - Labor'!$C$29:$E$37,'Scenario 4'!$H$24,FALSE)*$AK113)</f>
        <v>0</v>
      </c>
      <c r="BA113" s="120"/>
      <c r="BB113" s="138"/>
      <c r="BC113" s="138"/>
      <c r="BD113" s="138"/>
      <c r="BE113" s="138"/>
      <c r="BF113" s="138"/>
      <c r="BG113" s="138"/>
      <c r="BI113" s="120"/>
      <c r="BJ113" s="138"/>
      <c r="BK113" s="138"/>
      <c r="BL113" s="138"/>
      <c r="BM113" s="138"/>
      <c r="BN113" s="138"/>
      <c r="BO113" s="138"/>
    </row>
    <row r="114" spans="1:67">
      <c r="A114" s="67"/>
      <c r="B114" s="67"/>
      <c r="C114" s="67"/>
      <c r="D114" s="67"/>
      <c r="E114" s="67"/>
      <c r="F114" s="67"/>
      <c r="G114" s="67"/>
      <c r="H114" s="20">
        <v>2022</v>
      </c>
      <c r="I114" s="16">
        <f t="shared" si="41"/>
        <v>18254614.423626173</v>
      </c>
      <c r="J114" s="16">
        <f t="shared" si="29"/>
        <v>18254614.423626173</v>
      </c>
      <c r="K114" s="16">
        <f t="shared" si="29"/>
        <v>18254614.423626173</v>
      </c>
      <c r="L114" s="16">
        <f t="shared" si="29"/>
        <v>13310711.81162888</v>
      </c>
      <c r="M114" s="16">
        <f t="shared" si="29"/>
        <v>13310711.81162888</v>
      </c>
      <c r="N114" s="16">
        <f t="shared" si="29"/>
        <v>0</v>
      </c>
      <c r="O114" s="67"/>
      <c r="P114" s="67"/>
      <c r="Q114" s="67"/>
      <c r="R114" s="67"/>
      <c r="S114" s="20">
        <v>2022</v>
      </c>
      <c r="T114" s="136">
        <f>HLOOKUP($S114,'Fixed - Labor'!$A$21:$AE$24,2,FALSE)</f>
        <v>6655271.1296103019</v>
      </c>
      <c r="U114" s="155" t="str">
        <f t="shared" si="42"/>
        <v>B</v>
      </c>
      <c r="V114" s="155" t="str">
        <f t="shared" si="30"/>
        <v>B</v>
      </c>
      <c r="W114" s="155" t="str">
        <f t="shared" si="31"/>
        <v>B</v>
      </c>
      <c r="X114" s="155" t="str">
        <f t="shared" si="32"/>
        <v>Retired</v>
      </c>
      <c r="Y114" s="155" t="str">
        <f t="shared" si="33"/>
        <v>Retired</v>
      </c>
      <c r="Z114" s="155" t="str">
        <f t="shared" si="34"/>
        <v>Retired</v>
      </c>
      <c r="AB114" s="20">
        <v>2022</v>
      </c>
      <c r="AC114" s="16">
        <f>IF(U114="Retired",0,HLOOKUP(U114,'Fixed - Labor'!$C$29:$E$37,'Scenario 4'!$H$24,FALSE)*$T114)</f>
        <v>5971084.3779681213</v>
      </c>
      <c r="AD114" s="16">
        <f>IF(V114="Retired",0,HLOOKUP(V114,'Fixed - Labor'!$C$29:$E$37,'Scenario 4'!$H$24,FALSE)*$T114)</f>
        <v>5971084.3779681213</v>
      </c>
      <c r="AE114" s="16">
        <f>IF(W114="Retired",0,HLOOKUP(W114,'Fixed - Labor'!$C$29:$E$37,'Scenario 4'!$H$24,FALSE)*$T114)</f>
        <v>5971084.3779681213</v>
      </c>
      <c r="AF114" s="16">
        <f>IF(X114="Retired",0,HLOOKUP(X114,'Fixed - Labor'!$C$29:$E$37,'Scenario 4'!$H$24,FALSE)*$T114)</f>
        <v>0</v>
      </c>
      <c r="AG114" s="16">
        <f>IF(Y114="Retired",0,HLOOKUP(Y114,'Fixed - Labor'!$C$29:$E$37,'Scenario 4'!$H$24,FALSE)*$T114)</f>
        <v>0</v>
      </c>
      <c r="AH114" s="16">
        <f>IF(Z114="Retired",0,HLOOKUP(Z114,'Fixed - Labor'!$C$29:$E$37,'Scenario 4'!$H$24,FALSE)*$T114)</f>
        <v>0</v>
      </c>
      <c r="AJ114" s="20">
        <v>2022</v>
      </c>
      <c r="AK114" s="16">
        <f>HLOOKUP($AJ114,'Fixed - Labor'!$A$21:$AE$24,3,FALSE)</f>
        <v>13691017.863389704</v>
      </c>
      <c r="AL114" s="155" t="str">
        <f>IF($S114&gt;$J$14,"Retired",IF($L$14="","A",IF($S114&lt;$L$14,"A",IF(AND($S114&lt;=$J$14,$S114&lt;=$I$14),"B","C"))))</f>
        <v>B</v>
      </c>
      <c r="AM114" s="155" t="str">
        <f t="shared" si="36"/>
        <v>B</v>
      </c>
      <c r="AN114" s="155" t="str">
        <f t="shared" si="37"/>
        <v>B</v>
      </c>
      <c r="AO114" s="155" t="str">
        <f t="shared" si="38"/>
        <v>C</v>
      </c>
      <c r="AP114" s="155" t="str">
        <f t="shared" si="39"/>
        <v>C</v>
      </c>
      <c r="AQ114" s="155" t="str">
        <f t="shared" si="40"/>
        <v>Retired</v>
      </c>
      <c r="AS114" s="20">
        <v>2022</v>
      </c>
      <c r="AT114" s="16">
        <f>IF(AL114="Retired",0,HLOOKUP(AL114,'Fixed - Labor'!$C$29:$E$37,'Scenario 4'!$H$24,FALSE)*$AK114)</f>
        <v>12283530.045658052</v>
      </c>
      <c r="AU114" s="16">
        <f>IF(AM114="Retired",0,HLOOKUP(AM114,'Fixed - Labor'!$C$29:$E$37,'Scenario 4'!$H$24,FALSE)*$AK114)</f>
        <v>12283530.045658052</v>
      </c>
      <c r="AV114" s="16">
        <f>IF(AN114="Retired",0,HLOOKUP(AN114,'Fixed - Labor'!$C$29:$E$37,'Scenario 4'!$H$24,FALSE)*$AK114)</f>
        <v>12283530.045658052</v>
      </c>
      <c r="AW114" s="16">
        <f>IF(AO114="Retired",0,HLOOKUP(AO114,'Fixed - Labor'!$C$29:$E$37,'Scenario 4'!$H$24,FALSE)*$AK114)</f>
        <v>13310711.81162888</v>
      </c>
      <c r="AX114" s="16">
        <f>IF(AP114="Retired",0,HLOOKUP(AP114,'Fixed - Labor'!$C$29:$E$37,'Scenario 4'!$H$24,FALSE)*$AK114)</f>
        <v>13310711.81162888</v>
      </c>
      <c r="AY114" s="16">
        <f>IF(AQ114="Retired",0,HLOOKUP(AQ114,'Fixed - Labor'!$C$29:$E$37,'Scenario 4'!$H$24,FALSE)*$AK114)</f>
        <v>0</v>
      </c>
      <c r="BA114" s="120"/>
      <c r="BB114" s="138"/>
      <c r="BC114" s="138"/>
      <c r="BD114" s="138"/>
      <c r="BE114" s="138"/>
      <c r="BF114" s="138"/>
      <c r="BG114" s="138"/>
      <c r="BI114" s="120"/>
      <c r="BJ114" s="138"/>
      <c r="BK114" s="138"/>
      <c r="BL114" s="138"/>
      <c r="BM114" s="138"/>
      <c r="BN114" s="138"/>
      <c r="BO114" s="138"/>
    </row>
    <row r="115" spans="1:67">
      <c r="A115" s="67"/>
      <c r="B115" s="67"/>
      <c r="C115" s="67"/>
      <c r="D115" s="67"/>
      <c r="E115" s="67"/>
      <c r="F115" s="67"/>
      <c r="G115" s="67"/>
      <c r="H115" s="20">
        <v>2023</v>
      </c>
      <c r="I115" s="16">
        <f t="shared" si="41"/>
        <v>18619706.712098695</v>
      </c>
      <c r="J115" s="16">
        <f t="shared" si="29"/>
        <v>18619706.712098695</v>
      </c>
      <c r="K115" s="16">
        <f t="shared" si="29"/>
        <v>18619706.712098695</v>
      </c>
      <c r="L115" s="16">
        <f t="shared" si="29"/>
        <v>13576926.047861453</v>
      </c>
      <c r="M115" s="16">
        <f t="shared" si="29"/>
        <v>13576926.047861453</v>
      </c>
      <c r="N115" s="16">
        <f t="shared" si="29"/>
        <v>0</v>
      </c>
      <c r="O115" s="67"/>
      <c r="P115" s="67"/>
      <c r="Q115" s="67"/>
      <c r="R115" s="67"/>
      <c r="S115" s="20">
        <v>2023</v>
      </c>
      <c r="T115" s="136">
        <f>HLOOKUP($S115,'Fixed - Labor'!$A$21:$AE$24,2,FALSE)</f>
        <v>6788376.5522025069</v>
      </c>
      <c r="U115" s="155" t="str">
        <f t="shared" si="42"/>
        <v>B</v>
      </c>
      <c r="V115" s="155" t="str">
        <f t="shared" si="30"/>
        <v>B</v>
      </c>
      <c r="W115" s="155" t="str">
        <f t="shared" si="31"/>
        <v>B</v>
      </c>
      <c r="X115" s="155" t="str">
        <f t="shared" si="32"/>
        <v>Retired</v>
      </c>
      <c r="Y115" s="155" t="str">
        <f t="shared" si="33"/>
        <v>Retired</v>
      </c>
      <c r="Z115" s="155" t="str">
        <f t="shared" si="34"/>
        <v>Retired</v>
      </c>
      <c r="AB115" s="20">
        <v>2023</v>
      </c>
      <c r="AC115" s="16">
        <f>IF(U115="Retired",0,HLOOKUP(U115,'Fixed - Labor'!$C$29:$E$37,'Scenario 4'!$H$24,FALSE)*$T115)</f>
        <v>6090506.0655274829</v>
      </c>
      <c r="AD115" s="16">
        <f>IF(V115="Retired",0,HLOOKUP(V115,'Fixed - Labor'!$C$29:$E$37,'Scenario 4'!$H$24,FALSE)*$T115)</f>
        <v>6090506.0655274829</v>
      </c>
      <c r="AE115" s="16">
        <f>IF(W115="Retired",0,HLOOKUP(W115,'Fixed - Labor'!$C$29:$E$37,'Scenario 4'!$H$24,FALSE)*$T115)</f>
        <v>6090506.0655274829</v>
      </c>
      <c r="AF115" s="16">
        <f>IF(X115="Retired",0,HLOOKUP(X115,'Fixed - Labor'!$C$29:$E$37,'Scenario 4'!$H$24,FALSE)*$T115)</f>
        <v>0</v>
      </c>
      <c r="AG115" s="16">
        <f>IF(Y115="Retired",0,HLOOKUP(Y115,'Fixed - Labor'!$C$29:$E$37,'Scenario 4'!$H$24,FALSE)*$T115)</f>
        <v>0</v>
      </c>
      <c r="AH115" s="16">
        <f>IF(Z115="Retired",0,HLOOKUP(Z115,'Fixed - Labor'!$C$29:$E$37,'Scenario 4'!$H$24,FALSE)*$T115)</f>
        <v>0</v>
      </c>
      <c r="AJ115" s="20">
        <v>2023</v>
      </c>
      <c r="AK115" s="16">
        <f>HLOOKUP($AJ115,'Fixed - Labor'!$A$21:$AE$24,3,FALSE)</f>
        <v>13964838.220657496</v>
      </c>
      <c r="AL115" s="155" t="str">
        <f t="shared" ref="AL115:AL137" si="43">IF($S115&gt;$J$14,"Retired",IF($L$14="","A",IF($S115&lt;$L$14,"A",IF(AND($S115&lt;=$J$14,$S115&lt;=$I$14),"B","C"))))</f>
        <v>B</v>
      </c>
      <c r="AM115" s="155" t="str">
        <f t="shared" si="36"/>
        <v>B</v>
      </c>
      <c r="AN115" s="155" t="str">
        <f t="shared" si="37"/>
        <v>B</v>
      </c>
      <c r="AO115" s="155" t="str">
        <f t="shared" si="38"/>
        <v>C</v>
      </c>
      <c r="AP115" s="155" t="str">
        <f t="shared" si="39"/>
        <v>C</v>
      </c>
      <c r="AQ115" s="155" t="str">
        <f t="shared" si="40"/>
        <v>Retired</v>
      </c>
      <c r="AS115" s="20">
        <v>2023</v>
      </c>
      <c r="AT115" s="16">
        <f>IF(AL115="Retired",0,HLOOKUP(AL115,'Fixed - Labor'!$C$29:$E$37,'Scenario 4'!$H$24,FALSE)*$AK115)</f>
        <v>12529200.646571212</v>
      </c>
      <c r="AU115" s="16">
        <f>IF(AM115="Retired",0,HLOOKUP(AM115,'Fixed - Labor'!$C$29:$E$37,'Scenario 4'!$H$24,FALSE)*$AK115)</f>
        <v>12529200.646571212</v>
      </c>
      <c r="AV115" s="16">
        <f>IF(AN115="Retired",0,HLOOKUP(AN115,'Fixed - Labor'!$C$29:$E$37,'Scenario 4'!$H$24,FALSE)*$AK115)</f>
        <v>12529200.646571212</v>
      </c>
      <c r="AW115" s="16">
        <f>IF(AO115="Retired",0,HLOOKUP(AO115,'Fixed - Labor'!$C$29:$E$37,'Scenario 4'!$H$24,FALSE)*$AK115)</f>
        <v>13576926.047861453</v>
      </c>
      <c r="AX115" s="16">
        <f>IF(AP115="Retired",0,HLOOKUP(AP115,'Fixed - Labor'!$C$29:$E$37,'Scenario 4'!$H$24,FALSE)*$AK115)</f>
        <v>13576926.047861453</v>
      </c>
      <c r="AY115" s="16">
        <f>IF(AQ115="Retired",0,HLOOKUP(AQ115,'Fixed - Labor'!$C$29:$E$37,'Scenario 4'!$H$24,FALSE)*$AK115)</f>
        <v>0</v>
      </c>
      <c r="BA115" s="120"/>
      <c r="BB115" s="138"/>
      <c r="BC115" s="138"/>
      <c r="BD115" s="138"/>
      <c r="BE115" s="138"/>
      <c r="BF115" s="138"/>
      <c r="BG115" s="138"/>
      <c r="BI115" s="120"/>
      <c r="BJ115" s="138"/>
      <c r="BK115" s="138"/>
      <c r="BL115" s="138"/>
      <c r="BM115" s="138"/>
      <c r="BN115" s="138"/>
      <c r="BO115" s="138"/>
    </row>
    <row r="116" spans="1:67">
      <c r="A116" s="67"/>
      <c r="B116" s="67"/>
      <c r="C116" s="67"/>
      <c r="D116" s="67"/>
      <c r="E116" s="67"/>
      <c r="F116" s="67"/>
      <c r="G116" s="67"/>
      <c r="H116" s="20">
        <v>2024</v>
      </c>
      <c r="I116" s="16">
        <f t="shared" si="41"/>
        <v>18992100.846340671</v>
      </c>
      <c r="J116" s="16">
        <f t="shared" si="29"/>
        <v>18992100.846340671</v>
      </c>
      <c r="K116" s="16">
        <f t="shared" si="29"/>
        <v>18992100.846340671</v>
      </c>
      <c r="L116" s="16">
        <f t="shared" si="29"/>
        <v>13848464.568818685</v>
      </c>
      <c r="M116" s="16">
        <f t="shared" si="29"/>
        <v>13848464.568818685</v>
      </c>
      <c r="N116" s="16">
        <f t="shared" si="29"/>
        <v>0</v>
      </c>
      <c r="O116" s="67"/>
      <c r="P116" s="67"/>
      <c r="Q116" s="67"/>
      <c r="R116" s="67"/>
      <c r="S116" s="20">
        <v>2024</v>
      </c>
      <c r="T116" s="136">
        <f>HLOOKUP($S116,'Fixed - Labor'!$A$21:$AE$24,2,FALSE)</f>
        <v>6924144.083246558</v>
      </c>
      <c r="U116" s="155" t="str">
        <f t="shared" si="42"/>
        <v>B</v>
      </c>
      <c r="V116" s="155" t="str">
        <f t="shared" si="30"/>
        <v>B</v>
      </c>
      <c r="W116" s="155" t="str">
        <f t="shared" si="31"/>
        <v>B</v>
      </c>
      <c r="X116" s="155" t="str">
        <f t="shared" si="32"/>
        <v>Retired</v>
      </c>
      <c r="Y116" s="155" t="str">
        <f t="shared" si="33"/>
        <v>Retired</v>
      </c>
      <c r="Z116" s="155" t="str">
        <f t="shared" si="34"/>
        <v>Retired</v>
      </c>
      <c r="AB116" s="20">
        <v>2024</v>
      </c>
      <c r="AC116" s="16">
        <f>IF(U116="Retired",0,HLOOKUP(U116,'Fixed - Labor'!$C$29:$E$37,'Scenario 4'!$H$24,FALSE)*$T116)</f>
        <v>6212316.1868380336</v>
      </c>
      <c r="AD116" s="16">
        <f>IF(V116="Retired",0,HLOOKUP(V116,'Fixed - Labor'!$C$29:$E$37,'Scenario 4'!$H$24,FALSE)*$T116)</f>
        <v>6212316.1868380336</v>
      </c>
      <c r="AE116" s="16">
        <f>IF(W116="Retired",0,HLOOKUP(W116,'Fixed - Labor'!$C$29:$E$37,'Scenario 4'!$H$24,FALSE)*$T116)</f>
        <v>6212316.1868380336</v>
      </c>
      <c r="AF116" s="16">
        <f>IF(X116="Retired",0,HLOOKUP(X116,'Fixed - Labor'!$C$29:$E$37,'Scenario 4'!$H$24,FALSE)*$T116)</f>
        <v>0</v>
      </c>
      <c r="AG116" s="16">
        <f>IF(Y116="Retired",0,HLOOKUP(Y116,'Fixed - Labor'!$C$29:$E$37,'Scenario 4'!$H$24,FALSE)*$T116)</f>
        <v>0</v>
      </c>
      <c r="AH116" s="16">
        <f>IF(Z116="Retired",0,HLOOKUP(Z116,'Fixed - Labor'!$C$29:$E$37,'Scenario 4'!$H$24,FALSE)*$T116)</f>
        <v>0</v>
      </c>
      <c r="AJ116" s="20">
        <v>2024</v>
      </c>
      <c r="AK116" s="16">
        <f>HLOOKUP($AJ116,'Fixed - Labor'!$A$21:$AE$24,3,FALSE)</f>
        <v>14244134.985070648</v>
      </c>
      <c r="AL116" s="155" t="str">
        <f t="shared" si="43"/>
        <v>B</v>
      </c>
      <c r="AM116" s="155" t="str">
        <f t="shared" si="36"/>
        <v>B</v>
      </c>
      <c r="AN116" s="155" t="str">
        <f t="shared" si="37"/>
        <v>B</v>
      </c>
      <c r="AO116" s="155" t="str">
        <f t="shared" si="38"/>
        <v>C</v>
      </c>
      <c r="AP116" s="155" t="str">
        <f t="shared" si="39"/>
        <v>C</v>
      </c>
      <c r="AQ116" s="155" t="str">
        <f t="shared" si="40"/>
        <v>Retired</v>
      </c>
      <c r="AS116" s="20">
        <v>2024</v>
      </c>
      <c r="AT116" s="16">
        <f>IF(AL116="Retired",0,HLOOKUP(AL116,'Fixed - Labor'!$C$29:$E$37,'Scenario 4'!$H$24,FALSE)*$AK116)</f>
        <v>12779784.659502637</v>
      </c>
      <c r="AU116" s="16">
        <f>IF(AM116="Retired",0,HLOOKUP(AM116,'Fixed - Labor'!$C$29:$E$37,'Scenario 4'!$H$24,FALSE)*$AK116)</f>
        <v>12779784.659502637</v>
      </c>
      <c r="AV116" s="16">
        <f>IF(AN116="Retired",0,HLOOKUP(AN116,'Fixed - Labor'!$C$29:$E$37,'Scenario 4'!$H$24,FALSE)*$AK116)</f>
        <v>12779784.659502637</v>
      </c>
      <c r="AW116" s="16">
        <f>IF(AO116="Retired",0,HLOOKUP(AO116,'Fixed - Labor'!$C$29:$E$37,'Scenario 4'!$H$24,FALSE)*$AK116)</f>
        <v>13848464.568818685</v>
      </c>
      <c r="AX116" s="16">
        <f>IF(AP116="Retired",0,HLOOKUP(AP116,'Fixed - Labor'!$C$29:$E$37,'Scenario 4'!$H$24,FALSE)*$AK116)</f>
        <v>13848464.568818685</v>
      </c>
      <c r="AY116" s="16">
        <f>IF(AQ116="Retired",0,HLOOKUP(AQ116,'Fixed - Labor'!$C$29:$E$37,'Scenario 4'!$H$24,FALSE)*$AK116)</f>
        <v>0</v>
      </c>
      <c r="BA116" s="120"/>
      <c r="BB116" s="138"/>
      <c r="BC116" s="138"/>
      <c r="BD116" s="138"/>
      <c r="BE116" s="138"/>
      <c r="BF116" s="138"/>
      <c r="BG116" s="138"/>
      <c r="BI116" s="120"/>
      <c r="BJ116" s="138"/>
      <c r="BK116" s="138"/>
      <c r="BL116" s="138"/>
      <c r="BM116" s="138"/>
      <c r="BN116" s="138"/>
      <c r="BO116" s="138"/>
    </row>
    <row r="117" spans="1:67">
      <c r="A117" s="67"/>
      <c r="B117" s="67"/>
      <c r="C117" s="67"/>
      <c r="D117" s="67"/>
      <c r="E117" s="67"/>
      <c r="F117" s="67"/>
      <c r="G117" s="67"/>
      <c r="H117" s="20">
        <v>2025</v>
      </c>
      <c r="I117" s="16">
        <f t="shared" si="41"/>
        <v>19371942.863267478</v>
      </c>
      <c r="J117" s="16">
        <f t="shared" si="29"/>
        <v>19371942.863267478</v>
      </c>
      <c r="K117" s="16">
        <f t="shared" si="29"/>
        <v>0</v>
      </c>
      <c r="L117" s="16">
        <f t="shared" si="29"/>
        <v>0</v>
      </c>
      <c r="M117" s="16">
        <f t="shared" si="29"/>
        <v>14125433.860195056</v>
      </c>
      <c r="N117" s="16">
        <f t="shared" si="29"/>
        <v>0</v>
      </c>
      <c r="O117" s="67"/>
      <c r="P117" s="67"/>
      <c r="Q117" s="67"/>
      <c r="R117" s="67"/>
      <c r="S117" s="20">
        <v>2025</v>
      </c>
      <c r="T117" s="136">
        <f>HLOOKUP($S117,'Fixed - Labor'!$A$21:$AE$24,2,FALSE)</f>
        <v>7062626.964911487</v>
      </c>
      <c r="U117" s="155" t="str">
        <f t="shared" si="42"/>
        <v>B</v>
      </c>
      <c r="V117" s="155" t="str">
        <f t="shared" si="30"/>
        <v>B</v>
      </c>
      <c r="W117" s="155" t="str">
        <f t="shared" si="31"/>
        <v>Retired</v>
      </c>
      <c r="X117" s="155" t="str">
        <f t="shared" si="32"/>
        <v>Retired</v>
      </c>
      <c r="Y117" s="155" t="str">
        <f t="shared" si="33"/>
        <v>Retired</v>
      </c>
      <c r="Z117" s="155" t="str">
        <f t="shared" si="34"/>
        <v>Retired</v>
      </c>
      <c r="AB117" s="20">
        <v>2025</v>
      </c>
      <c r="AC117" s="16">
        <f>IF(U117="Retired",0,HLOOKUP(U117,'Fixed - Labor'!$C$29:$E$37,'Scenario 4'!$H$24,FALSE)*$T117)</f>
        <v>6336562.5105747916</v>
      </c>
      <c r="AD117" s="16">
        <f>IF(V117="Retired",0,HLOOKUP(V117,'Fixed - Labor'!$C$29:$E$37,'Scenario 4'!$H$24,FALSE)*$T117)</f>
        <v>6336562.5105747916</v>
      </c>
      <c r="AE117" s="16">
        <f>IF(W117="Retired",0,HLOOKUP(W117,'Fixed - Labor'!$C$29:$E$37,'Scenario 4'!$H$24,FALSE)*$T117)</f>
        <v>0</v>
      </c>
      <c r="AF117" s="16">
        <f>IF(X117="Retired",0,HLOOKUP(X117,'Fixed - Labor'!$C$29:$E$37,'Scenario 4'!$H$24,FALSE)*$T117)</f>
        <v>0</v>
      </c>
      <c r="AG117" s="16">
        <f>IF(Y117="Retired",0,HLOOKUP(Y117,'Fixed - Labor'!$C$29:$E$37,'Scenario 4'!$H$24,FALSE)*$T117)</f>
        <v>0</v>
      </c>
      <c r="AH117" s="16">
        <f>IF(Z117="Retired",0,HLOOKUP(Z117,'Fixed - Labor'!$C$29:$E$37,'Scenario 4'!$H$24,FALSE)*$T117)</f>
        <v>0</v>
      </c>
      <c r="AJ117" s="20">
        <v>2025</v>
      </c>
      <c r="AK117" s="16">
        <f>HLOOKUP($AJ117,'Fixed - Labor'!$A$21:$AE$24,3,FALSE)</f>
        <v>14529017.684772057</v>
      </c>
      <c r="AL117" s="155" t="str">
        <f t="shared" si="43"/>
        <v>B</v>
      </c>
      <c r="AM117" s="155" t="str">
        <f t="shared" si="36"/>
        <v>B</v>
      </c>
      <c r="AN117" s="155" t="str">
        <f t="shared" si="37"/>
        <v>Retired</v>
      </c>
      <c r="AO117" s="155" t="str">
        <f t="shared" si="38"/>
        <v>Retired</v>
      </c>
      <c r="AP117" s="155" t="str">
        <f t="shared" si="39"/>
        <v>C</v>
      </c>
      <c r="AQ117" s="155" t="str">
        <f t="shared" si="40"/>
        <v>Retired</v>
      </c>
      <c r="AS117" s="20">
        <v>2025</v>
      </c>
      <c r="AT117" s="16">
        <f>IF(AL117="Retired",0,HLOOKUP(AL117,'Fixed - Labor'!$C$29:$E$37,'Scenario 4'!$H$24,FALSE)*$AK117)</f>
        <v>13035380.352692686</v>
      </c>
      <c r="AU117" s="16">
        <f>IF(AM117="Retired",0,HLOOKUP(AM117,'Fixed - Labor'!$C$29:$E$37,'Scenario 4'!$H$24,FALSE)*$AK117)</f>
        <v>13035380.352692686</v>
      </c>
      <c r="AV117" s="16">
        <f>IF(AN117="Retired",0,HLOOKUP(AN117,'Fixed - Labor'!$C$29:$E$37,'Scenario 4'!$H$24,FALSE)*$AK117)</f>
        <v>0</v>
      </c>
      <c r="AW117" s="16">
        <f>IF(AO117="Retired",0,HLOOKUP(AO117,'Fixed - Labor'!$C$29:$E$37,'Scenario 4'!$H$24,FALSE)*$AK117)</f>
        <v>0</v>
      </c>
      <c r="AX117" s="16">
        <f>IF(AP117="Retired",0,HLOOKUP(AP117,'Fixed - Labor'!$C$29:$E$37,'Scenario 4'!$H$24,FALSE)*$AK117)</f>
        <v>14125433.860195056</v>
      </c>
      <c r="AY117" s="16">
        <f>IF(AQ117="Retired",0,HLOOKUP(AQ117,'Fixed - Labor'!$C$29:$E$37,'Scenario 4'!$H$24,FALSE)*$AK117)</f>
        <v>0</v>
      </c>
      <c r="BA117" s="120"/>
      <c r="BB117" s="138"/>
      <c r="BC117" s="138"/>
      <c r="BD117" s="138"/>
      <c r="BE117" s="138"/>
      <c r="BF117" s="138"/>
      <c r="BG117" s="138"/>
      <c r="BI117" s="120"/>
      <c r="BJ117" s="138"/>
      <c r="BK117" s="138"/>
      <c r="BL117" s="138"/>
      <c r="BM117" s="138"/>
      <c r="BN117" s="138"/>
      <c r="BO117" s="138"/>
    </row>
    <row r="118" spans="1:67">
      <c r="A118" s="67"/>
      <c r="B118" s="67"/>
      <c r="C118" s="67"/>
      <c r="D118" s="67"/>
      <c r="E118" s="67"/>
      <c r="F118" s="67"/>
      <c r="G118" s="67"/>
      <c r="H118" s="20">
        <v>2026</v>
      </c>
      <c r="I118" s="16">
        <f t="shared" si="41"/>
        <v>19759381.720532831</v>
      </c>
      <c r="J118" s="16">
        <f t="shared" si="29"/>
        <v>0</v>
      </c>
      <c r="K118" s="16">
        <f t="shared" si="29"/>
        <v>0</v>
      </c>
      <c r="L118" s="16">
        <f t="shared" si="29"/>
        <v>0</v>
      </c>
      <c r="M118" s="16">
        <f t="shared" si="29"/>
        <v>14407942.537398959</v>
      </c>
      <c r="N118" s="16">
        <f t="shared" si="29"/>
        <v>0</v>
      </c>
      <c r="O118" s="67"/>
      <c r="P118" s="67"/>
      <c r="Q118" s="67"/>
      <c r="R118" s="67"/>
      <c r="S118" s="20">
        <v>2026</v>
      </c>
      <c r="T118" s="136">
        <f>HLOOKUP($S118,'Fixed - Labor'!$A$21:$AE$24,2,FALSE)</f>
        <v>7203879.5042097177</v>
      </c>
      <c r="U118" s="155" t="str">
        <f t="shared" si="42"/>
        <v>B</v>
      </c>
      <c r="V118" s="155" t="str">
        <f t="shared" si="30"/>
        <v>Retired</v>
      </c>
      <c r="W118" s="155" t="str">
        <f t="shared" si="31"/>
        <v>Retired</v>
      </c>
      <c r="X118" s="155" t="str">
        <f t="shared" si="32"/>
        <v>Retired</v>
      </c>
      <c r="Y118" s="155" t="str">
        <f t="shared" si="33"/>
        <v>Retired</v>
      </c>
      <c r="Z118" s="155" t="str">
        <f t="shared" si="34"/>
        <v>Retired</v>
      </c>
      <c r="AB118" s="20">
        <v>2026</v>
      </c>
      <c r="AC118" s="16">
        <f>IF(U118="Retired",0,HLOOKUP(U118,'Fixed - Labor'!$C$29:$E$37,'Scenario 4'!$H$24,FALSE)*$T118)</f>
        <v>6463293.7607862884</v>
      </c>
      <c r="AD118" s="16">
        <f>IF(V118="Retired",0,HLOOKUP(V118,'Fixed - Labor'!$C$29:$E$37,'Scenario 4'!$H$24,FALSE)*$T118)</f>
        <v>0</v>
      </c>
      <c r="AE118" s="16">
        <f>IF(W118="Retired",0,HLOOKUP(W118,'Fixed - Labor'!$C$29:$E$37,'Scenario 4'!$H$24,FALSE)*$T118)</f>
        <v>0</v>
      </c>
      <c r="AF118" s="16">
        <f>IF(X118="Retired",0,HLOOKUP(X118,'Fixed - Labor'!$C$29:$E$37,'Scenario 4'!$H$24,FALSE)*$T118)</f>
        <v>0</v>
      </c>
      <c r="AG118" s="16">
        <f>IF(Y118="Retired",0,HLOOKUP(Y118,'Fixed - Labor'!$C$29:$E$37,'Scenario 4'!$H$24,FALSE)*$T118)</f>
        <v>0</v>
      </c>
      <c r="AH118" s="16">
        <f>IF(Z118="Retired",0,HLOOKUP(Z118,'Fixed - Labor'!$C$29:$E$37,'Scenario 4'!$H$24,FALSE)*$T118)</f>
        <v>0</v>
      </c>
      <c r="AJ118" s="20">
        <v>2026</v>
      </c>
      <c r="AK118" s="16">
        <f>HLOOKUP($AJ118,'Fixed - Labor'!$A$21:$AE$24,3,FALSE)</f>
        <v>14819598.0384675</v>
      </c>
      <c r="AL118" s="155" t="str">
        <f t="shared" si="43"/>
        <v>B</v>
      </c>
      <c r="AM118" s="155" t="str">
        <f t="shared" si="36"/>
        <v>Retired</v>
      </c>
      <c r="AN118" s="155" t="str">
        <f t="shared" si="37"/>
        <v>Retired</v>
      </c>
      <c r="AO118" s="155" t="str">
        <f t="shared" si="38"/>
        <v>Retired</v>
      </c>
      <c r="AP118" s="155" t="str">
        <f t="shared" si="39"/>
        <v>C</v>
      </c>
      <c r="AQ118" s="155" t="str">
        <f t="shared" si="40"/>
        <v>Retired</v>
      </c>
      <c r="AS118" s="20">
        <v>2026</v>
      </c>
      <c r="AT118" s="16">
        <f>IF(AL118="Retired",0,HLOOKUP(AL118,'Fixed - Labor'!$C$29:$E$37,'Scenario 4'!$H$24,FALSE)*$AK118)</f>
        <v>13296087.959746541</v>
      </c>
      <c r="AU118" s="16">
        <f>IF(AM118="Retired",0,HLOOKUP(AM118,'Fixed - Labor'!$C$29:$E$37,'Scenario 4'!$H$24,FALSE)*$AK118)</f>
        <v>0</v>
      </c>
      <c r="AV118" s="16">
        <f>IF(AN118="Retired",0,HLOOKUP(AN118,'Fixed - Labor'!$C$29:$E$37,'Scenario 4'!$H$24,FALSE)*$AK118)</f>
        <v>0</v>
      </c>
      <c r="AW118" s="16">
        <f>IF(AO118="Retired",0,HLOOKUP(AO118,'Fixed - Labor'!$C$29:$E$37,'Scenario 4'!$H$24,FALSE)*$AK118)</f>
        <v>0</v>
      </c>
      <c r="AX118" s="16">
        <f>IF(AP118="Retired",0,HLOOKUP(AP118,'Fixed - Labor'!$C$29:$E$37,'Scenario 4'!$H$24,FALSE)*$AK118)</f>
        <v>14407942.537398959</v>
      </c>
      <c r="AY118" s="16">
        <f>IF(AQ118="Retired",0,HLOOKUP(AQ118,'Fixed - Labor'!$C$29:$E$37,'Scenario 4'!$H$24,FALSE)*$AK118)</f>
        <v>0</v>
      </c>
      <c r="BA118" s="120"/>
      <c r="BB118" s="138"/>
      <c r="BC118" s="138"/>
      <c r="BD118" s="138"/>
      <c r="BE118" s="138"/>
      <c r="BF118" s="138"/>
      <c r="BG118" s="138"/>
      <c r="BI118" s="120"/>
      <c r="BJ118" s="138"/>
      <c r="BK118" s="138"/>
      <c r="BL118" s="138"/>
      <c r="BM118" s="138"/>
      <c r="BN118" s="138"/>
      <c r="BO118" s="138"/>
    </row>
    <row r="119" spans="1:67">
      <c r="A119" s="67"/>
      <c r="B119" s="67"/>
      <c r="C119" s="67"/>
      <c r="D119" s="67"/>
      <c r="E119" s="67"/>
      <c r="F119" s="67"/>
      <c r="G119" s="67"/>
      <c r="H119" s="20">
        <v>2027</v>
      </c>
      <c r="I119" s="16">
        <f t="shared" si="41"/>
        <v>0</v>
      </c>
      <c r="J119" s="16">
        <f t="shared" si="29"/>
        <v>0</v>
      </c>
      <c r="K119" s="16">
        <f t="shared" si="29"/>
        <v>0</v>
      </c>
      <c r="L119" s="16">
        <f t="shared" si="29"/>
        <v>0</v>
      </c>
      <c r="M119" s="16">
        <f t="shared" si="29"/>
        <v>14696101.388146939</v>
      </c>
      <c r="N119" s="16">
        <f t="shared" si="29"/>
        <v>0</v>
      </c>
      <c r="O119" s="67"/>
      <c r="P119" s="67"/>
      <c r="Q119" s="67"/>
      <c r="R119" s="67"/>
      <c r="S119" s="20">
        <v>2027</v>
      </c>
      <c r="T119" s="136">
        <f>HLOOKUP($S119,'Fixed - Labor'!$A$21:$AE$24,2,FALSE)</f>
        <v>7347957.0942939129</v>
      </c>
      <c r="U119" s="155" t="str">
        <f t="shared" si="42"/>
        <v>Retired</v>
      </c>
      <c r="V119" s="155" t="str">
        <f t="shared" si="30"/>
        <v>Retired</v>
      </c>
      <c r="W119" s="155" t="str">
        <f t="shared" si="31"/>
        <v>Retired</v>
      </c>
      <c r="X119" s="155" t="str">
        <f t="shared" si="32"/>
        <v>Retired</v>
      </c>
      <c r="Y119" s="155" t="str">
        <f t="shared" si="33"/>
        <v>Retired</v>
      </c>
      <c r="Z119" s="155" t="str">
        <f t="shared" si="34"/>
        <v>Retired</v>
      </c>
      <c r="AB119" s="20">
        <v>2027</v>
      </c>
      <c r="AC119" s="16">
        <f>IF(U119="Retired",0,HLOOKUP(U119,'Fixed - Labor'!$C$29:$E$37,'Scenario 4'!$H$24,FALSE)*$T119)</f>
        <v>0</v>
      </c>
      <c r="AD119" s="16">
        <f>IF(V119="Retired",0,HLOOKUP(V119,'Fixed - Labor'!$C$29:$E$37,'Scenario 4'!$H$24,FALSE)*$T119)</f>
        <v>0</v>
      </c>
      <c r="AE119" s="16">
        <f>IF(W119="Retired",0,HLOOKUP(W119,'Fixed - Labor'!$C$29:$E$37,'Scenario 4'!$H$24,FALSE)*$T119)</f>
        <v>0</v>
      </c>
      <c r="AF119" s="16">
        <f>IF(X119="Retired",0,HLOOKUP(X119,'Fixed - Labor'!$C$29:$E$37,'Scenario 4'!$H$24,FALSE)*$T119)</f>
        <v>0</v>
      </c>
      <c r="AG119" s="16">
        <f>IF(Y119="Retired",0,HLOOKUP(Y119,'Fixed - Labor'!$C$29:$E$37,'Scenario 4'!$H$24,FALSE)*$T119)</f>
        <v>0</v>
      </c>
      <c r="AH119" s="16">
        <f>IF(Z119="Retired",0,HLOOKUP(Z119,'Fixed - Labor'!$C$29:$E$37,'Scenario 4'!$H$24,FALSE)*$T119)</f>
        <v>0</v>
      </c>
      <c r="AJ119" s="20">
        <v>2027</v>
      </c>
      <c r="AK119" s="16">
        <f>HLOOKUP($AJ119,'Fixed - Labor'!$A$21:$AE$24,3,FALSE)</f>
        <v>15115989.999236852</v>
      </c>
      <c r="AL119" s="155" t="str">
        <f t="shared" si="43"/>
        <v>Retired</v>
      </c>
      <c r="AM119" s="155" t="str">
        <f t="shared" si="36"/>
        <v>Retired</v>
      </c>
      <c r="AN119" s="155" t="str">
        <f t="shared" si="37"/>
        <v>Retired</v>
      </c>
      <c r="AO119" s="155" t="str">
        <f t="shared" si="38"/>
        <v>Retired</v>
      </c>
      <c r="AP119" s="155" t="str">
        <f t="shared" si="39"/>
        <v>C</v>
      </c>
      <c r="AQ119" s="155" t="str">
        <f t="shared" si="40"/>
        <v>Retired</v>
      </c>
      <c r="AS119" s="20">
        <v>2027</v>
      </c>
      <c r="AT119" s="16">
        <f>IF(AL119="Retired",0,HLOOKUP(AL119,'Fixed - Labor'!$C$29:$E$37,'Scenario 4'!$H$24,FALSE)*$AK119)</f>
        <v>0</v>
      </c>
      <c r="AU119" s="16">
        <f>IF(AM119="Retired",0,HLOOKUP(AM119,'Fixed - Labor'!$C$29:$E$37,'Scenario 4'!$H$24,FALSE)*$AK119)</f>
        <v>0</v>
      </c>
      <c r="AV119" s="16">
        <f>IF(AN119="Retired",0,HLOOKUP(AN119,'Fixed - Labor'!$C$29:$E$37,'Scenario 4'!$H$24,FALSE)*$AK119)</f>
        <v>0</v>
      </c>
      <c r="AW119" s="16">
        <f>IF(AO119="Retired",0,HLOOKUP(AO119,'Fixed - Labor'!$C$29:$E$37,'Scenario 4'!$H$24,FALSE)*$AK119)</f>
        <v>0</v>
      </c>
      <c r="AX119" s="16">
        <f>IF(AP119="Retired",0,HLOOKUP(AP119,'Fixed - Labor'!$C$29:$E$37,'Scenario 4'!$H$24,FALSE)*$AK119)</f>
        <v>14696101.388146939</v>
      </c>
      <c r="AY119" s="16">
        <f>IF(AQ119="Retired",0,HLOOKUP(AQ119,'Fixed - Labor'!$C$29:$E$37,'Scenario 4'!$H$24,FALSE)*$AK119)</f>
        <v>0</v>
      </c>
      <c r="BA119" s="120"/>
      <c r="BB119" s="138"/>
      <c r="BC119" s="138"/>
      <c r="BD119" s="138"/>
      <c r="BE119" s="138"/>
      <c r="BF119" s="138"/>
      <c r="BG119" s="138"/>
      <c r="BI119" s="120"/>
      <c r="BJ119" s="138"/>
      <c r="BK119" s="138"/>
      <c r="BL119" s="138"/>
      <c r="BM119" s="138"/>
      <c r="BN119" s="138"/>
      <c r="BO119" s="138"/>
    </row>
    <row r="120" spans="1:67">
      <c r="A120" s="67"/>
      <c r="B120" s="67"/>
      <c r="C120" s="67"/>
      <c r="D120" s="67"/>
      <c r="E120" s="67"/>
      <c r="F120" s="67"/>
      <c r="G120" s="67"/>
      <c r="H120" s="20">
        <v>2028</v>
      </c>
      <c r="I120" s="16">
        <f t="shared" si="41"/>
        <v>0</v>
      </c>
      <c r="J120" s="16">
        <f t="shared" si="29"/>
        <v>0</v>
      </c>
      <c r="K120" s="16">
        <f t="shared" si="29"/>
        <v>0</v>
      </c>
      <c r="L120" s="16">
        <f t="shared" si="29"/>
        <v>0</v>
      </c>
      <c r="M120" s="16">
        <f t="shared" si="29"/>
        <v>14990023.415909877</v>
      </c>
      <c r="N120" s="16">
        <f t="shared" si="29"/>
        <v>0</v>
      </c>
      <c r="O120" s="67"/>
      <c r="P120" s="67"/>
      <c r="Q120" s="67"/>
      <c r="R120" s="67"/>
      <c r="S120" s="20">
        <v>2028</v>
      </c>
      <c r="T120" s="136">
        <f>HLOOKUP($S120,'Fixed - Labor'!$A$21:$AE$24,2,FALSE)</f>
        <v>7494916.2361797905</v>
      </c>
      <c r="U120" s="155" t="str">
        <f t="shared" si="42"/>
        <v>Retired</v>
      </c>
      <c r="V120" s="155" t="str">
        <f t="shared" si="30"/>
        <v>Retired</v>
      </c>
      <c r="W120" s="155" t="str">
        <f t="shared" si="31"/>
        <v>Retired</v>
      </c>
      <c r="X120" s="155" t="str">
        <f t="shared" si="32"/>
        <v>Retired</v>
      </c>
      <c r="Y120" s="155" t="str">
        <f t="shared" si="33"/>
        <v>Retired</v>
      </c>
      <c r="Z120" s="155" t="str">
        <f t="shared" si="34"/>
        <v>Retired</v>
      </c>
      <c r="AB120" s="20">
        <v>2028</v>
      </c>
      <c r="AC120" s="16">
        <f>IF(U120="Retired",0,HLOOKUP(U120,'Fixed - Labor'!$C$29:$E$37,'Scenario 4'!$H$24,FALSE)*$T120)</f>
        <v>0</v>
      </c>
      <c r="AD120" s="16">
        <f>IF(V120="Retired",0,HLOOKUP(V120,'Fixed - Labor'!$C$29:$E$37,'Scenario 4'!$H$24,FALSE)*$T120)</f>
        <v>0</v>
      </c>
      <c r="AE120" s="16">
        <f>IF(W120="Retired",0,HLOOKUP(W120,'Fixed - Labor'!$C$29:$E$37,'Scenario 4'!$H$24,FALSE)*$T120)</f>
        <v>0</v>
      </c>
      <c r="AF120" s="16">
        <f>IF(X120="Retired",0,HLOOKUP(X120,'Fixed - Labor'!$C$29:$E$37,'Scenario 4'!$H$24,FALSE)*$T120)</f>
        <v>0</v>
      </c>
      <c r="AG120" s="16">
        <f>IF(Y120="Retired",0,HLOOKUP(Y120,'Fixed - Labor'!$C$29:$E$37,'Scenario 4'!$H$24,FALSE)*$T120)</f>
        <v>0</v>
      </c>
      <c r="AH120" s="16">
        <f>IF(Z120="Retired",0,HLOOKUP(Z120,'Fixed - Labor'!$C$29:$E$37,'Scenario 4'!$H$24,FALSE)*$T120)</f>
        <v>0</v>
      </c>
      <c r="AJ120" s="20">
        <v>2028</v>
      </c>
      <c r="AK120" s="16">
        <f>HLOOKUP($AJ120,'Fixed - Labor'!$A$21:$AE$24,3,FALSE)</f>
        <v>15418309.799221588</v>
      </c>
      <c r="AL120" s="155" t="str">
        <f t="shared" si="43"/>
        <v>Retired</v>
      </c>
      <c r="AM120" s="155" t="str">
        <f t="shared" si="36"/>
        <v>Retired</v>
      </c>
      <c r="AN120" s="155" t="str">
        <f t="shared" si="37"/>
        <v>Retired</v>
      </c>
      <c r="AO120" s="155" t="str">
        <f t="shared" si="38"/>
        <v>Retired</v>
      </c>
      <c r="AP120" s="155" t="str">
        <f t="shared" si="39"/>
        <v>C</v>
      </c>
      <c r="AQ120" s="155" t="str">
        <f t="shared" si="40"/>
        <v>Retired</v>
      </c>
      <c r="AS120" s="20">
        <v>2028</v>
      </c>
      <c r="AT120" s="16">
        <f>IF(AL120="Retired",0,HLOOKUP(AL120,'Fixed - Labor'!$C$29:$E$37,'Scenario 4'!$H$24,FALSE)*$AK120)</f>
        <v>0</v>
      </c>
      <c r="AU120" s="16">
        <f>IF(AM120="Retired",0,HLOOKUP(AM120,'Fixed - Labor'!$C$29:$E$37,'Scenario 4'!$H$24,FALSE)*$AK120)</f>
        <v>0</v>
      </c>
      <c r="AV120" s="16">
        <f>IF(AN120="Retired",0,HLOOKUP(AN120,'Fixed - Labor'!$C$29:$E$37,'Scenario 4'!$H$24,FALSE)*$AK120)</f>
        <v>0</v>
      </c>
      <c r="AW120" s="16">
        <f>IF(AO120="Retired",0,HLOOKUP(AO120,'Fixed - Labor'!$C$29:$E$37,'Scenario 4'!$H$24,FALSE)*$AK120)</f>
        <v>0</v>
      </c>
      <c r="AX120" s="16">
        <f>IF(AP120="Retired",0,HLOOKUP(AP120,'Fixed - Labor'!$C$29:$E$37,'Scenario 4'!$H$24,FALSE)*$AK120)</f>
        <v>14990023.415909877</v>
      </c>
      <c r="AY120" s="16">
        <f>IF(AQ120="Retired",0,HLOOKUP(AQ120,'Fixed - Labor'!$C$29:$E$37,'Scenario 4'!$H$24,FALSE)*$AK120)</f>
        <v>0</v>
      </c>
      <c r="BA120" s="120"/>
      <c r="BB120" s="138"/>
      <c r="BC120" s="138"/>
      <c r="BD120" s="138"/>
      <c r="BE120" s="138"/>
      <c r="BF120" s="138"/>
      <c r="BG120" s="138"/>
      <c r="BI120" s="120"/>
      <c r="BJ120" s="138"/>
      <c r="BK120" s="138"/>
      <c r="BL120" s="138"/>
      <c r="BM120" s="138"/>
      <c r="BN120" s="138"/>
      <c r="BO120" s="138"/>
    </row>
    <row r="121" spans="1:67">
      <c r="A121" s="67"/>
      <c r="B121" s="67"/>
      <c r="C121" s="67"/>
      <c r="D121" s="67"/>
      <c r="E121" s="67"/>
      <c r="F121" s="67"/>
      <c r="G121" s="67"/>
      <c r="H121" s="20">
        <v>2029</v>
      </c>
      <c r="I121" s="16">
        <f t="shared" si="41"/>
        <v>0</v>
      </c>
      <c r="J121" s="16">
        <f t="shared" si="29"/>
        <v>0</v>
      </c>
      <c r="K121" s="16">
        <f t="shared" si="29"/>
        <v>0</v>
      </c>
      <c r="L121" s="16">
        <f t="shared" si="29"/>
        <v>0</v>
      </c>
      <c r="M121" s="16">
        <f t="shared" si="29"/>
        <v>15289823.884228075</v>
      </c>
      <c r="N121" s="16">
        <f t="shared" si="29"/>
        <v>0</v>
      </c>
      <c r="O121" s="67"/>
      <c r="P121" s="67"/>
      <c r="Q121" s="67"/>
      <c r="R121" s="67"/>
      <c r="S121" s="20">
        <v>2029</v>
      </c>
      <c r="T121" s="136">
        <f>HLOOKUP($S121,'Fixed - Labor'!$A$21:$AE$24,2,FALSE)</f>
        <v>7644814.5609033871</v>
      </c>
      <c r="U121" s="155" t="str">
        <f t="shared" si="42"/>
        <v>Retired</v>
      </c>
      <c r="V121" s="155" t="str">
        <f t="shared" si="30"/>
        <v>Retired</v>
      </c>
      <c r="W121" s="155" t="str">
        <f t="shared" si="31"/>
        <v>Retired</v>
      </c>
      <c r="X121" s="155" t="str">
        <f t="shared" si="32"/>
        <v>Retired</v>
      </c>
      <c r="Y121" s="155" t="str">
        <f t="shared" si="33"/>
        <v>Retired</v>
      </c>
      <c r="Z121" s="155" t="str">
        <f t="shared" si="34"/>
        <v>Retired</v>
      </c>
      <c r="AB121" s="20">
        <v>2029</v>
      </c>
      <c r="AC121" s="16">
        <f>IF(U121="Retired",0,HLOOKUP(U121,'Fixed - Labor'!$C$29:$E$37,'Scenario 4'!$H$24,FALSE)*$T121)</f>
        <v>0</v>
      </c>
      <c r="AD121" s="16">
        <f>IF(V121="Retired",0,HLOOKUP(V121,'Fixed - Labor'!$C$29:$E$37,'Scenario 4'!$H$24,FALSE)*$T121)</f>
        <v>0</v>
      </c>
      <c r="AE121" s="16">
        <f>IF(W121="Retired",0,HLOOKUP(W121,'Fixed - Labor'!$C$29:$E$37,'Scenario 4'!$H$24,FALSE)*$T121)</f>
        <v>0</v>
      </c>
      <c r="AF121" s="16">
        <f>IF(X121="Retired",0,HLOOKUP(X121,'Fixed - Labor'!$C$29:$E$37,'Scenario 4'!$H$24,FALSE)*$T121)</f>
        <v>0</v>
      </c>
      <c r="AG121" s="16">
        <f>IF(Y121="Retired",0,HLOOKUP(Y121,'Fixed - Labor'!$C$29:$E$37,'Scenario 4'!$H$24,FALSE)*$T121)</f>
        <v>0</v>
      </c>
      <c r="AH121" s="16">
        <f>IF(Z121="Retired",0,HLOOKUP(Z121,'Fixed - Labor'!$C$29:$E$37,'Scenario 4'!$H$24,FALSE)*$T121)</f>
        <v>0</v>
      </c>
      <c r="AJ121" s="20">
        <v>2029</v>
      </c>
      <c r="AK121" s="16">
        <f>HLOOKUP($AJ121,'Fixed - Labor'!$A$21:$AE$24,3,FALSE)</f>
        <v>15726675.995206021</v>
      </c>
      <c r="AL121" s="155" t="str">
        <f t="shared" si="43"/>
        <v>Retired</v>
      </c>
      <c r="AM121" s="155" t="str">
        <f t="shared" si="36"/>
        <v>Retired</v>
      </c>
      <c r="AN121" s="155" t="str">
        <f t="shared" si="37"/>
        <v>Retired</v>
      </c>
      <c r="AO121" s="155" t="str">
        <f t="shared" si="38"/>
        <v>Retired</v>
      </c>
      <c r="AP121" s="155" t="str">
        <f t="shared" si="39"/>
        <v>C</v>
      </c>
      <c r="AQ121" s="155" t="str">
        <f t="shared" si="40"/>
        <v>Retired</v>
      </c>
      <c r="AS121" s="20">
        <v>2029</v>
      </c>
      <c r="AT121" s="16">
        <f>IF(AL121="Retired",0,HLOOKUP(AL121,'Fixed - Labor'!$C$29:$E$37,'Scenario 4'!$H$24,FALSE)*$AK121)</f>
        <v>0</v>
      </c>
      <c r="AU121" s="16">
        <f>IF(AM121="Retired",0,HLOOKUP(AM121,'Fixed - Labor'!$C$29:$E$37,'Scenario 4'!$H$24,FALSE)*$AK121)</f>
        <v>0</v>
      </c>
      <c r="AV121" s="16">
        <f>IF(AN121="Retired",0,HLOOKUP(AN121,'Fixed - Labor'!$C$29:$E$37,'Scenario 4'!$H$24,FALSE)*$AK121)</f>
        <v>0</v>
      </c>
      <c r="AW121" s="16">
        <f>IF(AO121="Retired",0,HLOOKUP(AO121,'Fixed - Labor'!$C$29:$E$37,'Scenario 4'!$H$24,FALSE)*$AK121)</f>
        <v>0</v>
      </c>
      <c r="AX121" s="16">
        <f>IF(AP121="Retired",0,HLOOKUP(AP121,'Fixed - Labor'!$C$29:$E$37,'Scenario 4'!$H$24,FALSE)*$AK121)</f>
        <v>15289823.884228075</v>
      </c>
      <c r="AY121" s="16">
        <f>IF(AQ121="Retired",0,HLOOKUP(AQ121,'Fixed - Labor'!$C$29:$E$37,'Scenario 4'!$H$24,FALSE)*$AK121)</f>
        <v>0</v>
      </c>
      <c r="BA121" s="120"/>
      <c r="BB121" s="138"/>
      <c r="BC121" s="138"/>
      <c r="BD121" s="138"/>
      <c r="BE121" s="138"/>
      <c r="BF121" s="138"/>
      <c r="BG121" s="138"/>
      <c r="BI121" s="120"/>
      <c r="BJ121" s="138"/>
      <c r="BK121" s="138"/>
      <c r="BL121" s="138"/>
      <c r="BM121" s="138"/>
      <c r="BN121" s="138"/>
      <c r="BO121" s="138"/>
    </row>
    <row r="122" spans="1:67">
      <c r="A122" s="67"/>
      <c r="B122" s="67"/>
      <c r="C122" s="67"/>
      <c r="D122" s="67"/>
      <c r="E122" s="67"/>
      <c r="F122" s="67"/>
      <c r="G122" s="67"/>
      <c r="H122" s="20">
        <v>2030</v>
      </c>
      <c r="I122" s="16">
        <f t="shared" si="41"/>
        <v>0</v>
      </c>
      <c r="J122" s="16">
        <f t="shared" si="29"/>
        <v>0</v>
      </c>
      <c r="K122" s="16">
        <f t="shared" si="29"/>
        <v>0</v>
      </c>
      <c r="L122" s="16">
        <f t="shared" si="29"/>
        <v>0</v>
      </c>
      <c r="M122" s="16">
        <f t="shared" si="29"/>
        <v>15595620.361912638</v>
      </c>
      <c r="N122" s="16">
        <f t="shared" si="29"/>
        <v>0</v>
      </c>
      <c r="O122" s="67"/>
      <c r="P122" s="67"/>
      <c r="Q122" s="67"/>
      <c r="R122" s="67"/>
      <c r="S122" s="20">
        <v>2030</v>
      </c>
      <c r="T122" s="136">
        <f>HLOOKUP($S122,'Fixed - Labor'!$A$21:$AE$24,2,FALSE)</f>
        <v>7797710.8521214556</v>
      </c>
      <c r="U122" s="155" t="str">
        <f t="shared" si="42"/>
        <v>Retired</v>
      </c>
      <c r="V122" s="155" t="str">
        <f t="shared" si="30"/>
        <v>Retired</v>
      </c>
      <c r="W122" s="155" t="str">
        <f t="shared" si="31"/>
        <v>Retired</v>
      </c>
      <c r="X122" s="155" t="str">
        <f t="shared" si="32"/>
        <v>Retired</v>
      </c>
      <c r="Y122" s="155" t="str">
        <f t="shared" si="33"/>
        <v>Retired</v>
      </c>
      <c r="Z122" s="155" t="str">
        <f t="shared" si="34"/>
        <v>Retired</v>
      </c>
      <c r="AB122" s="20">
        <v>2030</v>
      </c>
      <c r="AC122" s="16">
        <f>IF(U122="Retired",0,HLOOKUP(U122,'Fixed - Labor'!$C$29:$E$37,'Scenario 4'!$H$24,FALSE)*$T122)</f>
        <v>0</v>
      </c>
      <c r="AD122" s="16">
        <f>IF(V122="Retired",0,HLOOKUP(V122,'Fixed - Labor'!$C$29:$E$37,'Scenario 4'!$H$24,FALSE)*$T122)</f>
        <v>0</v>
      </c>
      <c r="AE122" s="16">
        <f>IF(W122="Retired",0,HLOOKUP(W122,'Fixed - Labor'!$C$29:$E$37,'Scenario 4'!$H$24,FALSE)*$T122)</f>
        <v>0</v>
      </c>
      <c r="AF122" s="16">
        <f>IF(X122="Retired",0,HLOOKUP(X122,'Fixed - Labor'!$C$29:$E$37,'Scenario 4'!$H$24,FALSE)*$T122)</f>
        <v>0</v>
      </c>
      <c r="AG122" s="16">
        <f>IF(Y122="Retired",0,HLOOKUP(Y122,'Fixed - Labor'!$C$29:$E$37,'Scenario 4'!$H$24,FALSE)*$T122)</f>
        <v>0</v>
      </c>
      <c r="AH122" s="16">
        <f>IF(Z122="Retired",0,HLOOKUP(Z122,'Fixed - Labor'!$C$29:$E$37,'Scenario 4'!$H$24,FALSE)*$T122)</f>
        <v>0</v>
      </c>
      <c r="AJ122" s="20">
        <v>2030</v>
      </c>
      <c r="AK122" s="16">
        <f>HLOOKUP($AJ122,'Fixed - Labor'!$A$21:$AE$24,3,FALSE)</f>
        <v>16041209.515110143</v>
      </c>
      <c r="AL122" s="155" t="str">
        <f t="shared" si="43"/>
        <v>Retired</v>
      </c>
      <c r="AM122" s="155" t="str">
        <f t="shared" si="36"/>
        <v>Retired</v>
      </c>
      <c r="AN122" s="155" t="str">
        <f t="shared" si="37"/>
        <v>Retired</v>
      </c>
      <c r="AO122" s="155" t="str">
        <f t="shared" si="38"/>
        <v>Retired</v>
      </c>
      <c r="AP122" s="155" t="str">
        <f t="shared" si="39"/>
        <v>C</v>
      </c>
      <c r="AQ122" s="155" t="str">
        <f t="shared" si="40"/>
        <v>Retired</v>
      </c>
      <c r="AS122" s="20">
        <v>2030</v>
      </c>
      <c r="AT122" s="16">
        <f>IF(AL122="Retired",0,HLOOKUP(AL122,'Fixed - Labor'!$C$29:$E$37,'Scenario 4'!$H$24,FALSE)*$AK122)</f>
        <v>0</v>
      </c>
      <c r="AU122" s="16">
        <f>IF(AM122="Retired",0,HLOOKUP(AM122,'Fixed - Labor'!$C$29:$E$37,'Scenario 4'!$H$24,FALSE)*$AK122)</f>
        <v>0</v>
      </c>
      <c r="AV122" s="16">
        <f>IF(AN122="Retired",0,HLOOKUP(AN122,'Fixed - Labor'!$C$29:$E$37,'Scenario 4'!$H$24,FALSE)*$AK122)</f>
        <v>0</v>
      </c>
      <c r="AW122" s="16">
        <f>IF(AO122="Retired",0,HLOOKUP(AO122,'Fixed - Labor'!$C$29:$E$37,'Scenario 4'!$H$24,FALSE)*$AK122)</f>
        <v>0</v>
      </c>
      <c r="AX122" s="16">
        <f>IF(AP122="Retired",0,HLOOKUP(AP122,'Fixed - Labor'!$C$29:$E$37,'Scenario 4'!$H$24,FALSE)*$AK122)</f>
        <v>15595620.361912638</v>
      </c>
      <c r="AY122" s="16">
        <f>IF(AQ122="Retired",0,HLOOKUP(AQ122,'Fixed - Labor'!$C$29:$E$37,'Scenario 4'!$H$24,FALSE)*$AK122)</f>
        <v>0</v>
      </c>
      <c r="BA122" s="120"/>
      <c r="BB122" s="138"/>
      <c r="BC122" s="138"/>
      <c r="BD122" s="138"/>
      <c r="BE122" s="138"/>
      <c r="BF122" s="138"/>
      <c r="BG122" s="138"/>
      <c r="BI122" s="120"/>
      <c r="BJ122" s="138"/>
      <c r="BK122" s="138"/>
      <c r="BL122" s="138"/>
      <c r="BM122" s="138"/>
      <c r="BN122" s="138"/>
      <c r="BO122" s="138"/>
    </row>
    <row r="123" spans="1:67">
      <c r="A123" s="67"/>
      <c r="B123" s="67"/>
      <c r="C123" s="67"/>
      <c r="D123" s="67"/>
      <c r="E123" s="67"/>
      <c r="F123" s="67"/>
      <c r="G123" s="67"/>
      <c r="H123" s="20">
        <v>2031</v>
      </c>
      <c r="I123" s="16">
        <f t="shared" si="41"/>
        <v>0</v>
      </c>
      <c r="J123" s="16">
        <f t="shared" si="29"/>
        <v>0</v>
      </c>
      <c r="K123" s="16">
        <f t="shared" si="29"/>
        <v>0</v>
      </c>
      <c r="L123" s="16">
        <f t="shared" si="29"/>
        <v>0</v>
      </c>
      <c r="M123" s="16">
        <f t="shared" si="29"/>
        <v>0</v>
      </c>
      <c r="N123" s="16">
        <f t="shared" si="29"/>
        <v>0</v>
      </c>
      <c r="O123" s="67"/>
      <c r="P123" s="67"/>
      <c r="Q123" s="67"/>
      <c r="R123" s="67"/>
      <c r="S123" s="20">
        <v>2031</v>
      </c>
      <c r="T123" s="136">
        <f>HLOOKUP($S123,'Fixed - Labor'!$A$21:$AE$24,2,FALSE)</f>
        <v>7953665.0691638831</v>
      </c>
      <c r="U123" s="155" t="str">
        <f t="shared" si="42"/>
        <v>Retired</v>
      </c>
      <c r="V123" s="155" t="str">
        <f t="shared" si="30"/>
        <v>Retired</v>
      </c>
      <c r="W123" s="155" t="str">
        <f t="shared" si="31"/>
        <v>Retired</v>
      </c>
      <c r="X123" s="155" t="str">
        <f t="shared" si="32"/>
        <v>Retired</v>
      </c>
      <c r="Y123" s="155" t="str">
        <f t="shared" si="33"/>
        <v>Retired</v>
      </c>
      <c r="Z123" s="155" t="str">
        <f t="shared" si="34"/>
        <v>Retired</v>
      </c>
      <c r="AB123" s="20">
        <v>2031</v>
      </c>
      <c r="AC123" s="16">
        <f>IF(U123="Retired",0,HLOOKUP(U123,'Fixed - Labor'!$C$29:$E$37,'Scenario 4'!$H$24,FALSE)*$T123)</f>
        <v>0</v>
      </c>
      <c r="AD123" s="16">
        <f>IF(V123="Retired",0,HLOOKUP(V123,'Fixed - Labor'!$C$29:$E$37,'Scenario 4'!$H$24,FALSE)*$T123)</f>
        <v>0</v>
      </c>
      <c r="AE123" s="16">
        <f>IF(W123="Retired",0,HLOOKUP(W123,'Fixed - Labor'!$C$29:$E$37,'Scenario 4'!$H$24,FALSE)*$T123)</f>
        <v>0</v>
      </c>
      <c r="AF123" s="16">
        <f>IF(X123="Retired",0,HLOOKUP(X123,'Fixed - Labor'!$C$29:$E$37,'Scenario 4'!$H$24,FALSE)*$T123)</f>
        <v>0</v>
      </c>
      <c r="AG123" s="16">
        <f>IF(Y123="Retired",0,HLOOKUP(Y123,'Fixed - Labor'!$C$29:$E$37,'Scenario 4'!$H$24,FALSE)*$T123)</f>
        <v>0</v>
      </c>
      <c r="AH123" s="16">
        <f>IF(Z123="Retired",0,HLOOKUP(Z123,'Fixed - Labor'!$C$29:$E$37,'Scenario 4'!$H$24,FALSE)*$T123)</f>
        <v>0</v>
      </c>
      <c r="AJ123" s="20">
        <v>2031</v>
      </c>
      <c r="AK123" s="16">
        <f>HLOOKUP($AJ123,'Fixed - Labor'!$A$21:$AE$24,3,FALSE)</f>
        <v>16362033.705412343</v>
      </c>
      <c r="AL123" s="155" t="str">
        <f t="shared" si="43"/>
        <v>Retired</v>
      </c>
      <c r="AM123" s="155" t="str">
        <f t="shared" si="36"/>
        <v>Retired</v>
      </c>
      <c r="AN123" s="155" t="str">
        <f t="shared" si="37"/>
        <v>Retired</v>
      </c>
      <c r="AO123" s="155" t="str">
        <f t="shared" si="38"/>
        <v>Retired</v>
      </c>
      <c r="AP123" s="155" t="str">
        <f t="shared" si="39"/>
        <v>Retired</v>
      </c>
      <c r="AQ123" s="155" t="str">
        <f t="shared" si="40"/>
        <v>Retired</v>
      </c>
      <c r="AS123" s="20">
        <v>2031</v>
      </c>
      <c r="AT123" s="16">
        <f>IF(AL123="Retired",0,HLOOKUP(AL123,'Fixed - Labor'!$C$29:$E$37,'Scenario 4'!$H$24,FALSE)*$AK123)</f>
        <v>0</v>
      </c>
      <c r="AU123" s="16">
        <f>IF(AM123="Retired",0,HLOOKUP(AM123,'Fixed - Labor'!$C$29:$E$37,'Scenario 4'!$H$24,FALSE)*$AK123)</f>
        <v>0</v>
      </c>
      <c r="AV123" s="16">
        <f>IF(AN123="Retired",0,HLOOKUP(AN123,'Fixed - Labor'!$C$29:$E$37,'Scenario 4'!$H$24,FALSE)*$AK123)</f>
        <v>0</v>
      </c>
      <c r="AW123" s="16">
        <f>IF(AO123="Retired",0,HLOOKUP(AO123,'Fixed - Labor'!$C$29:$E$37,'Scenario 4'!$H$24,FALSE)*$AK123)</f>
        <v>0</v>
      </c>
      <c r="AX123" s="16">
        <f>IF(AP123="Retired",0,HLOOKUP(AP123,'Fixed - Labor'!$C$29:$E$37,'Scenario 4'!$H$24,FALSE)*$AK123)</f>
        <v>0</v>
      </c>
      <c r="AY123" s="16">
        <f>IF(AQ123="Retired",0,HLOOKUP(AQ123,'Fixed - Labor'!$C$29:$E$37,'Scenario 4'!$H$24,FALSE)*$AK123)</f>
        <v>0</v>
      </c>
      <c r="BA123" s="120"/>
      <c r="BB123" s="138"/>
      <c r="BC123" s="138"/>
      <c r="BD123" s="138"/>
      <c r="BE123" s="138"/>
      <c r="BF123" s="138"/>
      <c r="BG123" s="138"/>
      <c r="BI123" s="120"/>
      <c r="BJ123" s="138"/>
      <c r="BK123" s="138"/>
      <c r="BL123" s="138"/>
      <c r="BM123" s="138"/>
      <c r="BN123" s="138"/>
      <c r="BO123" s="138"/>
    </row>
    <row r="124" spans="1:67">
      <c r="A124" s="67"/>
      <c r="B124" s="67"/>
      <c r="C124" s="67"/>
      <c r="D124" s="67"/>
      <c r="E124" s="67"/>
      <c r="F124" s="67"/>
      <c r="G124" s="67"/>
      <c r="H124" s="20">
        <v>2032</v>
      </c>
      <c r="I124" s="16">
        <f t="shared" si="41"/>
        <v>0</v>
      </c>
      <c r="J124" s="16">
        <f t="shared" si="29"/>
        <v>0</v>
      </c>
      <c r="K124" s="16">
        <f t="shared" si="29"/>
        <v>0</v>
      </c>
      <c r="L124" s="16">
        <f t="shared" si="29"/>
        <v>0</v>
      </c>
      <c r="M124" s="16">
        <f t="shared" si="29"/>
        <v>0</v>
      </c>
      <c r="N124" s="16">
        <f t="shared" si="29"/>
        <v>0</v>
      </c>
      <c r="O124" s="67"/>
      <c r="P124" s="67"/>
      <c r="Q124" s="67"/>
      <c r="R124" s="67"/>
      <c r="S124" s="20">
        <v>2032</v>
      </c>
      <c r="T124" s="136">
        <f>HLOOKUP($S124,'Fixed - Labor'!$A$21:$AE$24,2,FALSE)</f>
        <v>8112738.3705471605</v>
      </c>
      <c r="U124" s="155" t="str">
        <f t="shared" si="42"/>
        <v>Retired</v>
      </c>
      <c r="V124" s="155" t="str">
        <f t="shared" si="30"/>
        <v>Retired</v>
      </c>
      <c r="W124" s="155" t="str">
        <f t="shared" si="31"/>
        <v>Retired</v>
      </c>
      <c r="X124" s="155" t="str">
        <f t="shared" si="32"/>
        <v>Retired</v>
      </c>
      <c r="Y124" s="155" t="str">
        <f t="shared" si="33"/>
        <v>Retired</v>
      </c>
      <c r="Z124" s="155" t="str">
        <f t="shared" si="34"/>
        <v>Retired</v>
      </c>
      <c r="AB124" s="20">
        <v>2032</v>
      </c>
      <c r="AC124" s="16">
        <f>IF(U124="Retired",0,HLOOKUP(U124,'Fixed - Labor'!$C$29:$E$37,'Scenario 4'!$H$24,FALSE)*$T124)</f>
        <v>0</v>
      </c>
      <c r="AD124" s="16">
        <f>IF(V124="Retired",0,HLOOKUP(V124,'Fixed - Labor'!$C$29:$E$37,'Scenario 4'!$H$24,FALSE)*$T124)</f>
        <v>0</v>
      </c>
      <c r="AE124" s="16">
        <f>IF(W124="Retired",0,HLOOKUP(W124,'Fixed - Labor'!$C$29:$E$37,'Scenario 4'!$H$24,FALSE)*$T124)</f>
        <v>0</v>
      </c>
      <c r="AF124" s="16">
        <f>IF(X124="Retired",0,HLOOKUP(X124,'Fixed - Labor'!$C$29:$E$37,'Scenario 4'!$H$24,FALSE)*$T124)</f>
        <v>0</v>
      </c>
      <c r="AG124" s="16">
        <f>IF(Y124="Retired",0,HLOOKUP(Y124,'Fixed - Labor'!$C$29:$E$37,'Scenario 4'!$H$24,FALSE)*$T124)</f>
        <v>0</v>
      </c>
      <c r="AH124" s="16">
        <f>IF(Z124="Retired",0,HLOOKUP(Z124,'Fixed - Labor'!$C$29:$E$37,'Scenario 4'!$H$24,FALSE)*$T124)</f>
        <v>0</v>
      </c>
      <c r="AJ124" s="20">
        <v>2032</v>
      </c>
      <c r="AK124" s="16">
        <f>HLOOKUP($AJ124,'Fixed - Labor'!$A$21:$AE$24,3,FALSE)</f>
        <v>16689274.379520589</v>
      </c>
      <c r="AL124" s="155" t="str">
        <f t="shared" si="43"/>
        <v>Retired</v>
      </c>
      <c r="AM124" s="155" t="str">
        <f t="shared" si="36"/>
        <v>Retired</v>
      </c>
      <c r="AN124" s="155" t="str">
        <f t="shared" si="37"/>
        <v>Retired</v>
      </c>
      <c r="AO124" s="155" t="str">
        <f t="shared" si="38"/>
        <v>Retired</v>
      </c>
      <c r="AP124" s="155" t="str">
        <f t="shared" si="39"/>
        <v>Retired</v>
      </c>
      <c r="AQ124" s="155" t="str">
        <f t="shared" si="40"/>
        <v>Retired</v>
      </c>
      <c r="AS124" s="20">
        <v>2032</v>
      </c>
      <c r="AT124" s="16">
        <f>IF(AL124="Retired",0,HLOOKUP(AL124,'Fixed - Labor'!$C$29:$E$37,'Scenario 4'!$H$24,FALSE)*$AK124)</f>
        <v>0</v>
      </c>
      <c r="AU124" s="16">
        <f>IF(AM124="Retired",0,HLOOKUP(AM124,'Fixed - Labor'!$C$29:$E$37,'Scenario 4'!$H$24,FALSE)*$AK124)</f>
        <v>0</v>
      </c>
      <c r="AV124" s="16">
        <f>IF(AN124="Retired",0,HLOOKUP(AN124,'Fixed - Labor'!$C$29:$E$37,'Scenario 4'!$H$24,FALSE)*$AK124)</f>
        <v>0</v>
      </c>
      <c r="AW124" s="16">
        <f>IF(AO124="Retired",0,HLOOKUP(AO124,'Fixed - Labor'!$C$29:$E$37,'Scenario 4'!$H$24,FALSE)*$AK124)</f>
        <v>0</v>
      </c>
      <c r="AX124" s="16">
        <f>IF(AP124="Retired",0,HLOOKUP(AP124,'Fixed - Labor'!$C$29:$E$37,'Scenario 4'!$H$24,FALSE)*$AK124)</f>
        <v>0</v>
      </c>
      <c r="AY124" s="16">
        <f>IF(AQ124="Retired",0,HLOOKUP(AQ124,'Fixed - Labor'!$C$29:$E$37,'Scenario 4'!$H$24,FALSE)*$AK124)</f>
        <v>0</v>
      </c>
      <c r="BA124" s="120"/>
      <c r="BB124" s="138"/>
      <c r="BC124" s="138"/>
      <c r="BD124" s="138"/>
      <c r="BE124" s="138"/>
      <c r="BF124" s="138"/>
      <c r="BG124" s="138"/>
      <c r="BI124" s="120"/>
      <c r="BJ124" s="138"/>
      <c r="BK124" s="138"/>
      <c r="BL124" s="138"/>
      <c r="BM124" s="138"/>
      <c r="BN124" s="138"/>
      <c r="BO124" s="138"/>
    </row>
    <row r="125" spans="1:67">
      <c r="A125" s="67"/>
      <c r="B125" s="67"/>
      <c r="C125" s="67"/>
      <c r="D125" s="67"/>
      <c r="E125" s="67"/>
      <c r="F125" s="67"/>
      <c r="G125" s="67"/>
      <c r="H125" s="20">
        <v>2033</v>
      </c>
      <c r="I125" s="16">
        <f t="shared" si="41"/>
        <v>0</v>
      </c>
      <c r="J125" s="16">
        <f t="shared" si="29"/>
        <v>0</v>
      </c>
      <c r="K125" s="16">
        <f t="shared" si="29"/>
        <v>0</v>
      </c>
      <c r="L125" s="16">
        <f t="shared" si="29"/>
        <v>0</v>
      </c>
      <c r="M125" s="16">
        <f t="shared" si="29"/>
        <v>0</v>
      </c>
      <c r="N125" s="16">
        <f t="shared" si="29"/>
        <v>0</v>
      </c>
      <c r="O125" s="67"/>
      <c r="P125" s="67"/>
      <c r="Q125" s="67"/>
      <c r="R125" s="67"/>
      <c r="S125" s="20">
        <v>2033</v>
      </c>
      <c r="T125" s="136">
        <f>HLOOKUP($S125,'Fixed - Labor'!$A$21:$AE$24,2,FALSE)</f>
        <v>8274993.1379581038</v>
      </c>
      <c r="U125" s="155" t="str">
        <f t="shared" si="42"/>
        <v>Retired</v>
      </c>
      <c r="V125" s="155" t="str">
        <f t="shared" si="30"/>
        <v>Retired</v>
      </c>
      <c r="W125" s="155" t="str">
        <f t="shared" si="31"/>
        <v>Retired</v>
      </c>
      <c r="X125" s="155" t="str">
        <f t="shared" si="32"/>
        <v>Retired</v>
      </c>
      <c r="Y125" s="155" t="str">
        <f t="shared" si="33"/>
        <v>Retired</v>
      </c>
      <c r="Z125" s="155" t="str">
        <f t="shared" si="34"/>
        <v>Retired</v>
      </c>
      <c r="AB125" s="20">
        <v>2033</v>
      </c>
      <c r="AC125" s="16">
        <f>IF(U125="Retired",0,HLOOKUP(U125,'Fixed - Labor'!$C$29:$E$37,'Scenario 4'!$H$24,FALSE)*$T125)</f>
        <v>0</v>
      </c>
      <c r="AD125" s="16">
        <f>IF(V125="Retired",0,HLOOKUP(V125,'Fixed - Labor'!$C$29:$E$37,'Scenario 4'!$H$24,FALSE)*$T125)</f>
        <v>0</v>
      </c>
      <c r="AE125" s="16">
        <f>IF(W125="Retired",0,HLOOKUP(W125,'Fixed - Labor'!$C$29:$E$37,'Scenario 4'!$H$24,FALSE)*$T125)</f>
        <v>0</v>
      </c>
      <c r="AF125" s="16">
        <f>IF(X125="Retired",0,HLOOKUP(X125,'Fixed - Labor'!$C$29:$E$37,'Scenario 4'!$H$24,FALSE)*$T125)</f>
        <v>0</v>
      </c>
      <c r="AG125" s="16">
        <f>IF(Y125="Retired",0,HLOOKUP(Y125,'Fixed - Labor'!$C$29:$E$37,'Scenario 4'!$H$24,FALSE)*$T125)</f>
        <v>0</v>
      </c>
      <c r="AH125" s="16">
        <f>IF(Z125="Retired",0,HLOOKUP(Z125,'Fixed - Labor'!$C$29:$E$37,'Scenario 4'!$H$24,FALSE)*$T125)</f>
        <v>0</v>
      </c>
      <c r="AJ125" s="20">
        <v>2033</v>
      </c>
      <c r="AK125" s="16">
        <f>HLOOKUP($AJ125,'Fixed - Labor'!$A$21:$AE$24,3,FALSE)</f>
        <v>17023059.867111001</v>
      </c>
      <c r="AL125" s="155" t="str">
        <f t="shared" si="43"/>
        <v>Retired</v>
      </c>
      <c r="AM125" s="155" t="str">
        <f t="shared" si="36"/>
        <v>Retired</v>
      </c>
      <c r="AN125" s="155" t="str">
        <f t="shared" si="37"/>
        <v>Retired</v>
      </c>
      <c r="AO125" s="155" t="str">
        <f t="shared" si="38"/>
        <v>Retired</v>
      </c>
      <c r="AP125" s="155" t="str">
        <f t="shared" si="39"/>
        <v>Retired</v>
      </c>
      <c r="AQ125" s="155" t="str">
        <f t="shared" si="40"/>
        <v>Retired</v>
      </c>
      <c r="AS125" s="20">
        <v>2033</v>
      </c>
      <c r="AT125" s="16">
        <f>IF(AL125="Retired",0,HLOOKUP(AL125,'Fixed - Labor'!$C$29:$E$37,'Scenario 4'!$H$24,FALSE)*$AK125)</f>
        <v>0</v>
      </c>
      <c r="AU125" s="16">
        <f>IF(AM125="Retired",0,HLOOKUP(AM125,'Fixed - Labor'!$C$29:$E$37,'Scenario 4'!$H$24,FALSE)*$AK125)</f>
        <v>0</v>
      </c>
      <c r="AV125" s="16">
        <f>IF(AN125="Retired",0,HLOOKUP(AN125,'Fixed - Labor'!$C$29:$E$37,'Scenario 4'!$H$24,FALSE)*$AK125)</f>
        <v>0</v>
      </c>
      <c r="AW125" s="16">
        <f>IF(AO125="Retired",0,HLOOKUP(AO125,'Fixed - Labor'!$C$29:$E$37,'Scenario 4'!$H$24,FALSE)*$AK125)</f>
        <v>0</v>
      </c>
      <c r="AX125" s="16">
        <f>IF(AP125="Retired",0,HLOOKUP(AP125,'Fixed - Labor'!$C$29:$E$37,'Scenario 4'!$H$24,FALSE)*$AK125)</f>
        <v>0</v>
      </c>
      <c r="AY125" s="16">
        <f>IF(AQ125="Retired",0,HLOOKUP(AQ125,'Fixed - Labor'!$C$29:$E$37,'Scenario 4'!$H$24,FALSE)*$AK125)</f>
        <v>0</v>
      </c>
      <c r="BA125" s="120"/>
      <c r="BB125" s="138"/>
      <c r="BC125" s="138"/>
      <c r="BD125" s="138"/>
      <c r="BE125" s="138"/>
      <c r="BF125" s="138"/>
      <c r="BG125" s="138"/>
      <c r="BI125" s="120"/>
      <c r="BJ125" s="138"/>
      <c r="BK125" s="138"/>
      <c r="BL125" s="138"/>
      <c r="BM125" s="138"/>
      <c r="BN125" s="138"/>
      <c r="BO125" s="138"/>
    </row>
    <row r="126" spans="1:67">
      <c r="A126" s="67"/>
      <c r="B126" s="67"/>
      <c r="C126" s="67"/>
      <c r="D126" s="67"/>
      <c r="E126" s="67"/>
      <c r="F126" s="67"/>
      <c r="G126" s="67"/>
      <c r="H126" s="20">
        <v>2034</v>
      </c>
      <c r="I126" s="16">
        <f t="shared" si="41"/>
        <v>0</v>
      </c>
      <c r="J126" s="16">
        <f t="shared" si="29"/>
        <v>0</v>
      </c>
      <c r="K126" s="16">
        <f t="shared" si="29"/>
        <v>0</v>
      </c>
      <c r="L126" s="16">
        <f t="shared" si="29"/>
        <v>0</v>
      </c>
      <c r="M126" s="16">
        <f t="shared" si="29"/>
        <v>0</v>
      </c>
      <c r="N126" s="16">
        <f t="shared" si="29"/>
        <v>0</v>
      </c>
      <c r="O126" s="67"/>
      <c r="P126" s="67"/>
      <c r="Q126" s="67"/>
      <c r="R126" s="67"/>
      <c r="S126" s="20">
        <v>2034</v>
      </c>
      <c r="T126" s="136">
        <f>HLOOKUP($S126,'Fixed - Labor'!$A$21:$AE$24,2,FALSE)</f>
        <v>8440493.0007172655</v>
      </c>
      <c r="U126" s="155" t="str">
        <f t="shared" si="42"/>
        <v>Retired</v>
      </c>
      <c r="V126" s="155" t="str">
        <f t="shared" si="30"/>
        <v>Retired</v>
      </c>
      <c r="W126" s="155" t="str">
        <f t="shared" si="31"/>
        <v>Retired</v>
      </c>
      <c r="X126" s="155" t="str">
        <f t="shared" si="32"/>
        <v>Retired</v>
      </c>
      <c r="Y126" s="155" t="str">
        <f t="shared" si="33"/>
        <v>Retired</v>
      </c>
      <c r="Z126" s="155" t="str">
        <f t="shared" si="34"/>
        <v>Retired</v>
      </c>
      <c r="AB126" s="20">
        <v>2034</v>
      </c>
      <c r="AC126" s="16">
        <f>IF(U126="Retired",0,HLOOKUP(U126,'Fixed - Labor'!$C$29:$E$37,'Scenario 4'!$H$24,FALSE)*$T126)</f>
        <v>0</v>
      </c>
      <c r="AD126" s="16">
        <f>IF(V126="Retired",0,HLOOKUP(V126,'Fixed - Labor'!$C$29:$E$37,'Scenario 4'!$H$24,FALSE)*$T126)</f>
        <v>0</v>
      </c>
      <c r="AE126" s="16">
        <f>IF(W126="Retired",0,HLOOKUP(W126,'Fixed - Labor'!$C$29:$E$37,'Scenario 4'!$H$24,FALSE)*$T126)</f>
        <v>0</v>
      </c>
      <c r="AF126" s="16">
        <f>IF(X126="Retired",0,HLOOKUP(X126,'Fixed - Labor'!$C$29:$E$37,'Scenario 4'!$H$24,FALSE)*$T126)</f>
        <v>0</v>
      </c>
      <c r="AG126" s="16">
        <f>IF(Y126="Retired",0,HLOOKUP(Y126,'Fixed - Labor'!$C$29:$E$37,'Scenario 4'!$H$24,FALSE)*$T126)</f>
        <v>0</v>
      </c>
      <c r="AH126" s="16">
        <f>IF(Z126="Retired",0,HLOOKUP(Z126,'Fixed - Labor'!$C$29:$E$37,'Scenario 4'!$H$24,FALSE)*$T126)</f>
        <v>0</v>
      </c>
      <c r="AJ126" s="20">
        <v>2034</v>
      </c>
      <c r="AK126" s="16">
        <f>HLOOKUP($AJ126,'Fixed - Labor'!$A$21:$AE$24,3,FALSE)</f>
        <v>17363521.064453222</v>
      </c>
      <c r="AL126" s="155" t="str">
        <f t="shared" si="43"/>
        <v>Retired</v>
      </c>
      <c r="AM126" s="155" t="str">
        <f t="shared" si="36"/>
        <v>Retired</v>
      </c>
      <c r="AN126" s="155" t="str">
        <f t="shared" si="37"/>
        <v>Retired</v>
      </c>
      <c r="AO126" s="155" t="str">
        <f t="shared" si="38"/>
        <v>Retired</v>
      </c>
      <c r="AP126" s="155" t="str">
        <f t="shared" si="39"/>
        <v>Retired</v>
      </c>
      <c r="AQ126" s="155" t="str">
        <f t="shared" si="40"/>
        <v>Retired</v>
      </c>
      <c r="AS126" s="20">
        <v>2034</v>
      </c>
      <c r="AT126" s="16">
        <f>IF(AL126="Retired",0,HLOOKUP(AL126,'Fixed - Labor'!$C$29:$E$37,'Scenario 4'!$H$24,FALSE)*$AK126)</f>
        <v>0</v>
      </c>
      <c r="AU126" s="16">
        <f>IF(AM126="Retired",0,HLOOKUP(AM126,'Fixed - Labor'!$C$29:$E$37,'Scenario 4'!$H$24,FALSE)*$AK126)</f>
        <v>0</v>
      </c>
      <c r="AV126" s="16">
        <f>IF(AN126="Retired",0,HLOOKUP(AN126,'Fixed - Labor'!$C$29:$E$37,'Scenario 4'!$H$24,FALSE)*$AK126)</f>
        <v>0</v>
      </c>
      <c r="AW126" s="16">
        <f>IF(AO126="Retired",0,HLOOKUP(AO126,'Fixed - Labor'!$C$29:$E$37,'Scenario 4'!$H$24,FALSE)*$AK126)</f>
        <v>0</v>
      </c>
      <c r="AX126" s="16">
        <f>IF(AP126="Retired",0,HLOOKUP(AP126,'Fixed - Labor'!$C$29:$E$37,'Scenario 4'!$H$24,FALSE)*$AK126)</f>
        <v>0</v>
      </c>
      <c r="AY126" s="16">
        <f>IF(AQ126="Retired",0,HLOOKUP(AQ126,'Fixed - Labor'!$C$29:$E$37,'Scenario 4'!$H$24,FALSE)*$AK126)</f>
        <v>0</v>
      </c>
      <c r="BA126" s="120"/>
      <c r="BB126" s="138"/>
      <c r="BC126" s="138"/>
      <c r="BD126" s="138"/>
      <c r="BE126" s="138"/>
      <c r="BF126" s="138"/>
      <c r="BG126" s="138"/>
      <c r="BI126" s="120"/>
      <c r="BJ126" s="138"/>
      <c r="BK126" s="138"/>
      <c r="BL126" s="138"/>
      <c r="BM126" s="138"/>
      <c r="BN126" s="138"/>
      <c r="BO126" s="138"/>
    </row>
    <row r="127" spans="1:67">
      <c r="A127" s="67"/>
      <c r="B127" s="67"/>
      <c r="C127" s="67"/>
      <c r="D127" s="67"/>
      <c r="E127" s="67"/>
      <c r="F127" s="67"/>
      <c r="G127" s="67"/>
      <c r="H127" s="20">
        <v>2035</v>
      </c>
      <c r="I127" s="16">
        <f t="shared" si="41"/>
        <v>0</v>
      </c>
      <c r="J127" s="16">
        <f t="shared" si="29"/>
        <v>0</v>
      </c>
      <c r="K127" s="16">
        <f t="shared" si="29"/>
        <v>0</v>
      </c>
      <c r="L127" s="16">
        <f t="shared" si="29"/>
        <v>0</v>
      </c>
      <c r="M127" s="16">
        <f t="shared" si="29"/>
        <v>0</v>
      </c>
      <c r="N127" s="16">
        <f t="shared" si="29"/>
        <v>0</v>
      </c>
      <c r="O127" s="67"/>
      <c r="P127" s="67"/>
      <c r="Q127" s="67"/>
      <c r="R127" s="67"/>
      <c r="S127" s="20">
        <v>2035</v>
      </c>
      <c r="T127" s="136">
        <f>HLOOKUP($S127,'Fixed - Labor'!$A$21:$AE$24,2,FALSE)</f>
        <v>8609302.860731611</v>
      </c>
      <c r="U127" s="155" t="str">
        <f t="shared" si="42"/>
        <v>Retired</v>
      </c>
      <c r="V127" s="155" t="str">
        <f t="shared" si="30"/>
        <v>Retired</v>
      </c>
      <c r="W127" s="155" t="str">
        <f t="shared" si="31"/>
        <v>Retired</v>
      </c>
      <c r="X127" s="155" t="str">
        <f t="shared" si="32"/>
        <v>Retired</v>
      </c>
      <c r="Y127" s="155" t="str">
        <f t="shared" si="33"/>
        <v>Retired</v>
      </c>
      <c r="Z127" s="155" t="str">
        <f t="shared" si="34"/>
        <v>Retired</v>
      </c>
      <c r="AB127" s="20">
        <v>2035</v>
      </c>
      <c r="AC127" s="16">
        <f>IF(U127="Retired",0,HLOOKUP(U127,'Fixed - Labor'!$C$29:$E$37,'Scenario 4'!$H$24,FALSE)*$T127)</f>
        <v>0</v>
      </c>
      <c r="AD127" s="16">
        <f>IF(V127="Retired",0,HLOOKUP(V127,'Fixed - Labor'!$C$29:$E$37,'Scenario 4'!$H$24,FALSE)*$T127)</f>
        <v>0</v>
      </c>
      <c r="AE127" s="16">
        <f>IF(W127="Retired",0,HLOOKUP(W127,'Fixed - Labor'!$C$29:$E$37,'Scenario 4'!$H$24,FALSE)*$T127)</f>
        <v>0</v>
      </c>
      <c r="AF127" s="16">
        <f>IF(X127="Retired",0,HLOOKUP(X127,'Fixed - Labor'!$C$29:$E$37,'Scenario 4'!$H$24,FALSE)*$T127)</f>
        <v>0</v>
      </c>
      <c r="AG127" s="16">
        <f>IF(Y127="Retired",0,HLOOKUP(Y127,'Fixed - Labor'!$C$29:$E$37,'Scenario 4'!$H$24,FALSE)*$T127)</f>
        <v>0</v>
      </c>
      <c r="AH127" s="16">
        <f>IF(Z127="Retired",0,HLOOKUP(Z127,'Fixed - Labor'!$C$29:$E$37,'Scenario 4'!$H$24,FALSE)*$T127)</f>
        <v>0</v>
      </c>
      <c r="AJ127" s="20">
        <v>2035</v>
      </c>
      <c r="AK127" s="16">
        <f>HLOOKUP($AJ127,'Fixed - Labor'!$A$21:$AE$24,3,FALSE)</f>
        <v>17710791.485742286</v>
      </c>
      <c r="AL127" s="155" t="str">
        <f t="shared" si="43"/>
        <v>Retired</v>
      </c>
      <c r="AM127" s="155" t="str">
        <f t="shared" si="36"/>
        <v>Retired</v>
      </c>
      <c r="AN127" s="155" t="str">
        <f t="shared" si="37"/>
        <v>Retired</v>
      </c>
      <c r="AO127" s="155" t="str">
        <f t="shared" si="38"/>
        <v>Retired</v>
      </c>
      <c r="AP127" s="155" t="str">
        <f t="shared" si="39"/>
        <v>Retired</v>
      </c>
      <c r="AQ127" s="155" t="str">
        <f t="shared" si="40"/>
        <v>Retired</v>
      </c>
      <c r="AS127" s="20">
        <v>2035</v>
      </c>
      <c r="AT127" s="16">
        <f>IF(AL127="Retired",0,HLOOKUP(AL127,'Fixed - Labor'!$C$29:$E$37,'Scenario 4'!$H$24,FALSE)*$AK127)</f>
        <v>0</v>
      </c>
      <c r="AU127" s="16">
        <f>IF(AM127="Retired",0,HLOOKUP(AM127,'Fixed - Labor'!$C$29:$E$37,'Scenario 4'!$H$24,FALSE)*$AK127)</f>
        <v>0</v>
      </c>
      <c r="AV127" s="16">
        <f>IF(AN127="Retired",0,HLOOKUP(AN127,'Fixed - Labor'!$C$29:$E$37,'Scenario 4'!$H$24,FALSE)*$AK127)</f>
        <v>0</v>
      </c>
      <c r="AW127" s="16">
        <f>IF(AO127="Retired",0,HLOOKUP(AO127,'Fixed - Labor'!$C$29:$E$37,'Scenario 4'!$H$24,FALSE)*$AK127)</f>
        <v>0</v>
      </c>
      <c r="AX127" s="16">
        <f>IF(AP127="Retired",0,HLOOKUP(AP127,'Fixed - Labor'!$C$29:$E$37,'Scenario 4'!$H$24,FALSE)*$AK127)</f>
        <v>0</v>
      </c>
      <c r="AY127" s="16">
        <f>IF(AQ127="Retired",0,HLOOKUP(AQ127,'Fixed - Labor'!$C$29:$E$37,'Scenario 4'!$H$24,FALSE)*$AK127)</f>
        <v>0</v>
      </c>
      <c r="BA127" s="120"/>
      <c r="BB127" s="138"/>
      <c r="BC127" s="138"/>
      <c r="BD127" s="138"/>
      <c r="BE127" s="138"/>
      <c r="BF127" s="138"/>
      <c r="BG127" s="138"/>
      <c r="BI127" s="120"/>
      <c r="BJ127" s="138"/>
      <c r="BK127" s="138"/>
      <c r="BL127" s="138"/>
      <c r="BM127" s="138"/>
      <c r="BN127" s="138"/>
      <c r="BO127" s="138"/>
    </row>
    <row r="128" spans="1:67">
      <c r="A128" s="67"/>
      <c r="B128" s="67"/>
      <c r="C128" s="67"/>
      <c r="D128" s="67"/>
      <c r="E128" s="67"/>
      <c r="F128" s="67"/>
      <c r="G128" s="67"/>
      <c r="H128" s="20">
        <v>2036</v>
      </c>
      <c r="I128" s="16">
        <f t="shared" si="41"/>
        <v>0</v>
      </c>
      <c r="J128" s="16">
        <f t="shared" si="29"/>
        <v>0</v>
      </c>
      <c r="K128" s="16">
        <f t="shared" si="29"/>
        <v>0</v>
      </c>
      <c r="L128" s="16">
        <f t="shared" si="29"/>
        <v>0</v>
      </c>
      <c r="M128" s="16">
        <f t="shared" si="29"/>
        <v>0</v>
      </c>
      <c r="N128" s="16">
        <f t="shared" si="29"/>
        <v>0</v>
      </c>
      <c r="O128" s="67"/>
      <c r="P128" s="67"/>
      <c r="Q128" s="67"/>
      <c r="R128" s="67"/>
      <c r="S128" s="20">
        <v>2036</v>
      </c>
      <c r="T128" s="136">
        <f>HLOOKUP($S128,'Fixed - Labor'!$A$21:$AE$24,2,FALSE)</f>
        <v>8781488.9179462418</v>
      </c>
      <c r="U128" s="155" t="str">
        <f t="shared" si="42"/>
        <v>Retired</v>
      </c>
      <c r="V128" s="155" t="str">
        <f t="shared" si="30"/>
        <v>Retired</v>
      </c>
      <c r="W128" s="155" t="str">
        <f t="shared" si="31"/>
        <v>Retired</v>
      </c>
      <c r="X128" s="155" t="str">
        <f t="shared" si="32"/>
        <v>Retired</v>
      </c>
      <c r="Y128" s="155" t="str">
        <f t="shared" si="33"/>
        <v>Retired</v>
      </c>
      <c r="Z128" s="155" t="str">
        <f t="shared" si="34"/>
        <v>Retired</v>
      </c>
      <c r="AB128" s="20">
        <v>2036</v>
      </c>
      <c r="AC128" s="16">
        <f>IF(U128="Retired",0,HLOOKUP(U128,'Fixed - Labor'!$C$29:$E$37,'Scenario 4'!$H$24,FALSE)*$T128)</f>
        <v>0</v>
      </c>
      <c r="AD128" s="16">
        <f>IF(V128="Retired",0,HLOOKUP(V128,'Fixed - Labor'!$C$29:$E$37,'Scenario 4'!$H$24,FALSE)*$T128)</f>
        <v>0</v>
      </c>
      <c r="AE128" s="16">
        <f>IF(W128="Retired",0,HLOOKUP(W128,'Fixed - Labor'!$C$29:$E$37,'Scenario 4'!$H$24,FALSE)*$T128)</f>
        <v>0</v>
      </c>
      <c r="AF128" s="16">
        <f>IF(X128="Retired",0,HLOOKUP(X128,'Fixed - Labor'!$C$29:$E$37,'Scenario 4'!$H$24,FALSE)*$T128)</f>
        <v>0</v>
      </c>
      <c r="AG128" s="16">
        <f>IF(Y128="Retired",0,HLOOKUP(Y128,'Fixed - Labor'!$C$29:$E$37,'Scenario 4'!$H$24,FALSE)*$T128)</f>
        <v>0</v>
      </c>
      <c r="AH128" s="16">
        <f>IF(Z128="Retired",0,HLOOKUP(Z128,'Fixed - Labor'!$C$29:$E$37,'Scenario 4'!$H$24,FALSE)*$T128)</f>
        <v>0</v>
      </c>
      <c r="AJ128" s="20">
        <v>2036</v>
      </c>
      <c r="AK128" s="16">
        <f>HLOOKUP($AJ128,'Fixed - Labor'!$A$21:$AE$24,3,FALSE)</f>
        <v>18065007.315457128</v>
      </c>
      <c r="AL128" s="155" t="str">
        <f t="shared" si="43"/>
        <v>Retired</v>
      </c>
      <c r="AM128" s="155" t="str">
        <f t="shared" si="36"/>
        <v>Retired</v>
      </c>
      <c r="AN128" s="155" t="str">
        <f t="shared" si="37"/>
        <v>Retired</v>
      </c>
      <c r="AO128" s="155" t="str">
        <f t="shared" si="38"/>
        <v>Retired</v>
      </c>
      <c r="AP128" s="155" t="str">
        <f t="shared" si="39"/>
        <v>Retired</v>
      </c>
      <c r="AQ128" s="155" t="str">
        <f t="shared" si="40"/>
        <v>Retired</v>
      </c>
      <c r="AS128" s="20">
        <v>2036</v>
      </c>
      <c r="AT128" s="16">
        <f>IF(AL128="Retired",0,HLOOKUP(AL128,'Fixed - Labor'!$C$29:$E$37,'Scenario 4'!$H$24,FALSE)*$AK128)</f>
        <v>0</v>
      </c>
      <c r="AU128" s="16">
        <f>IF(AM128="Retired",0,HLOOKUP(AM128,'Fixed - Labor'!$C$29:$E$37,'Scenario 4'!$H$24,FALSE)*$AK128)</f>
        <v>0</v>
      </c>
      <c r="AV128" s="16">
        <f>IF(AN128="Retired",0,HLOOKUP(AN128,'Fixed - Labor'!$C$29:$E$37,'Scenario 4'!$H$24,FALSE)*$AK128)</f>
        <v>0</v>
      </c>
      <c r="AW128" s="16">
        <f>IF(AO128="Retired",0,HLOOKUP(AO128,'Fixed - Labor'!$C$29:$E$37,'Scenario 4'!$H$24,FALSE)*$AK128)</f>
        <v>0</v>
      </c>
      <c r="AX128" s="16">
        <f>IF(AP128="Retired",0,HLOOKUP(AP128,'Fixed - Labor'!$C$29:$E$37,'Scenario 4'!$H$24,FALSE)*$AK128)</f>
        <v>0</v>
      </c>
      <c r="AY128" s="16">
        <f>IF(AQ128="Retired",0,HLOOKUP(AQ128,'Fixed - Labor'!$C$29:$E$37,'Scenario 4'!$H$24,FALSE)*$AK128)</f>
        <v>0</v>
      </c>
      <c r="BA128" s="120"/>
      <c r="BB128" s="138"/>
      <c r="BC128" s="138"/>
      <c r="BD128" s="138"/>
      <c r="BE128" s="138"/>
      <c r="BF128" s="138"/>
      <c r="BG128" s="138"/>
      <c r="BI128" s="120"/>
      <c r="BJ128" s="138"/>
      <c r="BK128" s="138"/>
      <c r="BL128" s="138"/>
      <c r="BM128" s="138"/>
      <c r="BN128" s="138"/>
      <c r="BO128" s="138"/>
    </row>
    <row r="129" spans="1:67">
      <c r="A129" s="67"/>
      <c r="B129" s="67"/>
      <c r="C129" s="67"/>
      <c r="D129" s="67"/>
      <c r="E129" s="67"/>
      <c r="F129" s="67"/>
      <c r="G129" s="67"/>
      <c r="H129" s="20">
        <v>2037</v>
      </c>
      <c r="I129" s="16">
        <f t="shared" si="41"/>
        <v>0</v>
      </c>
      <c r="J129" s="16">
        <f t="shared" si="29"/>
        <v>0</v>
      </c>
      <c r="K129" s="16">
        <f t="shared" si="29"/>
        <v>0</v>
      </c>
      <c r="L129" s="16">
        <f t="shared" si="29"/>
        <v>0</v>
      </c>
      <c r="M129" s="16">
        <f t="shared" si="29"/>
        <v>0</v>
      </c>
      <c r="N129" s="16">
        <f t="shared" si="29"/>
        <v>0</v>
      </c>
      <c r="O129" s="67"/>
      <c r="P129" s="67"/>
      <c r="Q129" s="67"/>
      <c r="R129" s="67"/>
      <c r="S129" s="20">
        <v>2037</v>
      </c>
      <c r="T129" s="136">
        <f>HLOOKUP($S129,'Fixed - Labor'!$A$21:$AE$24,2,FALSE)</f>
        <v>8957118.6963051688</v>
      </c>
      <c r="U129" s="155" t="str">
        <f t="shared" si="42"/>
        <v>Retired</v>
      </c>
      <c r="V129" s="155" t="str">
        <f t="shared" si="30"/>
        <v>Retired</v>
      </c>
      <c r="W129" s="155" t="str">
        <f t="shared" si="31"/>
        <v>Retired</v>
      </c>
      <c r="X129" s="155" t="str">
        <f t="shared" si="32"/>
        <v>Retired</v>
      </c>
      <c r="Y129" s="155" t="str">
        <f t="shared" si="33"/>
        <v>Retired</v>
      </c>
      <c r="Z129" s="155" t="str">
        <f t="shared" si="34"/>
        <v>Retired</v>
      </c>
      <c r="AB129" s="20">
        <v>2037</v>
      </c>
      <c r="AC129" s="16">
        <f>IF(U129="Retired",0,HLOOKUP(U129,'Fixed - Labor'!$C$29:$E$37,'Scenario 4'!$H$24,FALSE)*$T129)</f>
        <v>0</v>
      </c>
      <c r="AD129" s="16">
        <f>IF(V129="Retired",0,HLOOKUP(V129,'Fixed - Labor'!$C$29:$E$37,'Scenario 4'!$H$24,FALSE)*$T129)</f>
        <v>0</v>
      </c>
      <c r="AE129" s="16">
        <f>IF(W129="Retired",0,HLOOKUP(W129,'Fixed - Labor'!$C$29:$E$37,'Scenario 4'!$H$24,FALSE)*$T129)</f>
        <v>0</v>
      </c>
      <c r="AF129" s="16">
        <f>IF(X129="Retired",0,HLOOKUP(X129,'Fixed - Labor'!$C$29:$E$37,'Scenario 4'!$H$24,FALSE)*$T129)</f>
        <v>0</v>
      </c>
      <c r="AG129" s="16">
        <f>IF(Y129="Retired",0,HLOOKUP(Y129,'Fixed - Labor'!$C$29:$E$37,'Scenario 4'!$H$24,FALSE)*$T129)</f>
        <v>0</v>
      </c>
      <c r="AH129" s="16">
        <f>IF(Z129="Retired",0,HLOOKUP(Z129,'Fixed - Labor'!$C$29:$E$37,'Scenario 4'!$H$24,FALSE)*$T129)</f>
        <v>0</v>
      </c>
      <c r="AJ129" s="20">
        <v>2037</v>
      </c>
      <c r="AK129" s="16">
        <f>HLOOKUP($AJ129,'Fixed - Labor'!$A$21:$AE$24,3,FALSE)</f>
        <v>18426307.461766273</v>
      </c>
      <c r="AL129" s="155" t="str">
        <f t="shared" si="43"/>
        <v>Retired</v>
      </c>
      <c r="AM129" s="155" t="str">
        <f t="shared" si="36"/>
        <v>Retired</v>
      </c>
      <c r="AN129" s="155" t="str">
        <f t="shared" si="37"/>
        <v>Retired</v>
      </c>
      <c r="AO129" s="155" t="str">
        <f t="shared" si="38"/>
        <v>Retired</v>
      </c>
      <c r="AP129" s="155" t="str">
        <f t="shared" si="39"/>
        <v>Retired</v>
      </c>
      <c r="AQ129" s="155" t="str">
        <f t="shared" si="40"/>
        <v>Retired</v>
      </c>
      <c r="AS129" s="20">
        <v>2037</v>
      </c>
      <c r="AT129" s="16">
        <f>IF(AL129="Retired",0,HLOOKUP(AL129,'Fixed - Labor'!$C$29:$E$37,'Scenario 4'!$H$24,FALSE)*$AK129)</f>
        <v>0</v>
      </c>
      <c r="AU129" s="16">
        <f>IF(AM129="Retired",0,HLOOKUP(AM129,'Fixed - Labor'!$C$29:$E$37,'Scenario 4'!$H$24,FALSE)*$AK129)</f>
        <v>0</v>
      </c>
      <c r="AV129" s="16">
        <f>IF(AN129="Retired",0,HLOOKUP(AN129,'Fixed - Labor'!$C$29:$E$37,'Scenario 4'!$H$24,FALSE)*$AK129)</f>
        <v>0</v>
      </c>
      <c r="AW129" s="16">
        <f>IF(AO129="Retired",0,HLOOKUP(AO129,'Fixed - Labor'!$C$29:$E$37,'Scenario 4'!$H$24,FALSE)*$AK129)</f>
        <v>0</v>
      </c>
      <c r="AX129" s="16">
        <f>IF(AP129="Retired",0,HLOOKUP(AP129,'Fixed - Labor'!$C$29:$E$37,'Scenario 4'!$H$24,FALSE)*$AK129)</f>
        <v>0</v>
      </c>
      <c r="AY129" s="16">
        <f>IF(AQ129="Retired",0,HLOOKUP(AQ129,'Fixed - Labor'!$C$29:$E$37,'Scenario 4'!$H$24,FALSE)*$AK129)</f>
        <v>0</v>
      </c>
      <c r="BA129" s="120"/>
      <c r="BB129" s="138"/>
      <c r="BC129" s="138"/>
      <c r="BD129" s="138"/>
      <c r="BE129" s="138"/>
      <c r="BF129" s="138"/>
      <c r="BG129" s="138"/>
      <c r="BI129" s="120"/>
      <c r="BJ129" s="138"/>
      <c r="BK129" s="138"/>
      <c r="BL129" s="138"/>
      <c r="BM129" s="138"/>
      <c r="BN129" s="138"/>
      <c r="BO129" s="138"/>
    </row>
    <row r="130" spans="1:67">
      <c r="A130" s="67"/>
      <c r="B130" s="67"/>
      <c r="C130" s="67"/>
      <c r="D130" s="67"/>
      <c r="E130" s="67"/>
      <c r="F130" s="67"/>
      <c r="G130" s="67"/>
      <c r="H130" s="20">
        <v>2038</v>
      </c>
      <c r="I130" s="16">
        <f t="shared" si="41"/>
        <v>0</v>
      </c>
      <c r="J130" s="16">
        <f t="shared" si="29"/>
        <v>0</v>
      </c>
      <c r="K130" s="16">
        <f t="shared" si="29"/>
        <v>0</v>
      </c>
      <c r="L130" s="16">
        <f t="shared" si="29"/>
        <v>0</v>
      </c>
      <c r="M130" s="16">
        <f t="shared" si="29"/>
        <v>0</v>
      </c>
      <c r="N130" s="16">
        <f t="shared" si="29"/>
        <v>0</v>
      </c>
      <c r="O130" s="67"/>
      <c r="P130" s="67"/>
      <c r="Q130" s="67"/>
      <c r="R130" s="67"/>
      <c r="S130" s="20">
        <v>2038</v>
      </c>
      <c r="T130" s="136">
        <f>HLOOKUP($S130,'Fixed - Labor'!$A$21:$AE$24,2,FALSE)</f>
        <v>9136261.0702312719</v>
      </c>
      <c r="U130" s="155" t="str">
        <f t="shared" si="42"/>
        <v>Retired</v>
      </c>
      <c r="V130" s="155" t="str">
        <f t="shared" si="30"/>
        <v>Retired</v>
      </c>
      <c r="W130" s="155" t="str">
        <f t="shared" si="31"/>
        <v>Retired</v>
      </c>
      <c r="X130" s="155" t="str">
        <f t="shared" si="32"/>
        <v>Retired</v>
      </c>
      <c r="Y130" s="155" t="str">
        <f t="shared" si="33"/>
        <v>Retired</v>
      </c>
      <c r="Z130" s="155" t="str">
        <f t="shared" si="34"/>
        <v>Retired</v>
      </c>
      <c r="AB130" s="20">
        <v>2038</v>
      </c>
      <c r="AC130" s="16">
        <f>IF(U130="Retired",0,HLOOKUP(U130,'Fixed - Labor'!$C$29:$E$37,'Scenario 4'!$H$24,FALSE)*$T130)</f>
        <v>0</v>
      </c>
      <c r="AD130" s="16">
        <f>IF(V130="Retired",0,HLOOKUP(V130,'Fixed - Labor'!$C$29:$E$37,'Scenario 4'!$H$24,FALSE)*$T130)</f>
        <v>0</v>
      </c>
      <c r="AE130" s="16">
        <f>IF(W130="Retired",0,HLOOKUP(W130,'Fixed - Labor'!$C$29:$E$37,'Scenario 4'!$H$24,FALSE)*$T130)</f>
        <v>0</v>
      </c>
      <c r="AF130" s="16">
        <f>IF(X130="Retired",0,HLOOKUP(X130,'Fixed - Labor'!$C$29:$E$37,'Scenario 4'!$H$24,FALSE)*$T130)</f>
        <v>0</v>
      </c>
      <c r="AG130" s="16">
        <f>IF(Y130="Retired",0,HLOOKUP(Y130,'Fixed - Labor'!$C$29:$E$37,'Scenario 4'!$H$24,FALSE)*$T130)</f>
        <v>0</v>
      </c>
      <c r="AH130" s="16">
        <f>IF(Z130="Retired",0,HLOOKUP(Z130,'Fixed - Labor'!$C$29:$E$37,'Scenario 4'!$H$24,FALSE)*$T130)</f>
        <v>0</v>
      </c>
      <c r="AJ130" s="20">
        <v>2038</v>
      </c>
      <c r="AK130" s="16">
        <f>HLOOKUP($AJ130,'Fixed - Labor'!$A$21:$AE$24,3,FALSE)</f>
        <v>18794833.6110016</v>
      </c>
      <c r="AL130" s="155" t="str">
        <f t="shared" si="43"/>
        <v>Retired</v>
      </c>
      <c r="AM130" s="155" t="str">
        <f t="shared" si="36"/>
        <v>Retired</v>
      </c>
      <c r="AN130" s="155" t="str">
        <f t="shared" si="37"/>
        <v>Retired</v>
      </c>
      <c r="AO130" s="155" t="str">
        <f t="shared" si="38"/>
        <v>Retired</v>
      </c>
      <c r="AP130" s="155" t="str">
        <f t="shared" si="39"/>
        <v>Retired</v>
      </c>
      <c r="AQ130" s="155" t="str">
        <f t="shared" si="40"/>
        <v>Retired</v>
      </c>
      <c r="AS130" s="20">
        <v>2038</v>
      </c>
      <c r="AT130" s="16">
        <f>IF(AL130="Retired",0,HLOOKUP(AL130,'Fixed - Labor'!$C$29:$E$37,'Scenario 4'!$H$24,FALSE)*$AK130)</f>
        <v>0</v>
      </c>
      <c r="AU130" s="16">
        <f>IF(AM130="Retired",0,HLOOKUP(AM130,'Fixed - Labor'!$C$29:$E$37,'Scenario 4'!$H$24,FALSE)*$AK130)</f>
        <v>0</v>
      </c>
      <c r="AV130" s="16">
        <f>IF(AN130="Retired",0,HLOOKUP(AN130,'Fixed - Labor'!$C$29:$E$37,'Scenario 4'!$H$24,FALSE)*$AK130)</f>
        <v>0</v>
      </c>
      <c r="AW130" s="16">
        <f>IF(AO130="Retired",0,HLOOKUP(AO130,'Fixed - Labor'!$C$29:$E$37,'Scenario 4'!$H$24,FALSE)*$AK130)</f>
        <v>0</v>
      </c>
      <c r="AX130" s="16">
        <f>IF(AP130="Retired",0,HLOOKUP(AP130,'Fixed - Labor'!$C$29:$E$37,'Scenario 4'!$H$24,FALSE)*$AK130)</f>
        <v>0</v>
      </c>
      <c r="AY130" s="16">
        <f>IF(AQ130="Retired",0,HLOOKUP(AQ130,'Fixed - Labor'!$C$29:$E$37,'Scenario 4'!$H$24,FALSE)*$AK130)</f>
        <v>0</v>
      </c>
      <c r="BA130" s="120"/>
      <c r="BB130" s="138"/>
      <c r="BC130" s="138"/>
      <c r="BD130" s="138"/>
      <c r="BE130" s="138"/>
      <c r="BF130" s="138"/>
      <c r="BG130" s="138"/>
      <c r="BI130" s="120"/>
      <c r="BJ130" s="138"/>
      <c r="BK130" s="138"/>
      <c r="BL130" s="138"/>
      <c r="BM130" s="138"/>
      <c r="BN130" s="138"/>
      <c r="BO130" s="138"/>
    </row>
    <row r="131" spans="1:67">
      <c r="A131" s="67"/>
      <c r="B131" s="67"/>
      <c r="C131" s="67"/>
      <c r="D131" s="67"/>
      <c r="E131" s="67"/>
      <c r="F131" s="67"/>
      <c r="G131" s="67"/>
      <c r="H131" s="20">
        <v>2039</v>
      </c>
      <c r="I131" s="16">
        <f t="shared" si="41"/>
        <v>0</v>
      </c>
      <c r="J131" s="16">
        <f t="shared" si="29"/>
        <v>0</v>
      </c>
      <c r="K131" s="16">
        <f t="shared" si="29"/>
        <v>0</v>
      </c>
      <c r="L131" s="16">
        <f t="shared" si="29"/>
        <v>0</v>
      </c>
      <c r="M131" s="16">
        <f t="shared" si="29"/>
        <v>0</v>
      </c>
      <c r="N131" s="16">
        <f t="shared" si="29"/>
        <v>0</v>
      </c>
      <c r="O131" s="67"/>
      <c r="P131" s="67"/>
      <c r="Q131" s="67"/>
      <c r="R131" s="67"/>
      <c r="S131" s="20">
        <v>2039</v>
      </c>
      <c r="T131" s="136">
        <f>HLOOKUP($S131,'Fixed - Labor'!$A$21:$AE$24,2,FALSE)</f>
        <v>9318986.291635897</v>
      </c>
      <c r="U131" s="155" t="str">
        <f t="shared" si="42"/>
        <v>Retired</v>
      </c>
      <c r="V131" s="155" t="str">
        <f t="shared" si="30"/>
        <v>Retired</v>
      </c>
      <c r="W131" s="155" t="str">
        <f t="shared" si="31"/>
        <v>Retired</v>
      </c>
      <c r="X131" s="155" t="str">
        <f t="shared" si="32"/>
        <v>Retired</v>
      </c>
      <c r="Y131" s="155" t="str">
        <f t="shared" si="33"/>
        <v>Retired</v>
      </c>
      <c r="Z131" s="155" t="str">
        <f t="shared" si="34"/>
        <v>Retired</v>
      </c>
      <c r="AB131" s="20">
        <v>2039</v>
      </c>
      <c r="AC131" s="16">
        <f>IF(U131="Retired",0,HLOOKUP(U131,'Fixed - Labor'!$C$29:$E$37,'Scenario 4'!$H$24,FALSE)*$T131)</f>
        <v>0</v>
      </c>
      <c r="AD131" s="16">
        <f>IF(V131="Retired",0,HLOOKUP(V131,'Fixed - Labor'!$C$29:$E$37,'Scenario 4'!$H$24,FALSE)*$T131)</f>
        <v>0</v>
      </c>
      <c r="AE131" s="16">
        <f>IF(W131="Retired",0,HLOOKUP(W131,'Fixed - Labor'!$C$29:$E$37,'Scenario 4'!$H$24,FALSE)*$T131)</f>
        <v>0</v>
      </c>
      <c r="AF131" s="16">
        <f>IF(X131="Retired",0,HLOOKUP(X131,'Fixed - Labor'!$C$29:$E$37,'Scenario 4'!$H$24,FALSE)*$T131)</f>
        <v>0</v>
      </c>
      <c r="AG131" s="16">
        <f>IF(Y131="Retired",0,HLOOKUP(Y131,'Fixed - Labor'!$C$29:$E$37,'Scenario 4'!$H$24,FALSE)*$T131)</f>
        <v>0</v>
      </c>
      <c r="AH131" s="16">
        <f>IF(Z131="Retired",0,HLOOKUP(Z131,'Fixed - Labor'!$C$29:$E$37,'Scenario 4'!$H$24,FALSE)*$T131)</f>
        <v>0</v>
      </c>
      <c r="AJ131" s="20">
        <v>2039</v>
      </c>
      <c r="AK131" s="16">
        <f>HLOOKUP($AJ131,'Fixed - Labor'!$A$21:$AE$24,3,FALSE)</f>
        <v>19170730.283221632</v>
      </c>
      <c r="AL131" s="155" t="str">
        <f t="shared" si="43"/>
        <v>Retired</v>
      </c>
      <c r="AM131" s="155" t="str">
        <f t="shared" si="36"/>
        <v>Retired</v>
      </c>
      <c r="AN131" s="155" t="str">
        <f t="shared" si="37"/>
        <v>Retired</v>
      </c>
      <c r="AO131" s="155" t="str">
        <f t="shared" si="38"/>
        <v>Retired</v>
      </c>
      <c r="AP131" s="155" t="str">
        <f t="shared" si="39"/>
        <v>Retired</v>
      </c>
      <c r="AQ131" s="155" t="str">
        <f t="shared" si="40"/>
        <v>Retired</v>
      </c>
      <c r="AS131" s="20">
        <v>2039</v>
      </c>
      <c r="AT131" s="16">
        <f>IF(AL131="Retired",0,HLOOKUP(AL131,'Fixed - Labor'!$C$29:$E$37,'Scenario 4'!$H$24,FALSE)*$AK131)</f>
        <v>0</v>
      </c>
      <c r="AU131" s="16">
        <f>IF(AM131="Retired",0,HLOOKUP(AM131,'Fixed - Labor'!$C$29:$E$37,'Scenario 4'!$H$24,FALSE)*$AK131)</f>
        <v>0</v>
      </c>
      <c r="AV131" s="16">
        <f>IF(AN131="Retired",0,HLOOKUP(AN131,'Fixed - Labor'!$C$29:$E$37,'Scenario 4'!$H$24,FALSE)*$AK131)</f>
        <v>0</v>
      </c>
      <c r="AW131" s="16">
        <f>IF(AO131="Retired",0,HLOOKUP(AO131,'Fixed - Labor'!$C$29:$E$37,'Scenario 4'!$H$24,FALSE)*$AK131)</f>
        <v>0</v>
      </c>
      <c r="AX131" s="16">
        <f>IF(AP131="Retired",0,HLOOKUP(AP131,'Fixed - Labor'!$C$29:$E$37,'Scenario 4'!$H$24,FALSE)*$AK131)</f>
        <v>0</v>
      </c>
      <c r="AY131" s="16">
        <f>IF(AQ131="Retired",0,HLOOKUP(AQ131,'Fixed - Labor'!$C$29:$E$37,'Scenario 4'!$H$24,FALSE)*$AK131)</f>
        <v>0</v>
      </c>
      <c r="BA131" s="120"/>
      <c r="BB131" s="138"/>
      <c r="BC131" s="138"/>
      <c r="BD131" s="138"/>
      <c r="BE131" s="138"/>
      <c r="BF131" s="138"/>
      <c r="BG131" s="138"/>
      <c r="BI131" s="120"/>
      <c r="BJ131" s="138"/>
      <c r="BK131" s="138"/>
      <c r="BL131" s="138"/>
      <c r="BM131" s="138"/>
      <c r="BN131" s="138"/>
      <c r="BO131" s="138"/>
    </row>
    <row r="132" spans="1:67">
      <c r="A132" s="67"/>
      <c r="B132" s="67"/>
      <c r="C132" s="67"/>
      <c r="D132" s="67"/>
      <c r="E132" s="67"/>
      <c r="F132" s="67"/>
      <c r="G132" s="67"/>
      <c r="H132" s="20">
        <v>2040</v>
      </c>
      <c r="I132" s="16">
        <f t="shared" si="41"/>
        <v>0</v>
      </c>
      <c r="J132" s="16">
        <f t="shared" si="29"/>
        <v>0</v>
      </c>
      <c r="K132" s="16">
        <f t="shared" si="29"/>
        <v>0</v>
      </c>
      <c r="L132" s="16">
        <f t="shared" si="29"/>
        <v>0</v>
      </c>
      <c r="M132" s="16">
        <f t="shared" si="29"/>
        <v>0</v>
      </c>
      <c r="N132" s="16">
        <f t="shared" si="29"/>
        <v>0</v>
      </c>
      <c r="O132" s="67"/>
      <c r="P132" s="67"/>
      <c r="Q132" s="67"/>
      <c r="R132" s="67"/>
      <c r="S132" s="20">
        <v>2040</v>
      </c>
      <c r="T132" s="136">
        <f>HLOOKUP($S132,'Fixed - Labor'!$A$21:$AE$24,2,FALSE)</f>
        <v>9505366.0174686164</v>
      </c>
      <c r="U132" s="155" t="str">
        <f t="shared" si="42"/>
        <v>Retired</v>
      </c>
      <c r="V132" s="155" t="str">
        <f t="shared" si="30"/>
        <v>Retired</v>
      </c>
      <c r="W132" s="155" t="str">
        <f t="shared" si="31"/>
        <v>Retired</v>
      </c>
      <c r="X132" s="155" t="str">
        <f t="shared" si="32"/>
        <v>Retired</v>
      </c>
      <c r="Y132" s="155" t="str">
        <f t="shared" si="33"/>
        <v>Retired</v>
      </c>
      <c r="Z132" s="155" t="str">
        <f t="shared" si="34"/>
        <v>Retired</v>
      </c>
      <c r="AB132" s="20">
        <v>2040</v>
      </c>
      <c r="AC132" s="16">
        <f>IF(U132="Retired",0,HLOOKUP(U132,'Fixed - Labor'!$C$29:$E$37,'Scenario 4'!$H$24,FALSE)*$T132)</f>
        <v>0</v>
      </c>
      <c r="AD132" s="16">
        <f>IF(V132="Retired",0,HLOOKUP(V132,'Fixed - Labor'!$C$29:$E$37,'Scenario 4'!$H$24,FALSE)*$T132)</f>
        <v>0</v>
      </c>
      <c r="AE132" s="16">
        <f>IF(W132="Retired",0,HLOOKUP(W132,'Fixed - Labor'!$C$29:$E$37,'Scenario 4'!$H$24,FALSE)*$T132)</f>
        <v>0</v>
      </c>
      <c r="AF132" s="16">
        <f>IF(X132="Retired",0,HLOOKUP(X132,'Fixed - Labor'!$C$29:$E$37,'Scenario 4'!$H$24,FALSE)*$T132)</f>
        <v>0</v>
      </c>
      <c r="AG132" s="16">
        <f>IF(Y132="Retired",0,HLOOKUP(Y132,'Fixed - Labor'!$C$29:$E$37,'Scenario 4'!$H$24,FALSE)*$T132)</f>
        <v>0</v>
      </c>
      <c r="AH132" s="16">
        <f>IF(Z132="Retired",0,HLOOKUP(Z132,'Fixed - Labor'!$C$29:$E$37,'Scenario 4'!$H$24,FALSE)*$T132)</f>
        <v>0</v>
      </c>
      <c r="AJ132" s="20">
        <v>2040</v>
      </c>
      <c r="AK132" s="16">
        <f>HLOOKUP($AJ132,'Fixed - Labor'!$A$21:$AE$24,3,FALSE)</f>
        <v>19554144.888886068</v>
      </c>
      <c r="AL132" s="155" t="str">
        <f t="shared" si="43"/>
        <v>Retired</v>
      </c>
      <c r="AM132" s="155" t="str">
        <f t="shared" si="36"/>
        <v>Retired</v>
      </c>
      <c r="AN132" s="155" t="str">
        <f t="shared" si="37"/>
        <v>Retired</v>
      </c>
      <c r="AO132" s="155" t="str">
        <f t="shared" si="38"/>
        <v>Retired</v>
      </c>
      <c r="AP132" s="155" t="str">
        <f t="shared" si="39"/>
        <v>Retired</v>
      </c>
      <c r="AQ132" s="155" t="str">
        <f t="shared" si="40"/>
        <v>Retired</v>
      </c>
      <c r="AS132" s="20">
        <v>2040</v>
      </c>
      <c r="AT132" s="16">
        <f>IF(AL132="Retired",0,HLOOKUP(AL132,'Fixed - Labor'!$C$29:$E$37,'Scenario 4'!$H$24,FALSE)*$AK132)</f>
        <v>0</v>
      </c>
      <c r="AU132" s="16">
        <f>IF(AM132="Retired",0,HLOOKUP(AM132,'Fixed - Labor'!$C$29:$E$37,'Scenario 4'!$H$24,FALSE)*$AK132)</f>
        <v>0</v>
      </c>
      <c r="AV132" s="16">
        <f>IF(AN132="Retired",0,HLOOKUP(AN132,'Fixed - Labor'!$C$29:$E$37,'Scenario 4'!$H$24,FALSE)*$AK132)</f>
        <v>0</v>
      </c>
      <c r="AW132" s="16">
        <f>IF(AO132="Retired",0,HLOOKUP(AO132,'Fixed - Labor'!$C$29:$E$37,'Scenario 4'!$H$24,FALSE)*$AK132)</f>
        <v>0</v>
      </c>
      <c r="AX132" s="16">
        <f>IF(AP132="Retired",0,HLOOKUP(AP132,'Fixed - Labor'!$C$29:$E$37,'Scenario 4'!$H$24,FALSE)*$AK132)</f>
        <v>0</v>
      </c>
      <c r="AY132" s="16">
        <f>IF(AQ132="Retired",0,HLOOKUP(AQ132,'Fixed - Labor'!$C$29:$E$37,'Scenario 4'!$H$24,FALSE)*$AK132)</f>
        <v>0</v>
      </c>
      <c r="BA132" s="120"/>
      <c r="BB132" s="138"/>
      <c r="BC132" s="138"/>
      <c r="BD132" s="138"/>
      <c r="BE132" s="138"/>
      <c r="BF132" s="138"/>
      <c r="BG132" s="138"/>
      <c r="BI132" s="120"/>
      <c r="BJ132" s="138"/>
      <c r="BK132" s="138"/>
      <c r="BL132" s="138"/>
      <c r="BM132" s="138"/>
      <c r="BN132" s="138"/>
      <c r="BO132" s="138"/>
    </row>
    <row r="133" spans="1:67">
      <c r="A133" s="67"/>
      <c r="B133" s="67"/>
      <c r="C133" s="67"/>
      <c r="D133" s="67"/>
      <c r="E133" s="67"/>
      <c r="F133" s="67"/>
      <c r="G133" s="67"/>
      <c r="H133" s="20">
        <v>2041</v>
      </c>
      <c r="I133" s="16">
        <f t="shared" si="41"/>
        <v>0</v>
      </c>
      <c r="J133" s="16">
        <f t="shared" si="29"/>
        <v>0</v>
      </c>
      <c r="K133" s="16">
        <f t="shared" si="29"/>
        <v>0</v>
      </c>
      <c r="L133" s="16">
        <f t="shared" si="29"/>
        <v>0</v>
      </c>
      <c r="M133" s="16">
        <f t="shared" si="29"/>
        <v>0</v>
      </c>
      <c r="N133" s="16">
        <f t="shared" si="29"/>
        <v>0</v>
      </c>
      <c r="O133" s="67"/>
      <c r="P133" s="67"/>
      <c r="Q133" s="67"/>
      <c r="R133" s="67"/>
      <c r="S133" s="20">
        <v>2041</v>
      </c>
      <c r="T133" s="136">
        <f>HLOOKUP($S133,'Fixed - Labor'!$A$21:$AE$24,2,FALSE)</f>
        <v>9695473.3378179893</v>
      </c>
      <c r="U133" s="155" t="str">
        <f t="shared" si="42"/>
        <v>Retired</v>
      </c>
      <c r="V133" s="155" t="str">
        <f t="shared" si="30"/>
        <v>Retired</v>
      </c>
      <c r="W133" s="155" t="str">
        <f t="shared" si="31"/>
        <v>Retired</v>
      </c>
      <c r="X133" s="155" t="str">
        <f t="shared" si="32"/>
        <v>Retired</v>
      </c>
      <c r="Y133" s="155" t="str">
        <f t="shared" si="33"/>
        <v>Retired</v>
      </c>
      <c r="Z133" s="155" t="str">
        <f t="shared" si="34"/>
        <v>Retired</v>
      </c>
      <c r="AB133" s="20">
        <v>2041</v>
      </c>
      <c r="AC133" s="16">
        <f>IF(U133="Retired",0,HLOOKUP(U133,'Fixed - Labor'!$C$29:$E$37,'Scenario 4'!$H$24,FALSE)*$T133)</f>
        <v>0</v>
      </c>
      <c r="AD133" s="16">
        <f>IF(V133="Retired",0,HLOOKUP(V133,'Fixed - Labor'!$C$29:$E$37,'Scenario 4'!$H$24,FALSE)*$T133)</f>
        <v>0</v>
      </c>
      <c r="AE133" s="16">
        <f>IF(W133="Retired",0,HLOOKUP(W133,'Fixed - Labor'!$C$29:$E$37,'Scenario 4'!$H$24,FALSE)*$T133)</f>
        <v>0</v>
      </c>
      <c r="AF133" s="16">
        <f>IF(X133="Retired",0,HLOOKUP(X133,'Fixed - Labor'!$C$29:$E$37,'Scenario 4'!$H$24,FALSE)*$T133)</f>
        <v>0</v>
      </c>
      <c r="AG133" s="16">
        <f>IF(Y133="Retired",0,HLOOKUP(Y133,'Fixed - Labor'!$C$29:$E$37,'Scenario 4'!$H$24,FALSE)*$T133)</f>
        <v>0</v>
      </c>
      <c r="AH133" s="16">
        <f>IF(Z133="Retired",0,HLOOKUP(Z133,'Fixed - Labor'!$C$29:$E$37,'Scenario 4'!$H$24,FALSE)*$T133)</f>
        <v>0</v>
      </c>
      <c r="AJ133" s="20">
        <v>2041</v>
      </c>
      <c r="AK133" s="16">
        <f>HLOOKUP($AJ133,'Fixed - Labor'!$A$21:$AE$24,3,FALSE)</f>
        <v>19945227.786663789</v>
      </c>
      <c r="AL133" s="155" t="str">
        <f t="shared" si="43"/>
        <v>Retired</v>
      </c>
      <c r="AM133" s="155" t="str">
        <f t="shared" si="36"/>
        <v>Retired</v>
      </c>
      <c r="AN133" s="155" t="str">
        <f t="shared" si="37"/>
        <v>Retired</v>
      </c>
      <c r="AO133" s="155" t="str">
        <f t="shared" si="38"/>
        <v>Retired</v>
      </c>
      <c r="AP133" s="155" t="str">
        <f t="shared" si="39"/>
        <v>Retired</v>
      </c>
      <c r="AQ133" s="155" t="str">
        <f t="shared" si="40"/>
        <v>Retired</v>
      </c>
      <c r="AS133" s="20">
        <v>2041</v>
      </c>
      <c r="AT133" s="16">
        <f>IF(AL133="Retired",0,HLOOKUP(AL133,'Fixed - Labor'!$C$29:$E$37,'Scenario 4'!$H$24,FALSE)*$AK133)</f>
        <v>0</v>
      </c>
      <c r="AU133" s="16">
        <f>IF(AM133="Retired",0,HLOOKUP(AM133,'Fixed - Labor'!$C$29:$E$37,'Scenario 4'!$H$24,FALSE)*$AK133)</f>
        <v>0</v>
      </c>
      <c r="AV133" s="16">
        <f>IF(AN133="Retired",0,HLOOKUP(AN133,'Fixed - Labor'!$C$29:$E$37,'Scenario 4'!$H$24,FALSE)*$AK133)</f>
        <v>0</v>
      </c>
      <c r="AW133" s="16">
        <f>IF(AO133="Retired",0,HLOOKUP(AO133,'Fixed - Labor'!$C$29:$E$37,'Scenario 4'!$H$24,FALSE)*$AK133)</f>
        <v>0</v>
      </c>
      <c r="AX133" s="16">
        <f>IF(AP133="Retired",0,HLOOKUP(AP133,'Fixed - Labor'!$C$29:$E$37,'Scenario 4'!$H$24,FALSE)*$AK133)</f>
        <v>0</v>
      </c>
      <c r="AY133" s="16">
        <f>IF(AQ133="Retired",0,HLOOKUP(AQ133,'Fixed - Labor'!$C$29:$E$37,'Scenario 4'!$H$24,FALSE)*$AK133)</f>
        <v>0</v>
      </c>
      <c r="BA133" s="120"/>
      <c r="BB133" s="138"/>
      <c r="BC133" s="138"/>
      <c r="BD133" s="138"/>
      <c r="BE133" s="138"/>
      <c r="BF133" s="138"/>
      <c r="BG133" s="138"/>
      <c r="BI133" s="120"/>
      <c r="BJ133" s="138"/>
      <c r="BK133" s="138"/>
      <c r="BL133" s="138"/>
      <c r="BM133" s="138"/>
      <c r="BN133" s="138"/>
      <c r="BO133" s="138"/>
    </row>
    <row r="134" spans="1:67">
      <c r="A134" s="67"/>
      <c r="B134" s="67"/>
      <c r="C134" s="67"/>
      <c r="D134" s="67"/>
      <c r="E134" s="67"/>
      <c r="F134" s="67"/>
      <c r="G134" s="67"/>
      <c r="H134" s="20">
        <v>2042</v>
      </c>
      <c r="I134" s="16">
        <f t="shared" si="41"/>
        <v>0</v>
      </c>
      <c r="J134" s="16">
        <f t="shared" si="29"/>
        <v>0</v>
      </c>
      <c r="K134" s="16">
        <f t="shared" si="29"/>
        <v>0</v>
      </c>
      <c r="L134" s="16">
        <f t="shared" si="29"/>
        <v>0</v>
      </c>
      <c r="M134" s="16">
        <f t="shared" si="29"/>
        <v>0</v>
      </c>
      <c r="N134" s="16">
        <f t="shared" si="29"/>
        <v>0</v>
      </c>
      <c r="O134" s="67"/>
      <c r="P134" s="67"/>
      <c r="Q134" s="67"/>
      <c r="R134" s="67"/>
      <c r="S134" s="20">
        <v>2042</v>
      </c>
      <c r="T134" s="136">
        <f>HLOOKUP($S134,'Fixed - Labor'!$A$21:$AE$24,2,FALSE)</f>
        <v>9889382.804574348</v>
      </c>
      <c r="U134" s="155" t="str">
        <f t="shared" si="42"/>
        <v>Retired</v>
      </c>
      <c r="V134" s="155" t="str">
        <f t="shared" si="30"/>
        <v>Retired</v>
      </c>
      <c r="W134" s="155" t="str">
        <f t="shared" si="31"/>
        <v>Retired</v>
      </c>
      <c r="X134" s="155" t="str">
        <f t="shared" si="32"/>
        <v>Retired</v>
      </c>
      <c r="Y134" s="155" t="str">
        <f t="shared" si="33"/>
        <v>Retired</v>
      </c>
      <c r="Z134" s="155" t="str">
        <f t="shared" si="34"/>
        <v>Retired</v>
      </c>
      <c r="AB134" s="20">
        <v>2042</v>
      </c>
      <c r="AC134" s="16">
        <f>IF(U134="Retired",0,HLOOKUP(U134,'Fixed - Labor'!$C$29:$E$37,'Scenario 4'!$H$24,FALSE)*$T134)</f>
        <v>0</v>
      </c>
      <c r="AD134" s="16">
        <f>IF(V134="Retired",0,HLOOKUP(V134,'Fixed - Labor'!$C$29:$E$37,'Scenario 4'!$H$24,FALSE)*$T134)</f>
        <v>0</v>
      </c>
      <c r="AE134" s="16">
        <f>IF(W134="Retired",0,HLOOKUP(W134,'Fixed - Labor'!$C$29:$E$37,'Scenario 4'!$H$24,FALSE)*$T134)</f>
        <v>0</v>
      </c>
      <c r="AF134" s="16">
        <f>IF(X134="Retired",0,HLOOKUP(X134,'Fixed - Labor'!$C$29:$E$37,'Scenario 4'!$H$24,FALSE)*$T134)</f>
        <v>0</v>
      </c>
      <c r="AG134" s="16">
        <f>IF(Y134="Retired",0,HLOOKUP(Y134,'Fixed - Labor'!$C$29:$E$37,'Scenario 4'!$H$24,FALSE)*$T134)</f>
        <v>0</v>
      </c>
      <c r="AH134" s="16">
        <f>IF(Z134="Retired",0,HLOOKUP(Z134,'Fixed - Labor'!$C$29:$E$37,'Scenario 4'!$H$24,FALSE)*$T134)</f>
        <v>0</v>
      </c>
      <c r="AJ134" s="20">
        <v>2042</v>
      </c>
      <c r="AK134" s="16">
        <f>HLOOKUP($AJ134,'Fixed - Labor'!$A$21:$AE$24,3,FALSE)</f>
        <v>20344132.342397064</v>
      </c>
      <c r="AL134" s="155" t="str">
        <f t="shared" si="43"/>
        <v>Retired</v>
      </c>
      <c r="AM134" s="155" t="str">
        <f t="shared" si="36"/>
        <v>Retired</v>
      </c>
      <c r="AN134" s="155" t="str">
        <f t="shared" si="37"/>
        <v>Retired</v>
      </c>
      <c r="AO134" s="155" t="str">
        <f t="shared" si="38"/>
        <v>Retired</v>
      </c>
      <c r="AP134" s="155" t="str">
        <f t="shared" si="39"/>
        <v>Retired</v>
      </c>
      <c r="AQ134" s="155" t="str">
        <f t="shared" si="40"/>
        <v>Retired</v>
      </c>
      <c r="AS134" s="20">
        <v>2042</v>
      </c>
      <c r="AT134" s="16">
        <f>IF(AL134="Retired",0,HLOOKUP(AL134,'Fixed - Labor'!$C$29:$E$37,'Scenario 4'!$H$24,FALSE)*$AK134)</f>
        <v>0</v>
      </c>
      <c r="AU134" s="16">
        <f>IF(AM134="Retired",0,HLOOKUP(AM134,'Fixed - Labor'!$C$29:$E$37,'Scenario 4'!$H$24,FALSE)*$AK134)</f>
        <v>0</v>
      </c>
      <c r="AV134" s="16">
        <f>IF(AN134="Retired",0,HLOOKUP(AN134,'Fixed - Labor'!$C$29:$E$37,'Scenario 4'!$H$24,FALSE)*$AK134)</f>
        <v>0</v>
      </c>
      <c r="AW134" s="16">
        <f>IF(AO134="Retired",0,HLOOKUP(AO134,'Fixed - Labor'!$C$29:$E$37,'Scenario 4'!$H$24,FALSE)*$AK134)</f>
        <v>0</v>
      </c>
      <c r="AX134" s="16">
        <f>IF(AP134="Retired",0,HLOOKUP(AP134,'Fixed - Labor'!$C$29:$E$37,'Scenario 4'!$H$24,FALSE)*$AK134)</f>
        <v>0</v>
      </c>
      <c r="AY134" s="16">
        <f>IF(AQ134="Retired",0,HLOOKUP(AQ134,'Fixed - Labor'!$C$29:$E$37,'Scenario 4'!$H$24,FALSE)*$AK134)</f>
        <v>0</v>
      </c>
      <c r="BA134" s="120"/>
      <c r="BB134" s="138"/>
      <c r="BC134" s="138"/>
      <c r="BD134" s="138"/>
      <c r="BE134" s="138"/>
      <c r="BF134" s="138"/>
      <c r="BG134" s="138"/>
      <c r="BI134" s="120"/>
      <c r="BJ134" s="138"/>
      <c r="BK134" s="138"/>
      <c r="BL134" s="138"/>
      <c r="BM134" s="138"/>
      <c r="BN134" s="138"/>
      <c r="BO134" s="138"/>
    </row>
    <row r="135" spans="1:67">
      <c r="A135" s="67"/>
      <c r="B135" s="67"/>
      <c r="C135" s="67"/>
      <c r="D135" s="67"/>
      <c r="E135" s="67"/>
      <c r="F135" s="67"/>
      <c r="G135" s="67"/>
      <c r="H135" s="20">
        <v>2043</v>
      </c>
      <c r="I135" s="16">
        <f t="shared" si="41"/>
        <v>0</v>
      </c>
      <c r="J135" s="16">
        <f t="shared" si="29"/>
        <v>0</v>
      </c>
      <c r="K135" s="16">
        <f t="shared" si="29"/>
        <v>0</v>
      </c>
      <c r="L135" s="16">
        <f t="shared" si="29"/>
        <v>0</v>
      </c>
      <c r="M135" s="16">
        <f t="shared" si="29"/>
        <v>0</v>
      </c>
      <c r="N135" s="16">
        <f t="shared" si="29"/>
        <v>0</v>
      </c>
      <c r="O135" s="67"/>
      <c r="P135" s="67"/>
      <c r="Q135" s="67"/>
      <c r="R135" s="67"/>
      <c r="S135" s="20">
        <v>2043</v>
      </c>
      <c r="T135" s="136">
        <f>HLOOKUP($S135,'Fixed - Labor'!$A$21:$AE$24,2,FALSE)</f>
        <v>10087170.460665835</v>
      </c>
      <c r="U135" s="155" t="str">
        <f t="shared" si="42"/>
        <v>Retired</v>
      </c>
      <c r="V135" s="155" t="str">
        <f t="shared" si="30"/>
        <v>Retired</v>
      </c>
      <c r="W135" s="155" t="str">
        <f t="shared" si="31"/>
        <v>Retired</v>
      </c>
      <c r="X135" s="155" t="str">
        <f t="shared" si="32"/>
        <v>Retired</v>
      </c>
      <c r="Y135" s="155" t="str">
        <f t="shared" si="33"/>
        <v>Retired</v>
      </c>
      <c r="Z135" s="155" t="str">
        <f t="shared" si="34"/>
        <v>Retired</v>
      </c>
      <c r="AB135" s="20">
        <v>2043</v>
      </c>
      <c r="AC135" s="16">
        <f>IF(U135="Retired",0,HLOOKUP(U135,'Fixed - Labor'!$C$29:$E$37,'Scenario 4'!$H$24,FALSE)*$T135)</f>
        <v>0</v>
      </c>
      <c r="AD135" s="16">
        <f>IF(V135="Retired",0,HLOOKUP(V135,'Fixed - Labor'!$C$29:$E$37,'Scenario 4'!$H$24,FALSE)*$T135)</f>
        <v>0</v>
      </c>
      <c r="AE135" s="16">
        <f>IF(W135="Retired",0,HLOOKUP(W135,'Fixed - Labor'!$C$29:$E$37,'Scenario 4'!$H$24,FALSE)*$T135)</f>
        <v>0</v>
      </c>
      <c r="AF135" s="16">
        <f>IF(X135="Retired",0,HLOOKUP(X135,'Fixed - Labor'!$C$29:$E$37,'Scenario 4'!$H$24,FALSE)*$T135)</f>
        <v>0</v>
      </c>
      <c r="AG135" s="16">
        <f>IF(Y135="Retired",0,HLOOKUP(Y135,'Fixed - Labor'!$C$29:$E$37,'Scenario 4'!$H$24,FALSE)*$T135)</f>
        <v>0</v>
      </c>
      <c r="AH135" s="16">
        <f>IF(Z135="Retired",0,HLOOKUP(Z135,'Fixed - Labor'!$C$29:$E$37,'Scenario 4'!$H$24,FALSE)*$T135)</f>
        <v>0</v>
      </c>
      <c r="AJ135" s="20">
        <v>2043</v>
      </c>
      <c r="AK135" s="16">
        <f>HLOOKUP($AJ135,'Fixed - Labor'!$A$21:$AE$24,3,FALSE)</f>
        <v>20751014.989245005</v>
      </c>
      <c r="AL135" s="155" t="str">
        <f t="shared" si="43"/>
        <v>Retired</v>
      </c>
      <c r="AM135" s="155" t="str">
        <f t="shared" si="36"/>
        <v>Retired</v>
      </c>
      <c r="AN135" s="155" t="str">
        <f t="shared" si="37"/>
        <v>Retired</v>
      </c>
      <c r="AO135" s="155" t="str">
        <f t="shared" si="38"/>
        <v>Retired</v>
      </c>
      <c r="AP135" s="155" t="str">
        <f t="shared" si="39"/>
        <v>Retired</v>
      </c>
      <c r="AQ135" s="155" t="str">
        <f t="shared" si="40"/>
        <v>Retired</v>
      </c>
      <c r="AS135" s="20">
        <v>2043</v>
      </c>
      <c r="AT135" s="16">
        <f>IF(AL135="Retired",0,HLOOKUP(AL135,'Fixed - Labor'!$C$29:$E$37,'Scenario 4'!$H$24,FALSE)*$AK135)</f>
        <v>0</v>
      </c>
      <c r="AU135" s="16">
        <f>IF(AM135="Retired",0,HLOOKUP(AM135,'Fixed - Labor'!$C$29:$E$37,'Scenario 4'!$H$24,FALSE)*$AK135)</f>
        <v>0</v>
      </c>
      <c r="AV135" s="16">
        <f>IF(AN135="Retired",0,HLOOKUP(AN135,'Fixed - Labor'!$C$29:$E$37,'Scenario 4'!$H$24,FALSE)*$AK135)</f>
        <v>0</v>
      </c>
      <c r="AW135" s="16">
        <f>IF(AO135="Retired",0,HLOOKUP(AO135,'Fixed - Labor'!$C$29:$E$37,'Scenario 4'!$H$24,FALSE)*$AK135)</f>
        <v>0</v>
      </c>
      <c r="AX135" s="16">
        <f>IF(AP135="Retired",0,HLOOKUP(AP135,'Fixed - Labor'!$C$29:$E$37,'Scenario 4'!$H$24,FALSE)*$AK135)</f>
        <v>0</v>
      </c>
      <c r="AY135" s="16">
        <f>IF(AQ135="Retired",0,HLOOKUP(AQ135,'Fixed - Labor'!$C$29:$E$37,'Scenario 4'!$H$24,FALSE)*$AK135)</f>
        <v>0</v>
      </c>
      <c r="BA135" s="120"/>
      <c r="BB135" s="138"/>
      <c r="BC135" s="138"/>
      <c r="BD135" s="138"/>
      <c r="BE135" s="138"/>
      <c r="BF135" s="138"/>
      <c r="BG135" s="138"/>
      <c r="BI135" s="120"/>
      <c r="BJ135" s="138"/>
      <c r="BK135" s="138"/>
      <c r="BL135" s="138"/>
      <c r="BM135" s="138"/>
      <c r="BN135" s="138"/>
      <c r="BO135" s="138"/>
    </row>
    <row r="136" spans="1:67">
      <c r="A136" s="67"/>
      <c r="B136" s="67"/>
      <c r="C136" s="67"/>
      <c r="D136" s="67"/>
      <c r="E136" s="67"/>
      <c r="F136" s="67"/>
      <c r="G136" s="67"/>
      <c r="H136" s="20">
        <v>2044</v>
      </c>
      <c r="I136" s="16">
        <f t="shared" si="41"/>
        <v>0</v>
      </c>
      <c r="J136" s="16">
        <f t="shared" si="29"/>
        <v>0</v>
      </c>
      <c r="K136" s="16">
        <f t="shared" si="29"/>
        <v>0</v>
      </c>
      <c r="L136" s="16">
        <f t="shared" si="29"/>
        <v>0</v>
      </c>
      <c r="M136" s="16">
        <f t="shared" si="29"/>
        <v>0</v>
      </c>
      <c r="N136" s="16">
        <f t="shared" si="29"/>
        <v>0</v>
      </c>
      <c r="O136" s="67"/>
      <c r="P136" s="67"/>
      <c r="Q136" s="67"/>
      <c r="R136" s="67"/>
      <c r="S136" s="20">
        <v>2044</v>
      </c>
      <c r="T136" s="136">
        <f>HLOOKUP($S136,'Fixed - Labor'!$A$21:$AE$24,2,FALSE)</f>
        <v>10288913.869879153</v>
      </c>
      <c r="U136" s="155" t="str">
        <f t="shared" si="42"/>
        <v>Retired</v>
      </c>
      <c r="V136" s="155" t="str">
        <f t="shared" si="30"/>
        <v>Retired</v>
      </c>
      <c r="W136" s="155" t="str">
        <f t="shared" si="31"/>
        <v>Retired</v>
      </c>
      <c r="X136" s="155" t="str">
        <f t="shared" si="32"/>
        <v>Retired</v>
      </c>
      <c r="Y136" s="155" t="str">
        <f t="shared" si="33"/>
        <v>Retired</v>
      </c>
      <c r="Z136" s="155" t="str">
        <f t="shared" si="34"/>
        <v>Retired</v>
      </c>
      <c r="AB136" s="20">
        <v>2044</v>
      </c>
      <c r="AC136" s="16">
        <f>IF(U136="Retired",0,HLOOKUP(U136,'Fixed - Labor'!$C$29:$E$37,'Scenario 4'!$H$24,FALSE)*$T136)</f>
        <v>0</v>
      </c>
      <c r="AD136" s="16">
        <f>IF(V136="Retired",0,HLOOKUP(V136,'Fixed - Labor'!$C$29:$E$37,'Scenario 4'!$H$24,FALSE)*$T136)</f>
        <v>0</v>
      </c>
      <c r="AE136" s="16">
        <f>IF(W136="Retired",0,HLOOKUP(W136,'Fixed - Labor'!$C$29:$E$37,'Scenario 4'!$H$24,FALSE)*$T136)</f>
        <v>0</v>
      </c>
      <c r="AF136" s="16">
        <f>IF(X136="Retired",0,HLOOKUP(X136,'Fixed - Labor'!$C$29:$E$37,'Scenario 4'!$H$24,FALSE)*$T136)</f>
        <v>0</v>
      </c>
      <c r="AG136" s="16">
        <f>IF(Y136="Retired",0,HLOOKUP(Y136,'Fixed - Labor'!$C$29:$E$37,'Scenario 4'!$H$24,FALSE)*$T136)</f>
        <v>0</v>
      </c>
      <c r="AH136" s="16">
        <f>IF(Z136="Retired",0,HLOOKUP(Z136,'Fixed - Labor'!$C$29:$E$37,'Scenario 4'!$H$24,FALSE)*$T136)</f>
        <v>0</v>
      </c>
      <c r="AJ136" s="20">
        <v>2044</v>
      </c>
      <c r="AK136" s="16">
        <f>HLOOKUP($AJ136,'Fixed - Labor'!$A$21:$AE$24,3,FALSE)</f>
        <v>21166035.289029907</v>
      </c>
      <c r="AL136" s="155" t="str">
        <f t="shared" si="43"/>
        <v>Retired</v>
      </c>
      <c r="AM136" s="155" t="str">
        <f t="shared" si="36"/>
        <v>Retired</v>
      </c>
      <c r="AN136" s="155" t="str">
        <f t="shared" si="37"/>
        <v>Retired</v>
      </c>
      <c r="AO136" s="155" t="str">
        <f t="shared" si="38"/>
        <v>Retired</v>
      </c>
      <c r="AP136" s="155" t="str">
        <f t="shared" si="39"/>
        <v>Retired</v>
      </c>
      <c r="AQ136" s="155" t="str">
        <f t="shared" si="40"/>
        <v>Retired</v>
      </c>
      <c r="AS136" s="20">
        <v>2044</v>
      </c>
      <c r="AT136" s="16">
        <f>IF(AL136="Retired",0,HLOOKUP(AL136,'Fixed - Labor'!$C$29:$E$37,'Scenario 4'!$H$24,FALSE)*$AK136)</f>
        <v>0</v>
      </c>
      <c r="AU136" s="16">
        <f>IF(AM136="Retired",0,HLOOKUP(AM136,'Fixed - Labor'!$C$29:$E$37,'Scenario 4'!$H$24,FALSE)*$AK136)</f>
        <v>0</v>
      </c>
      <c r="AV136" s="16">
        <f>IF(AN136="Retired",0,HLOOKUP(AN136,'Fixed - Labor'!$C$29:$E$37,'Scenario 4'!$H$24,FALSE)*$AK136)</f>
        <v>0</v>
      </c>
      <c r="AW136" s="16">
        <f>IF(AO136="Retired",0,HLOOKUP(AO136,'Fixed - Labor'!$C$29:$E$37,'Scenario 4'!$H$24,FALSE)*$AK136)</f>
        <v>0</v>
      </c>
      <c r="AX136" s="16">
        <f>IF(AP136="Retired",0,HLOOKUP(AP136,'Fixed - Labor'!$C$29:$E$37,'Scenario 4'!$H$24,FALSE)*$AK136)</f>
        <v>0</v>
      </c>
      <c r="AY136" s="16">
        <f>IF(AQ136="Retired",0,HLOOKUP(AQ136,'Fixed - Labor'!$C$29:$E$37,'Scenario 4'!$H$24,FALSE)*$AK136)</f>
        <v>0</v>
      </c>
      <c r="BA136" s="120"/>
      <c r="BB136" s="138"/>
      <c r="BC136" s="138"/>
      <c r="BD136" s="138"/>
      <c r="BE136" s="138"/>
      <c r="BF136" s="138"/>
      <c r="BG136" s="138"/>
      <c r="BI136" s="120"/>
      <c r="BJ136" s="138"/>
      <c r="BK136" s="138"/>
      <c r="BL136" s="138"/>
      <c r="BM136" s="138"/>
      <c r="BN136" s="138"/>
      <c r="BO136" s="138"/>
    </row>
    <row r="137" spans="1:67">
      <c r="A137" s="67"/>
      <c r="B137" s="67"/>
      <c r="C137" s="67"/>
      <c r="D137" s="67"/>
      <c r="E137" s="67"/>
      <c r="F137" s="67"/>
      <c r="G137" s="67"/>
      <c r="H137" s="21">
        <v>2045</v>
      </c>
      <c r="I137" s="17">
        <f t="shared" si="41"/>
        <v>0</v>
      </c>
      <c r="J137" s="17">
        <f t="shared" si="29"/>
        <v>0</v>
      </c>
      <c r="K137" s="17">
        <f t="shared" si="29"/>
        <v>0</v>
      </c>
      <c r="L137" s="17">
        <f t="shared" si="29"/>
        <v>0</v>
      </c>
      <c r="M137" s="17">
        <f t="shared" si="29"/>
        <v>0</v>
      </c>
      <c r="N137" s="17">
        <f t="shared" si="29"/>
        <v>0</v>
      </c>
      <c r="O137" s="67"/>
      <c r="P137" s="67"/>
      <c r="Q137" s="67"/>
      <c r="R137" s="67"/>
      <c r="S137" s="21">
        <v>2045</v>
      </c>
      <c r="T137" s="137">
        <f>HLOOKUP($S137,'Fixed - Labor'!$A$21:$AE$24,2,FALSE)</f>
        <v>10494692.147276737</v>
      </c>
      <c r="U137" s="157" t="str">
        <f t="shared" si="42"/>
        <v>Retired</v>
      </c>
      <c r="V137" s="157" t="str">
        <f t="shared" si="30"/>
        <v>Retired</v>
      </c>
      <c r="W137" s="157" t="str">
        <f t="shared" si="31"/>
        <v>Retired</v>
      </c>
      <c r="X137" s="157" t="str">
        <f t="shared" si="32"/>
        <v>Retired</v>
      </c>
      <c r="Y137" s="157" t="str">
        <f t="shared" si="33"/>
        <v>Retired</v>
      </c>
      <c r="Z137" s="157" t="str">
        <f t="shared" si="34"/>
        <v>Retired</v>
      </c>
      <c r="AB137" s="21">
        <v>2045</v>
      </c>
      <c r="AC137" s="17">
        <f>IF(U137="Retired",0,HLOOKUP(U137,'Fixed - Labor'!$C$29:$E$37,'Scenario 4'!$H$24,FALSE)*$T137)</f>
        <v>0</v>
      </c>
      <c r="AD137" s="17">
        <f>IF(V137="Retired",0,HLOOKUP(V137,'Fixed - Labor'!$C$29:$E$37,'Scenario 4'!$H$24,FALSE)*$T137)</f>
        <v>0</v>
      </c>
      <c r="AE137" s="17">
        <f>IF(W137="Retired",0,HLOOKUP(W137,'Fixed - Labor'!$C$29:$E$37,'Scenario 4'!$H$24,FALSE)*$T137)</f>
        <v>0</v>
      </c>
      <c r="AF137" s="17">
        <f>IF(X137="Retired",0,HLOOKUP(X137,'Fixed - Labor'!$C$29:$E$37,'Scenario 4'!$H$24,FALSE)*$T137)</f>
        <v>0</v>
      </c>
      <c r="AG137" s="17">
        <f>IF(Y137="Retired",0,HLOOKUP(Y137,'Fixed - Labor'!$C$29:$E$37,'Scenario 4'!$H$24,FALSE)*$T137)</f>
        <v>0</v>
      </c>
      <c r="AH137" s="17">
        <f>IF(Z137="Retired",0,HLOOKUP(Z137,'Fixed - Labor'!$C$29:$E$37,'Scenario 4'!$H$24,FALSE)*$T137)</f>
        <v>0</v>
      </c>
      <c r="AJ137" s="21">
        <v>2045</v>
      </c>
      <c r="AK137" s="17">
        <f>HLOOKUP($AJ137,'Fixed - Labor'!$A$21:$AE$24,3,FALSE)</f>
        <v>21589355.994810507</v>
      </c>
      <c r="AL137" s="157" t="str">
        <f t="shared" si="43"/>
        <v>Retired</v>
      </c>
      <c r="AM137" s="157" t="str">
        <f t="shared" si="36"/>
        <v>Retired</v>
      </c>
      <c r="AN137" s="157" t="str">
        <f t="shared" si="37"/>
        <v>Retired</v>
      </c>
      <c r="AO137" s="157" t="str">
        <f t="shared" si="38"/>
        <v>Retired</v>
      </c>
      <c r="AP137" s="157" t="str">
        <f t="shared" si="39"/>
        <v>Retired</v>
      </c>
      <c r="AQ137" s="157" t="str">
        <f t="shared" si="40"/>
        <v>Retired</v>
      </c>
      <c r="AS137" s="21">
        <v>2045</v>
      </c>
      <c r="AT137" s="16">
        <f>IF(AL137="Retired",0,HLOOKUP(AL137,'Fixed - Labor'!$C$29:$E$37,'Scenario 4'!$H$24,FALSE)*$AK137)</f>
        <v>0</v>
      </c>
      <c r="AU137" s="16">
        <f>IF(AM137="Retired",0,HLOOKUP(AM137,'Fixed - Labor'!$C$29:$E$37,'Scenario 4'!$H$24,FALSE)*$AK137)</f>
        <v>0</v>
      </c>
      <c r="AV137" s="16">
        <f>IF(AN137="Retired",0,HLOOKUP(AN137,'Fixed - Labor'!$C$29:$E$37,'Scenario 4'!$H$24,FALSE)*$AK137)</f>
        <v>0</v>
      </c>
      <c r="AW137" s="16">
        <f>IF(AO137="Retired",0,HLOOKUP(AO137,'Fixed - Labor'!$C$29:$E$37,'Scenario 4'!$H$24,FALSE)*$AK137)</f>
        <v>0</v>
      </c>
      <c r="AX137" s="16">
        <f>IF(AP137="Retired",0,HLOOKUP(AP137,'Fixed - Labor'!$C$29:$E$37,'Scenario 4'!$H$24,FALSE)*$AK137)</f>
        <v>0</v>
      </c>
      <c r="AY137" s="16">
        <f>IF(AQ137="Retired",0,HLOOKUP(AQ137,'Fixed - Labor'!$C$29:$E$37,'Scenario 4'!$H$24,FALSE)*$AK137)</f>
        <v>0</v>
      </c>
      <c r="BA137" s="120"/>
      <c r="BB137" s="138"/>
      <c r="BC137" s="138"/>
      <c r="BD137" s="138"/>
      <c r="BE137" s="138"/>
      <c r="BF137" s="138"/>
      <c r="BG137" s="138"/>
      <c r="BI137" s="120"/>
      <c r="BJ137" s="138"/>
      <c r="BK137" s="138"/>
      <c r="BL137" s="138"/>
      <c r="BM137" s="138"/>
      <c r="BN137" s="138"/>
      <c r="BO137" s="138"/>
    </row>
    <row r="138" spans="1:67">
      <c r="A138" s="67"/>
      <c r="B138" s="67"/>
      <c r="C138" s="67"/>
      <c r="D138" s="67"/>
      <c r="E138" s="67"/>
      <c r="F138" s="67"/>
      <c r="G138" s="67"/>
      <c r="H138" s="55" t="s">
        <v>26</v>
      </c>
      <c r="I138" s="54">
        <f t="shared" ref="I138:N138" si="44">SUM(I109:I137)</f>
        <v>182302872.75895</v>
      </c>
      <c r="J138" s="54">
        <f t="shared" si="44"/>
        <v>166387618.38720214</v>
      </c>
      <c r="K138" s="54">
        <f t="shared" si="44"/>
        <v>151105443.70206553</v>
      </c>
      <c r="L138" s="54">
        <f t="shared" si="44"/>
        <v>128041228.62139314</v>
      </c>
      <c r="M138" s="54">
        <f t="shared" si="44"/>
        <v>220990301.41796973</v>
      </c>
      <c r="N138" s="54">
        <f t="shared" si="44"/>
        <v>0</v>
      </c>
      <c r="O138" s="67"/>
      <c r="P138" s="67"/>
      <c r="Q138" s="67"/>
      <c r="R138" s="67"/>
    </row>
    <row r="139" spans="1:67">
      <c r="A139" s="67"/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27" t="s">
        <v>111</v>
      </c>
    </row>
    <row r="140" spans="1:67">
      <c r="A140" s="67"/>
      <c r="B140" s="67"/>
      <c r="C140" s="67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</row>
    <row r="141" spans="1:67">
      <c r="A141" s="67"/>
      <c r="B141" s="42" t="s">
        <v>365</v>
      </c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25" t="s">
        <v>52</v>
      </c>
      <c r="AB141" s="25" t="s">
        <v>118</v>
      </c>
      <c r="AJ141" s="25" t="s">
        <v>54</v>
      </c>
      <c r="AS141" s="25" t="s">
        <v>119</v>
      </c>
      <c r="BA141" s="25"/>
      <c r="BI141" s="25"/>
    </row>
    <row r="142" spans="1:67">
      <c r="A142" s="67"/>
      <c r="B142" s="67"/>
      <c r="C142" s="67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</row>
    <row r="143" spans="1:67">
      <c r="A143" s="67"/>
      <c r="B143" s="67"/>
      <c r="C143" s="67"/>
      <c r="D143" s="67"/>
      <c r="E143" s="67"/>
      <c r="F143" s="67"/>
      <c r="G143" s="67"/>
      <c r="H143" s="119" t="s">
        <v>33</v>
      </c>
      <c r="I143" s="119">
        <f t="shared" ref="I143:N143" si="45">I108</f>
        <v>4</v>
      </c>
      <c r="J143" s="119" t="str">
        <f t="shared" si="45"/>
        <v>4A</v>
      </c>
      <c r="K143" s="119" t="str">
        <f t="shared" si="45"/>
        <v>4B</v>
      </c>
      <c r="L143" s="119" t="str">
        <f t="shared" si="45"/>
        <v>4C</v>
      </c>
      <c r="M143" s="119" t="str">
        <f t="shared" si="45"/>
        <v>4D</v>
      </c>
      <c r="N143" s="119" t="str">
        <f t="shared" si="45"/>
        <v>4E</v>
      </c>
      <c r="O143" s="67"/>
      <c r="P143" s="67"/>
      <c r="Q143" s="67"/>
      <c r="R143" s="67"/>
      <c r="S143" s="119" t="s">
        <v>33</v>
      </c>
      <c r="T143" s="118" t="s">
        <v>27</v>
      </c>
      <c r="U143" s="119">
        <f t="shared" ref="U143:Z143" si="46">U108</f>
        <v>4</v>
      </c>
      <c r="V143" s="119" t="str">
        <f t="shared" si="46"/>
        <v>4A</v>
      </c>
      <c r="W143" s="119" t="str">
        <f t="shared" si="46"/>
        <v>4B</v>
      </c>
      <c r="X143" s="119" t="str">
        <f t="shared" si="46"/>
        <v>4C</v>
      </c>
      <c r="Y143" s="119" t="str">
        <f t="shared" si="46"/>
        <v>4D</v>
      </c>
      <c r="Z143" s="119" t="str">
        <f t="shared" si="46"/>
        <v>4E</v>
      </c>
      <c r="AB143" s="119" t="s">
        <v>33</v>
      </c>
      <c r="AC143" s="119">
        <f>U143</f>
        <v>4</v>
      </c>
      <c r="AD143" s="119" t="str">
        <f t="shared" ref="AD143:AH143" si="47">V143</f>
        <v>4A</v>
      </c>
      <c r="AE143" s="119" t="str">
        <f t="shared" si="47"/>
        <v>4B</v>
      </c>
      <c r="AF143" s="119" t="str">
        <f t="shared" si="47"/>
        <v>4C</v>
      </c>
      <c r="AG143" s="117" t="str">
        <f t="shared" si="47"/>
        <v>4D</v>
      </c>
      <c r="AH143" s="119" t="str">
        <f t="shared" si="47"/>
        <v>4E</v>
      </c>
      <c r="AJ143" s="119" t="s">
        <v>33</v>
      </c>
      <c r="AK143" s="118" t="s">
        <v>27</v>
      </c>
      <c r="AL143" s="119">
        <f t="shared" ref="AL143:AQ143" si="48">AL108</f>
        <v>4</v>
      </c>
      <c r="AM143" s="119" t="str">
        <f t="shared" si="48"/>
        <v>4A</v>
      </c>
      <c r="AN143" s="119" t="str">
        <f t="shared" si="48"/>
        <v>4B</v>
      </c>
      <c r="AO143" s="119" t="str">
        <f t="shared" si="48"/>
        <v>4C</v>
      </c>
      <c r="AP143" s="119" t="str">
        <f t="shared" si="48"/>
        <v>4D</v>
      </c>
      <c r="AQ143" s="119" t="str">
        <f t="shared" si="48"/>
        <v>4E</v>
      </c>
      <c r="AS143" s="119" t="s">
        <v>33</v>
      </c>
      <c r="AT143" s="119">
        <f>AL143</f>
        <v>4</v>
      </c>
      <c r="AU143" s="119" t="str">
        <f t="shared" ref="AU143:AY143" si="49">AM143</f>
        <v>4A</v>
      </c>
      <c r="AV143" s="119" t="str">
        <f t="shared" si="49"/>
        <v>4B</v>
      </c>
      <c r="AW143" s="119" t="str">
        <f t="shared" si="49"/>
        <v>4C</v>
      </c>
      <c r="AX143" s="117" t="str">
        <f t="shared" si="49"/>
        <v>4D</v>
      </c>
      <c r="AY143" s="119" t="str">
        <f t="shared" si="49"/>
        <v>4E</v>
      </c>
      <c r="BA143" s="120"/>
      <c r="BB143" s="138"/>
      <c r="BC143" s="138"/>
      <c r="BD143" s="138"/>
      <c r="BE143" s="138"/>
      <c r="BF143" s="138"/>
      <c r="BG143" s="138"/>
      <c r="BI143" s="120"/>
      <c r="BJ143" s="138"/>
      <c r="BK143" s="138"/>
      <c r="BL143" s="138"/>
      <c r="BM143" s="138"/>
      <c r="BN143" s="138"/>
      <c r="BO143" s="138"/>
    </row>
    <row r="144" spans="1:67">
      <c r="A144" s="67"/>
      <c r="B144" s="67"/>
      <c r="C144" s="67"/>
      <c r="D144" s="67"/>
      <c r="E144" s="67"/>
      <c r="F144" s="67"/>
      <c r="G144" s="67"/>
      <c r="H144" s="19">
        <v>2017</v>
      </c>
      <c r="I144" s="16">
        <f t="shared" ref="I144:N172" si="50">AC144+AT144</f>
        <v>10696150.390000001</v>
      </c>
      <c r="J144" s="16">
        <f t="shared" si="50"/>
        <v>10696150.390000001</v>
      </c>
      <c r="K144" s="16">
        <f t="shared" si="50"/>
        <v>10696150.390000001</v>
      </c>
      <c r="L144" s="16">
        <f t="shared" si="50"/>
        <v>10696150.390000001</v>
      </c>
      <c r="M144" s="16">
        <f t="shared" si="50"/>
        <v>10696150.390000001</v>
      </c>
      <c r="N144" s="16">
        <f t="shared" si="50"/>
        <v>0</v>
      </c>
      <c r="O144" s="67"/>
      <c r="P144" s="67"/>
      <c r="Q144" s="67"/>
      <c r="R144" s="67"/>
      <c r="S144" s="19">
        <v>2017</v>
      </c>
      <c r="T144" s="132">
        <f>HLOOKUP($S144,'Fixed - Other'!$A$61:$AE$64,2,FALSE)</f>
        <v>4605762.357934</v>
      </c>
      <c r="U144" s="16">
        <f>IF($K$14="",$T144,IF($K$14&gt;$S144,$T144,VLOOKUP($C6,'Fixed - Other'!$A$69:$C$77,3,FALSE)*$T144))</f>
        <v>4605762.357934</v>
      </c>
      <c r="V144" s="16">
        <f>IF($K$15="",$T144,IF($K$15&gt;$S144,$T144,VLOOKUP($C6,'Fixed - Other'!$A$69:$C$77,3,FALSE)*$T144))</f>
        <v>4605762.357934</v>
      </c>
      <c r="W144" s="16">
        <f>IF($K$16="",$T144,IF($K$16&gt;$S144,$T144,VLOOKUP($C6,'Fixed - Other'!$A$69:$C$77,3,FALSE)*$T144))</f>
        <v>4605762.357934</v>
      </c>
      <c r="X144" s="16">
        <f>IF($K$17="",$T144,IF($K$17&gt;$S144,$T144,VLOOKUP($C6,'Fixed - Other'!$A$69:$C$77,3,FALSE)*$T144))</f>
        <v>4605762.357934</v>
      </c>
      <c r="Y144" s="16">
        <f>IF($K$18="",$T144,IF($K$18&gt;$S144,$T144,VLOOKUP($C6,'Fixed - Other'!$A$69:$C$77,3,FALSE)*$T144))</f>
        <v>4605762.357934</v>
      </c>
      <c r="Z144" s="16">
        <f>IF($K$19="",$T144,IF($K$19&gt;$S144,$T144,VLOOKUP($C6,'Fixed - Other'!$A$69:$C$77,3,FALSE)*$T144))</f>
        <v>4605762.357934</v>
      </c>
      <c r="AB144" s="19">
        <v>2017</v>
      </c>
      <c r="AC144" s="16">
        <f t="shared" ref="AC144:AC172" si="51">IF($AB144&gt;$I$14,0,U144)</f>
        <v>4605762.357934</v>
      </c>
      <c r="AD144" s="16">
        <f t="shared" ref="AD144:AD172" si="52">IF($AB144&gt;$I$15,0,V144)</f>
        <v>4605762.357934</v>
      </c>
      <c r="AE144" s="16">
        <f t="shared" ref="AE144:AE172" si="53">IF($AB144&gt;$I$16,0,W144)</f>
        <v>4605762.357934</v>
      </c>
      <c r="AF144" s="16">
        <f t="shared" ref="AF144:AF172" si="54">IF($AB144&gt;$I$17,0,X144)</f>
        <v>4605762.357934</v>
      </c>
      <c r="AG144" s="136">
        <f t="shared" ref="AG144:AG172" si="55">IF($AB144&gt;$I$18,0,Y144)</f>
        <v>4605762.357934</v>
      </c>
      <c r="AH144" s="16">
        <f t="shared" ref="AH144:AH172" si="56">IF($AB144&gt;$I$19,0,Z144)</f>
        <v>0</v>
      </c>
      <c r="AJ144" s="19">
        <v>2017</v>
      </c>
      <c r="AK144" s="132">
        <f>HLOOKUP($S144,'Fixed - Other'!$A$61:$AE$64,3,FALSE)</f>
        <v>6090388.0320660006</v>
      </c>
      <c r="AL144" s="16">
        <f>IF($K$14="",$AK144,IF($K$14&gt;$AJ144,$AK144,VLOOKUP($C6,'Fixed - Other'!$A$69:$C$77,3,FALSE)*$AK144))</f>
        <v>6090388.0320660006</v>
      </c>
      <c r="AM144" s="16">
        <f>IF($K$15="",$AK144,IF($K$15&gt;$AJ144,$AK144,VLOOKUP($C6,'Fixed - Other'!$A$69:$C$77,3,FALSE)*$AK144))</f>
        <v>6090388.0320660006</v>
      </c>
      <c r="AN144" s="16">
        <f>IF($K$16="",$AK144,IF($K$16&gt;$AJ144,$AK144,VLOOKUP($C6,'Fixed - Other'!$A$69:$C$77,3,FALSE)*$AK144))</f>
        <v>6090388.0320660006</v>
      </c>
      <c r="AO144" s="16">
        <f>IF($K$17="",$AK144,IF($K$17&gt;$AJ144,$AK144,VLOOKUP($C6,'Fixed - Other'!$A$69:$C$77,3,FALSE)*$AK144))</f>
        <v>6090388.0320660006</v>
      </c>
      <c r="AP144" s="16">
        <f>IF($K$18="",$AK144,IF($K$18&gt;$AJ144,$AK144,VLOOKUP($C6,'Fixed - Other'!$A$69:$C$77,3,FALSE)*$AK144))</f>
        <v>6090388.0320660006</v>
      </c>
      <c r="AQ144" s="16">
        <f>IF($K$19="",$AK144,IF($K$19&gt;$AJ144,$AK144,VLOOKUP($C6,'Fixed - Other'!$A$69:$C$77,3,FALSE)*$AK144))</f>
        <v>6090388.0320660006</v>
      </c>
      <c r="AS144" s="19">
        <v>2017</v>
      </c>
      <c r="AT144" s="16">
        <f t="shared" ref="AT144:AT172" si="57">IF($AS144&gt;$J$14,0,AL144)</f>
        <v>6090388.0320660006</v>
      </c>
      <c r="AU144" s="16">
        <f t="shared" ref="AU144:AU172" si="58">IF($AS144&gt;$J$15,0,AM144)</f>
        <v>6090388.0320660006</v>
      </c>
      <c r="AV144" s="16">
        <f t="shared" ref="AV144:AV172" si="59">IF($AS144&gt;$J$16,0,AN144)</f>
        <v>6090388.0320660006</v>
      </c>
      <c r="AW144" s="16">
        <f t="shared" ref="AW144:AW172" si="60">IF($AS144&gt;$J$17,0,AO144)</f>
        <v>6090388.0320660006</v>
      </c>
      <c r="AX144" s="136">
        <f t="shared" ref="AX144:AX172" si="61">IF($AS144&gt;$J$18,0,AP144)</f>
        <v>6090388.0320660006</v>
      </c>
      <c r="AY144" s="16">
        <f t="shared" ref="AY144:AY172" si="62">IF($AS144&gt;$J$19,0,AQ144)</f>
        <v>0</v>
      </c>
      <c r="BA144" s="120"/>
      <c r="BB144" s="138"/>
      <c r="BC144" s="138"/>
      <c r="BD144" s="138"/>
      <c r="BE144" s="138"/>
      <c r="BF144" s="138"/>
      <c r="BG144" s="138"/>
      <c r="BI144" s="120"/>
      <c r="BJ144" s="138"/>
      <c r="BK144" s="138"/>
      <c r="BL144" s="138"/>
      <c r="BM144" s="138"/>
      <c r="BN144" s="138"/>
      <c r="BO144" s="138"/>
    </row>
    <row r="145" spans="1:67">
      <c r="A145" s="67"/>
      <c r="B145" s="67"/>
      <c r="C145" s="67"/>
      <c r="D145" s="67"/>
      <c r="E145" s="67"/>
      <c r="F145" s="67"/>
      <c r="G145" s="67"/>
      <c r="H145" s="20">
        <v>2018</v>
      </c>
      <c r="I145" s="16">
        <f t="shared" si="50"/>
        <v>10735593.960000001</v>
      </c>
      <c r="J145" s="16">
        <f t="shared" si="50"/>
        <v>10735593.960000001</v>
      </c>
      <c r="K145" s="16">
        <f t="shared" si="50"/>
        <v>10735593.960000001</v>
      </c>
      <c r="L145" s="16">
        <f t="shared" si="50"/>
        <v>10735593.960000001</v>
      </c>
      <c r="M145" s="16">
        <f t="shared" si="50"/>
        <v>10735593.960000001</v>
      </c>
      <c r="N145" s="16">
        <f t="shared" si="50"/>
        <v>0</v>
      </c>
      <c r="O145" s="67"/>
      <c r="P145" s="67"/>
      <c r="Q145" s="67"/>
      <c r="R145" s="67"/>
      <c r="S145" s="20">
        <v>2018</v>
      </c>
      <c r="T145" s="84">
        <f>HLOOKUP($S145,'Fixed - Other'!$A$61:$AE$64,2,FALSE)</f>
        <v>4622746.759176</v>
      </c>
      <c r="U145" s="16">
        <f>IF($K$14="",$T145,IF($K$14&gt;$S145,$T145,VLOOKUP($C6,'Fixed - Other'!$A$69:$C$77,3,FALSE)*$T145))</f>
        <v>4622746.759176</v>
      </c>
      <c r="V145" s="16">
        <f>IF($K$15="",$T145,IF($K$15&gt;$S145,$T145,VLOOKUP($C6,'Fixed - Other'!$A$69:$C$77,3,FALSE)*$T145))</f>
        <v>4622746.759176</v>
      </c>
      <c r="W145" s="16">
        <f>IF($K$16="",$T145,IF($K$16&gt;$S145,$T145,VLOOKUP($C6,'Fixed - Other'!$A$69:$C$77,3,FALSE)*$T145))</f>
        <v>4622746.759176</v>
      </c>
      <c r="X145" s="16">
        <f>IF($K$17="",$T145,IF($K$17&gt;$S145,$T145,VLOOKUP($C6,'Fixed - Other'!$A$69:$C$77,3,FALSE)*$T145))</f>
        <v>4622746.759176</v>
      </c>
      <c r="Y145" s="16">
        <f>IF($K$18="",$T145,IF($K$18&gt;$S145,$T145,VLOOKUP($C6,'Fixed - Other'!$A$69:$C$77,3,FALSE)*$T145))</f>
        <v>4622746.759176</v>
      </c>
      <c r="Z145" s="16">
        <f>IF($K$19="",$T145,IF($K$19&gt;$S145,$T145,VLOOKUP($C6,'Fixed - Other'!$A$69:$C$77,3,FALSE)*$T145))</f>
        <v>4622746.759176</v>
      </c>
      <c r="AB145" s="20">
        <v>2018</v>
      </c>
      <c r="AC145" s="16">
        <f t="shared" si="51"/>
        <v>4622746.759176</v>
      </c>
      <c r="AD145" s="16">
        <f t="shared" si="52"/>
        <v>4622746.759176</v>
      </c>
      <c r="AE145" s="16">
        <f t="shared" si="53"/>
        <v>4622746.759176</v>
      </c>
      <c r="AF145" s="16">
        <f t="shared" si="54"/>
        <v>4622746.759176</v>
      </c>
      <c r="AG145" s="136">
        <f t="shared" si="55"/>
        <v>4622746.759176</v>
      </c>
      <c r="AH145" s="16">
        <f t="shared" si="56"/>
        <v>0</v>
      </c>
      <c r="AJ145" s="20">
        <v>2018</v>
      </c>
      <c r="AK145" s="84">
        <f>HLOOKUP($S145,'Fixed - Other'!$A$61:$AE$64,3,FALSE)</f>
        <v>6112847.2008240009</v>
      </c>
      <c r="AL145" s="16">
        <f>IF($K$14="",$AK145,IF($K$14&gt;$AJ145,$AK145,VLOOKUP($C6,'Fixed - Other'!$A$69:$C$77,3,FALSE)*$AK145))</f>
        <v>6112847.2008240009</v>
      </c>
      <c r="AM145" s="16">
        <f>IF($K$15="",$AK145,IF($K$15&gt;$AJ145,$AK145,VLOOKUP($C6,'Fixed - Other'!$A$69:$C$77,3,FALSE)*$AK145))</f>
        <v>6112847.2008240009</v>
      </c>
      <c r="AN145" s="16">
        <f>IF($K$16="",$AK145,IF($K$16&gt;$AJ145,$AK145,VLOOKUP($C6,'Fixed - Other'!$A$69:$C$77,3,FALSE)*$AK145))</f>
        <v>6112847.2008240009</v>
      </c>
      <c r="AO145" s="16">
        <f>IF($K$17="",$AK145,IF($K$17&gt;$AJ145,$AK145,VLOOKUP($C6,'Fixed - Other'!$A$69:$C$77,3,FALSE)*$AK145))</f>
        <v>6112847.2008240009</v>
      </c>
      <c r="AP145" s="16">
        <f>IF($K$18="",$AK145,IF($K$18&gt;$AJ145,$AK145,VLOOKUP($C6,'Fixed - Other'!$A$69:$C$77,3,FALSE)*$AK145))</f>
        <v>6112847.2008240009</v>
      </c>
      <c r="AQ145" s="16">
        <f>IF($K$19="",$AK145,IF($K$19&gt;$AJ145,$AK145,VLOOKUP($C6,'Fixed - Other'!$A$69:$C$77,3,FALSE)*$AK145))</f>
        <v>6112847.2008240009</v>
      </c>
      <c r="AS145" s="20">
        <v>2018</v>
      </c>
      <c r="AT145" s="16">
        <f t="shared" si="57"/>
        <v>6112847.2008240009</v>
      </c>
      <c r="AU145" s="16">
        <f t="shared" si="58"/>
        <v>6112847.2008240009</v>
      </c>
      <c r="AV145" s="16">
        <f t="shared" si="59"/>
        <v>6112847.2008240009</v>
      </c>
      <c r="AW145" s="16">
        <f t="shared" si="60"/>
        <v>6112847.2008240009</v>
      </c>
      <c r="AX145" s="136">
        <f t="shared" si="61"/>
        <v>6112847.2008240009</v>
      </c>
      <c r="AY145" s="16">
        <f t="shared" si="62"/>
        <v>0</v>
      </c>
      <c r="BA145" s="120"/>
      <c r="BB145" s="138"/>
      <c r="BC145" s="138"/>
      <c r="BD145" s="138"/>
      <c r="BE145" s="138"/>
      <c r="BF145" s="138"/>
      <c r="BG145" s="138"/>
      <c r="BI145" s="120"/>
      <c r="BJ145" s="138"/>
      <c r="BK145" s="138"/>
      <c r="BL145" s="138"/>
      <c r="BM145" s="138"/>
      <c r="BN145" s="138"/>
      <c r="BO145" s="138"/>
    </row>
    <row r="146" spans="1:67">
      <c r="A146" s="67"/>
      <c r="B146" s="67"/>
      <c r="C146" s="67"/>
      <c r="D146" s="67"/>
      <c r="E146" s="67"/>
      <c r="F146" s="67"/>
      <c r="G146" s="67"/>
      <c r="H146" s="20">
        <v>2019</v>
      </c>
      <c r="I146" s="16">
        <f t="shared" si="50"/>
        <v>8134829.0999999996</v>
      </c>
      <c r="J146" s="16">
        <f t="shared" si="50"/>
        <v>8134829.0999999996</v>
      </c>
      <c r="K146" s="16">
        <f t="shared" si="50"/>
        <v>8134829.0999999996</v>
      </c>
      <c r="L146" s="16">
        <f t="shared" si="50"/>
        <v>8134829.0999999996</v>
      </c>
      <c r="M146" s="16">
        <f t="shared" si="50"/>
        <v>8134829.0999999996</v>
      </c>
      <c r="N146" s="16">
        <f t="shared" si="50"/>
        <v>0</v>
      </c>
      <c r="O146" s="313">
        <f>I146*0.75</f>
        <v>6101121.8249999993</v>
      </c>
      <c r="P146" s="67"/>
      <c r="Q146" s="67"/>
      <c r="R146" s="67"/>
      <c r="S146" s="20">
        <v>2019</v>
      </c>
      <c r="T146" s="84">
        <f>HLOOKUP($S146,'Fixed - Other'!$A$61:$AE$64,2,FALSE)</f>
        <v>3502857.4104599999</v>
      </c>
      <c r="U146" s="16">
        <f>IF($K$14="",$T146,IF($K$14&gt;$S146,$T146,VLOOKUP($C6,'Fixed - Other'!$A$69:$C$77,3,FALSE)*$T146))</f>
        <v>3502857.4104599999</v>
      </c>
      <c r="V146" s="16">
        <f>IF($K$15="",$T146,IF($K$15&gt;$S146,$T146,VLOOKUP($C6,'Fixed - Other'!$A$69:$C$77,3,FALSE)*$T146))</f>
        <v>3502857.4104599999</v>
      </c>
      <c r="W146" s="16">
        <f>IF($K$16="",$T146,IF($K$16&gt;$S146,$T146,VLOOKUP($C6,'Fixed - Other'!$A$69:$C$77,3,FALSE)*$T146))</f>
        <v>3502857.4104599999</v>
      </c>
      <c r="X146" s="16">
        <f>IF($K$17="",$T146,IF($K$17&gt;$S146,$T146,VLOOKUP($C6,'Fixed - Other'!$A$69:$C$77,3,FALSE)*$T146))</f>
        <v>3502857.4104599999</v>
      </c>
      <c r="Y146" s="16">
        <f>IF($K$18="",$T146,IF($K$18&gt;$S146,$T146,VLOOKUP($C6,'Fixed - Other'!$A$69:$C$77,3,FALSE)*$T146))</f>
        <v>3502857.4104599999</v>
      </c>
      <c r="Z146" s="16">
        <f>IF($K$19="",$T146,IF($K$19&gt;$S146,$T146,VLOOKUP($C6,'Fixed - Other'!$A$69:$C$77,3,FALSE)*$T146))</f>
        <v>3502857.4104599999</v>
      </c>
      <c r="AB146" s="20">
        <v>2019</v>
      </c>
      <c r="AC146" s="16">
        <f t="shared" si="51"/>
        <v>3502857.4104599999</v>
      </c>
      <c r="AD146" s="16">
        <f t="shared" si="52"/>
        <v>3502857.4104599999</v>
      </c>
      <c r="AE146" s="16">
        <f t="shared" si="53"/>
        <v>3502857.4104599999</v>
      </c>
      <c r="AF146" s="16">
        <f t="shared" si="54"/>
        <v>3502857.4104599999</v>
      </c>
      <c r="AG146" s="136">
        <f t="shared" si="55"/>
        <v>3502857.4104599999</v>
      </c>
      <c r="AH146" s="16">
        <f t="shared" si="56"/>
        <v>0</v>
      </c>
      <c r="AJ146" s="20">
        <v>2019</v>
      </c>
      <c r="AK146" s="84">
        <f>HLOOKUP($S146,'Fixed - Other'!$A$61:$AE$64,3,FALSE)</f>
        <v>4631971.6895399997</v>
      </c>
      <c r="AL146" s="16">
        <f>IF($K$14="",$AK146,IF($K$14&gt;$AJ146,$AK146,VLOOKUP($C6,'Fixed - Other'!$A$69:$C$77,3,FALSE)*$AK146))</f>
        <v>4631971.6895399997</v>
      </c>
      <c r="AM146" s="16">
        <f>IF($K$15="",$AK146,IF($K$15&gt;$AJ146,$AK146,VLOOKUP($C6,'Fixed - Other'!$A$69:$C$77,3,FALSE)*$AK146))</f>
        <v>4631971.6895399997</v>
      </c>
      <c r="AN146" s="16">
        <f>IF($K$16="",$AK146,IF($K$16&gt;$AJ146,$AK146,VLOOKUP($C6,'Fixed - Other'!$A$69:$C$77,3,FALSE)*$AK146))</f>
        <v>4631971.6895399997</v>
      </c>
      <c r="AO146" s="16">
        <f>IF($K$17="",$AK146,IF($K$17&gt;$AJ146,$AK146,VLOOKUP($C6,'Fixed - Other'!$A$69:$C$77,3,FALSE)*$AK146))</f>
        <v>4631971.6895399997</v>
      </c>
      <c r="AP146" s="16">
        <f>IF($K$18="",$AK146,IF($K$18&gt;$AJ146,$AK146,VLOOKUP($C6,'Fixed - Other'!$A$69:$C$77,3,FALSE)*$AK146))</f>
        <v>4631971.6895399997</v>
      </c>
      <c r="AQ146" s="16">
        <f>IF($K$19="",$AK146,IF($K$19&gt;$AJ146,$AK146,VLOOKUP($C6,'Fixed - Other'!$A$69:$C$77,3,FALSE)*$AK146))</f>
        <v>4631971.6895399997</v>
      </c>
      <c r="AS146" s="20">
        <v>2019</v>
      </c>
      <c r="AT146" s="16">
        <f t="shared" si="57"/>
        <v>4631971.6895399997</v>
      </c>
      <c r="AU146" s="16">
        <f t="shared" si="58"/>
        <v>4631971.6895399997</v>
      </c>
      <c r="AV146" s="16">
        <f t="shared" si="59"/>
        <v>4631971.6895399997</v>
      </c>
      <c r="AW146" s="16">
        <f t="shared" si="60"/>
        <v>4631971.6895399997</v>
      </c>
      <c r="AX146" s="136">
        <f t="shared" si="61"/>
        <v>4631971.6895399997</v>
      </c>
      <c r="AY146" s="16">
        <f t="shared" si="62"/>
        <v>0</v>
      </c>
      <c r="BA146" s="120"/>
      <c r="BB146" s="138"/>
      <c r="BC146" s="138"/>
      <c r="BD146" s="138"/>
      <c r="BE146" s="138"/>
      <c r="BF146" s="138"/>
      <c r="BG146" s="138"/>
      <c r="BI146" s="120"/>
      <c r="BJ146" s="138"/>
      <c r="BK146" s="138"/>
      <c r="BL146" s="138"/>
      <c r="BM146" s="138"/>
      <c r="BN146" s="138"/>
      <c r="BO146" s="138"/>
    </row>
    <row r="147" spans="1:67">
      <c r="A147" s="67"/>
      <c r="B147" s="67"/>
      <c r="C147" s="67"/>
      <c r="D147" s="67"/>
      <c r="E147" s="67"/>
      <c r="F147" s="67"/>
      <c r="G147" s="67"/>
      <c r="H147" s="20">
        <v>2020</v>
      </c>
      <c r="I147" s="16">
        <f t="shared" si="50"/>
        <v>10672831.800000001</v>
      </c>
      <c r="J147" s="16">
        <f t="shared" si="50"/>
        <v>10672831.800000001</v>
      </c>
      <c r="K147" s="16">
        <f t="shared" si="50"/>
        <v>10672831.800000001</v>
      </c>
      <c r="L147" s="16">
        <f t="shared" si="50"/>
        <v>10672831.800000001</v>
      </c>
      <c r="M147" s="16">
        <f t="shared" si="50"/>
        <v>10672831.800000001</v>
      </c>
      <c r="N147" s="16">
        <f t="shared" si="50"/>
        <v>0</v>
      </c>
      <c r="O147" s="67"/>
      <c r="P147" s="67"/>
      <c r="Q147" s="67"/>
      <c r="R147" s="67"/>
      <c r="S147" s="20">
        <v>2020</v>
      </c>
      <c r="T147" s="84">
        <f>HLOOKUP($S147,'Fixed - Other'!$A$61:$AE$64,2,FALSE)</f>
        <v>4595721.3730800003</v>
      </c>
      <c r="U147" s="16">
        <f>IF($K$14="",$T147,IF($K$14&gt;$S147,$T147,VLOOKUP($C6,'Fixed - Other'!$A$69:$C$77,3,FALSE)*$T147))</f>
        <v>4595721.3730800003</v>
      </c>
      <c r="V147" s="16">
        <f>IF($K$15="",$T147,IF($K$15&gt;$S147,$T147,VLOOKUP($C6,'Fixed - Other'!$A$69:$C$77,3,FALSE)*$T147))</f>
        <v>4595721.3730800003</v>
      </c>
      <c r="W147" s="16">
        <f>IF($K$16="",$T147,IF($K$16&gt;$S147,$T147,VLOOKUP($C6,'Fixed - Other'!$A$69:$C$77,3,FALSE)*$T147))</f>
        <v>4595721.3730800003</v>
      </c>
      <c r="X147" s="16">
        <f>IF($K$17="",$T147,IF($K$17&gt;$S147,$T147,VLOOKUP($C6,'Fixed - Other'!$A$69:$C$77,3,FALSE)*$T147))</f>
        <v>4595721.3730800003</v>
      </c>
      <c r="Y147" s="16">
        <f>IF($K$18="",$T147,IF($K$18&gt;$S147,$T147,VLOOKUP($C6,'Fixed - Other'!$A$69:$C$77,3,FALSE)*$T147))</f>
        <v>4595721.3730800003</v>
      </c>
      <c r="Z147" s="16">
        <f>IF($K$19="",$T147,IF($K$19&gt;$S147,$T147,VLOOKUP($C6,'Fixed - Other'!$A$69:$C$77,3,FALSE)*$T147))</f>
        <v>4595721.3730800003</v>
      </c>
      <c r="AB147" s="20">
        <v>2020</v>
      </c>
      <c r="AC147" s="16">
        <f t="shared" si="51"/>
        <v>4595721.3730800003</v>
      </c>
      <c r="AD147" s="16">
        <f t="shared" si="52"/>
        <v>4595721.3730800003</v>
      </c>
      <c r="AE147" s="16">
        <f t="shared" si="53"/>
        <v>4595721.3730800003</v>
      </c>
      <c r="AF147" s="16">
        <f t="shared" si="54"/>
        <v>4595721.3730800003</v>
      </c>
      <c r="AG147" s="136">
        <f t="shared" si="55"/>
        <v>4595721.3730800003</v>
      </c>
      <c r="AH147" s="16">
        <f t="shared" si="56"/>
        <v>0</v>
      </c>
      <c r="AJ147" s="20">
        <v>2020</v>
      </c>
      <c r="AK147" s="84">
        <f>HLOOKUP($S147,'Fixed - Other'!$A$61:$AE$64,3,FALSE)</f>
        <v>6077110.4269200005</v>
      </c>
      <c r="AL147" s="16">
        <f>IF($K$14="",$AK147,IF($K$14&gt;$AJ147,$AK147,VLOOKUP($C6,'Fixed - Other'!$A$69:$C$77,3,FALSE)*$AK147))</f>
        <v>6077110.4269200005</v>
      </c>
      <c r="AM147" s="16">
        <f>IF($K$15="",$AK147,IF($K$15&gt;$AJ147,$AK147,VLOOKUP($C6,'Fixed - Other'!$A$69:$C$77,3,FALSE)*$AK147))</f>
        <v>6077110.4269200005</v>
      </c>
      <c r="AN147" s="16">
        <f>IF($K$16="",$AK147,IF($K$16&gt;$AJ147,$AK147,VLOOKUP($C6,'Fixed - Other'!$A$69:$C$77,3,FALSE)*$AK147))</f>
        <v>6077110.4269200005</v>
      </c>
      <c r="AO147" s="16">
        <f>IF($K$17="",$AK147,IF($K$17&gt;$AJ147,$AK147,VLOOKUP($C6,'Fixed - Other'!$A$69:$C$77,3,FALSE)*$AK147))</f>
        <v>6077110.4269200005</v>
      </c>
      <c r="AP147" s="16">
        <f>IF($K$18="",$AK147,IF($K$18&gt;$AJ147,$AK147,VLOOKUP($C6,'Fixed - Other'!$A$69:$C$77,3,FALSE)*$AK147))</f>
        <v>6077110.4269200005</v>
      </c>
      <c r="AQ147" s="16">
        <f>IF($K$19="",$AK147,IF($K$19&gt;$AJ147,$AK147,VLOOKUP($C6,'Fixed - Other'!$A$69:$C$77,3,FALSE)*$AK147))</f>
        <v>6077110.4269200005</v>
      </c>
      <c r="AS147" s="20">
        <v>2020</v>
      </c>
      <c r="AT147" s="16">
        <f t="shared" si="57"/>
        <v>6077110.4269200005</v>
      </c>
      <c r="AU147" s="16">
        <f t="shared" si="58"/>
        <v>6077110.4269200005</v>
      </c>
      <c r="AV147" s="16">
        <f t="shared" si="59"/>
        <v>6077110.4269200005</v>
      </c>
      <c r="AW147" s="16">
        <f t="shared" si="60"/>
        <v>6077110.4269200005</v>
      </c>
      <c r="AX147" s="136">
        <f t="shared" si="61"/>
        <v>6077110.4269200005</v>
      </c>
      <c r="AY147" s="16">
        <f t="shared" si="62"/>
        <v>0</v>
      </c>
      <c r="BA147" s="120"/>
      <c r="BB147" s="138"/>
      <c r="BC147" s="138"/>
      <c r="BD147" s="138"/>
      <c r="BE147" s="138"/>
      <c r="BF147" s="138"/>
      <c r="BG147" s="138"/>
      <c r="BI147" s="120"/>
      <c r="BJ147" s="138"/>
      <c r="BK147" s="138"/>
      <c r="BL147" s="138"/>
      <c r="BM147" s="138"/>
      <c r="BN147" s="138"/>
      <c r="BO147" s="138"/>
    </row>
    <row r="148" spans="1:67">
      <c r="A148" s="67"/>
      <c r="B148" s="67"/>
      <c r="C148" s="67"/>
      <c r="D148" s="67"/>
      <c r="E148" s="67"/>
      <c r="F148" s="67"/>
      <c r="G148" s="67"/>
      <c r="H148" s="20">
        <v>2021</v>
      </c>
      <c r="I148" s="16">
        <f t="shared" si="50"/>
        <v>10192874</v>
      </c>
      <c r="J148" s="16">
        <f t="shared" si="50"/>
        <v>10192874</v>
      </c>
      <c r="K148" s="16">
        <f t="shared" si="50"/>
        <v>10192874</v>
      </c>
      <c r="L148" s="16">
        <f t="shared" si="50"/>
        <v>10192874</v>
      </c>
      <c r="M148" s="16">
        <f t="shared" si="50"/>
        <v>10192874</v>
      </c>
      <c r="N148" s="16">
        <f t="shared" si="50"/>
        <v>0</v>
      </c>
      <c r="O148" s="67"/>
      <c r="P148" s="67"/>
      <c r="Q148" s="67"/>
      <c r="R148" s="67"/>
      <c r="S148" s="20">
        <v>2021</v>
      </c>
      <c r="T148" s="84">
        <f>HLOOKUP($S148,'Fixed - Other'!$A$61:$AE$64,2,FALSE)</f>
        <v>4389051.5444</v>
      </c>
      <c r="U148" s="16">
        <f>IF($K$14="",$T148,IF($K$14&gt;$S148,$T148,VLOOKUP($C6,'Fixed - Other'!$A$69:$C$77,3,FALSE)*$T148))</f>
        <v>4389051.5444</v>
      </c>
      <c r="V148" s="16">
        <f>IF($K$15="",$T148,IF($K$15&gt;$S148,$T148,VLOOKUP($C6,'Fixed - Other'!$A$69:$C$77,3,FALSE)*$T148))</f>
        <v>4389051.5444</v>
      </c>
      <c r="W148" s="16">
        <f>IF($K$16="",$T148,IF($K$16&gt;$S148,$T148,VLOOKUP($C6,'Fixed - Other'!$A$69:$C$77,3,FALSE)*$T148))</f>
        <v>4389051.5444</v>
      </c>
      <c r="X148" s="16">
        <f>IF($K$17="",$T148,IF($K$17&gt;$S148,$T148,VLOOKUP($C6,'Fixed - Other'!$A$69:$C$77,3,FALSE)*$T148))</f>
        <v>4389051.5444</v>
      </c>
      <c r="Y148" s="16">
        <f>IF($K$18="",$T148,IF($K$18&gt;$S148,$T148,VLOOKUP($C6,'Fixed - Other'!$A$69:$C$77,3,FALSE)*$T148))</f>
        <v>4389051.5444</v>
      </c>
      <c r="Z148" s="16">
        <f>IF($K$19="",$T148,IF($K$19&gt;$S148,$T148,VLOOKUP($C6,'Fixed - Other'!$A$69:$C$77,3,FALSE)*$T148))</f>
        <v>4389051.5444</v>
      </c>
      <c r="AB148" s="20">
        <v>2021</v>
      </c>
      <c r="AC148" s="16">
        <f t="shared" si="51"/>
        <v>4389051.5444</v>
      </c>
      <c r="AD148" s="16">
        <f t="shared" si="52"/>
        <v>4389051.5444</v>
      </c>
      <c r="AE148" s="16">
        <f t="shared" si="53"/>
        <v>4389051.5444</v>
      </c>
      <c r="AF148" s="16">
        <f t="shared" si="54"/>
        <v>4389051.5444</v>
      </c>
      <c r="AG148" s="136">
        <f t="shared" si="55"/>
        <v>4389051.5444</v>
      </c>
      <c r="AH148" s="16">
        <f t="shared" si="56"/>
        <v>0</v>
      </c>
      <c r="AJ148" s="20">
        <v>2021</v>
      </c>
      <c r="AK148" s="84">
        <f>HLOOKUP($S148,'Fixed - Other'!$A$61:$AE$64,3,FALSE)</f>
        <v>5803822.4556</v>
      </c>
      <c r="AL148" s="16">
        <f>IF($K$14="",$AK148,IF($K$14&gt;$AJ148,$AK148,VLOOKUP($C6,'Fixed - Other'!$A$69:$C$77,3,FALSE)*$AK148))</f>
        <v>5803822.4556</v>
      </c>
      <c r="AM148" s="16">
        <f>IF($K$15="",$AK148,IF($K$15&gt;$AJ148,$AK148,VLOOKUP($C6,'Fixed - Other'!$A$69:$C$77,3,FALSE)*$AK148))</f>
        <v>5803822.4556</v>
      </c>
      <c r="AN148" s="16">
        <f>IF($K$16="",$AK148,IF($K$16&gt;$AJ148,$AK148,VLOOKUP($C6,'Fixed - Other'!$A$69:$C$77,3,FALSE)*$AK148))</f>
        <v>5803822.4556</v>
      </c>
      <c r="AO148" s="16">
        <f>IF($K$17="",$AK148,IF($K$17&gt;$AJ148,$AK148,VLOOKUP($C6,'Fixed - Other'!$A$69:$C$77,3,FALSE)*$AK148))</f>
        <v>5803822.4556</v>
      </c>
      <c r="AP148" s="16">
        <f>IF($K$18="",$AK148,IF($K$18&gt;$AJ148,$AK148,VLOOKUP($C6,'Fixed - Other'!$A$69:$C$77,3,FALSE)*$AK148))</f>
        <v>5803822.4556</v>
      </c>
      <c r="AQ148" s="16">
        <f>IF($K$19="",$AK148,IF($K$19&gt;$AJ148,$AK148,VLOOKUP($C6,'Fixed - Other'!$A$69:$C$77,3,FALSE)*$AK148))</f>
        <v>5803822.4556</v>
      </c>
      <c r="AS148" s="20">
        <v>2021</v>
      </c>
      <c r="AT148" s="16">
        <f t="shared" si="57"/>
        <v>5803822.4556</v>
      </c>
      <c r="AU148" s="16">
        <f t="shared" si="58"/>
        <v>5803822.4556</v>
      </c>
      <c r="AV148" s="16">
        <f t="shared" si="59"/>
        <v>5803822.4556</v>
      </c>
      <c r="AW148" s="16">
        <f t="shared" si="60"/>
        <v>5803822.4556</v>
      </c>
      <c r="AX148" s="136">
        <f t="shared" si="61"/>
        <v>5803822.4556</v>
      </c>
      <c r="AY148" s="16">
        <f t="shared" si="62"/>
        <v>0</v>
      </c>
      <c r="BA148" s="120"/>
      <c r="BB148" s="138"/>
      <c r="BC148" s="138"/>
      <c r="BD148" s="138"/>
      <c r="BE148" s="138"/>
      <c r="BF148" s="138"/>
      <c r="BG148" s="138"/>
      <c r="BI148" s="120"/>
      <c r="BJ148" s="138"/>
      <c r="BK148" s="138"/>
      <c r="BL148" s="138"/>
      <c r="BM148" s="138"/>
      <c r="BN148" s="138"/>
      <c r="BO148" s="138"/>
    </row>
    <row r="149" spans="1:67">
      <c r="A149" s="67"/>
      <c r="B149" s="67"/>
      <c r="C149" s="67"/>
      <c r="D149" s="67"/>
      <c r="E149" s="67"/>
      <c r="F149" s="67"/>
      <c r="G149" s="67"/>
      <c r="H149" s="20">
        <v>2022</v>
      </c>
      <c r="I149" s="16">
        <f t="shared" si="50"/>
        <v>10396731.479999997</v>
      </c>
      <c r="J149" s="16">
        <f t="shared" si="50"/>
        <v>10396731.479999997</v>
      </c>
      <c r="K149" s="16">
        <f t="shared" si="50"/>
        <v>10396731.479999997</v>
      </c>
      <c r="L149" s="16">
        <f t="shared" si="50"/>
        <v>5919898.9047119981</v>
      </c>
      <c r="M149" s="16">
        <f t="shared" si="50"/>
        <v>5919898.9047119981</v>
      </c>
      <c r="N149" s="16">
        <f t="shared" si="50"/>
        <v>0</v>
      </c>
      <c r="O149" s="67"/>
      <c r="P149" s="67"/>
      <c r="Q149" s="67"/>
      <c r="R149" s="67"/>
      <c r="S149" s="20">
        <v>2022</v>
      </c>
      <c r="T149" s="84">
        <f>HLOOKUP($S149,'Fixed - Other'!$A$61:$AE$64,2,FALSE)</f>
        <v>4476832.5752879987</v>
      </c>
      <c r="U149" s="16">
        <f>IF($K$14="",$T149,IF($K$14&gt;$S149,$T149,VLOOKUP($C6,'Fixed - Other'!$A$69:$C$77,3,FALSE)*$T149))</f>
        <v>4476832.5752879987</v>
      </c>
      <c r="V149" s="16">
        <f>IF($K$15="",$T149,IF($K$15&gt;$S149,$T149,VLOOKUP($C6,'Fixed - Other'!$A$69:$C$77,3,FALSE)*$T149))</f>
        <v>4476832.5752879987</v>
      </c>
      <c r="W149" s="16">
        <f>IF($K$16="",$T149,IF($K$16&gt;$S149,$T149,VLOOKUP($C6,'Fixed - Other'!$A$69:$C$77,3,FALSE)*$T149))</f>
        <v>4476832.5752879987</v>
      </c>
      <c r="X149" s="16">
        <f>IF($K$17="",$T149,IF($K$17&gt;$S149,$T149,VLOOKUP($C6,'Fixed - Other'!$A$69:$C$77,3,FALSE)*$T149))</f>
        <v>4476832.5752879987</v>
      </c>
      <c r="Y149" s="16">
        <f>IF($K$18="",$T149,IF($K$18&gt;$S149,$T149,VLOOKUP($C6,'Fixed - Other'!$A$69:$C$77,3,FALSE)*$T149))</f>
        <v>4476832.5752879987</v>
      </c>
      <c r="Z149" s="16">
        <f>IF($K$19="",$T149,IF($K$19&gt;$S149,$T149,VLOOKUP($C6,'Fixed - Other'!$A$69:$C$77,3,FALSE)*$T149))</f>
        <v>4476832.5752879987</v>
      </c>
      <c r="AB149" s="20">
        <v>2022</v>
      </c>
      <c r="AC149" s="16">
        <f t="shared" si="51"/>
        <v>4476832.5752879987</v>
      </c>
      <c r="AD149" s="16">
        <f t="shared" si="52"/>
        <v>4476832.5752879987</v>
      </c>
      <c r="AE149" s="16">
        <f t="shared" si="53"/>
        <v>4476832.5752879987</v>
      </c>
      <c r="AF149" s="16">
        <f t="shared" si="54"/>
        <v>0</v>
      </c>
      <c r="AG149" s="136">
        <f t="shared" si="55"/>
        <v>0</v>
      </c>
      <c r="AH149" s="16">
        <f t="shared" si="56"/>
        <v>0</v>
      </c>
      <c r="AJ149" s="20">
        <v>2022</v>
      </c>
      <c r="AK149" s="84">
        <f>HLOOKUP($S149,'Fixed - Other'!$A$61:$AE$64,3,FALSE)</f>
        <v>5919898.9047119981</v>
      </c>
      <c r="AL149" s="16">
        <f>IF($K$14="",$AK149,IF($K$14&gt;$AJ149,$AK149,VLOOKUP($C6,'Fixed - Other'!$A$69:$C$77,3,FALSE)*$AK149))</f>
        <v>5919898.9047119981</v>
      </c>
      <c r="AM149" s="16">
        <f>IF($K$15="",$AK149,IF($K$15&gt;$AJ149,$AK149,VLOOKUP($C6,'Fixed - Other'!$A$69:$C$77,3,FALSE)*$AK149))</f>
        <v>5919898.9047119981</v>
      </c>
      <c r="AN149" s="16">
        <f>IF($K$16="",$AK149,IF($K$16&gt;$AJ149,$AK149,VLOOKUP($C6,'Fixed - Other'!$A$69:$C$77,3,FALSE)*$AK149))</f>
        <v>5919898.9047119981</v>
      </c>
      <c r="AO149" s="16">
        <f>IF($K$17="",$AK149,IF($K$17&gt;$AJ149,$AK149,VLOOKUP($C6,'Fixed - Other'!$A$69:$C$77,3,FALSE)*$AK149))</f>
        <v>5919898.9047119981</v>
      </c>
      <c r="AP149" s="16">
        <f>IF($K$18="",$AK149,IF($K$18&gt;$AJ149,$AK149,VLOOKUP($C6,'Fixed - Other'!$A$69:$C$77,3,FALSE)*$AK149))</f>
        <v>5919898.9047119981</v>
      </c>
      <c r="AQ149" s="16">
        <f>IF($K$19="",$AK149,IF($K$19&gt;$AJ149,$AK149,VLOOKUP($C6,'Fixed - Other'!$A$69:$C$77,3,FALSE)*$AK149))</f>
        <v>5919898.9047119981</v>
      </c>
      <c r="AS149" s="20">
        <v>2022</v>
      </c>
      <c r="AT149" s="16">
        <f t="shared" si="57"/>
        <v>5919898.9047119981</v>
      </c>
      <c r="AU149" s="16">
        <f t="shared" si="58"/>
        <v>5919898.9047119981</v>
      </c>
      <c r="AV149" s="16">
        <f t="shared" si="59"/>
        <v>5919898.9047119981</v>
      </c>
      <c r="AW149" s="16">
        <f t="shared" si="60"/>
        <v>5919898.9047119981</v>
      </c>
      <c r="AX149" s="136">
        <f t="shared" si="61"/>
        <v>5919898.9047119981</v>
      </c>
      <c r="AY149" s="16">
        <f t="shared" si="62"/>
        <v>0</v>
      </c>
      <c r="BA149" s="120"/>
      <c r="BB149" s="138"/>
      <c r="BC149" s="138"/>
      <c r="BD149" s="138"/>
      <c r="BE149" s="138"/>
      <c r="BF149" s="138"/>
      <c r="BG149" s="138"/>
      <c r="BI149" s="120"/>
      <c r="BJ149" s="138"/>
      <c r="BK149" s="138"/>
      <c r="BL149" s="138"/>
      <c r="BM149" s="138"/>
      <c r="BN149" s="138"/>
      <c r="BO149" s="138"/>
    </row>
    <row r="150" spans="1:67">
      <c r="A150" s="67"/>
      <c r="B150" s="67"/>
      <c r="C150" s="67"/>
      <c r="D150" s="67"/>
      <c r="E150" s="67"/>
      <c r="F150" s="67"/>
      <c r="G150" s="67"/>
      <c r="H150" s="20">
        <v>2023</v>
      </c>
      <c r="I150" s="16">
        <f t="shared" si="50"/>
        <v>10604666.109599998</v>
      </c>
      <c r="J150" s="16">
        <f t="shared" si="50"/>
        <v>10604666.109599998</v>
      </c>
      <c r="K150" s="16">
        <f t="shared" si="50"/>
        <v>10604666.109599998</v>
      </c>
      <c r="L150" s="16">
        <f t="shared" si="50"/>
        <v>6038296.8828062387</v>
      </c>
      <c r="M150" s="16">
        <f t="shared" si="50"/>
        <v>6038296.8828062387</v>
      </c>
      <c r="N150" s="16">
        <f t="shared" si="50"/>
        <v>0</v>
      </c>
      <c r="O150" s="67"/>
      <c r="P150" s="67"/>
      <c r="Q150" s="67"/>
      <c r="R150" s="67"/>
      <c r="S150" s="20">
        <v>2023</v>
      </c>
      <c r="T150" s="84">
        <f>HLOOKUP($S150,'Fixed - Other'!$A$61:$AE$64,2,FALSE)</f>
        <v>4566369.2267937595</v>
      </c>
      <c r="U150" s="16">
        <f>IF($K$14="",$T150,IF($K$14&gt;$S150,$T150,VLOOKUP($C6,'Fixed - Other'!$A$69:$C$77,3,FALSE)*$T150))</f>
        <v>4566369.2267937595</v>
      </c>
      <c r="V150" s="16">
        <f>IF($K$15="",$T150,IF($K$15&gt;$S150,$T150,VLOOKUP($C6,'Fixed - Other'!$A$69:$C$77,3,FALSE)*$T150))</f>
        <v>4566369.2267937595</v>
      </c>
      <c r="W150" s="16">
        <f>IF($K$16="",$T150,IF($K$16&gt;$S150,$T150,VLOOKUP($C6,'Fixed - Other'!$A$69:$C$77,3,FALSE)*$T150))</f>
        <v>4566369.2267937595</v>
      </c>
      <c r="X150" s="16">
        <f>IF($K$17="",$T150,IF($K$17&gt;$S150,$T150,VLOOKUP($C6,'Fixed - Other'!$A$69:$C$77,3,FALSE)*$T150))</f>
        <v>4566369.2267937595</v>
      </c>
      <c r="Y150" s="16">
        <f>IF($K$18="",$T150,IF($K$18&gt;$S150,$T150,VLOOKUP($C6,'Fixed - Other'!$A$69:$C$77,3,FALSE)*$T150))</f>
        <v>4566369.2267937595</v>
      </c>
      <c r="Z150" s="16">
        <f>IF($K$19="",$T150,IF($K$19&gt;$S150,$T150,VLOOKUP($C6,'Fixed - Other'!$A$69:$C$77,3,FALSE)*$T150))</f>
        <v>4566369.2267937595</v>
      </c>
      <c r="AB150" s="20">
        <v>2023</v>
      </c>
      <c r="AC150" s="16">
        <f t="shared" si="51"/>
        <v>4566369.2267937595</v>
      </c>
      <c r="AD150" s="16">
        <f t="shared" si="52"/>
        <v>4566369.2267937595</v>
      </c>
      <c r="AE150" s="16">
        <f t="shared" si="53"/>
        <v>4566369.2267937595</v>
      </c>
      <c r="AF150" s="16">
        <f t="shared" si="54"/>
        <v>0</v>
      </c>
      <c r="AG150" s="136">
        <f t="shared" si="55"/>
        <v>0</v>
      </c>
      <c r="AH150" s="16">
        <f t="shared" si="56"/>
        <v>0</v>
      </c>
      <c r="AJ150" s="20">
        <v>2023</v>
      </c>
      <c r="AK150" s="84">
        <f>HLOOKUP($S150,'Fixed - Other'!$A$61:$AE$64,3,FALSE)</f>
        <v>6038296.8828062387</v>
      </c>
      <c r="AL150" s="16">
        <f>IF($K$14="",$AK150,IF($K$14&gt;$AJ150,$AK150,VLOOKUP($C6,'Fixed - Other'!$A$69:$C$77,3,FALSE)*$AK150))</f>
        <v>6038296.8828062387</v>
      </c>
      <c r="AM150" s="16">
        <f>IF($K$15="",$AK150,IF($K$15&gt;$AJ150,$AK150,VLOOKUP($C6,'Fixed - Other'!$A$69:$C$77,3,FALSE)*$AK150))</f>
        <v>6038296.8828062387</v>
      </c>
      <c r="AN150" s="16">
        <f>IF($K$16="",$AK150,IF($K$16&gt;$AJ150,$AK150,VLOOKUP($C6,'Fixed - Other'!$A$69:$C$77,3,FALSE)*$AK150))</f>
        <v>6038296.8828062387</v>
      </c>
      <c r="AO150" s="16">
        <f>IF($K$17="",$AK150,IF($K$17&gt;$AJ150,$AK150,VLOOKUP($C6,'Fixed - Other'!$A$69:$C$77,3,FALSE)*$AK150))</f>
        <v>6038296.8828062387</v>
      </c>
      <c r="AP150" s="16">
        <f>IF($K$18="",$AK150,IF($K$18&gt;$AJ150,$AK150,VLOOKUP($C6,'Fixed - Other'!$A$69:$C$77,3,FALSE)*$AK150))</f>
        <v>6038296.8828062387</v>
      </c>
      <c r="AQ150" s="16">
        <f>IF($K$19="",$AK150,IF($K$19&gt;$AJ150,$AK150,VLOOKUP($C6,'Fixed - Other'!$A$69:$C$77,3,FALSE)*$AK150))</f>
        <v>6038296.8828062387</v>
      </c>
      <c r="AS150" s="20">
        <v>2023</v>
      </c>
      <c r="AT150" s="16">
        <f t="shared" si="57"/>
        <v>6038296.8828062387</v>
      </c>
      <c r="AU150" s="16">
        <f t="shared" si="58"/>
        <v>6038296.8828062387</v>
      </c>
      <c r="AV150" s="16">
        <f t="shared" si="59"/>
        <v>6038296.8828062387</v>
      </c>
      <c r="AW150" s="16">
        <f t="shared" si="60"/>
        <v>6038296.8828062387</v>
      </c>
      <c r="AX150" s="136">
        <f t="shared" si="61"/>
        <v>6038296.8828062387</v>
      </c>
      <c r="AY150" s="16">
        <f t="shared" si="62"/>
        <v>0</v>
      </c>
      <c r="BA150" s="120"/>
      <c r="BB150" s="138"/>
      <c r="BC150" s="138"/>
      <c r="BD150" s="138"/>
      <c r="BE150" s="138"/>
      <c r="BF150" s="138"/>
      <c r="BG150" s="138"/>
      <c r="BI150" s="120"/>
      <c r="BJ150" s="138"/>
      <c r="BK150" s="138"/>
      <c r="BL150" s="138"/>
      <c r="BM150" s="138"/>
      <c r="BN150" s="138"/>
      <c r="BO150" s="138"/>
    </row>
    <row r="151" spans="1:67">
      <c r="A151" s="67"/>
      <c r="B151" s="67"/>
      <c r="C151" s="67"/>
      <c r="D151" s="67"/>
      <c r="E151" s="67"/>
      <c r="F151" s="67"/>
      <c r="G151" s="67"/>
      <c r="H151" s="20">
        <v>2024</v>
      </c>
      <c r="I151" s="16">
        <f t="shared" si="50"/>
        <v>10816759.431792</v>
      </c>
      <c r="J151" s="16">
        <f t="shared" si="50"/>
        <v>10816759.431792</v>
      </c>
      <c r="K151" s="16">
        <f t="shared" si="50"/>
        <v>10816759.431792</v>
      </c>
      <c r="L151" s="16">
        <f t="shared" si="50"/>
        <v>6159062.8204623647</v>
      </c>
      <c r="M151" s="16">
        <f t="shared" si="50"/>
        <v>6159062.8204623647</v>
      </c>
      <c r="N151" s="16">
        <f t="shared" si="50"/>
        <v>0</v>
      </c>
      <c r="O151" s="67"/>
      <c r="P151" s="67"/>
      <c r="Q151" s="67"/>
      <c r="R151" s="67"/>
      <c r="S151" s="20">
        <v>2024</v>
      </c>
      <c r="T151" s="84">
        <f>HLOOKUP($S151,'Fixed - Other'!$A$61:$AE$64,2,FALSE)</f>
        <v>4657696.6113296356</v>
      </c>
      <c r="U151" s="16">
        <f>IF($K$14="",$T151,IF($K$14&gt;$S151,$T151,VLOOKUP($C6,'Fixed - Other'!$A$69:$C$77,3,FALSE)*$T151))</f>
        <v>4657696.6113296356</v>
      </c>
      <c r="V151" s="16">
        <f>IF($K$15="",$T151,IF($K$15&gt;$S151,$T151,VLOOKUP($C6,'Fixed - Other'!$A$69:$C$77,3,FALSE)*$T151))</f>
        <v>4657696.6113296356</v>
      </c>
      <c r="W151" s="16">
        <f>IF($K$16="",$T151,IF($K$16&gt;$S151,$T151,VLOOKUP($C6,'Fixed - Other'!$A$69:$C$77,3,FALSE)*$T151))</f>
        <v>4657696.6113296356</v>
      </c>
      <c r="X151" s="16">
        <f>IF($K$17="",$T151,IF($K$17&gt;$S151,$T151,VLOOKUP($C6,'Fixed - Other'!$A$69:$C$77,3,FALSE)*$T151))</f>
        <v>4657696.6113296356</v>
      </c>
      <c r="Y151" s="16">
        <f>IF($K$18="",$T151,IF($K$18&gt;$S151,$T151,VLOOKUP($C6,'Fixed - Other'!$A$69:$C$77,3,FALSE)*$T151))</f>
        <v>4657696.6113296356</v>
      </c>
      <c r="Z151" s="16">
        <f>IF($K$19="",$T151,IF($K$19&gt;$S151,$T151,VLOOKUP($C6,'Fixed - Other'!$A$69:$C$77,3,FALSE)*$T151))</f>
        <v>4657696.6113296356</v>
      </c>
      <c r="AB151" s="20">
        <v>2024</v>
      </c>
      <c r="AC151" s="16">
        <f t="shared" si="51"/>
        <v>4657696.6113296356</v>
      </c>
      <c r="AD151" s="16">
        <f t="shared" si="52"/>
        <v>4657696.6113296356</v>
      </c>
      <c r="AE151" s="16">
        <f t="shared" si="53"/>
        <v>4657696.6113296356</v>
      </c>
      <c r="AF151" s="16">
        <f t="shared" si="54"/>
        <v>0</v>
      </c>
      <c r="AG151" s="136">
        <f t="shared" si="55"/>
        <v>0</v>
      </c>
      <c r="AH151" s="16">
        <f t="shared" si="56"/>
        <v>0</v>
      </c>
      <c r="AJ151" s="20">
        <v>2024</v>
      </c>
      <c r="AK151" s="84">
        <f>HLOOKUP($S151,'Fixed - Other'!$A$61:$AE$64,3,FALSE)</f>
        <v>6159062.8204623647</v>
      </c>
      <c r="AL151" s="16">
        <f>IF($K$14="",$AK151,IF($K$14&gt;$AJ151,$AK151,VLOOKUP($C6,'Fixed - Other'!$A$69:$C$77,3,FALSE)*$AK151))</f>
        <v>6159062.8204623647</v>
      </c>
      <c r="AM151" s="16">
        <f>IF($K$15="",$AK151,IF($K$15&gt;$AJ151,$AK151,VLOOKUP($C6,'Fixed - Other'!$A$69:$C$77,3,FALSE)*$AK151))</f>
        <v>6159062.8204623647</v>
      </c>
      <c r="AN151" s="16">
        <f>IF($K$16="",$AK151,IF($K$16&gt;$AJ151,$AK151,VLOOKUP($C6,'Fixed - Other'!$A$69:$C$77,3,FALSE)*$AK151))</f>
        <v>6159062.8204623647</v>
      </c>
      <c r="AO151" s="16">
        <f>IF($K$17="",$AK151,IF($K$17&gt;$AJ151,$AK151,VLOOKUP($C6,'Fixed - Other'!$A$69:$C$77,3,FALSE)*$AK151))</f>
        <v>6159062.8204623647</v>
      </c>
      <c r="AP151" s="16">
        <f>IF($K$18="",$AK151,IF($K$18&gt;$AJ151,$AK151,VLOOKUP($C6,'Fixed - Other'!$A$69:$C$77,3,FALSE)*$AK151))</f>
        <v>6159062.8204623647</v>
      </c>
      <c r="AQ151" s="16">
        <f>IF($K$19="",$AK151,IF($K$19&gt;$AJ151,$AK151,VLOOKUP($C6,'Fixed - Other'!$A$69:$C$77,3,FALSE)*$AK151))</f>
        <v>6159062.8204623647</v>
      </c>
      <c r="AS151" s="20">
        <v>2024</v>
      </c>
      <c r="AT151" s="16">
        <f t="shared" si="57"/>
        <v>6159062.8204623647</v>
      </c>
      <c r="AU151" s="16">
        <f t="shared" si="58"/>
        <v>6159062.8204623647</v>
      </c>
      <c r="AV151" s="16">
        <f t="shared" si="59"/>
        <v>6159062.8204623647</v>
      </c>
      <c r="AW151" s="16">
        <f t="shared" si="60"/>
        <v>6159062.8204623647</v>
      </c>
      <c r="AX151" s="136">
        <f t="shared" si="61"/>
        <v>6159062.8204623647</v>
      </c>
      <c r="AY151" s="16">
        <f t="shared" si="62"/>
        <v>0</v>
      </c>
      <c r="BA151" s="120"/>
      <c r="BB151" s="138"/>
      <c r="BC151" s="138"/>
      <c r="BD151" s="138"/>
      <c r="BE151" s="138"/>
      <c r="BF151" s="138"/>
      <c r="BG151" s="138"/>
      <c r="BI151" s="120"/>
      <c r="BJ151" s="138"/>
      <c r="BK151" s="138"/>
      <c r="BL151" s="138"/>
      <c r="BM151" s="138"/>
      <c r="BN151" s="138"/>
      <c r="BO151" s="138"/>
    </row>
    <row r="152" spans="1:67">
      <c r="A152" s="67"/>
      <c r="B152" s="67"/>
      <c r="C152" s="67"/>
      <c r="D152" s="67"/>
      <c r="E152" s="67"/>
      <c r="F152" s="67"/>
      <c r="G152" s="67"/>
      <c r="H152" s="20">
        <v>2025</v>
      </c>
      <c r="I152" s="16">
        <f t="shared" si="50"/>
        <v>11033094.620427838</v>
      </c>
      <c r="J152" s="16">
        <f t="shared" si="50"/>
        <v>11033094.620427838</v>
      </c>
      <c r="K152" s="16">
        <f t="shared" si="50"/>
        <v>0</v>
      </c>
      <c r="L152" s="16">
        <f t="shared" si="50"/>
        <v>0</v>
      </c>
      <c r="M152" s="16">
        <f t="shared" si="50"/>
        <v>6282244.0768716112</v>
      </c>
      <c r="N152" s="16">
        <f t="shared" si="50"/>
        <v>0</v>
      </c>
      <c r="O152" s="67"/>
      <c r="P152" s="67"/>
      <c r="Q152" s="67"/>
      <c r="R152" s="67"/>
      <c r="S152" s="20">
        <v>2025</v>
      </c>
      <c r="T152" s="84">
        <f>HLOOKUP($S152,'Fixed - Other'!$A$61:$AE$64,2,FALSE)</f>
        <v>4750850.5435562264</v>
      </c>
      <c r="U152" s="16">
        <f>IF($K$14="",$T152,IF($K$14&gt;$S152,$T152,VLOOKUP($C6,'Fixed - Other'!$A$69:$C$77,3,FALSE)*$T152))</f>
        <v>4750850.5435562264</v>
      </c>
      <c r="V152" s="16">
        <f>IF($K$15="",$T152,IF($K$15&gt;$S152,$T152,VLOOKUP($C6,'Fixed - Other'!$A$69:$C$77,3,FALSE)*$T152))</f>
        <v>4750850.5435562264</v>
      </c>
      <c r="W152" s="16">
        <f>IF($K$16="",$T152,IF($K$16&gt;$S152,$T152,VLOOKUP($C6,'Fixed - Other'!$A$69:$C$77,3,FALSE)*$T152))</f>
        <v>4750850.5435562264</v>
      </c>
      <c r="X152" s="16">
        <f>IF($K$17="",$T152,IF($K$17&gt;$S152,$T152,VLOOKUP($C6,'Fixed - Other'!$A$69:$C$77,3,FALSE)*$T152))</f>
        <v>4750850.5435562264</v>
      </c>
      <c r="Y152" s="16">
        <f>IF($K$18="",$T152,IF($K$18&gt;$S152,$T152,VLOOKUP($C6,'Fixed - Other'!$A$69:$C$77,3,FALSE)*$T152))</f>
        <v>4750850.5435562264</v>
      </c>
      <c r="Z152" s="16">
        <f>IF($K$19="",$T152,IF($K$19&gt;$S152,$T152,VLOOKUP($C6,'Fixed - Other'!$A$69:$C$77,3,FALSE)*$T152))</f>
        <v>4750850.5435562264</v>
      </c>
      <c r="AB152" s="20">
        <v>2025</v>
      </c>
      <c r="AC152" s="16">
        <f t="shared" si="51"/>
        <v>4750850.5435562264</v>
      </c>
      <c r="AD152" s="16">
        <f t="shared" si="52"/>
        <v>4750850.5435562264</v>
      </c>
      <c r="AE152" s="16">
        <f t="shared" si="53"/>
        <v>0</v>
      </c>
      <c r="AF152" s="16">
        <f t="shared" si="54"/>
        <v>0</v>
      </c>
      <c r="AG152" s="136">
        <f t="shared" si="55"/>
        <v>0</v>
      </c>
      <c r="AH152" s="16">
        <f t="shared" si="56"/>
        <v>0</v>
      </c>
      <c r="AJ152" s="20">
        <v>2025</v>
      </c>
      <c r="AK152" s="84">
        <f>HLOOKUP($S152,'Fixed - Other'!$A$61:$AE$64,3,FALSE)</f>
        <v>6282244.0768716112</v>
      </c>
      <c r="AL152" s="16">
        <f>IF($K$14="",$AK152,IF($K$14&gt;$AJ152,$AK152,VLOOKUP($C6,'Fixed - Other'!$A$69:$C$77,3,FALSE)*$AK152))</f>
        <v>6282244.0768716112</v>
      </c>
      <c r="AM152" s="16">
        <f>IF($K$15="",$AK152,IF($K$15&gt;$AJ152,$AK152,VLOOKUP($C6,'Fixed - Other'!$A$69:$C$77,3,FALSE)*$AK152))</f>
        <v>6282244.0768716112</v>
      </c>
      <c r="AN152" s="16">
        <f>IF($K$16="",$AK152,IF($K$16&gt;$AJ152,$AK152,VLOOKUP($C6,'Fixed - Other'!$A$69:$C$77,3,FALSE)*$AK152))</f>
        <v>6282244.0768716112</v>
      </c>
      <c r="AO152" s="16">
        <f>IF($K$17="",$AK152,IF($K$17&gt;$AJ152,$AK152,VLOOKUP($C6,'Fixed - Other'!$A$69:$C$77,3,FALSE)*$AK152))</f>
        <v>6282244.0768716112</v>
      </c>
      <c r="AP152" s="16">
        <f>IF($K$18="",$AK152,IF($K$18&gt;$AJ152,$AK152,VLOOKUP($C6,'Fixed - Other'!$A$69:$C$77,3,FALSE)*$AK152))</f>
        <v>6282244.0768716112</v>
      </c>
      <c r="AQ152" s="16">
        <f>IF($K$19="",$AK152,IF($K$19&gt;$AJ152,$AK152,VLOOKUP($C6,'Fixed - Other'!$A$69:$C$77,3,FALSE)*$AK152))</f>
        <v>6282244.0768716112</v>
      </c>
      <c r="AS152" s="20">
        <v>2025</v>
      </c>
      <c r="AT152" s="16">
        <f t="shared" si="57"/>
        <v>6282244.0768716112</v>
      </c>
      <c r="AU152" s="16">
        <f t="shared" si="58"/>
        <v>6282244.0768716112</v>
      </c>
      <c r="AV152" s="16">
        <f t="shared" si="59"/>
        <v>0</v>
      </c>
      <c r="AW152" s="16">
        <f t="shared" si="60"/>
        <v>0</v>
      </c>
      <c r="AX152" s="136">
        <f t="shared" si="61"/>
        <v>6282244.0768716112</v>
      </c>
      <c r="AY152" s="16">
        <f t="shared" si="62"/>
        <v>0</v>
      </c>
      <c r="BA152" s="120"/>
      <c r="BB152" s="138"/>
      <c r="BC152" s="138"/>
      <c r="BD152" s="138"/>
      <c r="BE152" s="138"/>
      <c r="BF152" s="138"/>
      <c r="BG152" s="138"/>
      <c r="BI152" s="120"/>
      <c r="BJ152" s="138"/>
      <c r="BK152" s="138"/>
      <c r="BL152" s="138"/>
      <c r="BM152" s="138"/>
      <c r="BN152" s="138"/>
      <c r="BO152" s="138"/>
    </row>
    <row r="153" spans="1:67">
      <c r="A153" s="67"/>
      <c r="B153" s="67"/>
      <c r="C153" s="67"/>
      <c r="D153" s="67"/>
      <c r="E153" s="67"/>
      <c r="F153" s="67"/>
      <c r="G153" s="67"/>
      <c r="H153" s="20">
        <v>2026</v>
      </c>
      <c r="I153" s="16">
        <f t="shared" si="50"/>
        <v>11253756.512836395</v>
      </c>
      <c r="J153" s="16">
        <f t="shared" si="50"/>
        <v>0</v>
      </c>
      <c r="K153" s="16">
        <f t="shared" si="50"/>
        <v>0</v>
      </c>
      <c r="L153" s="16">
        <f t="shared" si="50"/>
        <v>0</v>
      </c>
      <c r="M153" s="16">
        <f t="shared" si="50"/>
        <v>6407888.958409043</v>
      </c>
      <c r="N153" s="16">
        <f t="shared" si="50"/>
        <v>0</v>
      </c>
      <c r="O153" s="67"/>
      <c r="P153" s="67"/>
      <c r="Q153" s="67"/>
      <c r="R153" s="67"/>
      <c r="S153" s="20">
        <v>2026</v>
      </c>
      <c r="T153" s="84">
        <f>HLOOKUP($S153,'Fixed - Other'!$A$61:$AE$64,2,FALSE)</f>
        <v>4845867.5544273518</v>
      </c>
      <c r="U153" s="16">
        <f>IF($K$14="",$T153,IF($K$14&gt;$S153,$T153,VLOOKUP($C6,'Fixed - Other'!$A$69:$C$77,3,FALSE)*$T153))</f>
        <v>4845867.5544273518</v>
      </c>
      <c r="V153" s="16">
        <f>IF($K$15="",$T153,IF($K$15&gt;$S153,$T153,VLOOKUP($C6,'Fixed - Other'!$A$69:$C$77,3,FALSE)*$T153))</f>
        <v>4845867.5544273518</v>
      </c>
      <c r="W153" s="16">
        <f>IF($K$16="",$T153,IF($K$16&gt;$S153,$T153,VLOOKUP($C6,'Fixed - Other'!$A$69:$C$77,3,FALSE)*$T153))</f>
        <v>4845867.5544273518</v>
      </c>
      <c r="X153" s="16">
        <f>IF($K$17="",$T153,IF($K$17&gt;$S153,$T153,VLOOKUP($C6,'Fixed - Other'!$A$69:$C$77,3,FALSE)*$T153))</f>
        <v>4845867.5544273518</v>
      </c>
      <c r="Y153" s="16">
        <f>IF($K$18="",$T153,IF($K$18&gt;$S153,$T153,VLOOKUP($C6,'Fixed - Other'!$A$69:$C$77,3,FALSE)*$T153))</f>
        <v>4845867.5544273518</v>
      </c>
      <c r="Z153" s="16">
        <f>IF($K$19="",$T153,IF($K$19&gt;$S153,$T153,VLOOKUP($C6,'Fixed - Other'!$A$69:$C$77,3,FALSE)*$T153))</f>
        <v>4845867.5544273518</v>
      </c>
      <c r="AB153" s="20">
        <v>2026</v>
      </c>
      <c r="AC153" s="16">
        <f t="shared" si="51"/>
        <v>4845867.5544273518</v>
      </c>
      <c r="AD153" s="16">
        <f t="shared" si="52"/>
        <v>0</v>
      </c>
      <c r="AE153" s="16">
        <f t="shared" si="53"/>
        <v>0</v>
      </c>
      <c r="AF153" s="16">
        <f t="shared" si="54"/>
        <v>0</v>
      </c>
      <c r="AG153" s="136">
        <f t="shared" si="55"/>
        <v>0</v>
      </c>
      <c r="AH153" s="16">
        <f t="shared" si="56"/>
        <v>0</v>
      </c>
      <c r="AJ153" s="20">
        <v>2026</v>
      </c>
      <c r="AK153" s="84">
        <f>HLOOKUP($S153,'Fixed - Other'!$A$61:$AE$64,3,FALSE)</f>
        <v>6407888.958409043</v>
      </c>
      <c r="AL153" s="16">
        <f>IF($K$14="",$AK153,IF($K$14&gt;$AJ153,$AK153,VLOOKUP($C6,'Fixed - Other'!$A$69:$C$77,3,FALSE)*$AK153))</f>
        <v>6407888.958409043</v>
      </c>
      <c r="AM153" s="16">
        <f>IF($K$15="",$AK153,IF($K$15&gt;$AJ153,$AK153,VLOOKUP($C6,'Fixed - Other'!$A$69:$C$77,3,FALSE)*$AK153))</f>
        <v>6407888.958409043</v>
      </c>
      <c r="AN153" s="16">
        <f>IF($K$16="",$AK153,IF($K$16&gt;$AJ153,$AK153,VLOOKUP($C6,'Fixed - Other'!$A$69:$C$77,3,FALSE)*$AK153))</f>
        <v>6407888.958409043</v>
      </c>
      <c r="AO153" s="16">
        <f>IF($K$17="",$AK153,IF($K$17&gt;$AJ153,$AK153,VLOOKUP($C6,'Fixed - Other'!$A$69:$C$77,3,FALSE)*$AK153))</f>
        <v>6407888.958409043</v>
      </c>
      <c r="AP153" s="16">
        <f>IF($K$18="",$AK153,IF($K$18&gt;$AJ153,$AK153,VLOOKUP($C6,'Fixed - Other'!$A$69:$C$77,3,FALSE)*$AK153))</f>
        <v>6407888.958409043</v>
      </c>
      <c r="AQ153" s="16">
        <f>IF($K$19="",$AK153,IF($K$19&gt;$AJ153,$AK153,VLOOKUP($C6,'Fixed - Other'!$A$69:$C$77,3,FALSE)*$AK153))</f>
        <v>6407888.958409043</v>
      </c>
      <c r="AS153" s="20">
        <v>2026</v>
      </c>
      <c r="AT153" s="16">
        <f t="shared" si="57"/>
        <v>6407888.958409043</v>
      </c>
      <c r="AU153" s="16">
        <f t="shared" si="58"/>
        <v>0</v>
      </c>
      <c r="AV153" s="16">
        <f t="shared" si="59"/>
        <v>0</v>
      </c>
      <c r="AW153" s="16">
        <f t="shared" si="60"/>
        <v>0</v>
      </c>
      <c r="AX153" s="136">
        <f t="shared" si="61"/>
        <v>6407888.958409043</v>
      </c>
      <c r="AY153" s="16">
        <f t="shared" si="62"/>
        <v>0</v>
      </c>
      <c r="BA153" s="120"/>
      <c r="BB153" s="138"/>
      <c r="BC153" s="138"/>
      <c r="BD153" s="138"/>
      <c r="BE153" s="138"/>
      <c r="BF153" s="138"/>
      <c r="BG153" s="138"/>
      <c r="BI153" s="120"/>
      <c r="BJ153" s="138"/>
      <c r="BK153" s="138"/>
      <c r="BL153" s="138"/>
      <c r="BM153" s="138"/>
      <c r="BN153" s="138"/>
      <c r="BO153" s="138"/>
    </row>
    <row r="154" spans="1:67">
      <c r="A154" s="67"/>
      <c r="B154" s="67"/>
      <c r="C154" s="67"/>
      <c r="D154" s="67"/>
      <c r="E154" s="67"/>
      <c r="F154" s="67"/>
      <c r="G154" s="67"/>
      <c r="H154" s="20">
        <v>2027</v>
      </c>
      <c r="I154" s="16">
        <f t="shared" si="50"/>
        <v>0</v>
      </c>
      <c r="J154" s="16">
        <f t="shared" si="50"/>
        <v>0</v>
      </c>
      <c r="K154" s="16">
        <f t="shared" si="50"/>
        <v>0</v>
      </c>
      <c r="L154" s="16">
        <f t="shared" si="50"/>
        <v>0</v>
      </c>
      <c r="M154" s="16">
        <f t="shared" si="50"/>
        <v>6536046.7375772242</v>
      </c>
      <c r="N154" s="16">
        <f t="shared" si="50"/>
        <v>0</v>
      </c>
      <c r="O154" s="67"/>
      <c r="P154" s="67"/>
      <c r="Q154" s="67"/>
      <c r="R154" s="67"/>
      <c r="S154" s="20">
        <v>2027</v>
      </c>
      <c r="T154" s="84">
        <f>HLOOKUP($S154,'Fixed - Other'!$A$61:$AE$64,2,FALSE)</f>
        <v>4942784.905515898</v>
      </c>
      <c r="U154" s="16">
        <f>IF($K$14="",$T154,IF($K$14&gt;$S154,$T154,VLOOKUP($C6,'Fixed - Other'!$A$69:$C$77,3,FALSE)*$T154))</f>
        <v>4942784.905515898</v>
      </c>
      <c r="V154" s="16">
        <f>IF($K$15="",$T154,IF($K$15&gt;$S154,$T154,VLOOKUP($C6,'Fixed - Other'!$A$69:$C$77,3,FALSE)*$T154))</f>
        <v>4942784.905515898</v>
      </c>
      <c r="W154" s="16">
        <f>IF($K$16="",$T154,IF($K$16&gt;$S154,$T154,VLOOKUP($C6,'Fixed - Other'!$A$69:$C$77,3,FALSE)*$T154))</f>
        <v>4942784.905515898</v>
      </c>
      <c r="X154" s="16">
        <f>IF($K$17="",$T154,IF($K$17&gt;$S154,$T154,VLOOKUP($C6,'Fixed - Other'!$A$69:$C$77,3,FALSE)*$T154))</f>
        <v>4942784.905515898</v>
      </c>
      <c r="Y154" s="16">
        <f>IF($K$18="",$T154,IF($K$18&gt;$S154,$T154,VLOOKUP($C6,'Fixed - Other'!$A$69:$C$77,3,FALSE)*$T154))</f>
        <v>4942784.905515898</v>
      </c>
      <c r="Z154" s="16">
        <f>IF($K$19="",$T154,IF($K$19&gt;$S154,$T154,VLOOKUP($C6,'Fixed - Other'!$A$69:$C$77,3,FALSE)*$T154))</f>
        <v>4942784.905515898</v>
      </c>
      <c r="AB154" s="20">
        <v>2027</v>
      </c>
      <c r="AC154" s="16">
        <f t="shared" si="51"/>
        <v>0</v>
      </c>
      <c r="AD154" s="16">
        <f t="shared" si="52"/>
        <v>0</v>
      </c>
      <c r="AE154" s="16">
        <f t="shared" si="53"/>
        <v>0</v>
      </c>
      <c r="AF154" s="16">
        <f t="shared" si="54"/>
        <v>0</v>
      </c>
      <c r="AG154" s="136">
        <f t="shared" si="55"/>
        <v>0</v>
      </c>
      <c r="AH154" s="16">
        <f t="shared" si="56"/>
        <v>0</v>
      </c>
      <c r="AJ154" s="20">
        <v>2027</v>
      </c>
      <c r="AK154" s="84">
        <f>HLOOKUP($S154,'Fixed - Other'!$A$61:$AE$64,3,FALSE)</f>
        <v>6536046.7375772242</v>
      </c>
      <c r="AL154" s="16">
        <f>IF($K$14="",$AK154,IF($K$14&gt;$AJ154,$AK154,VLOOKUP($C6,'Fixed - Other'!$A$69:$C$77,3,FALSE)*$AK154))</f>
        <v>6536046.7375772242</v>
      </c>
      <c r="AM154" s="16">
        <f>IF($K$15="",$AK154,IF($K$15&gt;$AJ154,$AK154,VLOOKUP($C6,'Fixed - Other'!$A$69:$C$77,3,FALSE)*$AK154))</f>
        <v>6536046.7375772242</v>
      </c>
      <c r="AN154" s="16">
        <f>IF($K$16="",$AK154,IF($K$16&gt;$AJ154,$AK154,VLOOKUP($C6,'Fixed - Other'!$A$69:$C$77,3,FALSE)*$AK154))</f>
        <v>6536046.7375772242</v>
      </c>
      <c r="AO154" s="16">
        <f>IF($K$17="",$AK154,IF($K$17&gt;$AJ154,$AK154,VLOOKUP($C6,'Fixed - Other'!$A$69:$C$77,3,FALSE)*$AK154))</f>
        <v>6536046.7375772242</v>
      </c>
      <c r="AP154" s="16">
        <f>IF($K$18="",$AK154,IF($K$18&gt;$AJ154,$AK154,VLOOKUP($C6,'Fixed - Other'!$A$69:$C$77,3,FALSE)*$AK154))</f>
        <v>6536046.7375772242</v>
      </c>
      <c r="AQ154" s="16">
        <f>IF($K$19="",$AK154,IF($K$19&gt;$AJ154,$AK154,VLOOKUP($C6,'Fixed - Other'!$A$69:$C$77,3,FALSE)*$AK154))</f>
        <v>6536046.7375772242</v>
      </c>
      <c r="AS154" s="20">
        <v>2027</v>
      </c>
      <c r="AT154" s="16">
        <f t="shared" si="57"/>
        <v>0</v>
      </c>
      <c r="AU154" s="16">
        <f t="shared" si="58"/>
        <v>0</v>
      </c>
      <c r="AV154" s="16">
        <f t="shared" si="59"/>
        <v>0</v>
      </c>
      <c r="AW154" s="16">
        <f t="shared" si="60"/>
        <v>0</v>
      </c>
      <c r="AX154" s="136">
        <f t="shared" si="61"/>
        <v>6536046.7375772242</v>
      </c>
      <c r="AY154" s="16">
        <f t="shared" si="62"/>
        <v>0</v>
      </c>
      <c r="BA154" s="120"/>
      <c r="BB154" s="138"/>
      <c r="BC154" s="138"/>
      <c r="BD154" s="138"/>
      <c r="BE154" s="138"/>
      <c r="BF154" s="138"/>
      <c r="BG154" s="138"/>
      <c r="BI154" s="120"/>
      <c r="BJ154" s="138"/>
      <c r="BK154" s="138"/>
      <c r="BL154" s="138"/>
      <c r="BM154" s="138"/>
      <c r="BN154" s="138"/>
      <c r="BO154" s="138"/>
    </row>
    <row r="155" spans="1:67">
      <c r="A155" s="67"/>
      <c r="B155" s="67"/>
      <c r="C155" s="67"/>
      <c r="D155" s="67"/>
      <c r="E155" s="67"/>
      <c r="F155" s="67"/>
      <c r="G155" s="67"/>
      <c r="H155" s="20">
        <v>2028</v>
      </c>
      <c r="I155" s="16">
        <f t="shared" si="50"/>
        <v>0</v>
      </c>
      <c r="J155" s="16">
        <f t="shared" si="50"/>
        <v>0</v>
      </c>
      <c r="K155" s="16">
        <f t="shared" si="50"/>
        <v>0</v>
      </c>
      <c r="L155" s="16">
        <f t="shared" si="50"/>
        <v>0</v>
      </c>
      <c r="M155" s="16">
        <f t="shared" si="50"/>
        <v>6666767.6723287702</v>
      </c>
      <c r="N155" s="16">
        <f t="shared" si="50"/>
        <v>0</v>
      </c>
      <c r="O155" s="67"/>
      <c r="P155" s="67"/>
      <c r="Q155" s="67"/>
      <c r="R155" s="67"/>
      <c r="S155" s="20">
        <v>2028</v>
      </c>
      <c r="T155" s="84">
        <f>HLOOKUP($S155,'Fixed - Other'!$A$61:$AE$64,2,FALSE)</f>
        <v>5041640.6036262177</v>
      </c>
      <c r="U155" s="16">
        <f>IF($K$14="",$T155,IF($K$14&gt;$S155,$T155,VLOOKUP($C6,'Fixed - Other'!$A$69:$C$77,3,FALSE)*$T155))</f>
        <v>5041640.6036262177</v>
      </c>
      <c r="V155" s="16">
        <f>IF($K$15="",$T155,IF($K$15&gt;$S155,$T155,VLOOKUP($C6,'Fixed - Other'!$A$69:$C$77,3,FALSE)*$T155))</f>
        <v>5041640.6036262177</v>
      </c>
      <c r="W155" s="16">
        <f>IF($K$16="",$T155,IF($K$16&gt;$S155,$T155,VLOOKUP($C6,'Fixed - Other'!$A$69:$C$77,3,FALSE)*$T155))</f>
        <v>5041640.6036262177</v>
      </c>
      <c r="X155" s="16">
        <f>IF($K$17="",$T155,IF($K$17&gt;$S155,$T155,VLOOKUP($C6,'Fixed - Other'!$A$69:$C$77,3,FALSE)*$T155))</f>
        <v>5041640.6036262177</v>
      </c>
      <c r="Y155" s="16">
        <f>IF($K$18="",$T155,IF($K$18&gt;$S155,$T155,VLOOKUP($C6,'Fixed - Other'!$A$69:$C$77,3,FALSE)*$T155))</f>
        <v>5041640.6036262177</v>
      </c>
      <c r="Z155" s="16">
        <f>IF($K$19="",$T155,IF($K$19&gt;$S155,$T155,VLOOKUP($C6,'Fixed - Other'!$A$69:$C$77,3,FALSE)*$T155))</f>
        <v>5041640.6036262177</v>
      </c>
      <c r="AB155" s="20">
        <v>2028</v>
      </c>
      <c r="AC155" s="16">
        <f t="shared" si="51"/>
        <v>0</v>
      </c>
      <c r="AD155" s="16">
        <f t="shared" si="52"/>
        <v>0</v>
      </c>
      <c r="AE155" s="16">
        <f t="shared" si="53"/>
        <v>0</v>
      </c>
      <c r="AF155" s="16">
        <f t="shared" si="54"/>
        <v>0</v>
      </c>
      <c r="AG155" s="136">
        <f t="shared" si="55"/>
        <v>0</v>
      </c>
      <c r="AH155" s="16">
        <f t="shared" si="56"/>
        <v>0</v>
      </c>
      <c r="AJ155" s="20">
        <v>2028</v>
      </c>
      <c r="AK155" s="84">
        <f>HLOOKUP($S155,'Fixed - Other'!$A$61:$AE$64,3,FALSE)</f>
        <v>6666767.6723287702</v>
      </c>
      <c r="AL155" s="16">
        <f>IF($K$14="",$AK155,IF($K$14&gt;$AJ155,$AK155,VLOOKUP($C6,'Fixed - Other'!$A$69:$C$77,3,FALSE)*$AK155))</f>
        <v>6666767.6723287702</v>
      </c>
      <c r="AM155" s="16">
        <f>IF($K$15="",$AK155,IF($K$15&gt;$AJ155,$AK155,VLOOKUP($C6,'Fixed - Other'!$A$69:$C$77,3,FALSE)*$AK155))</f>
        <v>6666767.6723287702</v>
      </c>
      <c r="AN155" s="16">
        <f>IF($K$16="",$AK155,IF($K$16&gt;$AJ155,$AK155,VLOOKUP($C6,'Fixed - Other'!$A$69:$C$77,3,FALSE)*$AK155))</f>
        <v>6666767.6723287702</v>
      </c>
      <c r="AO155" s="16">
        <f>IF($K$17="",$AK155,IF($K$17&gt;$AJ155,$AK155,VLOOKUP($C6,'Fixed - Other'!$A$69:$C$77,3,FALSE)*$AK155))</f>
        <v>6666767.6723287702</v>
      </c>
      <c r="AP155" s="16">
        <f>IF($K$18="",$AK155,IF($K$18&gt;$AJ155,$AK155,VLOOKUP($C6,'Fixed - Other'!$A$69:$C$77,3,FALSE)*$AK155))</f>
        <v>6666767.6723287702</v>
      </c>
      <c r="AQ155" s="16">
        <f>IF($K$19="",$AK155,IF($K$19&gt;$AJ155,$AK155,VLOOKUP($C6,'Fixed - Other'!$A$69:$C$77,3,FALSE)*$AK155))</f>
        <v>6666767.6723287702</v>
      </c>
      <c r="AS155" s="20">
        <v>2028</v>
      </c>
      <c r="AT155" s="16">
        <f t="shared" si="57"/>
        <v>0</v>
      </c>
      <c r="AU155" s="16">
        <f t="shared" si="58"/>
        <v>0</v>
      </c>
      <c r="AV155" s="16">
        <f t="shared" si="59"/>
        <v>0</v>
      </c>
      <c r="AW155" s="16">
        <f t="shared" si="60"/>
        <v>0</v>
      </c>
      <c r="AX155" s="136">
        <f t="shared" si="61"/>
        <v>6666767.6723287702</v>
      </c>
      <c r="AY155" s="16">
        <f t="shared" si="62"/>
        <v>0</v>
      </c>
      <c r="BA155" s="120"/>
      <c r="BB155" s="138"/>
      <c r="BC155" s="138"/>
      <c r="BD155" s="138"/>
      <c r="BE155" s="138"/>
      <c r="BF155" s="138"/>
      <c r="BG155" s="138"/>
      <c r="BI155" s="120"/>
      <c r="BJ155" s="138"/>
      <c r="BK155" s="138"/>
      <c r="BL155" s="138"/>
      <c r="BM155" s="138"/>
      <c r="BN155" s="138"/>
      <c r="BO155" s="138"/>
    </row>
    <row r="156" spans="1:67">
      <c r="A156" s="67"/>
      <c r="B156" s="67"/>
      <c r="C156" s="67"/>
      <c r="D156" s="67"/>
      <c r="E156" s="67"/>
      <c r="F156" s="67"/>
      <c r="G156" s="67"/>
      <c r="H156" s="20">
        <v>2029</v>
      </c>
      <c r="I156" s="16">
        <f t="shared" si="50"/>
        <v>0</v>
      </c>
      <c r="J156" s="16">
        <f t="shared" si="50"/>
        <v>0</v>
      </c>
      <c r="K156" s="16">
        <f t="shared" si="50"/>
        <v>0</v>
      </c>
      <c r="L156" s="16">
        <f t="shared" si="50"/>
        <v>0</v>
      </c>
      <c r="M156" s="16">
        <f t="shared" si="50"/>
        <v>6800103.0257753432</v>
      </c>
      <c r="N156" s="16">
        <f t="shared" si="50"/>
        <v>0</v>
      </c>
      <c r="O156" s="67"/>
      <c r="P156" s="67"/>
      <c r="Q156" s="67"/>
      <c r="R156" s="67"/>
      <c r="S156" s="20">
        <v>2029</v>
      </c>
      <c r="T156" s="84">
        <f>HLOOKUP($S156,'Fixed - Other'!$A$61:$AE$64,2,FALSE)</f>
        <v>5142473.4156987406</v>
      </c>
      <c r="U156" s="16">
        <f>IF($K$14="",$T156,IF($K$14&gt;$S156,$T156,VLOOKUP($C6,'Fixed - Other'!$A$69:$C$77,3,FALSE)*$T156))</f>
        <v>5142473.4156987406</v>
      </c>
      <c r="V156" s="16">
        <f>IF($K$15="",$T156,IF($K$15&gt;$S156,$T156,VLOOKUP($C6,'Fixed - Other'!$A$69:$C$77,3,FALSE)*$T156))</f>
        <v>5142473.4156987406</v>
      </c>
      <c r="W156" s="16">
        <f>IF($K$16="",$T156,IF($K$16&gt;$S156,$T156,VLOOKUP($C6,'Fixed - Other'!$A$69:$C$77,3,FALSE)*$T156))</f>
        <v>5142473.4156987406</v>
      </c>
      <c r="X156" s="16">
        <f>IF($K$17="",$T156,IF($K$17&gt;$S156,$T156,VLOOKUP($C6,'Fixed - Other'!$A$69:$C$77,3,FALSE)*$T156))</f>
        <v>5142473.4156987406</v>
      </c>
      <c r="Y156" s="16">
        <f>IF($K$18="",$T156,IF($K$18&gt;$S156,$T156,VLOOKUP($C6,'Fixed - Other'!$A$69:$C$77,3,FALSE)*$T156))</f>
        <v>5142473.4156987406</v>
      </c>
      <c r="Z156" s="16">
        <f>IF($K$19="",$T156,IF($K$19&gt;$S156,$T156,VLOOKUP($C6,'Fixed - Other'!$A$69:$C$77,3,FALSE)*$T156))</f>
        <v>5142473.4156987406</v>
      </c>
      <c r="AB156" s="20">
        <v>2029</v>
      </c>
      <c r="AC156" s="16">
        <f t="shared" si="51"/>
        <v>0</v>
      </c>
      <c r="AD156" s="16">
        <f t="shared" si="52"/>
        <v>0</v>
      </c>
      <c r="AE156" s="16">
        <f t="shared" si="53"/>
        <v>0</v>
      </c>
      <c r="AF156" s="16">
        <f t="shared" si="54"/>
        <v>0</v>
      </c>
      <c r="AG156" s="136">
        <f t="shared" si="55"/>
        <v>0</v>
      </c>
      <c r="AH156" s="16">
        <f t="shared" si="56"/>
        <v>0</v>
      </c>
      <c r="AJ156" s="20">
        <v>2029</v>
      </c>
      <c r="AK156" s="84">
        <f>HLOOKUP($S156,'Fixed - Other'!$A$61:$AE$64,3,FALSE)</f>
        <v>6800103.0257753432</v>
      </c>
      <c r="AL156" s="16">
        <f>IF($K$14="",$AK156,IF($K$14&gt;$AJ156,$AK156,VLOOKUP($C6,'Fixed - Other'!$A$69:$C$77,3,FALSE)*$AK156))</f>
        <v>6800103.0257753432</v>
      </c>
      <c r="AM156" s="16">
        <f>IF($K$15="",$AK156,IF($K$15&gt;$AJ156,$AK156,VLOOKUP($C6,'Fixed - Other'!$A$69:$C$77,3,FALSE)*$AK156))</f>
        <v>6800103.0257753432</v>
      </c>
      <c r="AN156" s="16">
        <f>IF($K$16="",$AK156,IF($K$16&gt;$AJ156,$AK156,VLOOKUP($C6,'Fixed - Other'!$A$69:$C$77,3,FALSE)*$AK156))</f>
        <v>6800103.0257753432</v>
      </c>
      <c r="AO156" s="16">
        <f>IF($K$17="",$AK156,IF($K$17&gt;$AJ156,$AK156,VLOOKUP($C6,'Fixed - Other'!$A$69:$C$77,3,FALSE)*$AK156))</f>
        <v>6800103.0257753432</v>
      </c>
      <c r="AP156" s="16">
        <f>IF($K$18="",$AK156,IF($K$18&gt;$AJ156,$AK156,VLOOKUP($C6,'Fixed - Other'!$A$69:$C$77,3,FALSE)*$AK156))</f>
        <v>6800103.0257753432</v>
      </c>
      <c r="AQ156" s="16">
        <f>IF($K$19="",$AK156,IF($K$19&gt;$AJ156,$AK156,VLOOKUP($C6,'Fixed - Other'!$A$69:$C$77,3,FALSE)*$AK156))</f>
        <v>6800103.0257753432</v>
      </c>
      <c r="AS156" s="20">
        <v>2029</v>
      </c>
      <c r="AT156" s="16">
        <f t="shared" si="57"/>
        <v>0</v>
      </c>
      <c r="AU156" s="16">
        <f t="shared" si="58"/>
        <v>0</v>
      </c>
      <c r="AV156" s="16">
        <f t="shared" si="59"/>
        <v>0</v>
      </c>
      <c r="AW156" s="16">
        <f t="shared" si="60"/>
        <v>0</v>
      </c>
      <c r="AX156" s="136">
        <f t="shared" si="61"/>
        <v>6800103.0257753432</v>
      </c>
      <c r="AY156" s="16">
        <f t="shared" si="62"/>
        <v>0</v>
      </c>
      <c r="BA156" s="120"/>
      <c r="BB156" s="138"/>
      <c r="BC156" s="138"/>
      <c r="BD156" s="138"/>
      <c r="BE156" s="138"/>
      <c r="BF156" s="138"/>
      <c r="BG156" s="138"/>
      <c r="BI156" s="120"/>
      <c r="BJ156" s="138"/>
      <c r="BK156" s="138"/>
      <c r="BL156" s="138"/>
      <c r="BM156" s="138"/>
      <c r="BN156" s="138"/>
      <c r="BO156" s="138"/>
    </row>
    <row r="157" spans="1:67">
      <c r="A157" s="67"/>
      <c r="B157" s="67"/>
      <c r="C157" s="67"/>
      <c r="D157" s="67"/>
      <c r="E157" s="67"/>
      <c r="F157" s="67"/>
      <c r="G157" s="67"/>
      <c r="H157" s="20">
        <v>2030</v>
      </c>
      <c r="I157" s="16">
        <f t="shared" si="50"/>
        <v>0</v>
      </c>
      <c r="J157" s="16">
        <f t="shared" si="50"/>
        <v>0</v>
      </c>
      <c r="K157" s="16">
        <f t="shared" si="50"/>
        <v>0</v>
      </c>
      <c r="L157" s="16">
        <f t="shared" si="50"/>
        <v>0</v>
      </c>
      <c r="M157" s="16">
        <f t="shared" si="50"/>
        <v>6936105.0862908531</v>
      </c>
      <c r="N157" s="16">
        <f t="shared" si="50"/>
        <v>0</v>
      </c>
      <c r="O157" s="67"/>
      <c r="P157" s="67"/>
      <c r="Q157" s="67"/>
      <c r="R157" s="67"/>
      <c r="S157" s="20">
        <v>2030</v>
      </c>
      <c r="T157" s="84">
        <f>HLOOKUP($S157,'Fixed - Other'!$A$61:$AE$64,2,FALSE)</f>
        <v>5245322.8840127178</v>
      </c>
      <c r="U157" s="16">
        <f>IF($K$14="",$T157,IF($K$14&gt;$S157,$T157,VLOOKUP($C6,'Fixed - Other'!$A$69:$C$77,3,FALSE)*$T157))</f>
        <v>5245322.8840127178</v>
      </c>
      <c r="V157" s="16">
        <f>IF($K$15="",$T157,IF($K$15&gt;$S157,$T157,VLOOKUP($C6,'Fixed - Other'!$A$69:$C$77,3,FALSE)*$T157))</f>
        <v>5245322.8840127178</v>
      </c>
      <c r="W157" s="16">
        <f>IF($K$16="",$T157,IF($K$16&gt;$S157,$T157,VLOOKUP($C6,'Fixed - Other'!$A$69:$C$77,3,FALSE)*$T157))</f>
        <v>5245322.8840127178</v>
      </c>
      <c r="X157" s="16">
        <f>IF($K$17="",$T157,IF($K$17&gt;$S157,$T157,VLOOKUP($C6,'Fixed - Other'!$A$69:$C$77,3,FALSE)*$T157))</f>
        <v>5245322.8840127178</v>
      </c>
      <c r="Y157" s="16">
        <f>IF($K$18="",$T157,IF($K$18&gt;$S157,$T157,VLOOKUP($C6,'Fixed - Other'!$A$69:$C$77,3,FALSE)*$T157))</f>
        <v>5245322.8840127178</v>
      </c>
      <c r="Z157" s="16">
        <f>IF($K$19="",$T157,IF($K$19&gt;$S157,$T157,VLOOKUP($C6,'Fixed - Other'!$A$69:$C$77,3,FALSE)*$T157))</f>
        <v>5245322.8840127178</v>
      </c>
      <c r="AB157" s="20">
        <v>2030</v>
      </c>
      <c r="AC157" s="16">
        <f t="shared" si="51"/>
        <v>0</v>
      </c>
      <c r="AD157" s="16">
        <f t="shared" si="52"/>
        <v>0</v>
      </c>
      <c r="AE157" s="16">
        <f t="shared" si="53"/>
        <v>0</v>
      </c>
      <c r="AF157" s="16">
        <f t="shared" si="54"/>
        <v>0</v>
      </c>
      <c r="AG157" s="136">
        <f t="shared" si="55"/>
        <v>0</v>
      </c>
      <c r="AH157" s="16">
        <f t="shared" si="56"/>
        <v>0</v>
      </c>
      <c r="AJ157" s="20">
        <v>2030</v>
      </c>
      <c r="AK157" s="84">
        <f>HLOOKUP($S157,'Fixed - Other'!$A$61:$AE$64,3,FALSE)</f>
        <v>6936105.0862908531</v>
      </c>
      <c r="AL157" s="16">
        <f>IF($K$14="",$AK157,IF($K$14&gt;$AJ157,$AK157,VLOOKUP($C6,'Fixed - Other'!$A$69:$C$77,3,FALSE)*$AK157))</f>
        <v>6936105.0862908531</v>
      </c>
      <c r="AM157" s="16">
        <f>IF($K$15="",$AK157,IF($K$15&gt;$AJ157,$AK157,VLOOKUP($C6,'Fixed - Other'!$A$69:$C$77,3,FALSE)*$AK157))</f>
        <v>6936105.0862908531</v>
      </c>
      <c r="AN157" s="16">
        <f>IF($K$16="",$AK157,IF($K$16&gt;$AJ157,$AK157,VLOOKUP($C6,'Fixed - Other'!$A$69:$C$77,3,FALSE)*$AK157))</f>
        <v>6936105.0862908531</v>
      </c>
      <c r="AO157" s="16">
        <f>IF($K$17="",$AK157,IF($K$17&gt;$AJ157,$AK157,VLOOKUP($C6,'Fixed - Other'!$A$69:$C$77,3,FALSE)*$AK157))</f>
        <v>6936105.0862908531</v>
      </c>
      <c r="AP157" s="16">
        <f>IF($K$18="",$AK157,IF($K$18&gt;$AJ157,$AK157,VLOOKUP($C6,'Fixed - Other'!$A$69:$C$77,3,FALSE)*$AK157))</f>
        <v>6936105.0862908531</v>
      </c>
      <c r="AQ157" s="16">
        <f>IF($K$19="",$AK157,IF($K$19&gt;$AJ157,$AK157,VLOOKUP($C6,'Fixed - Other'!$A$69:$C$77,3,FALSE)*$AK157))</f>
        <v>6936105.0862908531</v>
      </c>
      <c r="AS157" s="20">
        <v>2030</v>
      </c>
      <c r="AT157" s="16">
        <f t="shared" si="57"/>
        <v>0</v>
      </c>
      <c r="AU157" s="16">
        <f t="shared" si="58"/>
        <v>0</v>
      </c>
      <c r="AV157" s="16">
        <f t="shared" si="59"/>
        <v>0</v>
      </c>
      <c r="AW157" s="16">
        <f t="shared" si="60"/>
        <v>0</v>
      </c>
      <c r="AX157" s="136">
        <f t="shared" si="61"/>
        <v>6936105.0862908531</v>
      </c>
      <c r="AY157" s="16">
        <f t="shared" si="62"/>
        <v>0</v>
      </c>
      <c r="BA157" s="120"/>
      <c r="BB157" s="138"/>
      <c r="BC157" s="138"/>
      <c r="BD157" s="138"/>
      <c r="BE157" s="138"/>
      <c r="BF157" s="138"/>
      <c r="BG157" s="138"/>
      <c r="BI157" s="120"/>
      <c r="BJ157" s="138"/>
      <c r="BK157" s="138"/>
      <c r="BL157" s="138"/>
      <c r="BM157" s="138"/>
      <c r="BN157" s="138"/>
      <c r="BO157" s="138"/>
    </row>
    <row r="158" spans="1:67">
      <c r="A158" s="67"/>
      <c r="B158" s="67"/>
      <c r="C158" s="67"/>
      <c r="D158" s="67"/>
      <c r="E158" s="67"/>
      <c r="F158" s="67"/>
      <c r="G158" s="67"/>
      <c r="H158" s="20">
        <v>2031</v>
      </c>
      <c r="I158" s="16">
        <f t="shared" si="50"/>
        <v>0</v>
      </c>
      <c r="J158" s="16">
        <f t="shared" si="50"/>
        <v>0</v>
      </c>
      <c r="K158" s="16">
        <f t="shared" si="50"/>
        <v>0</v>
      </c>
      <c r="L158" s="16">
        <f t="shared" si="50"/>
        <v>0</v>
      </c>
      <c r="M158" s="16">
        <f t="shared" si="50"/>
        <v>0</v>
      </c>
      <c r="N158" s="16">
        <f t="shared" si="50"/>
        <v>0</v>
      </c>
      <c r="O158" s="67"/>
      <c r="P158" s="67"/>
      <c r="Q158" s="67"/>
      <c r="R158" s="67"/>
      <c r="S158" s="20">
        <v>2031</v>
      </c>
      <c r="T158" s="84">
        <f>HLOOKUP($S158,'Fixed - Other'!$A$61:$AE$64,2,FALSE)</f>
        <v>5350229.3416929692</v>
      </c>
      <c r="U158" s="16">
        <f>IF($K$14="",$T158,IF($K$14&gt;$S158,$T158,VLOOKUP($C6,'Fixed - Other'!$A$69:$C$77,3,FALSE)*$T158))</f>
        <v>5350229.3416929692</v>
      </c>
      <c r="V158" s="16">
        <f>IF($K$15="",$T158,IF($K$15&gt;$S158,$T158,VLOOKUP($C6,'Fixed - Other'!$A$69:$C$77,3,FALSE)*$T158))</f>
        <v>5350229.3416929692</v>
      </c>
      <c r="W158" s="16">
        <f>IF($K$16="",$T158,IF($K$16&gt;$S158,$T158,VLOOKUP($C6,'Fixed - Other'!$A$69:$C$77,3,FALSE)*$T158))</f>
        <v>5350229.3416929692</v>
      </c>
      <c r="X158" s="16">
        <f>IF($K$17="",$T158,IF($K$17&gt;$S158,$T158,VLOOKUP($C6,'Fixed - Other'!$A$69:$C$77,3,FALSE)*$T158))</f>
        <v>5350229.3416929692</v>
      </c>
      <c r="Y158" s="16">
        <f>IF($K$18="",$T158,IF($K$18&gt;$S158,$T158,VLOOKUP($C6,'Fixed - Other'!$A$69:$C$77,3,FALSE)*$T158))</f>
        <v>5350229.3416929692</v>
      </c>
      <c r="Z158" s="16">
        <f>IF($K$19="",$T158,IF($K$19&gt;$S158,$T158,VLOOKUP($C6,'Fixed - Other'!$A$69:$C$77,3,FALSE)*$T158))</f>
        <v>5350229.3416929692</v>
      </c>
      <c r="AB158" s="20">
        <v>2031</v>
      </c>
      <c r="AC158" s="84">
        <f t="shared" si="51"/>
        <v>0</v>
      </c>
      <c r="AD158" s="16">
        <f t="shared" si="52"/>
        <v>0</v>
      </c>
      <c r="AE158" s="16">
        <f t="shared" si="53"/>
        <v>0</v>
      </c>
      <c r="AF158" s="16">
        <f t="shared" si="54"/>
        <v>0</v>
      </c>
      <c r="AG158" s="136">
        <f t="shared" si="55"/>
        <v>0</v>
      </c>
      <c r="AH158" s="16">
        <f t="shared" si="56"/>
        <v>0</v>
      </c>
      <c r="AJ158" s="20">
        <v>2031</v>
      </c>
      <c r="AK158" s="84">
        <f>HLOOKUP($S158,'Fixed - Other'!$A$61:$AE$64,3,FALSE)</f>
        <v>7074827.188016668</v>
      </c>
      <c r="AL158" s="16">
        <f>IF($K$14="",$AK158,IF($K$14&gt;$AJ158,$AK158,VLOOKUP($C6,'Fixed - Other'!$A$69:$C$77,3,FALSE)*$AK158))</f>
        <v>7074827.188016668</v>
      </c>
      <c r="AM158" s="16">
        <f>IF($K$15="",$AK158,IF($K$15&gt;$AJ158,$AK158,VLOOKUP($C6,'Fixed - Other'!$A$69:$C$77,3,FALSE)*$AK158))</f>
        <v>7074827.188016668</v>
      </c>
      <c r="AN158" s="16">
        <f>IF($K$16="",$AK158,IF($K$16&gt;$AJ158,$AK158,VLOOKUP($C6,'Fixed - Other'!$A$69:$C$77,3,FALSE)*$AK158))</f>
        <v>7074827.188016668</v>
      </c>
      <c r="AO158" s="16">
        <f>IF($K$17="",$AK158,IF($K$17&gt;$AJ158,$AK158,VLOOKUP($C6,'Fixed - Other'!$A$69:$C$77,3,FALSE)*$AK158))</f>
        <v>7074827.188016668</v>
      </c>
      <c r="AP158" s="16">
        <f>IF($K$18="",$AK158,IF($K$18&gt;$AJ158,$AK158,VLOOKUP($C6,'Fixed - Other'!$A$69:$C$77,3,FALSE)*$AK158))</f>
        <v>7074827.188016668</v>
      </c>
      <c r="AQ158" s="16">
        <f>IF($K$19="",$AK158,IF($K$19&gt;$AJ158,$AK158,VLOOKUP($C6,'Fixed - Other'!$A$69:$C$77,3,FALSE)*$AK158))</f>
        <v>7074827.188016668</v>
      </c>
      <c r="AS158" s="20">
        <v>2031</v>
      </c>
      <c r="AT158" s="84">
        <f t="shared" si="57"/>
        <v>0</v>
      </c>
      <c r="AU158" s="16">
        <f t="shared" si="58"/>
        <v>0</v>
      </c>
      <c r="AV158" s="16">
        <f t="shared" si="59"/>
        <v>0</v>
      </c>
      <c r="AW158" s="16">
        <f t="shared" si="60"/>
        <v>0</v>
      </c>
      <c r="AX158" s="136">
        <f t="shared" si="61"/>
        <v>0</v>
      </c>
      <c r="AY158" s="16">
        <f t="shared" si="62"/>
        <v>0</v>
      </c>
      <c r="BA158" s="120"/>
      <c r="BB158" s="138"/>
      <c r="BC158" s="138"/>
      <c r="BD158" s="138"/>
      <c r="BE158" s="138"/>
      <c r="BF158" s="138"/>
      <c r="BG158" s="138"/>
      <c r="BI158" s="120"/>
      <c r="BJ158" s="138"/>
      <c r="BK158" s="138"/>
      <c r="BL158" s="138"/>
      <c r="BM158" s="138"/>
      <c r="BN158" s="138"/>
      <c r="BO158" s="138"/>
    </row>
    <row r="159" spans="1:67">
      <c r="A159" s="67"/>
      <c r="B159" s="67"/>
      <c r="C159" s="67"/>
      <c r="D159" s="67"/>
      <c r="E159" s="67"/>
      <c r="F159" s="67"/>
      <c r="G159" s="67"/>
      <c r="H159" s="20">
        <v>2032</v>
      </c>
      <c r="I159" s="16">
        <f t="shared" si="50"/>
        <v>0</v>
      </c>
      <c r="J159" s="16">
        <f t="shared" si="50"/>
        <v>0</v>
      </c>
      <c r="K159" s="16">
        <f t="shared" si="50"/>
        <v>0</v>
      </c>
      <c r="L159" s="16">
        <f t="shared" si="50"/>
        <v>0</v>
      </c>
      <c r="M159" s="16">
        <f t="shared" si="50"/>
        <v>0</v>
      </c>
      <c r="N159" s="16">
        <f t="shared" si="50"/>
        <v>0</v>
      </c>
      <c r="O159" s="67"/>
      <c r="P159" s="67"/>
      <c r="Q159" s="67"/>
      <c r="R159" s="67"/>
      <c r="S159" s="20">
        <v>2032</v>
      </c>
      <c r="T159" s="84">
        <f>HLOOKUP($S159,'Fixed - Other'!$A$61:$AE$64,2,FALSE)</f>
        <v>5457233.9285268299</v>
      </c>
      <c r="U159" s="16">
        <f>IF($K$14="",$T159,IF($K$14&gt;$S159,$T159,VLOOKUP($C6,'Fixed - Other'!$A$69:$C$77,3,FALSE)*$T159))</f>
        <v>5457233.9285268299</v>
      </c>
      <c r="V159" s="16">
        <f>IF($K$15="",$T159,IF($K$15&gt;$S159,$T159,VLOOKUP($C6,'Fixed - Other'!$A$69:$C$77,3,FALSE)*$T159))</f>
        <v>5457233.9285268299</v>
      </c>
      <c r="W159" s="16">
        <f>IF($K$16="",$T159,IF($K$16&gt;$S159,$T159,VLOOKUP($C6,'Fixed - Other'!$A$69:$C$77,3,FALSE)*$T159))</f>
        <v>5457233.9285268299</v>
      </c>
      <c r="X159" s="16">
        <f>IF($K$17="",$T159,IF($K$17&gt;$S159,$T159,VLOOKUP($C6,'Fixed - Other'!$A$69:$C$77,3,FALSE)*$T159))</f>
        <v>5457233.9285268299</v>
      </c>
      <c r="Y159" s="16">
        <f>IF($K$18="",$T159,IF($K$18&gt;$S159,$T159,VLOOKUP($C6,'Fixed - Other'!$A$69:$C$77,3,FALSE)*$T159))</f>
        <v>5457233.9285268299</v>
      </c>
      <c r="Z159" s="16">
        <f>IF($K$19="",$T159,IF($K$19&gt;$S159,$T159,VLOOKUP($C6,'Fixed - Other'!$A$69:$C$77,3,FALSE)*$T159))</f>
        <v>5457233.9285268299</v>
      </c>
      <c r="AB159" s="20">
        <v>2032</v>
      </c>
      <c r="AC159" s="84">
        <f t="shared" si="51"/>
        <v>0</v>
      </c>
      <c r="AD159" s="16">
        <f t="shared" si="52"/>
        <v>0</v>
      </c>
      <c r="AE159" s="16">
        <f t="shared" si="53"/>
        <v>0</v>
      </c>
      <c r="AF159" s="16">
        <f t="shared" si="54"/>
        <v>0</v>
      </c>
      <c r="AG159" s="136">
        <f t="shared" si="55"/>
        <v>0</v>
      </c>
      <c r="AH159" s="16">
        <f t="shared" si="56"/>
        <v>0</v>
      </c>
      <c r="AJ159" s="20">
        <v>2032</v>
      </c>
      <c r="AK159" s="84">
        <f>HLOOKUP($S159,'Fixed - Other'!$A$61:$AE$64,3,FALSE)</f>
        <v>7216323.731777003</v>
      </c>
      <c r="AL159" s="16">
        <f>IF($K$14="",$AK159,IF($K$14&gt;$AJ159,$AK159,VLOOKUP($C6,'Fixed - Other'!$A$69:$C$77,3,FALSE)*$AK159))</f>
        <v>7216323.731777003</v>
      </c>
      <c r="AM159" s="16">
        <f>IF($K$15="",$AK159,IF($K$15&gt;$AJ159,$AK159,VLOOKUP($C6,'Fixed - Other'!$A$69:$C$77,3,FALSE)*$AK159))</f>
        <v>7216323.731777003</v>
      </c>
      <c r="AN159" s="16">
        <f>IF($K$16="",$AK159,IF($K$16&gt;$AJ159,$AK159,VLOOKUP($C6,'Fixed - Other'!$A$69:$C$77,3,FALSE)*$AK159))</f>
        <v>7216323.731777003</v>
      </c>
      <c r="AO159" s="16">
        <f>IF($K$17="",$AK159,IF($K$17&gt;$AJ159,$AK159,VLOOKUP($C6,'Fixed - Other'!$A$69:$C$77,3,FALSE)*$AK159))</f>
        <v>7216323.731777003</v>
      </c>
      <c r="AP159" s="16">
        <f>IF($K$18="",$AK159,IF($K$18&gt;$AJ159,$AK159,VLOOKUP($C6,'Fixed - Other'!$A$69:$C$77,3,FALSE)*$AK159))</f>
        <v>7216323.731777003</v>
      </c>
      <c r="AQ159" s="16">
        <f>IF($K$19="",$AK159,IF($K$19&gt;$AJ159,$AK159,VLOOKUP($C6,'Fixed - Other'!$A$69:$C$77,3,FALSE)*$AK159))</f>
        <v>7216323.731777003</v>
      </c>
      <c r="AS159" s="20">
        <v>2032</v>
      </c>
      <c r="AT159" s="84">
        <f t="shared" si="57"/>
        <v>0</v>
      </c>
      <c r="AU159" s="16">
        <f t="shared" si="58"/>
        <v>0</v>
      </c>
      <c r="AV159" s="16">
        <f t="shared" si="59"/>
        <v>0</v>
      </c>
      <c r="AW159" s="16">
        <f t="shared" si="60"/>
        <v>0</v>
      </c>
      <c r="AX159" s="136">
        <f t="shared" si="61"/>
        <v>0</v>
      </c>
      <c r="AY159" s="16">
        <f t="shared" si="62"/>
        <v>0</v>
      </c>
      <c r="BA159" s="120"/>
      <c r="BB159" s="138"/>
      <c r="BC159" s="138"/>
      <c r="BD159" s="138"/>
      <c r="BE159" s="138"/>
      <c r="BF159" s="138"/>
      <c r="BG159" s="138"/>
      <c r="BI159" s="120"/>
      <c r="BJ159" s="138"/>
      <c r="BK159" s="138"/>
      <c r="BL159" s="138"/>
      <c r="BM159" s="138"/>
      <c r="BN159" s="138"/>
      <c r="BO159" s="138"/>
    </row>
    <row r="160" spans="1:67">
      <c r="A160" s="67"/>
      <c r="B160" s="67"/>
      <c r="C160" s="67"/>
      <c r="D160" s="67"/>
      <c r="E160" s="67"/>
      <c r="F160" s="67"/>
      <c r="G160" s="67"/>
      <c r="H160" s="20">
        <v>2033</v>
      </c>
      <c r="I160" s="16">
        <f t="shared" si="50"/>
        <v>0</v>
      </c>
      <c r="J160" s="16">
        <f t="shared" si="50"/>
        <v>0</v>
      </c>
      <c r="K160" s="16">
        <f t="shared" si="50"/>
        <v>0</v>
      </c>
      <c r="L160" s="16">
        <f t="shared" si="50"/>
        <v>0</v>
      </c>
      <c r="M160" s="16">
        <f t="shared" si="50"/>
        <v>0</v>
      </c>
      <c r="N160" s="16">
        <f t="shared" si="50"/>
        <v>0</v>
      </c>
      <c r="O160" s="67"/>
      <c r="P160" s="67"/>
      <c r="Q160" s="67"/>
      <c r="R160" s="67"/>
      <c r="S160" s="20">
        <v>2033</v>
      </c>
      <c r="T160" s="84">
        <f>HLOOKUP($S160,'Fixed - Other'!$A$61:$AE$64,2,FALSE)</f>
        <v>5566378.6070973678</v>
      </c>
      <c r="U160" s="16">
        <f>IF($K$14="",$T160,IF($K$14&gt;$S160,$T160,VLOOKUP($C6,'Fixed - Other'!$A$69:$C$77,3,FALSE)*$T160))</f>
        <v>5566378.6070973678</v>
      </c>
      <c r="V160" s="16">
        <f>IF($K$15="",$T160,IF($K$15&gt;$S160,$T160,VLOOKUP($C6,'Fixed - Other'!$A$69:$C$77,3,FALSE)*$T160))</f>
        <v>5566378.6070973678</v>
      </c>
      <c r="W160" s="16">
        <f>IF($K$16="",$T160,IF($K$16&gt;$S160,$T160,VLOOKUP($C6,'Fixed - Other'!$A$69:$C$77,3,FALSE)*$T160))</f>
        <v>5566378.6070973678</v>
      </c>
      <c r="X160" s="16">
        <f>IF($K$17="",$T160,IF($K$17&gt;$S160,$T160,VLOOKUP($C6,'Fixed - Other'!$A$69:$C$77,3,FALSE)*$T160))</f>
        <v>5566378.6070973678</v>
      </c>
      <c r="Y160" s="16">
        <f>IF($K$18="",$T160,IF($K$18&gt;$S160,$T160,VLOOKUP($C6,'Fixed - Other'!$A$69:$C$77,3,FALSE)*$T160))</f>
        <v>5566378.6070973678</v>
      </c>
      <c r="Z160" s="16">
        <f>IF($K$19="",$T160,IF($K$19&gt;$S160,$T160,VLOOKUP($C6,'Fixed - Other'!$A$69:$C$77,3,FALSE)*$T160))</f>
        <v>5566378.6070973678</v>
      </c>
      <c r="AB160" s="20">
        <v>2033</v>
      </c>
      <c r="AC160" s="84">
        <f t="shared" si="51"/>
        <v>0</v>
      </c>
      <c r="AD160" s="16">
        <f t="shared" si="52"/>
        <v>0</v>
      </c>
      <c r="AE160" s="16">
        <f t="shared" si="53"/>
        <v>0</v>
      </c>
      <c r="AF160" s="16">
        <f t="shared" si="54"/>
        <v>0</v>
      </c>
      <c r="AG160" s="136">
        <f t="shared" si="55"/>
        <v>0</v>
      </c>
      <c r="AH160" s="16">
        <f t="shared" si="56"/>
        <v>0</v>
      </c>
      <c r="AJ160" s="20">
        <v>2033</v>
      </c>
      <c r="AK160" s="84">
        <f>HLOOKUP($S160,'Fixed - Other'!$A$61:$AE$64,3,FALSE)</f>
        <v>7360650.2064125435</v>
      </c>
      <c r="AL160" s="16">
        <f>IF($K$14="",$AK160,IF($K$14&gt;$AJ160,$AK160,VLOOKUP($C6,'Fixed - Other'!$A$69:$C$77,3,FALSE)*$AK160))</f>
        <v>7360650.2064125435</v>
      </c>
      <c r="AM160" s="16">
        <f>IF($K$15="",$AK160,IF($K$15&gt;$AJ160,$AK160,VLOOKUP($C6,'Fixed - Other'!$A$69:$C$77,3,FALSE)*$AK160))</f>
        <v>7360650.2064125435</v>
      </c>
      <c r="AN160" s="16">
        <f>IF($K$16="",$AK160,IF($K$16&gt;$AJ160,$AK160,VLOOKUP($C6,'Fixed - Other'!$A$69:$C$77,3,FALSE)*$AK160))</f>
        <v>7360650.2064125435</v>
      </c>
      <c r="AO160" s="16">
        <f>IF($K$17="",$AK160,IF($K$17&gt;$AJ160,$AK160,VLOOKUP($C6,'Fixed - Other'!$A$69:$C$77,3,FALSE)*$AK160))</f>
        <v>7360650.2064125435</v>
      </c>
      <c r="AP160" s="16">
        <f>IF($K$18="",$AK160,IF($K$18&gt;$AJ160,$AK160,VLOOKUP($C6,'Fixed - Other'!$A$69:$C$77,3,FALSE)*$AK160))</f>
        <v>7360650.2064125435</v>
      </c>
      <c r="AQ160" s="16">
        <f>IF($K$19="",$AK160,IF($K$19&gt;$AJ160,$AK160,VLOOKUP($C6,'Fixed - Other'!$A$69:$C$77,3,FALSE)*$AK160))</f>
        <v>7360650.2064125435</v>
      </c>
      <c r="AS160" s="20">
        <v>2033</v>
      </c>
      <c r="AT160" s="84">
        <f t="shared" si="57"/>
        <v>0</v>
      </c>
      <c r="AU160" s="16">
        <f t="shared" si="58"/>
        <v>0</v>
      </c>
      <c r="AV160" s="16">
        <f t="shared" si="59"/>
        <v>0</v>
      </c>
      <c r="AW160" s="16">
        <f t="shared" si="60"/>
        <v>0</v>
      </c>
      <c r="AX160" s="136">
        <f t="shared" si="61"/>
        <v>0</v>
      </c>
      <c r="AY160" s="16">
        <f t="shared" si="62"/>
        <v>0</v>
      </c>
      <c r="BA160" s="120"/>
      <c r="BB160" s="138"/>
      <c r="BC160" s="138"/>
      <c r="BD160" s="138"/>
      <c r="BE160" s="138"/>
      <c r="BF160" s="138"/>
      <c r="BG160" s="138"/>
      <c r="BI160" s="120"/>
      <c r="BJ160" s="138"/>
      <c r="BK160" s="138"/>
      <c r="BL160" s="138"/>
      <c r="BM160" s="138"/>
      <c r="BN160" s="138"/>
      <c r="BO160" s="138"/>
    </row>
    <row r="161" spans="1:67">
      <c r="A161" s="67"/>
      <c r="B161" s="67"/>
      <c r="C161" s="67"/>
      <c r="D161" s="67"/>
      <c r="E161" s="67"/>
      <c r="F161" s="67"/>
      <c r="G161" s="67"/>
      <c r="H161" s="20">
        <v>2034</v>
      </c>
      <c r="I161" s="16">
        <f t="shared" si="50"/>
        <v>0</v>
      </c>
      <c r="J161" s="16">
        <f t="shared" si="50"/>
        <v>0</v>
      </c>
      <c r="K161" s="16">
        <f t="shared" si="50"/>
        <v>0</v>
      </c>
      <c r="L161" s="16">
        <f t="shared" si="50"/>
        <v>0</v>
      </c>
      <c r="M161" s="16">
        <f t="shared" si="50"/>
        <v>0</v>
      </c>
      <c r="N161" s="16">
        <f t="shared" si="50"/>
        <v>0</v>
      </c>
      <c r="O161" s="67"/>
      <c r="P161" s="67"/>
      <c r="Q161" s="67"/>
      <c r="R161" s="67"/>
      <c r="S161" s="20">
        <v>2034</v>
      </c>
      <c r="T161" s="84">
        <f>HLOOKUP($S161,'Fixed - Other'!$A$61:$AE$64,2,FALSE)</f>
        <v>5677706.179239314</v>
      </c>
      <c r="U161" s="16">
        <f>IF($K$14="",$T161,IF($K$14&gt;$S161,$T161,VLOOKUP($C6,'Fixed - Other'!$A$69:$C$77,3,FALSE)*$T161))</f>
        <v>5677706.179239314</v>
      </c>
      <c r="V161" s="16">
        <f>IF($K$15="",$T161,IF($K$15&gt;$S161,$T161,VLOOKUP($C6,'Fixed - Other'!$A$69:$C$77,3,FALSE)*$T161))</f>
        <v>5677706.179239314</v>
      </c>
      <c r="W161" s="16">
        <f>IF($K$16="",$T161,IF($K$16&gt;$S161,$T161,VLOOKUP($C6,'Fixed - Other'!$A$69:$C$77,3,FALSE)*$T161))</f>
        <v>5677706.179239314</v>
      </c>
      <c r="X161" s="16">
        <f>IF($K$17="",$T161,IF($K$17&gt;$S161,$T161,VLOOKUP($C6,'Fixed - Other'!$A$69:$C$77,3,FALSE)*$T161))</f>
        <v>5677706.179239314</v>
      </c>
      <c r="Y161" s="16">
        <f>IF($K$18="",$T161,IF($K$18&gt;$S161,$T161,VLOOKUP($C6,'Fixed - Other'!$A$69:$C$77,3,FALSE)*$T161))</f>
        <v>5677706.179239314</v>
      </c>
      <c r="Z161" s="16">
        <f>IF($K$19="",$T161,IF($K$19&gt;$S161,$T161,VLOOKUP($C6,'Fixed - Other'!$A$69:$C$77,3,FALSE)*$T161))</f>
        <v>5677706.179239314</v>
      </c>
      <c r="AB161" s="20">
        <v>2034</v>
      </c>
      <c r="AC161" s="84">
        <f t="shared" si="51"/>
        <v>0</v>
      </c>
      <c r="AD161" s="16">
        <f t="shared" si="52"/>
        <v>0</v>
      </c>
      <c r="AE161" s="16">
        <f t="shared" si="53"/>
        <v>0</v>
      </c>
      <c r="AF161" s="16">
        <f t="shared" si="54"/>
        <v>0</v>
      </c>
      <c r="AG161" s="136">
        <f t="shared" si="55"/>
        <v>0</v>
      </c>
      <c r="AH161" s="16">
        <f t="shared" si="56"/>
        <v>0</v>
      </c>
      <c r="AJ161" s="20">
        <v>2034</v>
      </c>
      <c r="AK161" s="84">
        <f>HLOOKUP($S161,'Fixed - Other'!$A$61:$AE$64,3,FALSE)</f>
        <v>7507863.2105407938</v>
      </c>
      <c r="AL161" s="16">
        <f>IF($K$14="",$AK161,IF($K$14&gt;$AJ161,$AK161,VLOOKUP($C6,'Fixed - Other'!$A$69:$C$77,3,FALSE)*$AK161))</f>
        <v>7507863.2105407938</v>
      </c>
      <c r="AM161" s="16">
        <f>IF($K$15="",$AK161,IF($K$15&gt;$AJ161,$AK161,VLOOKUP($C6,'Fixed - Other'!$A$69:$C$77,3,FALSE)*$AK161))</f>
        <v>7507863.2105407938</v>
      </c>
      <c r="AN161" s="16">
        <f>IF($K$16="",$AK161,IF($K$16&gt;$AJ161,$AK161,VLOOKUP($C6,'Fixed - Other'!$A$69:$C$77,3,FALSE)*$AK161))</f>
        <v>7507863.2105407938</v>
      </c>
      <c r="AO161" s="16">
        <f>IF($K$17="",$AK161,IF($K$17&gt;$AJ161,$AK161,VLOOKUP($C6,'Fixed - Other'!$A$69:$C$77,3,FALSE)*$AK161))</f>
        <v>7507863.2105407938</v>
      </c>
      <c r="AP161" s="16">
        <f>IF($K$18="",$AK161,IF($K$18&gt;$AJ161,$AK161,VLOOKUP($C6,'Fixed - Other'!$A$69:$C$77,3,FALSE)*$AK161))</f>
        <v>7507863.2105407938</v>
      </c>
      <c r="AQ161" s="16">
        <f>IF($K$19="",$AK161,IF($K$19&gt;$AJ161,$AK161,VLOOKUP($C6,'Fixed - Other'!$A$69:$C$77,3,FALSE)*$AK161))</f>
        <v>7507863.2105407938</v>
      </c>
      <c r="AS161" s="20">
        <v>2034</v>
      </c>
      <c r="AT161" s="84">
        <f t="shared" si="57"/>
        <v>0</v>
      </c>
      <c r="AU161" s="16">
        <f t="shared" si="58"/>
        <v>0</v>
      </c>
      <c r="AV161" s="16">
        <f t="shared" si="59"/>
        <v>0</v>
      </c>
      <c r="AW161" s="16">
        <f t="shared" si="60"/>
        <v>0</v>
      </c>
      <c r="AX161" s="136">
        <f t="shared" si="61"/>
        <v>0</v>
      </c>
      <c r="AY161" s="16">
        <f t="shared" si="62"/>
        <v>0</v>
      </c>
      <c r="BA161" s="120"/>
      <c r="BB161" s="138"/>
      <c r="BC161" s="138"/>
      <c r="BD161" s="138"/>
      <c r="BE161" s="138"/>
      <c r="BF161" s="138"/>
      <c r="BG161" s="138"/>
      <c r="BI161" s="120"/>
      <c r="BJ161" s="138"/>
      <c r="BK161" s="138"/>
      <c r="BL161" s="138"/>
      <c r="BM161" s="138"/>
      <c r="BN161" s="138"/>
      <c r="BO161" s="138"/>
    </row>
    <row r="162" spans="1:67">
      <c r="A162" s="67"/>
      <c r="B162" s="67"/>
      <c r="C162" s="67"/>
      <c r="D162" s="67"/>
      <c r="E162" s="67"/>
      <c r="F162" s="67"/>
      <c r="G162" s="67"/>
      <c r="H162" s="20">
        <v>2035</v>
      </c>
      <c r="I162" s="16">
        <f t="shared" si="50"/>
        <v>0</v>
      </c>
      <c r="J162" s="16">
        <f t="shared" si="50"/>
        <v>0</v>
      </c>
      <c r="K162" s="16">
        <f t="shared" si="50"/>
        <v>0</v>
      </c>
      <c r="L162" s="16">
        <f t="shared" si="50"/>
        <v>0</v>
      </c>
      <c r="M162" s="16">
        <f t="shared" si="50"/>
        <v>0</v>
      </c>
      <c r="N162" s="16">
        <f t="shared" si="50"/>
        <v>0</v>
      </c>
      <c r="O162" s="67"/>
      <c r="P162" s="67"/>
      <c r="Q162" s="67"/>
      <c r="R162" s="67"/>
      <c r="S162" s="20">
        <v>2035</v>
      </c>
      <c r="T162" s="84">
        <f>HLOOKUP($S162,'Fixed - Other'!$A$61:$AE$64,2,FALSE)</f>
        <v>5791260.3028240986</v>
      </c>
      <c r="U162" s="16">
        <f>IF($K$14="",$T162,IF($K$14&gt;$S162,$T162,VLOOKUP($C6,'Fixed - Other'!$A$69:$C$77,3,FALSE)*$T162))</f>
        <v>5791260.3028240986</v>
      </c>
      <c r="V162" s="16">
        <f>IF($K$15="",$T162,IF($K$15&gt;$S162,$T162,VLOOKUP($C6,'Fixed - Other'!$A$69:$C$77,3,FALSE)*$T162))</f>
        <v>5791260.3028240986</v>
      </c>
      <c r="W162" s="16">
        <f>IF($K$16="",$T162,IF($K$16&gt;$S162,$T162,VLOOKUP($C6,'Fixed - Other'!$A$69:$C$77,3,FALSE)*$T162))</f>
        <v>5791260.3028240986</v>
      </c>
      <c r="X162" s="16">
        <f>IF($K$17="",$T162,IF($K$17&gt;$S162,$T162,VLOOKUP($C6,'Fixed - Other'!$A$69:$C$77,3,FALSE)*$T162))</f>
        <v>5791260.3028240986</v>
      </c>
      <c r="Y162" s="16">
        <f>IF($K$18="",$T162,IF($K$18&gt;$S162,$T162,VLOOKUP($C6,'Fixed - Other'!$A$69:$C$77,3,FALSE)*$T162))</f>
        <v>5791260.3028240986</v>
      </c>
      <c r="Z162" s="16">
        <f>IF($K$19="",$T162,IF($K$19&gt;$S162,$T162,VLOOKUP($C6,'Fixed - Other'!$A$69:$C$77,3,FALSE)*$T162))</f>
        <v>5791260.3028240986</v>
      </c>
      <c r="AB162" s="20">
        <v>2035</v>
      </c>
      <c r="AC162" s="84">
        <f t="shared" si="51"/>
        <v>0</v>
      </c>
      <c r="AD162" s="16">
        <f t="shared" si="52"/>
        <v>0</v>
      </c>
      <c r="AE162" s="16">
        <f t="shared" si="53"/>
        <v>0</v>
      </c>
      <c r="AF162" s="16">
        <f t="shared" si="54"/>
        <v>0</v>
      </c>
      <c r="AG162" s="136">
        <f t="shared" si="55"/>
        <v>0</v>
      </c>
      <c r="AH162" s="16">
        <f t="shared" si="56"/>
        <v>0</v>
      </c>
      <c r="AJ162" s="20">
        <v>2035</v>
      </c>
      <c r="AK162" s="84">
        <f>HLOOKUP($S162,'Fixed - Other'!$A$61:$AE$64,3,FALSE)</f>
        <v>7658020.4747516066</v>
      </c>
      <c r="AL162" s="16">
        <f>IF($K$14="",$AK162,IF($K$14&gt;$AJ162,$AK162,VLOOKUP($C6,'Fixed - Other'!$A$69:$C$77,3,FALSE)*$AK162))</f>
        <v>7658020.4747516066</v>
      </c>
      <c r="AM162" s="16">
        <f>IF($K$15="",$AK162,IF($K$15&gt;$AJ162,$AK162,VLOOKUP($C6,'Fixed - Other'!$A$69:$C$77,3,FALSE)*$AK162))</f>
        <v>7658020.4747516066</v>
      </c>
      <c r="AN162" s="16">
        <f>IF($K$16="",$AK162,IF($K$16&gt;$AJ162,$AK162,VLOOKUP($C6,'Fixed - Other'!$A$69:$C$77,3,FALSE)*$AK162))</f>
        <v>7658020.4747516066</v>
      </c>
      <c r="AO162" s="16">
        <f>IF($K$17="",$AK162,IF($K$17&gt;$AJ162,$AK162,VLOOKUP($C6,'Fixed - Other'!$A$69:$C$77,3,FALSE)*$AK162))</f>
        <v>7658020.4747516066</v>
      </c>
      <c r="AP162" s="16">
        <f>IF($K$18="",$AK162,IF($K$18&gt;$AJ162,$AK162,VLOOKUP($C6,'Fixed - Other'!$A$69:$C$77,3,FALSE)*$AK162))</f>
        <v>7658020.4747516066</v>
      </c>
      <c r="AQ162" s="16">
        <f>IF($K$19="",$AK162,IF($K$19&gt;$AJ162,$AK162,VLOOKUP($C6,'Fixed - Other'!$A$69:$C$77,3,FALSE)*$AK162))</f>
        <v>7658020.4747516066</v>
      </c>
      <c r="AS162" s="20">
        <v>2035</v>
      </c>
      <c r="AT162" s="84">
        <f t="shared" si="57"/>
        <v>0</v>
      </c>
      <c r="AU162" s="16">
        <f t="shared" si="58"/>
        <v>0</v>
      </c>
      <c r="AV162" s="16">
        <f t="shared" si="59"/>
        <v>0</v>
      </c>
      <c r="AW162" s="16">
        <f t="shared" si="60"/>
        <v>0</v>
      </c>
      <c r="AX162" s="136">
        <f t="shared" si="61"/>
        <v>0</v>
      </c>
      <c r="AY162" s="16">
        <f t="shared" si="62"/>
        <v>0</v>
      </c>
      <c r="BA162" s="120"/>
      <c r="BB162" s="138"/>
      <c r="BC162" s="138"/>
      <c r="BD162" s="138"/>
      <c r="BE162" s="138"/>
      <c r="BF162" s="138"/>
      <c r="BG162" s="138"/>
      <c r="BI162" s="120"/>
      <c r="BJ162" s="138"/>
      <c r="BK162" s="138"/>
      <c r="BL162" s="138"/>
      <c r="BM162" s="138"/>
      <c r="BN162" s="138"/>
      <c r="BO162" s="138"/>
    </row>
    <row r="163" spans="1:67">
      <c r="A163" s="67"/>
      <c r="B163" s="67"/>
      <c r="C163" s="67"/>
      <c r="D163" s="67"/>
      <c r="E163" s="67"/>
      <c r="F163" s="67"/>
      <c r="G163" s="67"/>
      <c r="H163" s="20">
        <v>2036</v>
      </c>
      <c r="I163" s="16">
        <f t="shared" si="50"/>
        <v>0</v>
      </c>
      <c r="J163" s="16">
        <f t="shared" si="50"/>
        <v>0</v>
      </c>
      <c r="K163" s="16">
        <f t="shared" si="50"/>
        <v>0</v>
      </c>
      <c r="L163" s="16">
        <f t="shared" si="50"/>
        <v>0</v>
      </c>
      <c r="M163" s="16">
        <f t="shared" si="50"/>
        <v>0</v>
      </c>
      <c r="N163" s="16">
        <f t="shared" si="50"/>
        <v>0</v>
      </c>
      <c r="O163" s="67"/>
      <c r="P163" s="67"/>
      <c r="Q163" s="67"/>
      <c r="R163" s="67"/>
      <c r="S163" s="20">
        <v>2036</v>
      </c>
      <c r="T163" s="84">
        <f>HLOOKUP($S163,'Fixed - Other'!$A$61:$AE$64,2,FALSE)</f>
        <v>5907085.5088805817</v>
      </c>
      <c r="U163" s="16">
        <f>IF($K$14="",$T163,IF($K$14&gt;$S163,$T163,VLOOKUP($C6,'Fixed - Other'!$A$69:$C$77,3,FALSE)*$T163))</f>
        <v>5907085.5088805817</v>
      </c>
      <c r="V163" s="16">
        <f>IF($K$15="",$T163,IF($K$15&gt;$S163,$T163,VLOOKUP($C6,'Fixed - Other'!$A$69:$C$77,3,FALSE)*$T163))</f>
        <v>5907085.5088805817</v>
      </c>
      <c r="W163" s="16">
        <f>IF($K$16="",$T163,IF($K$16&gt;$S163,$T163,VLOOKUP($C6,'Fixed - Other'!$A$69:$C$77,3,FALSE)*$T163))</f>
        <v>5907085.5088805817</v>
      </c>
      <c r="X163" s="16">
        <f>IF($K$17="",$T163,IF($K$17&gt;$S163,$T163,VLOOKUP($C6,'Fixed - Other'!$A$69:$C$77,3,FALSE)*$T163))</f>
        <v>5907085.5088805817</v>
      </c>
      <c r="Y163" s="16">
        <f>IF($K$18="",$T163,IF($K$18&gt;$S163,$T163,VLOOKUP($C6,'Fixed - Other'!$A$69:$C$77,3,FALSE)*$T163))</f>
        <v>5907085.5088805817</v>
      </c>
      <c r="Z163" s="16">
        <f>IF($K$19="",$T163,IF($K$19&gt;$S163,$T163,VLOOKUP($C6,'Fixed - Other'!$A$69:$C$77,3,FALSE)*$T163))</f>
        <v>5907085.5088805817</v>
      </c>
      <c r="AB163" s="20">
        <v>2036</v>
      </c>
      <c r="AC163" s="84">
        <f t="shared" si="51"/>
        <v>0</v>
      </c>
      <c r="AD163" s="16">
        <f t="shared" si="52"/>
        <v>0</v>
      </c>
      <c r="AE163" s="16">
        <f t="shared" si="53"/>
        <v>0</v>
      </c>
      <c r="AF163" s="16">
        <f t="shared" si="54"/>
        <v>0</v>
      </c>
      <c r="AG163" s="136">
        <f t="shared" si="55"/>
        <v>0</v>
      </c>
      <c r="AH163" s="16">
        <f t="shared" si="56"/>
        <v>0</v>
      </c>
      <c r="AJ163" s="20">
        <v>2036</v>
      </c>
      <c r="AK163" s="84">
        <f>HLOOKUP($S163,'Fixed - Other'!$A$61:$AE$64,3,FALSE)</f>
        <v>7811180.8842466399</v>
      </c>
      <c r="AL163" s="16">
        <f>IF($K$14="",$AK163,IF($K$14&gt;$AJ163,$AK163,VLOOKUP($C6,'Fixed - Other'!$A$69:$C$77,3,FALSE)*$AK163))</f>
        <v>7811180.8842466399</v>
      </c>
      <c r="AM163" s="16">
        <f>IF($K$15="",$AK163,IF($K$15&gt;$AJ163,$AK163,VLOOKUP($C6,'Fixed - Other'!$A$69:$C$77,3,FALSE)*$AK163))</f>
        <v>7811180.8842466399</v>
      </c>
      <c r="AN163" s="16">
        <f>IF($K$16="",$AK163,IF($K$16&gt;$AJ163,$AK163,VLOOKUP($C6,'Fixed - Other'!$A$69:$C$77,3,FALSE)*$AK163))</f>
        <v>7811180.8842466399</v>
      </c>
      <c r="AO163" s="16">
        <f>IF($K$17="",$AK163,IF($K$17&gt;$AJ163,$AK163,VLOOKUP($C6,'Fixed - Other'!$A$69:$C$77,3,FALSE)*$AK163))</f>
        <v>7811180.8842466399</v>
      </c>
      <c r="AP163" s="16">
        <f>IF($K$18="",$AK163,IF($K$18&gt;$AJ163,$AK163,VLOOKUP($C6,'Fixed - Other'!$A$69:$C$77,3,FALSE)*$AK163))</f>
        <v>7811180.8842466399</v>
      </c>
      <c r="AQ163" s="16">
        <f>IF($K$19="",$AK163,IF($K$19&gt;$AJ163,$AK163,VLOOKUP($C6,'Fixed - Other'!$A$69:$C$77,3,FALSE)*$AK163))</f>
        <v>7811180.8842466399</v>
      </c>
      <c r="AS163" s="20">
        <v>2036</v>
      </c>
      <c r="AT163" s="84">
        <f t="shared" si="57"/>
        <v>0</v>
      </c>
      <c r="AU163" s="16">
        <f t="shared" si="58"/>
        <v>0</v>
      </c>
      <c r="AV163" s="16">
        <f t="shared" si="59"/>
        <v>0</v>
      </c>
      <c r="AW163" s="16">
        <f t="shared" si="60"/>
        <v>0</v>
      </c>
      <c r="AX163" s="136">
        <f t="shared" si="61"/>
        <v>0</v>
      </c>
      <c r="AY163" s="16">
        <f t="shared" si="62"/>
        <v>0</v>
      </c>
      <c r="BA163" s="120"/>
      <c r="BB163" s="138"/>
      <c r="BC163" s="138"/>
      <c r="BD163" s="138"/>
      <c r="BE163" s="138"/>
      <c r="BF163" s="138"/>
      <c r="BG163" s="138"/>
      <c r="BI163" s="120"/>
      <c r="BJ163" s="138"/>
      <c r="BK163" s="138"/>
      <c r="BL163" s="138"/>
      <c r="BM163" s="138"/>
      <c r="BN163" s="138"/>
      <c r="BO163" s="138"/>
    </row>
    <row r="164" spans="1:67">
      <c r="A164" s="67"/>
      <c r="B164" s="67"/>
      <c r="C164" s="67"/>
      <c r="D164" s="67"/>
      <c r="E164" s="67"/>
      <c r="F164" s="67"/>
      <c r="G164" s="67"/>
      <c r="H164" s="20">
        <v>2037</v>
      </c>
      <c r="I164" s="16">
        <f t="shared" si="50"/>
        <v>0</v>
      </c>
      <c r="J164" s="16">
        <f t="shared" si="50"/>
        <v>0</v>
      </c>
      <c r="K164" s="16">
        <f t="shared" si="50"/>
        <v>0</v>
      </c>
      <c r="L164" s="16">
        <f t="shared" si="50"/>
        <v>0</v>
      </c>
      <c r="M164" s="16">
        <f t="shared" si="50"/>
        <v>0</v>
      </c>
      <c r="N164" s="16">
        <f t="shared" si="50"/>
        <v>0</v>
      </c>
      <c r="O164" s="67"/>
      <c r="P164" s="67"/>
      <c r="Q164" s="67"/>
      <c r="R164" s="67"/>
      <c r="S164" s="20">
        <v>2037</v>
      </c>
      <c r="T164" s="84">
        <f>HLOOKUP($S164,'Fixed - Other'!$A$61:$AE$64,2,FALSE)</f>
        <v>6025227.2190581933</v>
      </c>
      <c r="U164" s="16">
        <f>IF($K$14="",$T164,IF($K$14&gt;$S164,$T164,VLOOKUP($C6,'Fixed - Other'!$A$69:$C$77,3,FALSE)*$T164))</f>
        <v>6025227.2190581933</v>
      </c>
      <c r="V164" s="16">
        <f>IF($K$15="",$T164,IF($K$15&gt;$S164,$T164,VLOOKUP($C6,'Fixed - Other'!$A$69:$C$77,3,FALSE)*$T164))</f>
        <v>6025227.2190581933</v>
      </c>
      <c r="W164" s="16">
        <f>IF($K$16="",$T164,IF($K$16&gt;$S164,$T164,VLOOKUP($C6,'Fixed - Other'!$A$69:$C$77,3,FALSE)*$T164))</f>
        <v>6025227.2190581933</v>
      </c>
      <c r="X164" s="16">
        <f>IF($K$17="",$T164,IF($K$17&gt;$S164,$T164,VLOOKUP($C6,'Fixed - Other'!$A$69:$C$77,3,FALSE)*$T164))</f>
        <v>6025227.2190581933</v>
      </c>
      <c r="Y164" s="16">
        <f>IF($K$18="",$T164,IF($K$18&gt;$S164,$T164,VLOOKUP($C6,'Fixed - Other'!$A$69:$C$77,3,FALSE)*$T164))</f>
        <v>6025227.2190581933</v>
      </c>
      <c r="Z164" s="16">
        <f>IF($K$19="",$T164,IF($K$19&gt;$S164,$T164,VLOOKUP($C6,'Fixed - Other'!$A$69:$C$77,3,FALSE)*$T164))</f>
        <v>6025227.2190581933</v>
      </c>
      <c r="AB164" s="20">
        <v>2037</v>
      </c>
      <c r="AC164" s="84">
        <f t="shared" si="51"/>
        <v>0</v>
      </c>
      <c r="AD164" s="16">
        <f t="shared" si="52"/>
        <v>0</v>
      </c>
      <c r="AE164" s="16">
        <f t="shared" si="53"/>
        <v>0</v>
      </c>
      <c r="AF164" s="16">
        <f t="shared" si="54"/>
        <v>0</v>
      </c>
      <c r="AG164" s="136">
        <f t="shared" si="55"/>
        <v>0</v>
      </c>
      <c r="AH164" s="16">
        <f t="shared" si="56"/>
        <v>0</v>
      </c>
      <c r="AJ164" s="20">
        <v>2037</v>
      </c>
      <c r="AK164" s="84">
        <f>HLOOKUP($S164,'Fixed - Other'!$A$61:$AE$64,3,FALSE)</f>
        <v>7967404.5019315742</v>
      </c>
      <c r="AL164" s="16">
        <f>IF($K$14="",$AK164,IF($K$14&gt;$AJ164,$AK164,VLOOKUP($C6,'Fixed - Other'!$A$69:$C$77,3,FALSE)*$AK164))</f>
        <v>7967404.5019315742</v>
      </c>
      <c r="AM164" s="16">
        <f>IF($K$15="",$AK164,IF($K$15&gt;$AJ164,$AK164,VLOOKUP($C6,'Fixed - Other'!$A$69:$C$77,3,FALSE)*$AK164))</f>
        <v>7967404.5019315742</v>
      </c>
      <c r="AN164" s="16">
        <f>IF($K$16="",$AK164,IF($K$16&gt;$AJ164,$AK164,VLOOKUP($C6,'Fixed - Other'!$A$69:$C$77,3,FALSE)*$AK164))</f>
        <v>7967404.5019315742</v>
      </c>
      <c r="AO164" s="16">
        <f>IF($K$17="",$AK164,IF($K$17&gt;$AJ164,$AK164,VLOOKUP($C6,'Fixed - Other'!$A$69:$C$77,3,FALSE)*$AK164))</f>
        <v>7967404.5019315742</v>
      </c>
      <c r="AP164" s="16">
        <f>IF($K$18="",$AK164,IF($K$18&gt;$AJ164,$AK164,VLOOKUP($C6,'Fixed - Other'!$A$69:$C$77,3,FALSE)*$AK164))</f>
        <v>7967404.5019315742</v>
      </c>
      <c r="AQ164" s="16">
        <f>IF($K$19="",$AK164,IF($K$19&gt;$AJ164,$AK164,VLOOKUP($C6,'Fixed - Other'!$A$69:$C$77,3,FALSE)*$AK164))</f>
        <v>7967404.5019315742</v>
      </c>
      <c r="AS164" s="20">
        <v>2037</v>
      </c>
      <c r="AT164" s="84">
        <f t="shared" si="57"/>
        <v>0</v>
      </c>
      <c r="AU164" s="16">
        <f t="shared" si="58"/>
        <v>0</v>
      </c>
      <c r="AV164" s="16">
        <f t="shared" si="59"/>
        <v>0</v>
      </c>
      <c r="AW164" s="16">
        <f t="shared" si="60"/>
        <v>0</v>
      </c>
      <c r="AX164" s="136">
        <f t="shared" si="61"/>
        <v>0</v>
      </c>
      <c r="AY164" s="16">
        <f t="shared" si="62"/>
        <v>0</v>
      </c>
      <c r="BA164" s="120"/>
      <c r="BB164" s="138"/>
      <c r="BC164" s="138"/>
      <c r="BD164" s="138"/>
      <c r="BE164" s="138"/>
      <c r="BF164" s="138"/>
      <c r="BG164" s="138"/>
      <c r="BI164" s="120"/>
      <c r="BJ164" s="138"/>
      <c r="BK164" s="138"/>
      <c r="BL164" s="138"/>
      <c r="BM164" s="138"/>
      <c r="BN164" s="138"/>
      <c r="BO164" s="138"/>
    </row>
    <row r="165" spans="1:67">
      <c r="A165" s="67"/>
      <c r="B165" s="67"/>
      <c r="C165" s="67"/>
      <c r="D165" s="67"/>
      <c r="E165" s="67"/>
      <c r="F165" s="67"/>
      <c r="G165" s="67"/>
      <c r="H165" s="20">
        <v>2038</v>
      </c>
      <c r="I165" s="16">
        <f t="shared" si="50"/>
        <v>0</v>
      </c>
      <c r="J165" s="16">
        <f t="shared" si="50"/>
        <v>0</v>
      </c>
      <c r="K165" s="16">
        <f t="shared" si="50"/>
        <v>0</v>
      </c>
      <c r="L165" s="16">
        <f t="shared" si="50"/>
        <v>0</v>
      </c>
      <c r="M165" s="16">
        <f t="shared" si="50"/>
        <v>0</v>
      </c>
      <c r="N165" s="16">
        <f t="shared" si="50"/>
        <v>0</v>
      </c>
      <c r="O165" s="67"/>
      <c r="P165" s="67"/>
      <c r="Q165" s="67"/>
      <c r="R165" s="67"/>
      <c r="S165" s="20">
        <v>2038</v>
      </c>
      <c r="T165" s="84">
        <f>HLOOKUP($S165,'Fixed - Other'!$A$61:$AE$64,2,FALSE)</f>
        <v>6145731.7634393554</v>
      </c>
      <c r="U165" s="16">
        <f>IF($K$14="",$T165,IF($K$14&gt;$S165,$T165,VLOOKUP($C6,'Fixed - Other'!$A$69:$C$77,3,FALSE)*$T165))</f>
        <v>6145731.7634393554</v>
      </c>
      <c r="V165" s="16">
        <f>IF($K$15="",$T165,IF($K$15&gt;$S165,$T165,VLOOKUP($C6,'Fixed - Other'!$A$69:$C$77,3,FALSE)*$T165))</f>
        <v>6145731.7634393554</v>
      </c>
      <c r="W165" s="16">
        <f>IF($K$16="",$T165,IF($K$16&gt;$S165,$T165,VLOOKUP($C6,'Fixed - Other'!$A$69:$C$77,3,FALSE)*$T165))</f>
        <v>6145731.7634393554</v>
      </c>
      <c r="X165" s="16">
        <f>IF($K$17="",$T165,IF($K$17&gt;$S165,$T165,VLOOKUP($C6,'Fixed - Other'!$A$69:$C$77,3,FALSE)*$T165))</f>
        <v>6145731.7634393554</v>
      </c>
      <c r="Y165" s="16">
        <f>IF($K$18="",$T165,IF($K$18&gt;$S165,$T165,VLOOKUP($C6,'Fixed - Other'!$A$69:$C$77,3,FALSE)*$T165))</f>
        <v>6145731.7634393554</v>
      </c>
      <c r="Z165" s="16">
        <f>IF($K$19="",$T165,IF($K$19&gt;$S165,$T165,VLOOKUP($C6,'Fixed - Other'!$A$69:$C$77,3,FALSE)*$T165))</f>
        <v>6145731.7634393554</v>
      </c>
      <c r="AB165" s="20">
        <v>2038</v>
      </c>
      <c r="AC165" s="84">
        <f t="shared" si="51"/>
        <v>0</v>
      </c>
      <c r="AD165" s="16">
        <f t="shared" si="52"/>
        <v>0</v>
      </c>
      <c r="AE165" s="16">
        <f t="shared" si="53"/>
        <v>0</v>
      </c>
      <c r="AF165" s="16">
        <f t="shared" si="54"/>
        <v>0</v>
      </c>
      <c r="AG165" s="136">
        <f t="shared" si="55"/>
        <v>0</v>
      </c>
      <c r="AH165" s="16">
        <f t="shared" si="56"/>
        <v>0</v>
      </c>
      <c r="AJ165" s="20">
        <v>2038</v>
      </c>
      <c r="AK165" s="84">
        <f>HLOOKUP($S165,'Fixed - Other'!$A$61:$AE$64,3,FALSE)</f>
        <v>8126752.5919702034</v>
      </c>
      <c r="AL165" s="16">
        <f>IF($K$14="",$AK165,IF($K$14&gt;$AJ165,$AK165,VLOOKUP($C6,'Fixed - Other'!$A$69:$C$77,3,FALSE)*$AK165))</f>
        <v>8126752.5919702034</v>
      </c>
      <c r="AM165" s="16">
        <f>IF($K$15="",$AK165,IF($K$15&gt;$AJ165,$AK165,VLOOKUP($C6,'Fixed - Other'!$A$69:$C$77,3,FALSE)*$AK165))</f>
        <v>8126752.5919702034</v>
      </c>
      <c r="AN165" s="16">
        <f>IF($K$16="",$AK165,IF($K$16&gt;$AJ165,$AK165,VLOOKUP($C6,'Fixed - Other'!$A$69:$C$77,3,FALSE)*$AK165))</f>
        <v>8126752.5919702034</v>
      </c>
      <c r="AO165" s="16">
        <f>IF($K$17="",$AK165,IF($K$17&gt;$AJ165,$AK165,VLOOKUP($C6,'Fixed - Other'!$A$69:$C$77,3,FALSE)*$AK165))</f>
        <v>8126752.5919702034</v>
      </c>
      <c r="AP165" s="16">
        <f>IF($K$18="",$AK165,IF($K$18&gt;$AJ165,$AK165,VLOOKUP($C6,'Fixed - Other'!$A$69:$C$77,3,FALSE)*$AK165))</f>
        <v>8126752.5919702034</v>
      </c>
      <c r="AQ165" s="16">
        <f>IF($K$19="",$AK165,IF($K$19&gt;$AJ165,$AK165,VLOOKUP($C6,'Fixed - Other'!$A$69:$C$77,3,FALSE)*$AK165))</f>
        <v>8126752.5919702034</v>
      </c>
      <c r="AS165" s="20">
        <v>2038</v>
      </c>
      <c r="AT165" s="84">
        <f t="shared" si="57"/>
        <v>0</v>
      </c>
      <c r="AU165" s="16">
        <f t="shared" si="58"/>
        <v>0</v>
      </c>
      <c r="AV165" s="16">
        <f t="shared" si="59"/>
        <v>0</v>
      </c>
      <c r="AW165" s="16">
        <f t="shared" si="60"/>
        <v>0</v>
      </c>
      <c r="AX165" s="136">
        <f t="shared" si="61"/>
        <v>0</v>
      </c>
      <c r="AY165" s="16">
        <f t="shared" si="62"/>
        <v>0</v>
      </c>
      <c r="BA165" s="120"/>
      <c r="BB165" s="138"/>
      <c r="BC165" s="138"/>
      <c r="BD165" s="138"/>
      <c r="BE165" s="138"/>
      <c r="BF165" s="138"/>
      <c r="BG165" s="138"/>
      <c r="BI165" s="120"/>
      <c r="BJ165" s="138"/>
      <c r="BK165" s="138"/>
      <c r="BL165" s="138"/>
      <c r="BM165" s="138"/>
      <c r="BN165" s="138"/>
      <c r="BO165" s="138"/>
    </row>
    <row r="166" spans="1:67">
      <c r="A166" s="67"/>
      <c r="B166" s="67"/>
      <c r="C166" s="67"/>
      <c r="D166" s="67"/>
      <c r="E166" s="67"/>
      <c r="F166" s="67"/>
      <c r="G166" s="67"/>
      <c r="H166" s="20">
        <v>2039</v>
      </c>
      <c r="I166" s="16">
        <f t="shared" si="50"/>
        <v>0</v>
      </c>
      <c r="J166" s="16">
        <f t="shared" si="50"/>
        <v>0</v>
      </c>
      <c r="K166" s="16">
        <f t="shared" si="50"/>
        <v>0</v>
      </c>
      <c r="L166" s="16">
        <f t="shared" si="50"/>
        <v>0</v>
      </c>
      <c r="M166" s="16">
        <f t="shared" si="50"/>
        <v>0</v>
      </c>
      <c r="N166" s="16">
        <f t="shared" si="50"/>
        <v>0</v>
      </c>
      <c r="O166" s="67"/>
      <c r="P166" s="67"/>
      <c r="Q166" s="67"/>
      <c r="R166" s="67"/>
      <c r="S166" s="20">
        <v>2039</v>
      </c>
      <c r="T166" s="84">
        <f>HLOOKUP($S166,'Fixed - Other'!$A$61:$AE$64,2,FALSE)</f>
        <v>6268646.3987081442</v>
      </c>
      <c r="U166" s="16">
        <f>IF($K$14="",$T166,IF($K$14&gt;$S166,$T166,VLOOKUP($C6,'Fixed - Other'!$A$69:$C$77,3,FALSE)*$T166))</f>
        <v>6268646.3987081442</v>
      </c>
      <c r="V166" s="16">
        <f>IF($K$15="",$T166,IF($K$15&gt;$S166,$T166,VLOOKUP($C6,'Fixed - Other'!$A$69:$C$77,3,FALSE)*$T166))</f>
        <v>6268646.3987081442</v>
      </c>
      <c r="W166" s="16">
        <f>IF($K$16="",$T166,IF($K$16&gt;$S166,$T166,VLOOKUP($C6,'Fixed - Other'!$A$69:$C$77,3,FALSE)*$T166))</f>
        <v>6268646.3987081442</v>
      </c>
      <c r="X166" s="16">
        <f>IF($K$17="",$T166,IF($K$17&gt;$S166,$T166,VLOOKUP($C6,'Fixed - Other'!$A$69:$C$77,3,FALSE)*$T166))</f>
        <v>6268646.3987081442</v>
      </c>
      <c r="Y166" s="16">
        <f>IF($K$18="",$T166,IF($K$18&gt;$S166,$T166,VLOOKUP($C6,'Fixed - Other'!$A$69:$C$77,3,FALSE)*$T166))</f>
        <v>6268646.3987081442</v>
      </c>
      <c r="Z166" s="16">
        <f>IF($K$19="",$T166,IF($K$19&gt;$S166,$T166,VLOOKUP($C6,'Fixed - Other'!$A$69:$C$77,3,FALSE)*$T166))</f>
        <v>6268646.3987081442</v>
      </c>
      <c r="AB166" s="20">
        <v>2039</v>
      </c>
      <c r="AC166" s="84">
        <f t="shared" si="51"/>
        <v>0</v>
      </c>
      <c r="AD166" s="16">
        <f t="shared" si="52"/>
        <v>0</v>
      </c>
      <c r="AE166" s="16">
        <f t="shared" si="53"/>
        <v>0</v>
      </c>
      <c r="AF166" s="16">
        <f t="shared" si="54"/>
        <v>0</v>
      </c>
      <c r="AG166" s="136">
        <f t="shared" si="55"/>
        <v>0</v>
      </c>
      <c r="AH166" s="16">
        <f t="shared" si="56"/>
        <v>0</v>
      </c>
      <c r="AJ166" s="20">
        <v>2039</v>
      </c>
      <c r="AK166" s="84">
        <f>HLOOKUP($S166,'Fixed - Other'!$A$61:$AE$64,3,FALSE)</f>
        <v>8289287.6438096091</v>
      </c>
      <c r="AL166" s="16">
        <f>IF($K$14="",$AK166,IF($K$14&gt;$AJ166,$AK166,VLOOKUP($C6,'Fixed - Other'!$A$69:$C$77,3,FALSE)*$AK166))</f>
        <v>8289287.6438096091</v>
      </c>
      <c r="AM166" s="16">
        <f>IF($K$15="",$AK166,IF($K$15&gt;$AJ166,$AK166,VLOOKUP($C6,'Fixed - Other'!$A$69:$C$77,3,FALSE)*$AK166))</f>
        <v>8289287.6438096091</v>
      </c>
      <c r="AN166" s="16">
        <f>IF($K$16="",$AK166,IF($K$16&gt;$AJ166,$AK166,VLOOKUP($C6,'Fixed - Other'!$A$69:$C$77,3,FALSE)*$AK166))</f>
        <v>8289287.6438096091</v>
      </c>
      <c r="AO166" s="16">
        <f>IF($K$17="",$AK166,IF($K$17&gt;$AJ166,$AK166,VLOOKUP($C6,'Fixed - Other'!$A$69:$C$77,3,FALSE)*$AK166))</f>
        <v>8289287.6438096091</v>
      </c>
      <c r="AP166" s="16">
        <f>IF($K$18="",$AK166,IF($K$18&gt;$AJ166,$AK166,VLOOKUP($C6,'Fixed - Other'!$A$69:$C$77,3,FALSE)*$AK166))</f>
        <v>8289287.6438096091</v>
      </c>
      <c r="AQ166" s="16">
        <f>IF($K$19="",$AK166,IF($K$19&gt;$AJ166,$AK166,VLOOKUP($C6,'Fixed - Other'!$A$69:$C$77,3,FALSE)*$AK166))</f>
        <v>8289287.6438096091</v>
      </c>
      <c r="AS166" s="20">
        <v>2039</v>
      </c>
      <c r="AT166" s="84">
        <f t="shared" si="57"/>
        <v>0</v>
      </c>
      <c r="AU166" s="16">
        <f t="shared" si="58"/>
        <v>0</v>
      </c>
      <c r="AV166" s="16">
        <f t="shared" si="59"/>
        <v>0</v>
      </c>
      <c r="AW166" s="16">
        <f t="shared" si="60"/>
        <v>0</v>
      </c>
      <c r="AX166" s="136">
        <f t="shared" si="61"/>
        <v>0</v>
      </c>
      <c r="AY166" s="16">
        <f t="shared" si="62"/>
        <v>0</v>
      </c>
      <c r="BA166" s="120"/>
      <c r="BB166" s="138"/>
      <c r="BC166" s="138"/>
      <c r="BD166" s="138"/>
      <c r="BE166" s="138"/>
      <c r="BF166" s="138"/>
      <c r="BG166" s="138"/>
      <c r="BI166" s="120"/>
      <c r="BJ166" s="138"/>
      <c r="BK166" s="138"/>
      <c r="BL166" s="138"/>
      <c r="BM166" s="138"/>
      <c r="BN166" s="138"/>
      <c r="BO166" s="138"/>
    </row>
    <row r="167" spans="1:67">
      <c r="A167" s="67"/>
      <c r="B167" s="67"/>
      <c r="C167" s="67"/>
      <c r="D167" s="67"/>
      <c r="E167" s="67"/>
      <c r="F167" s="67"/>
      <c r="G167" s="67"/>
      <c r="H167" s="20">
        <v>2040</v>
      </c>
      <c r="I167" s="16">
        <f t="shared" si="50"/>
        <v>0</v>
      </c>
      <c r="J167" s="16">
        <f t="shared" si="50"/>
        <v>0</v>
      </c>
      <c r="K167" s="16">
        <f t="shared" si="50"/>
        <v>0</v>
      </c>
      <c r="L167" s="16">
        <f t="shared" si="50"/>
        <v>0</v>
      </c>
      <c r="M167" s="16">
        <f t="shared" si="50"/>
        <v>0</v>
      </c>
      <c r="N167" s="16">
        <f t="shared" si="50"/>
        <v>0</v>
      </c>
      <c r="O167" s="67"/>
      <c r="P167" s="67"/>
      <c r="Q167" s="67"/>
      <c r="R167" s="67"/>
      <c r="S167" s="20">
        <v>2040</v>
      </c>
      <c r="T167" s="84">
        <f>HLOOKUP($S167,'Fixed - Other'!$A$61:$AE$64,2,FALSE)</f>
        <v>6394019.3266823068</v>
      </c>
      <c r="U167" s="16">
        <f>IF($K$14="",$T167,IF($K$14&gt;$S167,$T167,VLOOKUP($C6,'Fixed - Other'!$A$69:$C$77,3,FALSE)*$T167))</f>
        <v>6394019.3266823068</v>
      </c>
      <c r="V167" s="16">
        <f>IF($K$15="",$T167,IF($K$15&gt;$S167,$T167,VLOOKUP($C6,'Fixed - Other'!$A$69:$C$77,3,FALSE)*$T167))</f>
        <v>6394019.3266823068</v>
      </c>
      <c r="W167" s="16">
        <f>IF($K$16="",$T167,IF($K$16&gt;$S167,$T167,VLOOKUP($C6,'Fixed - Other'!$A$69:$C$77,3,FALSE)*$T167))</f>
        <v>6394019.3266823068</v>
      </c>
      <c r="X167" s="16">
        <f>IF($K$17="",$T167,IF($K$17&gt;$S167,$T167,VLOOKUP($C6,'Fixed - Other'!$A$69:$C$77,3,FALSE)*$T167))</f>
        <v>6394019.3266823068</v>
      </c>
      <c r="Y167" s="16">
        <f>IF($K$18="",$T167,IF($K$18&gt;$S167,$T167,VLOOKUP($C6,'Fixed - Other'!$A$69:$C$77,3,FALSE)*$T167))</f>
        <v>6394019.3266823068</v>
      </c>
      <c r="Z167" s="16">
        <f>IF($K$19="",$T167,IF($K$19&gt;$S167,$T167,VLOOKUP($C6,'Fixed - Other'!$A$69:$C$77,3,FALSE)*$T167))</f>
        <v>6394019.3266823068</v>
      </c>
      <c r="AB167" s="20">
        <v>2040</v>
      </c>
      <c r="AC167" s="84">
        <f t="shared" si="51"/>
        <v>0</v>
      </c>
      <c r="AD167" s="16">
        <f t="shared" si="52"/>
        <v>0</v>
      </c>
      <c r="AE167" s="16">
        <f t="shared" si="53"/>
        <v>0</v>
      </c>
      <c r="AF167" s="16">
        <f t="shared" si="54"/>
        <v>0</v>
      </c>
      <c r="AG167" s="136">
        <f t="shared" si="55"/>
        <v>0</v>
      </c>
      <c r="AH167" s="16">
        <f t="shared" si="56"/>
        <v>0</v>
      </c>
      <c r="AJ167" s="20">
        <v>2040</v>
      </c>
      <c r="AK167" s="84">
        <f>HLOOKUP($S167,'Fixed - Other'!$A$61:$AE$64,3,FALSE)</f>
        <v>8455073.3966858014</v>
      </c>
      <c r="AL167" s="16">
        <f>IF($K$14="",$AK167,IF($K$14&gt;$AJ167,$AK167,VLOOKUP($C6,'Fixed - Other'!$A$69:$C$77,3,FALSE)*$AK167))</f>
        <v>8455073.3966858014</v>
      </c>
      <c r="AM167" s="16">
        <f>IF($K$15="",$AK167,IF($K$15&gt;$AJ167,$AK167,VLOOKUP($C6,'Fixed - Other'!$A$69:$C$77,3,FALSE)*$AK167))</f>
        <v>8455073.3966858014</v>
      </c>
      <c r="AN167" s="16">
        <f>IF($K$16="",$AK167,IF($K$16&gt;$AJ167,$AK167,VLOOKUP($C6,'Fixed - Other'!$A$69:$C$77,3,FALSE)*$AK167))</f>
        <v>8455073.3966858014</v>
      </c>
      <c r="AO167" s="16">
        <f>IF($K$17="",$AK167,IF($K$17&gt;$AJ167,$AK167,VLOOKUP($C6,'Fixed - Other'!$A$69:$C$77,3,FALSE)*$AK167))</f>
        <v>8455073.3966858014</v>
      </c>
      <c r="AP167" s="16">
        <f>IF($K$18="",$AK167,IF($K$18&gt;$AJ167,$AK167,VLOOKUP($C6,'Fixed - Other'!$A$69:$C$77,3,FALSE)*$AK167))</f>
        <v>8455073.3966858014</v>
      </c>
      <c r="AQ167" s="16">
        <f>IF($K$19="",$AK167,IF($K$19&gt;$AJ167,$AK167,VLOOKUP($C6,'Fixed - Other'!$A$69:$C$77,3,FALSE)*$AK167))</f>
        <v>8455073.3966858014</v>
      </c>
      <c r="AS167" s="20">
        <v>2040</v>
      </c>
      <c r="AT167" s="84">
        <f t="shared" si="57"/>
        <v>0</v>
      </c>
      <c r="AU167" s="16">
        <f t="shared" si="58"/>
        <v>0</v>
      </c>
      <c r="AV167" s="16">
        <f t="shared" si="59"/>
        <v>0</v>
      </c>
      <c r="AW167" s="16">
        <f t="shared" si="60"/>
        <v>0</v>
      </c>
      <c r="AX167" s="136">
        <f t="shared" si="61"/>
        <v>0</v>
      </c>
      <c r="AY167" s="16">
        <f t="shared" si="62"/>
        <v>0</v>
      </c>
      <c r="BA167" s="120"/>
      <c r="BB167" s="138"/>
      <c r="BC167" s="138"/>
      <c r="BD167" s="138"/>
      <c r="BE167" s="138"/>
      <c r="BF167" s="138"/>
      <c r="BG167" s="138"/>
      <c r="BI167" s="120"/>
      <c r="BJ167" s="138"/>
      <c r="BK167" s="138"/>
      <c r="BL167" s="138"/>
      <c r="BM167" s="138"/>
      <c r="BN167" s="138"/>
      <c r="BO167" s="138"/>
    </row>
    <row r="168" spans="1:67">
      <c r="A168" s="67"/>
      <c r="B168" s="67"/>
      <c r="C168" s="67"/>
      <c r="D168" s="67"/>
      <c r="E168" s="67"/>
      <c r="F168" s="67"/>
      <c r="G168" s="67"/>
      <c r="H168" s="20">
        <v>2041</v>
      </c>
      <c r="I168" s="16">
        <f t="shared" si="50"/>
        <v>0</v>
      </c>
      <c r="J168" s="16">
        <f t="shared" si="50"/>
        <v>0</v>
      </c>
      <c r="K168" s="16">
        <f t="shared" si="50"/>
        <v>0</v>
      </c>
      <c r="L168" s="16">
        <f t="shared" si="50"/>
        <v>0</v>
      </c>
      <c r="M168" s="16">
        <f t="shared" si="50"/>
        <v>0</v>
      </c>
      <c r="N168" s="16">
        <f t="shared" si="50"/>
        <v>0</v>
      </c>
      <c r="O168" s="67"/>
      <c r="P168" s="67"/>
      <c r="Q168" s="67"/>
      <c r="R168" s="67"/>
      <c r="S168" s="20">
        <v>2041</v>
      </c>
      <c r="T168" s="84">
        <f>HLOOKUP($S168,'Fixed - Other'!$A$61:$AE$64,2,FALSE)</f>
        <v>6521899.7132159527</v>
      </c>
      <c r="U168" s="16">
        <f>IF($K$14="",$T168,IF($K$14&gt;$S168,$T168,VLOOKUP($C6,'Fixed - Other'!$A$69:$C$77,3,FALSE)*$T168))</f>
        <v>6521899.7132159527</v>
      </c>
      <c r="V168" s="16">
        <f>IF($K$15="",$T168,IF($K$15&gt;$S168,$T168,VLOOKUP($C6,'Fixed - Other'!$A$69:$C$77,3,FALSE)*$T168))</f>
        <v>6521899.7132159527</v>
      </c>
      <c r="W168" s="16">
        <f>IF($K$16="",$T168,IF($K$16&gt;$S168,$T168,VLOOKUP($C6,'Fixed - Other'!$A$69:$C$77,3,FALSE)*$T168))</f>
        <v>6521899.7132159527</v>
      </c>
      <c r="X168" s="16">
        <f>IF($K$17="",$T168,IF($K$17&gt;$S168,$T168,VLOOKUP($C6,'Fixed - Other'!$A$69:$C$77,3,FALSE)*$T168))</f>
        <v>6521899.7132159527</v>
      </c>
      <c r="Y168" s="16">
        <f>IF($K$18="",$T168,IF($K$18&gt;$S168,$T168,VLOOKUP($C6,'Fixed - Other'!$A$69:$C$77,3,FALSE)*$T168))</f>
        <v>6521899.7132159527</v>
      </c>
      <c r="Z168" s="16">
        <f>IF($K$19="",$T168,IF($K$19&gt;$S168,$T168,VLOOKUP($C6,'Fixed - Other'!$A$69:$C$77,3,FALSE)*$T168))</f>
        <v>6521899.7132159527</v>
      </c>
      <c r="AB168" s="20">
        <v>2041</v>
      </c>
      <c r="AC168" s="84">
        <f t="shared" si="51"/>
        <v>0</v>
      </c>
      <c r="AD168" s="16">
        <f t="shared" si="52"/>
        <v>0</v>
      </c>
      <c r="AE168" s="16">
        <f t="shared" si="53"/>
        <v>0</v>
      </c>
      <c r="AF168" s="16">
        <f t="shared" si="54"/>
        <v>0</v>
      </c>
      <c r="AG168" s="136">
        <f t="shared" si="55"/>
        <v>0</v>
      </c>
      <c r="AH168" s="16">
        <f t="shared" si="56"/>
        <v>0</v>
      </c>
      <c r="AJ168" s="20">
        <v>2041</v>
      </c>
      <c r="AK168" s="84">
        <f>HLOOKUP($S168,'Fixed - Other'!$A$61:$AE$64,3,FALSE)</f>
        <v>8624174.8646195158</v>
      </c>
      <c r="AL168" s="16">
        <f>IF($K$14="",$AK168,IF($K$14&gt;$AJ168,$AK168,VLOOKUP($C6,'Fixed - Other'!$A$69:$C$77,3,FALSE)*$AK168))</f>
        <v>8624174.8646195158</v>
      </c>
      <c r="AM168" s="16">
        <f>IF($K$15="",$AK168,IF($K$15&gt;$AJ168,$AK168,VLOOKUP($C6,'Fixed - Other'!$A$69:$C$77,3,FALSE)*$AK168))</f>
        <v>8624174.8646195158</v>
      </c>
      <c r="AN168" s="16">
        <f>IF($K$16="",$AK168,IF($K$16&gt;$AJ168,$AK168,VLOOKUP($C6,'Fixed - Other'!$A$69:$C$77,3,FALSE)*$AK168))</f>
        <v>8624174.8646195158</v>
      </c>
      <c r="AO168" s="16">
        <f>IF($K$17="",$AK168,IF($K$17&gt;$AJ168,$AK168,VLOOKUP($C6,'Fixed - Other'!$A$69:$C$77,3,FALSE)*$AK168))</f>
        <v>8624174.8646195158</v>
      </c>
      <c r="AP168" s="16">
        <f>IF($K$18="",$AK168,IF($K$18&gt;$AJ168,$AK168,VLOOKUP($C6,'Fixed - Other'!$A$69:$C$77,3,FALSE)*$AK168))</f>
        <v>8624174.8646195158</v>
      </c>
      <c r="AQ168" s="16">
        <f>IF($K$19="",$AK168,IF($K$19&gt;$AJ168,$AK168,VLOOKUP($C6,'Fixed - Other'!$A$69:$C$77,3,FALSE)*$AK168))</f>
        <v>8624174.8646195158</v>
      </c>
      <c r="AS168" s="20">
        <v>2041</v>
      </c>
      <c r="AT168" s="84">
        <f t="shared" si="57"/>
        <v>0</v>
      </c>
      <c r="AU168" s="16">
        <f t="shared" si="58"/>
        <v>0</v>
      </c>
      <c r="AV168" s="16">
        <f t="shared" si="59"/>
        <v>0</v>
      </c>
      <c r="AW168" s="16">
        <f t="shared" si="60"/>
        <v>0</v>
      </c>
      <c r="AX168" s="136">
        <f t="shared" si="61"/>
        <v>0</v>
      </c>
      <c r="AY168" s="16">
        <f t="shared" si="62"/>
        <v>0</v>
      </c>
      <c r="BA168" s="120"/>
      <c r="BB168" s="138"/>
      <c r="BC168" s="138"/>
      <c r="BD168" s="138"/>
      <c r="BE168" s="138"/>
      <c r="BF168" s="138"/>
      <c r="BG168" s="138"/>
      <c r="BI168" s="120"/>
      <c r="BJ168" s="138"/>
      <c r="BK168" s="138"/>
      <c r="BL168" s="138"/>
      <c r="BM168" s="138"/>
      <c r="BN168" s="138"/>
      <c r="BO168" s="138"/>
    </row>
    <row r="169" spans="1:67">
      <c r="A169" s="67"/>
      <c r="B169" s="67"/>
      <c r="C169" s="67"/>
      <c r="D169" s="67"/>
      <c r="E169" s="67"/>
      <c r="F169" s="67"/>
      <c r="G169" s="67"/>
      <c r="H169" s="20">
        <v>2042</v>
      </c>
      <c r="I169" s="16">
        <f t="shared" si="50"/>
        <v>0</v>
      </c>
      <c r="J169" s="16">
        <f t="shared" si="50"/>
        <v>0</v>
      </c>
      <c r="K169" s="16">
        <f t="shared" si="50"/>
        <v>0</v>
      </c>
      <c r="L169" s="16">
        <f t="shared" si="50"/>
        <v>0</v>
      </c>
      <c r="M169" s="16">
        <f t="shared" si="50"/>
        <v>0</v>
      </c>
      <c r="N169" s="16">
        <f t="shared" si="50"/>
        <v>0</v>
      </c>
      <c r="O169" s="67"/>
      <c r="P169" s="67"/>
      <c r="Q169" s="67"/>
      <c r="R169" s="67"/>
      <c r="S169" s="20">
        <v>2042</v>
      </c>
      <c r="T169" s="84">
        <f>HLOOKUP($S169,'Fixed - Other'!$A$61:$AE$64,2,FALSE)</f>
        <v>6652337.7074802732</v>
      </c>
      <c r="U169" s="16">
        <f>IF($K$14="",$T169,IF($K$14&gt;$S169,$T169,VLOOKUP($C6,'Fixed - Other'!$A$69:$C$77,3,FALSE)*$T169))</f>
        <v>6652337.7074802732</v>
      </c>
      <c r="V169" s="16">
        <f>IF($K$15="",$T169,IF($K$15&gt;$S169,$T169,VLOOKUP($C6,'Fixed - Other'!$A$69:$C$77,3,FALSE)*$T169))</f>
        <v>6652337.7074802732</v>
      </c>
      <c r="W169" s="16">
        <f>IF($K$16="",$T169,IF($K$16&gt;$S169,$T169,VLOOKUP($C6,'Fixed - Other'!$A$69:$C$77,3,FALSE)*$T169))</f>
        <v>6652337.7074802732</v>
      </c>
      <c r="X169" s="16">
        <f>IF($K$17="",$T169,IF($K$17&gt;$S169,$T169,VLOOKUP($C6,'Fixed - Other'!$A$69:$C$77,3,FALSE)*$T169))</f>
        <v>6652337.7074802732</v>
      </c>
      <c r="Y169" s="16">
        <f>IF($K$18="",$T169,IF($K$18&gt;$S169,$T169,VLOOKUP($C6,'Fixed - Other'!$A$69:$C$77,3,FALSE)*$T169))</f>
        <v>6652337.7074802732</v>
      </c>
      <c r="Z169" s="16">
        <f>IF($K$19="",$T169,IF($K$19&gt;$S169,$T169,VLOOKUP($C6,'Fixed - Other'!$A$69:$C$77,3,FALSE)*$T169))</f>
        <v>6652337.7074802732</v>
      </c>
      <c r="AB169" s="20">
        <v>2042</v>
      </c>
      <c r="AC169" s="84">
        <f t="shared" si="51"/>
        <v>0</v>
      </c>
      <c r="AD169" s="16">
        <f t="shared" si="52"/>
        <v>0</v>
      </c>
      <c r="AE169" s="16">
        <f t="shared" si="53"/>
        <v>0</v>
      </c>
      <c r="AF169" s="16">
        <f t="shared" si="54"/>
        <v>0</v>
      </c>
      <c r="AG169" s="136">
        <f t="shared" si="55"/>
        <v>0</v>
      </c>
      <c r="AH169" s="16">
        <f t="shared" si="56"/>
        <v>0</v>
      </c>
      <c r="AJ169" s="20">
        <v>2042</v>
      </c>
      <c r="AK169" s="84">
        <f>HLOOKUP($S169,'Fixed - Other'!$A$61:$AE$64,3,FALSE)</f>
        <v>8796658.3619119078</v>
      </c>
      <c r="AL169" s="16">
        <f>IF($K$14="",$AK169,IF($K$14&gt;$AJ169,$AK169,VLOOKUP($C6,'Fixed - Other'!$A$69:$C$77,3,FALSE)*$AK169))</f>
        <v>8796658.3619119078</v>
      </c>
      <c r="AM169" s="16">
        <f>IF($K$15="",$AK169,IF($K$15&gt;$AJ169,$AK169,VLOOKUP($C6,'Fixed - Other'!$A$69:$C$77,3,FALSE)*$AK169))</f>
        <v>8796658.3619119078</v>
      </c>
      <c r="AN169" s="16">
        <f>IF($K$16="",$AK169,IF($K$16&gt;$AJ169,$AK169,VLOOKUP($C6,'Fixed - Other'!$A$69:$C$77,3,FALSE)*$AK169))</f>
        <v>8796658.3619119078</v>
      </c>
      <c r="AO169" s="16">
        <f>IF($K$17="",$AK169,IF($K$17&gt;$AJ169,$AK169,VLOOKUP($C6,'Fixed - Other'!$A$69:$C$77,3,FALSE)*$AK169))</f>
        <v>8796658.3619119078</v>
      </c>
      <c r="AP169" s="16">
        <f>IF($K$18="",$AK169,IF($K$18&gt;$AJ169,$AK169,VLOOKUP($C6,'Fixed - Other'!$A$69:$C$77,3,FALSE)*$AK169))</f>
        <v>8796658.3619119078</v>
      </c>
      <c r="AQ169" s="16">
        <f>IF($K$19="",$AK169,IF($K$19&gt;$AJ169,$AK169,VLOOKUP($C6,'Fixed - Other'!$A$69:$C$77,3,FALSE)*$AK169))</f>
        <v>8796658.3619119078</v>
      </c>
      <c r="AS169" s="20">
        <v>2042</v>
      </c>
      <c r="AT169" s="84">
        <f t="shared" si="57"/>
        <v>0</v>
      </c>
      <c r="AU169" s="16">
        <f t="shared" si="58"/>
        <v>0</v>
      </c>
      <c r="AV169" s="16">
        <f t="shared" si="59"/>
        <v>0</v>
      </c>
      <c r="AW169" s="16">
        <f t="shared" si="60"/>
        <v>0</v>
      </c>
      <c r="AX169" s="136">
        <f t="shared" si="61"/>
        <v>0</v>
      </c>
      <c r="AY169" s="16">
        <f t="shared" si="62"/>
        <v>0</v>
      </c>
      <c r="BA169" s="120"/>
      <c r="BB169" s="138"/>
      <c r="BC169" s="138"/>
      <c r="BD169" s="138"/>
      <c r="BE169" s="138"/>
      <c r="BF169" s="138"/>
      <c r="BG169" s="138"/>
      <c r="BI169" s="120"/>
      <c r="BJ169" s="138"/>
      <c r="BK169" s="138"/>
      <c r="BL169" s="138"/>
      <c r="BM169" s="138"/>
      <c r="BN169" s="138"/>
      <c r="BO169" s="138"/>
    </row>
    <row r="170" spans="1:67">
      <c r="A170" s="67"/>
      <c r="B170" s="67"/>
      <c r="C170" s="67"/>
      <c r="D170" s="67"/>
      <c r="E170" s="67"/>
      <c r="F170" s="67"/>
      <c r="G170" s="67"/>
      <c r="H170" s="20">
        <v>2043</v>
      </c>
      <c r="I170" s="16">
        <f t="shared" si="50"/>
        <v>0</v>
      </c>
      <c r="J170" s="16">
        <f t="shared" si="50"/>
        <v>0</v>
      </c>
      <c r="K170" s="16">
        <f t="shared" si="50"/>
        <v>0</v>
      </c>
      <c r="L170" s="16">
        <f t="shared" si="50"/>
        <v>0</v>
      </c>
      <c r="M170" s="16">
        <f t="shared" si="50"/>
        <v>0</v>
      </c>
      <c r="N170" s="16">
        <f t="shared" si="50"/>
        <v>0</v>
      </c>
      <c r="O170" s="67"/>
      <c r="P170" s="67"/>
      <c r="Q170" s="67"/>
      <c r="R170" s="67"/>
      <c r="S170" s="20">
        <v>2043</v>
      </c>
      <c r="T170" s="84">
        <f>HLOOKUP($S170,'Fixed - Other'!$A$61:$AE$64,2,FALSE)</f>
        <v>6785384.4616298759</v>
      </c>
      <c r="U170" s="16">
        <f>IF($K$14="",$T170,IF($K$14&gt;$S170,$T170,VLOOKUP($C6,'Fixed - Other'!$A$69:$C$77,3,FALSE)*$T170))</f>
        <v>6785384.4616298759</v>
      </c>
      <c r="V170" s="16">
        <f>IF($K$15="",$T170,IF($K$15&gt;$S170,$T170,VLOOKUP($C6,'Fixed - Other'!$A$69:$C$77,3,FALSE)*$T170))</f>
        <v>6785384.4616298759</v>
      </c>
      <c r="W170" s="16">
        <f>IF($K$16="",$T170,IF($K$16&gt;$S170,$T170,VLOOKUP($C6,'Fixed - Other'!$A$69:$C$77,3,FALSE)*$T170))</f>
        <v>6785384.4616298759</v>
      </c>
      <c r="X170" s="16">
        <f>IF($K$17="",$T170,IF($K$17&gt;$S170,$T170,VLOOKUP($C6,'Fixed - Other'!$A$69:$C$77,3,FALSE)*$T170))</f>
        <v>6785384.4616298759</v>
      </c>
      <c r="Y170" s="16">
        <f>IF($K$18="",$T170,IF($K$18&gt;$S170,$T170,VLOOKUP($C6,'Fixed - Other'!$A$69:$C$77,3,FALSE)*$T170))</f>
        <v>6785384.4616298759</v>
      </c>
      <c r="Z170" s="16">
        <f>IF($K$19="",$T170,IF($K$19&gt;$S170,$T170,VLOOKUP($C6,'Fixed - Other'!$A$69:$C$77,3,FALSE)*$T170))</f>
        <v>6785384.4616298759</v>
      </c>
      <c r="AB170" s="20">
        <v>2043</v>
      </c>
      <c r="AC170" s="84">
        <f t="shared" si="51"/>
        <v>0</v>
      </c>
      <c r="AD170" s="16">
        <f t="shared" si="52"/>
        <v>0</v>
      </c>
      <c r="AE170" s="16">
        <f t="shared" si="53"/>
        <v>0</v>
      </c>
      <c r="AF170" s="16">
        <f t="shared" si="54"/>
        <v>0</v>
      </c>
      <c r="AG170" s="136">
        <f t="shared" si="55"/>
        <v>0</v>
      </c>
      <c r="AH170" s="16">
        <f t="shared" si="56"/>
        <v>0</v>
      </c>
      <c r="AJ170" s="20">
        <v>2043</v>
      </c>
      <c r="AK170" s="84">
        <f>HLOOKUP($S170,'Fixed - Other'!$A$61:$AE$64,3,FALSE)</f>
        <v>8972591.5291501433</v>
      </c>
      <c r="AL170" s="16">
        <f>IF($K$14="",$AK170,IF($K$14&gt;$AJ170,$AK170,VLOOKUP($C6,'Fixed - Other'!$A$69:$C$77,3,FALSE)*$AK170))</f>
        <v>8972591.5291501433</v>
      </c>
      <c r="AM170" s="16">
        <f>IF($K$15="",$AK170,IF($K$15&gt;$AJ170,$AK170,VLOOKUP($C6,'Fixed - Other'!$A$69:$C$77,3,FALSE)*$AK170))</f>
        <v>8972591.5291501433</v>
      </c>
      <c r="AN170" s="16">
        <f>IF($K$16="",$AK170,IF($K$16&gt;$AJ170,$AK170,VLOOKUP($C6,'Fixed - Other'!$A$69:$C$77,3,FALSE)*$AK170))</f>
        <v>8972591.5291501433</v>
      </c>
      <c r="AO170" s="16">
        <f>IF($K$17="",$AK170,IF($K$17&gt;$AJ170,$AK170,VLOOKUP($C6,'Fixed - Other'!$A$69:$C$77,3,FALSE)*$AK170))</f>
        <v>8972591.5291501433</v>
      </c>
      <c r="AP170" s="16">
        <f>IF($K$18="",$AK170,IF($K$18&gt;$AJ170,$AK170,VLOOKUP($C6,'Fixed - Other'!$A$69:$C$77,3,FALSE)*$AK170))</f>
        <v>8972591.5291501433</v>
      </c>
      <c r="AQ170" s="16">
        <f>IF($K$19="",$AK170,IF($K$19&gt;$AJ170,$AK170,VLOOKUP($C6,'Fixed - Other'!$A$69:$C$77,3,FALSE)*$AK170))</f>
        <v>8972591.5291501433</v>
      </c>
      <c r="AS170" s="20">
        <v>2043</v>
      </c>
      <c r="AT170" s="84">
        <f t="shared" si="57"/>
        <v>0</v>
      </c>
      <c r="AU170" s="16">
        <f t="shared" si="58"/>
        <v>0</v>
      </c>
      <c r="AV170" s="16">
        <f t="shared" si="59"/>
        <v>0</v>
      </c>
      <c r="AW170" s="16">
        <f t="shared" si="60"/>
        <v>0</v>
      </c>
      <c r="AX170" s="136">
        <f t="shared" si="61"/>
        <v>0</v>
      </c>
      <c r="AY170" s="16">
        <f t="shared" si="62"/>
        <v>0</v>
      </c>
      <c r="BA170" s="120"/>
      <c r="BB170" s="138"/>
      <c r="BC170" s="138"/>
      <c r="BD170" s="138"/>
      <c r="BE170" s="138"/>
      <c r="BF170" s="138"/>
      <c r="BG170" s="138"/>
      <c r="BI170" s="120"/>
      <c r="BJ170" s="138"/>
      <c r="BK170" s="138"/>
      <c r="BL170" s="138"/>
      <c r="BM170" s="138"/>
      <c r="BN170" s="138"/>
      <c r="BO170" s="138"/>
    </row>
    <row r="171" spans="1:67">
      <c r="A171" s="67"/>
      <c r="B171" s="67"/>
      <c r="C171" s="67"/>
      <c r="D171" s="67"/>
      <c r="E171" s="67"/>
      <c r="F171" s="67"/>
      <c r="G171" s="67"/>
      <c r="H171" s="20">
        <v>2044</v>
      </c>
      <c r="I171" s="16">
        <f t="shared" si="50"/>
        <v>0</v>
      </c>
      <c r="J171" s="16">
        <f t="shared" si="50"/>
        <v>0</v>
      </c>
      <c r="K171" s="16">
        <f t="shared" si="50"/>
        <v>0</v>
      </c>
      <c r="L171" s="16">
        <f t="shared" si="50"/>
        <v>0</v>
      </c>
      <c r="M171" s="16">
        <f t="shared" si="50"/>
        <v>0</v>
      </c>
      <c r="N171" s="16">
        <f t="shared" si="50"/>
        <v>0</v>
      </c>
      <c r="O171" s="67"/>
      <c r="P171" s="67"/>
      <c r="Q171" s="67"/>
      <c r="R171" s="67"/>
      <c r="S171" s="20">
        <v>2044</v>
      </c>
      <c r="T171" s="84">
        <f>HLOOKUP($S171,'Fixed - Other'!$A$61:$AE$64,2,FALSE)</f>
        <v>6921092.1508624768</v>
      </c>
      <c r="U171" s="16">
        <f>IF($K$14="",$T171,IF($K$14&gt;$S171,$T171,VLOOKUP($C6,'Fixed - Other'!$A$69:$C$77,3,FALSE)*$T171))</f>
        <v>6921092.1508624768</v>
      </c>
      <c r="V171" s="16">
        <f>IF($K$15="",$T171,IF($K$15&gt;$S171,$T171,VLOOKUP($C6,'Fixed - Other'!$A$69:$C$77,3,FALSE)*$T171))</f>
        <v>6921092.1508624768</v>
      </c>
      <c r="W171" s="16">
        <f>IF($K$16="",$T171,IF($K$16&gt;$S171,$T171,VLOOKUP($C6,'Fixed - Other'!$A$69:$C$77,3,FALSE)*$T171))</f>
        <v>6921092.1508624768</v>
      </c>
      <c r="X171" s="16">
        <f>IF($K$17="",$T171,IF($K$17&gt;$S171,$T171,VLOOKUP($C6,'Fixed - Other'!$A$69:$C$77,3,FALSE)*$T171))</f>
        <v>6921092.1508624768</v>
      </c>
      <c r="Y171" s="16">
        <f>IF($K$18="",$T171,IF($K$18&gt;$S171,$T171,VLOOKUP($C6,'Fixed - Other'!$A$69:$C$77,3,FALSE)*$T171))</f>
        <v>6921092.1508624768</v>
      </c>
      <c r="Z171" s="16">
        <f>IF($K$19="",$T171,IF($K$19&gt;$S171,$T171,VLOOKUP($C6,'Fixed - Other'!$A$69:$C$77,3,FALSE)*$T171))</f>
        <v>6921092.1508624768</v>
      </c>
      <c r="AB171" s="20">
        <v>2044</v>
      </c>
      <c r="AC171" s="84">
        <f t="shared" si="51"/>
        <v>0</v>
      </c>
      <c r="AD171" s="16">
        <f t="shared" si="52"/>
        <v>0</v>
      </c>
      <c r="AE171" s="16">
        <f t="shared" si="53"/>
        <v>0</v>
      </c>
      <c r="AF171" s="16">
        <f t="shared" si="54"/>
        <v>0</v>
      </c>
      <c r="AG171" s="136">
        <f t="shared" si="55"/>
        <v>0</v>
      </c>
      <c r="AH171" s="16">
        <f t="shared" si="56"/>
        <v>0</v>
      </c>
      <c r="AJ171" s="20">
        <v>2044</v>
      </c>
      <c r="AK171" s="84">
        <f>HLOOKUP($S171,'Fixed - Other'!$A$61:$AE$64,3,FALSE)</f>
        <v>9152043.3597331513</v>
      </c>
      <c r="AL171" s="16">
        <f>IF($K$14="",$AK171,IF($K$14&gt;$AJ171,$AK171,VLOOKUP($C6,'Fixed - Other'!$A$69:$C$77,3,FALSE)*$AK171))</f>
        <v>9152043.3597331513</v>
      </c>
      <c r="AM171" s="16">
        <f>IF($K$15="",$AK171,IF($K$15&gt;$AJ171,$AK171,VLOOKUP($C6,'Fixed - Other'!$A$69:$C$77,3,FALSE)*$AK171))</f>
        <v>9152043.3597331513</v>
      </c>
      <c r="AN171" s="16">
        <f>IF($K$16="",$AK171,IF($K$16&gt;$AJ171,$AK171,VLOOKUP($C6,'Fixed - Other'!$A$69:$C$77,3,FALSE)*$AK171))</f>
        <v>9152043.3597331513</v>
      </c>
      <c r="AO171" s="16">
        <f>IF($K$17="",$AK171,IF($K$17&gt;$AJ171,$AK171,VLOOKUP($C6,'Fixed - Other'!$A$69:$C$77,3,FALSE)*$AK171))</f>
        <v>9152043.3597331513</v>
      </c>
      <c r="AP171" s="16">
        <f>IF($K$18="",$AK171,IF($K$18&gt;$AJ171,$AK171,VLOOKUP($C6,'Fixed - Other'!$A$69:$C$77,3,FALSE)*$AK171))</f>
        <v>9152043.3597331513</v>
      </c>
      <c r="AQ171" s="16">
        <f>IF($K$19="",$AK171,IF($K$19&gt;$AJ171,$AK171,VLOOKUP($C6,'Fixed - Other'!$A$69:$C$77,3,FALSE)*$AK171))</f>
        <v>9152043.3597331513</v>
      </c>
      <c r="AS171" s="20">
        <v>2044</v>
      </c>
      <c r="AT171" s="84">
        <f t="shared" si="57"/>
        <v>0</v>
      </c>
      <c r="AU171" s="16">
        <f t="shared" si="58"/>
        <v>0</v>
      </c>
      <c r="AV171" s="16">
        <f t="shared" si="59"/>
        <v>0</v>
      </c>
      <c r="AW171" s="16">
        <f t="shared" si="60"/>
        <v>0</v>
      </c>
      <c r="AX171" s="136">
        <f t="shared" si="61"/>
        <v>0</v>
      </c>
      <c r="AY171" s="16">
        <f t="shared" si="62"/>
        <v>0</v>
      </c>
      <c r="BA171" s="120"/>
      <c r="BB171" s="138"/>
      <c r="BC171" s="138"/>
      <c r="BD171" s="138"/>
      <c r="BE171" s="138"/>
      <c r="BF171" s="138"/>
      <c r="BG171" s="138"/>
      <c r="BI171" s="120"/>
      <c r="BJ171" s="138"/>
      <c r="BK171" s="138"/>
      <c r="BL171" s="138"/>
      <c r="BM171" s="138"/>
      <c r="BN171" s="138"/>
      <c r="BO171" s="138"/>
    </row>
    <row r="172" spans="1:67">
      <c r="A172" s="67"/>
      <c r="B172" s="67"/>
      <c r="C172" s="67"/>
      <c r="D172" s="67"/>
      <c r="E172" s="67"/>
      <c r="F172" s="67"/>
      <c r="G172" s="67"/>
      <c r="H172" s="21">
        <v>2045</v>
      </c>
      <c r="I172" s="17">
        <f t="shared" si="50"/>
        <v>0</v>
      </c>
      <c r="J172" s="17">
        <f t="shared" si="50"/>
        <v>0</v>
      </c>
      <c r="K172" s="17">
        <f t="shared" si="50"/>
        <v>0</v>
      </c>
      <c r="L172" s="17">
        <f t="shared" si="50"/>
        <v>0</v>
      </c>
      <c r="M172" s="17">
        <f t="shared" si="50"/>
        <v>0</v>
      </c>
      <c r="N172" s="17">
        <f t="shared" si="50"/>
        <v>0</v>
      </c>
      <c r="O172" s="67"/>
      <c r="P172" s="67"/>
      <c r="Q172" s="67"/>
      <c r="R172" s="67"/>
      <c r="S172" s="21">
        <v>2045</v>
      </c>
      <c r="T172" s="85">
        <f>HLOOKUP($S172,'Fixed - Other'!$A$61:$AE$64,2,FALSE)</f>
        <v>7059513.9938797234</v>
      </c>
      <c r="U172" s="17">
        <f>IF($K$14="",$T172,IF($K$14&gt;$S172,$T172,VLOOKUP($C6,'Fixed - Other'!$A$69:$C$77,3,FALSE)*$T172))</f>
        <v>7059513.9938797234</v>
      </c>
      <c r="V172" s="17">
        <f>IF($K$15="",$T172,IF($K$15&gt;$S172,$T172,VLOOKUP($C6,'Fixed - Other'!$A$69:$C$77,3,FALSE)*$T172))</f>
        <v>7059513.9938797234</v>
      </c>
      <c r="W172" s="17">
        <f>IF($K$16="",$T172,IF($K$16&gt;$S172,$T172,VLOOKUP($C6,'Fixed - Other'!$A$69:$C$77,3,FALSE)*$T172))</f>
        <v>7059513.9938797234</v>
      </c>
      <c r="X172" s="17">
        <f>IF($K$17="",$T172,IF($K$17&gt;$S172,$T172,VLOOKUP($C6,'Fixed - Other'!$A$69:$C$77,3,FALSE)*$T172))</f>
        <v>7059513.9938797234</v>
      </c>
      <c r="Y172" s="17">
        <f>IF($K$18="",$T172,IF($K$18&gt;$S172,$T172,VLOOKUP($C6,'Fixed - Other'!$A$69:$C$77,3,FALSE)*$T172))</f>
        <v>7059513.9938797234</v>
      </c>
      <c r="Z172" s="17">
        <f>IF($K$19="",$T172,IF($K$19&gt;$S172,$T172,VLOOKUP($C6,'Fixed - Other'!$A$69:$C$77,3,FALSE)*$T172))</f>
        <v>7059513.9938797234</v>
      </c>
      <c r="AB172" s="21">
        <v>2045</v>
      </c>
      <c r="AC172" s="85">
        <f t="shared" si="51"/>
        <v>0</v>
      </c>
      <c r="AD172" s="17">
        <f t="shared" si="52"/>
        <v>0</v>
      </c>
      <c r="AE172" s="17">
        <f t="shared" si="53"/>
        <v>0</v>
      </c>
      <c r="AF172" s="17">
        <f t="shared" si="54"/>
        <v>0</v>
      </c>
      <c r="AG172" s="137">
        <f t="shared" si="55"/>
        <v>0</v>
      </c>
      <c r="AH172" s="17">
        <f t="shared" si="56"/>
        <v>0</v>
      </c>
      <c r="AJ172" s="21">
        <v>2045</v>
      </c>
      <c r="AK172" s="85">
        <f>HLOOKUP($S172,'Fixed - Other'!$A$61:$AE$64,3,FALSE)</f>
        <v>9335084.2269278094</v>
      </c>
      <c r="AL172" s="17">
        <f>IF($K$14="",$AK172,IF($K$14&gt;$AJ172,$AK172,VLOOKUP($C6,'Fixed - Other'!$A$69:$C$77,3,FALSE)*$AK172))</f>
        <v>9335084.2269278094</v>
      </c>
      <c r="AM172" s="17">
        <f>IF($K$15="",$AK172,IF($K$15&gt;$AJ172,$AK172,VLOOKUP($C6,'Fixed - Other'!$A$69:$C$77,3,FALSE)*$AK172))</f>
        <v>9335084.2269278094</v>
      </c>
      <c r="AN172" s="17">
        <f>IF($K$16="",$AK172,IF($K$16&gt;$AJ172,$AK172,VLOOKUP($C6,'Fixed - Other'!$A$69:$C$77,3,FALSE)*$AK172))</f>
        <v>9335084.2269278094</v>
      </c>
      <c r="AO172" s="17">
        <f>IF($K$17="",$AK172,IF($K$17&gt;$AJ172,$AK172,VLOOKUP($C6,'Fixed - Other'!$A$69:$C$77,3,FALSE)*$AK172))</f>
        <v>9335084.2269278094</v>
      </c>
      <c r="AP172" s="17">
        <f>IF($K$18="",$AK172,IF($K$18&gt;$AJ172,$AK172,VLOOKUP($C6,'Fixed - Other'!$A$69:$C$77,3,FALSE)*$AK172))</f>
        <v>9335084.2269278094</v>
      </c>
      <c r="AQ172" s="17">
        <f>IF($K$19="",$AK172,IF($K$19&gt;$AJ172,$AK172,VLOOKUP($C6,'Fixed - Other'!$A$69:$C$77,3,FALSE)*$AK172))</f>
        <v>9335084.2269278094</v>
      </c>
      <c r="AS172" s="21">
        <v>2045</v>
      </c>
      <c r="AT172" s="85">
        <f t="shared" si="57"/>
        <v>0</v>
      </c>
      <c r="AU172" s="17">
        <f t="shared" si="58"/>
        <v>0</v>
      </c>
      <c r="AV172" s="17">
        <f t="shared" si="59"/>
        <v>0</v>
      </c>
      <c r="AW172" s="17">
        <f t="shared" si="60"/>
        <v>0</v>
      </c>
      <c r="AX172" s="137">
        <f t="shared" si="61"/>
        <v>0</v>
      </c>
      <c r="AY172" s="17">
        <f t="shared" si="62"/>
        <v>0</v>
      </c>
      <c r="BA172" s="120"/>
      <c r="BB172" s="138"/>
      <c r="BC172" s="138"/>
      <c r="BD172" s="138"/>
      <c r="BE172" s="138"/>
      <c r="BF172" s="138"/>
      <c r="BG172" s="138"/>
      <c r="BI172" s="120"/>
      <c r="BJ172" s="138"/>
      <c r="BK172" s="138"/>
      <c r="BL172" s="138"/>
      <c r="BM172" s="138"/>
      <c r="BN172" s="138"/>
      <c r="BO172" s="138"/>
    </row>
    <row r="173" spans="1:67">
      <c r="A173" s="67"/>
      <c r="B173" s="67"/>
      <c r="C173" s="67"/>
      <c r="D173" s="67"/>
      <c r="E173" s="67"/>
      <c r="F173" s="67"/>
      <c r="G173" s="67"/>
      <c r="H173" s="55" t="s">
        <v>26</v>
      </c>
      <c r="I173" s="54">
        <f t="shared" ref="I173:N173" si="63">SUM(I144:I172)</f>
        <v>104537287.40465623</v>
      </c>
      <c r="J173" s="54">
        <f t="shared" si="63"/>
        <v>93283530.891819835</v>
      </c>
      <c r="K173" s="54">
        <f t="shared" si="63"/>
        <v>82250436.271392003</v>
      </c>
      <c r="L173" s="54">
        <f t="shared" si="63"/>
        <v>68549537.857980609</v>
      </c>
      <c r="M173" s="54">
        <f t="shared" si="63"/>
        <v>108178693.41523345</v>
      </c>
      <c r="N173" s="54">
        <f t="shared" si="63"/>
        <v>0</v>
      </c>
      <c r="O173" s="67"/>
      <c r="P173" s="67"/>
      <c r="Q173" s="67"/>
      <c r="R173" s="67"/>
    </row>
    <row r="174" spans="1:67">
      <c r="A174" s="67"/>
      <c r="B174" s="67"/>
      <c r="C174" s="67"/>
      <c r="D174" s="67"/>
      <c r="E174" s="67"/>
      <c r="F174" s="67"/>
      <c r="G174" s="67"/>
      <c r="H174" s="80"/>
      <c r="I174" s="79"/>
      <c r="J174" s="79"/>
      <c r="K174" s="79"/>
      <c r="L174" s="79"/>
      <c r="M174" s="79"/>
      <c r="N174" s="79"/>
      <c r="O174" s="67"/>
      <c r="P174" s="67"/>
      <c r="Q174" s="67"/>
      <c r="R174" s="67"/>
    </row>
    <row r="175" spans="1:67">
      <c r="A175" s="67"/>
      <c r="B175" s="69" t="s">
        <v>366</v>
      </c>
      <c r="D175" s="69"/>
      <c r="E175" s="69"/>
      <c r="F175" s="69"/>
      <c r="G175" s="69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</row>
    <row r="176" spans="1:67">
      <c r="A176" s="67"/>
      <c r="B176" s="67"/>
      <c r="C176" s="67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25" t="s">
        <v>117</v>
      </c>
      <c r="AB176" s="25" t="s">
        <v>122</v>
      </c>
      <c r="AJ176" s="25" t="s">
        <v>120</v>
      </c>
      <c r="AS176" s="25" t="s">
        <v>121</v>
      </c>
      <c r="BA176" s="25" t="s">
        <v>391</v>
      </c>
      <c r="BI176" s="25"/>
    </row>
    <row r="177" spans="1:59">
      <c r="A177" s="67"/>
      <c r="B177" s="67"/>
      <c r="C177" s="67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</row>
    <row r="178" spans="1:59">
      <c r="A178" s="67"/>
      <c r="B178" s="67"/>
      <c r="C178" s="67"/>
      <c r="D178" s="67"/>
      <c r="E178" s="67"/>
      <c r="F178" s="67"/>
      <c r="G178" s="67"/>
      <c r="H178" s="119" t="s">
        <v>33</v>
      </c>
      <c r="I178" s="119">
        <f t="shared" ref="I178:N178" si="64">I143</f>
        <v>4</v>
      </c>
      <c r="J178" s="119" t="str">
        <f t="shared" si="64"/>
        <v>4A</v>
      </c>
      <c r="K178" s="119" t="str">
        <f t="shared" si="64"/>
        <v>4B</v>
      </c>
      <c r="L178" s="119" t="str">
        <f t="shared" si="64"/>
        <v>4C</v>
      </c>
      <c r="M178" s="119" t="str">
        <f t="shared" si="64"/>
        <v>4D</v>
      </c>
      <c r="N178" s="119" t="str">
        <f t="shared" si="64"/>
        <v>4E</v>
      </c>
      <c r="O178" s="67"/>
      <c r="P178" s="67"/>
      <c r="Q178" s="67"/>
      <c r="R178" s="67"/>
      <c r="S178" s="117" t="s">
        <v>33</v>
      </c>
      <c r="T178" s="119" t="s">
        <v>27</v>
      </c>
      <c r="U178" s="119">
        <f t="shared" ref="U178:Z178" si="65">U143</f>
        <v>4</v>
      </c>
      <c r="V178" s="119" t="str">
        <f t="shared" si="65"/>
        <v>4A</v>
      </c>
      <c r="W178" s="119" t="str">
        <f t="shared" si="65"/>
        <v>4B</v>
      </c>
      <c r="X178" s="119" t="str">
        <f t="shared" si="65"/>
        <v>4C</v>
      </c>
      <c r="Y178" s="119" t="str">
        <f t="shared" si="65"/>
        <v>4D</v>
      </c>
      <c r="Z178" s="119" t="str">
        <f t="shared" si="65"/>
        <v>4E</v>
      </c>
      <c r="AB178" s="119" t="s">
        <v>33</v>
      </c>
      <c r="AC178" s="119">
        <f>U178</f>
        <v>4</v>
      </c>
      <c r="AD178" s="119" t="str">
        <f t="shared" ref="AD178:AH178" si="66">V178</f>
        <v>4A</v>
      </c>
      <c r="AE178" s="119" t="str">
        <f t="shared" si="66"/>
        <v>4B</v>
      </c>
      <c r="AF178" s="119" t="str">
        <f t="shared" si="66"/>
        <v>4C</v>
      </c>
      <c r="AG178" s="117" t="str">
        <f t="shared" si="66"/>
        <v>4D</v>
      </c>
      <c r="AH178" s="119" t="str">
        <f t="shared" si="66"/>
        <v>4E</v>
      </c>
      <c r="AJ178" s="117" t="s">
        <v>33</v>
      </c>
      <c r="AK178" s="119" t="s">
        <v>27</v>
      </c>
      <c r="AL178" s="119">
        <f t="shared" ref="AL178:AQ178" si="67">AL143</f>
        <v>4</v>
      </c>
      <c r="AM178" s="119" t="str">
        <f t="shared" si="67"/>
        <v>4A</v>
      </c>
      <c r="AN178" s="119" t="str">
        <f t="shared" si="67"/>
        <v>4B</v>
      </c>
      <c r="AO178" s="119" t="str">
        <f t="shared" si="67"/>
        <v>4C</v>
      </c>
      <c r="AP178" s="119" t="str">
        <f t="shared" si="67"/>
        <v>4D</v>
      </c>
      <c r="AQ178" s="119" t="str">
        <f t="shared" si="67"/>
        <v>4E</v>
      </c>
      <c r="AS178" s="119" t="s">
        <v>33</v>
      </c>
      <c r="AT178" s="119">
        <f>AL178</f>
        <v>4</v>
      </c>
      <c r="AU178" s="119" t="str">
        <f t="shared" ref="AU178:AY178" si="68">AM178</f>
        <v>4A</v>
      </c>
      <c r="AV178" s="119" t="str">
        <f t="shared" si="68"/>
        <v>4B</v>
      </c>
      <c r="AW178" s="119" t="str">
        <f t="shared" si="68"/>
        <v>4C</v>
      </c>
      <c r="AX178" s="117" t="str">
        <f t="shared" si="68"/>
        <v>4D</v>
      </c>
      <c r="AY178" s="119" t="str">
        <f t="shared" si="68"/>
        <v>4E</v>
      </c>
      <c r="BA178" s="119" t="s">
        <v>33</v>
      </c>
      <c r="BB178" s="119">
        <f t="shared" ref="BB178:BG178" si="69">AT178</f>
        <v>4</v>
      </c>
      <c r="BC178" s="119" t="str">
        <f t="shared" si="69"/>
        <v>4A</v>
      </c>
      <c r="BD178" s="119" t="str">
        <f t="shared" si="69"/>
        <v>4B</v>
      </c>
      <c r="BE178" s="119" t="str">
        <f t="shared" si="69"/>
        <v>4C</v>
      </c>
      <c r="BF178" s="119" t="str">
        <f t="shared" si="69"/>
        <v>4D</v>
      </c>
      <c r="BG178" s="119" t="str">
        <f t="shared" si="69"/>
        <v>4E</v>
      </c>
    </row>
    <row r="179" spans="1:59">
      <c r="A179" s="67"/>
      <c r="B179" s="67"/>
      <c r="C179" s="67"/>
      <c r="D179" s="67"/>
      <c r="E179" s="67"/>
      <c r="F179" s="67"/>
      <c r="G179" s="67"/>
      <c r="H179" s="19">
        <v>2017</v>
      </c>
      <c r="I179" s="16">
        <f>AC179+AT179+BB179</f>
        <v>2076817</v>
      </c>
      <c r="J179" s="16">
        <f t="shared" ref="J179:N207" si="70">AD179+AU179+BC179</f>
        <v>2076817</v>
      </c>
      <c r="K179" s="16">
        <f t="shared" si="70"/>
        <v>2076817</v>
      </c>
      <c r="L179" s="16">
        <f t="shared" si="70"/>
        <v>2076817</v>
      </c>
      <c r="M179" s="16">
        <f t="shared" si="70"/>
        <v>2076817</v>
      </c>
      <c r="N179" s="16">
        <f t="shared" si="70"/>
        <v>0</v>
      </c>
      <c r="O179" s="67"/>
      <c r="P179" s="67"/>
      <c r="Q179" s="67"/>
      <c r="R179" s="67"/>
      <c r="S179" s="19">
        <v>2017</v>
      </c>
      <c r="T179" s="133">
        <f>HLOOKUP($S179,Variable!$B$15:$AE$16,2,FALSE)</f>
        <v>0.26626186681271974</v>
      </c>
      <c r="U179" s="57">
        <f t="shared" ref="U179:U207" si="71">IF($M$14="",0,IF($M$14&gt;$S179,$L$6,IF($I$14&gt;=$S179,$N$6,0)))</f>
        <v>3899952</v>
      </c>
      <c r="V179" s="57">
        <f t="shared" ref="V179:V207" si="72">IF($M$15="",0,IF($M$15&gt;$S179,$L$6,IF($I$15&gt;=$S179,$N$6,0)))</f>
        <v>3899952</v>
      </c>
      <c r="W179" s="57">
        <f t="shared" ref="W179:W207" si="73">IF($M$16="",0,IF($M$16&gt;$S179,$L$6,IF($I$16&gt;=$S179,$N$6,0)))</f>
        <v>3899952</v>
      </c>
      <c r="X179" s="57">
        <f t="shared" ref="X179:X207" si="74">IF($M$17="",0,IF($M$17&gt;$S179,$L$6,IF($I$17&gt;=$S179,$N$6,0)))</f>
        <v>3899952</v>
      </c>
      <c r="Y179" s="57">
        <f t="shared" ref="Y179:Y207" si="75">IF($M$18="",0,IF($M$18&gt;$S179,$L$6,IF($I$18&gt;=$S179,$N$6,0)))</f>
        <v>3899952</v>
      </c>
      <c r="Z179" s="57">
        <f t="shared" ref="Z179:Z207" si="76">IF($M$19="",0,IF($M$19&gt;$S179,$L$6,IF($I$19&gt;=$S179,$N$6,0)))</f>
        <v>0</v>
      </c>
      <c r="AB179" s="19">
        <v>2017</v>
      </c>
      <c r="AC179" s="16">
        <f>$T179*U179</f>
        <v>1038408.5</v>
      </c>
      <c r="AD179" s="16">
        <f t="shared" ref="AD179:AH207" si="77">$T179*V179</f>
        <v>1038408.5</v>
      </c>
      <c r="AE179" s="16">
        <f t="shared" si="77"/>
        <v>1038408.5</v>
      </c>
      <c r="AF179" s="16">
        <f t="shared" si="77"/>
        <v>1038408.5</v>
      </c>
      <c r="AG179" s="136">
        <f t="shared" si="77"/>
        <v>1038408.5</v>
      </c>
      <c r="AH179" s="16">
        <f t="shared" si="77"/>
        <v>0</v>
      </c>
      <c r="AJ179" s="19">
        <v>2017</v>
      </c>
      <c r="AK179" s="133">
        <f>HLOOKUP($S179,Variable!$B$15:$AE$16,2,FALSE)</f>
        <v>0.26626186681271974</v>
      </c>
      <c r="AL179" s="57">
        <f t="shared" ref="AL179:AL207" si="78">IF($N$14="",0,IF($N$14&gt;$AJ179,$M$6,IF($J$14&gt;=$AJ179,$O$6,0)))</f>
        <v>3899952</v>
      </c>
      <c r="AM179" s="57">
        <f t="shared" ref="AM179:AM207" si="79">IF($N$15="",0,IF($N$15&gt;$AJ179,$M$6,IF($J$15&gt;=$AJ179,$O$6,0)))</f>
        <v>3899952</v>
      </c>
      <c r="AN179" s="57">
        <f t="shared" ref="AN179:AN207" si="80">IF($N$16="",0,IF($N$16&gt;$AJ179,$M$6,IF($J$16&gt;=$AJ179,$O$6,0)))</f>
        <v>3899952</v>
      </c>
      <c r="AO179" s="57">
        <f t="shared" ref="AO179:AO207" si="81">IF($N$17="",0,IF($N$17&gt;$AJ179,$M$6,IF($J$17&gt;=$AJ179,$O$6,0)))</f>
        <v>3899952</v>
      </c>
      <c r="AP179" s="57">
        <f t="shared" ref="AP179:AP207" si="82">IF($N$18="",0,IF($N$18&gt;$AJ179,$M$6,IF($J$18&gt;=$AJ179,$O$6,0)))</f>
        <v>3899952</v>
      </c>
      <c r="AQ179" s="57">
        <f t="shared" ref="AQ179:AQ207" si="83">IF($N$19="",0,IF($N$19&gt;$AJ179,$M$6,IF($J$19&gt;=$AJ179,$O$6,0)))</f>
        <v>0</v>
      </c>
      <c r="AS179" s="19">
        <v>2017</v>
      </c>
      <c r="AT179" s="16">
        <f>$AK179*AL179</f>
        <v>1038408.5</v>
      </c>
      <c r="AU179" s="16">
        <f t="shared" ref="AU179:AY207" si="84">$AK179*AM179</f>
        <v>1038408.5</v>
      </c>
      <c r="AV179" s="16">
        <f t="shared" si="84"/>
        <v>1038408.5</v>
      </c>
      <c r="AW179" s="16">
        <f t="shared" si="84"/>
        <v>1038408.5</v>
      </c>
      <c r="AX179" s="136">
        <f t="shared" si="84"/>
        <v>1038408.5</v>
      </c>
      <c r="AY179" s="16">
        <f t="shared" si="84"/>
        <v>0</v>
      </c>
      <c r="BA179" s="144">
        <v>2017</v>
      </c>
      <c r="BB179" s="16">
        <f>IF($D$14&lt;&gt;"Yes",0,IF($BA179&lt;$E$14,0,IF($BA179&gt;$J$14,0,VLOOKUP($H$14,Variable!$B$21:$AE$64,'Scenario 4'!$BA179-2015,FALSE))))</f>
        <v>0</v>
      </c>
      <c r="BC179" s="16">
        <f>IF($D$15&lt;&gt;"Yes",0,IF($BA179&lt;$E$15,0,IF($BA179&gt;$J$15,0,VLOOKUP($H$15,Variable!$B$21:$AE$64,'Scenario 4'!$BA179-2015,FALSE))))</f>
        <v>0</v>
      </c>
      <c r="BD179" s="16">
        <f>IF($D$16&lt;&gt;"Yes",0,IF($BA179&lt;$E$16,0,IF($BA179&gt;$J$16,0,VLOOKUP($H$16,Variable!$B$21:$AE$64,'Scenario 4'!$BA179-2015,FALSE))))</f>
        <v>0</v>
      </c>
      <c r="BE179" s="16">
        <f>IF($D$17&lt;&gt;"Yes",0,IF($BA179&lt;$E$17,0,IF($BA179&gt;$J$17,0,VLOOKUP($H$17,Variable!$B$21:$AE$64,'Scenario 4'!$BA179-2015,FALSE))))</f>
        <v>0</v>
      </c>
      <c r="BF179" s="16">
        <f>IF($D$18&lt;&gt;"Yes",0,IF($BA179&lt;$E$18,0,IF($BA179&gt;$J$18,0,VLOOKUP($H$18,Variable!$B$21:$AE$64,'Scenario 4'!$BA179-2015,FALSE))))</f>
        <v>0</v>
      </c>
      <c r="BG179" s="16">
        <f>IF($D$19&lt;&gt;"Yes",0,IF($BA179&lt;$E$19,0,IF($BA179&gt;$J$19,0,VLOOKUP($H$19,Variable!$B$21:$AE$64,'Scenario 4'!$BA179-2015,FALSE))))</f>
        <v>0</v>
      </c>
    </row>
    <row r="180" spans="1:59">
      <c r="A180" s="67"/>
      <c r="B180" s="67"/>
      <c r="C180" s="67"/>
      <c r="D180" s="67"/>
      <c r="E180" s="67"/>
      <c r="F180" s="67"/>
      <c r="G180" s="67"/>
      <c r="H180" s="20">
        <v>2018</v>
      </c>
      <c r="I180" s="16">
        <f t="shared" ref="I180:I207" si="85">AC180+AT180+BB180</f>
        <v>1219261.6904761905</v>
      </c>
      <c r="J180" s="16">
        <f t="shared" si="70"/>
        <v>2179106</v>
      </c>
      <c r="K180" s="16">
        <f t="shared" si="70"/>
        <v>2179106</v>
      </c>
      <c r="L180" s="16">
        <f t="shared" si="70"/>
        <v>1219261.6904761905</v>
      </c>
      <c r="M180" s="16">
        <f t="shared" si="70"/>
        <v>2179106</v>
      </c>
      <c r="N180" s="16">
        <f t="shared" si="70"/>
        <v>0</v>
      </c>
      <c r="O180" s="67"/>
      <c r="P180" s="67"/>
      <c r="Q180" s="67"/>
      <c r="R180" s="67"/>
      <c r="S180" s="20">
        <v>2018</v>
      </c>
      <c r="T180" s="133">
        <f>HLOOKUP($S180,Variable!$B$15:$AE$16,2,FALSE)</f>
        <v>0.27937600257644196</v>
      </c>
      <c r="U180" s="57">
        <f t="shared" si="71"/>
        <v>2182116</v>
      </c>
      <c r="V180" s="57">
        <f t="shared" si="72"/>
        <v>3899952</v>
      </c>
      <c r="W180" s="57">
        <f t="shared" si="73"/>
        <v>3899952</v>
      </c>
      <c r="X180" s="57">
        <f t="shared" si="74"/>
        <v>2182116</v>
      </c>
      <c r="Y180" s="57">
        <f t="shared" si="75"/>
        <v>3899952</v>
      </c>
      <c r="Z180" s="57">
        <f t="shared" si="76"/>
        <v>0</v>
      </c>
      <c r="AB180" s="20">
        <v>2018</v>
      </c>
      <c r="AC180" s="16">
        <f t="shared" ref="AC180:AC207" si="86">$T180*U180</f>
        <v>609630.84523809527</v>
      </c>
      <c r="AD180" s="16">
        <f t="shared" si="77"/>
        <v>1089553</v>
      </c>
      <c r="AE180" s="16">
        <f t="shared" si="77"/>
        <v>1089553</v>
      </c>
      <c r="AF180" s="16">
        <f t="shared" si="77"/>
        <v>609630.84523809527</v>
      </c>
      <c r="AG180" s="136">
        <f t="shared" si="77"/>
        <v>1089553</v>
      </c>
      <c r="AH180" s="16">
        <f t="shared" si="77"/>
        <v>0</v>
      </c>
      <c r="AJ180" s="20">
        <v>2018</v>
      </c>
      <c r="AK180" s="133">
        <f>HLOOKUP($S180,Variable!$B$15:$AE$16,2,FALSE)</f>
        <v>0.27937600257644196</v>
      </c>
      <c r="AL180" s="57">
        <f t="shared" si="78"/>
        <v>2182116</v>
      </c>
      <c r="AM180" s="57">
        <f t="shared" si="79"/>
        <v>3899952</v>
      </c>
      <c r="AN180" s="57">
        <f t="shared" si="80"/>
        <v>3899952</v>
      </c>
      <c r="AO180" s="57">
        <f t="shared" si="81"/>
        <v>2182116</v>
      </c>
      <c r="AP180" s="57">
        <f t="shared" si="82"/>
        <v>3899952</v>
      </c>
      <c r="AQ180" s="57">
        <f t="shared" si="83"/>
        <v>0</v>
      </c>
      <c r="AS180" s="20">
        <v>2018</v>
      </c>
      <c r="AT180" s="16">
        <f t="shared" ref="AT180:AT207" si="87">$AK180*AL180</f>
        <v>609630.84523809527</v>
      </c>
      <c r="AU180" s="16">
        <f t="shared" si="84"/>
        <v>1089553</v>
      </c>
      <c r="AV180" s="16">
        <f t="shared" si="84"/>
        <v>1089553</v>
      </c>
      <c r="AW180" s="16">
        <f t="shared" si="84"/>
        <v>609630.84523809527</v>
      </c>
      <c r="AX180" s="136">
        <f t="shared" si="84"/>
        <v>1089553</v>
      </c>
      <c r="AY180" s="16">
        <f t="shared" si="84"/>
        <v>0</v>
      </c>
      <c r="BA180" s="145">
        <v>2018</v>
      </c>
      <c r="BB180" s="16">
        <f>IF($D$14&lt;&gt;"Yes",0,IF($BA180&lt;$E$14,0,IF($BA180&gt;$J$14,0,VLOOKUP($H$14,Variable!$B$21:$AE$64,'Scenario 4'!$BA180-2015,FALSE))))</f>
        <v>0</v>
      </c>
      <c r="BC180" s="16">
        <f>IF($D$15&lt;&gt;"Yes",0,IF($BA180&lt;$E$15,0,IF($BA180&gt;$J$15,0,VLOOKUP($H$15,Variable!$B$21:$AE$64,'Scenario 4'!$BA180-2015,FALSE))))</f>
        <v>0</v>
      </c>
      <c r="BD180" s="16">
        <f>IF($D$16&lt;&gt;"Yes",0,IF($BA180&lt;$E$16,0,IF($BA180&gt;$J$16,0,VLOOKUP($H$16,Variable!$B$21:$AE$64,'Scenario 4'!$BA180-2015,FALSE))))</f>
        <v>0</v>
      </c>
      <c r="BE180" s="16">
        <f>IF($D$17&lt;&gt;"Yes",0,IF($BA180&lt;$E$17,0,IF($BA180&gt;$J$17,0,VLOOKUP($H$17,Variable!$B$21:$AE$64,'Scenario 4'!$BA180-2015,FALSE))))</f>
        <v>0</v>
      </c>
      <c r="BF180" s="16">
        <f>IF($D$18&lt;&gt;"Yes",0,IF($BA180&lt;$E$18,0,IF($BA180&gt;$J$18,0,VLOOKUP($H$18,Variable!$B$21:$AE$64,'Scenario 4'!$BA180-2015,FALSE))))</f>
        <v>0</v>
      </c>
      <c r="BG180" s="16">
        <f>IF($D$19&lt;&gt;"Yes",0,IF($BA180&lt;$E$19,0,IF($BA180&gt;$J$19,0,VLOOKUP($H$19,Variable!$B$21:$AE$64,'Scenario 4'!$BA180-2015,FALSE))))</f>
        <v>0</v>
      </c>
    </row>
    <row r="181" spans="1:59">
      <c r="A181" s="67"/>
      <c r="B181" s="67"/>
      <c r="C181" s="67"/>
      <c r="D181" s="67"/>
      <c r="E181" s="67"/>
      <c r="F181" s="67"/>
      <c r="G181" s="67"/>
      <c r="H181" s="20">
        <v>2019</v>
      </c>
      <c r="I181" s="16">
        <f t="shared" si="85"/>
        <v>1573468.2380952379</v>
      </c>
      <c r="J181" s="16">
        <f t="shared" si="70"/>
        <v>2812155.9999999995</v>
      </c>
      <c r="K181" s="16">
        <f t="shared" si="70"/>
        <v>2812155.9999999995</v>
      </c>
      <c r="L181" s="16">
        <f t="shared" si="70"/>
        <v>1573468.2380952379</v>
      </c>
      <c r="M181" s="16">
        <f t="shared" si="70"/>
        <v>2812155.9999999995</v>
      </c>
      <c r="N181" s="16">
        <f t="shared" si="70"/>
        <v>0</v>
      </c>
      <c r="O181" s="313"/>
      <c r="P181" s="67"/>
      <c r="Q181" s="67"/>
      <c r="R181" s="67"/>
      <c r="S181" s="20">
        <v>2019</v>
      </c>
      <c r="T181" s="133">
        <f>HLOOKUP($S181,Variable!$B$15:$AE$16,2,FALSE)</f>
        <v>0.36053725789445606</v>
      </c>
      <c r="U181" s="57">
        <f t="shared" si="71"/>
        <v>2182116</v>
      </c>
      <c r="V181" s="57">
        <f t="shared" si="72"/>
        <v>3899952</v>
      </c>
      <c r="W181" s="57">
        <f t="shared" si="73"/>
        <v>3899952</v>
      </c>
      <c r="X181" s="57">
        <f t="shared" si="74"/>
        <v>2182116</v>
      </c>
      <c r="Y181" s="57">
        <f t="shared" si="75"/>
        <v>3899952</v>
      </c>
      <c r="Z181" s="57">
        <f t="shared" si="76"/>
        <v>0</v>
      </c>
      <c r="AB181" s="20">
        <v>2019</v>
      </c>
      <c r="AC181" s="16">
        <f t="shared" si="86"/>
        <v>786734.11904761894</v>
      </c>
      <c r="AD181" s="16">
        <f t="shared" si="77"/>
        <v>1406077.9999999998</v>
      </c>
      <c r="AE181" s="16">
        <f t="shared" si="77"/>
        <v>1406077.9999999998</v>
      </c>
      <c r="AF181" s="16">
        <f t="shared" si="77"/>
        <v>786734.11904761894</v>
      </c>
      <c r="AG181" s="136">
        <f t="shared" si="77"/>
        <v>1406077.9999999998</v>
      </c>
      <c r="AH181" s="16">
        <f t="shared" si="77"/>
        <v>0</v>
      </c>
      <c r="AJ181" s="20">
        <v>2019</v>
      </c>
      <c r="AK181" s="133">
        <f>HLOOKUP($S181,Variable!$B$15:$AE$16,2,FALSE)</f>
        <v>0.36053725789445606</v>
      </c>
      <c r="AL181" s="57">
        <f t="shared" si="78"/>
        <v>2182116</v>
      </c>
      <c r="AM181" s="57">
        <f t="shared" si="79"/>
        <v>3899952</v>
      </c>
      <c r="AN181" s="57">
        <f t="shared" si="80"/>
        <v>3899952</v>
      </c>
      <c r="AO181" s="57">
        <f t="shared" si="81"/>
        <v>2182116</v>
      </c>
      <c r="AP181" s="57">
        <f t="shared" si="82"/>
        <v>3899952</v>
      </c>
      <c r="AQ181" s="57">
        <f t="shared" si="83"/>
        <v>0</v>
      </c>
      <c r="AS181" s="20">
        <v>2019</v>
      </c>
      <c r="AT181" s="16">
        <f t="shared" si="87"/>
        <v>786734.11904761894</v>
      </c>
      <c r="AU181" s="16">
        <f t="shared" si="84"/>
        <v>1406077.9999999998</v>
      </c>
      <c r="AV181" s="16">
        <f t="shared" si="84"/>
        <v>1406077.9999999998</v>
      </c>
      <c r="AW181" s="16">
        <f t="shared" si="84"/>
        <v>786734.11904761894</v>
      </c>
      <c r="AX181" s="136">
        <f t="shared" si="84"/>
        <v>1406077.9999999998</v>
      </c>
      <c r="AY181" s="16">
        <f t="shared" si="84"/>
        <v>0</v>
      </c>
      <c r="BA181" s="145">
        <v>2019</v>
      </c>
      <c r="BB181" s="16">
        <f>IF($D$14&lt;&gt;"Yes",0,IF($BA181&lt;$E$14,0,IF($BA181&gt;$J$14,0,VLOOKUP($H$14,Variable!$B$21:$AE$64,'Scenario 4'!$BA181-2015,FALSE))))</f>
        <v>0</v>
      </c>
      <c r="BC181" s="16">
        <f>IF($D$15&lt;&gt;"Yes",0,IF($BA181&lt;$E$15,0,IF($BA181&gt;$J$15,0,VLOOKUP($H$15,Variable!$B$21:$AE$64,'Scenario 4'!$BA181-2015,FALSE))))</f>
        <v>0</v>
      </c>
      <c r="BD181" s="16">
        <f>IF($D$16&lt;&gt;"Yes",0,IF($BA181&lt;$E$16,0,IF($BA181&gt;$J$16,0,VLOOKUP($H$16,Variable!$B$21:$AE$64,'Scenario 4'!$BA181-2015,FALSE))))</f>
        <v>0</v>
      </c>
      <c r="BE181" s="16">
        <f>IF($D$17&lt;&gt;"Yes",0,IF($BA181&lt;$E$17,0,IF($BA181&gt;$J$17,0,VLOOKUP($H$17,Variable!$B$21:$AE$64,'Scenario 4'!$BA181-2015,FALSE))))</f>
        <v>0</v>
      </c>
      <c r="BF181" s="16">
        <f>IF($D$18&lt;&gt;"Yes",0,IF($BA181&lt;$E$18,0,IF($BA181&gt;$J$18,0,VLOOKUP($H$18,Variable!$B$21:$AE$64,'Scenario 4'!$BA181-2015,FALSE))))</f>
        <v>0</v>
      </c>
      <c r="BG181" s="16">
        <f>IF($D$19&lt;&gt;"Yes",0,IF($BA181&lt;$E$19,0,IF($BA181&gt;$J$19,0,VLOOKUP($H$19,Variable!$B$21:$AE$64,'Scenario 4'!$BA181-2015,FALSE))))</f>
        <v>0</v>
      </c>
    </row>
    <row r="182" spans="1:59">
      <c r="A182" s="67"/>
      <c r="B182" s="67"/>
      <c r="C182" s="67"/>
      <c r="D182" s="67"/>
      <c r="E182" s="67"/>
      <c r="F182" s="67"/>
      <c r="G182" s="67"/>
      <c r="H182" s="20">
        <v>2020</v>
      </c>
      <c r="I182" s="16">
        <f t="shared" si="85"/>
        <v>1623670.392857143</v>
      </c>
      <c r="J182" s="16">
        <f t="shared" si="70"/>
        <v>1623670.392857143</v>
      </c>
      <c r="K182" s="16">
        <f t="shared" si="70"/>
        <v>2901879</v>
      </c>
      <c r="L182" s="16">
        <f t="shared" si="70"/>
        <v>1623670.392857143</v>
      </c>
      <c r="M182" s="16">
        <f t="shared" si="70"/>
        <v>1623670.392857143</v>
      </c>
      <c r="N182" s="16">
        <f t="shared" si="70"/>
        <v>0</v>
      </c>
      <c r="O182" s="67"/>
      <c r="P182" s="67"/>
      <c r="Q182" s="67"/>
      <c r="R182" s="67"/>
      <c r="S182" s="20">
        <v>2020</v>
      </c>
      <c r="T182" s="133">
        <f>HLOOKUP($S182,Variable!$B$15:$AE$16,2,FALSE)</f>
        <v>0.3720403481889008</v>
      </c>
      <c r="U182" s="57">
        <f t="shared" si="71"/>
        <v>2182116</v>
      </c>
      <c r="V182" s="57">
        <f t="shared" si="72"/>
        <v>2182116</v>
      </c>
      <c r="W182" s="57">
        <f t="shared" si="73"/>
        <v>3899952</v>
      </c>
      <c r="X182" s="57">
        <f t="shared" si="74"/>
        <v>2182116</v>
      </c>
      <c r="Y182" s="57">
        <f t="shared" si="75"/>
        <v>2182116</v>
      </c>
      <c r="Z182" s="57">
        <f t="shared" si="76"/>
        <v>0</v>
      </c>
      <c r="AB182" s="20">
        <v>2020</v>
      </c>
      <c r="AC182" s="16">
        <f t="shared" si="86"/>
        <v>811835.19642857148</v>
      </c>
      <c r="AD182" s="16">
        <f t="shared" si="77"/>
        <v>811835.19642857148</v>
      </c>
      <c r="AE182" s="16">
        <f t="shared" si="77"/>
        <v>1450939.5</v>
      </c>
      <c r="AF182" s="16">
        <f t="shared" si="77"/>
        <v>811835.19642857148</v>
      </c>
      <c r="AG182" s="136">
        <f t="shared" si="77"/>
        <v>811835.19642857148</v>
      </c>
      <c r="AH182" s="16">
        <f t="shared" si="77"/>
        <v>0</v>
      </c>
      <c r="AJ182" s="20">
        <v>2020</v>
      </c>
      <c r="AK182" s="133">
        <f>HLOOKUP($S182,Variable!$B$15:$AE$16,2,FALSE)</f>
        <v>0.3720403481889008</v>
      </c>
      <c r="AL182" s="57">
        <f t="shared" si="78"/>
        <v>2182116</v>
      </c>
      <c r="AM182" s="57">
        <f t="shared" si="79"/>
        <v>2182116</v>
      </c>
      <c r="AN182" s="57">
        <f t="shared" si="80"/>
        <v>3899952</v>
      </c>
      <c r="AO182" s="57">
        <f t="shared" si="81"/>
        <v>2182116</v>
      </c>
      <c r="AP182" s="57">
        <f t="shared" si="82"/>
        <v>2182116</v>
      </c>
      <c r="AQ182" s="57">
        <f t="shared" si="83"/>
        <v>0</v>
      </c>
      <c r="AS182" s="20">
        <v>2020</v>
      </c>
      <c r="AT182" s="16">
        <f t="shared" si="87"/>
        <v>811835.19642857148</v>
      </c>
      <c r="AU182" s="16">
        <f t="shared" si="84"/>
        <v>811835.19642857148</v>
      </c>
      <c r="AV182" s="16">
        <f t="shared" si="84"/>
        <v>1450939.5</v>
      </c>
      <c r="AW182" s="16">
        <f t="shared" si="84"/>
        <v>811835.19642857148</v>
      </c>
      <c r="AX182" s="136">
        <f t="shared" si="84"/>
        <v>811835.19642857148</v>
      </c>
      <c r="AY182" s="16">
        <f t="shared" si="84"/>
        <v>0</v>
      </c>
      <c r="BA182" s="145">
        <v>2020</v>
      </c>
      <c r="BB182" s="16">
        <f>IF($D$14&lt;&gt;"Yes",0,IF($BA182&lt;$E$14,0,IF($BA182&gt;$J$14,0,VLOOKUP($H$14,Variable!$B$21:$AE$64,'Scenario 4'!$BA182-2015,FALSE))))</f>
        <v>0</v>
      </c>
      <c r="BC182" s="16">
        <f>IF($D$15&lt;&gt;"Yes",0,IF($BA182&lt;$E$15,0,IF($BA182&gt;$J$15,0,VLOOKUP($H$15,Variable!$B$21:$AE$64,'Scenario 4'!$BA182-2015,FALSE))))</f>
        <v>0</v>
      </c>
      <c r="BD182" s="16">
        <f>IF($D$16&lt;&gt;"Yes",0,IF($BA182&lt;$E$16,0,IF($BA182&gt;$J$16,0,VLOOKUP($H$16,Variable!$B$21:$AE$64,'Scenario 4'!$BA182-2015,FALSE))))</f>
        <v>0</v>
      </c>
      <c r="BE182" s="16">
        <f>IF($D$17&lt;&gt;"Yes",0,IF($BA182&lt;$E$17,0,IF($BA182&gt;$J$17,0,VLOOKUP($H$17,Variable!$B$21:$AE$64,'Scenario 4'!$BA182-2015,FALSE))))</f>
        <v>0</v>
      </c>
      <c r="BF182" s="16">
        <f>IF($D$18&lt;&gt;"Yes",0,IF($BA182&lt;$E$18,0,IF($BA182&gt;$J$18,0,VLOOKUP($H$18,Variable!$B$21:$AE$64,'Scenario 4'!$BA182-2015,FALSE))))</f>
        <v>0</v>
      </c>
      <c r="BG182" s="16">
        <f>IF($D$19&lt;&gt;"Yes",0,IF($BA182&lt;$E$19,0,IF($BA182&gt;$J$19,0,VLOOKUP($H$19,Variable!$B$21:$AE$64,'Scenario 4'!$BA182-2015,FALSE))))</f>
        <v>0</v>
      </c>
    </row>
    <row r="183" spans="1:59">
      <c r="A183" s="67"/>
      <c r="B183" s="67"/>
      <c r="C183" s="67"/>
      <c r="D183" s="67"/>
      <c r="E183" s="67"/>
      <c r="F183" s="67"/>
      <c r="G183" s="67"/>
      <c r="H183" s="20">
        <v>2021</v>
      </c>
      <c r="I183" s="16">
        <f t="shared" si="85"/>
        <v>1686808.7380952381</v>
      </c>
      <c r="J183" s="16">
        <f t="shared" si="70"/>
        <v>1686808.7380952381</v>
      </c>
      <c r="K183" s="16">
        <f t="shared" si="70"/>
        <v>3014722</v>
      </c>
      <c r="L183" s="16">
        <f t="shared" si="70"/>
        <v>1686808.7380952381</v>
      </c>
      <c r="M183" s="16">
        <f t="shared" si="70"/>
        <v>1686808.7380952381</v>
      </c>
      <c r="N183" s="16">
        <f t="shared" si="70"/>
        <v>0</v>
      </c>
      <c r="O183" s="67"/>
      <c r="P183" s="67"/>
      <c r="Q183" s="67"/>
      <c r="R183" s="67"/>
      <c r="S183" s="20">
        <v>2021</v>
      </c>
      <c r="T183" s="133">
        <f>HLOOKUP($S183,Variable!$B$15:$AE$16,2,FALSE)</f>
        <v>0.38650757752915932</v>
      </c>
      <c r="U183" s="57">
        <f t="shared" si="71"/>
        <v>2182116</v>
      </c>
      <c r="V183" s="57">
        <f t="shared" si="72"/>
        <v>2182116</v>
      </c>
      <c r="W183" s="57">
        <f t="shared" si="73"/>
        <v>3899952</v>
      </c>
      <c r="X183" s="57">
        <f t="shared" si="74"/>
        <v>2182116</v>
      </c>
      <c r="Y183" s="57">
        <f t="shared" si="75"/>
        <v>2182116</v>
      </c>
      <c r="Z183" s="57">
        <f t="shared" si="76"/>
        <v>0</v>
      </c>
      <c r="AB183" s="20">
        <v>2021</v>
      </c>
      <c r="AC183" s="16">
        <f t="shared" si="86"/>
        <v>843404.36904761905</v>
      </c>
      <c r="AD183" s="16">
        <f t="shared" si="77"/>
        <v>843404.36904761905</v>
      </c>
      <c r="AE183" s="16">
        <f t="shared" si="77"/>
        <v>1507361</v>
      </c>
      <c r="AF183" s="16">
        <f t="shared" si="77"/>
        <v>843404.36904761905</v>
      </c>
      <c r="AG183" s="136">
        <f t="shared" si="77"/>
        <v>843404.36904761905</v>
      </c>
      <c r="AH183" s="16">
        <f t="shared" si="77"/>
        <v>0</v>
      </c>
      <c r="AJ183" s="20">
        <v>2021</v>
      </c>
      <c r="AK183" s="133">
        <f>HLOOKUP($S183,Variable!$B$15:$AE$16,2,FALSE)</f>
        <v>0.38650757752915932</v>
      </c>
      <c r="AL183" s="57">
        <f t="shared" si="78"/>
        <v>2182116</v>
      </c>
      <c r="AM183" s="57">
        <f t="shared" si="79"/>
        <v>2182116</v>
      </c>
      <c r="AN183" s="57">
        <f t="shared" si="80"/>
        <v>3899952</v>
      </c>
      <c r="AO183" s="57">
        <f t="shared" si="81"/>
        <v>2182116</v>
      </c>
      <c r="AP183" s="57">
        <f t="shared" si="82"/>
        <v>2182116</v>
      </c>
      <c r="AQ183" s="57">
        <f t="shared" si="83"/>
        <v>0</v>
      </c>
      <c r="AS183" s="20">
        <v>2021</v>
      </c>
      <c r="AT183" s="16">
        <f t="shared" si="87"/>
        <v>843404.36904761905</v>
      </c>
      <c r="AU183" s="16">
        <f t="shared" si="84"/>
        <v>843404.36904761905</v>
      </c>
      <c r="AV183" s="16">
        <f t="shared" si="84"/>
        <v>1507361</v>
      </c>
      <c r="AW183" s="16">
        <f t="shared" si="84"/>
        <v>843404.36904761905</v>
      </c>
      <c r="AX183" s="136">
        <f t="shared" si="84"/>
        <v>843404.36904761905</v>
      </c>
      <c r="AY183" s="16">
        <f t="shared" si="84"/>
        <v>0</v>
      </c>
      <c r="BA183" s="145">
        <v>2021</v>
      </c>
      <c r="BB183" s="16">
        <f>IF($D$14&lt;&gt;"Yes",0,IF($BA183&lt;$E$14,0,IF($BA183&gt;$J$14,0,VLOOKUP($H$14,Variable!$B$21:$AE$64,'Scenario 4'!$BA183-2015,FALSE))))</f>
        <v>0</v>
      </c>
      <c r="BC183" s="16">
        <f>IF($D$15&lt;&gt;"Yes",0,IF($BA183&lt;$E$15,0,IF($BA183&gt;$J$15,0,VLOOKUP($H$15,Variable!$B$21:$AE$64,'Scenario 4'!$BA183-2015,FALSE))))</f>
        <v>0</v>
      </c>
      <c r="BD183" s="16">
        <f>IF($D$16&lt;&gt;"Yes",0,IF($BA183&lt;$E$16,0,IF($BA183&gt;$J$16,0,VLOOKUP($H$16,Variable!$B$21:$AE$64,'Scenario 4'!$BA183-2015,FALSE))))</f>
        <v>0</v>
      </c>
      <c r="BE183" s="16">
        <f>IF($D$17&lt;&gt;"Yes",0,IF($BA183&lt;$E$17,0,IF($BA183&gt;$J$17,0,VLOOKUP($H$17,Variable!$B$21:$AE$64,'Scenario 4'!$BA183-2015,FALSE))))</f>
        <v>0</v>
      </c>
      <c r="BF183" s="16">
        <f>IF($D$18&lt;&gt;"Yes",0,IF($BA183&lt;$E$18,0,IF($BA183&gt;$J$18,0,VLOOKUP($H$18,Variable!$B$21:$AE$64,'Scenario 4'!$BA183-2015,FALSE))))</f>
        <v>0</v>
      </c>
      <c r="BG183" s="16">
        <f>IF($D$19&lt;&gt;"Yes",0,IF($BA183&lt;$E$19,0,IF($BA183&gt;$J$19,0,VLOOKUP($H$19,Variable!$B$21:$AE$64,'Scenario 4'!$BA183-2015,FALSE))))</f>
        <v>0</v>
      </c>
    </row>
    <row r="184" spans="1:59">
      <c r="A184" s="67"/>
      <c r="B184" s="67"/>
      <c r="C184" s="67"/>
      <c r="D184" s="67"/>
      <c r="E184" s="67"/>
      <c r="F184" s="67"/>
      <c r="G184" s="67"/>
      <c r="H184" s="20">
        <v>2022</v>
      </c>
      <c r="I184" s="16">
        <f t="shared" si="85"/>
        <v>1720544.912857143</v>
      </c>
      <c r="J184" s="16">
        <f t="shared" si="70"/>
        <v>1720544.912857143</v>
      </c>
      <c r="K184" s="16">
        <f t="shared" si="70"/>
        <v>1720544.912857143</v>
      </c>
      <c r="L184" s="16">
        <f t="shared" si="70"/>
        <v>860272.45642857149</v>
      </c>
      <c r="M184" s="16">
        <f t="shared" si="70"/>
        <v>860272.45642857149</v>
      </c>
      <c r="N184" s="16">
        <f t="shared" si="70"/>
        <v>0</v>
      </c>
      <c r="O184" s="67"/>
      <c r="P184" s="67"/>
      <c r="Q184" s="67"/>
      <c r="R184" s="67"/>
      <c r="S184" s="20">
        <v>2022</v>
      </c>
      <c r="T184" s="133">
        <f>HLOOKUP($S184,Variable!$B$15:$AE$16,2,FALSE)</f>
        <v>0.39423772907974253</v>
      </c>
      <c r="U184" s="57">
        <f t="shared" si="71"/>
        <v>2182116</v>
      </c>
      <c r="V184" s="57">
        <f t="shared" si="72"/>
        <v>2182116</v>
      </c>
      <c r="W184" s="57">
        <f t="shared" si="73"/>
        <v>2182116</v>
      </c>
      <c r="X184" s="57">
        <f t="shared" si="74"/>
        <v>0</v>
      </c>
      <c r="Y184" s="57">
        <f t="shared" si="75"/>
        <v>0</v>
      </c>
      <c r="Z184" s="57">
        <f t="shared" si="76"/>
        <v>0</v>
      </c>
      <c r="AB184" s="20">
        <v>2022</v>
      </c>
      <c r="AC184" s="16">
        <f t="shared" si="86"/>
        <v>860272.45642857149</v>
      </c>
      <c r="AD184" s="16">
        <f t="shared" si="77"/>
        <v>860272.45642857149</v>
      </c>
      <c r="AE184" s="16">
        <f t="shared" si="77"/>
        <v>860272.45642857149</v>
      </c>
      <c r="AF184" s="16">
        <f t="shared" si="77"/>
        <v>0</v>
      </c>
      <c r="AG184" s="136">
        <f t="shared" si="77"/>
        <v>0</v>
      </c>
      <c r="AH184" s="16">
        <f t="shared" si="77"/>
        <v>0</v>
      </c>
      <c r="AJ184" s="20">
        <v>2022</v>
      </c>
      <c r="AK184" s="133">
        <f>HLOOKUP($S184,Variable!$B$15:$AE$16,2,FALSE)</f>
        <v>0.39423772907974253</v>
      </c>
      <c r="AL184" s="57">
        <f t="shared" si="78"/>
        <v>2182116</v>
      </c>
      <c r="AM184" s="57">
        <f t="shared" si="79"/>
        <v>2182116</v>
      </c>
      <c r="AN184" s="57">
        <f t="shared" si="80"/>
        <v>2182116</v>
      </c>
      <c r="AO184" s="57">
        <f t="shared" si="81"/>
        <v>2182116</v>
      </c>
      <c r="AP184" s="57">
        <f t="shared" si="82"/>
        <v>2182116</v>
      </c>
      <c r="AQ184" s="57">
        <f t="shared" si="83"/>
        <v>0</v>
      </c>
      <c r="AS184" s="20">
        <v>2022</v>
      </c>
      <c r="AT184" s="16">
        <f t="shared" si="87"/>
        <v>860272.45642857149</v>
      </c>
      <c r="AU184" s="16">
        <f t="shared" si="84"/>
        <v>860272.45642857149</v>
      </c>
      <c r="AV184" s="16">
        <f t="shared" si="84"/>
        <v>860272.45642857149</v>
      </c>
      <c r="AW184" s="16">
        <f t="shared" si="84"/>
        <v>860272.45642857149</v>
      </c>
      <c r="AX184" s="136">
        <f t="shared" si="84"/>
        <v>860272.45642857149</v>
      </c>
      <c r="AY184" s="16">
        <f t="shared" si="84"/>
        <v>0</v>
      </c>
      <c r="BA184" s="145">
        <v>2022</v>
      </c>
      <c r="BB184" s="16">
        <f>IF($D$14&lt;&gt;"Yes",0,IF($BA184&lt;$E$14,0,IF($BA184&gt;$J$14,0,VLOOKUP($H$14,Variable!$B$21:$AE$64,'Scenario 4'!$BA184-2015,FALSE))))</f>
        <v>0</v>
      </c>
      <c r="BC184" s="16">
        <f>IF($D$15&lt;&gt;"Yes",0,IF($BA184&lt;$E$15,0,IF($BA184&gt;$J$15,0,VLOOKUP($H$15,Variable!$B$21:$AE$64,'Scenario 4'!$BA184-2015,FALSE))))</f>
        <v>0</v>
      </c>
      <c r="BD184" s="16">
        <f>IF($D$16&lt;&gt;"Yes",0,IF($BA184&lt;$E$16,0,IF($BA184&gt;$J$16,0,VLOOKUP($H$16,Variable!$B$21:$AE$64,'Scenario 4'!$BA184-2015,FALSE))))</f>
        <v>0</v>
      </c>
      <c r="BE184" s="16">
        <f>IF($D$17&lt;&gt;"Yes",0,IF($BA184&lt;$E$17,0,IF($BA184&gt;$J$17,0,VLOOKUP($H$17,Variable!$B$21:$AE$64,'Scenario 4'!$BA184-2015,FALSE))))</f>
        <v>0</v>
      </c>
      <c r="BF184" s="16">
        <f>IF($D$18&lt;&gt;"Yes",0,IF($BA184&lt;$E$18,0,IF($BA184&gt;$J$18,0,VLOOKUP($H$18,Variable!$B$21:$AE$64,'Scenario 4'!$BA184-2015,FALSE))))</f>
        <v>0</v>
      </c>
      <c r="BG184" s="16">
        <f>IF($D$19&lt;&gt;"Yes",0,IF($BA184&lt;$E$19,0,IF($BA184&gt;$J$19,0,VLOOKUP($H$19,Variable!$B$21:$AE$64,'Scenario 4'!$BA184-2015,FALSE))))</f>
        <v>0</v>
      </c>
    </row>
    <row r="185" spans="1:59">
      <c r="A185" s="67"/>
      <c r="B185" s="67"/>
      <c r="C185" s="67"/>
      <c r="D185" s="67"/>
      <c r="E185" s="67"/>
      <c r="F185" s="67"/>
      <c r="G185" s="67"/>
      <c r="H185" s="20">
        <v>2023</v>
      </c>
      <c r="I185" s="16">
        <f t="shared" si="85"/>
        <v>1754955.8111142856</v>
      </c>
      <c r="J185" s="16">
        <f t="shared" si="70"/>
        <v>1754955.8111142856</v>
      </c>
      <c r="K185" s="16">
        <f t="shared" si="70"/>
        <v>1754955.8111142856</v>
      </c>
      <c r="L185" s="16">
        <f t="shared" si="70"/>
        <v>877477.9055571428</v>
      </c>
      <c r="M185" s="16">
        <f t="shared" si="70"/>
        <v>877477.9055571428</v>
      </c>
      <c r="N185" s="16">
        <f t="shared" si="70"/>
        <v>0</v>
      </c>
      <c r="O185" s="67"/>
      <c r="P185" s="67"/>
      <c r="Q185" s="67"/>
      <c r="R185" s="67"/>
      <c r="S185" s="20">
        <v>2023</v>
      </c>
      <c r="T185" s="133">
        <f>HLOOKUP($S185,Variable!$B$15:$AE$16,2,FALSE)</f>
        <v>0.40212248366133735</v>
      </c>
      <c r="U185" s="57">
        <f t="shared" si="71"/>
        <v>2182116</v>
      </c>
      <c r="V185" s="57">
        <f t="shared" si="72"/>
        <v>2182116</v>
      </c>
      <c r="W185" s="57">
        <f t="shared" si="73"/>
        <v>2182116</v>
      </c>
      <c r="X185" s="57">
        <f t="shared" si="74"/>
        <v>0</v>
      </c>
      <c r="Y185" s="57">
        <f t="shared" si="75"/>
        <v>0</v>
      </c>
      <c r="Z185" s="57">
        <f t="shared" si="76"/>
        <v>0</v>
      </c>
      <c r="AB185" s="20">
        <v>2023</v>
      </c>
      <c r="AC185" s="16">
        <f t="shared" si="86"/>
        <v>877477.9055571428</v>
      </c>
      <c r="AD185" s="16">
        <f t="shared" si="77"/>
        <v>877477.9055571428</v>
      </c>
      <c r="AE185" s="16">
        <f t="shared" si="77"/>
        <v>877477.9055571428</v>
      </c>
      <c r="AF185" s="16">
        <f t="shared" si="77"/>
        <v>0</v>
      </c>
      <c r="AG185" s="136">
        <f t="shared" si="77"/>
        <v>0</v>
      </c>
      <c r="AH185" s="16">
        <f t="shared" si="77"/>
        <v>0</v>
      </c>
      <c r="AJ185" s="20">
        <v>2023</v>
      </c>
      <c r="AK185" s="133">
        <f>HLOOKUP($S185,Variable!$B$15:$AE$16,2,FALSE)</f>
        <v>0.40212248366133735</v>
      </c>
      <c r="AL185" s="57">
        <f t="shared" si="78"/>
        <v>2182116</v>
      </c>
      <c r="AM185" s="57">
        <f t="shared" si="79"/>
        <v>2182116</v>
      </c>
      <c r="AN185" s="57">
        <f t="shared" si="80"/>
        <v>2182116</v>
      </c>
      <c r="AO185" s="57">
        <f t="shared" si="81"/>
        <v>2182116</v>
      </c>
      <c r="AP185" s="57">
        <f t="shared" si="82"/>
        <v>2182116</v>
      </c>
      <c r="AQ185" s="57">
        <f t="shared" si="83"/>
        <v>0</v>
      </c>
      <c r="AS185" s="20">
        <v>2023</v>
      </c>
      <c r="AT185" s="16">
        <f t="shared" si="87"/>
        <v>877477.9055571428</v>
      </c>
      <c r="AU185" s="16">
        <f t="shared" si="84"/>
        <v>877477.9055571428</v>
      </c>
      <c r="AV185" s="16">
        <f t="shared" si="84"/>
        <v>877477.9055571428</v>
      </c>
      <c r="AW185" s="16">
        <f t="shared" si="84"/>
        <v>877477.9055571428</v>
      </c>
      <c r="AX185" s="136">
        <f t="shared" si="84"/>
        <v>877477.9055571428</v>
      </c>
      <c r="AY185" s="16">
        <f t="shared" si="84"/>
        <v>0</v>
      </c>
      <c r="BA185" s="145">
        <v>2023</v>
      </c>
      <c r="BB185" s="16">
        <f>IF($D$14&lt;&gt;"Yes",0,IF($BA185&lt;$E$14,0,IF($BA185&gt;$J$14,0,VLOOKUP($H$14,Variable!$B$21:$AE$64,'Scenario 4'!$BA185-2015,FALSE))))</f>
        <v>0</v>
      </c>
      <c r="BC185" s="16">
        <f>IF($D$15&lt;&gt;"Yes",0,IF($BA185&lt;$E$15,0,IF($BA185&gt;$J$15,0,VLOOKUP($H$15,Variable!$B$21:$AE$64,'Scenario 4'!$BA185-2015,FALSE))))</f>
        <v>0</v>
      </c>
      <c r="BD185" s="16">
        <f>IF($D$16&lt;&gt;"Yes",0,IF($BA185&lt;$E$16,0,IF($BA185&gt;$J$16,0,VLOOKUP($H$16,Variable!$B$21:$AE$64,'Scenario 4'!$BA185-2015,FALSE))))</f>
        <v>0</v>
      </c>
      <c r="BE185" s="16">
        <f>IF($D$17&lt;&gt;"Yes",0,IF($BA185&lt;$E$17,0,IF($BA185&gt;$J$17,0,VLOOKUP($H$17,Variable!$B$21:$AE$64,'Scenario 4'!$BA185-2015,FALSE))))</f>
        <v>0</v>
      </c>
      <c r="BF185" s="16">
        <f>IF($D$18&lt;&gt;"Yes",0,IF($BA185&lt;$E$18,0,IF($BA185&gt;$J$18,0,VLOOKUP($H$18,Variable!$B$21:$AE$64,'Scenario 4'!$BA185-2015,FALSE))))</f>
        <v>0</v>
      </c>
      <c r="BG185" s="16">
        <f>IF($D$19&lt;&gt;"Yes",0,IF($BA185&lt;$E$19,0,IF($BA185&gt;$J$19,0,VLOOKUP($H$19,Variable!$B$21:$AE$64,'Scenario 4'!$BA185-2015,FALSE))))</f>
        <v>0</v>
      </c>
    </row>
    <row r="186" spans="1:59">
      <c r="A186" s="67"/>
      <c r="B186" s="67"/>
      <c r="C186" s="67"/>
      <c r="D186" s="67"/>
      <c r="E186" s="67"/>
      <c r="F186" s="67"/>
      <c r="G186" s="67"/>
      <c r="H186" s="20">
        <v>2024</v>
      </c>
      <c r="I186" s="16">
        <f t="shared" si="85"/>
        <v>1790054.9273365713</v>
      </c>
      <c r="J186" s="16">
        <f t="shared" si="70"/>
        <v>1790054.9273365713</v>
      </c>
      <c r="K186" s="16">
        <f t="shared" si="70"/>
        <v>1790054.9273365713</v>
      </c>
      <c r="L186" s="16">
        <f t="shared" si="70"/>
        <v>895027.46366828564</v>
      </c>
      <c r="M186" s="16">
        <f t="shared" si="70"/>
        <v>895027.46366828564</v>
      </c>
      <c r="N186" s="16">
        <f t="shared" si="70"/>
        <v>0</v>
      </c>
      <c r="O186" s="67"/>
      <c r="P186" s="67"/>
      <c r="Q186" s="67"/>
      <c r="R186" s="67"/>
      <c r="S186" s="20">
        <v>2024</v>
      </c>
      <c r="T186" s="133">
        <f>HLOOKUP($S186,Variable!$B$15:$AE$16,2,FALSE)</f>
        <v>0.41016493333456411</v>
      </c>
      <c r="U186" s="57">
        <f t="shared" si="71"/>
        <v>2182116</v>
      </c>
      <c r="V186" s="57">
        <f t="shared" si="72"/>
        <v>2182116</v>
      </c>
      <c r="W186" s="57">
        <f t="shared" si="73"/>
        <v>2182116</v>
      </c>
      <c r="X186" s="57">
        <f t="shared" si="74"/>
        <v>0</v>
      </c>
      <c r="Y186" s="57">
        <f t="shared" si="75"/>
        <v>0</v>
      </c>
      <c r="Z186" s="57">
        <f t="shared" si="76"/>
        <v>0</v>
      </c>
      <c r="AB186" s="20">
        <v>2024</v>
      </c>
      <c r="AC186" s="16">
        <f t="shared" si="86"/>
        <v>895027.46366828564</v>
      </c>
      <c r="AD186" s="16">
        <f t="shared" si="77"/>
        <v>895027.46366828564</v>
      </c>
      <c r="AE186" s="16">
        <f t="shared" si="77"/>
        <v>895027.46366828564</v>
      </c>
      <c r="AF186" s="16">
        <f t="shared" si="77"/>
        <v>0</v>
      </c>
      <c r="AG186" s="136">
        <f t="shared" si="77"/>
        <v>0</v>
      </c>
      <c r="AH186" s="16">
        <f t="shared" si="77"/>
        <v>0</v>
      </c>
      <c r="AJ186" s="20">
        <v>2024</v>
      </c>
      <c r="AK186" s="133">
        <f>HLOOKUP($S186,Variable!$B$15:$AE$16,2,FALSE)</f>
        <v>0.41016493333456411</v>
      </c>
      <c r="AL186" s="57">
        <f t="shared" si="78"/>
        <v>2182116</v>
      </c>
      <c r="AM186" s="57">
        <f t="shared" si="79"/>
        <v>2182116</v>
      </c>
      <c r="AN186" s="57">
        <f t="shared" si="80"/>
        <v>2182116</v>
      </c>
      <c r="AO186" s="57">
        <f t="shared" si="81"/>
        <v>2182116</v>
      </c>
      <c r="AP186" s="57">
        <f t="shared" si="82"/>
        <v>2182116</v>
      </c>
      <c r="AQ186" s="57">
        <f t="shared" si="83"/>
        <v>0</v>
      </c>
      <c r="AS186" s="20">
        <v>2024</v>
      </c>
      <c r="AT186" s="16">
        <f t="shared" si="87"/>
        <v>895027.46366828564</v>
      </c>
      <c r="AU186" s="16">
        <f t="shared" si="84"/>
        <v>895027.46366828564</v>
      </c>
      <c r="AV186" s="16">
        <f t="shared" si="84"/>
        <v>895027.46366828564</v>
      </c>
      <c r="AW186" s="16">
        <f t="shared" si="84"/>
        <v>895027.46366828564</v>
      </c>
      <c r="AX186" s="136">
        <f t="shared" si="84"/>
        <v>895027.46366828564</v>
      </c>
      <c r="AY186" s="16">
        <f t="shared" si="84"/>
        <v>0</v>
      </c>
      <c r="BA186" s="145">
        <v>2024</v>
      </c>
      <c r="BB186" s="16">
        <f>IF($D$14&lt;&gt;"Yes",0,IF($BA186&lt;$E$14,0,IF($BA186&gt;$J$14,0,VLOOKUP($H$14,Variable!$B$21:$AE$64,'Scenario 4'!$BA186-2015,FALSE))))</f>
        <v>0</v>
      </c>
      <c r="BC186" s="16">
        <f>IF($D$15&lt;&gt;"Yes",0,IF($BA186&lt;$E$15,0,IF($BA186&gt;$J$15,0,VLOOKUP($H$15,Variable!$B$21:$AE$64,'Scenario 4'!$BA186-2015,FALSE))))</f>
        <v>0</v>
      </c>
      <c r="BD186" s="16">
        <f>IF($D$16&lt;&gt;"Yes",0,IF($BA186&lt;$E$16,0,IF($BA186&gt;$J$16,0,VLOOKUP($H$16,Variable!$B$21:$AE$64,'Scenario 4'!$BA186-2015,FALSE))))</f>
        <v>0</v>
      </c>
      <c r="BE186" s="16">
        <f>IF($D$17&lt;&gt;"Yes",0,IF($BA186&lt;$E$17,0,IF($BA186&gt;$J$17,0,VLOOKUP($H$17,Variable!$B$21:$AE$64,'Scenario 4'!$BA186-2015,FALSE))))</f>
        <v>0</v>
      </c>
      <c r="BF186" s="16">
        <f>IF($D$18&lt;&gt;"Yes",0,IF($BA186&lt;$E$18,0,IF($BA186&gt;$J$18,0,VLOOKUP($H$18,Variable!$B$21:$AE$64,'Scenario 4'!$BA186-2015,FALSE))))</f>
        <v>0</v>
      </c>
      <c r="BG186" s="16">
        <f>IF($D$19&lt;&gt;"Yes",0,IF($BA186&lt;$E$19,0,IF($BA186&gt;$J$19,0,VLOOKUP($H$19,Variable!$B$21:$AE$64,'Scenario 4'!$BA186-2015,FALSE))))</f>
        <v>0</v>
      </c>
    </row>
    <row r="187" spans="1:59">
      <c r="A187" s="67"/>
      <c r="B187" s="67"/>
      <c r="C187" s="67"/>
      <c r="D187" s="67"/>
      <c r="E187" s="67"/>
      <c r="F187" s="67"/>
      <c r="G187" s="67"/>
      <c r="H187" s="20">
        <v>2025</v>
      </c>
      <c r="I187" s="16">
        <f t="shared" si="85"/>
        <v>1825856.0258833028</v>
      </c>
      <c r="J187" s="16">
        <f t="shared" si="70"/>
        <v>1825856.0258833028</v>
      </c>
      <c r="K187" s="16">
        <f t="shared" si="70"/>
        <v>0</v>
      </c>
      <c r="L187" s="16">
        <f t="shared" si="70"/>
        <v>0</v>
      </c>
      <c r="M187" s="16">
        <f t="shared" si="70"/>
        <v>912928.0129416514</v>
      </c>
      <c r="N187" s="16">
        <f t="shared" si="70"/>
        <v>0</v>
      </c>
      <c r="O187" s="67"/>
      <c r="P187" s="67"/>
      <c r="Q187" s="67"/>
      <c r="R187" s="67"/>
      <c r="S187" s="20">
        <v>2025</v>
      </c>
      <c r="T187" s="133">
        <f>HLOOKUP($S187,Variable!$B$15:$AE$16,2,FALSE)</f>
        <v>0.41836823200125539</v>
      </c>
      <c r="U187" s="57">
        <f t="shared" si="71"/>
        <v>2182116</v>
      </c>
      <c r="V187" s="57">
        <f t="shared" si="72"/>
        <v>2182116</v>
      </c>
      <c r="W187" s="57">
        <f t="shared" si="73"/>
        <v>0</v>
      </c>
      <c r="X187" s="57">
        <f t="shared" si="74"/>
        <v>0</v>
      </c>
      <c r="Y187" s="57">
        <f t="shared" si="75"/>
        <v>0</v>
      </c>
      <c r="Z187" s="57">
        <f t="shared" si="76"/>
        <v>0</v>
      </c>
      <c r="AB187" s="20">
        <v>2025</v>
      </c>
      <c r="AC187" s="16">
        <f t="shared" si="86"/>
        <v>912928.0129416514</v>
      </c>
      <c r="AD187" s="16">
        <f t="shared" si="77"/>
        <v>912928.0129416514</v>
      </c>
      <c r="AE187" s="16">
        <f t="shared" si="77"/>
        <v>0</v>
      </c>
      <c r="AF187" s="16">
        <f t="shared" si="77"/>
        <v>0</v>
      </c>
      <c r="AG187" s="136">
        <f t="shared" si="77"/>
        <v>0</v>
      </c>
      <c r="AH187" s="16">
        <f t="shared" si="77"/>
        <v>0</v>
      </c>
      <c r="AJ187" s="20">
        <v>2025</v>
      </c>
      <c r="AK187" s="133">
        <f>HLOOKUP($S187,Variable!$B$15:$AE$16,2,FALSE)</f>
        <v>0.41836823200125539</v>
      </c>
      <c r="AL187" s="57">
        <f t="shared" si="78"/>
        <v>2182116</v>
      </c>
      <c r="AM187" s="57">
        <f t="shared" si="79"/>
        <v>2182116</v>
      </c>
      <c r="AN187" s="57">
        <f t="shared" si="80"/>
        <v>0</v>
      </c>
      <c r="AO187" s="57">
        <f t="shared" si="81"/>
        <v>0</v>
      </c>
      <c r="AP187" s="57">
        <f t="shared" si="82"/>
        <v>2182116</v>
      </c>
      <c r="AQ187" s="57">
        <f t="shared" si="83"/>
        <v>0</v>
      </c>
      <c r="AS187" s="20">
        <v>2025</v>
      </c>
      <c r="AT187" s="16">
        <f t="shared" si="87"/>
        <v>912928.0129416514</v>
      </c>
      <c r="AU187" s="16">
        <f t="shared" si="84"/>
        <v>912928.0129416514</v>
      </c>
      <c r="AV187" s="16">
        <f t="shared" si="84"/>
        <v>0</v>
      </c>
      <c r="AW187" s="16">
        <f t="shared" si="84"/>
        <v>0</v>
      </c>
      <c r="AX187" s="136">
        <f t="shared" si="84"/>
        <v>912928.0129416514</v>
      </c>
      <c r="AY187" s="16">
        <f t="shared" si="84"/>
        <v>0</v>
      </c>
      <c r="BA187" s="145">
        <v>2025</v>
      </c>
      <c r="BB187" s="16">
        <f>IF($D$14&lt;&gt;"Yes",0,IF($BA187&lt;$E$14,0,IF($BA187&gt;$J$14,0,VLOOKUP($H$14,Variable!$B$21:$AE$64,'Scenario 4'!$BA187-2015,FALSE))))</f>
        <v>0</v>
      </c>
      <c r="BC187" s="16">
        <f>IF($D$15&lt;&gt;"Yes",0,IF($BA187&lt;$E$15,0,IF($BA187&gt;$J$15,0,VLOOKUP($H$15,Variable!$B$21:$AE$64,'Scenario 4'!$BA187-2015,FALSE))))</f>
        <v>0</v>
      </c>
      <c r="BD187" s="16">
        <f>IF($D$16&lt;&gt;"Yes",0,IF($BA187&lt;$E$16,0,IF($BA187&gt;$J$16,0,VLOOKUP($H$16,Variable!$B$21:$AE$64,'Scenario 4'!$BA187-2015,FALSE))))</f>
        <v>0</v>
      </c>
      <c r="BE187" s="16">
        <f>IF($D$17&lt;&gt;"Yes",0,IF($BA187&lt;$E$17,0,IF($BA187&gt;$J$17,0,VLOOKUP($H$17,Variable!$B$21:$AE$64,'Scenario 4'!$BA187-2015,FALSE))))</f>
        <v>0</v>
      </c>
      <c r="BF187" s="16">
        <f>IF($D$18&lt;&gt;"Yes",0,IF($BA187&lt;$E$18,0,IF($BA187&gt;$J$18,0,VLOOKUP($H$18,Variable!$B$21:$AE$64,'Scenario 4'!$BA187-2015,FALSE))))</f>
        <v>0</v>
      </c>
      <c r="BG187" s="16">
        <f>IF($D$19&lt;&gt;"Yes",0,IF($BA187&lt;$E$19,0,IF($BA187&gt;$J$19,0,VLOOKUP($H$19,Variable!$B$21:$AE$64,'Scenario 4'!$BA187-2015,FALSE))))</f>
        <v>0</v>
      </c>
    </row>
    <row r="188" spans="1:59">
      <c r="A188" s="67"/>
      <c r="B188" s="67"/>
      <c r="C188" s="67"/>
      <c r="D188" s="67"/>
      <c r="E188" s="67"/>
      <c r="F188" s="67"/>
      <c r="G188" s="67"/>
      <c r="H188" s="20">
        <v>2026</v>
      </c>
      <c r="I188" s="16">
        <f t="shared" si="85"/>
        <v>1862373.1464009688</v>
      </c>
      <c r="J188" s="16">
        <f t="shared" si="70"/>
        <v>0</v>
      </c>
      <c r="K188" s="16">
        <f t="shared" si="70"/>
        <v>0</v>
      </c>
      <c r="L188" s="16">
        <f t="shared" si="70"/>
        <v>0</v>
      </c>
      <c r="M188" s="16">
        <f t="shared" si="70"/>
        <v>931186.57320048439</v>
      </c>
      <c r="N188" s="16">
        <f t="shared" si="70"/>
        <v>0</v>
      </c>
      <c r="O188" s="67"/>
      <c r="P188" s="67"/>
      <c r="Q188" s="67"/>
      <c r="R188" s="67"/>
      <c r="S188" s="20">
        <v>2026</v>
      </c>
      <c r="T188" s="133">
        <f>HLOOKUP($S188,Variable!$B$15:$AE$16,2,FALSE)</f>
        <v>0.42673559664128047</v>
      </c>
      <c r="U188" s="57">
        <f t="shared" si="71"/>
        <v>2182116</v>
      </c>
      <c r="V188" s="57">
        <f t="shared" si="72"/>
        <v>0</v>
      </c>
      <c r="W188" s="57">
        <f t="shared" si="73"/>
        <v>0</v>
      </c>
      <c r="X188" s="57">
        <f t="shared" si="74"/>
        <v>0</v>
      </c>
      <c r="Y188" s="57">
        <f t="shared" si="75"/>
        <v>0</v>
      </c>
      <c r="Z188" s="57">
        <f t="shared" si="76"/>
        <v>0</v>
      </c>
      <c r="AB188" s="20">
        <v>2026</v>
      </c>
      <c r="AC188" s="16">
        <f t="shared" si="86"/>
        <v>931186.57320048439</v>
      </c>
      <c r="AD188" s="16">
        <f t="shared" si="77"/>
        <v>0</v>
      </c>
      <c r="AE188" s="16">
        <f t="shared" si="77"/>
        <v>0</v>
      </c>
      <c r="AF188" s="16">
        <f t="shared" si="77"/>
        <v>0</v>
      </c>
      <c r="AG188" s="136">
        <f t="shared" si="77"/>
        <v>0</v>
      </c>
      <c r="AH188" s="16">
        <f t="shared" si="77"/>
        <v>0</v>
      </c>
      <c r="AJ188" s="20">
        <v>2026</v>
      </c>
      <c r="AK188" s="133">
        <f>HLOOKUP($S188,Variable!$B$15:$AE$16,2,FALSE)</f>
        <v>0.42673559664128047</v>
      </c>
      <c r="AL188" s="57">
        <f t="shared" si="78"/>
        <v>2182116</v>
      </c>
      <c r="AM188" s="57">
        <f t="shared" si="79"/>
        <v>0</v>
      </c>
      <c r="AN188" s="57">
        <f t="shared" si="80"/>
        <v>0</v>
      </c>
      <c r="AO188" s="57">
        <f t="shared" si="81"/>
        <v>0</v>
      </c>
      <c r="AP188" s="57">
        <f t="shared" si="82"/>
        <v>2182116</v>
      </c>
      <c r="AQ188" s="57">
        <f t="shared" si="83"/>
        <v>0</v>
      </c>
      <c r="AS188" s="20">
        <v>2026</v>
      </c>
      <c r="AT188" s="16">
        <f t="shared" si="87"/>
        <v>931186.57320048439</v>
      </c>
      <c r="AU188" s="16">
        <f t="shared" si="84"/>
        <v>0</v>
      </c>
      <c r="AV188" s="16">
        <f t="shared" si="84"/>
        <v>0</v>
      </c>
      <c r="AW188" s="16">
        <f t="shared" si="84"/>
        <v>0</v>
      </c>
      <c r="AX188" s="136">
        <f t="shared" si="84"/>
        <v>931186.57320048439</v>
      </c>
      <c r="AY188" s="16">
        <f t="shared" si="84"/>
        <v>0</v>
      </c>
      <c r="BA188" s="145">
        <v>2026</v>
      </c>
      <c r="BB188" s="16">
        <f>IF($D$14&lt;&gt;"Yes",0,IF($BA188&lt;$E$14,0,IF($BA188&gt;$J$14,0,VLOOKUP($H$14,Variable!$B$21:$AE$64,'Scenario 4'!$BA188-2015,FALSE))))</f>
        <v>0</v>
      </c>
      <c r="BC188" s="16">
        <f>IF($D$15&lt;&gt;"Yes",0,IF($BA188&lt;$E$15,0,IF($BA188&gt;$J$15,0,VLOOKUP($H$15,Variable!$B$21:$AE$64,'Scenario 4'!$BA188-2015,FALSE))))</f>
        <v>0</v>
      </c>
      <c r="BD188" s="16">
        <f>IF($D$16&lt;&gt;"Yes",0,IF($BA188&lt;$E$16,0,IF($BA188&gt;$J$16,0,VLOOKUP($H$16,Variable!$B$21:$AE$64,'Scenario 4'!$BA188-2015,FALSE))))</f>
        <v>0</v>
      </c>
      <c r="BE188" s="16">
        <f>IF($D$17&lt;&gt;"Yes",0,IF($BA188&lt;$E$17,0,IF($BA188&gt;$J$17,0,VLOOKUP($H$17,Variable!$B$21:$AE$64,'Scenario 4'!$BA188-2015,FALSE))))</f>
        <v>0</v>
      </c>
      <c r="BF188" s="16">
        <f>IF($D$18&lt;&gt;"Yes",0,IF($BA188&lt;$E$18,0,IF($BA188&gt;$J$18,0,VLOOKUP($H$18,Variable!$B$21:$AE$64,'Scenario 4'!$BA188-2015,FALSE))))</f>
        <v>0</v>
      </c>
      <c r="BG188" s="16">
        <f>IF($D$19&lt;&gt;"Yes",0,IF($BA188&lt;$E$19,0,IF($BA188&gt;$J$19,0,VLOOKUP($H$19,Variable!$B$21:$AE$64,'Scenario 4'!$BA188-2015,FALSE))))</f>
        <v>0</v>
      </c>
    </row>
    <row r="189" spans="1:59">
      <c r="A189" s="67"/>
      <c r="B189" s="67"/>
      <c r="C189" s="67"/>
      <c r="D189" s="67"/>
      <c r="E189" s="67"/>
      <c r="F189" s="67"/>
      <c r="G189" s="67"/>
      <c r="H189" s="20">
        <v>2027</v>
      </c>
      <c r="I189" s="16">
        <f t="shared" si="85"/>
        <v>0</v>
      </c>
      <c r="J189" s="16">
        <f t="shared" si="70"/>
        <v>0</v>
      </c>
      <c r="K189" s="16">
        <f t="shared" si="70"/>
        <v>0</v>
      </c>
      <c r="L189" s="16">
        <f t="shared" si="70"/>
        <v>0</v>
      </c>
      <c r="M189" s="16">
        <f t="shared" si="70"/>
        <v>949810.30466449424</v>
      </c>
      <c r="N189" s="16">
        <f t="shared" si="70"/>
        <v>0</v>
      </c>
      <c r="O189" s="67"/>
      <c r="P189" s="67"/>
      <c r="Q189" s="67"/>
      <c r="R189" s="67"/>
      <c r="S189" s="20">
        <v>2027</v>
      </c>
      <c r="T189" s="133">
        <f>HLOOKUP($S189,Variable!$B$15:$AE$16,2,FALSE)</f>
        <v>0.43527030857410615</v>
      </c>
      <c r="U189" s="57">
        <f t="shared" si="71"/>
        <v>0</v>
      </c>
      <c r="V189" s="57">
        <f t="shared" si="72"/>
        <v>0</v>
      </c>
      <c r="W189" s="57">
        <f t="shared" si="73"/>
        <v>0</v>
      </c>
      <c r="X189" s="57">
        <f t="shared" si="74"/>
        <v>0</v>
      </c>
      <c r="Y189" s="57">
        <f t="shared" si="75"/>
        <v>0</v>
      </c>
      <c r="Z189" s="57">
        <f t="shared" si="76"/>
        <v>0</v>
      </c>
      <c r="AB189" s="20">
        <v>2027</v>
      </c>
      <c r="AC189" s="16">
        <f t="shared" si="86"/>
        <v>0</v>
      </c>
      <c r="AD189" s="16">
        <f t="shared" si="77"/>
        <v>0</v>
      </c>
      <c r="AE189" s="16">
        <f t="shared" si="77"/>
        <v>0</v>
      </c>
      <c r="AF189" s="16">
        <f t="shared" si="77"/>
        <v>0</v>
      </c>
      <c r="AG189" s="136">
        <f t="shared" si="77"/>
        <v>0</v>
      </c>
      <c r="AH189" s="16">
        <f t="shared" si="77"/>
        <v>0</v>
      </c>
      <c r="AJ189" s="20">
        <v>2027</v>
      </c>
      <c r="AK189" s="133">
        <f>HLOOKUP($S189,Variable!$B$15:$AE$16,2,FALSE)</f>
        <v>0.43527030857410615</v>
      </c>
      <c r="AL189" s="57">
        <f t="shared" si="78"/>
        <v>0</v>
      </c>
      <c r="AM189" s="57">
        <f t="shared" si="79"/>
        <v>0</v>
      </c>
      <c r="AN189" s="57">
        <f t="shared" si="80"/>
        <v>0</v>
      </c>
      <c r="AO189" s="57">
        <f t="shared" si="81"/>
        <v>0</v>
      </c>
      <c r="AP189" s="57">
        <f t="shared" si="82"/>
        <v>2182116</v>
      </c>
      <c r="AQ189" s="57">
        <f t="shared" si="83"/>
        <v>0</v>
      </c>
      <c r="AS189" s="20">
        <v>2027</v>
      </c>
      <c r="AT189" s="16">
        <f t="shared" si="87"/>
        <v>0</v>
      </c>
      <c r="AU189" s="16">
        <f t="shared" si="84"/>
        <v>0</v>
      </c>
      <c r="AV189" s="16">
        <f t="shared" si="84"/>
        <v>0</v>
      </c>
      <c r="AW189" s="16">
        <f t="shared" si="84"/>
        <v>0</v>
      </c>
      <c r="AX189" s="136">
        <f t="shared" si="84"/>
        <v>949810.30466449424</v>
      </c>
      <c r="AY189" s="16">
        <f t="shared" si="84"/>
        <v>0</v>
      </c>
      <c r="BA189" s="145">
        <v>2027</v>
      </c>
      <c r="BB189" s="16">
        <f>IF($D$14&lt;&gt;"Yes",0,IF($BA189&lt;$E$14,0,IF($BA189&gt;$J$14,0,VLOOKUP($H$14,Variable!$B$21:$AE$64,'Scenario 4'!$BA189-2015,FALSE))))</f>
        <v>0</v>
      </c>
      <c r="BC189" s="16">
        <f>IF($D$15&lt;&gt;"Yes",0,IF($BA189&lt;$E$15,0,IF($BA189&gt;$J$15,0,VLOOKUP($H$15,Variable!$B$21:$AE$64,'Scenario 4'!$BA189-2015,FALSE))))</f>
        <v>0</v>
      </c>
      <c r="BD189" s="16">
        <f>IF($D$16&lt;&gt;"Yes",0,IF($BA189&lt;$E$16,0,IF($BA189&gt;$J$16,0,VLOOKUP($H$16,Variable!$B$21:$AE$64,'Scenario 4'!$BA189-2015,FALSE))))</f>
        <v>0</v>
      </c>
      <c r="BE189" s="16">
        <f>IF($D$17&lt;&gt;"Yes",0,IF($BA189&lt;$E$17,0,IF($BA189&gt;$J$17,0,VLOOKUP($H$17,Variable!$B$21:$AE$64,'Scenario 4'!$BA189-2015,FALSE))))</f>
        <v>0</v>
      </c>
      <c r="BF189" s="16">
        <f>IF($D$18&lt;&gt;"Yes",0,IF($BA189&lt;$E$18,0,IF($BA189&gt;$J$18,0,VLOOKUP($H$18,Variable!$B$21:$AE$64,'Scenario 4'!$BA189-2015,FALSE))))</f>
        <v>0</v>
      </c>
      <c r="BG189" s="16">
        <f>IF($D$19&lt;&gt;"Yes",0,IF($BA189&lt;$E$19,0,IF($BA189&gt;$J$19,0,VLOOKUP($H$19,Variable!$B$21:$AE$64,'Scenario 4'!$BA189-2015,FALSE))))</f>
        <v>0</v>
      </c>
    </row>
    <row r="190" spans="1:59">
      <c r="A190" s="67"/>
      <c r="B190" s="67"/>
      <c r="C190" s="67"/>
      <c r="D190" s="67"/>
      <c r="E190" s="67"/>
      <c r="F190" s="67"/>
      <c r="G190" s="67"/>
      <c r="H190" s="20">
        <v>2028</v>
      </c>
      <c r="I190" s="16">
        <f t="shared" si="85"/>
        <v>0</v>
      </c>
      <c r="J190" s="16">
        <f t="shared" si="70"/>
        <v>0</v>
      </c>
      <c r="K190" s="16">
        <f t="shared" si="70"/>
        <v>0</v>
      </c>
      <c r="L190" s="16">
        <f t="shared" si="70"/>
        <v>0</v>
      </c>
      <c r="M190" s="16">
        <f t="shared" si="70"/>
        <v>968806.51075778401</v>
      </c>
      <c r="N190" s="16">
        <f t="shared" si="70"/>
        <v>0</v>
      </c>
      <c r="O190" s="67"/>
      <c r="P190" s="67"/>
      <c r="Q190" s="67"/>
      <c r="R190" s="67"/>
      <c r="S190" s="20">
        <v>2028</v>
      </c>
      <c r="T190" s="133">
        <f>HLOOKUP($S190,Variable!$B$15:$AE$16,2,FALSE)</f>
        <v>0.44397571474558822</v>
      </c>
      <c r="U190" s="57">
        <f t="shared" si="71"/>
        <v>0</v>
      </c>
      <c r="V190" s="57">
        <f t="shared" si="72"/>
        <v>0</v>
      </c>
      <c r="W190" s="57">
        <f t="shared" si="73"/>
        <v>0</v>
      </c>
      <c r="X190" s="57">
        <f t="shared" si="74"/>
        <v>0</v>
      </c>
      <c r="Y190" s="57">
        <f t="shared" si="75"/>
        <v>0</v>
      </c>
      <c r="Z190" s="57">
        <f t="shared" si="76"/>
        <v>0</v>
      </c>
      <c r="AB190" s="20">
        <v>2028</v>
      </c>
      <c r="AC190" s="16">
        <f t="shared" si="86"/>
        <v>0</v>
      </c>
      <c r="AD190" s="16">
        <f t="shared" si="77"/>
        <v>0</v>
      </c>
      <c r="AE190" s="16">
        <f t="shared" si="77"/>
        <v>0</v>
      </c>
      <c r="AF190" s="16">
        <f t="shared" si="77"/>
        <v>0</v>
      </c>
      <c r="AG190" s="136">
        <f t="shared" si="77"/>
        <v>0</v>
      </c>
      <c r="AH190" s="16">
        <f t="shared" si="77"/>
        <v>0</v>
      </c>
      <c r="AJ190" s="20">
        <v>2028</v>
      </c>
      <c r="AK190" s="133">
        <f>HLOOKUP($S190,Variable!$B$15:$AE$16,2,FALSE)</f>
        <v>0.44397571474558822</v>
      </c>
      <c r="AL190" s="57">
        <f t="shared" si="78"/>
        <v>0</v>
      </c>
      <c r="AM190" s="57">
        <f t="shared" si="79"/>
        <v>0</v>
      </c>
      <c r="AN190" s="57">
        <f t="shared" si="80"/>
        <v>0</v>
      </c>
      <c r="AO190" s="57">
        <f t="shared" si="81"/>
        <v>0</v>
      </c>
      <c r="AP190" s="57">
        <f t="shared" si="82"/>
        <v>2182116</v>
      </c>
      <c r="AQ190" s="57">
        <f t="shared" si="83"/>
        <v>0</v>
      </c>
      <c r="AS190" s="20">
        <v>2028</v>
      </c>
      <c r="AT190" s="16">
        <f t="shared" si="87"/>
        <v>0</v>
      </c>
      <c r="AU190" s="16">
        <f t="shared" si="84"/>
        <v>0</v>
      </c>
      <c r="AV190" s="16">
        <f t="shared" si="84"/>
        <v>0</v>
      </c>
      <c r="AW190" s="16">
        <f t="shared" si="84"/>
        <v>0</v>
      </c>
      <c r="AX190" s="136">
        <f t="shared" si="84"/>
        <v>968806.51075778401</v>
      </c>
      <c r="AY190" s="16">
        <f t="shared" si="84"/>
        <v>0</v>
      </c>
      <c r="BA190" s="145">
        <v>2028</v>
      </c>
      <c r="BB190" s="16">
        <f>IF($D$14&lt;&gt;"Yes",0,IF($BA190&lt;$E$14,0,IF($BA190&gt;$J$14,0,VLOOKUP($H$14,Variable!$B$21:$AE$64,'Scenario 4'!$BA190-2015,FALSE))))</f>
        <v>0</v>
      </c>
      <c r="BC190" s="16">
        <f>IF($D$15&lt;&gt;"Yes",0,IF($BA190&lt;$E$15,0,IF($BA190&gt;$J$15,0,VLOOKUP($H$15,Variable!$B$21:$AE$64,'Scenario 4'!$BA190-2015,FALSE))))</f>
        <v>0</v>
      </c>
      <c r="BD190" s="16">
        <f>IF($D$16&lt;&gt;"Yes",0,IF($BA190&lt;$E$16,0,IF($BA190&gt;$J$16,0,VLOOKUP($H$16,Variable!$B$21:$AE$64,'Scenario 4'!$BA190-2015,FALSE))))</f>
        <v>0</v>
      </c>
      <c r="BE190" s="16">
        <f>IF($D$17&lt;&gt;"Yes",0,IF($BA190&lt;$E$17,0,IF($BA190&gt;$J$17,0,VLOOKUP($H$17,Variable!$B$21:$AE$64,'Scenario 4'!$BA190-2015,FALSE))))</f>
        <v>0</v>
      </c>
      <c r="BF190" s="16">
        <f>IF($D$18&lt;&gt;"Yes",0,IF($BA190&lt;$E$18,0,IF($BA190&gt;$J$18,0,VLOOKUP($H$18,Variable!$B$21:$AE$64,'Scenario 4'!$BA190-2015,FALSE))))</f>
        <v>0</v>
      </c>
      <c r="BG190" s="16">
        <f>IF($D$19&lt;&gt;"Yes",0,IF($BA190&lt;$E$19,0,IF($BA190&gt;$J$19,0,VLOOKUP($H$19,Variable!$B$21:$AE$64,'Scenario 4'!$BA190-2015,FALSE))))</f>
        <v>0</v>
      </c>
    </row>
    <row r="191" spans="1:59">
      <c r="A191" s="67"/>
      <c r="B191" s="67"/>
      <c r="C191" s="67"/>
      <c r="D191" s="67"/>
      <c r="E191" s="67"/>
      <c r="F191" s="67"/>
      <c r="G191" s="67"/>
      <c r="H191" s="20">
        <v>2029</v>
      </c>
      <c r="I191" s="16">
        <f t="shared" si="85"/>
        <v>0</v>
      </c>
      <c r="J191" s="16">
        <f t="shared" si="70"/>
        <v>0</v>
      </c>
      <c r="K191" s="16">
        <f t="shared" si="70"/>
        <v>0</v>
      </c>
      <c r="L191" s="16">
        <f t="shared" si="70"/>
        <v>0</v>
      </c>
      <c r="M191" s="16">
        <f t="shared" si="70"/>
        <v>988182.64097293955</v>
      </c>
      <c r="N191" s="16">
        <f t="shared" si="70"/>
        <v>0</v>
      </c>
      <c r="O191" s="67"/>
      <c r="P191" s="67"/>
      <c r="Q191" s="67"/>
      <c r="R191" s="67"/>
      <c r="S191" s="20">
        <v>2029</v>
      </c>
      <c r="T191" s="133">
        <f>HLOOKUP($S191,Variable!$B$15:$AE$16,2,FALSE)</f>
        <v>0.45285522904049991</v>
      </c>
      <c r="U191" s="57">
        <f t="shared" si="71"/>
        <v>0</v>
      </c>
      <c r="V191" s="57">
        <f t="shared" si="72"/>
        <v>0</v>
      </c>
      <c r="W191" s="57">
        <f t="shared" si="73"/>
        <v>0</v>
      </c>
      <c r="X191" s="57">
        <f t="shared" si="74"/>
        <v>0</v>
      </c>
      <c r="Y191" s="57">
        <f t="shared" si="75"/>
        <v>0</v>
      </c>
      <c r="Z191" s="57">
        <f t="shared" si="76"/>
        <v>0</v>
      </c>
      <c r="AB191" s="20">
        <v>2029</v>
      </c>
      <c r="AC191" s="16">
        <f t="shared" si="86"/>
        <v>0</v>
      </c>
      <c r="AD191" s="16">
        <f t="shared" si="77"/>
        <v>0</v>
      </c>
      <c r="AE191" s="16">
        <f t="shared" si="77"/>
        <v>0</v>
      </c>
      <c r="AF191" s="16">
        <f t="shared" si="77"/>
        <v>0</v>
      </c>
      <c r="AG191" s="136">
        <f t="shared" si="77"/>
        <v>0</v>
      </c>
      <c r="AH191" s="16">
        <f t="shared" si="77"/>
        <v>0</v>
      </c>
      <c r="AJ191" s="20">
        <v>2029</v>
      </c>
      <c r="AK191" s="133">
        <f>HLOOKUP($S191,Variable!$B$15:$AE$16,2,FALSE)</f>
        <v>0.45285522904049991</v>
      </c>
      <c r="AL191" s="57">
        <f t="shared" si="78"/>
        <v>0</v>
      </c>
      <c r="AM191" s="57">
        <f t="shared" si="79"/>
        <v>0</v>
      </c>
      <c r="AN191" s="57">
        <f t="shared" si="80"/>
        <v>0</v>
      </c>
      <c r="AO191" s="57">
        <f t="shared" si="81"/>
        <v>0</v>
      </c>
      <c r="AP191" s="57">
        <f t="shared" si="82"/>
        <v>2182116</v>
      </c>
      <c r="AQ191" s="57">
        <f t="shared" si="83"/>
        <v>0</v>
      </c>
      <c r="AS191" s="20">
        <v>2029</v>
      </c>
      <c r="AT191" s="16">
        <f t="shared" si="87"/>
        <v>0</v>
      </c>
      <c r="AU191" s="16">
        <f t="shared" si="84"/>
        <v>0</v>
      </c>
      <c r="AV191" s="16">
        <f t="shared" si="84"/>
        <v>0</v>
      </c>
      <c r="AW191" s="16">
        <f t="shared" si="84"/>
        <v>0</v>
      </c>
      <c r="AX191" s="136">
        <f t="shared" si="84"/>
        <v>988182.64097293955</v>
      </c>
      <c r="AY191" s="16">
        <f t="shared" si="84"/>
        <v>0</v>
      </c>
      <c r="BA191" s="145">
        <v>2029</v>
      </c>
      <c r="BB191" s="16">
        <f>IF($D$14&lt;&gt;"Yes",0,IF($BA191&lt;$E$14,0,IF($BA191&gt;$J$14,0,VLOOKUP($H$14,Variable!$B$21:$AE$64,'Scenario 4'!$BA191-2015,FALSE))))</f>
        <v>0</v>
      </c>
      <c r="BC191" s="16">
        <f>IF($D$15&lt;&gt;"Yes",0,IF($BA191&lt;$E$15,0,IF($BA191&gt;$J$15,0,VLOOKUP($H$15,Variable!$B$21:$AE$64,'Scenario 4'!$BA191-2015,FALSE))))</f>
        <v>0</v>
      </c>
      <c r="BD191" s="16">
        <f>IF($D$16&lt;&gt;"Yes",0,IF($BA191&lt;$E$16,0,IF($BA191&gt;$J$16,0,VLOOKUP($H$16,Variable!$B$21:$AE$64,'Scenario 4'!$BA191-2015,FALSE))))</f>
        <v>0</v>
      </c>
      <c r="BE191" s="16">
        <f>IF($D$17&lt;&gt;"Yes",0,IF($BA191&lt;$E$17,0,IF($BA191&gt;$J$17,0,VLOOKUP($H$17,Variable!$B$21:$AE$64,'Scenario 4'!$BA191-2015,FALSE))))</f>
        <v>0</v>
      </c>
      <c r="BF191" s="16">
        <f>IF($D$18&lt;&gt;"Yes",0,IF($BA191&lt;$E$18,0,IF($BA191&gt;$J$18,0,VLOOKUP($H$18,Variable!$B$21:$AE$64,'Scenario 4'!$BA191-2015,FALSE))))</f>
        <v>0</v>
      </c>
      <c r="BG191" s="16">
        <f>IF($D$19&lt;&gt;"Yes",0,IF($BA191&lt;$E$19,0,IF($BA191&gt;$J$19,0,VLOOKUP($H$19,Variable!$B$21:$AE$64,'Scenario 4'!$BA191-2015,FALSE))))</f>
        <v>0</v>
      </c>
    </row>
    <row r="192" spans="1:59">
      <c r="A192" s="67"/>
      <c r="B192" s="67"/>
      <c r="C192" s="67"/>
      <c r="D192" s="67"/>
      <c r="E192" s="67"/>
      <c r="F192" s="67"/>
      <c r="G192" s="67"/>
      <c r="H192" s="20">
        <v>2030</v>
      </c>
      <c r="I192" s="16">
        <f t="shared" si="85"/>
        <v>0</v>
      </c>
      <c r="J192" s="16">
        <f t="shared" si="70"/>
        <v>0</v>
      </c>
      <c r="K192" s="16">
        <f t="shared" si="70"/>
        <v>0</v>
      </c>
      <c r="L192" s="16">
        <f t="shared" si="70"/>
        <v>0</v>
      </c>
      <c r="M192" s="16">
        <f t="shared" si="70"/>
        <v>1007946.2937923984</v>
      </c>
      <c r="N192" s="16">
        <f t="shared" si="70"/>
        <v>0</v>
      </c>
      <c r="O192" s="67"/>
      <c r="P192" s="67"/>
      <c r="Q192" s="67"/>
      <c r="R192" s="67"/>
      <c r="S192" s="20">
        <v>2030</v>
      </c>
      <c r="T192" s="133">
        <f>HLOOKUP($S192,Variable!$B$15:$AE$16,2,FALSE)</f>
        <v>0.46191233362130996</v>
      </c>
      <c r="U192" s="57">
        <f t="shared" si="71"/>
        <v>0</v>
      </c>
      <c r="V192" s="57">
        <f t="shared" si="72"/>
        <v>0</v>
      </c>
      <c r="W192" s="57">
        <f t="shared" si="73"/>
        <v>0</v>
      </c>
      <c r="X192" s="57">
        <f t="shared" si="74"/>
        <v>0</v>
      </c>
      <c r="Y192" s="57">
        <f t="shared" si="75"/>
        <v>0</v>
      </c>
      <c r="Z192" s="57">
        <f t="shared" si="76"/>
        <v>0</v>
      </c>
      <c r="AB192" s="20">
        <v>2030</v>
      </c>
      <c r="AC192" s="16">
        <f t="shared" si="86"/>
        <v>0</v>
      </c>
      <c r="AD192" s="16">
        <f t="shared" si="77"/>
        <v>0</v>
      </c>
      <c r="AE192" s="16">
        <f t="shared" si="77"/>
        <v>0</v>
      </c>
      <c r="AF192" s="16">
        <f t="shared" si="77"/>
        <v>0</v>
      </c>
      <c r="AG192" s="136">
        <f t="shared" si="77"/>
        <v>0</v>
      </c>
      <c r="AH192" s="16">
        <f t="shared" si="77"/>
        <v>0</v>
      </c>
      <c r="AJ192" s="20">
        <v>2030</v>
      </c>
      <c r="AK192" s="133">
        <f>HLOOKUP($S192,Variable!$B$15:$AE$16,2,FALSE)</f>
        <v>0.46191233362130996</v>
      </c>
      <c r="AL192" s="57">
        <f t="shared" si="78"/>
        <v>0</v>
      </c>
      <c r="AM192" s="57">
        <f t="shared" si="79"/>
        <v>0</v>
      </c>
      <c r="AN192" s="57">
        <f t="shared" si="80"/>
        <v>0</v>
      </c>
      <c r="AO192" s="57">
        <f t="shared" si="81"/>
        <v>0</v>
      </c>
      <c r="AP192" s="57">
        <f t="shared" si="82"/>
        <v>2182116</v>
      </c>
      <c r="AQ192" s="57">
        <f t="shared" si="83"/>
        <v>0</v>
      </c>
      <c r="AS192" s="20">
        <v>2030</v>
      </c>
      <c r="AT192" s="16">
        <f t="shared" si="87"/>
        <v>0</v>
      </c>
      <c r="AU192" s="16">
        <f t="shared" si="84"/>
        <v>0</v>
      </c>
      <c r="AV192" s="16">
        <f t="shared" si="84"/>
        <v>0</v>
      </c>
      <c r="AW192" s="16">
        <f t="shared" si="84"/>
        <v>0</v>
      </c>
      <c r="AX192" s="136">
        <f t="shared" si="84"/>
        <v>1007946.2937923984</v>
      </c>
      <c r="AY192" s="16">
        <f t="shared" si="84"/>
        <v>0</v>
      </c>
      <c r="BA192" s="145">
        <v>2030</v>
      </c>
      <c r="BB192" s="16">
        <f>IF($D$14&lt;&gt;"Yes",0,IF($BA192&lt;$E$14,0,IF($BA192&gt;$J$14,0,VLOOKUP($H$14,Variable!$B$21:$AE$64,'Scenario 4'!$BA192-2015,FALSE))))</f>
        <v>0</v>
      </c>
      <c r="BC192" s="16">
        <f>IF($D$15&lt;&gt;"Yes",0,IF($BA192&lt;$E$15,0,IF($BA192&gt;$J$15,0,VLOOKUP($H$15,Variable!$B$21:$AE$64,'Scenario 4'!$BA192-2015,FALSE))))</f>
        <v>0</v>
      </c>
      <c r="BD192" s="16">
        <f>IF($D$16&lt;&gt;"Yes",0,IF($BA192&lt;$E$16,0,IF($BA192&gt;$J$16,0,VLOOKUP($H$16,Variable!$B$21:$AE$64,'Scenario 4'!$BA192-2015,FALSE))))</f>
        <v>0</v>
      </c>
      <c r="BE192" s="16">
        <f>IF($D$17&lt;&gt;"Yes",0,IF($BA192&lt;$E$17,0,IF($BA192&gt;$J$17,0,VLOOKUP($H$17,Variable!$B$21:$AE$64,'Scenario 4'!$BA192-2015,FALSE))))</f>
        <v>0</v>
      </c>
      <c r="BF192" s="16">
        <f>IF($D$18&lt;&gt;"Yes",0,IF($BA192&lt;$E$18,0,IF($BA192&gt;$J$18,0,VLOOKUP($H$18,Variable!$B$21:$AE$64,'Scenario 4'!$BA192-2015,FALSE))))</f>
        <v>0</v>
      </c>
      <c r="BG192" s="16">
        <f>IF($D$19&lt;&gt;"Yes",0,IF($BA192&lt;$E$19,0,IF($BA192&gt;$J$19,0,VLOOKUP($H$19,Variable!$B$21:$AE$64,'Scenario 4'!$BA192-2015,FALSE))))</f>
        <v>0</v>
      </c>
    </row>
    <row r="193" spans="1:59">
      <c r="A193" s="67"/>
      <c r="B193" s="67"/>
      <c r="C193" s="67"/>
      <c r="D193" s="67"/>
      <c r="E193" s="67"/>
      <c r="F193" s="67"/>
      <c r="G193" s="67"/>
      <c r="H193" s="20">
        <v>2031</v>
      </c>
      <c r="I193" s="16">
        <f t="shared" si="85"/>
        <v>0</v>
      </c>
      <c r="J193" s="16">
        <f t="shared" si="70"/>
        <v>0</v>
      </c>
      <c r="K193" s="16">
        <f t="shared" si="70"/>
        <v>0</v>
      </c>
      <c r="L193" s="16">
        <f t="shared" si="70"/>
        <v>0</v>
      </c>
      <c r="M193" s="16">
        <f t="shared" si="70"/>
        <v>0</v>
      </c>
      <c r="N193" s="16">
        <f t="shared" si="70"/>
        <v>0</v>
      </c>
      <c r="O193" s="67"/>
      <c r="P193" s="67"/>
      <c r="Q193" s="67"/>
      <c r="R193" s="67"/>
      <c r="S193" s="20">
        <v>2031</v>
      </c>
      <c r="T193" s="133">
        <f>HLOOKUP($S193,Variable!$B$15:$AE$16,2,FALSE)</f>
        <v>0.47115058029373613</v>
      </c>
      <c r="U193" s="57">
        <f t="shared" si="71"/>
        <v>0</v>
      </c>
      <c r="V193" s="57">
        <f t="shared" si="72"/>
        <v>0</v>
      </c>
      <c r="W193" s="57">
        <f t="shared" si="73"/>
        <v>0</v>
      </c>
      <c r="X193" s="57">
        <f t="shared" si="74"/>
        <v>0</v>
      </c>
      <c r="Y193" s="57">
        <f t="shared" si="75"/>
        <v>0</v>
      </c>
      <c r="Z193" s="57">
        <f t="shared" si="76"/>
        <v>0</v>
      </c>
      <c r="AB193" s="20">
        <v>2031</v>
      </c>
      <c r="AC193" s="16">
        <f t="shared" si="86"/>
        <v>0</v>
      </c>
      <c r="AD193" s="16">
        <f t="shared" si="77"/>
        <v>0</v>
      </c>
      <c r="AE193" s="16">
        <f t="shared" si="77"/>
        <v>0</v>
      </c>
      <c r="AF193" s="16">
        <f t="shared" si="77"/>
        <v>0</v>
      </c>
      <c r="AG193" s="136">
        <f t="shared" si="77"/>
        <v>0</v>
      </c>
      <c r="AH193" s="16">
        <f t="shared" si="77"/>
        <v>0</v>
      </c>
      <c r="AJ193" s="20">
        <v>2031</v>
      </c>
      <c r="AK193" s="133">
        <f>HLOOKUP($S193,Variable!$B$15:$AE$16,2,FALSE)</f>
        <v>0.47115058029373613</v>
      </c>
      <c r="AL193" s="57">
        <f t="shared" si="78"/>
        <v>0</v>
      </c>
      <c r="AM193" s="57">
        <f t="shared" si="79"/>
        <v>0</v>
      </c>
      <c r="AN193" s="57">
        <f t="shared" si="80"/>
        <v>0</v>
      </c>
      <c r="AO193" s="57">
        <f t="shared" si="81"/>
        <v>0</v>
      </c>
      <c r="AP193" s="57">
        <f t="shared" si="82"/>
        <v>0</v>
      </c>
      <c r="AQ193" s="57">
        <f t="shared" si="83"/>
        <v>0</v>
      </c>
      <c r="AS193" s="20">
        <v>2031</v>
      </c>
      <c r="AT193" s="16">
        <f t="shared" si="87"/>
        <v>0</v>
      </c>
      <c r="AU193" s="16">
        <f t="shared" si="84"/>
        <v>0</v>
      </c>
      <c r="AV193" s="16">
        <f t="shared" si="84"/>
        <v>0</v>
      </c>
      <c r="AW193" s="16">
        <f t="shared" si="84"/>
        <v>0</v>
      </c>
      <c r="AX193" s="136">
        <f t="shared" si="84"/>
        <v>0</v>
      </c>
      <c r="AY193" s="16">
        <f t="shared" si="84"/>
        <v>0</v>
      </c>
      <c r="BA193" s="145">
        <v>2031</v>
      </c>
      <c r="BB193" s="16">
        <f>IF($D$14&lt;&gt;"Yes",0,IF($BA193&lt;$E$14,0,IF($BA193&gt;$J$14,0,VLOOKUP($H$14,Variable!$B$21:$AE$64,'Scenario 4'!$BA193-2015,FALSE))))</f>
        <v>0</v>
      </c>
      <c r="BC193" s="16">
        <f>IF($D$15&lt;&gt;"Yes",0,IF($BA193&lt;$E$15,0,IF($BA193&gt;$J$15,0,VLOOKUP($H$15,Variable!$B$21:$AE$64,'Scenario 4'!$BA193-2015,FALSE))))</f>
        <v>0</v>
      </c>
      <c r="BD193" s="16">
        <f>IF($D$16&lt;&gt;"Yes",0,IF($BA193&lt;$E$16,0,IF($BA193&gt;$J$16,0,VLOOKUP($H$16,Variable!$B$21:$AE$64,'Scenario 4'!$BA193-2015,FALSE))))</f>
        <v>0</v>
      </c>
      <c r="BE193" s="16">
        <f>IF($D$17&lt;&gt;"Yes",0,IF($BA193&lt;$E$17,0,IF($BA193&gt;$J$17,0,VLOOKUP($H$17,Variable!$B$21:$AE$64,'Scenario 4'!$BA193-2015,FALSE))))</f>
        <v>0</v>
      </c>
      <c r="BF193" s="16">
        <f>IF($D$18&lt;&gt;"Yes",0,IF($BA193&lt;$E$18,0,IF($BA193&gt;$J$18,0,VLOOKUP($H$18,Variable!$B$21:$AE$64,'Scenario 4'!$BA193-2015,FALSE))))</f>
        <v>0</v>
      </c>
      <c r="BG193" s="16">
        <f>IF($D$19&lt;&gt;"Yes",0,IF($BA193&lt;$E$19,0,IF($BA193&gt;$J$19,0,VLOOKUP($H$19,Variable!$B$21:$AE$64,'Scenario 4'!$BA193-2015,FALSE))))</f>
        <v>0</v>
      </c>
    </row>
    <row r="194" spans="1:59">
      <c r="A194" s="67"/>
      <c r="B194" s="67"/>
      <c r="C194" s="67"/>
      <c r="D194" s="67"/>
      <c r="E194" s="67"/>
      <c r="F194" s="67"/>
      <c r="G194" s="67"/>
      <c r="H194" s="20">
        <v>2032</v>
      </c>
      <c r="I194" s="16">
        <f t="shared" si="85"/>
        <v>0</v>
      </c>
      <c r="J194" s="16">
        <f t="shared" si="70"/>
        <v>0</v>
      </c>
      <c r="K194" s="16">
        <f t="shared" si="70"/>
        <v>0</v>
      </c>
      <c r="L194" s="16">
        <f t="shared" si="70"/>
        <v>0</v>
      </c>
      <c r="M194" s="16">
        <f t="shared" si="70"/>
        <v>0</v>
      </c>
      <c r="N194" s="16">
        <f t="shared" si="70"/>
        <v>0</v>
      </c>
      <c r="O194" s="67"/>
      <c r="P194" s="67"/>
      <c r="Q194" s="67"/>
      <c r="R194" s="67"/>
      <c r="S194" s="20">
        <v>2032</v>
      </c>
      <c r="T194" s="133">
        <f>HLOOKUP($S194,Variable!$B$15:$AE$16,2,FALSE)</f>
        <v>0.48057359189961085</v>
      </c>
      <c r="U194" s="57">
        <f t="shared" si="71"/>
        <v>0</v>
      </c>
      <c r="V194" s="57">
        <f t="shared" si="72"/>
        <v>0</v>
      </c>
      <c r="W194" s="57">
        <f t="shared" si="73"/>
        <v>0</v>
      </c>
      <c r="X194" s="57">
        <f t="shared" si="74"/>
        <v>0</v>
      </c>
      <c r="Y194" s="57">
        <f t="shared" si="75"/>
        <v>0</v>
      </c>
      <c r="Z194" s="57">
        <f t="shared" si="76"/>
        <v>0</v>
      </c>
      <c r="AB194" s="20">
        <v>2032</v>
      </c>
      <c r="AC194" s="16">
        <f t="shared" si="86"/>
        <v>0</v>
      </c>
      <c r="AD194" s="16">
        <f t="shared" si="77"/>
        <v>0</v>
      </c>
      <c r="AE194" s="16">
        <f t="shared" si="77"/>
        <v>0</v>
      </c>
      <c r="AF194" s="16">
        <f t="shared" si="77"/>
        <v>0</v>
      </c>
      <c r="AG194" s="136">
        <f t="shared" si="77"/>
        <v>0</v>
      </c>
      <c r="AH194" s="16">
        <f t="shared" si="77"/>
        <v>0</v>
      </c>
      <c r="AJ194" s="20">
        <v>2032</v>
      </c>
      <c r="AK194" s="133">
        <f>HLOOKUP($S194,Variable!$B$15:$AE$16,2,FALSE)</f>
        <v>0.48057359189961085</v>
      </c>
      <c r="AL194" s="57">
        <f t="shared" si="78"/>
        <v>0</v>
      </c>
      <c r="AM194" s="57">
        <f t="shared" si="79"/>
        <v>0</v>
      </c>
      <c r="AN194" s="57">
        <f t="shared" si="80"/>
        <v>0</v>
      </c>
      <c r="AO194" s="57">
        <f t="shared" si="81"/>
        <v>0</v>
      </c>
      <c r="AP194" s="57">
        <f t="shared" si="82"/>
        <v>0</v>
      </c>
      <c r="AQ194" s="57">
        <f t="shared" si="83"/>
        <v>0</v>
      </c>
      <c r="AS194" s="20">
        <v>2032</v>
      </c>
      <c r="AT194" s="16">
        <f t="shared" si="87"/>
        <v>0</v>
      </c>
      <c r="AU194" s="16">
        <f t="shared" si="84"/>
        <v>0</v>
      </c>
      <c r="AV194" s="16">
        <f t="shared" si="84"/>
        <v>0</v>
      </c>
      <c r="AW194" s="16">
        <f t="shared" si="84"/>
        <v>0</v>
      </c>
      <c r="AX194" s="136">
        <f t="shared" si="84"/>
        <v>0</v>
      </c>
      <c r="AY194" s="16">
        <f t="shared" si="84"/>
        <v>0</v>
      </c>
      <c r="BA194" s="145">
        <v>2032</v>
      </c>
      <c r="BB194" s="16">
        <f>IF($D$14&lt;&gt;"Yes",0,IF($BA194&lt;$E$14,0,IF($BA194&gt;$J$14,0,VLOOKUP($H$14,Variable!$B$21:$AE$64,'Scenario 4'!$BA194-2015,FALSE))))</f>
        <v>0</v>
      </c>
      <c r="BC194" s="16">
        <f>IF($D$15&lt;&gt;"Yes",0,IF($BA194&lt;$E$15,0,IF($BA194&gt;$J$15,0,VLOOKUP($H$15,Variable!$B$21:$AE$64,'Scenario 4'!$BA194-2015,FALSE))))</f>
        <v>0</v>
      </c>
      <c r="BD194" s="16">
        <f>IF($D$16&lt;&gt;"Yes",0,IF($BA194&lt;$E$16,0,IF($BA194&gt;$J$16,0,VLOOKUP($H$16,Variable!$B$21:$AE$64,'Scenario 4'!$BA194-2015,FALSE))))</f>
        <v>0</v>
      </c>
      <c r="BE194" s="16">
        <f>IF($D$17&lt;&gt;"Yes",0,IF($BA194&lt;$E$17,0,IF($BA194&gt;$J$17,0,VLOOKUP($H$17,Variable!$B$21:$AE$64,'Scenario 4'!$BA194-2015,FALSE))))</f>
        <v>0</v>
      </c>
      <c r="BF194" s="16">
        <f>IF($D$18&lt;&gt;"Yes",0,IF($BA194&lt;$E$18,0,IF($BA194&gt;$J$18,0,VLOOKUP($H$18,Variable!$B$21:$AE$64,'Scenario 4'!$BA194-2015,FALSE))))</f>
        <v>0</v>
      </c>
      <c r="BG194" s="16">
        <f>IF($D$19&lt;&gt;"Yes",0,IF($BA194&lt;$E$19,0,IF($BA194&gt;$J$19,0,VLOOKUP($H$19,Variable!$B$21:$AE$64,'Scenario 4'!$BA194-2015,FALSE))))</f>
        <v>0</v>
      </c>
    </row>
    <row r="195" spans="1:59">
      <c r="A195" s="67"/>
      <c r="B195" s="67"/>
      <c r="C195" s="67"/>
      <c r="D195" s="67"/>
      <c r="E195" s="67"/>
      <c r="F195" s="67"/>
      <c r="G195" s="67"/>
      <c r="H195" s="20">
        <v>2033</v>
      </c>
      <c r="I195" s="16">
        <f t="shared" si="85"/>
        <v>0</v>
      </c>
      <c r="J195" s="16">
        <f t="shared" si="70"/>
        <v>0</v>
      </c>
      <c r="K195" s="16">
        <f t="shared" si="70"/>
        <v>0</v>
      </c>
      <c r="L195" s="16">
        <f t="shared" si="70"/>
        <v>0</v>
      </c>
      <c r="M195" s="16">
        <f t="shared" si="70"/>
        <v>0</v>
      </c>
      <c r="N195" s="16">
        <f t="shared" si="70"/>
        <v>0</v>
      </c>
      <c r="O195" s="67"/>
      <c r="P195" s="67"/>
      <c r="Q195" s="67"/>
      <c r="R195" s="67"/>
      <c r="S195" s="20">
        <v>2033</v>
      </c>
      <c r="T195" s="133">
        <f>HLOOKUP($S195,Variable!$B$15:$AE$16,2,FALSE)</f>
        <v>0.49018506373760307</v>
      </c>
      <c r="U195" s="57">
        <f t="shared" si="71"/>
        <v>0</v>
      </c>
      <c r="V195" s="57">
        <f t="shared" si="72"/>
        <v>0</v>
      </c>
      <c r="W195" s="57">
        <f t="shared" si="73"/>
        <v>0</v>
      </c>
      <c r="X195" s="57">
        <f t="shared" si="74"/>
        <v>0</v>
      </c>
      <c r="Y195" s="57">
        <f t="shared" si="75"/>
        <v>0</v>
      </c>
      <c r="Z195" s="57">
        <f t="shared" si="76"/>
        <v>0</v>
      </c>
      <c r="AB195" s="20">
        <v>2033</v>
      </c>
      <c r="AC195" s="16">
        <f t="shared" si="86"/>
        <v>0</v>
      </c>
      <c r="AD195" s="16">
        <f t="shared" si="77"/>
        <v>0</v>
      </c>
      <c r="AE195" s="16">
        <f t="shared" si="77"/>
        <v>0</v>
      </c>
      <c r="AF195" s="16">
        <f t="shared" si="77"/>
        <v>0</v>
      </c>
      <c r="AG195" s="136">
        <f t="shared" si="77"/>
        <v>0</v>
      </c>
      <c r="AH195" s="16">
        <f t="shared" si="77"/>
        <v>0</v>
      </c>
      <c r="AJ195" s="20">
        <v>2033</v>
      </c>
      <c r="AK195" s="133">
        <f>HLOOKUP($S195,Variable!$B$15:$AE$16,2,FALSE)</f>
        <v>0.49018506373760307</v>
      </c>
      <c r="AL195" s="57">
        <f t="shared" si="78"/>
        <v>0</v>
      </c>
      <c r="AM195" s="57">
        <f t="shared" si="79"/>
        <v>0</v>
      </c>
      <c r="AN195" s="57">
        <f t="shared" si="80"/>
        <v>0</v>
      </c>
      <c r="AO195" s="57">
        <f t="shared" si="81"/>
        <v>0</v>
      </c>
      <c r="AP195" s="57">
        <f t="shared" si="82"/>
        <v>0</v>
      </c>
      <c r="AQ195" s="57">
        <f t="shared" si="83"/>
        <v>0</v>
      </c>
      <c r="AS195" s="20">
        <v>2033</v>
      </c>
      <c r="AT195" s="16">
        <f t="shared" si="87"/>
        <v>0</v>
      </c>
      <c r="AU195" s="16">
        <f t="shared" si="84"/>
        <v>0</v>
      </c>
      <c r="AV195" s="16">
        <f t="shared" si="84"/>
        <v>0</v>
      </c>
      <c r="AW195" s="16">
        <f t="shared" si="84"/>
        <v>0</v>
      </c>
      <c r="AX195" s="136">
        <f t="shared" si="84"/>
        <v>0</v>
      </c>
      <c r="AY195" s="16">
        <f t="shared" si="84"/>
        <v>0</v>
      </c>
      <c r="BA195" s="145">
        <v>2033</v>
      </c>
      <c r="BB195" s="16">
        <f>IF($D$14&lt;&gt;"Yes",0,IF($BA195&lt;$E$14,0,IF($BA195&gt;$J$14,0,VLOOKUP($H$14,Variable!$B$21:$AE$64,'Scenario 4'!$BA195-2015,FALSE))))</f>
        <v>0</v>
      </c>
      <c r="BC195" s="16">
        <f>IF($D$15&lt;&gt;"Yes",0,IF($BA195&lt;$E$15,0,IF($BA195&gt;$J$15,0,VLOOKUP($H$15,Variable!$B$21:$AE$64,'Scenario 4'!$BA195-2015,FALSE))))</f>
        <v>0</v>
      </c>
      <c r="BD195" s="16">
        <f>IF($D$16&lt;&gt;"Yes",0,IF($BA195&lt;$E$16,0,IF($BA195&gt;$J$16,0,VLOOKUP($H$16,Variable!$B$21:$AE$64,'Scenario 4'!$BA195-2015,FALSE))))</f>
        <v>0</v>
      </c>
      <c r="BE195" s="16">
        <f>IF($D$17&lt;&gt;"Yes",0,IF($BA195&lt;$E$17,0,IF($BA195&gt;$J$17,0,VLOOKUP($H$17,Variable!$B$21:$AE$64,'Scenario 4'!$BA195-2015,FALSE))))</f>
        <v>0</v>
      </c>
      <c r="BF195" s="16">
        <f>IF($D$18&lt;&gt;"Yes",0,IF($BA195&lt;$E$18,0,IF($BA195&gt;$J$18,0,VLOOKUP($H$18,Variable!$B$21:$AE$64,'Scenario 4'!$BA195-2015,FALSE))))</f>
        <v>0</v>
      </c>
      <c r="BG195" s="16">
        <f>IF($D$19&lt;&gt;"Yes",0,IF($BA195&lt;$E$19,0,IF($BA195&gt;$J$19,0,VLOOKUP($H$19,Variable!$B$21:$AE$64,'Scenario 4'!$BA195-2015,FALSE))))</f>
        <v>0</v>
      </c>
    </row>
    <row r="196" spans="1:59">
      <c r="A196" s="67"/>
      <c r="B196" s="67"/>
      <c r="C196" s="67"/>
      <c r="D196" s="67"/>
      <c r="E196" s="67"/>
      <c r="F196" s="67"/>
      <c r="G196" s="67"/>
      <c r="H196" s="20">
        <v>2034</v>
      </c>
      <c r="I196" s="16">
        <f t="shared" si="85"/>
        <v>0</v>
      </c>
      <c r="J196" s="16">
        <f t="shared" si="70"/>
        <v>0</v>
      </c>
      <c r="K196" s="16">
        <f t="shared" si="70"/>
        <v>0</v>
      </c>
      <c r="L196" s="16">
        <f t="shared" si="70"/>
        <v>0</v>
      </c>
      <c r="M196" s="16">
        <f t="shared" si="70"/>
        <v>0</v>
      </c>
      <c r="N196" s="16">
        <f t="shared" si="70"/>
        <v>0</v>
      </c>
      <c r="O196" s="67"/>
      <c r="P196" s="67"/>
      <c r="Q196" s="67"/>
      <c r="R196" s="67"/>
      <c r="S196" s="20">
        <v>2034</v>
      </c>
      <c r="T196" s="133">
        <f>HLOOKUP($S196,Variable!$B$15:$AE$16,2,FALSE)</f>
        <v>0.49998876501235517</v>
      </c>
      <c r="U196" s="57">
        <f t="shared" si="71"/>
        <v>0</v>
      </c>
      <c r="V196" s="57">
        <f t="shared" si="72"/>
        <v>0</v>
      </c>
      <c r="W196" s="57">
        <f t="shared" si="73"/>
        <v>0</v>
      </c>
      <c r="X196" s="57">
        <f t="shared" si="74"/>
        <v>0</v>
      </c>
      <c r="Y196" s="57">
        <f t="shared" si="75"/>
        <v>0</v>
      </c>
      <c r="Z196" s="57">
        <f t="shared" si="76"/>
        <v>0</v>
      </c>
      <c r="AB196" s="20">
        <v>2034</v>
      </c>
      <c r="AC196" s="16">
        <f t="shared" si="86"/>
        <v>0</v>
      </c>
      <c r="AD196" s="16">
        <f t="shared" si="77"/>
        <v>0</v>
      </c>
      <c r="AE196" s="16">
        <f t="shared" si="77"/>
        <v>0</v>
      </c>
      <c r="AF196" s="16">
        <f t="shared" si="77"/>
        <v>0</v>
      </c>
      <c r="AG196" s="136">
        <f t="shared" si="77"/>
        <v>0</v>
      </c>
      <c r="AH196" s="16">
        <f t="shared" si="77"/>
        <v>0</v>
      </c>
      <c r="AJ196" s="20">
        <v>2034</v>
      </c>
      <c r="AK196" s="133">
        <f>HLOOKUP($S196,Variable!$B$15:$AE$16,2,FALSE)</f>
        <v>0.49998876501235517</v>
      </c>
      <c r="AL196" s="57">
        <f t="shared" si="78"/>
        <v>0</v>
      </c>
      <c r="AM196" s="57">
        <f t="shared" si="79"/>
        <v>0</v>
      </c>
      <c r="AN196" s="57">
        <f t="shared" si="80"/>
        <v>0</v>
      </c>
      <c r="AO196" s="57">
        <f t="shared" si="81"/>
        <v>0</v>
      </c>
      <c r="AP196" s="57">
        <f t="shared" si="82"/>
        <v>0</v>
      </c>
      <c r="AQ196" s="57">
        <f t="shared" si="83"/>
        <v>0</v>
      </c>
      <c r="AS196" s="20">
        <v>2034</v>
      </c>
      <c r="AT196" s="16">
        <f t="shared" si="87"/>
        <v>0</v>
      </c>
      <c r="AU196" s="16">
        <f t="shared" si="84"/>
        <v>0</v>
      </c>
      <c r="AV196" s="16">
        <f t="shared" si="84"/>
        <v>0</v>
      </c>
      <c r="AW196" s="16">
        <f t="shared" si="84"/>
        <v>0</v>
      </c>
      <c r="AX196" s="136">
        <f t="shared" si="84"/>
        <v>0</v>
      </c>
      <c r="AY196" s="16">
        <f t="shared" si="84"/>
        <v>0</v>
      </c>
      <c r="BA196" s="145">
        <v>2034</v>
      </c>
      <c r="BB196" s="16">
        <f>IF($D$14&lt;&gt;"Yes",0,IF($BA196&lt;$E$14,0,IF($BA196&gt;$J$14,0,VLOOKUP($H$14,Variable!$B$21:$AE$64,'Scenario 4'!$BA196-2015,FALSE))))</f>
        <v>0</v>
      </c>
      <c r="BC196" s="16">
        <f>IF($D$15&lt;&gt;"Yes",0,IF($BA196&lt;$E$15,0,IF($BA196&gt;$J$15,0,VLOOKUP($H$15,Variable!$B$21:$AE$64,'Scenario 4'!$BA196-2015,FALSE))))</f>
        <v>0</v>
      </c>
      <c r="BD196" s="16">
        <f>IF($D$16&lt;&gt;"Yes",0,IF($BA196&lt;$E$16,0,IF($BA196&gt;$J$16,0,VLOOKUP($H$16,Variable!$B$21:$AE$64,'Scenario 4'!$BA196-2015,FALSE))))</f>
        <v>0</v>
      </c>
      <c r="BE196" s="16">
        <f>IF($D$17&lt;&gt;"Yes",0,IF($BA196&lt;$E$17,0,IF($BA196&gt;$J$17,0,VLOOKUP($H$17,Variable!$B$21:$AE$64,'Scenario 4'!$BA196-2015,FALSE))))</f>
        <v>0</v>
      </c>
      <c r="BF196" s="16">
        <f>IF($D$18&lt;&gt;"Yes",0,IF($BA196&lt;$E$18,0,IF($BA196&gt;$J$18,0,VLOOKUP($H$18,Variable!$B$21:$AE$64,'Scenario 4'!$BA196-2015,FALSE))))</f>
        <v>0</v>
      </c>
      <c r="BG196" s="16">
        <f>IF($D$19&lt;&gt;"Yes",0,IF($BA196&lt;$E$19,0,IF($BA196&gt;$J$19,0,VLOOKUP($H$19,Variable!$B$21:$AE$64,'Scenario 4'!$BA196-2015,FALSE))))</f>
        <v>0</v>
      </c>
    </row>
    <row r="197" spans="1:59">
      <c r="A197" s="67"/>
      <c r="B197" s="67"/>
      <c r="C197" s="67"/>
      <c r="D197" s="67"/>
      <c r="E197" s="67"/>
      <c r="F197" s="67"/>
      <c r="G197" s="67"/>
      <c r="H197" s="20">
        <v>2035</v>
      </c>
      <c r="I197" s="16">
        <f t="shared" si="85"/>
        <v>0</v>
      </c>
      <c r="J197" s="16">
        <f t="shared" si="70"/>
        <v>0</v>
      </c>
      <c r="K197" s="16">
        <f t="shared" si="70"/>
        <v>0</v>
      </c>
      <c r="L197" s="16">
        <f t="shared" si="70"/>
        <v>0</v>
      </c>
      <c r="M197" s="16">
        <f t="shared" si="70"/>
        <v>0</v>
      </c>
      <c r="N197" s="16">
        <f t="shared" si="70"/>
        <v>0</v>
      </c>
      <c r="O197" s="67"/>
      <c r="P197" s="67"/>
      <c r="Q197" s="67"/>
      <c r="R197" s="67"/>
      <c r="S197" s="20">
        <v>2035</v>
      </c>
      <c r="T197" s="133">
        <f>HLOOKUP($S197,Variable!$B$15:$AE$16,2,FALSE)</f>
        <v>0.50998854031260221</v>
      </c>
      <c r="U197" s="57">
        <f t="shared" si="71"/>
        <v>0</v>
      </c>
      <c r="V197" s="57">
        <f t="shared" si="72"/>
        <v>0</v>
      </c>
      <c r="W197" s="57">
        <f t="shared" si="73"/>
        <v>0</v>
      </c>
      <c r="X197" s="57">
        <f t="shared" si="74"/>
        <v>0</v>
      </c>
      <c r="Y197" s="57">
        <f t="shared" si="75"/>
        <v>0</v>
      </c>
      <c r="Z197" s="57">
        <f t="shared" si="76"/>
        <v>0</v>
      </c>
      <c r="AB197" s="20">
        <v>2035</v>
      </c>
      <c r="AC197" s="16">
        <f t="shared" si="86"/>
        <v>0</v>
      </c>
      <c r="AD197" s="16">
        <f t="shared" si="77"/>
        <v>0</v>
      </c>
      <c r="AE197" s="16">
        <f t="shared" si="77"/>
        <v>0</v>
      </c>
      <c r="AF197" s="16">
        <f t="shared" si="77"/>
        <v>0</v>
      </c>
      <c r="AG197" s="136">
        <f t="shared" si="77"/>
        <v>0</v>
      </c>
      <c r="AH197" s="16">
        <f t="shared" si="77"/>
        <v>0</v>
      </c>
      <c r="AJ197" s="20">
        <v>2035</v>
      </c>
      <c r="AK197" s="133">
        <f>HLOOKUP($S197,Variable!$B$15:$AE$16,2,FALSE)</f>
        <v>0.50998854031260221</v>
      </c>
      <c r="AL197" s="57">
        <f t="shared" si="78"/>
        <v>0</v>
      </c>
      <c r="AM197" s="57">
        <f t="shared" si="79"/>
        <v>0</v>
      </c>
      <c r="AN197" s="57">
        <f t="shared" si="80"/>
        <v>0</v>
      </c>
      <c r="AO197" s="57">
        <f t="shared" si="81"/>
        <v>0</v>
      </c>
      <c r="AP197" s="57">
        <f t="shared" si="82"/>
        <v>0</v>
      </c>
      <c r="AQ197" s="57">
        <f t="shared" si="83"/>
        <v>0</v>
      </c>
      <c r="AS197" s="20">
        <v>2035</v>
      </c>
      <c r="AT197" s="16">
        <f t="shared" si="87"/>
        <v>0</v>
      </c>
      <c r="AU197" s="16">
        <f t="shared" si="84"/>
        <v>0</v>
      </c>
      <c r="AV197" s="16">
        <f t="shared" si="84"/>
        <v>0</v>
      </c>
      <c r="AW197" s="16">
        <f t="shared" si="84"/>
        <v>0</v>
      </c>
      <c r="AX197" s="136">
        <f t="shared" si="84"/>
        <v>0</v>
      </c>
      <c r="AY197" s="16">
        <f t="shared" si="84"/>
        <v>0</v>
      </c>
      <c r="BA197" s="145">
        <v>2035</v>
      </c>
      <c r="BB197" s="16">
        <f>IF($D$14&lt;&gt;"Yes",0,IF($BA197&lt;$E$14,0,IF($BA197&gt;$J$14,0,VLOOKUP($H$14,Variable!$B$21:$AE$64,'Scenario 4'!$BA197-2015,FALSE))))</f>
        <v>0</v>
      </c>
      <c r="BC197" s="16">
        <f>IF($D$15&lt;&gt;"Yes",0,IF($BA197&lt;$E$15,0,IF($BA197&gt;$J$15,0,VLOOKUP($H$15,Variable!$B$21:$AE$64,'Scenario 4'!$BA197-2015,FALSE))))</f>
        <v>0</v>
      </c>
      <c r="BD197" s="16">
        <f>IF($D$16&lt;&gt;"Yes",0,IF($BA197&lt;$E$16,0,IF($BA197&gt;$J$16,0,VLOOKUP($H$16,Variable!$B$21:$AE$64,'Scenario 4'!$BA197-2015,FALSE))))</f>
        <v>0</v>
      </c>
      <c r="BE197" s="16">
        <f>IF($D$17&lt;&gt;"Yes",0,IF($BA197&lt;$E$17,0,IF($BA197&gt;$J$17,0,VLOOKUP($H$17,Variable!$B$21:$AE$64,'Scenario 4'!$BA197-2015,FALSE))))</f>
        <v>0</v>
      </c>
      <c r="BF197" s="16">
        <f>IF($D$18&lt;&gt;"Yes",0,IF($BA197&lt;$E$18,0,IF($BA197&gt;$J$18,0,VLOOKUP($H$18,Variable!$B$21:$AE$64,'Scenario 4'!$BA197-2015,FALSE))))</f>
        <v>0</v>
      </c>
      <c r="BG197" s="16">
        <f>IF($D$19&lt;&gt;"Yes",0,IF($BA197&lt;$E$19,0,IF($BA197&gt;$J$19,0,VLOOKUP($H$19,Variable!$B$21:$AE$64,'Scenario 4'!$BA197-2015,FALSE))))</f>
        <v>0</v>
      </c>
    </row>
    <row r="198" spans="1:59">
      <c r="A198" s="67"/>
      <c r="B198" s="67"/>
      <c r="C198" s="67"/>
      <c r="D198" s="67"/>
      <c r="E198" s="67"/>
      <c r="F198" s="67"/>
      <c r="G198" s="67"/>
      <c r="H198" s="20">
        <v>2036</v>
      </c>
      <c r="I198" s="16">
        <f t="shared" si="85"/>
        <v>0</v>
      </c>
      <c r="J198" s="16">
        <f t="shared" si="70"/>
        <v>0</v>
      </c>
      <c r="K198" s="16">
        <f t="shared" si="70"/>
        <v>0</v>
      </c>
      <c r="L198" s="16">
        <f t="shared" si="70"/>
        <v>0</v>
      </c>
      <c r="M198" s="16">
        <f t="shared" si="70"/>
        <v>0</v>
      </c>
      <c r="N198" s="16">
        <f t="shared" si="70"/>
        <v>0</v>
      </c>
      <c r="O198" s="67"/>
      <c r="P198" s="67"/>
      <c r="Q198" s="67"/>
      <c r="R198" s="67"/>
      <c r="S198" s="20">
        <v>2036</v>
      </c>
      <c r="T198" s="133">
        <f>HLOOKUP($S198,Variable!$B$15:$AE$16,2,FALSE)</f>
        <v>0.52018831111885433</v>
      </c>
      <c r="U198" s="57">
        <f t="shared" si="71"/>
        <v>0</v>
      </c>
      <c r="V198" s="57">
        <f t="shared" si="72"/>
        <v>0</v>
      </c>
      <c r="W198" s="57">
        <f t="shared" si="73"/>
        <v>0</v>
      </c>
      <c r="X198" s="57">
        <f t="shared" si="74"/>
        <v>0</v>
      </c>
      <c r="Y198" s="57">
        <f t="shared" si="75"/>
        <v>0</v>
      </c>
      <c r="Z198" s="57">
        <f t="shared" si="76"/>
        <v>0</v>
      </c>
      <c r="AB198" s="20">
        <v>2036</v>
      </c>
      <c r="AC198" s="16">
        <f t="shared" si="86"/>
        <v>0</v>
      </c>
      <c r="AD198" s="16">
        <f t="shared" si="77"/>
        <v>0</v>
      </c>
      <c r="AE198" s="16">
        <f t="shared" si="77"/>
        <v>0</v>
      </c>
      <c r="AF198" s="16">
        <f t="shared" si="77"/>
        <v>0</v>
      </c>
      <c r="AG198" s="136">
        <f t="shared" si="77"/>
        <v>0</v>
      </c>
      <c r="AH198" s="16">
        <f t="shared" si="77"/>
        <v>0</v>
      </c>
      <c r="AJ198" s="20">
        <v>2036</v>
      </c>
      <c r="AK198" s="133">
        <f>HLOOKUP($S198,Variable!$B$15:$AE$16,2,FALSE)</f>
        <v>0.52018831111885433</v>
      </c>
      <c r="AL198" s="57">
        <f t="shared" si="78"/>
        <v>0</v>
      </c>
      <c r="AM198" s="57">
        <f t="shared" si="79"/>
        <v>0</v>
      </c>
      <c r="AN198" s="57">
        <f t="shared" si="80"/>
        <v>0</v>
      </c>
      <c r="AO198" s="57">
        <f t="shared" si="81"/>
        <v>0</v>
      </c>
      <c r="AP198" s="57">
        <f t="shared" si="82"/>
        <v>0</v>
      </c>
      <c r="AQ198" s="57">
        <f t="shared" si="83"/>
        <v>0</v>
      </c>
      <c r="AS198" s="20">
        <v>2036</v>
      </c>
      <c r="AT198" s="16">
        <f t="shared" si="87"/>
        <v>0</v>
      </c>
      <c r="AU198" s="16">
        <f t="shared" si="84"/>
        <v>0</v>
      </c>
      <c r="AV198" s="16">
        <f t="shared" si="84"/>
        <v>0</v>
      </c>
      <c r="AW198" s="16">
        <f t="shared" si="84"/>
        <v>0</v>
      </c>
      <c r="AX198" s="136">
        <f t="shared" si="84"/>
        <v>0</v>
      </c>
      <c r="AY198" s="16">
        <f t="shared" si="84"/>
        <v>0</v>
      </c>
      <c r="BA198" s="145">
        <v>2036</v>
      </c>
      <c r="BB198" s="16">
        <f>IF($D$14&lt;&gt;"Yes",0,IF($BA198&lt;$E$14,0,IF($BA198&gt;$J$14,0,VLOOKUP($H$14,Variable!$B$21:$AE$64,'Scenario 4'!$BA198-2015,FALSE))))</f>
        <v>0</v>
      </c>
      <c r="BC198" s="16">
        <f>IF($D$15&lt;&gt;"Yes",0,IF($BA198&lt;$E$15,0,IF($BA198&gt;$J$15,0,VLOOKUP($H$15,Variable!$B$21:$AE$64,'Scenario 4'!$BA198-2015,FALSE))))</f>
        <v>0</v>
      </c>
      <c r="BD198" s="16">
        <f>IF($D$16&lt;&gt;"Yes",0,IF($BA198&lt;$E$16,0,IF($BA198&gt;$J$16,0,VLOOKUP($H$16,Variable!$B$21:$AE$64,'Scenario 4'!$BA198-2015,FALSE))))</f>
        <v>0</v>
      </c>
      <c r="BE198" s="16">
        <f>IF($D$17&lt;&gt;"Yes",0,IF($BA198&lt;$E$17,0,IF($BA198&gt;$J$17,0,VLOOKUP($H$17,Variable!$B$21:$AE$64,'Scenario 4'!$BA198-2015,FALSE))))</f>
        <v>0</v>
      </c>
      <c r="BF198" s="16">
        <f>IF($D$18&lt;&gt;"Yes",0,IF($BA198&lt;$E$18,0,IF($BA198&gt;$J$18,0,VLOOKUP($H$18,Variable!$B$21:$AE$64,'Scenario 4'!$BA198-2015,FALSE))))</f>
        <v>0</v>
      </c>
      <c r="BG198" s="16">
        <f>IF($D$19&lt;&gt;"Yes",0,IF($BA198&lt;$E$19,0,IF($BA198&gt;$J$19,0,VLOOKUP($H$19,Variable!$B$21:$AE$64,'Scenario 4'!$BA198-2015,FALSE))))</f>
        <v>0</v>
      </c>
    </row>
    <row r="199" spans="1:59">
      <c r="A199" s="67"/>
      <c r="B199" s="67"/>
      <c r="C199" s="67"/>
      <c r="D199" s="67"/>
      <c r="E199" s="67"/>
      <c r="F199" s="67"/>
      <c r="G199" s="67"/>
      <c r="H199" s="20">
        <v>2037</v>
      </c>
      <c r="I199" s="16">
        <f t="shared" si="85"/>
        <v>0</v>
      </c>
      <c r="J199" s="16">
        <f t="shared" si="70"/>
        <v>0</v>
      </c>
      <c r="K199" s="16">
        <f t="shared" si="70"/>
        <v>0</v>
      </c>
      <c r="L199" s="16">
        <f t="shared" si="70"/>
        <v>0</v>
      </c>
      <c r="M199" s="16">
        <f t="shared" si="70"/>
        <v>0</v>
      </c>
      <c r="N199" s="16">
        <f t="shared" si="70"/>
        <v>0</v>
      </c>
      <c r="O199" s="67"/>
      <c r="P199" s="67"/>
      <c r="Q199" s="67"/>
      <c r="R199" s="67"/>
      <c r="S199" s="20">
        <v>2037</v>
      </c>
      <c r="T199" s="133">
        <f>HLOOKUP($S199,Variable!$B$15:$AE$16,2,FALSE)</f>
        <v>0.53059207734123137</v>
      </c>
      <c r="U199" s="57">
        <f t="shared" si="71"/>
        <v>0</v>
      </c>
      <c r="V199" s="57">
        <f t="shared" si="72"/>
        <v>0</v>
      </c>
      <c r="W199" s="57">
        <f t="shared" si="73"/>
        <v>0</v>
      </c>
      <c r="X199" s="57">
        <f t="shared" si="74"/>
        <v>0</v>
      </c>
      <c r="Y199" s="57">
        <f t="shared" si="75"/>
        <v>0</v>
      </c>
      <c r="Z199" s="57">
        <f t="shared" si="76"/>
        <v>0</v>
      </c>
      <c r="AB199" s="20">
        <v>2037</v>
      </c>
      <c r="AC199" s="16">
        <f t="shared" si="86"/>
        <v>0</v>
      </c>
      <c r="AD199" s="16">
        <f t="shared" si="77"/>
        <v>0</v>
      </c>
      <c r="AE199" s="16">
        <f t="shared" si="77"/>
        <v>0</v>
      </c>
      <c r="AF199" s="16">
        <f t="shared" si="77"/>
        <v>0</v>
      </c>
      <c r="AG199" s="136">
        <f t="shared" si="77"/>
        <v>0</v>
      </c>
      <c r="AH199" s="16">
        <f t="shared" si="77"/>
        <v>0</v>
      </c>
      <c r="AJ199" s="20">
        <v>2037</v>
      </c>
      <c r="AK199" s="133">
        <f>HLOOKUP($S199,Variable!$B$15:$AE$16,2,FALSE)</f>
        <v>0.53059207734123137</v>
      </c>
      <c r="AL199" s="57">
        <f t="shared" si="78"/>
        <v>0</v>
      </c>
      <c r="AM199" s="57">
        <f t="shared" si="79"/>
        <v>0</v>
      </c>
      <c r="AN199" s="57">
        <f t="shared" si="80"/>
        <v>0</v>
      </c>
      <c r="AO199" s="57">
        <f t="shared" si="81"/>
        <v>0</v>
      </c>
      <c r="AP199" s="57">
        <f t="shared" si="82"/>
        <v>0</v>
      </c>
      <c r="AQ199" s="57">
        <f t="shared" si="83"/>
        <v>0</v>
      </c>
      <c r="AS199" s="20">
        <v>2037</v>
      </c>
      <c r="AT199" s="16">
        <f t="shared" si="87"/>
        <v>0</v>
      </c>
      <c r="AU199" s="16">
        <f t="shared" si="84"/>
        <v>0</v>
      </c>
      <c r="AV199" s="16">
        <f t="shared" si="84"/>
        <v>0</v>
      </c>
      <c r="AW199" s="16">
        <f t="shared" si="84"/>
        <v>0</v>
      </c>
      <c r="AX199" s="136">
        <f t="shared" si="84"/>
        <v>0</v>
      </c>
      <c r="AY199" s="16">
        <f t="shared" si="84"/>
        <v>0</v>
      </c>
      <c r="BA199" s="145">
        <v>2037</v>
      </c>
      <c r="BB199" s="16">
        <f>IF($D$14&lt;&gt;"Yes",0,IF($BA199&lt;$E$14,0,IF($BA199&gt;$J$14,0,VLOOKUP($H$14,Variable!$B$21:$AE$64,'Scenario 4'!$BA199-2015,FALSE))))</f>
        <v>0</v>
      </c>
      <c r="BC199" s="16">
        <f>IF($D$15&lt;&gt;"Yes",0,IF($BA199&lt;$E$15,0,IF($BA199&gt;$J$15,0,VLOOKUP($H$15,Variable!$B$21:$AE$64,'Scenario 4'!$BA199-2015,FALSE))))</f>
        <v>0</v>
      </c>
      <c r="BD199" s="16">
        <f>IF($D$16&lt;&gt;"Yes",0,IF($BA199&lt;$E$16,0,IF($BA199&gt;$J$16,0,VLOOKUP($H$16,Variable!$B$21:$AE$64,'Scenario 4'!$BA199-2015,FALSE))))</f>
        <v>0</v>
      </c>
      <c r="BE199" s="16">
        <f>IF($D$17&lt;&gt;"Yes",0,IF($BA199&lt;$E$17,0,IF($BA199&gt;$J$17,0,VLOOKUP($H$17,Variable!$B$21:$AE$64,'Scenario 4'!$BA199-2015,FALSE))))</f>
        <v>0</v>
      </c>
      <c r="BF199" s="16">
        <f>IF($D$18&lt;&gt;"Yes",0,IF($BA199&lt;$E$18,0,IF($BA199&gt;$J$18,0,VLOOKUP($H$18,Variable!$B$21:$AE$64,'Scenario 4'!$BA199-2015,FALSE))))</f>
        <v>0</v>
      </c>
      <c r="BG199" s="16">
        <f>IF($D$19&lt;&gt;"Yes",0,IF($BA199&lt;$E$19,0,IF($BA199&gt;$J$19,0,VLOOKUP($H$19,Variable!$B$21:$AE$64,'Scenario 4'!$BA199-2015,FALSE))))</f>
        <v>0</v>
      </c>
    </row>
    <row r="200" spans="1:59">
      <c r="A200" s="67"/>
      <c r="B200" s="67"/>
      <c r="C200" s="67"/>
      <c r="D200" s="67"/>
      <c r="E200" s="67"/>
      <c r="F200" s="67"/>
      <c r="G200" s="67"/>
      <c r="H200" s="20">
        <v>2038</v>
      </c>
      <c r="I200" s="16">
        <f t="shared" si="85"/>
        <v>0</v>
      </c>
      <c r="J200" s="16">
        <f t="shared" si="70"/>
        <v>0</v>
      </c>
      <c r="K200" s="16">
        <f t="shared" si="70"/>
        <v>0</v>
      </c>
      <c r="L200" s="16">
        <f t="shared" si="70"/>
        <v>0</v>
      </c>
      <c r="M200" s="16">
        <f t="shared" si="70"/>
        <v>0</v>
      </c>
      <c r="N200" s="16">
        <f t="shared" si="70"/>
        <v>0</v>
      </c>
      <c r="O200" s="67"/>
      <c r="P200" s="67"/>
      <c r="Q200" s="67"/>
      <c r="R200" s="67"/>
      <c r="S200" s="20">
        <v>2038</v>
      </c>
      <c r="T200" s="133">
        <f>HLOOKUP($S200,Variable!$B$15:$AE$16,2,FALSE)</f>
        <v>0.54120391888805597</v>
      </c>
      <c r="U200" s="57">
        <f t="shared" si="71"/>
        <v>0</v>
      </c>
      <c r="V200" s="57">
        <f t="shared" si="72"/>
        <v>0</v>
      </c>
      <c r="W200" s="57">
        <f t="shared" si="73"/>
        <v>0</v>
      </c>
      <c r="X200" s="57">
        <f t="shared" si="74"/>
        <v>0</v>
      </c>
      <c r="Y200" s="57">
        <f t="shared" si="75"/>
        <v>0</v>
      </c>
      <c r="Z200" s="57">
        <f t="shared" si="76"/>
        <v>0</v>
      </c>
      <c r="AB200" s="20">
        <v>2038</v>
      </c>
      <c r="AC200" s="16">
        <f t="shared" si="86"/>
        <v>0</v>
      </c>
      <c r="AD200" s="16">
        <f t="shared" si="77"/>
        <v>0</v>
      </c>
      <c r="AE200" s="16">
        <f t="shared" si="77"/>
        <v>0</v>
      </c>
      <c r="AF200" s="16">
        <f t="shared" si="77"/>
        <v>0</v>
      </c>
      <c r="AG200" s="136">
        <f t="shared" si="77"/>
        <v>0</v>
      </c>
      <c r="AH200" s="16">
        <f t="shared" si="77"/>
        <v>0</v>
      </c>
      <c r="AJ200" s="20">
        <v>2038</v>
      </c>
      <c r="AK200" s="133">
        <f>HLOOKUP($S200,Variable!$B$15:$AE$16,2,FALSE)</f>
        <v>0.54120391888805597</v>
      </c>
      <c r="AL200" s="57">
        <f t="shared" si="78"/>
        <v>0</v>
      </c>
      <c r="AM200" s="57">
        <f t="shared" si="79"/>
        <v>0</v>
      </c>
      <c r="AN200" s="57">
        <f t="shared" si="80"/>
        <v>0</v>
      </c>
      <c r="AO200" s="57">
        <f t="shared" si="81"/>
        <v>0</v>
      </c>
      <c r="AP200" s="57">
        <f t="shared" si="82"/>
        <v>0</v>
      </c>
      <c r="AQ200" s="57">
        <f t="shared" si="83"/>
        <v>0</v>
      </c>
      <c r="AS200" s="20">
        <v>2038</v>
      </c>
      <c r="AT200" s="16">
        <f t="shared" si="87"/>
        <v>0</v>
      </c>
      <c r="AU200" s="16">
        <f t="shared" si="84"/>
        <v>0</v>
      </c>
      <c r="AV200" s="16">
        <f t="shared" si="84"/>
        <v>0</v>
      </c>
      <c r="AW200" s="16">
        <f t="shared" si="84"/>
        <v>0</v>
      </c>
      <c r="AX200" s="136">
        <f t="shared" si="84"/>
        <v>0</v>
      </c>
      <c r="AY200" s="16">
        <f t="shared" si="84"/>
        <v>0</v>
      </c>
      <c r="BA200" s="145">
        <v>2038</v>
      </c>
      <c r="BB200" s="16">
        <f>IF($D$14&lt;&gt;"Yes",0,IF($BA200&lt;$E$14,0,IF($BA200&gt;$J$14,0,VLOOKUP($H$14,Variable!$B$21:$AE$64,'Scenario 4'!$BA200-2015,FALSE))))</f>
        <v>0</v>
      </c>
      <c r="BC200" s="16">
        <f>IF($D$15&lt;&gt;"Yes",0,IF($BA200&lt;$E$15,0,IF($BA200&gt;$J$15,0,VLOOKUP($H$15,Variable!$B$21:$AE$64,'Scenario 4'!$BA200-2015,FALSE))))</f>
        <v>0</v>
      </c>
      <c r="BD200" s="16">
        <f>IF($D$16&lt;&gt;"Yes",0,IF($BA200&lt;$E$16,0,IF($BA200&gt;$J$16,0,VLOOKUP($H$16,Variable!$B$21:$AE$64,'Scenario 4'!$BA200-2015,FALSE))))</f>
        <v>0</v>
      </c>
      <c r="BE200" s="16">
        <f>IF($D$17&lt;&gt;"Yes",0,IF($BA200&lt;$E$17,0,IF($BA200&gt;$J$17,0,VLOOKUP($H$17,Variable!$B$21:$AE$64,'Scenario 4'!$BA200-2015,FALSE))))</f>
        <v>0</v>
      </c>
      <c r="BF200" s="16">
        <f>IF($D$18&lt;&gt;"Yes",0,IF($BA200&lt;$E$18,0,IF($BA200&gt;$J$18,0,VLOOKUP($H$18,Variable!$B$21:$AE$64,'Scenario 4'!$BA200-2015,FALSE))))</f>
        <v>0</v>
      </c>
      <c r="BG200" s="16">
        <f>IF($D$19&lt;&gt;"Yes",0,IF($BA200&lt;$E$19,0,IF($BA200&gt;$J$19,0,VLOOKUP($H$19,Variable!$B$21:$AE$64,'Scenario 4'!$BA200-2015,FALSE))))</f>
        <v>0</v>
      </c>
    </row>
    <row r="201" spans="1:59">
      <c r="A201" s="67"/>
      <c r="B201" s="67"/>
      <c r="C201" s="67"/>
      <c r="D201" s="67"/>
      <c r="E201" s="67"/>
      <c r="F201" s="67"/>
      <c r="G201" s="67"/>
      <c r="H201" s="20">
        <v>2039</v>
      </c>
      <c r="I201" s="16">
        <f t="shared" si="85"/>
        <v>0</v>
      </c>
      <c r="J201" s="16">
        <f t="shared" si="70"/>
        <v>0</v>
      </c>
      <c r="K201" s="16">
        <f t="shared" si="70"/>
        <v>0</v>
      </c>
      <c r="L201" s="16">
        <f t="shared" si="70"/>
        <v>0</v>
      </c>
      <c r="M201" s="16">
        <f t="shared" si="70"/>
        <v>0</v>
      </c>
      <c r="N201" s="16">
        <f t="shared" si="70"/>
        <v>0</v>
      </c>
      <c r="O201" s="67"/>
      <c r="P201" s="67"/>
      <c r="Q201" s="67"/>
      <c r="R201" s="67"/>
      <c r="S201" s="20">
        <v>2039</v>
      </c>
      <c r="T201" s="133">
        <f>HLOOKUP($S201,Variable!$B$15:$AE$16,2,FALSE)</f>
        <v>0.55202799726581708</v>
      </c>
      <c r="U201" s="57">
        <f t="shared" si="71"/>
        <v>0</v>
      </c>
      <c r="V201" s="57">
        <f t="shared" si="72"/>
        <v>0</v>
      </c>
      <c r="W201" s="57">
        <f t="shared" si="73"/>
        <v>0</v>
      </c>
      <c r="X201" s="57">
        <f t="shared" si="74"/>
        <v>0</v>
      </c>
      <c r="Y201" s="57">
        <f t="shared" si="75"/>
        <v>0</v>
      </c>
      <c r="Z201" s="57">
        <f t="shared" si="76"/>
        <v>0</v>
      </c>
      <c r="AB201" s="20">
        <v>2039</v>
      </c>
      <c r="AC201" s="16">
        <f t="shared" si="86"/>
        <v>0</v>
      </c>
      <c r="AD201" s="16">
        <f t="shared" si="77"/>
        <v>0</v>
      </c>
      <c r="AE201" s="16">
        <f t="shared" si="77"/>
        <v>0</v>
      </c>
      <c r="AF201" s="16">
        <f t="shared" si="77"/>
        <v>0</v>
      </c>
      <c r="AG201" s="136">
        <f t="shared" si="77"/>
        <v>0</v>
      </c>
      <c r="AH201" s="16">
        <f t="shared" si="77"/>
        <v>0</v>
      </c>
      <c r="AJ201" s="20">
        <v>2039</v>
      </c>
      <c r="AK201" s="133">
        <f>HLOOKUP($S201,Variable!$B$15:$AE$16,2,FALSE)</f>
        <v>0.55202799726581708</v>
      </c>
      <c r="AL201" s="57">
        <f t="shared" si="78"/>
        <v>0</v>
      </c>
      <c r="AM201" s="57">
        <f t="shared" si="79"/>
        <v>0</v>
      </c>
      <c r="AN201" s="57">
        <f t="shared" si="80"/>
        <v>0</v>
      </c>
      <c r="AO201" s="57">
        <f t="shared" si="81"/>
        <v>0</v>
      </c>
      <c r="AP201" s="57">
        <f t="shared" si="82"/>
        <v>0</v>
      </c>
      <c r="AQ201" s="57">
        <f t="shared" si="83"/>
        <v>0</v>
      </c>
      <c r="AS201" s="20">
        <v>2039</v>
      </c>
      <c r="AT201" s="16">
        <f t="shared" si="87"/>
        <v>0</v>
      </c>
      <c r="AU201" s="16">
        <f t="shared" si="84"/>
        <v>0</v>
      </c>
      <c r="AV201" s="16">
        <f t="shared" si="84"/>
        <v>0</v>
      </c>
      <c r="AW201" s="16">
        <f t="shared" si="84"/>
        <v>0</v>
      </c>
      <c r="AX201" s="136">
        <f t="shared" si="84"/>
        <v>0</v>
      </c>
      <c r="AY201" s="16">
        <f t="shared" si="84"/>
        <v>0</v>
      </c>
      <c r="BA201" s="145">
        <v>2039</v>
      </c>
      <c r="BB201" s="16">
        <f>IF($D$14&lt;&gt;"Yes",0,IF($BA201&lt;$E$14,0,IF($BA201&gt;$J$14,0,VLOOKUP($H$14,Variable!$B$21:$AE$64,'Scenario 4'!$BA201-2015,FALSE))))</f>
        <v>0</v>
      </c>
      <c r="BC201" s="16">
        <f>IF($D$15&lt;&gt;"Yes",0,IF($BA201&lt;$E$15,0,IF($BA201&gt;$J$15,0,VLOOKUP($H$15,Variable!$B$21:$AE$64,'Scenario 4'!$BA201-2015,FALSE))))</f>
        <v>0</v>
      </c>
      <c r="BD201" s="16">
        <f>IF($D$16&lt;&gt;"Yes",0,IF($BA201&lt;$E$16,0,IF($BA201&gt;$J$16,0,VLOOKUP($H$16,Variable!$B$21:$AE$64,'Scenario 4'!$BA201-2015,FALSE))))</f>
        <v>0</v>
      </c>
      <c r="BE201" s="16">
        <f>IF($D$17&lt;&gt;"Yes",0,IF($BA201&lt;$E$17,0,IF($BA201&gt;$J$17,0,VLOOKUP($H$17,Variable!$B$21:$AE$64,'Scenario 4'!$BA201-2015,FALSE))))</f>
        <v>0</v>
      </c>
      <c r="BF201" s="16">
        <f>IF($D$18&lt;&gt;"Yes",0,IF($BA201&lt;$E$18,0,IF($BA201&gt;$J$18,0,VLOOKUP($H$18,Variable!$B$21:$AE$64,'Scenario 4'!$BA201-2015,FALSE))))</f>
        <v>0</v>
      </c>
      <c r="BG201" s="16">
        <f>IF($D$19&lt;&gt;"Yes",0,IF($BA201&lt;$E$19,0,IF($BA201&gt;$J$19,0,VLOOKUP($H$19,Variable!$B$21:$AE$64,'Scenario 4'!$BA201-2015,FALSE))))</f>
        <v>0</v>
      </c>
    </row>
    <row r="202" spans="1:59">
      <c r="A202" s="67"/>
      <c r="B202" s="67"/>
      <c r="C202" s="67"/>
      <c r="D202" s="67"/>
      <c r="E202" s="67"/>
      <c r="F202" s="67"/>
      <c r="G202" s="67"/>
      <c r="H202" s="20">
        <v>2040</v>
      </c>
      <c r="I202" s="16">
        <f t="shared" si="85"/>
        <v>0</v>
      </c>
      <c r="J202" s="16">
        <f t="shared" si="70"/>
        <v>0</v>
      </c>
      <c r="K202" s="16">
        <f t="shared" si="70"/>
        <v>0</v>
      </c>
      <c r="L202" s="16">
        <f t="shared" si="70"/>
        <v>0</v>
      </c>
      <c r="M202" s="16">
        <f t="shared" si="70"/>
        <v>0</v>
      </c>
      <c r="N202" s="16">
        <f t="shared" si="70"/>
        <v>0</v>
      </c>
      <c r="O202" s="67"/>
      <c r="P202" s="67"/>
      <c r="Q202" s="67"/>
      <c r="R202" s="67"/>
      <c r="S202" s="20">
        <v>2040</v>
      </c>
      <c r="T202" s="133">
        <f>HLOOKUP($S202,Variable!$B$15:$AE$16,2,FALSE)</f>
        <v>0.56306855721113358</v>
      </c>
      <c r="U202" s="57">
        <f t="shared" si="71"/>
        <v>0</v>
      </c>
      <c r="V202" s="57">
        <f t="shared" si="72"/>
        <v>0</v>
      </c>
      <c r="W202" s="57">
        <f t="shared" si="73"/>
        <v>0</v>
      </c>
      <c r="X202" s="57">
        <f t="shared" si="74"/>
        <v>0</v>
      </c>
      <c r="Y202" s="57">
        <f t="shared" si="75"/>
        <v>0</v>
      </c>
      <c r="Z202" s="57">
        <f t="shared" si="76"/>
        <v>0</v>
      </c>
      <c r="AB202" s="20">
        <v>2040</v>
      </c>
      <c r="AC202" s="16">
        <f t="shared" si="86"/>
        <v>0</v>
      </c>
      <c r="AD202" s="16">
        <f t="shared" si="77"/>
        <v>0</v>
      </c>
      <c r="AE202" s="16">
        <f t="shared" si="77"/>
        <v>0</v>
      </c>
      <c r="AF202" s="16">
        <f t="shared" si="77"/>
        <v>0</v>
      </c>
      <c r="AG202" s="136">
        <f t="shared" si="77"/>
        <v>0</v>
      </c>
      <c r="AH202" s="16">
        <f t="shared" si="77"/>
        <v>0</v>
      </c>
      <c r="AJ202" s="20">
        <v>2040</v>
      </c>
      <c r="AK202" s="133">
        <f>HLOOKUP($S202,Variable!$B$15:$AE$16,2,FALSE)</f>
        <v>0.56306855721113358</v>
      </c>
      <c r="AL202" s="57">
        <f t="shared" si="78"/>
        <v>0</v>
      </c>
      <c r="AM202" s="57">
        <f t="shared" si="79"/>
        <v>0</v>
      </c>
      <c r="AN202" s="57">
        <f t="shared" si="80"/>
        <v>0</v>
      </c>
      <c r="AO202" s="57">
        <f t="shared" si="81"/>
        <v>0</v>
      </c>
      <c r="AP202" s="57">
        <f t="shared" si="82"/>
        <v>0</v>
      </c>
      <c r="AQ202" s="57">
        <f t="shared" si="83"/>
        <v>0</v>
      </c>
      <c r="AS202" s="20">
        <v>2040</v>
      </c>
      <c r="AT202" s="16">
        <f t="shared" si="87"/>
        <v>0</v>
      </c>
      <c r="AU202" s="16">
        <f t="shared" si="84"/>
        <v>0</v>
      </c>
      <c r="AV202" s="16">
        <f t="shared" si="84"/>
        <v>0</v>
      </c>
      <c r="AW202" s="16">
        <f t="shared" si="84"/>
        <v>0</v>
      </c>
      <c r="AX202" s="136">
        <f t="shared" si="84"/>
        <v>0</v>
      </c>
      <c r="AY202" s="16">
        <f t="shared" si="84"/>
        <v>0</v>
      </c>
      <c r="BA202" s="145">
        <v>2040</v>
      </c>
      <c r="BB202" s="16">
        <f>IF($D$14&lt;&gt;"Yes",0,IF($BA202&lt;$E$14,0,IF($BA202&gt;$J$14,0,VLOOKUP($H$14,Variable!$B$21:$AE$64,'Scenario 4'!$BA202-2015,FALSE))))</f>
        <v>0</v>
      </c>
      <c r="BC202" s="16">
        <f>IF($D$15&lt;&gt;"Yes",0,IF($BA202&lt;$E$15,0,IF($BA202&gt;$J$15,0,VLOOKUP($H$15,Variable!$B$21:$AE$64,'Scenario 4'!$BA202-2015,FALSE))))</f>
        <v>0</v>
      </c>
      <c r="BD202" s="16">
        <f>IF($D$16&lt;&gt;"Yes",0,IF($BA202&lt;$E$16,0,IF($BA202&gt;$J$16,0,VLOOKUP($H$16,Variable!$B$21:$AE$64,'Scenario 4'!$BA202-2015,FALSE))))</f>
        <v>0</v>
      </c>
      <c r="BE202" s="16">
        <f>IF($D$17&lt;&gt;"Yes",0,IF($BA202&lt;$E$17,0,IF($BA202&gt;$J$17,0,VLOOKUP($H$17,Variable!$B$21:$AE$64,'Scenario 4'!$BA202-2015,FALSE))))</f>
        <v>0</v>
      </c>
      <c r="BF202" s="16">
        <f>IF($D$18&lt;&gt;"Yes",0,IF($BA202&lt;$E$18,0,IF($BA202&gt;$J$18,0,VLOOKUP($H$18,Variable!$B$21:$AE$64,'Scenario 4'!$BA202-2015,FALSE))))</f>
        <v>0</v>
      </c>
      <c r="BG202" s="16">
        <f>IF($D$19&lt;&gt;"Yes",0,IF($BA202&lt;$E$19,0,IF($BA202&gt;$J$19,0,VLOOKUP($H$19,Variable!$B$21:$AE$64,'Scenario 4'!$BA202-2015,FALSE))))</f>
        <v>0</v>
      </c>
    </row>
    <row r="203" spans="1:59">
      <c r="A203" s="67"/>
      <c r="B203" s="67"/>
      <c r="C203" s="67"/>
      <c r="D203" s="67"/>
      <c r="E203" s="67"/>
      <c r="F203" s="67"/>
      <c r="G203" s="67"/>
      <c r="H203" s="20">
        <v>2041</v>
      </c>
      <c r="I203" s="16">
        <f t="shared" si="85"/>
        <v>0</v>
      </c>
      <c r="J203" s="16">
        <f t="shared" si="70"/>
        <v>0</v>
      </c>
      <c r="K203" s="16">
        <f t="shared" si="70"/>
        <v>0</v>
      </c>
      <c r="L203" s="16">
        <f t="shared" si="70"/>
        <v>0</v>
      </c>
      <c r="M203" s="16">
        <f t="shared" si="70"/>
        <v>0</v>
      </c>
      <c r="N203" s="16">
        <f t="shared" si="70"/>
        <v>0</v>
      </c>
      <c r="O203" s="67"/>
      <c r="P203" s="67"/>
      <c r="Q203" s="67"/>
      <c r="R203" s="67"/>
      <c r="S203" s="20">
        <v>2041</v>
      </c>
      <c r="T203" s="133">
        <f>HLOOKUP($S203,Variable!$B$15:$AE$16,2,FALSE)</f>
        <v>0.57432992835535612</v>
      </c>
      <c r="U203" s="57">
        <f t="shared" si="71"/>
        <v>0</v>
      </c>
      <c r="V203" s="57">
        <f t="shared" si="72"/>
        <v>0</v>
      </c>
      <c r="W203" s="57">
        <f t="shared" si="73"/>
        <v>0</v>
      </c>
      <c r="X203" s="57">
        <f t="shared" si="74"/>
        <v>0</v>
      </c>
      <c r="Y203" s="57">
        <f t="shared" si="75"/>
        <v>0</v>
      </c>
      <c r="Z203" s="57">
        <f t="shared" si="76"/>
        <v>0</v>
      </c>
      <c r="AB203" s="20">
        <v>2041</v>
      </c>
      <c r="AC203" s="16">
        <f t="shared" si="86"/>
        <v>0</v>
      </c>
      <c r="AD203" s="16">
        <f t="shared" si="77"/>
        <v>0</v>
      </c>
      <c r="AE203" s="16">
        <f t="shared" si="77"/>
        <v>0</v>
      </c>
      <c r="AF203" s="16">
        <f t="shared" si="77"/>
        <v>0</v>
      </c>
      <c r="AG203" s="136">
        <f t="shared" si="77"/>
        <v>0</v>
      </c>
      <c r="AH203" s="16">
        <f t="shared" si="77"/>
        <v>0</v>
      </c>
      <c r="AJ203" s="20">
        <v>2041</v>
      </c>
      <c r="AK203" s="133">
        <f>HLOOKUP($S203,Variable!$B$15:$AE$16,2,FALSE)</f>
        <v>0.57432992835535612</v>
      </c>
      <c r="AL203" s="57">
        <f t="shared" si="78"/>
        <v>0</v>
      </c>
      <c r="AM203" s="57">
        <f t="shared" si="79"/>
        <v>0</v>
      </c>
      <c r="AN203" s="57">
        <f t="shared" si="80"/>
        <v>0</v>
      </c>
      <c r="AO203" s="57">
        <f t="shared" si="81"/>
        <v>0</v>
      </c>
      <c r="AP203" s="57">
        <f t="shared" si="82"/>
        <v>0</v>
      </c>
      <c r="AQ203" s="57">
        <f t="shared" si="83"/>
        <v>0</v>
      </c>
      <c r="AS203" s="20">
        <v>2041</v>
      </c>
      <c r="AT203" s="16">
        <f t="shared" si="87"/>
        <v>0</v>
      </c>
      <c r="AU203" s="16">
        <f t="shared" si="84"/>
        <v>0</v>
      </c>
      <c r="AV203" s="16">
        <f t="shared" si="84"/>
        <v>0</v>
      </c>
      <c r="AW203" s="16">
        <f t="shared" si="84"/>
        <v>0</v>
      </c>
      <c r="AX203" s="136">
        <f t="shared" si="84"/>
        <v>0</v>
      </c>
      <c r="AY203" s="16">
        <f t="shared" si="84"/>
        <v>0</v>
      </c>
      <c r="BA203" s="145">
        <v>2041</v>
      </c>
      <c r="BB203" s="16">
        <f>IF($D$14&lt;&gt;"Yes",0,IF($BA203&lt;$E$14,0,IF($BA203&gt;$J$14,0,VLOOKUP($H$14,Variable!$B$21:$AE$64,'Scenario 4'!$BA203-2015,FALSE))))</f>
        <v>0</v>
      </c>
      <c r="BC203" s="16">
        <f>IF($D$15&lt;&gt;"Yes",0,IF($BA203&lt;$E$15,0,IF($BA203&gt;$J$15,0,VLOOKUP($H$15,Variable!$B$21:$AE$64,'Scenario 4'!$BA203-2015,FALSE))))</f>
        <v>0</v>
      </c>
      <c r="BD203" s="16">
        <f>IF($D$16&lt;&gt;"Yes",0,IF($BA203&lt;$E$16,0,IF($BA203&gt;$J$16,0,VLOOKUP($H$16,Variable!$B$21:$AE$64,'Scenario 4'!$BA203-2015,FALSE))))</f>
        <v>0</v>
      </c>
      <c r="BE203" s="16">
        <f>IF($D$17&lt;&gt;"Yes",0,IF($BA203&lt;$E$17,0,IF($BA203&gt;$J$17,0,VLOOKUP($H$17,Variable!$B$21:$AE$64,'Scenario 4'!$BA203-2015,FALSE))))</f>
        <v>0</v>
      </c>
      <c r="BF203" s="16">
        <f>IF($D$18&lt;&gt;"Yes",0,IF($BA203&lt;$E$18,0,IF($BA203&gt;$J$18,0,VLOOKUP($H$18,Variable!$B$21:$AE$64,'Scenario 4'!$BA203-2015,FALSE))))</f>
        <v>0</v>
      </c>
      <c r="BG203" s="16">
        <f>IF($D$19&lt;&gt;"Yes",0,IF($BA203&lt;$E$19,0,IF($BA203&gt;$J$19,0,VLOOKUP($H$19,Variable!$B$21:$AE$64,'Scenario 4'!$BA203-2015,FALSE))))</f>
        <v>0</v>
      </c>
    </row>
    <row r="204" spans="1:59">
      <c r="A204" s="67"/>
      <c r="B204" s="67"/>
      <c r="C204" s="67"/>
      <c r="D204" s="67"/>
      <c r="E204" s="67"/>
      <c r="F204" s="67"/>
      <c r="G204" s="67"/>
      <c r="H204" s="20">
        <v>2042</v>
      </c>
      <c r="I204" s="16">
        <f t="shared" si="85"/>
        <v>0</v>
      </c>
      <c r="J204" s="16">
        <f t="shared" si="70"/>
        <v>0</v>
      </c>
      <c r="K204" s="16">
        <f t="shared" si="70"/>
        <v>0</v>
      </c>
      <c r="L204" s="16">
        <f t="shared" si="70"/>
        <v>0</v>
      </c>
      <c r="M204" s="16">
        <f t="shared" si="70"/>
        <v>0</v>
      </c>
      <c r="N204" s="16">
        <f t="shared" si="70"/>
        <v>0</v>
      </c>
      <c r="O204" s="67"/>
      <c r="P204" s="67"/>
      <c r="Q204" s="67"/>
      <c r="R204" s="67"/>
      <c r="S204" s="20">
        <v>2042</v>
      </c>
      <c r="T204" s="133">
        <f>HLOOKUP($S204,Variable!$B$15:$AE$16,2,FALSE)</f>
        <v>0.58581652692246322</v>
      </c>
      <c r="U204" s="57">
        <f t="shared" si="71"/>
        <v>0</v>
      </c>
      <c r="V204" s="57">
        <f t="shared" si="72"/>
        <v>0</v>
      </c>
      <c r="W204" s="57">
        <f t="shared" si="73"/>
        <v>0</v>
      </c>
      <c r="X204" s="57">
        <f t="shared" si="74"/>
        <v>0</v>
      </c>
      <c r="Y204" s="57">
        <f t="shared" si="75"/>
        <v>0</v>
      </c>
      <c r="Z204" s="57">
        <f t="shared" si="76"/>
        <v>0</v>
      </c>
      <c r="AB204" s="20">
        <v>2042</v>
      </c>
      <c r="AC204" s="16">
        <f t="shared" si="86"/>
        <v>0</v>
      </c>
      <c r="AD204" s="16">
        <f t="shared" si="77"/>
        <v>0</v>
      </c>
      <c r="AE204" s="16">
        <f t="shared" si="77"/>
        <v>0</v>
      </c>
      <c r="AF204" s="16">
        <f t="shared" si="77"/>
        <v>0</v>
      </c>
      <c r="AG204" s="136">
        <f t="shared" si="77"/>
        <v>0</v>
      </c>
      <c r="AH204" s="16">
        <f t="shared" si="77"/>
        <v>0</v>
      </c>
      <c r="AJ204" s="20">
        <v>2042</v>
      </c>
      <c r="AK204" s="133">
        <f>HLOOKUP($S204,Variable!$B$15:$AE$16,2,FALSE)</f>
        <v>0.58581652692246322</v>
      </c>
      <c r="AL204" s="57">
        <f t="shared" si="78"/>
        <v>0</v>
      </c>
      <c r="AM204" s="57">
        <f t="shared" si="79"/>
        <v>0</v>
      </c>
      <c r="AN204" s="57">
        <f t="shared" si="80"/>
        <v>0</v>
      </c>
      <c r="AO204" s="57">
        <f t="shared" si="81"/>
        <v>0</v>
      </c>
      <c r="AP204" s="57">
        <f t="shared" si="82"/>
        <v>0</v>
      </c>
      <c r="AQ204" s="57">
        <f t="shared" si="83"/>
        <v>0</v>
      </c>
      <c r="AS204" s="20">
        <v>2042</v>
      </c>
      <c r="AT204" s="16">
        <f t="shared" si="87"/>
        <v>0</v>
      </c>
      <c r="AU204" s="16">
        <f t="shared" si="84"/>
        <v>0</v>
      </c>
      <c r="AV204" s="16">
        <f t="shared" si="84"/>
        <v>0</v>
      </c>
      <c r="AW204" s="16">
        <f t="shared" si="84"/>
        <v>0</v>
      </c>
      <c r="AX204" s="136">
        <f t="shared" si="84"/>
        <v>0</v>
      </c>
      <c r="AY204" s="16">
        <f t="shared" si="84"/>
        <v>0</v>
      </c>
      <c r="BA204" s="145">
        <v>2042</v>
      </c>
      <c r="BB204" s="16">
        <f>IF($D$14&lt;&gt;"Yes",0,IF($BA204&lt;$E$14,0,IF($BA204&gt;$J$14,0,VLOOKUP($H$14,Variable!$B$21:$AE$64,'Scenario 4'!$BA204-2015,FALSE))))</f>
        <v>0</v>
      </c>
      <c r="BC204" s="16">
        <f>IF($D$15&lt;&gt;"Yes",0,IF($BA204&lt;$E$15,0,IF($BA204&gt;$J$15,0,VLOOKUP($H$15,Variable!$B$21:$AE$64,'Scenario 4'!$BA204-2015,FALSE))))</f>
        <v>0</v>
      </c>
      <c r="BD204" s="16">
        <f>IF($D$16&lt;&gt;"Yes",0,IF($BA204&lt;$E$16,0,IF($BA204&gt;$J$16,0,VLOOKUP($H$16,Variable!$B$21:$AE$64,'Scenario 4'!$BA204-2015,FALSE))))</f>
        <v>0</v>
      </c>
      <c r="BE204" s="16">
        <f>IF($D$17&lt;&gt;"Yes",0,IF($BA204&lt;$E$17,0,IF($BA204&gt;$J$17,0,VLOOKUP($H$17,Variable!$B$21:$AE$64,'Scenario 4'!$BA204-2015,FALSE))))</f>
        <v>0</v>
      </c>
      <c r="BF204" s="16">
        <f>IF($D$18&lt;&gt;"Yes",0,IF($BA204&lt;$E$18,0,IF($BA204&gt;$J$18,0,VLOOKUP($H$18,Variable!$B$21:$AE$64,'Scenario 4'!$BA204-2015,FALSE))))</f>
        <v>0</v>
      </c>
      <c r="BG204" s="16">
        <f>IF($D$19&lt;&gt;"Yes",0,IF($BA204&lt;$E$19,0,IF($BA204&gt;$J$19,0,VLOOKUP($H$19,Variable!$B$21:$AE$64,'Scenario 4'!$BA204-2015,FALSE))))</f>
        <v>0</v>
      </c>
    </row>
    <row r="205" spans="1:59">
      <c r="A205" s="67"/>
      <c r="B205" s="67"/>
      <c r="C205" s="67"/>
      <c r="D205" s="67"/>
      <c r="E205" s="67"/>
      <c r="F205" s="67"/>
      <c r="G205" s="67"/>
      <c r="H205" s="20">
        <v>2043</v>
      </c>
      <c r="I205" s="16">
        <f t="shared" si="85"/>
        <v>0</v>
      </c>
      <c r="J205" s="16">
        <f t="shared" si="70"/>
        <v>0</v>
      </c>
      <c r="K205" s="16">
        <f t="shared" si="70"/>
        <v>0</v>
      </c>
      <c r="L205" s="16">
        <f t="shared" si="70"/>
        <v>0</v>
      </c>
      <c r="M205" s="16">
        <f t="shared" si="70"/>
        <v>0</v>
      </c>
      <c r="N205" s="16">
        <f t="shared" si="70"/>
        <v>0</v>
      </c>
      <c r="O205" s="67"/>
      <c r="P205" s="67"/>
      <c r="Q205" s="67"/>
      <c r="R205" s="67"/>
      <c r="S205" s="20">
        <v>2043</v>
      </c>
      <c r="T205" s="133">
        <f>HLOOKUP($S205,Variable!$B$15:$AE$16,2,FALSE)</f>
        <v>0.59753285746091256</v>
      </c>
      <c r="U205" s="57">
        <f t="shared" si="71"/>
        <v>0</v>
      </c>
      <c r="V205" s="57">
        <f t="shared" si="72"/>
        <v>0</v>
      </c>
      <c r="W205" s="57">
        <f t="shared" si="73"/>
        <v>0</v>
      </c>
      <c r="X205" s="57">
        <f t="shared" si="74"/>
        <v>0</v>
      </c>
      <c r="Y205" s="57">
        <f t="shared" si="75"/>
        <v>0</v>
      </c>
      <c r="Z205" s="57">
        <f t="shared" si="76"/>
        <v>0</v>
      </c>
      <c r="AB205" s="20">
        <v>2043</v>
      </c>
      <c r="AC205" s="16">
        <f t="shared" si="86"/>
        <v>0</v>
      </c>
      <c r="AD205" s="16">
        <f t="shared" si="77"/>
        <v>0</v>
      </c>
      <c r="AE205" s="16">
        <f t="shared" si="77"/>
        <v>0</v>
      </c>
      <c r="AF205" s="16">
        <f t="shared" si="77"/>
        <v>0</v>
      </c>
      <c r="AG205" s="136">
        <f t="shared" si="77"/>
        <v>0</v>
      </c>
      <c r="AH205" s="16">
        <f t="shared" si="77"/>
        <v>0</v>
      </c>
      <c r="AJ205" s="20">
        <v>2043</v>
      </c>
      <c r="AK205" s="133">
        <f>HLOOKUP($S205,Variable!$B$15:$AE$16,2,FALSE)</f>
        <v>0.59753285746091256</v>
      </c>
      <c r="AL205" s="57">
        <f t="shared" si="78"/>
        <v>0</v>
      </c>
      <c r="AM205" s="57">
        <f t="shared" si="79"/>
        <v>0</v>
      </c>
      <c r="AN205" s="57">
        <f t="shared" si="80"/>
        <v>0</v>
      </c>
      <c r="AO205" s="57">
        <f t="shared" si="81"/>
        <v>0</v>
      </c>
      <c r="AP205" s="57">
        <f t="shared" si="82"/>
        <v>0</v>
      </c>
      <c r="AQ205" s="57">
        <f t="shared" si="83"/>
        <v>0</v>
      </c>
      <c r="AS205" s="20">
        <v>2043</v>
      </c>
      <c r="AT205" s="16">
        <f t="shared" si="87"/>
        <v>0</v>
      </c>
      <c r="AU205" s="16">
        <f t="shared" si="84"/>
        <v>0</v>
      </c>
      <c r="AV205" s="16">
        <f t="shared" si="84"/>
        <v>0</v>
      </c>
      <c r="AW205" s="16">
        <f t="shared" si="84"/>
        <v>0</v>
      </c>
      <c r="AX205" s="136">
        <f t="shared" si="84"/>
        <v>0</v>
      </c>
      <c r="AY205" s="16">
        <f t="shared" si="84"/>
        <v>0</v>
      </c>
      <c r="BA205" s="145">
        <v>2043</v>
      </c>
      <c r="BB205" s="16">
        <f>IF($D$14&lt;&gt;"Yes",0,IF($BA205&lt;$E$14,0,IF($BA205&gt;$J$14,0,VLOOKUP($H$14,Variable!$B$21:$AE$64,'Scenario 4'!$BA205-2015,FALSE))))</f>
        <v>0</v>
      </c>
      <c r="BC205" s="16">
        <f>IF($D$15&lt;&gt;"Yes",0,IF($BA205&lt;$E$15,0,IF($BA205&gt;$J$15,0,VLOOKUP($H$15,Variable!$B$21:$AE$64,'Scenario 4'!$BA205-2015,FALSE))))</f>
        <v>0</v>
      </c>
      <c r="BD205" s="16">
        <f>IF($D$16&lt;&gt;"Yes",0,IF($BA205&lt;$E$16,0,IF($BA205&gt;$J$16,0,VLOOKUP($H$16,Variable!$B$21:$AE$64,'Scenario 4'!$BA205-2015,FALSE))))</f>
        <v>0</v>
      </c>
      <c r="BE205" s="16">
        <f>IF($D$17&lt;&gt;"Yes",0,IF($BA205&lt;$E$17,0,IF($BA205&gt;$J$17,0,VLOOKUP($H$17,Variable!$B$21:$AE$64,'Scenario 4'!$BA205-2015,FALSE))))</f>
        <v>0</v>
      </c>
      <c r="BF205" s="16">
        <f>IF($D$18&lt;&gt;"Yes",0,IF($BA205&lt;$E$18,0,IF($BA205&gt;$J$18,0,VLOOKUP($H$18,Variable!$B$21:$AE$64,'Scenario 4'!$BA205-2015,FALSE))))</f>
        <v>0</v>
      </c>
      <c r="BG205" s="16">
        <f>IF($D$19&lt;&gt;"Yes",0,IF($BA205&lt;$E$19,0,IF($BA205&gt;$J$19,0,VLOOKUP($H$19,Variable!$B$21:$AE$64,'Scenario 4'!$BA205-2015,FALSE))))</f>
        <v>0</v>
      </c>
    </row>
    <row r="206" spans="1:59">
      <c r="A206" s="67"/>
      <c r="B206" s="67"/>
      <c r="C206" s="67"/>
      <c r="D206" s="67"/>
      <c r="E206" s="67"/>
      <c r="F206" s="67"/>
      <c r="G206" s="67"/>
      <c r="H206" s="20">
        <v>2044</v>
      </c>
      <c r="I206" s="16">
        <f t="shared" si="85"/>
        <v>0</v>
      </c>
      <c r="J206" s="16">
        <f t="shared" si="70"/>
        <v>0</v>
      </c>
      <c r="K206" s="16">
        <f t="shared" si="70"/>
        <v>0</v>
      </c>
      <c r="L206" s="16">
        <f t="shared" si="70"/>
        <v>0</v>
      </c>
      <c r="M206" s="16">
        <f t="shared" si="70"/>
        <v>0</v>
      </c>
      <c r="N206" s="16">
        <f t="shared" si="70"/>
        <v>0</v>
      </c>
      <c r="O206" s="67"/>
      <c r="P206" s="67"/>
      <c r="Q206" s="67"/>
      <c r="R206" s="67"/>
      <c r="S206" s="20">
        <v>2044</v>
      </c>
      <c r="T206" s="133">
        <f>HLOOKUP($S206,Variable!$B$15:$AE$16,2,FALSE)</f>
        <v>0.60948351461013084</v>
      </c>
      <c r="U206" s="57">
        <f t="shared" si="71"/>
        <v>0</v>
      </c>
      <c r="V206" s="57">
        <f t="shared" si="72"/>
        <v>0</v>
      </c>
      <c r="W206" s="57">
        <f t="shared" si="73"/>
        <v>0</v>
      </c>
      <c r="X206" s="57">
        <f t="shared" si="74"/>
        <v>0</v>
      </c>
      <c r="Y206" s="57">
        <f t="shared" si="75"/>
        <v>0</v>
      </c>
      <c r="Z206" s="57">
        <f t="shared" si="76"/>
        <v>0</v>
      </c>
      <c r="AB206" s="20">
        <v>2044</v>
      </c>
      <c r="AC206" s="16">
        <f t="shared" si="86"/>
        <v>0</v>
      </c>
      <c r="AD206" s="16">
        <f t="shared" si="77"/>
        <v>0</v>
      </c>
      <c r="AE206" s="16">
        <f t="shared" si="77"/>
        <v>0</v>
      </c>
      <c r="AF206" s="16">
        <f t="shared" si="77"/>
        <v>0</v>
      </c>
      <c r="AG206" s="136">
        <f t="shared" si="77"/>
        <v>0</v>
      </c>
      <c r="AH206" s="16">
        <f t="shared" si="77"/>
        <v>0</v>
      </c>
      <c r="AJ206" s="20">
        <v>2044</v>
      </c>
      <c r="AK206" s="133">
        <f>HLOOKUP($S206,Variable!$B$15:$AE$16,2,FALSE)</f>
        <v>0.60948351461013084</v>
      </c>
      <c r="AL206" s="57">
        <f t="shared" si="78"/>
        <v>0</v>
      </c>
      <c r="AM206" s="57">
        <f t="shared" si="79"/>
        <v>0</v>
      </c>
      <c r="AN206" s="57">
        <f t="shared" si="80"/>
        <v>0</v>
      </c>
      <c r="AO206" s="57">
        <f t="shared" si="81"/>
        <v>0</v>
      </c>
      <c r="AP206" s="57">
        <f t="shared" si="82"/>
        <v>0</v>
      </c>
      <c r="AQ206" s="57">
        <f t="shared" si="83"/>
        <v>0</v>
      </c>
      <c r="AS206" s="20">
        <v>2044</v>
      </c>
      <c r="AT206" s="16">
        <f t="shared" si="87"/>
        <v>0</v>
      </c>
      <c r="AU206" s="16">
        <f t="shared" si="84"/>
        <v>0</v>
      </c>
      <c r="AV206" s="16">
        <f t="shared" si="84"/>
        <v>0</v>
      </c>
      <c r="AW206" s="16">
        <f t="shared" si="84"/>
        <v>0</v>
      </c>
      <c r="AX206" s="136">
        <f t="shared" si="84"/>
        <v>0</v>
      </c>
      <c r="AY206" s="16">
        <f t="shared" si="84"/>
        <v>0</v>
      </c>
      <c r="BA206" s="145">
        <v>2044</v>
      </c>
      <c r="BB206" s="16">
        <f>IF($D$14&lt;&gt;"Yes",0,IF($BA206&lt;$E$14,0,IF($BA206&gt;$J$14,0,VLOOKUP($H$14,Variable!$B$21:$AE$64,'Scenario 4'!$BA206-2015,FALSE))))</f>
        <v>0</v>
      </c>
      <c r="BC206" s="16">
        <f>IF($D$15&lt;&gt;"Yes",0,IF($BA206&lt;$E$15,0,IF($BA206&gt;$J$15,0,VLOOKUP($H$15,Variable!$B$21:$AE$64,'Scenario 4'!$BA206-2015,FALSE))))</f>
        <v>0</v>
      </c>
      <c r="BD206" s="16">
        <f>IF($D$16&lt;&gt;"Yes",0,IF($BA206&lt;$E$16,0,IF($BA206&gt;$J$16,0,VLOOKUP($H$16,Variable!$B$21:$AE$64,'Scenario 4'!$BA206-2015,FALSE))))</f>
        <v>0</v>
      </c>
      <c r="BE206" s="16">
        <f>IF($D$17&lt;&gt;"Yes",0,IF($BA206&lt;$E$17,0,IF($BA206&gt;$J$17,0,VLOOKUP($H$17,Variable!$B$21:$AE$64,'Scenario 4'!$BA206-2015,FALSE))))</f>
        <v>0</v>
      </c>
      <c r="BF206" s="16">
        <f>IF($D$18&lt;&gt;"Yes",0,IF($BA206&lt;$E$18,0,IF($BA206&gt;$J$18,0,VLOOKUP($H$18,Variable!$B$21:$AE$64,'Scenario 4'!$BA206-2015,FALSE))))</f>
        <v>0</v>
      </c>
      <c r="BG206" s="16">
        <f>IF($D$19&lt;&gt;"Yes",0,IF($BA206&lt;$E$19,0,IF($BA206&gt;$J$19,0,VLOOKUP($H$19,Variable!$B$21:$AE$64,'Scenario 4'!$BA206-2015,FALSE))))</f>
        <v>0</v>
      </c>
    </row>
    <row r="207" spans="1:59">
      <c r="A207" s="67"/>
      <c r="B207" s="67"/>
      <c r="C207" s="67"/>
      <c r="D207" s="67"/>
      <c r="E207" s="67"/>
      <c r="F207" s="67"/>
      <c r="G207" s="67"/>
      <c r="H207" s="20">
        <v>2045</v>
      </c>
      <c r="I207" s="16">
        <f t="shared" si="85"/>
        <v>0</v>
      </c>
      <c r="J207" s="16">
        <f t="shared" si="70"/>
        <v>0</v>
      </c>
      <c r="K207" s="16">
        <f t="shared" si="70"/>
        <v>0</v>
      </c>
      <c r="L207" s="16">
        <f t="shared" si="70"/>
        <v>0</v>
      </c>
      <c r="M207" s="16">
        <f t="shared" si="70"/>
        <v>0</v>
      </c>
      <c r="N207" s="16">
        <f t="shared" si="70"/>
        <v>0</v>
      </c>
      <c r="O207" s="67"/>
      <c r="P207" s="67"/>
      <c r="Q207" s="67"/>
      <c r="R207" s="67"/>
      <c r="S207" s="21">
        <v>2045</v>
      </c>
      <c r="T207" s="134">
        <f>HLOOKUP($S207,Variable!$B$15:$AE$16,2,FALSE)</f>
        <v>0.62167318490233348</v>
      </c>
      <c r="U207" s="53">
        <f t="shared" si="71"/>
        <v>0</v>
      </c>
      <c r="V207" s="53">
        <f t="shared" si="72"/>
        <v>0</v>
      </c>
      <c r="W207" s="53">
        <f t="shared" si="73"/>
        <v>0</v>
      </c>
      <c r="X207" s="53">
        <f t="shared" si="74"/>
        <v>0</v>
      </c>
      <c r="Y207" s="53">
        <f t="shared" si="75"/>
        <v>0</v>
      </c>
      <c r="Z207" s="53">
        <f t="shared" si="76"/>
        <v>0</v>
      </c>
      <c r="AB207" s="21">
        <v>2045</v>
      </c>
      <c r="AC207" s="17">
        <f t="shared" si="86"/>
        <v>0</v>
      </c>
      <c r="AD207" s="17">
        <f t="shared" si="77"/>
        <v>0</v>
      </c>
      <c r="AE207" s="17">
        <f t="shared" si="77"/>
        <v>0</v>
      </c>
      <c r="AF207" s="17">
        <f t="shared" si="77"/>
        <v>0</v>
      </c>
      <c r="AG207" s="137">
        <f t="shared" si="77"/>
        <v>0</v>
      </c>
      <c r="AH207" s="17">
        <f t="shared" si="77"/>
        <v>0</v>
      </c>
      <c r="AJ207" s="21">
        <v>2045</v>
      </c>
      <c r="AK207" s="134">
        <f>HLOOKUP($S207,Variable!$B$15:$AE$16,2,FALSE)</f>
        <v>0.62167318490233348</v>
      </c>
      <c r="AL207" s="53">
        <f t="shared" si="78"/>
        <v>0</v>
      </c>
      <c r="AM207" s="53">
        <f t="shared" si="79"/>
        <v>0</v>
      </c>
      <c r="AN207" s="53">
        <f t="shared" si="80"/>
        <v>0</v>
      </c>
      <c r="AO207" s="53">
        <f t="shared" si="81"/>
        <v>0</v>
      </c>
      <c r="AP207" s="53">
        <f t="shared" si="82"/>
        <v>0</v>
      </c>
      <c r="AQ207" s="53">
        <f t="shared" si="83"/>
        <v>0</v>
      </c>
      <c r="AS207" s="21">
        <v>2045</v>
      </c>
      <c r="AT207" s="17">
        <f t="shared" si="87"/>
        <v>0</v>
      </c>
      <c r="AU207" s="17">
        <f t="shared" si="84"/>
        <v>0</v>
      </c>
      <c r="AV207" s="17">
        <f t="shared" si="84"/>
        <v>0</v>
      </c>
      <c r="AW207" s="17">
        <f t="shared" si="84"/>
        <v>0</v>
      </c>
      <c r="AX207" s="137">
        <f t="shared" si="84"/>
        <v>0</v>
      </c>
      <c r="AY207" s="17">
        <f t="shared" si="84"/>
        <v>0</v>
      </c>
      <c r="BA207" s="103">
        <v>2045</v>
      </c>
      <c r="BB207" s="17">
        <f>IF($D$14&lt;&gt;"Yes",0,IF($BA207&lt;$E$14,0,IF($BA207&gt;$J$14,0,VLOOKUP($H$14,Variable!$B$21:$AE$64,'Scenario 4'!$BA207-2015,FALSE))))</f>
        <v>0</v>
      </c>
      <c r="BC207" s="17">
        <f>IF($D$15&lt;&gt;"Yes",0,IF($BA207&lt;$E$15,0,IF($BA207&gt;$J$15,0,VLOOKUP($H$15,Variable!$B$21:$AE$64,'Scenario 4'!$BA207-2015,FALSE))))</f>
        <v>0</v>
      </c>
      <c r="BD207" s="17">
        <f>IF($D$16&lt;&gt;"Yes",0,IF($BA207&lt;$E$16,0,IF($BA207&gt;$J$16,0,VLOOKUP($H$16,Variable!$B$21:$AE$64,'Scenario 4'!$BA207-2015,FALSE))))</f>
        <v>0</v>
      </c>
      <c r="BE207" s="17">
        <f>IF($D$17&lt;&gt;"Yes",0,IF($BA207&lt;$E$17,0,IF($BA207&gt;$J$17,0,VLOOKUP($H$17,Variable!$B$21:$AE$64,'Scenario 4'!$BA207-2015,FALSE))))</f>
        <v>0</v>
      </c>
      <c r="BF207" s="17">
        <f>IF($D$18&lt;&gt;"Yes",0,IF($BA207&lt;$E$18,0,IF($BA207&gt;$J$18,0,VLOOKUP($H$18,Variable!$B$21:$AE$64,'Scenario 4'!$BA207-2015,FALSE))))</f>
        <v>0</v>
      </c>
      <c r="BG207" s="17">
        <f>IF($D$19&lt;&gt;"Yes",0,IF($BA207&lt;$E$19,0,IF($BA207&gt;$J$19,0,VLOOKUP($H$19,Variable!$B$21:$AE$64,'Scenario 4'!$BA207-2015,FALSE))))</f>
        <v>0</v>
      </c>
    </row>
    <row r="208" spans="1:59">
      <c r="H208" s="55" t="s">
        <v>26</v>
      </c>
      <c r="I208" s="54">
        <f t="shared" ref="I208:N208" si="88">SUM(I179:I207)</f>
        <v>17133810.883116078</v>
      </c>
      <c r="J208" s="54">
        <f t="shared" si="88"/>
        <v>17469969.808143687</v>
      </c>
      <c r="K208" s="54">
        <f t="shared" si="88"/>
        <v>18250235.651308</v>
      </c>
      <c r="L208" s="54">
        <f t="shared" si="88"/>
        <v>10812803.885177808</v>
      </c>
      <c r="M208" s="54">
        <f t="shared" si="88"/>
        <v>18770196.292936131</v>
      </c>
      <c r="N208" s="54">
        <f t="shared" si="88"/>
        <v>0</v>
      </c>
    </row>
  </sheetData>
  <mergeCells count="20">
    <mergeCell ref="C24:G24"/>
    <mergeCell ref="H4:I4"/>
    <mergeCell ref="J4:K4"/>
    <mergeCell ref="L4:M4"/>
    <mergeCell ref="N4:O4"/>
    <mergeCell ref="C5:G5"/>
    <mergeCell ref="C6:G6"/>
    <mergeCell ref="D12:E12"/>
    <mergeCell ref="F12:G12"/>
    <mergeCell ref="I12:J12"/>
    <mergeCell ref="K12:L12"/>
    <mergeCell ref="M12:N12"/>
    <mergeCell ref="I35:J35"/>
    <mergeCell ref="H41:I41"/>
    <mergeCell ref="C26:G26"/>
    <mergeCell ref="C27:G27"/>
    <mergeCell ref="C28:G28"/>
    <mergeCell ref="C29:G29"/>
    <mergeCell ref="C30:G30"/>
    <mergeCell ref="C35:G35"/>
  </mergeCells>
  <dataValidations count="5">
    <dataValidation type="whole" operator="greaterThanOrEqual" allowBlank="1" showInputMessage="1" showErrorMessage="1" error="COD Must be 2019 or later." sqref="G14:G19">
      <formula1>2019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list" allowBlank="1" showInputMessage="1" showErrorMessage="1" sqref="D14:D19 F14:F19">
      <formula1>"Yes,No"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H14:H19">
      <formula1>Water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BP208"/>
  <sheetViews>
    <sheetView showGridLines="0" tabSelected="1" workbookViewId="0">
      <selection activeCell="C16" sqref="C16"/>
    </sheetView>
  </sheetViews>
  <sheetFormatPr defaultRowHeight="12" outlineLevelCol="1"/>
  <cols>
    <col min="1" max="1" width="2.85546875" style="178" customWidth="1"/>
    <col min="2" max="2" width="5" style="178" customWidth="1"/>
    <col min="3" max="3" width="29" style="178" customWidth="1"/>
    <col min="4" max="7" width="7.140625" style="178" customWidth="1"/>
    <col min="8" max="8" width="10.7109375" style="178" customWidth="1"/>
    <col min="9" max="14" width="11.42578125" style="178" customWidth="1"/>
    <col min="15" max="15" width="12.140625" style="178" customWidth="1"/>
    <col min="16" max="17" width="2.85546875" style="178" customWidth="1"/>
    <col min="18" max="18" width="39.28515625" style="178" customWidth="1"/>
    <col min="19" max="19" width="9.140625" style="178" customWidth="1" outlineLevel="1"/>
    <col min="20" max="26" width="10.42578125" style="178" customWidth="1" outlineLevel="1"/>
    <col min="27" max="28" width="9.140625" style="178" customWidth="1" outlineLevel="1"/>
    <col min="29" max="34" width="10.42578125" style="178" customWidth="1" outlineLevel="1"/>
    <col min="35" max="36" width="9.140625" style="178" customWidth="1" outlineLevel="1"/>
    <col min="37" max="43" width="10.42578125" style="178" customWidth="1" outlineLevel="1"/>
    <col min="44" max="45" width="9.140625" style="178" customWidth="1" outlineLevel="1"/>
    <col min="46" max="51" width="10.42578125" style="178" customWidth="1" outlineLevel="1"/>
    <col min="52" max="53" width="9.140625" style="178" customWidth="1" outlineLevel="1"/>
    <col min="54" max="59" width="10.42578125" style="178" customWidth="1" outlineLevel="1"/>
    <col min="60" max="61" width="9.140625" style="178" customWidth="1" outlineLevel="1"/>
    <col min="62" max="67" width="10.42578125" style="178" customWidth="1" outlineLevel="1"/>
    <col min="68" max="68" width="9.140625" style="178"/>
    <col min="69" max="16384" width="9.140625" style="162"/>
  </cols>
  <sheetData>
    <row r="1" spans="2:18" ht="12.75">
      <c r="Q1" s="162"/>
      <c r="R1" s="182" t="s">
        <v>48</v>
      </c>
    </row>
    <row r="2" spans="2:18">
      <c r="B2" s="179" t="s">
        <v>392</v>
      </c>
    </row>
    <row r="3" spans="2:18">
      <c r="B3" s="179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163" t="s">
        <v>0</v>
      </c>
      <c r="C5" s="337" t="s">
        <v>113</v>
      </c>
      <c r="D5" s="338"/>
      <c r="E5" s="338"/>
      <c r="F5" s="338"/>
      <c r="G5" s="339"/>
      <c r="H5" s="163" t="s">
        <v>8</v>
      </c>
      <c r="I5" s="163" t="s">
        <v>9</v>
      </c>
      <c r="J5" s="163" t="s">
        <v>8</v>
      </c>
      <c r="K5" s="163" t="s">
        <v>9</v>
      </c>
      <c r="L5" s="163" t="s">
        <v>8</v>
      </c>
      <c r="M5" s="163" t="s">
        <v>9</v>
      </c>
      <c r="N5" s="163" t="s">
        <v>8</v>
      </c>
      <c r="O5" s="163" t="s">
        <v>9</v>
      </c>
    </row>
    <row r="6" spans="2:18">
      <c r="B6" s="191">
        <v>5</v>
      </c>
      <c r="C6" s="340" t="s">
        <v>394</v>
      </c>
      <c r="D6" s="341"/>
      <c r="E6" s="341"/>
      <c r="F6" s="341"/>
      <c r="G6" s="342"/>
      <c r="H6" s="164">
        <f>VLOOKUP($C6,Tables!$A2:$E9,2,FALSE)</f>
        <v>0.84</v>
      </c>
      <c r="I6" s="164">
        <f>VLOOKUP($C6,Tables!$A2:$E9,3,FALSE)</f>
        <v>0.84</v>
      </c>
      <c r="J6" s="164">
        <f>VLOOKUP($C6,Tables!$A2:$F9,4,FALSE)</f>
        <v>0.182</v>
      </c>
      <c r="K6" s="164">
        <f>VLOOKUP($C6,Tables!$A2:$F9,5,FALSE)</f>
        <v>0.182</v>
      </c>
      <c r="L6" s="165">
        <f>IF(ISERROR(H6*530*8760),"N/A",H6*530*8760)</f>
        <v>3899952</v>
      </c>
      <c r="M6" s="165">
        <f>IF(ISERROR(I6*530*8760),"N/A",I6*530*8760)</f>
        <v>3899952</v>
      </c>
      <c r="N6" s="165">
        <f>IF(ISERROR(J6*530*8760),"N/A",J6*530*8760)</f>
        <v>844989.6</v>
      </c>
      <c r="O6" s="165">
        <f>IF(ISERROR(K6*530*8760),"N/A",K6*530*8760)</f>
        <v>844989.6</v>
      </c>
    </row>
    <row r="9" spans="2:18">
      <c r="B9" s="179" t="s">
        <v>396</v>
      </c>
      <c r="H9" s="185"/>
    </row>
    <row r="10" spans="2:18">
      <c r="B10" s="179"/>
      <c r="H10" s="185"/>
    </row>
    <row r="11" spans="2:18">
      <c r="H11" s="162"/>
      <c r="K11" s="181" t="s">
        <v>124</v>
      </c>
      <c r="M11" s="199" t="s">
        <v>236</v>
      </c>
      <c r="N11" s="199"/>
    </row>
    <row r="12" spans="2:18">
      <c r="D12" s="336" t="s">
        <v>230</v>
      </c>
      <c r="E12" s="336"/>
      <c r="F12" s="336" t="s">
        <v>231</v>
      </c>
      <c r="G12" s="336"/>
      <c r="H12" s="162"/>
      <c r="I12" s="337" t="s">
        <v>18</v>
      </c>
      <c r="J12" s="339"/>
      <c r="K12" s="337" t="s">
        <v>36</v>
      </c>
      <c r="L12" s="339"/>
      <c r="M12" s="345" t="s">
        <v>36</v>
      </c>
      <c r="N12" s="346"/>
    </row>
    <row r="13" spans="2:18">
      <c r="B13" s="163" t="s">
        <v>0</v>
      </c>
      <c r="C13" s="163" t="s">
        <v>1</v>
      </c>
      <c r="D13" s="163" t="s">
        <v>367</v>
      </c>
      <c r="E13" s="163" t="s">
        <v>368</v>
      </c>
      <c r="F13" s="163" t="s">
        <v>367</v>
      </c>
      <c r="G13" s="163" t="s">
        <v>368</v>
      </c>
      <c r="H13" s="163" t="s">
        <v>160</v>
      </c>
      <c r="I13" s="163" t="s">
        <v>8</v>
      </c>
      <c r="J13" s="163" t="s">
        <v>9</v>
      </c>
      <c r="K13" s="163" t="s">
        <v>8</v>
      </c>
      <c r="L13" s="163" t="s">
        <v>9</v>
      </c>
      <c r="M13" s="146" t="s">
        <v>8</v>
      </c>
      <c r="N13" s="146" t="s">
        <v>9</v>
      </c>
    </row>
    <row r="14" spans="2:18">
      <c r="B14" s="166">
        <f>B6</f>
        <v>5</v>
      </c>
      <c r="C14" s="168" t="s">
        <v>167</v>
      </c>
      <c r="D14" s="168" t="s">
        <v>235</v>
      </c>
      <c r="E14" s="168"/>
      <c r="F14" s="168" t="s">
        <v>235</v>
      </c>
      <c r="G14" s="168"/>
      <c r="H14" s="192" t="s">
        <v>131</v>
      </c>
      <c r="I14" s="191">
        <v>2032</v>
      </c>
      <c r="J14" s="191">
        <v>2032</v>
      </c>
      <c r="K14" s="191">
        <v>2018</v>
      </c>
      <c r="L14" s="191">
        <v>2018</v>
      </c>
      <c r="M14" s="146">
        <f t="shared" ref="M14:N19" si="0">IF($C14="","",IF(K14="",I14,K14))</f>
        <v>2018</v>
      </c>
      <c r="N14" s="146">
        <f t="shared" si="0"/>
        <v>2018</v>
      </c>
    </row>
    <row r="15" spans="2:18">
      <c r="B15" s="166" t="str">
        <f>CONCATENATE($B$6,"A")</f>
        <v>5A</v>
      </c>
      <c r="C15" s="168" t="s">
        <v>168</v>
      </c>
      <c r="D15" s="168" t="s">
        <v>235</v>
      </c>
      <c r="E15" s="168"/>
      <c r="F15" s="168" t="s">
        <v>235</v>
      </c>
      <c r="G15" s="168"/>
      <c r="H15" s="192" t="s">
        <v>151</v>
      </c>
      <c r="I15" s="191">
        <v>2030</v>
      </c>
      <c r="J15" s="191">
        <v>2030</v>
      </c>
      <c r="K15" s="191">
        <v>2020</v>
      </c>
      <c r="L15" s="191">
        <v>2020</v>
      </c>
      <c r="M15" s="146">
        <f t="shared" si="0"/>
        <v>2020</v>
      </c>
      <c r="N15" s="146">
        <f t="shared" si="0"/>
        <v>2020</v>
      </c>
    </row>
    <row r="16" spans="2:18">
      <c r="B16" s="166" t="str">
        <f>CONCATENATE($B$6,"B")</f>
        <v>5B</v>
      </c>
      <c r="C16" s="168" t="s">
        <v>169</v>
      </c>
      <c r="D16" s="168" t="s">
        <v>235</v>
      </c>
      <c r="E16" s="168"/>
      <c r="F16" s="168" t="s">
        <v>235</v>
      </c>
      <c r="G16" s="168"/>
      <c r="H16" s="192" t="s">
        <v>152</v>
      </c>
      <c r="I16" s="191">
        <v>2025</v>
      </c>
      <c r="J16" s="191">
        <v>2025</v>
      </c>
      <c r="K16" s="191">
        <v>2022</v>
      </c>
      <c r="L16" s="191">
        <v>2022</v>
      </c>
      <c r="M16" s="146">
        <f t="shared" si="0"/>
        <v>2022</v>
      </c>
      <c r="N16" s="146">
        <f t="shared" si="0"/>
        <v>2022</v>
      </c>
    </row>
    <row r="17" spans="2:14">
      <c r="B17" s="166" t="str">
        <f>CONCATENATE($B$6,"C")</f>
        <v>5C</v>
      </c>
      <c r="C17" s="168" t="s">
        <v>167</v>
      </c>
      <c r="D17" s="168" t="s">
        <v>235</v>
      </c>
      <c r="E17" s="168"/>
      <c r="F17" s="168" t="s">
        <v>235</v>
      </c>
      <c r="G17" s="168"/>
      <c r="H17" s="192" t="s">
        <v>153</v>
      </c>
      <c r="I17" s="191">
        <v>2021</v>
      </c>
      <c r="J17" s="191">
        <v>2024</v>
      </c>
      <c r="K17" s="191">
        <v>2018</v>
      </c>
      <c r="L17" s="191">
        <v>2018</v>
      </c>
      <c r="M17" s="146">
        <f t="shared" si="0"/>
        <v>2018</v>
      </c>
      <c r="N17" s="146">
        <f t="shared" si="0"/>
        <v>2018</v>
      </c>
    </row>
    <row r="18" spans="2:14">
      <c r="B18" s="166" t="str">
        <f>CONCATENATE($B$6,"D")</f>
        <v>5D</v>
      </c>
      <c r="C18" s="168" t="s">
        <v>168</v>
      </c>
      <c r="D18" s="168" t="s">
        <v>235</v>
      </c>
      <c r="E18" s="168"/>
      <c r="F18" s="168" t="s">
        <v>235</v>
      </c>
      <c r="G18" s="168"/>
      <c r="H18" s="192" t="s">
        <v>154</v>
      </c>
      <c r="I18" s="191">
        <v>2021</v>
      </c>
      <c r="J18" s="191">
        <v>2032</v>
      </c>
      <c r="K18" s="191">
        <v>2020</v>
      </c>
      <c r="L18" s="191">
        <v>2020</v>
      </c>
      <c r="M18" s="146">
        <f t="shared" si="0"/>
        <v>2020</v>
      </c>
      <c r="N18" s="146">
        <f t="shared" si="0"/>
        <v>2020</v>
      </c>
    </row>
    <row r="19" spans="2:14">
      <c r="B19" s="166" t="str">
        <f>CONCATENATE($B$6,"E")</f>
        <v>5E</v>
      </c>
      <c r="C19" s="168" t="s">
        <v>237</v>
      </c>
      <c r="D19" s="168"/>
      <c r="E19" s="168"/>
      <c r="F19" s="168"/>
      <c r="G19" s="168"/>
      <c r="H19" s="192"/>
      <c r="I19" s="191"/>
      <c r="J19" s="191"/>
      <c r="K19" s="191"/>
      <c r="L19" s="191"/>
      <c r="M19" s="146">
        <f t="shared" si="0"/>
        <v>0</v>
      </c>
      <c r="N19" s="146">
        <f t="shared" si="0"/>
        <v>0</v>
      </c>
    </row>
    <row r="22" spans="2:14">
      <c r="B22" s="179" t="s">
        <v>362</v>
      </c>
    </row>
    <row r="23" spans="2:14">
      <c r="B23" s="179"/>
      <c r="H23" s="180" t="s">
        <v>34</v>
      </c>
    </row>
    <row r="24" spans="2:14">
      <c r="B24" s="179"/>
      <c r="C24" s="333" t="str">
        <f>C6</f>
        <v>Summer Peaking (400MW 8 hrs, 230MW 16 hrs, 0MW off-peak)</v>
      </c>
      <c r="D24" s="334"/>
      <c r="E24" s="334"/>
      <c r="F24" s="334"/>
      <c r="G24" s="335"/>
      <c r="H24" s="177">
        <f>VLOOKUP(C24,CapX!A:B,2,FALSE)</f>
        <v>6</v>
      </c>
    </row>
    <row r="25" spans="2:14">
      <c r="B25" s="179"/>
    </row>
    <row r="26" spans="2:14">
      <c r="B26" s="181"/>
      <c r="C26" s="337" t="s">
        <v>5</v>
      </c>
      <c r="D26" s="338"/>
      <c r="E26" s="338"/>
      <c r="F26" s="338"/>
      <c r="G26" s="339"/>
      <c r="H26" s="163" t="s">
        <v>35</v>
      </c>
    </row>
    <row r="27" spans="2:14">
      <c r="C27" s="333" t="s">
        <v>30</v>
      </c>
      <c r="D27" s="334"/>
      <c r="E27" s="334"/>
      <c r="F27" s="334"/>
      <c r="G27" s="335"/>
      <c r="H27" s="189">
        <v>0.72499999999999998</v>
      </c>
    </row>
    <row r="28" spans="2:14">
      <c r="C28" s="333" t="s">
        <v>19</v>
      </c>
      <c r="D28" s="334"/>
      <c r="E28" s="334"/>
      <c r="F28" s="334"/>
      <c r="G28" s="335"/>
      <c r="H28" s="189">
        <v>0.48599999999999999</v>
      </c>
    </row>
    <row r="29" spans="2:14">
      <c r="C29" s="333" t="s">
        <v>20</v>
      </c>
      <c r="D29" s="334"/>
      <c r="E29" s="334"/>
      <c r="F29" s="334"/>
      <c r="G29" s="335"/>
      <c r="H29" s="189">
        <v>0.214</v>
      </c>
    </row>
    <row r="30" spans="2:14">
      <c r="C30" s="333" t="s">
        <v>223</v>
      </c>
      <c r="D30" s="334"/>
      <c r="E30" s="334"/>
      <c r="F30" s="334"/>
      <c r="G30" s="335"/>
      <c r="H30" s="195">
        <v>3.9699999999999999E-2</v>
      </c>
    </row>
    <row r="31" spans="2:14">
      <c r="H31" s="184"/>
    </row>
    <row r="32" spans="2:14">
      <c r="B32" s="179" t="s">
        <v>363</v>
      </c>
      <c r="H32" s="184"/>
    </row>
    <row r="33" spans="1:68">
      <c r="H33" s="180"/>
    </row>
    <row r="34" spans="1:68">
      <c r="H34" s="184"/>
    </row>
    <row r="35" spans="1:68">
      <c r="C35" s="333" t="s">
        <v>234</v>
      </c>
      <c r="D35" s="334"/>
      <c r="E35" s="334"/>
      <c r="F35" s="334"/>
      <c r="G35" s="335"/>
      <c r="H35" s="198">
        <v>0.1</v>
      </c>
      <c r="I35" s="344"/>
      <c r="J35" s="344"/>
    </row>
    <row r="36" spans="1:68">
      <c r="H36" s="184"/>
    </row>
    <row r="37" spans="1:68">
      <c r="H37" s="184"/>
    </row>
    <row r="38" spans="1:68">
      <c r="S38" s="181"/>
      <c r="AB38" s="181"/>
      <c r="AJ38" s="181"/>
      <c r="AS38" s="181"/>
      <c r="BA38" s="139"/>
      <c r="BB38" s="140"/>
      <c r="BC38" s="140"/>
      <c r="BD38" s="140"/>
      <c r="BE38" s="140"/>
      <c r="BF38" s="140"/>
      <c r="BG38" s="140"/>
      <c r="BH38" s="140"/>
      <c r="BI38" s="139"/>
      <c r="BJ38" s="140"/>
      <c r="BK38" s="140"/>
      <c r="BL38" s="140"/>
      <c r="BM38" s="140"/>
      <c r="BN38" s="140"/>
      <c r="BO38" s="140"/>
      <c r="BP38" s="140"/>
    </row>
    <row r="39" spans="1:68">
      <c r="R39" s="162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</row>
    <row r="40" spans="1:68">
      <c r="A40" s="162"/>
      <c r="B40" s="167" t="s">
        <v>408</v>
      </c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2"/>
      <c r="S40" s="179" t="s">
        <v>52</v>
      </c>
      <c r="AB40" s="179" t="s">
        <v>53</v>
      </c>
      <c r="AJ40" s="179" t="s">
        <v>54</v>
      </c>
      <c r="AS40" s="179" t="s">
        <v>55</v>
      </c>
      <c r="BA40" s="141"/>
      <c r="BB40" s="140"/>
      <c r="BC40" s="140"/>
      <c r="BD40" s="140"/>
      <c r="BE40" s="140"/>
      <c r="BF40" s="140"/>
      <c r="BG40" s="140"/>
      <c r="BH40" s="140"/>
      <c r="BI40" s="141"/>
      <c r="BJ40" s="140"/>
      <c r="BK40" s="140"/>
      <c r="BL40" s="140"/>
      <c r="BM40" s="140"/>
      <c r="BN40" s="140"/>
      <c r="BO40" s="140"/>
      <c r="BP40" s="140"/>
    </row>
    <row r="41" spans="1:68">
      <c r="A41" s="162"/>
      <c r="B41" s="162"/>
      <c r="C41" s="162"/>
      <c r="D41" s="162"/>
      <c r="E41" s="162"/>
      <c r="F41" s="162"/>
      <c r="G41" s="162"/>
      <c r="H41" s="343"/>
      <c r="I41" s="343"/>
      <c r="J41" s="162"/>
      <c r="K41" s="162"/>
      <c r="L41" s="162"/>
      <c r="M41" s="162"/>
      <c r="N41" s="162"/>
      <c r="O41" s="162"/>
      <c r="P41" s="162"/>
      <c r="Q41" s="162"/>
      <c r="R41" s="162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</row>
    <row r="42" spans="1:68">
      <c r="A42" s="162"/>
      <c r="B42" s="162"/>
      <c r="C42" s="162"/>
      <c r="D42" s="162"/>
      <c r="E42" s="162"/>
      <c r="F42" s="162"/>
      <c r="G42" s="162"/>
      <c r="H42" s="163" t="s">
        <v>33</v>
      </c>
      <c r="I42" s="163">
        <f t="shared" ref="I42:N42" si="1">U42</f>
        <v>5</v>
      </c>
      <c r="J42" s="163" t="str">
        <f t="shared" si="1"/>
        <v>5A</v>
      </c>
      <c r="K42" s="163" t="str">
        <f t="shared" si="1"/>
        <v>5B</v>
      </c>
      <c r="L42" s="163" t="str">
        <f t="shared" si="1"/>
        <v>5C</v>
      </c>
      <c r="M42" s="163" t="str">
        <f t="shared" si="1"/>
        <v>5D</v>
      </c>
      <c r="N42" s="163" t="str">
        <f t="shared" si="1"/>
        <v>5E</v>
      </c>
      <c r="O42" s="162"/>
      <c r="P42" s="162"/>
      <c r="Q42" s="162"/>
      <c r="R42" s="162"/>
      <c r="S42" s="163" t="s">
        <v>33</v>
      </c>
      <c r="T42" s="201" t="s">
        <v>27</v>
      </c>
      <c r="U42" s="163">
        <f t="array" ref="U42:Z42">TRANSPOSE(B14:B19)</f>
        <v>5</v>
      </c>
      <c r="V42" s="163" t="str">
        <v>5A</v>
      </c>
      <c r="W42" s="163" t="str">
        <v>5B</v>
      </c>
      <c r="X42" s="163" t="str">
        <v>5C</v>
      </c>
      <c r="Y42" s="163" t="str">
        <v>5D</v>
      </c>
      <c r="Z42" s="163" t="str">
        <v>5E</v>
      </c>
      <c r="AB42" s="163" t="s">
        <v>33</v>
      </c>
      <c r="AC42" s="163">
        <f>U42</f>
        <v>5</v>
      </c>
      <c r="AD42" s="163" t="str">
        <f t="shared" ref="AD42:AH42" si="2">V42</f>
        <v>5A</v>
      </c>
      <c r="AE42" s="163" t="str">
        <f t="shared" si="2"/>
        <v>5B</v>
      </c>
      <c r="AF42" s="163" t="str">
        <f t="shared" si="2"/>
        <v>5C</v>
      </c>
      <c r="AG42" s="200" t="str">
        <f t="shared" si="2"/>
        <v>5D</v>
      </c>
      <c r="AH42" s="163" t="str">
        <f t="shared" si="2"/>
        <v>5E</v>
      </c>
      <c r="AJ42" s="163" t="s">
        <v>33</v>
      </c>
      <c r="AK42" s="163" t="s">
        <v>27</v>
      </c>
      <c r="AL42" s="163">
        <f>AC42</f>
        <v>5</v>
      </c>
      <c r="AM42" s="163" t="str">
        <f t="shared" ref="AM42:AQ42" si="3">AD42</f>
        <v>5A</v>
      </c>
      <c r="AN42" s="163" t="str">
        <f t="shared" si="3"/>
        <v>5B</v>
      </c>
      <c r="AO42" s="200" t="str">
        <f t="shared" si="3"/>
        <v>5C</v>
      </c>
      <c r="AP42" s="163" t="str">
        <f t="shared" si="3"/>
        <v>5D</v>
      </c>
      <c r="AQ42" s="163" t="str">
        <f t="shared" si="3"/>
        <v>5E</v>
      </c>
      <c r="AS42" s="163" t="s">
        <v>33</v>
      </c>
      <c r="AT42" s="163">
        <f>AL42</f>
        <v>5</v>
      </c>
      <c r="AU42" s="163" t="str">
        <f t="shared" ref="AU42:AY42" si="4">AM42</f>
        <v>5A</v>
      </c>
      <c r="AV42" s="163" t="str">
        <f t="shared" si="4"/>
        <v>5B</v>
      </c>
      <c r="AW42" s="163" t="str">
        <f t="shared" si="4"/>
        <v>5C</v>
      </c>
      <c r="AX42" s="200" t="str">
        <f t="shared" si="4"/>
        <v>5D</v>
      </c>
      <c r="AY42" s="163" t="str">
        <f t="shared" si="4"/>
        <v>5E</v>
      </c>
      <c r="BA42" s="142"/>
      <c r="BB42" s="142"/>
      <c r="BC42" s="142"/>
      <c r="BD42" s="142"/>
      <c r="BE42" s="142"/>
      <c r="BF42" s="142"/>
      <c r="BG42" s="142"/>
      <c r="BH42" s="140"/>
      <c r="BI42" s="142"/>
      <c r="BJ42" s="142"/>
      <c r="BK42" s="142"/>
      <c r="BL42" s="142"/>
      <c r="BM42" s="142"/>
      <c r="BN42" s="142"/>
      <c r="BO42" s="142"/>
      <c r="BP42" s="140"/>
    </row>
    <row r="43" spans="1:68">
      <c r="A43" s="162"/>
      <c r="B43" s="162"/>
      <c r="C43" s="162"/>
      <c r="D43" s="162"/>
      <c r="E43" s="162"/>
      <c r="F43" s="162"/>
      <c r="G43" s="162"/>
      <c r="H43" s="174">
        <v>2017</v>
      </c>
      <c r="I43" s="171">
        <f>AC43+AT43</f>
        <v>18803258.5</v>
      </c>
      <c r="J43" s="171">
        <f t="shared" ref="J43:N71" si="5">AD43+AU43</f>
        <v>18803258.5</v>
      </c>
      <c r="K43" s="171">
        <f t="shared" si="5"/>
        <v>18803258.5</v>
      </c>
      <c r="L43" s="171">
        <f t="shared" si="5"/>
        <v>18803258.5</v>
      </c>
      <c r="M43" s="171">
        <f t="shared" si="5"/>
        <v>18803258.5</v>
      </c>
      <c r="N43" s="171">
        <f t="shared" si="5"/>
        <v>0</v>
      </c>
      <c r="O43" s="162"/>
      <c r="P43" s="162"/>
      <c r="Q43" s="162"/>
      <c r="R43" s="162"/>
      <c r="S43" s="174">
        <v>2017</v>
      </c>
      <c r="T43" s="132">
        <f>HLOOKUP($S43,CapX!$A$11:$AP$14,2,FALSE)</f>
        <v>5101701.2424999997</v>
      </c>
      <c r="U43" s="196">
        <f>IF($K$14="",$T43,IF($K$14&gt;$S43,$T43,HLOOKUP($S43-$K$14,CapX!$A$18:$AP$26,$H$24,FALSE)*$T43))</f>
        <v>5101701.2424999997</v>
      </c>
      <c r="V43" s="171">
        <f>IF($K$15="",$T43,IF($K$15&gt;$S43,$T43,HLOOKUP($S43-$K$15,CapX!$A$18:$AP$26,$H$24,FALSE)*$T43))</f>
        <v>5101701.2424999997</v>
      </c>
      <c r="W43" s="171">
        <f>IF($K$16="",$T43,IF($K$16&gt;$S43,$T43,HLOOKUP($S43-$K$16,CapX!$A$18:$AP$26,$H$24,FALSE)*$T43))</f>
        <v>5101701.2424999997</v>
      </c>
      <c r="X43" s="171">
        <f>IF($K$17="",$T43,IF($K$17&gt;$S43,$T43,HLOOKUP($S43-$K$17,CapX!$A$18:$AP$26,$H$24,FALSE)*$T43))</f>
        <v>5101701.2424999997</v>
      </c>
      <c r="Y43" s="171">
        <f>IF($K$18="",$T43,IF($K$18&gt;$S43,$T43,HLOOKUP($S43-$K$18,CapX!$A$18:$AP$26,$H$24,FALSE)*$T43))</f>
        <v>5101701.2424999997</v>
      </c>
      <c r="Z43" s="171">
        <f>IF($K$19="",$T43,IF($K$19&gt;$S43,$T43,HLOOKUP($S43-$K$19,CapX!$A$18:$AP$26,$H$24,FALSE)*$T43))</f>
        <v>5101701.2424999997</v>
      </c>
      <c r="AB43" s="174">
        <v>2017</v>
      </c>
      <c r="AC43" s="171">
        <f t="shared" ref="AC43:AC71" si="6">IF($AB43&gt;$I$14,0,IF($AB43=$I$14,U43*$H$30,IF($AB43+1=$I$14,U43*$H$29,IF($AB43+2=$I$14,U43*$H$28,IF($AB43+3=$I$14,U43*$H$27,U43)))))</f>
        <v>5101701.2424999997</v>
      </c>
      <c r="AD43" s="171">
        <f t="shared" ref="AD43:AD71" si="7">IF($AB43&gt;$I$15,0,IF($AB43=$I$15,U43*$H$30,IF($AB43+1=$I$15,U43*$H$29,IF($AB43+2=$I$15,U43*$H$28,IF($AB43+3=$I$15,U43*$H$27,V43)))))</f>
        <v>5101701.2424999997</v>
      </c>
      <c r="AE43" s="171">
        <f t="shared" ref="AE43:AE71" si="8">IF($AB43&gt;$I$16,0,IF($AB43=$I$16,U43*$H$30,IF($AB43+1=$I$16,U43*$H$29,IF($AB43+2=$I$16,U43*$H$28,IF($AB43+3=$I$16,U43*$H$27,W43)))))</f>
        <v>5101701.2424999997</v>
      </c>
      <c r="AF43" s="171">
        <f t="shared" ref="AF43:AF71" si="9">IF($AB43&gt;$I$17,0,IF($AB43=$I$17,U43*$H$30,IF($AB43+1=$I$17,U43*$H$29,IF($AB43+2=$I$17,U43*$H$28,IF($AB43+3=$I$17,U43*$H$27,X43)))))</f>
        <v>5101701.2424999997</v>
      </c>
      <c r="AG43" s="136">
        <f t="shared" ref="AG43:AG71" si="10">IF($AB43&gt;$I$18,0,IF($AB43=$I$18,U43*$H$30,IF($AB43+1=$I$18,U43*$H$29,IF($AB43+2=$I$18,U43*$H$28,IF($AB43+3=$I$18,U43*$H$27,Y43)))))</f>
        <v>5101701.2424999997</v>
      </c>
      <c r="AH43" s="171">
        <f t="shared" ref="AH43:AH71" si="11">IF($AB43&gt;$I$19,0,IF($AB43=$I$19,U43*$H$30,IF($AB43+1=$I$19,U43*$H$29,IF($AB43+2=$I$19,U43*$H$28,IF($AB43+3=$I$19,U43*$H$27,Z43)))))</f>
        <v>0</v>
      </c>
      <c r="AJ43" s="174">
        <v>2017</v>
      </c>
      <c r="AK43" s="171">
        <f>HLOOKUP($S43,CapX!$A$11:$AP$14,3,FALSE)</f>
        <v>13701557.2575</v>
      </c>
      <c r="AL43" s="171">
        <f>IF($L$14="",$AK43,IF($L$14&gt;$AJ43,$AK43,HLOOKUP($AJ43-$L$14,CapX!$A$18:$AP$26,$H$24,FALSE)*$AK43))</f>
        <v>13701557.2575</v>
      </c>
      <c r="AM43" s="171">
        <f>IF($L$15="",$AK43,IF($L$15&gt;$AJ43,$AK43,HLOOKUP($AJ43-$L$15,CapX!$A$18:$AP$26,$H$24,FALSE)*$AK43))</f>
        <v>13701557.2575</v>
      </c>
      <c r="AN43" s="171">
        <f>IF($L$16="",$AK43,IF($L$16&gt;$AJ43,$AK43,HLOOKUP($AJ43-$L$16,CapX!$A$18:$AP$26,$H$24,FALSE)*$AK43))</f>
        <v>13701557.2575</v>
      </c>
      <c r="AO43" s="136">
        <f>IF($L$17="",$AK43,IF($L$17&gt;$AJ43,$AK43,HLOOKUP($AJ43-$L$17,CapX!$A$18:$AP$26,$H$24,FALSE)*$AK43))</f>
        <v>13701557.2575</v>
      </c>
      <c r="AP43" s="171">
        <f>IF($L$18="",$AK43,IF($L$18&gt;$AJ43,$AK43,HLOOKUP($AJ43-$L$18,CapX!$A$18:$AP$26,$H$24,FALSE)*$AK43))</f>
        <v>13701557.2575</v>
      </c>
      <c r="AQ43" s="171">
        <f>IF($L$19="",$AK43,IF($L$19&gt;$AJ43,$AK43,HLOOKUP($AJ43-$L$19,CapX!$A$18:$AP$26,$H$24,FALSE)*$AK43))</f>
        <v>13701557.2575</v>
      </c>
      <c r="AS43" s="174">
        <v>2017</v>
      </c>
      <c r="AT43" s="171">
        <f t="shared" ref="AT43:AT71" si="12">IF($AS43&gt;$J$14,0,IF($AS43=$J$14,AL43*$H$30,IF($AS43+1=$J$14,AL43*$H$29,IF($AS43+2=$J$14,AL43*$H$28,IF($AS43+3=$J$14,AL43*$H$27,AL43)))))</f>
        <v>13701557.2575</v>
      </c>
      <c r="AU43" s="171">
        <f t="shared" ref="AU43:AU71" si="13">IF($AS43&gt;$J$15,0,IF($AS43=$J$15,AM43*$H$30,IF($AS43+1=$J$15,AM43*$H$29,IF($AS43+2=$J$15,AM43*$H$28,IF($AS43+3=$J$15,AM43*$H$27,AM43)))))</f>
        <v>13701557.2575</v>
      </c>
      <c r="AV43" s="171">
        <f t="shared" ref="AV43:AV71" si="14">IF($AS43&gt;$J$16,0,IF($AS43=$J$16,AN43*$H$30,IF($AS43+1=$J$16,AN43*$H$29,IF($AS43+2=$J$16,AN43*$H$28,IF($AS43+3=$J$16,AN43*$H$27,AN43)))))</f>
        <v>13701557.2575</v>
      </c>
      <c r="AW43" s="171">
        <f t="shared" ref="AW43:AW71" si="15">IF($AS43&gt;$J$17,0,IF($AS43=$J$17,AO43*$H$30,IF($AS43+1=$J$17,AO43*$H$29,IF($AS43+2=$J$17,AO43*$H$28,IF($AS43+3=$J$17,AO43*$H$27,AO43)))))</f>
        <v>13701557.2575</v>
      </c>
      <c r="AX43" s="136">
        <f t="shared" ref="AX43:AX71" si="16">IF($AS43&gt;$J$18,0,IF($AS43=$J$18,AP43*$H$30,IF($AS43+1=$J$18,AP43*$H$29,IF($AS43+2=$J$18,AP43*$H$28,IF($AS43+3=$J$18,AP43*$H$27,AP43)))))</f>
        <v>13701557.2575</v>
      </c>
      <c r="AY43" s="171">
        <f t="shared" ref="AY43:AY71" si="17">IF($AS43&gt;$J$19,0,IF($AS43=$J$19,AQ43*$H$30,IF($AS43+1=$J$19,AQ43*$H$29,IF($AS43+2=$J$19,AQ43*$H$28,IF($AS43+3=$J$19,AQ43*$H$27,AQ43)))))</f>
        <v>0</v>
      </c>
      <c r="BA43" s="135"/>
      <c r="BB43" s="143"/>
      <c r="BC43" s="143"/>
      <c r="BD43" s="143"/>
      <c r="BE43" s="143"/>
      <c r="BF43" s="143"/>
      <c r="BG43" s="143"/>
      <c r="BH43" s="140"/>
      <c r="BI43" s="135"/>
      <c r="BJ43" s="143"/>
      <c r="BK43" s="143"/>
      <c r="BL43" s="143"/>
      <c r="BM43" s="143"/>
      <c r="BN43" s="143"/>
      <c r="BO43" s="143"/>
      <c r="BP43" s="140"/>
    </row>
    <row r="44" spans="1:68">
      <c r="A44" s="162"/>
      <c r="B44" s="162"/>
      <c r="C44" s="162"/>
      <c r="D44" s="162"/>
      <c r="E44" s="162"/>
      <c r="F44" s="162"/>
      <c r="G44" s="162"/>
      <c r="H44" s="175">
        <v>2018</v>
      </c>
      <c r="I44" s="171">
        <f t="shared" ref="I44:I71" si="18">AC44+AT44</f>
        <v>13964142.213</v>
      </c>
      <c r="J44" s="171">
        <f t="shared" si="5"/>
        <v>15515713.57</v>
      </c>
      <c r="K44" s="171">
        <f t="shared" si="5"/>
        <v>15515713.57</v>
      </c>
      <c r="L44" s="171">
        <f t="shared" si="5"/>
        <v>11702246.29835625</v>
      </c>
      <c r="M44" s="171">
        <f t="shared" si="5"/>
        <v>12339920.316106249</v>
      </c>
      <c r="N44" s="171">
        <f t="shared" si="5"/>
        <v>0</v>
      </c>
      <c r="O44" s="162"/>
      <c r="P44" s="162"/>
      <c r="Q44" s="162"/>
      <c r="R44" s="162"/>
      <c r="S44" s="175">
        <v>2018</v>
      </c>
      <c r="T44" s="196">
        <f>HLOOKUP($S44,CapX!$A$11:$AP$14,2,FALSE)</f>
        <v>9138973.3925000001</v>
      </c>
      <c r="U44" s="196">
        <f>IF($K$14="",$T44,IF($K$14&gt;$S44,$T44,HLOOKUP($S44-$K$14,CapX!$A$18:$AP$26,$H$24,FALSE)*$T44))</f>
        <v>8225076.0532499999</v>
      </c>
      <c r="V44" s="171">
        <f>IF($K$15="",$T44,IF($K$15&gt;$S44,$T44,HLOOKUP($S44-$K$15,CapX!$A$18:$AP$26,$H$24,FALSE)*$T44))</f>
        <v>9138973.3925000001</v>
      </c>
      <c r="W44" s="171">
        <f>IF($K$16="",$T44,IF($K$16&gt;$S44,$T44,HLOOKUP($S44-$K$16,CapX!$A$18:$AP$26,$H$24,FALSE)*$T44))</f>
        <v>9138973.3925000001</v>
      </c>
      <c r="X44" s="171">
        <f>IF($K$17="",$T44,IF($K$17&gt;$S44,$T44,HLOOKUP($S44-$K$17,CapX!$A$18:$AP$26,$H$24,FALSE)*$T44))</f>
        <v>8225076.0532499999</v>
      </c>
      <c r="Y44" s="171">
        <f>IF($K$18="",$T44,IF($K$18&gt;$S44,$T44,HLOOKUP($S44-$K$18,CapX!$A$18:$AP$26,$H$24,FALSE)*$T44))</f>
        <v>9138973.3925000001</v>
      </c>
      <c r="Z44" s="171">
        <f>IF($K$19="",$T44,IF($K$19&gt;$S44,$T44,HLOOKUP($S44-$K$19,CapX!$A$18:$AP$26,$H$24,FALSE)*$T44))</f>
        <v>9138973.3925000001</v>
      </c>
      <c r="AB44" s="175">
        <v>2018</v>
      </c>
      <c r="AC44" s="171">
        <f t="shared" si="6"/>
        <v>8225076.0532499999</v>
      </c>
      <c r="AD44" s="171">
        <f t="shared" si="7"/>
        <v>9138973.3925000001</v>
      </c>
      <c r="AE44" s="171">
        <f t="shared" si="8"/>
        <v>9138973.3925000001</v>
      </c>
      <c r="AF44" s="171">
        <f t="shared" si="9"/>
        <v>5963180.1386062494</v>
      </c>
      <c r="AG44" s="136">
        <f t="shared" si="10"/>
        <v>5963180.1386062494</v>
      </c>
      <c r="AH44" s="171">
        <f t="shared" si="11"/>
        <v>0</v>
      </c>
      <c r="AJ44" s="175">
        <v>2018</v>
      </c>
      <c r="AK44" s="171">
        <f>HLOOKUP($S44,CapX!$A$11:$AP$14,3,FALSE)</f>
        <v>6376740.1775000002</v>
      </c>
      <c r="AL44" s="171">
        <f>IF($L$14="",$AK44,IF($L$14&gt;$AJ44,$AK44,HLOOKUP($AJ44-$L$14,CapX!$A$18:$AP$26,$H$24,FALSE)*$AK44))</f>
        <v>5739066.1597500006</v>
      </c>
      <c r="AM44" s="171">
        <f>IF($L$15="",$AK44,IF($L$15&gt;$AJ44,$AK44,HLOOKUP($AJ44-$L$15,CapX!$A$18:$AP$26,$H$24,FALSE)*$AK44))</f>
        <v>6376740.1775000002</v>
      </c>
      <c r="AN44" s="171">
        <f>IF($L$16="",$AK44,IF($L$16&gt;$AJ44,$AK44,HLOOKUP($AJ44-$L$16,CapX!$A$18:$AP$26,$H$24,FALSE)*$AK44))</f>
        <v>6376740.1775000002</v>
      </c>
      <c r="AO44" s="136">
        <f>IF($L$17="",$AK44,IF($L$17&gt;$AJ44,$AK44,HLOOKUP($AJ44-$L$17,CapX!$A$18:$AP$26,$H$24,FALSE)*$AK44))</f>
        <v>5739066.1597500006</v>
      </c>
      <c r="AP44" s="171">
        <f>IF($L$18="",$AK44,IF($L$18&gt;$AJ44,$AK44,HLOOKUP($AJ44-$L$18,CapX!$A$18:$AP$26,$H$24,FALSE)*$AK44))</f>
        <v>6376740.1775000002</v>
      </c>
      <c r="AQ44" s="171">
        <f>IF($L$19="",$AK44,IF($L$19&gt;$AJ44,$AK44,HLOOKUP($AJ44-$L$19,CapX!$A$18:$AP$26,$H$24,FALSE)*$AK44))</f>
        <v>6376740.1775000002</v>
      </c>
      <c r="AS44" s="175">
        <v>2018</v>
      </c>
      <c r="AT44" s="171">
        <f t="shared" si="12"/>
        <v>5739066.1597500006</v>
      </c>
      <c r="AU44" s="171">
        <f t="shared" si="13"/>
        <v>6376740.1775000002</v>
      </c>
      <c r="AV44" s="171">
        <f t="shared" si="14"/>
        <v>6376740.1775000002</v>
      </c>
      <c r="AW44" s="171">
        <f t="shared" si="15"/>
        <v>5739066.1597500006</v>
      </c>
      <c r="AX44" s="136">
        <f t="shared" si="16"/>
        <v>6376740.1775000002</v>
      </c>
      <c r="AY44" s="171">
        <f t="shared" si="17"/>
        <v>0</v>
      </c>
      <c r="BA44" s="135"/>
      <c r="BB44" s="143"/>
      <c r="BC44" s="143"/>
      <c r="BD44" s="143"/>
      <c r="BE44" s="143"/>
      <c r="BF44" s="143"/>
      <c r="BG44" s="143"/>
      <c r="BH44" s="140"/>
      <c r="BI44" s="135"/>
      <c r="BJ44" s="143"/>
      <c r="BK44" s="143"/>
      <c r="BL44" s="143"/>
      <c r="BM44" s="143"/>
      <c r="BN44" s="143"/>
      <c r="BO44" s="143"/>
      <c r="BP44" s="140"/>
    </row>
    <row r="45" spans="1:68">
      <c r="A45" s="162"/>
      <c r="B45" s="162"/>
      <c r="C45" s="162"/>
      <c r="D45" s="162"/>
      <c r="E45" s="162"/>
      <c r="F45" s="162"/>
      <c r="G45" s="162"/>
      <c r="H45" s="175">
        <v>2019</v>
      </c>
      <c r="I45" s="171">
        <f t="shared" si="18"/>
        <v>9320316.4350000005</v>
      </c>
      <c r="J45" s="171">
        <f t="shared" si="5"/>
        <v>10355907.15</v>
      </c>
      <c r="K45" s="171">
        <f t="shared" si="5"/>
        <v>10355907.15</v>
      </c>
      <c r="L45" s="171">
        <f t="shared" si="5"/>
        <v>7561353.4109145002</v>
      </c>
      <c r="M45" s="171">
        <f t="shared" si="5"/>
        <v>8216710.0091645001</v>
      </c>
      <c r="N45" s="171">
        <f t="shared" si="5"/>
        <v>0</v>
      </c>
      <c r="O45" s="314">
        <f>I45*0.25</f>
        <v>2330079.1087500001</v>
      </c>
      <c r="P45" s="162"/>
      <c r="Q45" s="162"/>
      <c r="R45" s="162"/>
      <c r="S45" s="175">
        <v>2019</v>
      </c>
      <c r="T45" s="196">
        <f>HLOOKUP($S45,CapX!$A$11:$AP$14,2,FALSE)</f>
        <v>3802341.1675</v>
      </c>
      <c r="U45" s="196">
        <f>IF($K$14="",$T45,IF($K$14&gt;$S45,$T45,HLOOKUP($S45-$K$14,CapX!$A$18:$AP$26,$H$24,FALSE)*$T45))</f>
        <v>3422107.0507499999</v>
      </c>
      <c r="V45" s="171">
        <f>IF($K$15="",$T45,IF($K$15&gt;$S45,$T45,HLOOKUP($S45-$K$15,CapX!$A$18:$AP$26,$H$24,FALSE)*$T45))</f>
        <v>3802341.1675</v>
      </c>
      <c r="W45" s="171">
        <f>IF($K$16="",$T45,IF($K$16&gt;$S45,$T45,HLOOKUP($S45-$K$16,CapX!$A$18:$AP$26,$H$24,FALSE)*$T45))</f>
        <v>3802341.1675</v>
      </c>
      <c r="X45" s="171">
        <f>IF($K$17="",$T45,IF($K$17&gt;$S45,$T45,HLOOKUP($S45-$K$17,CapX!$A$18:$AP$26,$H$24,FALSE)*$T45))</f>
        <v>3422107.0507499999</v>
      </c>
      <c r="Y45" s="171">
        <f>IF($K$18="",$T45,IF($K$18&gt;$S45,$T45,HLOOKUP($S45-$K$18,CapX!$A$18:$AP$26,$H$24,FALSE)*$T45))</f>
        <v>3802341.1675</v>
      </c>
      <c r="Z45" s="171">
        <f>IF($K$19="",$T45,IF($K$19&gt;$S45,$T45,HLOOKUP($S45-$K$19,CapX!$A$18:$AP$26,$H$24,FALSE)*$T45))</f>
        <v>3802341.1675</v>
      </c>
      <c r="AB45" s="175">
        <v>2019</v>
      </c>
      <c r="AC45" s="171">
        <f t="shared" si="6"/>
        <v>3422107.0507499999</v>
      </c>
      <c r="AD45" s="171">
        <f t="shared" si="7"/>
        <v>3802341.1675</v>
      </c>
      <c r="AE45" s="171">
        <f t="shared" si="8"/>
        <v>3802341.1675</v>
      </c>
      <c r="AF45" s="171">
        <f t="shared" si="9"/>
        <v>1663144.0266644999</v>
      </c>
      <c r="AG45" s="136">
        <f t="shared" si="10"/>
        <v>1663144.0266644999</v>
      </c>
      <c r="AH45" s="171">
        <f t="shared" si="11"/>
        <v>0</v>
      </c>
      <c r="AJ45" s="175">
        <v>2019</v>
      </c>
      <c r="AK45" s="171">
        <f>HLOOKUP($S45,CapX!$A$11:$AP$14,3,FALSE)</f>
        <v>6553565.9824999999</v>
      </c>
      <c r="AL45" s="171">
        <f>IF($L$14="",$AK45,IF($L$14&gt;$AJ45,$AK45,HLOOKUP($AJ45-$L$14,CapX!$A$18:$AP$26,$H$24,FALSE)*$AK45))</f>
        <v>5898209.3842500001</v>
      </c>
      <c r="AM45" s="171">
        <f>IF($L$15="",$AK45,IF($L$15&gt;$AJ45,$AK45,HLOOKUP($AJ45-$L$15,CapX!$A$18:$AP$26,$H$24,FALSE)*$AK45))</f>
        <v>6553565.9824999999</v>
      </c>
      <c r="AN45" s="171">
        <f>IF($L$16="",$AK45,IF($L$16&gt;$AJ45,$AK45,HLOOKUP($AJ45-$L$16,CapX!$A$18:$AP$26,$H$24,FALSE)*$AK45))</f>
        <v>6553565.9824999999</v>
      </c>
      <c r="AO45" s="136">
        <f>IF($L$17="",$AK45,IF($L$17&gt;$AJ45,$AK45,HLOOKUP($AJ45-$L$17,CapX!$A$18:$AP$26,$H$24,FALSE)*$AK45))</f>
        <v>5898209.3842500001</v>
      </c>
      <c r="AP45" s="171">
        <f>IF($L$18="",$AK45,IF($L$18&gt;$AJ45,$AK45,HLOOKUP($AJ45-$L$18,CapX!$A$18:$AP$26,$H$24,FALSE)*$AK45))</f>
        <v>6553565.9824999999</v>
      </c>
      <c r="AQ45" s="171">
        <f>IF($L$19="",$AK45,IF($L$19&gt;$AJ45,$AK45,HLOOKUP($AJ45-$L$19,CapX!$A$18:$AP$26,$H$24,FALSE)*$AK45))</f>
        <v>6553565.9824999999</v>
      </c>
      <c r="AS45" s="175">
        <v>2019</v>
      </c>
      <c r="AT45" s="171">
        <f t="shared" si="12"/>
        <v>5898209.3842500001</v>
      </c>
      <c r="AU45" s="171">
        <f t="shared" si="13"/>
        <v>6553565.9824999999</v>
      </c>
      <c r="AV45" s="171">
        <f t="shared" si="14"/>
        <v>6553565.9824999999</v>
      </c>
      <c r="AW45" s="171">
        <f t="shared" si="15"/>
        <v>5898209.3842500001</v>
      </c>
      <c r="AX45" s="136">
        <f t="shared" si="16"/>
        <v>6553565.9824999999</v>
      </c>
      <c r="AY45" s="171">
        <f t="shared" si="17"/>
        <v>0</v>
      </c>
      <c r="BA45" s="135"/>
      <c r="BB45" s="143"/>
      <c r="BC45" s="143"/>
      <c r="BD45" s="143"/>
      <c r="BE45" s="143"/>
      <c r="BF45" s="143"/>
      <c r="BG45" s="143"/>
      <c r="BH45" s="140"/>
      <c r="BI45" s="135"/>
      <c r="BJ45" s="143"/>
      <c r="BK45" s="143"/>
      <c r="BL45" s="143"/>
      <c r="BM45" s="143"/>
      <c r="BN45" s="143"/>
      <c r="BO45" s="143"/>
      <c r="BP45" s="140"/>
    </row>
    <row r="46" spans="1:68">
      <c r="A46" s="162"/>
      <c r="B46" s="162"/>
      <c r="C46" s="162"/>
      <c r="D46" s="162"/>
      <c r="E46" s="162"/>
      <c r="F46" s="162"/>
      <c r="G46" s="162"/>
      <c r="H46" s="175">
        <v>2020</v>
      </c>
      <c r="I46" s="171">
        <f t="shared" si="18"/>
        <v>11682802.886999998</v>
      </c>
      <c r="J46" s="171">
        <f t="shared" si="5"/>
        <v>15020746.569000002</v>
      </c>
      <c r="K46" s="171">
        <f t="shared" si="5"/>
        <v>16689718.41</v>
      </c>
      <c r="L46" s="171">
        <f t="shared" si="5"/>
        <v>8291414.6848364994</v>
      </c>
      <c r="M46" s="171">
        <f t="shared" si="5"/>
        <v>10396574.578336501</v>
      </c>
      <c r="N46" s="171">
        <f t="shared" si="5"/>
        <v>0</v>
      </c>
      <c r="O46" s="162"/>
      <c r="P46" s="162"/>
      <c r="Q46" s="162"/>
      <c r="R46" s="162"/>
      <c r="S46" s="175">
        <v>2020</v>
      </c>
      <c r="T46" s="196">
        <f>HLOOKUP($S46,CapX!$A$11:$AP$14,2,FALSE)</f>
        <v>6163918.9424999999</v>
      </c>
      <c r="U46" s="196">
        <f>IF($K$14="",$T46,IF($K$14&gt;$S46,$T46,HLOOKUP($S46-$K$14,CapX!$A$18:$AP$26,$H$24,FALSE)*$T46))</f>
        <v>4314743.2597499993</v>
      </c>
      <c r="V46" s="171">
        <f>IF($K$15="",$T46,IF($K$15&gt;$S46,$T46,HLOOKUP($S46-$K$15,CapX!$A$18:$AP$26,$H$24,FALSE)*$T46))</f>
        <v>5547527.04825</v>
      </c>
      <c r="W46" s="171">
        <f>IF($K$16="",$T46,IF($K$16&gt;$S46,$T46,HLOOKUP($S46-$K$16,CapX!$A$18:$AP$26,$H$24,FALSE)*$T46))</f>
        <v>6163918.9424999999</v>
      </c>
      <c r="X46" s="171">
        <f>IF($K$17="",$T46,IF($K$17&gt;$S46,$T46,HLOOKUP($S46-$K$17,CapX!$A$18:$AP$26,$H$24,FALSE)*$T46))</f>
        <v>4314743.2597499993</v>
      </c>
      <c r="Y46" s="171">
        <f>IF($K$18="",$T46,IF($K$18&gt;$S46,$T46,HLOOKUP($S46-$K$18,CapX!$A$18:$AP$26,$H$24,FALSE)*$T46))</f>
        <v>5547527.04825</v>
      </c>
      <c r="Z46" s="171">
        <f>IF($K$19="",$T46,IF($K$19&gt;$S46,$T46,HLOOKUP($S46-$K$19,CapX!$A$18:$AP$26,$H$24,FALSE)*$T46))</f>
        <v>6163918.9424999999</v>
      </c>
      <c r="AB46" s="175">
        <v>2020</v>
      </c>
      <c r="AC46" s="171">
        <f t="shared" si="6"/>
        <v>4314743.2597499993</v>
      </c>
      <c r="AD46" s="171">
        <f t="shared" si="7"/>
        <v>5547527.04825</v>
      </c>
      <c r="AE46" s="171">
        <f t="shared" si="8"/>
        <v>6163918.9424999999</v>
      </c>
      <c r="AF46" s="171">
        <f t="shared" si="9"/>
        <v>923355.05758649984</v>
      </c>
      <c r="AG46" s="136">
        <f t="shared" si="10"/>
        <v>923355.05758649984</v>
      </c>
      <c r="AH46" s="171">
        <f t="shared" si="11"/>
        <v>0</v>
      </c>
      <c r="AJ46" s="175">
        <v>2020</v>
      </c>
      <c r="AK46" s="171">
        <f>HLOOKUP($S46,CapX!$A$11:$AP$14,3,FALSE)</f>
        <v>10525799.467500001</v>
      </c>
      <c r="AL46" s="171">
        <f>IF($L$14="",$AK46,IF($L$14&gt;$AJ46,$AK46,HLOOKUP($AJ46-$L$14,CapX!$A$18:$AP$26,$H$24,FALSE)*$AK46))</f>
        <v>7368059.6272499999</v>
      </c>
      <c r="AM46" s="171">
        <f>IF($L$15="",$AK46,IF($L$15&gt;$AJ46,$AK46,HLOOKUP($AJ46-$L$15,CapX!$A$18:$AP$26,$H$24,FALSE)*$AK46))</f>
        <v>9473219.5207500011</v>
      </c>
      <c r="AN46" s="171">
        <f>IF($L$16="",$AK46,IF($L$16&gt;$AJ46,$AK46,HLOOKUP($AJ46-$L$16,CapX!$A$18:$AP$26,$H$24,FALSE)*$AK46))</f>
        <v>10525799.467500001</v>
      </c>
      <c r="AO46" s="136">
        <f>IF($L$17="",$AK46,IF($L$17&gt;$AJ46,$AK46,HLOOKUP($AJ46-$L$17,CapX!$A$18:$AP$26,$H$24,FALSE)*$AK46))</f>
        <v>7368059.6272499999</v>
      </c>
      <c r="AP46" s="171">
        <f>IF($L$18="",$AK46,IF($L$18&gt;$AJ46,$AK46,HLOOKUP($AJ46-$L$18,CapX!$A$18:$AP$26,$H$24,FALSE)*$AK46))</f>
        <v>9473219.5207500011</v>
      </c>
      <c r="AQ46" s="171">
        <f>IF($L$19="",$AK46,IF($L$19&gt;$AJ46,$AK46,HLOOKUP($AJ46-$L$19,CapX!$A$18:$AP$26,$H$24,FALSE)*$AK46))</f>
        <v>10525799.467500001</v>
      </c>
      <c r="AS46" s="175">
        <v>2020</v>
      </c>
      <c r="AT46" s="171">
        <f t="shared" si="12"/>
        <v>7368059.6272499999</v>
      </c>
      <c r="AU46" s="171">
        <f t="shared" si="13"/>
        <v>9473219.5207500011</v>
      </c>
      <c r="AV46" s="171">
        <f t="shared" si="14"/>
        <v>10525799.467500001</v>
      </c>
      <c r="AW46" s="171">
        <f t="shared" si="15"/>
        <v>7368059.6272499999</v>
      </c>
      <c r="AX46" s="136">
        <f t="shared" si="16"/>
        <v>9473219.5207500011</v>
      </c>
      <c r="AY46" s="171">
        <f t="shared" si="17"/>
        <v>0</v>
      </c>
      <c r="BA46" s="202"/>
      <c r="BB46" s="138"/>
      <c r="BC46" s="138"/>
      <c r="BD46" s="138"/>
      <c r="BE46" s="138"/>
      <c r="BF46" s="138"/>
      <c r="BG46" s="138"/>
      <c r="BI46" s="202"/>
      <c r="BJ46" s="138"/>
      <c r="BK46" s="138"/>
      <c r="BL46" s="138"/>
      <c r="BM46" s="138"/>
      <c r="BN46" s="138"/>
      <c r="BO46" s="138"/>
    </row>
    <row r="47" spans="1:68">
      <c r="A47" s="162"/>
      <c r="B47" s="162"/>
      <c r="C47" s="162"/>
      <c r="D47" s="162"/>
      <c r="E47" s="162"/>
      <c r="F47" s="162"/>
      <c r="G47" s="162"/>
      <c r="H47" s="175">
        <v>2021</v>
      </c>
      <c r="I47" s="171">
        <f t="shared" si="18"/>
        <v>8858409.1896538679</v>
      </c>
      <c r="J47" s="171">
        <f t="shared" si="5"/>
        <v>13287613.784480801</v>
      </c>
      <c r="K47" s="171">
        <f t="shared" si="5"/>
        <v>14764015.316089779</v>
      </c>
      <c r="L47" s="171">
        <f t="shared" si="5"/>
        <v>2050761.8079429539</v>
      </c>
      <c r="M47" s="171">
        <f t="shared" si="5"/>
        <v>3972240.4252100107</v>
      </c>
      <c r="N47" s="171">
        <f t="shared" si="5"/>
        <v>0</v>
      </c>
      <c r="O47" s="162"/>
      <c r="P47" s="162"/>
      <c r="Q47" s="162"/>
      <c r="R47" s="162"/>
      <c r="S47" s="175">
        <v>2021</v>
      </c>
      <c r="T47" s="196">
        <f>HLOOKUP($S47,CapX!$A$11:$AP$14,2,FALSE)</f>
        <v>10631803.235945571</v>
      </c>
      <c r="U47" s="196">
        <f>IF($K$14="",$T47,IF($K$14&gt;$S47,$T47,HLOOKUP($S47-$K$14,CapX!$A$18:$AP$26,$H$24,FALSE)*$T47))</f>
        <v>6379081.9415673427</v>
      </c>
      <c r="V47" s="171">
        <f>IF($K$15="",$T47,IF($K$15&gt;$S47,$T47,HLOOKUP($S47-$K$15,CapX!$A$18:$AP$26,$H$24,FALSE)*$T47))</f>
        <v>9568622.9123510141</v>
      </c>
      <c r="W47" s="171">
        <f>IF($K$16="",$T47,IF($K$16&gt;$S47,$T47,HLOOKUP($S47-$K$16,CapX!$A$18:$AP$26,$H$24,FALSE)*$T47))</f>
        <v>10631803.235945571</v>
      </c>
      <c r="X47" s="171">
        <f>IF($K$17="",$T47,IF($K$17&gt;$S47,$T47,HLOOKUP($S47-$K$17,CapX!$A$18:$AP$26,$H$24,FALSE)*$T47))</f>
        <v>6379081.9415673427</v>
      </c>
      <c r="Y47" s="171">
        <f>IF($K$18="",$T47,IF($K$18&gt;$S47,$T47,HLOOKUP($S47-$K$18,CapX!$A$18:$AP$26,$H$24,FALSE)*$T47))</f>
        <v>9568622.9123510141</v>
      </c>
      <c r="Z47" s="171">
        <f>IF($K$19="",$T47,IF($K$19&gt;$S47,$T47,HLOOKUP($S47-$K$19,CapX!$A$18:$AP$26,$H$24,FALSE)*$T47))</f>
        <v>10631803.235945571</v>
      </c>
      <c r="AB47" s="175">
        <v>2021</v>
      </c>
      <c r="AC47" s="171">
        <f t="shared" si="6"/>
        <v>6379081.9415673427</v>
      </c>
      <c r="AD47" s="171">
        <f t="shared" si="7"/>
        <v>9568622.9123510141</v>
      </c>
      <c r="AE47" s="171">
        <f t="shared" si="8"/>
        <v>10631803.235945571</v>
      </c>
      <c r="AF47" s="171">
        <f t="shared" si="9"/>
        <v>253249.5530802235</v>
      </c>
      <c r="AG47" s="136">
        <f t="shared" si="10"/>
        <v>253249.5530802235</v>
      </c>
      <c r="AH47" s="171">
        <f t="shared" si="11"/>
        <v>0</v>
      </c>
      <c r="AJ47" s="175">
        <v>2021</v>
      </c>
      <c r="AK47" s="171">
        <f>HLOOKUP($S47,CapX!$A$11:$AP$14,3,FALSE)</f>
        <v>4132212.0801442079</v>
      </c>
      <c r="AL47" s="171">
        <f>IF($L$14="",$AK47,IF($L$14&gt;$AJ47,$AK47,HLOOKUP($AJ47-$L$14,CapX!$A$18:$AP$26,$H$24,FALSE)*$AK47))</f>
        <v>2479327.2480865247</v>
      </c>
      <c r="AM47" s="171">
        <f>IF($L$15="",$AK47,IF($L$15&gt;$AJ47,$AK47,HLOOKUP($AJ47-$L$15,CapX!$A$18:$AP$26,$H$24,FALSE)*$AK47))</f>
        <v>3718990.8721297872</v>
      </c>
      <c r="AN47" s="171">
        <f>IF($L$16="",$AK47,IF($L$16&gt;$AJ47,$AK47,HLOOKUP($AJ47-$L$16,CapX!$A$18:$AP$26,$H$24,FALSE)*$AK47))</f>
        <v>4132212.0801442079</v>
      </c>
      <c r="AO47" s="136">
        <f>IF($L$17="",$AK47,IF($L$17&gt;$AJ47,$AK47,HLOOKUP($AJ47-$L$17,CapX!$A$18:$AP$26,$H$24,FALSE)*$AK47))</f>
        <v>2479327.2480865247</v>
      </c>
      <c r="AP47" s="171">
        <f>IF($L$18="",$AK47,IF($L$18&gt;$AJ47,$AK47,HLOOKUP($AJ47-$L$18,CapX!$A$18:$AP$26,$H$24,FALSE)*$AK47))</f>
        <v>3718990.8721297872</v>
      </c>
      <c r="AQ47" s="171">
        <f>IF($L$19="",$AK47,IF($L$19&gt;$AJ47,$AK47,HLOOKUP($AJ47-$L$19,CapX!$A$18:$AP$26,$H$24,FALSE)*$AK47))</f>
        <v>4132212.0801442079</v>
      </c>
      <c r="AS47" s="175">
        <v>2021</v>
      </c>
      <c r="AT47" s="171">
        <f t="shared" si="12"/>
        <v>2479327.2480865247</v>
      </c>
      <c r="AU47" s="171">
        <f t="shared" si="13"/>
        <v>3718990.8721297872</v>
      </c>
      <c r="AV47" s="171">
        <f t="shared" si="14"/>
        <v>4132212.0801442079</v>
      </c>
      <c r="AW47" s="171">
        <f t="shared" si="15"/>
        <v>1797512.2548627304</v>
      </c>
      <c r="AX47" s="136">
        <f t="shared" si="16"/>
        <v>3718990.8721297872</v>
      </c>
      <c r="AY47" s="171">
        <f t="shared" si="17"/>
        <v>0</v>
      </c>
      <c r="BA47" s="202"/>
      <c r="BB47" s="138"/>
      <c r="BC47" s="138"/>
      <c r="BD47" s="138"/>
      <c r="BE47" s="138"/>
      <c r="BF47" s="138"/>
      <c r="BG47" s="138"/>
      <c r="BI47" s="202"/>
      <c r="BJ47" s="138"/>
      <c r="BK47" s="138"/>
      <c r="BL47" s="138"/>
      <c r="BM47" s="138"/>
      <c r="BN47" s="138"/>
      <c r="BO47" s="138"/>
    </row>
    <row r="48" spans="1:68">
      <c r="A48" s="162"/>
      <c r="B48" s="162"/>
      <c r="C48" s="162"/>
      <c r="D48" s="162"/>
      <c r="E48" s="162"/>
      <c r="F48" s="162"/>
      <c r="G48" s="162"/>
      <c r="H48" s="175">
        <v>2022</v>
      </c>
      <c r="I48" s="171">
        <f t="shared" si="18"/>
        <v>5387142.8994299993</v>
      </c>
      <c r="J48" s="171">
        <f t="shared" si="5"/>
        <v>7542000.0592019986</v>
      </c>
      <c r="K48" s="171">
        <f t="shared" si="5"/>
        <v>5882994.3160627196</v>
      </c>
      <c r="L48" s="171">
        <f t="shared" si="5"/>
        <v>1656854.2017108989</v>
      </c>
      <c r="M48" s="171">
        <f t="shared" si="5"/>
        <v>4772831.0337350992</v>
      </c>
      <c r="N48" s="171">
        <f t="shared" si="5"/>
        <v>0</v>
      </c>
      <c r="O48" s="162"/>
      <c r="P48" s="162"/>
      <c r="Q48" s="162"/>
      <c r="R48" s="162"/>
      <c r="S48" s="175">
        <v>2022</v>
      </c>
      <c r="T48" s="196">
        <f>HLOOKUP($S48,CapX!$A$11:$AP$14,2,FALSE)</f>
        <v>3955955.7506670002</v>
      </c>
      <c r="U48" s="196">
        <f>IF($K$14="",$T48,IF($K$14&gt;$S48,$T48,HLOOKUP($S48-$K$14,CapX!$A$18:$AP$26,$H$24,FALSE)*$T48))</f>
        <v>1977977.8753335001</v>
      </c>
      <c r="V48" s="171">
        <f>IF($K$15="",$T48,IF($K$15&gt;$S48,$T48,HLOOKUP($S48-$K$15,CapX!$A$18:$AP$26,$H$24,FALSE)*$T48))</f>
        <v>2769169.0254668999</v>
      </c>
      <c r="W48" s="171">
        <f>IF($K$16="",$T48,IF($K$16&gt;$S48,$T48,HLOOKUP($S48-$K$16,CapX!$A$18:$AP$26,$H$24,FALSE)*$T48))</f>
        <v>3560360.1756003001</v>
      </c>
      <c r="X48" s="171">
        <f>IF($K$17="",$T48,IF($K$17&gt;$S48,$T48,HLOOKUP($S48-$K$17,CapX!$A$18:$AP$26,$H$24,FALSE)*$T48))</f>
        <v>1977977.8753335001</v>
      </c>
      <c r="Y48" s="171">
        <f>IF($K$18="",$T48,IF($K$18&gt;$S48,$T48,HLOOKUP($S48-$K$18,CapX!$A$18:$AP$26,$H$24,FALSE)*$T48))</f>
        <v>2769169.0254668999</v>
      </c>
      <c r="Z48" s="171">
        <f>IF($K$19="",$T48,IF($K$19&gt;$S48,$T48,HLOOKUP($S48-$K$19,CapX!$A$18:$AP$26,$H$24,FALSE)*$T48))</f>
        <v>3955955.7506670002</v>
      </c>
      <c r="AB48" s="175">
        <v>2022</v>
      </c>
      <c r="AC48" s="171">
        <f t="shared" si="6"/>
        <v>1977977.8753335001</v>
      </c>
      <c r="AD48" s="171">
        <f t="shared" si="7"/>
        <v>2769169.0254668999</v>
      </c>
      <c r="AE48" s="171">
        <f t="shared" si="8"/>
        <v>1434033.9596167875</v>
      </c>
      <c r="AF48" s="171">
        <f t="shared" si="9"/>
        <v>0</v>
      </c>
      <c r="AG48" s="136">
        <f t="shared" si="10"/>
        <v>0</v>
      </c>
      <c r="AH48" s="171">
        <f t="shared" si="11"/>
        <v>0</v>
      </c>
      <c r="AJ48" s="175">
        <v>2022</v>
      </c>
      <c r="AK48" s="171">
        <f>HLOOKUP($S48,CapX!$A$11:$AP$14,3,FALSE)</f>
        <v>6818330.0481929993</v>
      </c>
      <c r="AL48" s="171">
        <f>IF($L$14="",$AK48,IF($L$14&gt;$AJ48,$AK48,HLOOKUP($AJ48-$L$14,CapX!$A$18:$AP$26,$H$24,FALSE)*$AK48))</f>
        <v>3409165.0240964997</v>
      </c>
      <c r="AM48" s="171">
        <f>IF($L$15="",$AK48,IF($L$15&gt;$AJ48,$AK48,HLOOKUP($AJ48-$L$15,CapX!$A$18:$AP$26,$H$24,FALSE)*$AK48))</f>
        <v>4772831.0337350992</v>
      </c>
      <c r="AN48" s="171">
        <f>IF($L$16="",$AK48,IF($L$16&gt;$AJ48,$AK48,HLOOKUP($AJ48-$L$16,CapX!$A$18:$AP$26,$H$24,FALSE)*$AK48))</f>
        <v>6136497.0433736993</v>
      </c>
      <c r="AO48" s="136">
        <f>IF($L$17="",$AK48,IF($L$17&gt;$AJ48,$AK48,HLOOKUP($AJ48-$L$17,CapX!$A$18:$AP$26,$H$24,FALSE)*$AK48))</f>
        <v>3409165.0240964997</v>
      </c>
      <c r="AP48" s="171">
        <f>IF($L$18="",$AK48,IF($L$18&gt;$AJ48,$AK48,HLOOKUP($AJ48-$L$18,CapX!$A$18:$AP$26,$H$24,FALSE)*$AK48))</f>
        <v>4772831.0337350992</v>
      </c>
      <c r="AQ48" s="171">
        <f>IF($L$19="",$AK48,IF($L$19&gt;$AJ48,$AK48,HLOOKUP($AJ48-$L$19,CapX!$A$18:$AP$26,$H$24,FALSE)*$AK48))</f>
        <v>6818330.0481929993</v>
      </c>
      <c r="AS48" s="175">
        <v>2022</v>
      </c>
      <c r="AT48" s="171">
        <f t="shared" si="12"/>
        <v>3409165.0240964997</v>
      </c>
      <c r="AU48" s="171">
        <f t="shared" si="13"/>
        <v>4772831.0337350992</v>
      </c>
      <c r="AV48" s="171">
        <f t="shared" si="14"/>
        <v>4448960.3564459318</v>
      </c>
      <c r="AW48" s="171">
        <f t="shared" si="15"/>
        <v>1656854.2017108989</v>
      </c>
      <c r="AX48" s="136">
        <f t="shared" si="16"/>
        <v>4772831.0337350992</v>
      </c>
      <c r="AY48" s="171">
        <f t="shared" si="17"/>
        <v>0</v>
      </c>
      <c r="BA48" s="202"/>
      <c r="BB48" s="138"/>
      <c r="BC48" s="138"/>
      <c r="BD48" s="138"/>
      <c r="BE48" s="138"/>
      <c r="BF48" s="138"/>
      <c r="BG48" s="138"/>
      <c r="BI48" s="202"/>
      <c r="BJ48" s="138"/>
      <c r="BK48" s="138"/>
      <c r="BL48" s="138"/>
      <c r="BM48" s="138"/>
      <c r="BN48" s="138"/>
      <c r="BO48" s="138"/>
    </row>
    <row r="49" spans="1:67">
      <c r="A49" s="162"/>
      <c r="B49" s="162"/>
      <c r="C49" s="162"/>
      <c r="D49" s="162"/>
      <c r="E49" s="162"/>
      <c r="F49" s="162"/>
      <c r="G49" s="162"/>
      <c r="H49" s="175">
        <v>2023</v>
      </c>
      <c r="I49" s="171">
        <f t="shared" si="18"/>
        <v>6945593.2135055996</v>
      </c>
      <c r="J49" s="171">
        <f t="shared" si="5"/>
        <v>10418389.820258399</v>
      </c>
      <c r="K49" s="171">
        <f t="shared" si="5"/>
        <v>6036661.4508985616</v>
      </c>
      <c r="L49" s="171">
        <f t="shared" si="5"/>
        <v>937409.17516848713</v>
      </c>
      <c r="M49" s="171">
        <f t="shared" si="5"/>
        <v>6570625.0595921995</v>
      </c>
      <c r="N49" s="171">
        <f t="shared" si="5"/>
        <v>0</v>
      </c>
      <c r="O49" s="162"/>
      <c r="P49" s="162"/>
      <c r="Q49" s="162"/>
      <c r="R49" s="162"/>
      <c r="S49" s="175">
        <v>2023</v>
      </c>
      <c r="T49" s="196">
        <f>HLOOKUP($S49,CapX!$A$11:$AP$14,2,FALSE)</f>
        <v>6412941.2677769996</v>
      </c>
      <c r="U49" s="196">
        <f>IF($K$14="",$T49,IF($K$14&gt;$S49,$T49,HLOOKUP($S49-$K$14,CapX!$A$18:$AP$26,$H$24,FALSE)*$T49))</f>
        <v>2565176.5071108001</v>
      </c>
      <c r="V49" s="171">
        <f>IF($K$15="",$T49,IF($K$15&gt;$S49,$T49,HLOOKUP($S49-$K$15,CapX!$A$18:$AP$26,$H$24,FALSE)*$T49))</f>
        <v>3847764.7606661995</v>
      </c>
      <c r="W49" s="171">
        <f>IF($K$16="",$T49,IF($K$16&gt;$S49,$T49,HLOOKUP($S49-$K$16,CapX!$A$18:$AP$26,$H$24,FALSE)*$T49))</f>
        <v>5771647.1409992995</v>
      </c>
      <c r="X49" s="171">
        <f>IF($K$17="",$T49,IF($K$17&gt;$S49,$T49,HLOOKUP($S49-$K$17,CapX!$A$18:$AP$26,$H$24,FALSE)*$T49))</f>
        <v>2565176.5071108001</v>
      </c>
      <c r="Y49" s="171">
        <f>IF($K$18="",$T49,IF($K$18&gt;$S49,$T49,HLOOKUP($S49-$K$18,CapX!$A$18:$AP$26,$H$24,FALSE)*$T49))</f>
        <v>3847764.7606661995</v>
      </c>
      <c r="Z49" s="171">
        <f>IF($K$19="",$T49,IF($K$19&gt;$S49,$T49,HLOOKUP($S49-$K$19,CapX!$A$18:$AP$26,$H$24,FALSE)*$T49))</f>
        <v>6412941.2677769996</v>
      </c>
      <c r="AB49" s="175">
        <v>2023</v>
      </c>
      <c r="AC49" s="171">
        <f t="shared" si="6"/>
        <v>2565176.5071108001</v>
      </c>
      <c r="AD49" s="171">
        <f t="shared" si="7"/>
        <v>3847764.7606661995</v>
      </c>
      <c r="AE49" s="171">
        <f t="shared" si="8"/>
        <v>1246675.7824558488</v>
      </c>
      <c r="AF49" s="171">
        <f t="shared" si="9"/>
        <v>0</v>
      </c>
      <c r="AG49" s="136">
        <f t="shared" si="10"/>
        <v>0</v>
      </c>
      <c r="AH49" s="171">
        <f t="shared" si="11"/>
        <v>0</v>
      </c>
      <c r="AJ49" s="175">
        <v>2023</v>
      </c>
      <c r="AK49" s="171">
        <f>HLOOKUP($S49,CapX!$A$11:$AP$14,3,FALSE)</f>
        <v>10951041.765986999</v>
      </c>
      <c r="AL49" s="171">
        <f>IF($L$14="",$AK49,IF($L$14&gt;$AJ49,$AK49,HLOOKUP($AJ49-$L$14,CapX!$A$18:$AP$26,$H$24,FALSE)*$AK49))</f>
        <v>4380416.7063948</v>
      </c>
      <c r="AM49" s="171">
        <f>IF($L$15="",$AK49,IF($L$15&gt;$AJ49,$AK49,HLOOKUP($AJ49-$L$15,CapX!$A$18:$AP$26,$H$24,FALSE)*$AK49))</f>
        <v>6570625.0595921995</v>
      </c>
      <c r="AN49" s="171">
        <f>IF($L$16="",$AK49,IF($L$16&gt;$AJ49,$AK49,HLOOKUP($AJ49-$L$16,CapX!$A$18:$AP$26,$H$24,FALSE)*$AK49))</f>
        <v>9855937.5893882997</v>
      </c>
      <c r="AO49" s="136">
        <f>IF($L$17="",$AK49,IF($L$17&gt;$AJ49,$AK49,HLOOKUP($AJ49-$L$17,CapX!$A$18:$AP$26,$H$24,FALSE)*$AK49))</f>
        <v>4380416.7063948</v>
      </c>
      <c r="AP49" s="171">
        <f>IF($L$18="",$AK49,IF($L$18&gt;$AJ49,$AK49,HLOOKUP($AJ49-$L$18,CapX!$A$18:$AP$26,$H$24,FALSE)*$AK49))</f>
        <v>6570625.0595921995</v>
      </c>
      <c r="AQ49" s="171">
        <f>IF($L$19="",$AK49,IF($L$19&gt;$AJ49,$AK49,HLOOKUP($AJ49-$L$19,CapX!$A$18:$AP$26,$H$24,FALSE)*$AK49))</f>
        <v>10951041.765986999</v>
      </c>
      <c r="AS49" s="175">
        <v>2023</v>
      </c>
      <c r="AT49" s="171">
        <f t="shared" si="12"/>
        <v>4380416.7063948</v>
      </c>
      <c r="AU49" s="171">
        <f t="shared" si="13"/>
        <v>6570625.0595921995</v>
      </c>
      <c r="AV49" s="171">
        <f t="shared" si="14"/>
        <v>4789985.6684427131</v>
      </c>
      <c r="AW49" s="171">
        <f t="shared" si="15"/>
        <v>937409.17516848713</v>
      </c>
      <c r="AX49" s="136">
        <f t="shared" si="16"/>
        <v>6570625.0595921995</v>
      </c>
      <c r="AY49" s="171">
        <f t="shared" si="17"/>
        <v>0</v>
      </c>
      <c r="BA49" s="202"/>
      <c r="BB49" s="138"/>
      <c r="BC49" s="138"/>
      <c r="BD49" s="138"/>
      <c r="BE49" s="138"/>
      <c r="BF49" s="138"/>
      <c r="BG49" s="138"/>
      <c r="BI49" s="202"/>
      <c r="BJ49" s="138"/>
      <c r="BK49" s="138"/>
      <c r="BL49" s="138"/>
      <c r="BM49" s="138"/>
      <c r="BN49" s="138"/>
      <c r="BO49" s="138"/>
    </row>
    <row r="50" spans="1:67">
      <c r="A50" s="162"/>
      <c r="B50" s="162"/>
      <c r="C50" s="162"/>
      <c r="D50" s="162"/>
      <c r="E50" s="162"/>
      <c r="F50" s="162"/>
      <c r="G50" s="162"/>
      <c r="H50" s="175">
        <v>2024</v>
      </c>
      <c r="I50" s="171">
        <f t="shared" si="18"/>
        <v>6144192.6139439233</v>
      </c>
      <c r="J50" s="171">
        <f t="shared" si="5"/>
        <v>7680240.7674299031</v>
      </c>
      <c r="K50" s="171">
        <f t="shared" si="5"/>
        <v>1590862.870757286</v>
      </c>
      <c r="L50" s="171">
        <f t="shared" si="5"/>
        <v>68270.556757130689</v>
      </c>
      <c r="M50" s="171">
        <f t="shared" si="5"/>
        <v>2149576.7240910167</v>
      </c>
      <c r="N50" s="171">
        <f t="shared" si="5"/>
        <v>0</v>
      </c>
      <c r="O50" s="162"/>
      <c r="P50" s="162"/>
      <c r="Q50" s="162"/>
      <c r="R50" s="162"/>
      <c r="S50" s="175">
        <v>2024</v>
      </c>
      <c r="T50" s="196">
        <f>HLOOKUP($S50,CapX!$A$11:$AP$14,2,FALSE)</f>
        <v>11061328.086677773</v>
      </c>
      <c r="U50" s="196">
        <f>IF($K$14="",$T50,IF($K$14&gt;$S50,$T50,HLOOKUP($S50-$K$14,CapX!$A$18:$AP$26,$H$24,FALSE)*$T50))</f>
        <v>4424531.2346711094</v>
      </c>
      <c r="V50" s="171">
        <f>IF($K$15="",$T50,IF($K$15&gt;$S50,$T50,HLOOKUP($S50-$K$15,CapX!$A$18:$AP$26,$H$24,FALSE)*$T50))</f>
        <v>5530664.0433388865</v>
      </c>
      <c r="W50" s="171">
        <f>IF($K$16="",$T50,IF($K$16&gt;$S50,$T50,HLOOKUP($S50-$K$16,CapX!$A$18:$AP$26,$H$24,FALSE)*$T50))</f>
        <v>7742929.6606744407</v>
      </c>
      <c r="X50" s="171">
        <f>IF($K$17="",$T50,IF($K$17&gt;$S50,$T50,HLOOKUP($S50-$K$17,CapX!$A$18:$AP$26,$H$24,FALSE)*$T50))</f>
        <v>4424531.2346711094</v>
      </c>
      <c r="Y50" s="171">
        <f>IF($K$18="",$T50,IF($K$18&gt;$S50,$T50,HLOOKUP($S50-$K$18,CapX!$A$18:$AP$26,$H$24,FALSE)*$T50))</f>
        <v>5530664.0433388865</v>
      </c>
      <c r="Z50" s="171">
        <f>IF($K$19="",$T50,IF($K$19&gt;$S50,$T50,HLOOKUP($S50-$K$19,CapX!$A$18:$AP$26,$H$24,FALSE)*$T50))</f>
        <v>11061328.086677773</v>
      </c>
      <c r="AB50" s="175">
        <v>2024</v>
      </c>
      <c r="AC50" s="171">
        <f t="shared" si="6"/>
        <v>4424531.2346711094</v>
      </c>
      <c r="AD50" s="171">
        <f t="shared" si="7"/>
        <v>5530664.0433388865</v>
      </c>
      <c r="AE50" s="171">
        <f t="shared" si="8"/>
        <v>946849.6842196174</v>
      </c>
      <c r="AF50" s="171">
        <f t="shared" si="9"/>
        <v>0</v>
      </c>
      <c r="AG50" s="136">
        <f t="shared" si="10"/>
        <v>0</v>
      </c>
      <c r="AH50" s="171">
        <f t="shared" si="11"/>
        <v>0</v>
      </c>
      <c r="AJ50" s="175">
        <v>2024</v>
      </c>
      <c r="AK50" s="171">
        <f>HLOOKUP($S50,CapX!$A$11:$AP$14,3,FALSE)</f>
        <v>4299153.4481820334</v>
      </c>
      <c r="AL50" s="171">
        <f>IF($L$14="",$AK50,IF($L$14&gt;$AJ50,$AK50,HLOOKUP($AJ50-$L$14,CapX!$A$18:$AP$26,$H$24,FALSE)*$AK50))</f>
        <v>1719661.3792728134</v>
      </c>
      <c r="AM50" s="171">
        <f>IF($L$15="",$AK50,IF($L$15&gt;$AJ50,$AK50,HLOOKUP($AJ50-$L$15,CapX!$A$18:$AP$26,$H$24,FALSE)*$AK50))</f>
        <v>2149576.7240910167</v>
      </c>
      <c r="AN50" s="171">
        <f>IF($L$16="",$AK50,IF($L$16&gt;$AJ50,$AK50,HLOOKUP($AJ50-$L$16,CapX!$A$18:$AP$26,$H$24,FALSE)*$AK50))</f>
        <v>3009407.4137274232</v>
      </c>
      <c r="AO50" s="136">
        <f>IF($L$17="",$AK50,IF($L$17&gt;$AJ50,$AK50,HLOOKUP($AJ50-$L$17,CapX!$A$18:$AP$26,$H$24,FALSE)*$AK50))</f>
        <v>1719661.3792728134</v>
      </c>
      <c r="AP50" s="171">
        <f>IF($L$18="",$AK50,IF($L$18&gt;$AJ50,$AK50,HLOOKUP($AJ50-$L$18,CapX!$A$18:$AP$26,$H$24,FALSE)*$AK50))</f>
        <v>2149576.7240910167</v>
      </c>
      <c r="AQ50" s="171">
        <f>IF($L$19="",$AK50,IF($L$19&gt;$AJ50,$AK50,HLOOKUP($AJ50-$L$19,CapX!$A$18:$AP$26,$H$24,FALSE)*$AK50))</f>
        <v>4299153.4481820334</v>
      </c>
      <c r="AS50" s="175">
        <v>2024</v>
      </c>
      <c r="AT50" s="171">
        <f t="shared" si="12"/>
        <v>1719661.3792728134</v>
      </c>
      <c r="AU50" s="171">
        <f t="shared" si="13"/>
        <v>2149576.7240910167</v>
      </c>
      <c r="AV50" s="171">
        <f t="shared" si="14"/>
        <v>644013.18653766857</v>
      </c>
      <c r="AW50" s="171">
        <f t="shared" si="15"/>
        <v>68270.556757130689</v>
      </c>
      <c r="AX50" s="136">
        <f t="shared" si="16"/>
        <v>2149576.7240910167</v>
      </c>
      <c r="AY50" s="171">
        <f t="shared" si="17"/>
        <v>0</v>
      </c>
      <c r="BA50" s="202"/>
      <c r="BB50" s="138"/>
      <c r="BC50" s="138"/>
      <c r="BD50" s="138"/>
      <c r="BE50" s="138"/>
      <c r="BF50" s="138"/>
      <c r="BG50" s="138"/>
      <c r="BI50" s="202"/>
      <c r="BJ50" s="138"/>
      <c r="BK50" s="138"/>
      <c r="BL50" s="138"/>
      <c r="BM50" s="138"/>
      <c r="BN50" s="138"/>
      <c r="BO50" s="138"/>
    </row>
    <row r="51" spans="1:67">
      <c r="A51" s="162"/>
      <c r="B51" s="162"/>
      <c r="C51" s="162"/>
      <c r="D51" s="162"/>
      <c r="E51" s="162"/>
      <c r="F51" s="162"/>
      <c r="G51" s="162"/>
      <c r="H51" s="175">
        <v>2025</v>
      </c>
      <c r="I51" s="171">
        <f t="shared" si="18"/>
        <v>4483826.778053578</v>
      </c>
      <c r="J51" s="171">
        <f t="shared" si="5"/>
        <v>4483826.778053578</v>
      </c>
      <c r="K51" s="171">
        <f t="shared" si="5"/>
        <v>234332.6203109186</v>
      </c>
      <c r="L51" s="171">
        <f t="shared" si="5"/>
        <v>0</v>
      </c>
      <c r="M51" s="171">
        <f t="shared" si="5"/>
        <v>2837516.2328559989</v>
      </c>
      <c r="N51" s="171">
        <f t="shared" si="5"/>
        <v>0</v>
      </c>
      <c r="O51" s="162"/>
      <c r="P51" s="162"/>
      <c r="Q51" s="162"/>
      <c r="R51" s="162"/>
      <c r="S51" s="175">
        <v>2025</v>
      </c>
      <c r="T51" s="196">
        <f>HLOOKUP($S51,CapX!$A$11:$AP$14,2,FALSE)</f>
        <v>4115776.3629939472</v>
      </c>
      <c r="U51" s="196">
        <f>IF($K$14="",$T51,IF($K$14&gt;$S51,$T51,HLOOKUP($S51-$K$14,CapX!$A$18:$AP$26,$H$24,FALSE)*$T51))</f>
        <v>1646310.5451975791</v>
      </c>
      <c r="V51" s="171">
        <f>IF($K$15="",$T51,IF($K$15&gt;$S51,$T51,HLOOKUP($S51-$K$15,CapX!$A$18:$AP$26,$H$24,FALSE)*$T51))</f>
        <v>1646310.5451975791</v>
      </c>
      <c r="W51" s="171">
        <f>IF($K$16="",$T51,IF($K$16&gt;$S51,$T51,HLOOKUP($S51-$K$16,CapX!$A$18:$AP$26,$H$24,FALSE)*$T51))</f>
        <v>2469465.8177963682</v>
      </c>
      <c r="X51" s="171">
        <f>IF($K$17="",$T51,IF($K$17&gt;$S51,$T51,HLOOKUP($S51-$K$17,CapX!$A$18:$AP$26,$H$24,FALSE)*$T51))</f>
        <v>1646310.5451975791</v>
      </c>
      <c r="Y51" s="171">
        <f>IF($K$18="",$T51,IF($K$18&gt;$S51,$T51,HLOOKUP($S51-$K$18,CapX!$A$18:$AP$26,$H$24,FALSE)*$T51))</f>
        <v>1646310.5451975791</v>
      </c>
      <c r="Z51" s="171">
        <f>IF($K$19="",$T51,IF($K$19&gt;$S51,$T51,HLOOKUP($S51-$K$19,CapX!$A$18:$AP$26,$H$24,FALSE)*$T51))</f>
        <v>4115776.3629939472</v>
      </c>
      <c r="AB51" s="175">
        <v>2025</v>
      </c>
      <c r="AC51" s="171">
        <f t="shared" si="6"/>
        <v>1646310.5451975791</v>
      </c>
      <c r="AD51" s="171">
        <f t="shared" si="7"/>
        <v>1646310.5451975791</v>
      </c>
      <c r="AE51" s="171">
        <f t="shared" si="8"/>
        <v>65358.528644343889</v>
      </c>
      <c r="AF51" s="171">
        <f t="shared" si="9"/>
        <v>0</v>
      </c>
      <c r="AG51" s="136">
        <f t="shared" si="10"/>
        <v>0</v>
      </c>
      <c r="AH51" s="171">
        <f t="shared" si="11"/>
        <v>0</v>
      </c>
      <c r="AJ51" s="175">
        <v>2025</v>
      </c>
      <c r="AK51" s="171">
        <f>HLOOKUP($S51,CapX!$A$11:$AP$14,3,FALSE)</f>
        <v>7093790.5821399968</v>
      </c>
      <c r="AL51" s="171">
        <f>IF($L$14="",$AK51,IF($L$14&gt;$AJ51,$AK51,HLOOKUP($AJ51-$L$14,CapX!$A$18:$AP$26,$H$24,FALSE)*$AK51))</f>
        <v>2837516.2328559989</v>
      </c>
      <c r="AM51" s="171">
        <f>IF($L$15="",$AK51,IF($L$15&gt;$AJ51,$AK51,HLOOKUP($AJ51-$L$15,CapX!$A$18:$AP$26,$H$24,FALSE)*$AK51))</f>
        <v>2837516.2328559989</v>
      </c>
      <c r="AN51" s="171">
        <f>IF($L$16="",$AK51,IF($L$16&gt;$AJ51,$AK51,HLOOKUP($AJ51-$L$16,CapX!$A$18:$AP$26,$H$24,FALSE)*$AK51))</f>
        <v>4256274.3492839979</v>
      </c>
      <c r="AO51" s="136">
        <f>IF($L$17="",$AK51,IF($L$17&gt;$AJ51,$AK51,HLOOKUP($AJ51-$L$17,CapX!$A$18:$AP$26,$H$24,FALSE)*$AK51))</f>
        <v>2837516.2328559989</v>
      </c>
      <c r="AP51" s="171">
        <f>IF($L$18="",$AK51,IF($L$18&gt;$AJ51,$AK51,HLOOKUP($AJ51-$L$18,CapX!$A$18:$AP$26,$H$24,FALSE)*$AK51))</f>
        <v>2837516.2328559989</v>
      </c>
      <c r="AQ51" s="171">
        <f>IF($L$19="",$AK51,IF($L$19&gt;$AJ51,$AK51,HLOOKUP($AJ51-$L$19,CapX!$A$18:$AP$26,$H$24,FALSE)*$AK51))</f>
        <v>7093790.5821399968</v>
      </c>
      <c r="AS51" s="175">
        <v>2025</v>
      </c>
      <c r="AT51" s="171">
        <f t="shared" si="12"/>
        <v>2837516.2328559989</v>
      </c>
      <c r="AU51" s="171">
        <f t="shared" si="13"/>
        <v>2837516.2328559989</v>
      </c>
      <c r="AV51" s="171">
        <f t="shared" si="14"/>
        <v>168974.09166657471</v>
      </c>
      <c r="AW51" s="171">
        <f t="shared" si="15"/>
        <v>0</v>
      </c>
      <c r="AX51" s="136">
        <f t="shared" si="16"/>
        <v>2837516.2328559989</v>
      </c>
      <c r="AY51" s="171">
        <f t="shared" si="17"/>
        <v>0</v>
      </c>
      <c r="BA51" s="202"/>
      <c r="BB51" s="138"/>
      <c r="BC51" s="138"/>
      <c r="BD51" s="138"/>
      <c r="BE51" s="138"/>
      <c r="BF51" s="138"/>
      <c r="BG51" s="138"/>
      <c r="BI51" s="202"/>
      <c r="BJ51" s="138"/>
      <c r="BK51" s="138"/>
      <c r="BL51" s="138"/>
      <c r="BM51" s="138"/>
      <c r="BN51" s="138"/>
      <c r="BO51" s="138"/>
    </row>
    <row r="52" spans="1:67">
      <c r="A52" s="162"/>
      <c r="B52" s="162"/>
      <c r="C52" s="162"/>
      <c r="D52" s="162"/>
      <c r="E52" s="162"/>
      <c r="F52" s="162"/>
      <c r="G52" s="162"/>
      <c r="H52" s="175">
        <v>2026</v>
      </c>
      <c r="I52" s="171">
        <f t="shared" si="18"/>
        <v>7226195.1793312263</v>
      </c>
      <c r="J52" s="171">
        <f t="shared" si="5"/>
        <v>7226195.1793312263</v>
      </c>
      <c r="K52" s="171">
        <f t="shared" si="5"/>
        <v>0</v>
      </c>
      <c r="L52" s="171">
        <f t="shared" si="5"/>
        <v>0</v>
      </c>
      <c r="M52" s="171">
        <f t="shared" si="5"/>
        <v>4557385.5413331492</v>
      </c>
      <c r="N52" s="171">
        <f t="shared" si="5"/>
        <v>0</v>
      </c>
      <c r="O52" s="162"/>
      <c r="P52" s="162"/>
      <c r="Q52" s="162"/>
      <c r="R52" s="162"/>
      <c r="S52" s="175">
        <v>2026</v>
      </c>
      <c r="T52" s="196">
        <f>HLOOKUP($S52,CapX!$A$11:$AP$14,2,FALSE)</f>
        <v>6672024.0949951913</v>
      </c>
      <c r="U52" s="196">
        <f>IF($K$14="",$T52,IF($K$14&gt;$S52,$T52,HLOOKUP($S52-$K$14,CapX!$A$18:$AP$26,$H$24,FALSE)*$T52))</f>
        <v>2668809.6379980766</v>
      </c>
      <c r="V52" s="171">
        <f>IF($K$15="",$T52,IF($K$15&gt;$S52,$T52,HLOOKUP($S52-$K$15,CapX!$A$18:$AP$26,$H$24,FALSE)*$T52))</f>
        <v>2668809.6379980766</v>
      </c>
      <c r="W52" s="171">
        <f>IF($K$16="",$T52,IF($K$16&gt;$S52,$T52,HLOOKUP($S52-$K$16,CapX!$A$18:$AP$26,$H$24,FALSE)*$T52))</f>
        <v>3336012.0474975957</v>
      </c>
      <c r="X52" s="171">
        <f>IF($K$17="",$T52,IF($K$17&gt;$S52,$T52,HLOOKUP($S52-$K$17,CapX!$A$18:$AP$26,$H$24,FALSE)*$T52))</f>
        <v>2668809.6379980766</v>
      </c>
      <c r="Y52" s="171">
        <f>IF($K$18="",$T52,IF($K$18&gt;$S52,$T52,HLOOKUP($S52-$K$18,CapX!$A$18:$AP$26,$H$24,FALSE)*$T52))</f>
        <v>2668809.6379980766</v>
      </c>
      <c r="Z52" s="171">
        <f>IF($K$19="",$T52,IF($K$19&gt;$S52,$T52,HLOOKUP($S52-$K$19,CapX!$A$18:$AP$26,$H$24,FALSE)*$T52))</f>
        <v>6672024.0949951913</v>
      </c>
      <c r="AB52" s="175">
        <v>2026</v>
      </c>
      <c r="AC52" s="171">
        <f t="shared" si="6"/>
        <v>2668809.6379980766</v>
      </c>
      <c r="AD52" s="171">
        <f t="shared" si="7"/>
        <v>2668809.6379980766</v>
      </c>
      <c r="AE52" s="171">
        <f t="shared" si="8"/>
        <v>0</v>
      </c>
      <c r="AF52" s="171">
        <f t="shared" si="9"/>
        <v>0</v>
      </c>
      <c r="AG52" s="136">
        <f t="shared" si="10"/>
        <v>0</v>
      </c>
      <c r="AH52" s="171">
        <f t="shared" si="11"/>
        <v>0</v>
      </c>
      <c r="AJ52" s="175">
        <v>2026</v>
      </c>
      <c r="AK52" s="171">
        <f>HLOOKUP($S52,CapX!$A$11:$AP$14,3,FALSE)</f>
        <v>11393463.853332873</v>
      </c>
      <c r="AL52" s="171">
        <f>IF($L$14="",$AK52,IF($L$14&gt;$AJ52,$AK52,HLOOKUP($AJ52-$L$14,CapX!$A$18:$AP$26,$H$24,FALSE)*$AK52))</f>
        <v>4557385.5413331492</v>
      </c>
      <c r="AM52" s="171">
        <f>IF($L$15="",$AK52,IF($L$15&gt;$AJ52,$AK52,HLOOKUP($AJ52-$L$15,CapX!$A$18:$AP$26,$H$24,FALSE)*$AK52))</f>
        <v>4557385.5413331492</v>
      </c>
      <c r="AN52" s="171">
        <f>IF($L$16="",$AK52,IF($L$16&gt;$AJ52,$AK52,HLOOKUP($AJ52-$L$16,CapX!$A$18:$AP$26,$H$24,FALSE)*$AK52))</f>
        <v>5696731.9266664367</v>
      </c>
      <c r="AO52" s="136">
        <f>IF($L$17="",$AK52,IF($L$17&gt;$AJ52,$AK52,HLOOKUP($AJ52-$L$17,CapX!$A$18:$AP$26,$H$24,FALSE)*$AK52))</f>
        <v>4557385.5413331492</v>
      </c>
      <c r="AP52" s="171">
        <f>IF($L$18="",$AK52,IF($L$18&gt;$AJ52,$AK52,HLOOKUP($AJ52-$L$18,CapX!$A$18:$AP$26,$H$24,FALSE)*$AK52))</f>
        <v>4557385.5413331492</v>
      </c>
      <c r="AQ52" s="171">
        <f>IF($L$19="",$AK52,IF($L$19&gt;$AJ52,$AK52,HLOOKUP($AJ52-$L$19,CapX!$A$18:$AP$26,$H$24,FALSE)*$AK52))</f>
        <v>11393463.853332873</v>
      </c>
      <c r="AS52" s="175">
        <v>2026</v>
      </c>
      <c r="AT52" s="171">
        <f t="shared" si="12"/>
        <v>4557385.5413331492</v>
      </c>
      <c r="AU52" s="171">
        <f t="shared" si="13"/>
        <v>4557385.5413331492</v>
      </c>
      <c r="AV52" s="171">
        <f t="shared" si="14"/>
        <v>0</v>
      </c>
      <c r="AW52" s="171">
        <f t="shared" si="15"/>
        <v>0</v>
      </c>
      <c r="AX52" s="136">
        <f t="shared" si="16"/>
        <v>4557385.5413331492</v>
      </c>
      <c r="AY52" s="171">
        <f t="shared" si="17"/>
        <v>0</v>
      </c>
      <c r="BA52" s="202"/>
      <c r="BB52" s="138"/>
      <c r="BC52" s="138"/>
      <c r="BD52" s="138"/>
      <c r="BE52" s="138"/>
      <c r="BF52" s="138"/>
      <c r="BG52" s="138"/>
      <c r="BI52" s="202"/>
      <c r="BJ52" s="138"/>
      <c r="BK52" s="138"/>
      <c r="BL52" s="138"/>
      <c r="BM52" s="138"/>
      <c r="BN52" s="138"/>
      <c r="BO52" s="138"/>
    </row>
    <row r="53" spans="1:67">
      <c r="A53" s="162"/>
      <c r="B53" s="162"/>
      <c r="C53" s="162"/>
      <c r="D53" s="162"/>
      <c r="E53" s="162"/>
      <c r="F53" s="162"/>
      <c r="G53" s="162"/>
      <c r="H53" s="175">
        <v>2027</v>
      </c>
      <c r="I53" s="171">
        <f t="shared" si="18"/>
        <v>6392417.9955472574</v>
      </c>
      <c r="J53" s="171">
        <f t="shared" si="5"/>
        <v>4634503.046771761</v>
      </c>
      <c r="K53" s="171">
        <f t="shared" si="5"/>
        <v>0</v>
      </c>
      <c r="L53" s="171">
        <f t="shared" si="5"/>
        <v>0</v>
      </c>
      <c r="M53" s="171">
        <f t="shared" si="5"/>
        <v>1789135.6989954354</v>
      </c>
      <c r="N53" s="171">
        <f t="shared" si="5"/>
        <v>0</v>
      </c>
      <c r="O53" s="162"/>
      <c r="P53" s="162"/>
      <c r="Q53" s="162"/>
      <c r="R53" s="162"/>
      <c r="S53" s="175">
        <v>2027</v>
      </c>
      <c r="T53" s="196">
        <f>HLOOKUP($S53,CapX!$A$11:$AP$14,2,FALSE)</f>
        <v>11508205.741379553</v>
      </c>
      <c r="U53" s="196">
        <f>IF($K$14="",$T53,IF($K$14&gt;$S53,$T53,HLOOKUP($S53-$K$14,CapX!$A$18:$AP$26,$H$24,FALSE)*$T53))</f>
        <v>4603282.2965518218</v>
      </c>
      <c r="V53" s="171">
        <f>IF($K$15="",$T53,IF($K$15&gt;$S53,$T53,HLOOKUP($S53-$K$15,CapX!$A$18:$AP$26,$H$24,FALSE)*$T53))</f>
        <v>4603282.2965518218</v>
      </c>
      <c r="W53" s="171">
        <f>IF($K$16="",$T53,IF($K$16&gt;$S53,$T53,HLOOKUP($S53-$K$16,CapX!$A$18:$AP$26,$H$24,FALSE)*$T53))</f>
        <v>4603282.2965518218</v>
      </c>
      <c r="X53" s="171">
        <f>IF($K$17="",$T53,IF($K$17&gt;$S53,$T53,HLOOKUP($S53-$K$17,CapX!$A$18:$AP$26,$H$24,FALSE)*$T53))</f>
        <v>4603282.2965518218</v>
      </c>
      <c r="Y53" s="171">
        <f>IF($K$18="",$T53,IF($K$18&gt;$S53,$T53,HLOOKUP($S53-$K$18,CapX!$A$18:$AP$26,$H$24,FALSE)*$T53))</f>
        <v>4603282.2965518218</v>
      </c>
      <c r="Z53" s="171">
        <f>IF($K$19="",$T53,IF($K$19&gt;$S53,$T53,HLOOKUP($S53-$K$19,CapX!$A$18:$AP$26,$H$24,FALSE)*$T53))</f>
        <v>11508205.741379553</v>
      </c>
      <c r="AB53" s="175">
        <v>2027</v>
      </c>
      <c r="AC53" s="171">
        <f t="shared" si="6"/>
        <v>4603282.2965518218</v>
      </c>
      <c r="AD53" s="171">
        <f t="shared" si="7"/>
        <v>3337379.6650000708</v>
      </c>
      <c r="AE53" s="171">
        <f t="shared" si="8"/>
        <v>0</v>
      </c>
      <c r="AF53" s="171">
        <f t="shared" si="9"/>
        <v>0</v>
      </c>
      <c r="AG53" s="136">
        <f t="shared" si="10"/>
        <v>0</v>
      </c>
      <c r="AH53" s="171">
        <f t="shared" si="11"/>
        <v>0</v>
      </c>
      <c r="AJ53" s="175">
        <v>2027</v>
      </c>
      <c r="AK53" s="171">
        <f>HLOOKUP($S53,CapX!$A$11:$AP$14,3,FALSE)</f>
        <v>4472839.2474885881</v>
      </c>
      <c r="AL53" s="171">
        <f>IF($L$14="",$AK53,IF($L$14&gt;$AJ53,$AK53,HLOOKUP($AJ53-$L$14,CapX!$A$18:$AP$26,$H$24,FALSE)*$AK53))</f>
        <v>1789135.6989954354</v>
      </c>
      <c r="AM53" s="171">
        <f>IF($L$15="",$AK53,IF($L$15&gt;$AJ53,$AK53,HLOOKUP($AJ53-$L$15,CapX!$A$18:$AP$26,$H$24,FALSE)*$AK53))</f>
        <v>1789135.6989954354</v>
      </c>
      <c r="AN53" s="171">
        <f>IF($L$16="",$AK53,IF($L$16&gt;$AJ53,$AK53,HLOOKUP($AJ53-$L$16,CapX!$A$18:$AP$26,$H$24,FALSE)*$AK53))</f>
        <v>1789135.6989954354</v>
      </c>
      <c r="AO53" s="136">
        <f>IF($L$17="",$AK53,IF($L$17&gt;$AJ53,$AK53,HLOOKUP($AJ53-$L$17,CapX!$A$18:$AP$26,$H$24,FALSE)*$AK53))</f>
        <v>1789135.6989954354</v>
      </c>
      <c r="AP53" s="171">
        <f>IF($L$18="",$AK53,IF($L$18&gt;$AJ53,$AK53,HLOOKUP($AJ53-$L$18,CapX!$A$18:$AP$26,$H$24,FALSE)*$AK53))</f>
        <v>1789135.6989954354</v>
      </c>
      <c r="AQ53" s="171">
        <f>IF($L$19="",$AK53,IF($L$19&gt;$AJ53,$AK53,HLOOKUP($AJ53-$L$19,CapX!$A$18:$AP$26,$H$24,FALSE)*$AK53))</f>
        <v>4472839.2474885881</v>
      </c>
      <c r="AS53" s="175">
        <v>2027</v>
      </c>
      <c r="AT53" s="171">
        <f t="shared" si="12"/>
        <v>1789135.6989954354</v>
      </c>
      <c r="AU53" s="171">
        <f t="shared" si="13"/>
        <v>1297123.3817716907</v>
      </c>
      <c r="AV53" s="171">
        <f t="shared" si="14"/>
        <v>0</v>
      </c>
      <c r="AW53" s="171">
        <f t="shared" si="15"/>
        <v>0</v>
      </c>
      <c r="AX53" s="136">
        <f t="shared" si="16"/>
        <v>1789135.6989954354</v>
      </c>
      <c r="AY53" s="171">
        <f t="shared" si="17"/>
        <v>0</v>
      </c>
      <c r="BA53" s="202"/>
      <c r="BB53" s="138"/>
      <c r="BC53" s="138"/>
      <c r="BD53" s="138"/>
      <c r="BE53" s="138"/>
      <c r="BF53" s="138"/>
      <c r="BG53" s="138"/>
      <c r="BI53" s="202"/>
      <c r="BJ53" s="138"/>
      <c r="BK53" s="138"/>
      <c r="BL53" s="138"/>
      <c r="BM53" s="138"/>
      <c r="BN53" s="138"/>
      <c r="BO53" s="138"/>
    </row>
    <row r="54" spans="1:67">
      <c r="A54" s="162"/>
      <c r="B54" s="162"/>
      <c r="C54" s="162"/>
      <c r="D54" s="162"/>
      <c r="E54" s="162"/>
      <c r="F54" s="162"/>
      <c r="G54" s="162"/>
      <c r="H54" s="175">
        <v>2028</v>
      </c>
      <c r="I54" s="171">
        <f t="shared" si="18"/>
        <v>4758272.8474846818</v>
      </c>
      <c r="J54" s="171">
        <f t="shared" si="5"/>
        <v>2312520.6038775551</v>
      </c>
      <c r="K54" s="171">
        <f t="shared" si="5"/>
        <v>0</v>
      </c>
      <c r="L54" s="171">
        <f t="shared" si="5"/>
        <v>0</v>
      </c>
      <c r="M54" s="171">
        <f t="shared" si="5"/>
        <v>3011194.9264366492</v>
      </c>
      <c r="N54" s="171">
        <f t="shared" si="5"/>
        <v>0</v>
      </c>
      <c r="O54" s="162"/>
      <c r="P54" s="162"/>
      <c r="Q54" s="162"/>
      <c r="R54" s="162"/>
      <c r="S54" s="175">
        <v>2028</v>
      </c>
      <c r="T54" s="196">
        <f>HLOOKUP($S54,CapX!$A$11:$AP$14,2,FALSE)</f>
        <v>4367694.8026200812</v>
      </c>
      <c r="U54" s="196">
        <f>IF($K$14="",$T54,IF($K$14&gt;$S54,$T54,HLOOKUP($S54-$K$14,CapX!$A$18:$AP$26,$H$24,FALSE)*$T54))</f>
        <v>1747077.9210480326</v>
      </c>
      <c r="V54" s="171">
        <f>IF($K$15="",$T54,IF($K$15&gt;$S54,$T54,HLOOKUP($S54-$K$15,CapX!$A$18:$AP$26,$H$24,FALSE)*$T54))</f>
        <v>1747077.9210480326</v>
      </c>
      <c r="W54" s="171">
        <f>IF($K$16="",$T54,IF($K$16&gt;$S54,$T54,HLOOKUP($S54-$K$16,CapX!$A$18:$AP$26,$H$24,FALSE)*$T54))</f>
        <v>1747077.9210480326</v>
      </c>
      <c r="X54" s="171">
        <f>IF($K$17="",$T54,IF($K$17&gt;$S54,$T54,HLOOKUP($S54-$K$17,CapX!$A$18:$AP$26,$H$24,FALSE)*$T54))</f>
        <v>1747077.9210480326</v>
      </c>
      <c r="Y54" s="171">
        <f>IF($K$18="",$T54,IF($K$18&gt;$S54,$T54,HLOOKUP($S54-$K$18,CapX!$A$18:$AP$26,$H$24,FALSE)*$T54))</f>
        <v>1747077.9210480326</v>
      </c>
      <c r="Z54" s="171">
        <f>IF($K$19="",$T54,IF($K$19&gt;$S54,$T54,HLOOKUP($S54-$K$19,CapX!$A$18:$AP$26,$H$24,FALSE)*$T54))</f>
        <v>4367694.8026200812</v>
      </c>
      <c r="AB54" s="175">
        <v>2028</v>
      </c>
      <c r="AC54" s="171">
        <f t="shared" si="6"/>
        <v>1747077.9210480326</v>
      </c>
      <c r="AD54" s="171">
        <f t="shared" si="7"/>
        <v>849079.86962934386</v>
      </c>
      <c r="AE54" s="171">
        <f t="shared" si="8"/>
        <v>0</v>
      </c>
      <c r="AF54" s="171">
        <f t="shared" si="9"/>
        <v>0</v>
      </c>
      <c r="AG54" s="136">
        <f t="shared" si="10"/>
        <v>0</v>
      </c>
      <c r="AH54" s="171">
        <f t="shared" si="11"/>
        <v>0</v>
      </c>
      <c r="AJ54" s="175">
        <v>2028</v>
      </c>
      <c r="AK54" s="171">
        <f>HLOOKUP($S54,CapX!$A$11:$AP$14,3,FALSE)</f>
        <v>7527987.3160916222</v>
      </c>
      <c r="AL54" s="171">
        <f>IF($L$14="",$AK54,IF($L$14&gt;$AJ54,$AK54,HLOOKUP($AJ54-$L$14,CapX!$A$18:$AP$26,$H$24,FALSE)*$AK54))</f>
        <v>3011194.9264366492</v>
      </c>
      <c r="AM54" s="171">
        <f>IF($L$15="",$AK54,IF($L$15&gt;$AJ54,$AK54,HLOOKUP($AJ54-$L$15,CapX!$A$18:$AP$26,$H$24,FALSE)*$AK54))</f>
        <v>3011194.9264366492</v>
      </c>
      <c r="AN54" s="171">
        <f>IF($L$16="",$AK54,IF($L$16&gt;$AJ54,$AK54,HLOOKUP($AJ54-$L$16,CapX!$A$18:$AP$26,$H$24,FALSE)*$AK54))</f>
        <v>3011194.9264366492</v>
      </c>
      <c r="AO54" s="136">
        <f>IF($L$17="",$AK54,IF($L$17&gt;$AJ54,$AK54,HLOOKUP($AJ54-$L$17,CapX!$A$18:$AP$26,$H$24,FALSE)*$AK54))</f>
        <v>3011194.9264366492</v>
      </c>
      <c r="AP54" s="171">
        <f>IF($L$18="",$AK54,IF($L$18&gt;$AJ54,$AK54,HLOOKUP($AJ54-$L$18,CapX!$A$18:$AP$26,$H$24,FALSE)*$AK54))</f>
        <v>3011194.9264366492</v>
      </c>
      <c r="AQ54" s="171">
        <f>IF($L$19="",$AK54,IF($L$19&gt;$AJ54,$AK54,HLOOKUP($AJ54-$L$19,CapX!$A$18:$AP$26,$H$24,FALSE)*$AK54))</f>
        <v>7527987.3160916222</v>
      </c>
      <c r="AS54" s="175">
        <v>2028</v>
      </c>
      <c r="AT54" s="171">
        <f t="shared" si="12"/>
        <v>3011194.9264366492</v>
      </c>
      <c r="AU54" s="171">
        <f t="shared" si="13"/>
        <v>1463440.7342482114</v>
      </c>
      <c r="AV54" s="171">
        <f t="shared" si="14"/>
        <v>0</v>
      </c>
      <c r="AW54" s="171">
        <f t="shared" si="15"/>
        <v>0</v>
      </c>
      <c r="AX54" s="136">
        <f t="shared" si="16"/>
        <v>3011194.9264366492</v>
      </c>
      <c r="AY54" s="171">
        <f t="shared" si="17"/>
        <v>0</v>
      </c>
      <c r="BA54" s="202"/>
      <c r="BB54" s="138"/>
      <c r="BC54" s="138"/>
      <c r="BD54" s="138"/>
      <c r="BE54" s="138"/>
      <c r="BF54" s="138"/>
      <c r="BG54" s="138"/>
      <c r="BI54" s="202"/>
      <c r="BJ54" s="138"/>
      <c r="BK54" s="138"/>
      <c r="BL54" s="138"/>
      <c r="BM54" s="138"/>
      <c r="BN54" s="138"/>
      <c r="BO54" s="138"/>
    </row>
    <row r="55" spans="1:67">
      <c r="A55" s="162"/>
      <c r="B55" s="162"/>
      <c r="C55" s="162"/>
      <c r="D55" s="162"/>
      <c r="E55" s="162"/>
      <c r="F55" s="162"/>
      <c r="G55" s="162"/>
      <c r="H55" s="175">
        <v>2029</v>
      </c>
      <c r="I55" s="171">
        <f t="shared" si="18"/>
        <v>5559659.6970541067</v>
      </c>
      <c r="J55" s="171">
        <f t="shared" si="5"/>
        <v>1641058.1726476948</v>
      </c>
      <c r="K55" s="171">
        <f t="shared" si="5"/>
        <v>0</v>
      </c>
      <c r="L55" s="171">
        <f t="shared" si="5"/>
        <v>0</v>
      </c>
      <c r="M55" s="171">
        <f t="shared" si="5"/>
        <v>3506342.1467716256</v>
      </c>
      <c r="N55" s="171">
        <f t="shared" si="5"/>
        <v>0</v>
      </c>
      <c r="O55" s="162"/>
      <c r="P55" s="162"/>
      <c r="Q55" s="162"/>
      <c r="R55" s="162"/>
      <c r="S55" s="175">
        <v>2029</v>
      </c>
      <c r="T55" s="196">
        <f>HLOOKUP($S55,CapX!$A$11:$AP$14,2,FALSE)</f>
        <v>7080405.3458016571</v>
      </c>
      <c r="U55" s="196">
        <f>IF($K$14="",$T55,IF($K$14&gt;$S55,$T55,HLOOKUP($S55-$K$14,CapX!$A$18:$AP$26,$H$24,FALSE)*$T55))</f>
        <v>2832162.138320663</v>
      </c>
      <c r="V55" s="171">
        <f>IF($K$15="",$T55,IF($K$15&gt;$S55,$T55,HLOOKUP($S55-$K$15,CapX!$A$18:$AP$26,$H$24,FALSE)*$T55))</f>
        <v>2832162.138320663</v>
      </c>
      <c r="W55" s="171">
        <f>IF($K$16="",$T55,IF($K$16&gt;$S55,$T55,HLOOKUP($S55-$K$16,CapX!$A$18:$AP$26,$H$24,FALSE)*$T55))</f>
        <v>2832162.138320663</v>
      </c>
      <c r="X55" s="171">
        <f>IF($K$17="",$T55,IF($K$17&gt;$S55,$T55,HLOOKUP($S55-$K$17,CapX!$A$18:$AP$26,$H$24,FALSE)*$T55))</f>
        <v>2832162.138320663</v>
      </c>
      <c r="Y55" s="171">
        <f>IF($K$18="",$T55,IF($K$18&gt;$S55,$T55,HLOOKUP($S55-$K$18,CapX!$A$18:$AP$26,$H$24,FALSE)*$T55))</f>
        <v>2832162.138320663</v>
      </c>
      <c r="Z55" s="171">
        <f>IF($K$19="",$T55,IF($K$19&gt;$S55,$T55,HLOOKUP($S55-$K$19,CapX!$A$18:$AP$26,$H$24,FALSE)*$T55))</f>
        <v>7080405.3458016571</v>
      </c>
      <c r="AB55" s="175">
        <v>2029</v>
      </c>
      <c r="AC55" s="196">
        <f t="shared" si="6"/>
        <v>2053317.5502824807</v>
      </c>
      <c r="AD55" s="171">
        <f t="shared" si="7"/>
        <v>606082.69760062185</v>
      </c>
      <c r="AE55" s="171">
        <f t="shared" si="8"/>
        <v>0</v>
      </c>
      <c r="AF55" s="171">
        <f t="shared" si="9"/>
        <v>0</v>
      </c>
      <c r="AG55" s="136">
        <f t="shared" si="10"/>
        <v>0</v>
      </c>
      <c r="AH55" s="171">
        <f t="shared" si="11"/>
        <v>0</v>
      </c>
      <c r="AJ55" s="175">
        <v>2029</v>
      </c>
      <c r="AK55" s="196">
        <f>HLOOKUP($S55,CapX!$A$11:$AP$14,3,FALSE)</f>
        <v>12090834.988867674</v>
      </c>
      <c r="AL55" s="171">
        <f>IF($L$14="",$AK55,IF($L$14&gt;$AJ55,$AK55,HLOOKUP($AJ55-$L$14,CapX!$A$18:$AP$26,$H$24,FALSE)*$AK55))</f>
        <v>4836333.9955470702</v>
      </c>
      <c r="AM55" s="171">
        <f>IF($L$15="",$AK55,IF($L$15&gt;$AJ55,$AK55,HLOOKUP($AJ55-$L$15,CapX!$A$18:$AP$26,$H$24,FALSE)*$AK55))</f>
        <v>4836333.9955470702</v>
      </c>
      <c r="AN55" s="171">
        <f>IF($L$16="",$AK55,IF($L$16&gt;$AJ55,$AK55,HLOOKUP($AJ55-$L$16,CapX!$A$18:$AP$26,$H$24,FALSE)*$AK55))</f>
        <v>4836333.9955470702</v>
      </c>
      <c r="AO55" s="136">
        <f>IF($L$17="",$AK55,IF($L$17&gt;$AJ55,$AK55,HLOOKUP($AJ55-$L$17,CapX!$A$18:$AP$26,$H$24,FALSE)*$AK55))</f>
        <v>4836333.9955470702</v>
      </c>
      <c r="AP55" s="171">
        <f>IF($L$18="",$AK55,IF($L$18&gt;$AJ55,$AK55,HLOOKUP($AJ55-$L$18,CapX!$A$18:$AP$26,$H$24,FALSE)*$AK55))</f>
        <v>4836333.9955470702</v>
      </c>
      <c r="AQ55" s="171">
        <f>IF($L$19="",$AK55,IF($L$19&gt;$AJ55,$AK55,HLOOKUP($AJ55-$L$19,CapX!$A$18:$AP$26,$H$24,FALSE)*$AK55))</f>
        <v>12090834.988867674</v>
      </c>
      <c r="AS55" s="175">
        <v>2029</v>
      </c>
      <c r="AT55" s="196">
        <f t="shared" si="12"/>
        <v>3506342.1467716256</v>
      </c>
      <c r="AU55" s="171">
        <f t="shared" si="13"/>
        <v>1034975.475047073</v>
      </c>
      <c r="AV55" s="171">
        <f t="shared" si="14"/>
        <v>0</v>
      </c>
      <c r="AW55" s="171">
        <f t="shared" si="15"/>
        <v>0</v>
      </c>
      <c r="AX55" s="136">
        <f t="shared" si="16"/>
        <v>3506342.1467716256</v>
      </c>
      <c r="AY55" s="171">
        <f t="shared" si="17"/>
        <v>0</v>
      </c>
      <c r="BA55" s="202"/>
      <c r="BB55" s="138"/>
      <c r="BC55" s="138"/>
      <c r="BD55" s="138"/>
      <c r="BE55" s="138"/>
      <c r="BF55" s="138"/>
      <c r="BG55" s="138"/>
      <c r="BI55" s="202"/>
      <c r="BJ55" s="138"/>
      <c r="BK55" s="138"/>
      <c r="BL55" s="138"/>
      <c r="BM55" s="138"/>
      <c r="BN55" s="138"/>
      <c r="BO55" s="138"/>
    </row>
    <row r="56" spans="1:67">
      <c r="A56" s="162"/>
      <c r="B56" s="162"/>
      <c r="C56" s="162"/>
      <c r="D56" s="162"/>
      <c r="E56" s="162"/>
      <c r="F56" s="162"/>
      <c r="G56" s="162"/>
      <c r="H56" s="175">
        <v>2030</v>
      </c>
      <c r="I56" s="171">
        <f t="shared" si="18"/>
        <v>3232226.43772774</v>
      </c>
      <c r="J56" s="171">
        <f t="shared" si="5"/>
        <v>264031.66579792445</v>
      </c>
      <c r="K56" s="171">
        <f t="shared" si="5"/>
        <v>0</v>
      </c>
      <c r="L56" s="171">
        <f t="shared" si="5"/>
        <v>0</v>
      </c>
      <c r="M56" s="171">
        <f t="shared" si="5"/>
        <v>904648.55568013759</v>
      </c>
      <c r="N56" s="171">
        <f t="shared" si="5"/>
        <v>0</v>
      </c>
      <c r="O56" s="162"/>
      <c r="P56" s="162"/>
      <c r="Q56" s="162"/>
      <c r="R56" s="162"/>
      <c r="S56" s="175">
        <v>2030</v>
      </c>
      <c r="T56" s="196">
        <f>HLOOKUP($S56,CapX!$A$11:$AP$14,2,FALSE)</f>
        <v>11973137.253331287</v>
      </c>
      <c r="U56" s="196">
        <f>IF($K$14="",$T56,IF($K$14&gt;$S56,$T56,HLOOKUP($S56-$K$14,CapX!$A$18:$AP$26,$H$24,FALSE)*$T56))</f>
        <v>4789254.9013325153</v>
      </c>
      <c r="V56" s="171">
        <f>IF($K$15="",$T56,IF($K$15&gt;$S56,$T56,HLOOKUP($S56-$K$15,CapX!$A$18:$AP$26,$H$24,FALSE)*$T56))</f>
        <v>4789254.9013325153</v>
      </c>
      <c r="W56" s="171">
        <f>IF($K$16="",$T56,IF($K$16&gt;$S56,$T56,HLOOKUP($S56-$K$16,CapX!$A$18:$AP$26,$H$24,FALSE)*$T56))</f>
        <v>4789254.9013325153</v>
      </c>
      <c r="X56" s="171">
        <f>IF($K$17="",$T56,IF($K$17&gt;$S56,$T56,HLOOKUP($S56-$K$17,CapX!$A$18:$AP$26,$H$24,FALSE)*$T56))</f>
        <v>4789254.9013325153</v>
      </c>
      <c r="Y56" s="171">
        <f>IF($K$18="",$T56,IF($K$18&gt;$S56,$T56,HLOOKUP($S56-$K$18,CapX!$A$18:$AP$26,$H$24,FALSE)*$T56))</f>
        <v>4789254.9013325153</v>
      </c>
      <c r="Z56" s="171">
        <f>IF($K$19="",$T56,IF($K$19&gt;$S56,$T56,HLOOKUP($S56-$K$19,CapX!$A$18:$AP$26,$H$24,FALSE)*$T56))</f>
        <v>11973137.253331287</v>
      </c>
      <c r="AB56" s="175">
        <v>2030</v>
      </c>
      <c r="AC56" s="196">
        <f t="shared" si="6"/>
        <v>2327577.8820476024</v>
      </c>
      <c r="AD56" s="171">
        <f t="shared" si="7"/>
        <v>190133.41958290085</v>
      </c>
      <c r="AE56" s="171">
        <f t="shared" si="8"/>
        <v>0</v>
      </c>
      <c r="AF56" s="171">
        <f t="shared" si="9"/>
        <v>0</v>
      </c>
      <c r="AG56" s="136">
        <f t="shared" si="10"/>
        <v>0</v>
      </c>
      <c r="AH56" s="171">
        <f t="shared" si="11"/>
        <v>0</v>
      </c>
      <c r="AJ56" s="175">
        <v>2030</v>
      </c>
      <c r="AK56" s="196">
        <f>HLOOKUP($S56,CapX!$A$11:$AP$14,3,FALSE)</f>
        <v>4653541.9530871278</v>
      </c>
      <c r="AL56" s="171">
        <f>IF($L$14="",$AK56,IF($L$14&gt;$AJ56,$AK56,HLOOKUP($AJ56-$L$14,CapX!$A$18:$AP$26,$H$24,FALSE)*$AK56))</f>
        <v>1861416.7812348511</v>
      </c>
      <c r="AM56" s="171">
        <f>IF($L$15="",$AK56,IF($L$15&gt;$AJ56,$AK56,HLOOKUP($AJ56-$L$15,CapX!$A$18:$AP$26,$H$24,FALSE)*$AK56))</f>
        <v>1861416.7812348511</v>
      </c>
      <c r="AN56" s="171">
        <f>IF($L$16="",$AK56,IF($L$16&gt;$AJ56,$AK56,HLOOKUP($AJ56-$L$16,CapX!$A$18:$AP$26,$H$24,FALSE)*$AK56))</f>
        <v>1861416.7812348511</v>
      </c>
      <c r="AO56" s="136">
        <f>IF($L$17="",$AK56,IF($L$17&gt;$AJ56,$AK56,HLOOKUP($AJ56-$L$17,CapX!$A$18:$AP$26,$H$24,FALSE)*$AK56))</f>
        <v>1861416.7812348511</v>
      </c>
      <c r="AP56" s="171">
        <f>IF($L$18="",$AK56,IF($L$18&gt;$AJ56,$AK56,HLOOKUP($AJ56-$L$18,CapX!$A$18:$AP$26,$H$24,FALSE)*$AK56))</f>
        <v>1861416.7812348511</v>
      </c>
      <c r="AQ56" s="171">
        <f>IF($L$19="",$AK56,IF($L$19&gt;$AJ56,$AK56,HLOOKUP($AJ56-$L$19,CapX!$A$18:$AP$26,$H$24,FALSE)*$AK56))</f>
        <v>4653541.9530871278</v>
      </c>
      <c r="AS56" s="175">
        <v>2030</v>
      </c>
      <c r="AT56" s="196">
        <f t="shared" si="12"/>
        <v>904648.55568013759</v>
      </c>
      <c r="AU56" s="171">
        <f t="shared" si="13"/>
        <v>73898.246215023581</v>
      </c>
      <c r="AV56" s="171">
        <f t="shared" si="14"/>
        <v>0</v>
      </c>
      <c r="AW56" s="171">
        <f t="shared" si="15"/>
        <v>0</v>
      </c>
      <c r="AX56" s="136">
        <f t="shared" si="16"/>
        <v>904648.55568013759</v>
      </c>
      <c r="AY56" s="171">
        <f t="shared" si="17"/>
        <v>0</v>
      </c>
      <c r="BA56" s="202"/>
      <c r="BB56" s="138"/>
      <c r="BC56" s="138"/>
      <c r="BD56" s="138"/>
      <c r="BE56" s="138"/>
      <c r="BF56" s="138"/>
      <c r="BG56" s="138"/>
      <c r="BI56" s="202"/>
      <c r="BJ56" s="138"/>
      <c r="BK56" s="138"/>
      <c r="BL56" s="138"/>
      <c r="BM56" s="138"/>
      <c r="BN56" s="138"/>
      <c r="BO56" s="138"/>
    </row>
    <row r="57" spans="1:67">
      <c r="A57" s="162"/>
      <c r="B57" s="162"/>
      <c r="C57" s="162"/>
      <c r="D57" s="162"/>
      <c r="E57" s="162"/>
      <c r="F57" s="162"/>
      <c r="G57" s="162"/>
      <c r="H57" s="175">
        <v>2031</v>
      </c>
      <c r="I57" s="171">
        <f t="shared" si="18"/>
        <v>1059408.5130919355</v>
      </c>
      <c r="J57" s="171">
        <f t="shared" si="5"/>
        <v>0</v>
      </c>
      <c r="K57" s="171">
        <f t="shared" si="5"/>
        <v>0</v>
      </c>
      <c r="L57" s="171">
        <f t="shared" si="5"/>
        <v>0</v>
      </c>
      <c r="M57" s="171">
        <f t="shared" si="5"/>
        <v>670429.30111344368</v>
      </c>
      <c r="N57" s="171">
        <f t="shared" si="5"/>
        <v>0</v>
      </c>
      <c r="O57" s="162"/>
      <c r="P57" s="162"/>
      <c r="Q57" s="162"/>
      <c r="R57" s="162"/>
      <c r="S57" s="175">
        <v>2031</v>
      </c>
      <c r="T57" s="196">
        <f>HLOOKUP($S57,CapX!$A$11:$AP$14,2,FALSE)</f>
        <v>4544149.6726459321</v>
      </c>
      <c r="U57" s="196">
        <f>IF($K$14="",$T57,IF($K$14&gt;$S57,$T57,HLOOKUP($S57-$K$14,CapX!$A$18:$AP$26,$H$24,FALSE)*$T57))</f>
        <v>1817659.8690583729</v>
      </c>
      <c r="V57" s="171">
        <f>IF($K$15="",$T57,IF($K$15&gt;$S57,$T57,HLOOKUP($S57-$K$15,CapX!$A$18:$AP$26,$H$24,FALSE)*$T57))</f>
        <v>1817659.8690583729</v>
      </c>
      <c r="W57" s="171">
        <f>IF($K$16="",$T57,IF($K$16&gt;$S57,$T57,HLOOKUP($S57-$K$16,CapX!$A$18:$AP$26,$H$24,FALSE)*$T57))</f>
        <v>1817659.8690583729</v>
      </c>
      <c r="X57" s="171">
        <f>IF($K$17="",$T57,IF($K$17&gt;$S57,$T57,HLOOKUP($S57-$K$17,CapX!$A$18:$AP$26,$H$24,FALSE)*$T57))</f>
        <v>1817659.8690583729</v>
      </c>
      <c r="Y57" s="171">
        <f>IF($K$18="",$T57,IF($K$18&gt;$S57,$T57,HLOOKUP($S57-$K$18,CapX!$A$18:$AP$26,$H$24,FALSE)*$T57))</f>
        <v>1817659.8690583729</v>
      </c>
      <c r="Z57" s="171">
        <f>IF($K$19="",$T57,IF($K$19&gt;$S57,$T57,HLOOKUP($S57-$K$19,CapX!$A$18:$AP$26,$H$24,FALSE)*$T57))</f>
        <v>4544149.6726459321</v>
      </c>
      <c r="AB57" s="175">
        <v>2031</v>
      </c>
      <c r="AC57" s="196">
        <f t="shared" si="6"/>
        <v>388979.2119784918</v>
      </c>
      <c r="AD57" s="171">
        <f t="shared" si="7"/>
        <v>0</v>
      </c>
      <c r="AE57" s="171">
        <f t="shared" si="8"/>
        <v>0</v>
      </c>
      <c r="AF57" s="171">
        <f t="shared" si="9"/>
        <v>0</v>
      </c>
      <c r="AG57" s="136">
        <f t="shared" si="10"/>
        <v>0</v>
      </c>
      <c r="AH57" s="171">
        <f t="shared" si="11"/>
        <v>0</v>
      </c>
      <c r="AJ57" s="175">
        <v>2031</v>
      </c>
      <c r="AK57" s="196">
        <f>HLOOKUP($S57,CapX!$A$11:$AP$14,3,FALSE)</f>
        <v>7832118.0036617247</v>
      </c>
      <c r="AL57" s="171">
        <f>IF($L$14="",$AK57,IF($L$14&gt;$AJ57,$AK57,HLOOKUP($AJ57-$L$14,CapX!$A$18:$AP$26,$H$24,FALSE)*$AK57))</f>
        <v>3132847.2014646903</v>
      </c>
      <c r="AM57" s="171">
        <f>IF($L$15="",$AK57,IF($L$15&gt;$AJ57,$AK57,HLOOKUP($AJ57-$L$15,CapX!$A$18:$AP$26,$H$24,FALSE)*$AK57))</f>
        <v>3132847.2014646903</v>
      </c>
      <c r="AN57" s="171">
        <f>IF($L$16="",$AK57,IF($L$16&gt;$AJ57,$AK57,HLOOKUP($AJ57-$L$16,CapX!$A$18:$AP$26,$H$24,FALSE)*$AK57))</f>
        <v>3132847.2014646903</v>
      </c>
      <c r="AO57" s="136">
        <f>IF($L$17="",$AK57,IF($L$17&gt;$AJ57,$AK57,HLOOKUP($AJ57-$L$17,CapX!$A$18:$AP$26,$H$24,FALSE)*$AK57))</f>
        <v>3132847.2014646903</v>
      </c>
      <c r="AP57" s="171">
        <f>IF($L$18="",$AK57,IF($L$18&gt;$AJ57,$AK57,HLOOKUP($AJ57-$L$18,CapX!$A$18:$AP$26,$H$24,FALSE)*$AK57))</f>
        <v>3132847.2014646903</v>
      </c>
      <c r="AQ57" s="171">
        <f>IF($L$19="",$AK57,IF($L$19&gt;$AJ57,$AK57,HLOOKUP($AJ57-$L$19,CapX!$A$18:$AP$26,$H$24,FALSE)*$AK57))</f>
        <v>7832118.0036617247</v>
      </c>
      <c r="AS57" s="175">
        <v>2031</v>
      </c>
      <c r="AT57" s="196">
        <f t="shared" si="12"/>
        <v>670429.30111344368</v>
      </c>
      <c r="AU57" s="171">
        <f t="shared" si="13"/>
        <v>0</v>
      </c>
      <c r="AV57" s="171">
        <f t="shared" si="14"/>
        <v>0</v>
      </c>
      <c r="AW57" s="171">
        <f t="shared" si="15"/>
        <v>0</v>
      </c>
      <c r="AX57" s="136">
        <f t="shared" si="16"/>
        <v>670429.30111344368</v>
      </c>
      <c r="AY57" s="171">
        <f t="shared" si="17"/>
        <v>0</v>
      </c>
      <c r="BA57" s="202"/>
      <c r="BB57" s="138"/>
      <c r="BC57" s="138"/>
      <c r="BD57" s="138"/>
      <c r="BE57" s="138"/>
      <c r="BF57" s="138"/>
      <c r="BG57" s="138"/>
      <c r="BI57" s="202"/>
      <c r="BJ57" s="138"/>
      <c r="BK57" s="138"/>
      <c r="BL57" s="138"/>
      <c r="BM57" s="138"/>
      <c r="BN57" s="138"/>
      <c r="BO57" s="138"/>
    </row>
    <row r="58" spans="1:67">
      <c r="A58" s="162"/>
      <c r="B58" s="162"/>
      <c r="C58" s="162"/>
      <c r="D58" s="162"/>
      <c r="E58" s="162"/>
      <c r="F58" s="162"/>
      <c r="G58" s="162"/>
      <c r="H58" s="175">
        <v>2032</v>
      </c>
      <c r="I58" s="171">
        <f t="shared" si="18"/>
        <v>316738.64409373677</v>
      </c>
      <c r="J58" s="171">
        <f t="shared" si="5"/>
        <v>0</v>
      </c>
      <c r="K58" s="171">
        <f t="shared" si="5"/>
        <v>0</v>
      </c>
      <c r="L58" s="171">
        <f t="shared" si="5"/>
        <v>0</v>
      </c>
      <c r="M58" s="171">
        <f t="shared" si="5"/>
        <v>199759.35899199671</v>
      </c>
      <c r="N58" s="171">
        <f t="shared" si="5"/>
        <v>0</v>
      </c>
      <c r="O58" s="162"/>
      <c r="P58" s="162"/>
      <c r="Q58" s="162"/>
      <c r="R58" s="162"/>
      <c r="S58" s="175">
        <v>2032</v>
      </c>
      <c r="T58" s="196">
        <f>HLOOKUP($S58,CapX!$A$11:$AP$14,2,FALSE)</f>
        <v>7366453.721772044</v>
      </c>
      <c r="U58" s="196">
        <f>IF($K$14="",$T58,IF($K$14&gt;$S58,$T58,HLOOKUP($S58-$K$14,CapX!$A$18:$AP$26,$H$24,FALSE)*$T58))</f>
        <v>2946581.4887088179</v>
      </c>
      <c r="V58" s="171">
        <f>IF($K$15="",$T58,IF($K$15&gt;$S58,$T58,HLOOKUP($S58-$K$15,CapX!$A$18:$AP$26,$H$24,FALSE)*$T58))</f>
        <v>2946581.4887088179</v>
      </c>
      <c r="W58" s="171">
        <f>IF($K$16="",$T58,IF($K$16&gt;$S58,$T58,HLOOKUP($S58-$K$16,CapX!$A$18:$AP$26,$H$24,FALSE)*$T58))</f>
        <v>2946581.4887088179</v>
      </c>
      <c r="X58" s="171">
        <f>IF($K$17="",$T58,IF($K$17&gt;$S58,$T58,HLOOKUP($S58-$K$17,CapX!$A$18:$AP$26,$H$24,FALSE)*$T58))</f>
        <v>2946581.4887088179</v>
      </c>
      <c r="Y58" s="171">
        <f>IF($K$18="",$T58,IF($K$18&gt;$S58,$T58,HLOOKUP($S58-$K$18,CapX!$A$18:$AP$26,$H$24,FALSE)*$T58))</f>
        <v>2946581.4887088179</v>
      </c>
      <c r="Z58" s="171">
        <f>IF($K$19="",$T58,IF($K$19&gt;$S58,$T58,HLOOKUP($S58-$K$19,CapX!$A$18:$AP$26,$H$24,FALSE)*$T58))</f>
        <v>7366453.721772044</v>
      </c>
      <c r="AB58" s="175">
        <v>2032</v>
      </c>
      <c r="AC58" s="196">
        <f t="shared" si="6"/>
        <v>116979.28510174007</v>
      </c>
      <c r="AD58" s="171">
        <f t="shared" si="7"/>
        <v>0</v>
      </c>
      <c r="AE58" s="171">
        <f t="shared" si="8"/>
        <v>0</v>
      </c>
      <c r="AF58" s="171">
        <f t="shared" si="9"/>
        <v>0</v>
      </c>
      <c r="AG58" s="136">
        <f t="shared" si="10"/>
        <v>0</v>
      </c>
      <c r="AH58" s="171">
        <f t="shared" si="11"/>
        <v>0</v>
      </c>
      <c r="AJ58" s="175">
        <v>2032</v>
      </c>
      <c r="AK58" s="196">
        <f>HLOOKUP($S58,CapX!$A$11:$AP$14,3,FALSE)</f>
        <v>12579304.722417928</v>
      </c>
      <c r="AL58" s="171">
        <f>IF($L$14="",$AK58,IF($L$14&gt;$AJ58,$AK58,HLOOKUP($AJ58-$L$14,CapX!$A$18:$AP$26,$H$24,FALSE)*$AK58))</f>
        <v>5031721.8889671713</v>
      </c>
      <c r="AM58" s="171">
        <f>IF($L$15="",$AK58,IF($L$15&gt;$AJ58,$AK58,HLOOKUP($AJ58-$L$15,CapX!$A$18:$AP$26,$H$24,FALSE)*$AK58))</f>
        <v>5031721.8889671713</v>
      </c>
      <c r="AN58" s="171">
        <f>IF($L$16="",$AK58,IF($L$16&gt;$AJ58,$AK58,HLOOKUP($AJ58-$L$16,CapX!$A$18:$AP$26,$H$24,FALSE)*$AK58))</f>
        <v>5031721.8889671713</v>
      </c>
      <c r="AO58" s="136">
        <f>IF($L$17="",$AK58,IF($L$17&gt;$AJ58,$AK58,HLOOKUP($AJ58-$L$17,CapX!$A$18:$AP$26,$H$24,FALSE)*$AK58))</f>
        <v>5031721.8889671713</v>
      </c>
      <c r="AP58" s="171">
        <f>IF($L$18="",$AK58,IF($L$18&gt;$AJ58,$AK58,HLOOKUP($AJ58-$L$18,CapX!$A$18:$AP$26,$H$24,FALSE)*$AK58))</f>
        <v>5031721.8889671713</v>
      </c>
      <c r="AQ58" s="171">
        <f>IF($L$19="",$AK58,IF($L$19&gt;$AJ58,$AK58,HLOOKUP($AJ58-$L$19,CapX!$A$18:$AP$26,$H$24,FALSE)*$AK58))</f>
        <v>12579304.722417928</v>
      </c>
      <c r="AS58" s="175">
        <v>2032</v>
      </c>
      <c r="AT58" s="196">
        <f t="shared" si="12"/>
        <v>199759.35899199671</v>
      </c>
      <c r="AU58" s="171">
        <f t="shared" si="13"/>
        <v>0</v>
      </c>
      <c r="AV58" s="171">
        <f t="shared" si="14"/>
        <v>0</v>
      </c>
      <c r="AW58" s="171">
        <f t="shared" si="15"/>
        <v>0</v>
      </c>
      <c r="AX58" s="136">
        <f t="shared" si="16"/>
        <v>199759.35899199671</v>
      </c>
      <c r="AY58" s="171">
        <f t="shared" si="17"/>
        <v>0</v>
      </c>
      <c r="BA58" s="202"/>
      <c r="BB58" s="138"/>
      <c r="BC58" s="138"/>
      <c r="BD58" s="138"/>
      <c r="BE58" s="138"/>
      <c r="BF58" s="138"/>
      <c r="BG58" s="138"/>
      <c r="BI58" s="202"/>
      <c r="BJ58" s="138"/>
      <c r="BK58" s="138"/>
      <c r="BL58" s="138"/>
      <c r="BM58" s="138"/>
      <c r="BN58" s="138"/>
      <c r="BO58" s="138"/>
    </row>
    <row r="59" spans="1:67">
      <c r="A59" s="162"/>
      <c r="B59" s="162"/>
      <c r="C59" s="162"/>
      <c r="D59" s="162"/>
      <c r="E59" s="162"/>
      <c r="F59" s="162"/>
      <c r="G59" s="162"/>
      <c r="H59" s="175">
        <v>2033</v>
      </c>
      <c r="I59" s="171">
        <f t="shared" si="18"/>
        <v>0</v>
      </c>
      <c r="J59" s="171">
        <f t="shared" si="5"/>
        <v>0</v>
      </c>
      <c r="K59" s="171">
        <f t="shared" si="5"/>
        <v>0</v>
      </c>
      <c r="L59" s="171">
        <f t="shared" si="5"/>
        <v>0</v>
      </c>
      <c r="M59" s="171">
        <f t="shared" si="5"/>
        <v>0</v>
      </c>
      <c r="N59" s="171">
        <f t="shared" si="5"/>
        <v>0</v>
      </c>
      <c r="O59" s="162"/>
      <c r="P59" s="162"/>
      <c r="Q59" s="162"/>
      <c r="R59" s="162"/>
      <c r="S59" s="175">
        <v>2033</v>
      </c>
      <c r="T59" s="196">
        <f>HLOOKUP($S59,CapX!$A$11:$AP$14,2,FALSE)</f>
        <v>12456851.998365872</v>
      </c>
      <c r="U59" s="196">
        <f>IF($K$14="",$T59,IF($K$14&gt;$S59,$T59,HLOOKUP($S59-$K$14,CapX!$A$18:$AP$26,$H$24,FALSE)*$T59))</f>
        <v>4982740.7993463492</v>
      </c>
      <c r="V59" s="171">
        <f>IF($K$15="",$T59,IF($K$15&gt;$S59,$T59,HLOOKUP($S59-$K$15,CapX!$A$18:$AP$26,$H$24,FALSE)*$T59))</f>
        <v>4982740.7993463492</v>
      </c>
      <c r="W59" s="171">
        <f>IF($K$16="",$T59,IF($K$16&gt;$S59,$T59,HLOOKUP($S59-$K$16,CapX!$A$18:$AP$26,$H$24,FALSE)*$T59))</f>
        <v>4982740.7993463492</v>
      </c>
      <c r="X59" s="171">
        <f>IF($K$17="",$T59,IF($K$17&gt;$S59,$T59,HLOOKUP($S59-$K$17,CapX!$A$18:$AP$26,$H$24,FALSE)*$T59))</f>
        <v>4982740.7993463492</v>
      </c>
      <c r="Y59" s="171">
        <f>IF($K$18="",$T59,IF($K$18&gt;$S59,$T59,HLOOKUP($S59-$K$18,CapX!$A$18:$AP$26,$H$24,FALSE)*$T59))</f>
        <v>4982740.7993463492</v>
      </c>
      <c r="Z59" s="171">
        <f>IF($K$19="",$T59,IF($K$19&gt;$S59,$T59,HLOOKUP($S59-$K$19,CapX!$A$18:$AP$26,$H$24,FALSE)*$T59))</f>
        <v>12456851.998365872</v>
      </c>
      <c r="AB59" s="175">
        <v>2033</v>
      </c>
      <c r="AC59" s="196">
        <f t="shared" si="6"/>
        <v>0</v>
      </c>
      <c r="AD59" s="171">
        <f t="shared" si="7"/>
        <v>0</v>
      </c>
      <c r="AE59" s="171">
        <f t="shared" si="8"/>
        <v>0</v>
      </c>
      <c r="AF59" s="171">
        <f t="shared" si="9"/>
        <v>0</v>
      </c>
      <c r="AG59" s="136">
        <f t="shared" si="10"/>
        <v>0</v>
      </c>
      <c r="AH59" s="171">
        <f t="shared" si="11"/>
        <v>0</v>
      </c>
      <c r="AJ59" s="175">
        <v>2033</v>
      </c>
      <c r="AK59" s="196">
        <f>HLOOKUP($S59,CapX!$A$11:$AP$14,3,FALSE)</f>
        <v>4841545.0479918476</v>
      </c>
      <c r="AL59" s="171">
        <f>IF($L$14="",$AK59,IF($L$14&gt;$AJ59,$AK59,HLOOKUP($AJ59-$L$14,CapX!$A$18:$AP$26,$H$24,FALSE)*$AK59))</f>
        <v>1936618.0191967392</v>
      </c>
      <c r="AM59" s="171">
        <f>IF($L$15="",$AK59,IF($L$15&gt;$AJ59,$AK59,HLOOKUP($AJ59-$L$15,CapX!$A$18:$AP$26,$H$24,FALSE)*$AK59))</f>
        <v>1936618.0191967392</v>
      </c>
      <c r="AN59" s="171">
        <f>IF($L$16="",$AK59,IF($L$16&gt;$AJ59,$AK59,HLOOKUP($AJ59-$L$16,CapX!$A$18:$AP$26,$H$24,FALSE)*$AK59))</f>
        <v>1936618.0191967392</v>
      </c>
      <c r="AO59" s="136">
        <f>IF($L$17="",$AK59,IF($L$17&gt;$AJ59,$AK59,HLOOKUP($AJ59-$L$17,CapX!$A$18:$AP$26,$H$24,FALSE)*$AK59))</f>
        <v>1936618.0191967392</v>
      </c>
      <c r="AP59" s="171">
        <f>IF($L$18="",$AK59,IF($L$18&gt;$AJ59,$AK59,HLOOKUP($AJ59-$L$18,CapX!$A$18:$AP$26,$H$24,FALSE)*$AK59))</f>
        <v>1936618.0191967392</v>
      </c>
      <c r="AQ59" s="171">
        <f>IF($L$19="",$AK59,IF($L$19&gt;$AJ59,$AK59,HLOOKUP($AJ59-$L$19,CapX!$A$18:$AP$26,$H$24,FALSE)*$AK59))</f>
        <v>4841545.0479918476</v>
      </c>
      <c r="AS59" s="175">
        <v>2033</v>
      </c>
      <c r="AT59" s="196">
        <f t="shared" si="12"/>
        <v>0</v>
      </c>
      <c r="AU59" s="171">
        <f t="shared" si="13"/>
        <v>0</v>
      </c>
      <c r="AV59" s="171">
        <f t="shared" si="14"/>
        <v>0</v>
      </c>
      <c r="AW59" s="171">
        <f t="shared" si="15"/>
        <v>0</v>
      </c>
      <c r="AX59" s="136">
        <f t="shared" si="16"/>
        <v>0</v>
      </c>
      <c r="AY59" s="171">
        <f t="shared" si="17"/>
        <v>0</v>
      </c>
      <c r="BA59" s="202"/>
      <c r="BB59" s="138"/>
      <c r="BC59" s="138"/>
      <c r="BD59" s="138"/>
      <c r="BE59" s="138"/>
      <c r="BF59" s="138"/>
      <c r="BG59" s="138"/>
      <c r="BI59" s="202"/>
      <c r="BJ59" s="138"/>
      <c r="BK59" s="138"/>
      <c r="BL59" s="138"/>
      <c r="BM59" s="138"/>
      <c r="BN59" s="138"/>
      <c r="BO59" s="138"/>
    </row>
    <row r="60" spans="1:67">
      <c r="A60" s="162"/>
      <c r="B60" s="162"/>
      <c r="C60" s="162"/>
      <c r="D60" s="162"/>
      <c r="E60" s="162"/>
      <c r="F60" s="162"/>
      <c r="G60" s="162"/>
      <c r="H60" s="175">
        <v>2034</v>
      </c>
      <c r="I60" s="171">
        <f t="shared" si="18"/>
        <v>0</v>
      </c>
      <c r="J60" s="171">
        <f t="shared" si="5"/>
        <v>0</v>
      </c>
      <c r="K60" s="171">
        <f t="shared" si="5"/>
        <v>0</v>
      </c>
      <c r="L60" s="171">
        <f t="shared" si="5"/>
        <v>0</v>
      </c>
      <c r="M60" s="171">
        <f t="shared" si="5"/>
        <v>0</v>
      </c>
      <c r="N60" s="171">
        <f t="shared" si="5"/>
        <v>0</v>
      </c>
      <c r="O60" s="162"/>
      <c r="P60" s="162"/>
      <c r="Q60" s="162"/>
      <c r="R60" s="162"/>
      <c r="S60" s="175">
        <v>2034</v>
      </c>
      <c r="T60" s="196">
        <f>HLOOKUP($S60,CapX!$A$11:$AP$14,2,FALSE)</f>
        <v>4727733.3194208285</v>
      </c>
      <c r="U60" s="196">
        <f>IF($K$14="",$T60,IF($K$14&gt;$S60,$T60,HLOOKUP($S60-$K$14,CapX!$A$18:$AP$26,$H$24,FALSE)*$T60))</f>
        <v>1891093.3277683314</v>
      </c>
      <c r="V60" s="171">
        <f>IF($K$15="",$T60,IF($K$15&gt;$S60,$T60,HLOOKUP($S60-$K$15,CapX!$A$18:$AP$26,$H$24,FALSE)*$T60))</f>
        <v>1891093.3277683314</v>
      </c>
      <c r="W60" s="171">
        <f>IF($K$16="",$T60,IF($K$16&gt;$S60,$T60,HLOOKUP($S60-$K$16,CapX!$A$18:$AP$26,$H$24,FALSE)*$T60))</f>
        <v>1891093.3277683314</v>
      </c>
      <c r="X60" s="171">
        <f>IF($K$17="",$T60,IF($K$17&gt;$S60,$T60,HLOOKUP($S60-$K$17,CapX!$A$18:$AP$26,$H$24,FALSE)*$T60))</f>
        <v>1891093.3277683314</v>
      </c>
      <c r="Y60" s="171">
        <f>IF($K$18="",$T60,IF($K$18&gt;$S60,$T60,HLOOKUP($S60-$K$18,CapX!$A$18:$AP$26,$H$24,FALSE)*$T60))</f>
        <v>1891093.3277683314</v>
      </c>
      <c r="Z60" s="171">
        <f>IF($K$19="",$T60,IF($K$19&gt;$S60,$T60,HLOOKUP($S60-$K$19,CapX!$A$18:$AP$26,$H$24,FALSE)*$T60))</f>
        <v>4727733.3194208285</v>
      </c>
      <c r="AB60" s="175">
        <v>2034</v>
      </c>
      <c r="AC60" s="196">
        <f t="shared" si="6"/>
        <v>0</v>
      </c>
      <c r="AD60" s="171">
        <f t="shared" si="7"/>
        <v>0</v>
      </c>
      <c r="AE60" s="171">
        <f t="shared" si="8"/>
        <v>0</v>
      </c>
      <c r="AF60" s="171">
        <f t="shared" si="9"/>
        <v>0</v>
      </c>
      <c r="AG60" s="136">
        <f t="shared" si="10"/>
        <v>0</v>
      </c>
      <c r="AH60" s="171">
        <f t="shared" si="11"/>
        <v>0</v>
      </c>
      <c r="AJ60" s="175">
        <v>2034</v>
      </c>
      <c r="AK60" s="196">
        <f>HLOOKUP($S60,CapX!$A$11:$AP$14,3,FALSE)</f>
        <v>8148535.5710096592</v>
      </c>
      <c r="AL60" s="171">
        <f>IF($L$14="",$AK60,IF($L$14&gt;$AJ60,$AK60,HLOOKUP($AJ60-$L$14,CapX!$A$18:$AP$26,$H$24,FALSE)*$AK60))</f>
        <v>3259414.228403864</v>
      </c>
      <c r="AM60" s="171">
        <f>IF($L$15="",$AK60,IF($L$15&gt;$AJ60,$AK60,HLOOKUP($AJ60-$L$15,CapX!$A$18:$AP$26,$H$24,FALSE)*$AK60))</f>
        <v>3259414.228403864</v>
      </c>
      <c r="AN60" s="171">
        <f>IF($L$16="",$AK60,IF($L$16&gt;$AJ60,$AK60,HLOOKUP($AJ60-$L$16,CapX!$A$18:$AP$26,$H$24,FALSE)*$AK60))</f>
        <v>3259414.228403864</v>
      </c>
      <c r="AO60" s="136">
        <f>IF($L$17="",$AK60,IF($L$17&gt;$AJ60,$AK60,HLOOKUP($AJ60-$L$17,CapX!$A$18:$AP$26,$H$24,FALSE)*$AK60))</f>
        <v>3259414.228403864</v>
      </c>
      <c r="AP60" s="171">
        <f>IF($L$18="",$AK60,IF($L$18&gt;$AJ60,$AK60,HLOOKUP($AJ60-$L$18,CapX!$A$18:$AP$26,$H$24,FALSE)*$AK60))</f>
        <v>3259414.228403864</v>
      </c>
      <c r="AQ60" s="171">
        <f>IF($L$19="",$AK60,IF($L$19&gt;$AJ60,$AK60,HLOOKUP($AJ60-$L$19,CapX!$A$18:$AP$26,$H$24,FALSE)*$AK60))</f>
        <v>8148535.5710096592</v>
      </c>
      <c r="AS60" s="175">
        <v>2034</v>
      </c>
      <c r="AT60" s="196">
        <f t="shared" si="12"/>
        <v>0</v>
      </c>
      <c r="AU60" s="171">
        <f t="shared" si="13"/>
        <v>0</v>
      </c>
      <c r="AV60" s="171">
        <f t="shared" si="14"/>
        <v>0</v>
      </c>
      <c r="AW60" s="171">
        <f t="shared" si="15"/>
        <v>0</v>
      </c>
      <c r="AX60" s="136">
        <f t="shared" si="16"/>
        <v>0</v>
      </c>
      <c r="AY60" s="171">
        <f t="shared" si="17"/>
        <v>0</v>
      </c>
      <c r="BA60" s="202"/>
      <c r="BB60" s="138"/>
      <c r="BC60" s="138"/>
      <c r="BD60" s="138"/>
      <c r="BE60" s="138"/>
      <c r="BF60" s="138"/>
      <c r="BG60" s="138"/>
      <c r="BI60" s="202"/>
      <c r="BJ60" s="138"/>
      <c r="BK60" s="138"/>
      <c r="BL60" s="138"/>
      <c r="BM60" s="138"/>
      <c r="BN60" s="138"/>
      <c r="BO60" s="138"/>
    </row>
    <row r="61" spans="1:67">
      <c r="A61" s="162"/>
      <c r="B61" s="162"/>
      <c r="C61" s="162"/>
      <c r="D61" s="162"/>
      <c r="E61" s="162"/>
      <c r="F61" s="162"/>
      <c r="G61" s="162"/>
      <c r="H61" s="175">
        <v>2035</v>
      </c>
      <c r="I61" s="171">
        <f t="shared" si="18"/>
        <v>0</v>
      </c>
      <c r="J61" s="171">
        <f t="shared" si="5"/>
        <v>0</v>
      </c>
      <c r="K61" s="171">
        <f t="shared" si="5"/>
        <v>0</v>
      </c>
      <c r="L61" s="171">
        <f t="shared" si="5"/>
        <v>0</v>
      </c>
      <c r="M61" s="171">
        <f t="shared" si="5"/>
        <v>0</v>
      </c>
      <c r="N61" s="171">
        <f t="shared" si="5"/>
        <v>0</v>
      </c>
      <c r="O61" s="162"/>
      <c r="P61" s="162"/>
      <c r="Q61" s="162"/>
      <c r="R61" s="162"/>
      <c r="S61" s="175">
        <v>2035</v>
      </c>
      <c r="T61" s="196">
        <f>HLOOKUP($S61,CapX!$A$11:$AP$14,2,FALSE)</f>
        <v>7664058.4521316346</v>
      </c>
      <c r="U61" s="196">
        <f>IF($K$14="",$T61,IF($K$14&gt;$S61,$T61,HLOOKUP($S61-$K$14,CapX!$A$18:$AP$26,$H$24,FALSE)*$T61))</f>
        <v>3065623.3808526541</v>
      </c>
      <c r="V61" s="171">
        <f>IF($K$15="",$T61,IF($K$15&gt;$S61,$T61,HLOOKUP($S61-$K$15,CapX!$A$18:$AP$26,$H$24,FALSE)*$T61))</f>
        <v>3065623.3808526541</v>
      </c>
      <c r="W61" s="171">
        <f>IF($K$16="",$T61,IF($K$16&gt;$S61,$T61,HLOOKUP($S61-$K$16,CapX!$A$18:$AP$26,$H$24,FALSE)*$T61))</f>
        <v>3065623.3808526541</v>
      </c>
      <c r="X61" s="171">
        <f>IF($K$17="",$T61,IF($K$17&gt;$S61,$T61,HLOOKUP($S61-$K$17,CapX!$A$18:$AP$26,$H$24,FALSE)*$T61))</f>
        <v>3065623.3808526541</v>
      </c>
      <c r="Y61" s="171">
        <f>IF($K$18="",$T61,IF($K$18&gt;$S61,$T61,HLOOKUP($S61-$K$18,CapX!$A$18:$AP$26,$H$24,FALSE)*$T61))</f>
        <v>3065623.3808526541</v>
      </c>
      <c r="Z61" s="171">
        <f>IF($K$19="",$T61,IF($K$19&gt;$S61,$T61,HLOOKUP($S61-$K$19,CapX!$A$18:$AP$26,$H$24,FALSE)*$T61))</f>
        <v>7664058.4521316346</v>
      </c>
      <c r="AB61" s="175">
        <v>2035</v>
      </c>
      <c r="AC61" s="196">
        <f t="shared" si="6"/>
        <v>0</v>
      </c>
      <c r="AD61" s="171">
        <f t="shared" si="7"/>
        <v>0</v>
      </c>
      <c r="AE61" s="171">
        <f t="shared" si="8"/>
        <v>0</v>
      </c>
      <c r="AF61" s="171">
        <f t="shared" si="9"/>
        <v>0</v>
      </c>
      <c r="AG61" s="136">
        <f t="shared" si="10"/>
        <v>0</v>
      </c>
      <c r="AH61" s="171">
        <f t="shared" si="11"/>
        <v>0</v>
      </c>
      <c r="AJ61" s="175">
        <v>2035</v>
      </c>
      <c r="AK61" s="196">
        <f>HLOOKUP($S61,CapX!$A$11:$AP$14,3,FALSE)</f>
        <v>13087508.633203615</v>
      </c>
      <c r="AL61" s="171">
        <f>IF($L$14="",$AK61,IF($L$14&gt;$AJ61,$AK61,HLOOKUP($AJ61-$L$14,CapX!$A$18:$AP$26,$H$24,FALSE)*$AK61))</f>
        <v>5235003.4532814464</v>
      </c>
      <c r="AM61" s="171">
        <f>IF($L$15="",$AK61,IF($L$15&gt;$AJ61,$AK61,HLOOKUP($AJ61-$L$15,CapX!$A$18:$AP$26,$H$24,FALSE)*$AK61))</f>
        <v>5235003.4532814464</v>
      </c>
      <c r="AN61" s="171">
        <f>IF($L$16="",$AK61,IF($L$16&gt;$AJ61,$AK61,HLOOKUP($AJ61-$L$16,CapX!$A$18:$AP$26,$H$24,FALSE)*$AK61))</f>
        <v>5235003.4532814464</v>
      </c>
      <c r="AO61" s="136">
        <f>IF($L$17="",$AK61,IF($L$17&gt;$AJ61,$AK61,HLOOKUP($AJ61-$L$17,CapX!$A$18:$AP$26,$H$24,FALSE)*$AK61))</f>
        <v>5235003.4532814464</v>
      </c>
      <c r="AP61" s="171">
        <f>IF($L$18="",$AK61,IF($L$18&gt;$AJ61,$AK61,HLOOKUP($AJ61-$L$18,CapX!$A$18:$AP$26,$H$24,FALSE)*$AK61))</f>
        <v>5235003.4532814464</v>
      </c>
      <c r="AQ61" s="171">
        <f>IF($L$19="",$AK61,IF($L$19&gt;$AJ61,$AK61,HLOOKUP($AJ61-$L$19,CapX!$A$18:$AP$26,$H$24,FALSE)*$AK61))</f>
        <v>13087508.633203615</v>
      </c>
      <c r="AS61" s="175">
        <v>2035</v>
      </c>
      <c r="AT61" s="196">
        <f t="shared" si="12"/>
        <v>0</v>
      </c>
      <c r="AU61" s="171">
        <f t="shared" si="13"/>
        <v>0</v>
      </c>
      <c r="AV61" s="171">
        <f t="shared" si="14"/>
        <v>0</v>
      </c>
      <c r="AW61" s="171">
        <f t="shared" si="15"/>
        <v>0</v>
      </c>
      <c r="AX61" s="136">
        <f t="shared" si="16"/>
        <v>0</v>
      </c>
      <c r="AY61" s="171">
        <f t="shared" si="17"/>
        <v>0</v>
      </c>
      <c r="BA61" s="202"/>
      <c r="BB61" s="138"/>
      <c r="BC61" s="138"/>
      <c r="BD61" s="138"/>
      <c r="BE61" s="138"/>
      <c r="BF61" s="138"/>
      <c r="BG61" s="138"/>
      <c r="BI61" s="202"/>
      <c r="BJ61" s="138"/>
      <c r="BK61" s="138"/>
      <c r="BL61" s="138"/>
      <c r="BM61" s="138"/>
      <c r="BN61" s="138"/>
      <c r="BO61" s="138"/>
    </row>
    <row r="62" spans="1:67">
      <c r="A62" s="162"/>
      <c r="B62" s="162"/>
      <c r="C62" s="162"/>
      <c r="D62" s="162"/>
      <c r="E62" s="162"/>
      <c r="F62" s="162"/>
      <c r="G62" s="162"/>
      <c r="H62" s="175">
        <v>2036</v>
      </c>
      <c r="I62" s="171">
        <f t="shared" si="18"/>
        <v>0</v>
      </c>
      <c r="J62" s="171">
        <f t="shared" si="5"/>
        <v>0</v>
      </c>
      <c r="K62" s="171">
        <f t="shared" si="5"/>
        <v>0</v>
      </c>
      <c r="L62" s="171">
        <f t="shared" si="5"/>
        <v>0</v>
      </c>
      <c r="M62" s="171">
        <f t="shared" si="5"/>
        <v>0</v>
      </c>
      <c r="N62" s="171">
        <f t="shared" si="5"/>
        <v>0</v>
      </c>
      <c r="O62" s="162"/>
      <c r="P62" s="162"/>
      <c r="Q62" s="162"/>
      <c r="R62" s="162"/>
      <c r="S62" s="175">
        <v>2036</v>
      </c>
      <c r="T62" s="196">
        <f>HLOOKUP($S62,CapX!$A$11:$AP$14,2,FALSE)</f>
        <v>12960108.819099851</v>
      </c>
      <c r="U62" s="196">
        <f>IF($K$14="",$T62,IF($K$14&gt;$S62,$T62,HLOOKUP($S62-$K$14,CapX!$A$18:$AP$26,$H$24,FALSE)*$T62))</f>
        <v>5184043.5276399404</v>
      </c>
      <c r="V62" s="171">
        <f>IF($K$15="",$T62,IF($K$15&gt;$S62,$T62,HLOOKUP($S62-$K$15,CapX!$A$18:$AP$26,$H$24,FALSE)*$T62))</f>
        <v>5184043.5276399404</v>
      </c>
      <c r="W62" s="171">
        <f>IF($K$16="",$T62,IF($K$16&gt;$S62,$T62,HLOOKUP($S62-$K$16,CapX!$A$18:$AP$26,$H$24,FALSE)*$T62))</f>
        <v>5184043.5276399404</v>
      </c>
      <c r="X62" s="171">
        <f>IF($K$17="",$T62,IF($K$17&gt;$S62,$T62,HLOOKUP($S62-$K$17,CapX!$A$18:$AP$26,$H$24,FALSE)*$T62))</f>
        <v>5184043.5276399404</v>
      </c>
      <c r="Y62" s="171">
        <f>IF($K$18="",$T62,IF($K$18&gt;$S62,$T62,HLOOKUP($S62-$K$18,CapX!$A$18:$AP$26,$H$24,FALSE)*$T62))</f>
        <v>5184043.5276399404</v>
      </c>
      <c r="Z62" s="171">
        <f>IF($K$19="",$T62,IF($K$19&gt;$S62,$T62,HLOOKUP($S62-$K$19,CapX!$A$18:$AP$26,$H$24,FALSE)*$T62))</f>
        <v>12960108.819099851</v>
      </c>
      <c r="AB62" s="175">
        <v>2036</v>
      </c>
      <c r="AC62" s="196">
        <f t="shared" si="6"/>
        <v>0</v>
      </c>
      <c r="AD62" s="171">
        <f t="shared" si="7"/>
        <v>0</v>
      </c>
      <c r="AE62" s="171">
        <f t="shared" si="8"/>
        <v>0</v>
      </c>
      <c r="AF62" s="171">
        <f t="shared" si="9"/>
        <v>0</v>
      </c>
      <c r="AG62" s="136">
        <f t="shared" si="10"/>
        <v>0</v>
      </c>
      <c r="AH62" s="171">
        <f t="shared" si="11"/>
        <v>0</v>
      </c>
      <c r="AJ62" s="175">
        <v>2036</v>
      </c>
      <c r="AK62" s="196">
        <f>HLOOKUP($S62,CapX!$A$11:$AP$14,3,FALSE)</f>
        <v>5037143.4679307193</v>
      </c>
      <c r="AL62" s="171">
        <f>IF($L$14="",$AK62,IF($L$14&gt;$AJ62,$AK62,HLOOKUP($AJ62-$L$14,CapX!$A$18:$AP$26,$H$24,FALSE)*$AK62))</f>
        <v>2014857.3871722878</v>
      </c>
      <c r="AM62" s="171">
        <f>IF($L$15="",$AK62,IF($L$15&gt;$AJ62,$AK62,HLOOKUP($AJ62-$L$15,CapX!$A$18:$AP$26,$H$24,FALSE)*$AK62))</f>
        <v>2014857.3871722878</v>
      </c>
      <c r="AN62" s="171">
        <f>IF($L$16="",$AK62,IF($L$16&gt;$AJ62,$AK62,HLOOKUP($AJ62-$L$16,CapX!$A$18:$AP$26,$H$24,FALSE)*$AK62))</f>
        <v>2014857.3871722878</v>
      </c>
      <c r="AO62" s="136">
        <f>IF($L$17="",$AK62,IF($L$17&gt;$AJ62,$AK62,HLOOKUP($AJ62-$L$17,CapX!$A$18:$AP$26,$H$24,FALSE)*$AK62))</f>
        <v>2014857.3871722878</v>
      </c>
      <c r="AP62" s="171">
        <f>IF($L$18="",$AK62,IF($L$18&gt;$AJ62,$AK62,HLOOKUP($AJ62-$L$18,CapX!$A$18:$AP$26,$H$24,FALSE)*$AK62))</f>
        <v>2014857.3871722878</v>
      </c>
      <c r="AQ62" s="171">
        <f>IF($L$19="",$AK62,IF($L$19&gt;$AJ62,$AK62,HLOOKUP($AJ62-$L$19,CapX!$A$18:$AP$26,$H$24,FALSE)*$AK62))</f>
        <v>5037143.4679307193</v>
      </c>
      <c r="AS62" s="175">
        <v>2036</v>
      </c>
      <c r="AT62" s="196">
        <f t="shared" si="12"/>
        <v>0</v>
      </c>
      <c r="AU62" s="171">
        <f t="shared" si="13"/>
        <v>0</v>
      </c>
      <c r="AV62" s="171">
        <f t="shared" si="14"/>
        <v>0</v>
      </c>
      <c r="AW62" s="171">
        <f t="shared" si="15"/>
        <v>0</v>
      </c>
      <c r="AX62" s="136">
        <f t="shared" si="16"/>
        <v>0</v>
      </c>
      <c r="AY62" s="171">
        <f t="shared" si="17"/>
        <v>0</v>
      </c>
      <c r="BA62" s="202"/>
      <c r="BB62" s="138"/>
      <c r="BC62" s="138"/>
      <c r="BD62" s="138"/>
      <c r="BE62" s="138"/>
      <c r="BF62" s="138"/>
      <c r="BG62" s="138"/>
      <c r="BI62" s="202"/>
      <c r="BJ62" s="138"/>
      <c r="BK62" s="138"/>
      <c r="BL62" s="138"/>
      <c r="BM62" s="138"/>
      <c r="BN62" s="138"/>
      <c r="BO62" s="138"/>
    </row>
    <row r="63" spans="1:67">
      <c r="A63" s="162"/>
      <c r="B63" s="162"/>
      <c r="C63" s="162"/>
      <c r="D63" s="162"/>
      <c r="E63" s="162"/>
      <c r="F63" s="162"/>
      <c r="G63" s="162"/>
      <c r="H63" s="175">
        <v>2037</v>
      </c>
      <c r="I63" s="171">
        <f t="shared" si="18"/>
        <v>0</v>
      </c>
      <c r="J63" s="171">
        <f t="shared" si="5"/>
        <v>0</v>
      </c>
      <c r="K63" s="171">
        <f t="shared" si="5"/>
        <v>0</v>
      </c>
      <c r="L63" s="171">
        <f t="shared" si="5"/>
        <v>0</v>
      </c>
      <c r="M63" s="171">
        <f t="shared" si="5"/>
        <v>0</v>
      </c>
      <c r="N63" s="171">
        <f t="shared" si="5"/>
        <v>0</v>
      </c>
      <c r="O63" s="162"/>
      <c r="P63" s="162"/>
      <c r="Q63" s="162"/>
      <c r="R63" s="162"/>
      <c r="S63" s="175">
        <v>2037</v>
      </c>
      <c r="T63" s="196">
        <f>HLOOKUP($S63,CapX!$A$11:$AP$14,2,FALSE)</f>
        <v>4918733.74552543</v>
      </c>
      <c r="U63" s="196">
        <f>IF($K$14="",$T63,IF($K$14&gt;$S63,$T63,HLOOKUP($S63-$K$14,CapX!$A$18:$AP$26,$H$24,FALSE)*$T63))</f>
        <v>1967493.4982101722</v>
      </c>
      <c r="V63" s="171">
        <f>IF($K$15="",$T63,IF($K$15&gt;$S63,$T63,HLOOKUP($S63-$K$15,CapX!$A$18:$AP$26,$H$24,FALSE)*$T63))</f>
        <v>1967493.4982101722</v>
      </c>
      <c r="W63" s="171">
        <f>IF($K$16="",$T63,IF($K$16&gt;$S63,$T63,HLOOKUP($S63-$K$16,CapX!$A$18:$AP$26,$H$24,FALSE)*$T63))</f>
        <v>1967493.4982101722</v>
      </c>
      <c r="X63" s="171">
        <f>IF($K$17="",$T63,IF($K$17&gt;$S63,$T63,HLOOKUP($S63-$K$17,CapX!$A$18:$AP$26,$H$24,FALSE)*$T63))</f>
        <v>1967493.4982101722</v>
      </c>
      <c r="Y63" s="171">
        <f>IF($K$18="",$T63,IF($K$18&gt;$S63,$T63,HLOOKUP($S63-$K$18,CapX!$A$18:$AP$26,$H$24,FALSE)*$T63))</f>
        <v>1967493.4982101722</v>
      </c>
      <c r="Z63" s="171">
        <f>IF($K$19="",$T63,IF($K$19&gt;$S63,$T63,HLOOKUP($S63-$K$19,CapX!$A$18:$AP$26,$H$24,FALSE)*$T63))</f>
        <v>4918733.74552543</v>
      </c>
      <c r="AB63" s="175">
        <v>2037</v>
      </c>
      <c r="AC63" s="196">
        <f t="shared" si="6"/>
        <v>0</v>
      </c>
      <c r="AD63" s="171">
        <f t="shared" si="7"/>
        <v>0</v>
      </c>
      <c r="AE63" s="171">
        <f t="shared" si="8"/>
        <v>0</v>
      </c>
      <c r="AF63" s="171">
        <f t="shared" si="9"/>
        <v>0</v>
      </c>
      <c r="AG63" s="136">
        <f t="shared" si="10"/>
        <v>0</v>
      </c>
      <c r="AH63" s="171">
        <f t="shared" si="11"/>
        <v>0</v>
      </c>
      <c r="AJ63" s="175">
        <v>2037</v>
      </c>
      <c r="AK63" s="196">
        <f>HLOOKUP($S63,CapX!$A$11:$AP$14,3,FALSE)</f>
        <v>8477736.4080784488</v>
      </c>
      <c r="AL63" s="171">
        <f>IF($L$14="",$AK63,IF($L$14&gt;$AJ63,$AK63,HLOOKUP($AJ63-$L$14,CapX!$A$18:$AP$26,$H$24,FALSE)*$AK63))</f>
        <v>3391094.5632313797</v>
      </c>
      <c r="AM63" s="171">
        <f>IF($L$15="",$AK63,IF($L$15&gt;$AJ63,$AK63,HLOOKUP($AJ63-$L$15,CapX!$A$18:$AP$26,$H$24,FALSE)*$AK63))</f>
        <v>3391094.5632313797</v>
      </c>
      <c r="AN63" s="171">
        <f>IF($L$16="",$AK63,IF($L$16&gt;$AJ63,$AK63,HLOOKUP($AJ63-$L$16,CapX!$A$18:$AP$26,$H$24,FALSE)*$AK63))</f>
        <v>3391094.5632313797</v>
      </c>
      <c r="AO63" s="136">
        <f>IF($L$17="",$AK63,IF($L$17&gt;$AJ63,$AK63,HLOOKUP($AJ63-$L$17,CapX!$A$18:$AP$26,$H$24,FALSE)*$AK63))</f>
        <v>3391094.5632313797</v>
      </c>
      <c r="AP63" s="171">
        <f>IF($L$18="",$AK63,IF($L$18&gt;$AJ63,$AK63,HLOOKUP($AJ63-$L$18,CapX!$A$18:$AP$26,$H$24,FALSE)*$AK63))</f>
        <v>3391094.5632313797</v>
      </c>
      <c r="AQ63" s="171">
        <f>IF($L$19="",$AK63,IF($L$19&gt;$AJ63,$AK63,HLOOKUP($AJ63-$L$19,CapX!$A$18:$AP$26,$H$24,FALSE)*$AK63))</f>
        <v>8477736.4080784488</v>
      </c>
      <c r="AS63" s="175">
        <v>2037</v>
      </c>
      <c r="AT63" s="196">
        <f t="shared" si="12"/>
        <v>0</v>
      </c>
      <c r="AU63" s="171">
        <f t="shared" si="13"/>
        <v>0</v>
      </c>
      <c r="AV63" s="171">
        <f t="shared" si="14"/>
        <v>0</v>
      </c>
      <c r="AW63" s="171">
        <f t="shared" si="15"/>
        <v>0</v>
      </c>
      <c r="AX63" s="136">
        <f t="shared" si="16"/>
        <v>0</v>
      </c>
      <c r="AY63" s="171">
        <f t="shared" si="17"/>
        <v>0</v>
      </c>
      <c r="BA63" s="202"/>
      <c r="BB63" s="138"/>
      <c r="BC63" s="138"/>
      <c r="BD63" s="138"/>
      <c r="BE63" s="138"/>
      <c r="BF63" s="138"/>
      <c r="BG63" s="138"/>
      <c r="BI63" s="202"/>
      <c r="BJ63" s="138"/>
      <c r="BK63" s="138"/>
      <c r="BL63" s="138"/>
      <c r="BM63" s="138"/>
      <c r="BN63" s="138"/>
      <c r="BO63" s="138"/>
    </row>
    <row r="64" spans="1:67">
      <c r="A64" s="162"/>
      <c r="B64" s="162"/>
      <c r="C64" s="162"/>
      <c r="D64" s="162"/>
      <c r="E64" s="162"/>
      <c r="F64" s="162"/>
      <c r="G64" s="162"/>
      <c r="H64" s="175">
        <v>2038</v>
      </c>
      <c r="I64" s="171">
        <f t="shared" si="18"/>
        <v>0</v>
      </c>
      <c r="J64" s="171">
        <f t="shared" si="5"/>
        <v>0</v>
      </c>
      <c r="K64" s="171">
        <f t="shared" si="5"/>
        <v>0</v>
      </c>
      <c r="L64" s="171">
        <f t="shared" si="5"/>
        <v>0</v>
      </c>
      <c r="M64" s="171">
        <f t="shared" si="5"/>
        <v>0</v>
      </c>
      <c r="N64" s="171">
        <f t="shared" si="5"/>
        <v>0</v>
      </c>
      <c r="O64" s="162"/>
      <c r="P64" s="162"/>
      <c r="Q64" s="162"/>
      <c r="R64" s="162"/>
      <c r="S64" s="175">
        <v>2038</v>
      </c>
      <c r="T64" s="196">
        <f>HLOOKUP($S64,CapX!$A$11:$AP$14,2,FALSE)</f>
        <v>7973686.4135977533</v>
      </c>
      <c r="U64" s="196">
        <f>IF($K$14="",$T64,IF($K$14&gt;$S64,$T64,HLOOKUP($S64-$K$14,CapX!$A$18:$AP$26,$H$24,FALSE)*$T64))</f>
        <v>3189474.5654391013</v>
      </c>
      <c r="V64" s="171">
        <f>IF($K$15="",$T64,IF($K$15&gt;$S64,$T64,HLOOKUP($S64-$K$15,CapX!$A$18:$AP$26,$H$24,FALSE)*$T64))</f>
        <v>3189474.5654391013</v>
      </c>
      <c r="W64" s="171">
        <f>IF($K$16="",$T64,IF($K$16&gt;$S64,$T64,HLOOKUP($S64-$K$16,CapX!$A$18:$AP$26,$H$24,FALSE)*$T64))</f>
        <v>3189474.5654391013</v>
      </c>
      <c r="X64" s="171">
        <f>IF($K$17="",$T64,IF($K$17&gt;$S64,$T64,HLOOKUP($S64-$K$17,CapX!$A$18:$AP$26,$H$24,FALSE)*$T64))</f>
        <v>3189474.5654391013</v>
      </c>
      <c r="Y64" s="171">
        <f>IF($K$18="",$T64,IF($K$18&gt;$S64,$T64,HLOOKUP($S64-$K$18,CapX!$A$18:$AP$26,$H$24,FALSE)*$T64))</f>
        <v>3189474.5654391013</v>
      </c>
      <c r="Z64" s="171">
        <f>IF($K$19="",$T64,IF($K$19&gt;$S64,$T64,HLOOKUP($S64-$K$19,CapX!$A$18:$AP$26,$H$24,FALSE)*$T64))</f>
        <v>7973686.4135977533</v>
      </c>
      <c r="AB64" s="175">
        <v>2038</v>
      </c>
      <c r="AC64" s="196">
        <f t="shared" si="6"/>
        <v>0</v>
      </c>
      <c r="AD64" s="171">
        <f t="shared" si="7"/>
        <v>0</v>
      </c>
      <c r="AE64" s="171">
        <f t="shared" si="8"/>
        <v>0</v>
      </c>
      <c r="AF64" s="171">
        <f t="shared" si="9"/>
        <v>0</v>
      </c>
      <c r="AG64" s="136">
        <f t="shared" si="10"/>
        <v>0</v>
      </c>
      <c r="AH64" s="171">
        <f t="shared" si="11"/>
        <v>0</v>
      </c>
      <c r="AJ64" s="175">
        <v>2038</v>
      </c>
      <c r="AK64" s="196">
        <f>HLOOKUP($S64,CapX!$A$11:$AP$14,3,FALSE)</f>
        <v>13616243.981985042</v>
      </c>
      <c r="AL64" s="171">
        <f>IF($L$14="",$AK64,IF($L$14&gt;$AJ64,$AK64,HLOOKUP($AJ64-$L$14,CapX!$A$18:$AP$26,$H$24,FALSE)*$AK64))</f>
        <v>5446497.5927940169</v>
      </c>
      <c r="AM64" s="171">
        <f>IF($L$15="",$AK64,IF($L$15&gt;$AJ64,$AK64,HLOOKUP($AJ64-$L$15,CapX!$A$18:$AP$26,$H$24,FALSE)*$AK64))</f>
        <v>5446497.5927940169</v>
      </c>
      <c r="AN64" s="171">
        <f>IF($L$16="",$AK64,IF($L$16&gt;$AJ64,$AK64,HLOOKUP($AJ64-$L$16,CapX!$A$18:$AP$26,$H$24,FALSE)*$AK64))</f>
        <v>5446497.5927940169</v>
      </c>
      <c r="AO64" s="136">
        <f>IF($L$17="",$AK64,IF($L$17&gt;$AJ64,$AK64,HLOOKUP($AJ64-$L$17,CapX!$A$18:$AP$26,$H$24,FALSE)*$AK64))</f>
        <v>5446497.5927940169</v>
      </c>
      <c r="AP64" s="171">
        <f>IF($L$18="",$AK64,IF($L$18&gt;$AJ64,$AK64,HLOOKUP($AJ64-$L$18,CapX!$A$18:$AP$26,$H$24,FALSE)*$AK64))</f>
        <v>5446497.5927940169</v>
      </c>
      <c r="AQ64" s="171">
        <f>IF($L$19="",$AK64,IF($L$19&gt;$AJ64,$AK64,HLOOKUP($AJ64-$L$19,CapX!$A$18:$AP$26,$H$24,FALSE)*$AK64))</f>
        <v>13616243.981985042</v>
      </c>
      <c r="AS64" s="175">
        <v>2038</v>
      </c>
      <c r="AT64" s="196">
        <f t="shared" si="12"/>
        <v>0</v>
      </c>
      <c r="AU64" s="171">
        <f t="shared" si="13"/>
        <v>0</v>
      </c>
      <c r="AV64" s="171">
        <f t="shared" si="14"/>
        <v>0</v>
      </c>
      <c r="AW64" s="171">
        <f t="shared" si="15"/>
        <v>0</v>
      </c>
      <c r="AX64" s="136">
        <f t="shared" si="16"/>
        <v>0</v>
      </c>
      <c r="AY64" s="171">
        <f t="shared" si="17"/>
        <v>0</v>
      </c>
      <c r="BA64" s="202"/>
      <c r="BB64" s="138"/>
      <c r="BC64" s="138"/>
      <c r="BD64" s="138"/>
      <c r="BE64" s="138"/>
      <c r="BF64" s="138"/>
      <c r="BG64" s="138"/>
      <c r="BI64" s="202"/>
      <c r="BJ64" s="138"/>
      <c r="BK64" s="138"/>
      <c r="BL64" s="138"/>
      <c r="BM64" s="138"/>
      <c r="BN64" s="138"/>
      <c r="BO64" s="138"/>
    </row>
    <row r="65" spans="1:67">
      <c r="A65" s="162"/>
      <c r="B65" s="162"/>
      <c r="C65" s="162"/>
      <c r="D65" s="162"/>
      <c r="E65" s="162"/>
      <c r="F65" s="162"/>
      <c r="G65" s="162"/>
      <c r="H65" s="175">
        <v>2039</v>
      </c>
      <c r="I65" s="171">
        <f t="shared" si="18"/>
        <v>0</v>
      </c>
      <c r="J65" s="171">
        <f t="shared" si="5"/>
        <v>0</v>
      </c>
      <c r="K65" s="171">
        <f t="shared" si="5"/>
        <v>0</v>
      </c>
      <c r="L65" s="171">
        <f t="shared" si="5"/>
        <v>0</v>
      </c>
      <c r="M65" s="171">
        <f t="shared" si="5"/>
        <v>0</v>
      </c>
      <c r="N65" s="171">
        <f t="shared" si="5"/>
        <v>0</v>
      </c>
      <c r="O65" s="162"/>
      <c r="P65" s="162"/>
      <c r="Q65" s="162"/>
      <c r="R65" s="162"/>
      <c r="S65" s="175">
        <v>2039</v>
      </c>
      <c r="T65" s="196">
        <f>HLOOKUP($S65,CapX!$A$11:$AP$14,2,FALSE)</f>
        <v>13483697.215391487</v>
      </c>
      <c r="U65" s="196">
        <f>IF($K$14="",$T65,IF($K$14&gt;$S65,$T65,HLOOKUP($S65-$K$14,CapX!$A$18:$AP$26,$H$24,FALSE)*$T65))</f>
        <v>5393478.8861565953</v>
      </c>
      <c r="V65" s="171">
        <f>IF($K$15="",$T65,IF($K$15&gt;$S65,$T65,HLOOKUP($S65-$K$15,CapX!$A$18:$AP$26,$H$24,FALSE)*$T65))</f>
        <v>5393478.8861565953</v>
      </c>
      <c r="W65" s="171">
        <f>IF($K$16="",$T65,IF($K$16&gt;$S65,$T65,HLOOKUP($S65-$K$16,CapX!$A$18:$AP$26,$H$24,FALSE)*$T65))</f>
        <v>5393478.8861565953</v>
      </c>
      <c r="X65" s="171">
        <f>IF($K$17="",$T65,IF($K$17&gt;$S65,$T65,HLOOKUP($S65-$K$17,CapX!$A$18:$AP$26,$H$24,FALSE)*$T65))</f>
        <v>5393478.8861565953</v>
      </c>
      <c r="Y65" s="171">
        <f>IF($K$18="",$T65,IF($K$18&gt;$S65,$T65,HLOOKUP($S65-$K$18,CapX!$A$18:$AP$26,$H$24,FALSE)*$T65))</f>
        <v>5393478.8861565953</v>
      </c>
      <c r="Z65" s="171">
        <f>IF($K$19="",$T65,IF($K$19&gt;$S65,$T65,HLOOKUP($S65-$K$19,CapX!$A$18:$AP$26,$H$24,FALSE)*$T65))</f>
        <v>13483697.215391487</v>
      </c>
      <c r="AB65" s="175">
        <v>2039</v>
      </c>
      <c r="AC65" s="196">
        <f t="shared" si="6"/>
        <v>0</v>
      </c>
      <c r="AD65" s="171">
        <f t="shared" si="7"/>
        <v>0</v>
      </c>
      <c r="AE65" s="171">
        <f t="shared" si="8"/>
        <v>0</v>
      </c>
      <c r="AF65" s="171">
        <f t="shared" si="9"/>
        <v>0</v>
      </c>
      <c r="AG65" s="136">
        <f t="shared" si="10"/>
        <v>0</v>
      </c>
      <c r="AH65" s="171">
        <f t="shared" si="11"/>
        <v>0</v>
      </c>
      <c r="AJ65" s="175">
        <v>2039</v>
      </c>
      <c r="AK65" s="196">
        <f>HLOOKUP($S65,CapX!$A$11:$AP$14,3,FALSE)</f>
        <v>5240644.0640351214</v>
      </c>
      <c r="AL65" s="171">
        <f>IF($L$14="",$AK65,IF($L$14&gt;$AJ65,$AK65,HLOOKUP($AJ65-$L$14,CapX!$A$18:$AP$26,$H$24,FALSE)*$AK65))</f>
        <v>2096257.6256140487</v>
      </c>
      <c r="AM65" s="171">
        <f>IF($L$15="",$AK65,IF($L$15&gt;$AJ65,$AK65,HLOOKUP($AJ65-$L$15,CapX!$A$18:$AP$26,$H$24,FALSE)*$AK65))</f>
        <v>2096257.6256140487</v>
      </c>
      <c r="AN65" s="171">
        <f>IF($L$16="",$AK65,IF($L$16&gt;$AJ65,$AK65,HLOOKUP($AJ65-$L$16,CapX!$A$18:$AP$26,$H$24,FALSE)*$AK65))</f>
        <v>2096257.6256140487</v>
      </c>
      <c r="AO65" s="136">
        <f>IF($L$17="",$AK65,IF($L$17&gt;$AJ65,$AK65,HLOOKUP($AJ65-$L$17,CapX!$A$18:$AP$26,$H$24,FALSE)*$AK65))</f>
        <v>2096257.6256140487</v>
      </c>
      <c r="AP65" s="171">
        <f>IF($L$18="",$AK65,IF($L$18&gt;$AJ65,$AK65,HLOOKUP($AJ65-$L$18,CapX!$A$18:$AP$26,$H$24,FALSE)*$AK65))</f>
        <v>2096257.6256140487</v>
      </c>
      <c r="AQ65" s="171">
        <f>IF($L$19="",$AK65,IF($L$19&gt;$AJ65,$AK65,HLOOKUP($AJ65-$L$19,CapX!$A$18:$AP$26,$H$24,FALSE)*$AK65))</f>
        <v>5240644.0640351214</v>
      </c>
      <c r="AS65" s="175">
        <v>2039</v>
      </c>
      <c r="AT65" s="196">
        <f t="shared" si="12"/>
        <v>0</v>
      </c>
      <c r="AU65" s="171">
        <f t="shared" si="13"/>
        <v>0</v>
      </c>
      <c r="AV65" s="171">
        <f t="shared" si="14"/>
        <v>0</v>
      </c>
      <c r="AW65" s="171">
        <f t="shared" si="15"/>
        <v>0</v>
      </c>
      <c r="AX65" s="136">
        <f t="shared" si="16"/>
        <v>0</v>
      </c>
      <c r="AY65" s="171">
        <f t="shared" si="17"/>
        <v>0</v>
      </c>
      <c r="BA65" s="202"/>
      <c r="BB65" s="138"/>
      <c r="BC65" s="138"/>
      <c r="BD65" s="138"/>
      <c r="BE65" s="138"/>
      <c r="BF65" s="138"/>
      <c r="BG65" s="138"/>
      <c r="BI65" s="202"/>
      <c r="BJ65" s="138"/>
      <c r="BK65" s="138"/>
      <c r="BL65" s="138"/>
      <c r="BM65" s="138"/>
      <c r="BN65" s="138"/>
      <c r="BO65" s="138"/>
    </row>
    <row r="66" spans="1:67">
      <c r="A66" s="162"/>
      <c r="B66" s="162"/>
      <c r="C66" s="162"/>
      <c r="D66" s="162"/>
      <c r="E66" s="162"/>
      <c r="F66" s="162"/>
      <c r="G66" s="162"/>
      <c r="H66" s="175">
        <v>2040</v>
      </c>
      <c r="I66" s="171">
        <f t="shared" si="18"/>
        <v>0</v>
      </c>
      <c r="J66" s="171">
        <f t="shared" si="5"/>
        <v>0</v>
      </c>
      <c r="K66" s="171">
        <f t="shared" si="5"/>
        <v>0</v>
      </c>
      <c r="L66" s="171">
        <f t="shared" si="5"/>
        <v>0</v>
      </c>
      <c r="M66" s="171">
        <f t="shared" si="5"/>
        <v>0</v>
      </c>
      <c r="N66" s="171">
        <f t="shared" si="5"/>
        <v>0</v>
      </c>
      <c r="O66" s="162"/>
      <c r="P66" s="162"/>
      <c r="Q66" s="162"/>
      <c r="R66" s="162"/>
      <c r="S66" s="175">
        <v>2040</v>
      </c>
      <c r="T66" s="196">
        <f>HLOOKUP($S66,CapX!$A$11:$AP$14,2,FALSE)</f>
        <v>5117450.5888446579</v>
      </c>
      <c r="U66" s="196">
        <f>IF($K$14="",$T66,IF($K$14&gt;$S66,$T66,HLOOKUP($S66-$K$14,CapX!$A$18:$AP$26,$H$24,FALSE)*$T66))</f>
        <v>2046980.2355378633</v>
      </c>
      <c r="V66" s="171">
        <f>IF($K$15="",$T66,IF($K$15&gt;$S66,$T66,HLOOKUP($S66-$K$15,CapX!$A$18:$AP$26,$H$24,FALSE)*$T66))</f>
        <v>2046980.2355378633</v>
      </c>
      <c r="W66" s="171">
        <f>IF($K$16="",$T66,IF($K$16&gt;$S66,$T66,HLOOKUP($S66-$K$16,CapX!$A$18:$AP$26,$H$24,FALSE)*$T66))</f>
        <v>2046980.2355378633</v>
      </c>
      <c r="X66" s="171">
        <f>IF($K$17="",$T66,IF($K$17&gt;$S66,$T66,HLOOKUP($S66-$K$17,CapX!$A$18:$AP$26,$H$24,FALSE)*$T66))</f>
        <v>2046980.2355378633</v>
      </c>
      <c r="Y66" s="171">
        <f>IF($K$18="",$T66,IF($K$18&gt;$S66,$T66,HLOOKUP($S66-$K$18,CapX!$A$18:$AP$26,$H$24,FALSE)*$T66))</f>
        <v>2046980.2355378633</v>
      </c>
      <c r="Z66" s="171">
        <f>IF($K$19="",$T66,IF($K$19&gt;$S66,$T66,HLOOKUP($S66-$K$19,CapX!$A$18:$AP$26,$H$24,FALSE)*$T66))</f>
        <v>5117450.5888446579</v>
      </c>
      <c r="AB66" s="175">
        <v>2040</v>
      </c>
      <c r="AC66" s="196">
        <f t="shared" si="6"/>
        <v>0</v>
      </c>
      <c r="AD66" s="171">
        <f t="shared" si="7"/>
        <v>0</v>
      </c>
      <c r="AE66" s="171">
        <f t="shared" si="8"/>
        <v>0</v>
      </c>
      <c r="AF66" s="171">
        <f t="shared" si="9"/>
        <v>0</v>
      </c>
      <c r="AG66" s="136">
        <f t="shared" si="10"/>
        <v>0</v>
      </c>
      <c r="AH66" s="171">
        <f t="shared" si="11"/>
        <v>0</v>
      </c>
      <c r="AJ66" s="175">
        <v>2040</v>
      </c>
      <c r="AK66" s="196">
        <f>HLOOKUP($S66,CapX!$A$11:$AP$14,3,FALSE)</f>
        <v>8820236.9589648191</v>
      </c>
      <c r="AL66" s="171">
        <f>IF($L$14="",$AK66,IF($L$14&gt;$AJ66,$AK66,HLOOKUP($AJ66-$L$14,CapX!$A$18:$AP$26,$H$24,FALSE)*$AK66))</f>
        <v>3528094.7835859279</v>
      </c>
      <c r="AM66" s="171">
        <f>IF($L$15="",$AK66,IF($L$15&gt;$AJ66,$AK66,HLOOKUP($AJ66-$L$15,CapX!$A$18:$AP$26,$H$24,FALSE)*$AK66))</f>
        <v>3528094.7835859279</v>
      </c>
      <c r="AN66" s="171">
        <f>IF($L$16="",$AK66,IF($L$16&gt;$AJ66,$AK66,HLOOKUP($AJ66-$L$16,CapX!$A$18:$AP$26,$H$24,FALSE)*$AK66))</f>
        <v>3528094.7835859279</v>
      </c>
      <c r="AO66" s="136">
        <f>IF($L$17="",$AK66,IF($L$17&gt;$AJ66,$AK66,HLOOKUP($AJ66-$L$17,CapX!$A$18:$AP$26,$H$24,FALSE)*$AK66))</f>
        <v>3528094.7835859279</v>
      </c>
      <c r="AP66" s="171">
        <f>IF($L$18="",$AK66,IF($L$18&gt;$AJ66,$AK66,HLOOKUP($AJ66-$L$18,CapX!$A$18:$AP$26,$H$24,FALSE)*$AK66))</f>
        <v>3528094.7835859279</v>
      </c>
      <c r="AQ66" s="171">
        <f>IF($L$19="",$AK66,IF($L$19&gt;$AJ66,$AK66,HLOOKUP($AJ66-$L$19,CapX!$A$18:$AP$26,$H$24,FALSE)*$AK66))</f>
        <v>8820236.9589648191</v>
      </c>
      <c r="AS66" s="175">
        <v>2040</v>
      </c>
      <c r="AT66" s="196">
        <f t="shared" si="12"/>
        <v>0</v>
      </c>
      <c r="AU66" s="171">
        <f t="shared" si="13"/>
        <v>0</v>
      </c>
      <c r="AV66" s="171">
        <f t="shared" si="14"/>
        <v>0</v>
      </c>
      <c r="AW66" s="171">
        <f t="shared" si="15"/>
        <v>0</v>
      </c>
      <c r="AX66" s="136">
        <f t="shared" si="16"/>
        <v>0</v>
      </c>
      <c r="AY66" s="171">
        <f t="shared" si="17"/>
        <v>0</v>
      </c>
      <c r="BA66" s="202"/>
      <c r="BB66" s="138"/>
      <c r="BC66" s="138"/>
      <c r="BD66" s="138"/>
      <c r="BE66" s="138"/>
      <c r="BF66" s="138"/>
      <c r="BG66" s="138"/>
      <c r="BI66" s="202"/>
      <c r="BJ66" s="138"/>
      <c r="BK66" s="138"/>
      <c r="BL66" s="138"/>
      <c r="BM66" s="138"/>
      <c r="BN66" s="138"/>
      <c r="BO66" s="138"/>
    </row>
    <row r="67" spans="1:67">
      <c r="A67" s="162"/>
      <c r="B67" s="162"/>
      <c r="C67" s="162"/>
      <c r="D67" s="162"/>
      <c r="E67" s="162"/>
      <c r="F67" s="162"/>
      <c r="G67" s="162"/>
      <c r="H67" s="175">
        <v>2041</v>
      </c>
      <c r="I67" s="171">
        <f t="shared" si="18"/>
        <v>0</v>
      </c>
      <c r="J67" s="171">
        <f t="shared" si="5"/>
        <v>0</v>
      </c>
      <c r="K67" s="171">
        <f t="shared" si="5"/>
        <v>0</v>
      </c>
      <c r="L67" s="171">
        <f t="shared" si="5"/>
        <v>0</v>
      </c>
      <c r="M67" s="171">
        <f t="shared" si="5"/>
        <v>0</v>
      </c>
      <c r="N67" s="171">
        <f t="shared" si="5"/>
        <v>0</v>
      </c>
      <c r="O67" s="162"/>
      <c r="P67" s="162"/>
      <c r="Q67" s="162"/>
      <c r="R67" s="162"/>
      <c r="S67" s="175">
        <v>2041</v>
      </c>
      <c r="T67" s="196">
        <f>HLOOKUP($S67,CapX!$A$11:$AP$14,2,FALSE)</f>
        <v>8295823.3447071016</v>
      </c>
      <c r="U67" s="196">
        <f>IF($K$14="",$T67,IF($K$14&gt;$S67,$T67,HLOOKUP($S67-$K$14,CapX!$A$18:$AP$26,$H$24,FALSE)*$T67))</f>
        <v>3318329.337882841</v>
      </c>
      <c r="V67" s="171">
        <f>IF($K$15="",$T67,IF($K$15&gt;$S67,$T67,HLOOKUP($S67-$K$15,CapX!$A$18:$AP$26,$H$24,FALSE)*$T67))</f>
        <v>3318329.337882841</v>
      </c>
      <c r="W67" s="171">
        <f>IF($K$16="",$T67,IF($K$16&gt;$S67,$T67,HLOOKUP($S67-$K$16,CapX!$A$18:$AP$26,$H$24,FALSE)*$T67))</f>
        <v>3318329.337882841</v>
      </c>
      <c r="X67" s="171">
        <f>IF($K$17="",$T67,IF($K$17&gt;$S67,$T67,HLOOKUP($S67-$K$17,CapX!$A$18:$AP$26,$H$24,FALSE)*$T67))</f>
        <v>3318329.337882841</v>
      </c>
      <c r="Y67" s="171">
        <f>IF($K$18="",$T67,IF($K$18&gt;$S67,$T67,HLOOKUP($S67-$K$18,CapX!$A$18:$AP$26,$H$24,FALSE)*$T67))</f>
        <v>3318329.337882841</v>
      </c>
      <c r="Z67" s="171">
        <f>IF($K$19="",$T67,IF($K$19&gt;$S67,$T67,HLOOKUP($S67-$K$19,CapX!$A$18:$AP$26,$H$24,FALSE)*$T67))</f>
        <v>8295823.3447071016</v>
      </c>
      <c r="AB67" s="175">
        <v>2041</v>
      </c>
      <c r="AC67" s="196">
        <f t="shared" si="6"/>
        <v>0</v>
      </c>
      <c r="AD67" s="171">
        <f t="shared" si="7"/>
        <v>0</v>
      </c>
      <c r="AE67" s="171">
        <f t="shared" si="8"/>
        <v>0</v>
      </c>
      <c r="AF67" s="171">
        <f t="shared" si="9"/>
        <v>0</v>
      </c>
      <c r="AG67" s="136">
        <f t="shared" si="10"/>
        <v>0</v>
      </c>
      <c r="AH67" s="171">
        <f t="shared" si="11"/>
        <v>0</v>
      </c>
      <c r="AJ67" s="175">
        <v>2041</v>
      </c>
      <c r="AK67" s="196">
        <f>HLOOKUP($S67,CapX!$A$11:$AP$14,3,FALSE)</f>
        <v>14166340.238857238</v>
      </c>
      <c r="AL67" s="171">
        <f>IF($L$14="",$AK67,IF($L$14&gt;$AJ67,$AK67,HLOOKUP($AJ67-$L$14,CapX!$A$18:$AP$26,$H$24,FALSE)*$AK67))</f>
        <v>5666536.0955428956</v>
      </c>
      <c r="AM67" s="171">
        <f>IF($L$15="",$AK67,IF($L$15&gt;$AJ67,$AK67,HLOOKUP($AJ67-$L$15,CapX!$A$18:$AP$26,$H$24,FALSE)*$AK67))</f>
        <v>5666536.0955428956</v>
      </c>
      <c r="AN67" s="171">
        <f>IF($L$16="",$AK67,IF($L$16&gt;$AJ67,$AK67,HLOOKUP($AJ67-$L$16,CapX!$A$18:$AP$26,$H$24,FALSE)*$AK67))</f>
        <v>5666536.0955428956</v>
      </c>
      <c r="AO67" s="136">
        <f>IF($L$17="",$AK67,IF($L$17&gt;$AJ67,$AK67,HLOOKUP($AJ67-$L$17,CapX!$A$18:$AP$26,$H$24,FALSE)*$AK67))</f>
        <v>5666536.0955428956</v>
      </c>
      <c r="AP67" s="171">
        <f>IF($L$18="",$AK67,IF($L$18&gt;$AJ67,$AK67,HLOOKUP($AJ67-$L$18,CapX!$A$18:$AP$26,$H$24,FALSE)*$AK67))</f>
        <v>5666536.0955428956</v>
      </c>
      <c r="AQ67" s="171">
        <f>IF($L$19="",$AK67,IF($L$19&gt;$AJ67,$AK67,HLOOKUP($AJ67-$L$19,CapX!$A$18:$AP$26,$H$24,FALSE)*$AK67))</f>
        <v>14166340.238857238</v>
      </c>
      <c r="AS67" s="175">
        <v>2041</v>
      </c>
      <c r="AT67" s="196">
        <f t="shared" si="12"/>
        <v>0</v>
      </c>
      <c r="AU67" s="171">
        <f t="shared" si="13"/>
        <v>0</v>
      </c>
      <c r="AV67" s="171">
        <f t="shared" si="14"/>
        <v>0</v>
      </c>
      <c r="AW67" s="171">
        <f t="shared" si="15"/>
        <v>0</v>
      </c>
      <c r="AX67" s="136">
        <f t="shared" si="16"/>
        <v>0</v>
      </c>
      <c r="AY67" s="171">
        <f t="shared" si="17"/>
        <v>0</v>
      </c>
      <c r="BA67" s="202"/>
      <c r="BB67" s="138"/>
      <c r="BC67" s="138"/>
      <c r="BD67" s="138"/>
      <c r="BE67" s="138"/>
      <c r="BF67" s="138"/>
      <c r="BG67" s="138"/>
      <c r="BI67" s="202"/>
      <c r="BJ67" s="138"/>
      <c r="BK67" s="138"/>
      <c r="BL67" s="138"/>
      <c r="BM67" s="138"/>
      <c r="BN67" s="138"/>
      <c r="BO67" s="138"/>
    </row>
    <row r="68" spans="1:67">
      <c r="A68" s="162"/>
      <c r="B68" s="162"/>
      <c r="C68" s="162"/>
      <c r="D68" s="162"/>
      <c r="E68" s="162"/>
      <c r="F68" s="162"/>
      <c r="G68" s="162"/>
      <c r="H68" s="175">
        <v>2042</v>
      </c>
      <c r="I68" s="171">
        <f t="shared" si="18"/>
        <v>0</v>
      </c>
      <c r="J68" s="171">
        <f t="shared" si="5"/>
        <v>0</v>
      </c>
      <c r="K68" s="171">
        <f t="shared" si="5"/>
        <v>0</v>
      </c>
      <c r="L68" s="171">
        <f t="shared" si="5"/>
        <v>0</v>
      </c>
      <c r="M68" s="171">
        <f t="shared" si="5"/>
        <v>0</v>
      </c>
      <c r="N68" s="171">
        <f t="shared" si="5"/>
        <v>0</v>
      </c>
      <c r="O68" s="162"/>
      <c r="P68" s="162"/>
      <c r="Q68" s="162"/>
      <c r="R68" s="162"/>
      <c r="S68" s="175">
        <v>2042</v>
      </c>
      <c r="T68" s="196">
        <f>HLOOKUP($S68,CapX!$A$11:$AP$14,2,FALSE)</f>
        <v>14028438.582893301</v>
      </c>
      <c r="U68" s="196">
        <f>IF($K$14="",$T68,IF($K$14&gt;$S68,$T68,HLOOKUP($S68-$K$14,CapX!$A$18:$AP$26,$H$24,FALSE)*$T68))</f>
        <v>5611375.4331573211</v>
      </c>
      <c r="V68" s="171">
        <f>IF($K$15="",$T68,IF($K$15&gt;$S68,$T68,HLOOKUP($S68-$K$15,CapX!$A$18:$AP$26,$H$24,FALSE)*$T68))</f>
        <v>5611375.4331573211</v>
      </c>
      <c r="W68" s="171">
        <f>IF($K$16="",$T68,IF($K$16&gt;$S68,$T68,HLOOKUP($S68-$K$16,CapX!$A$18:$AP$26,$H$24,FALSE)*$T68))</f>
        <v>5611375.4331573211</v>
      </c>
      <c r="X68" s="171">
        <f>IF($K$17="",$T68,IF($K$17&gt;$S68,$T68,HLOOKUP($S68-$K$17,CapX!$A$18:$AP$26,$H$24,FALSE)*$T68))</f>
        <v>5611375.4331573211</v>
      </c>
      <c r="Y68" s="171">
        <f>IF($K$18="",$T68,IF($K$18&gt;$S68,$T68,HLOOKUP($S68-$K$18,CapX!$A$18:$AP$26,$H$24,FALSE)*$T68))</f>
        <v>5611375.4331573211</v>
      </c>
      <c r="Z68" s="171">
        <f>IF($K$19="",$T68,IF($K$19&gt;$S68,$T68,HLOOKUP($S68-$K$19,CapX!$A$18:$AP$26,$H$24,FALSE)*$T68))</f>
        <v>14028438.582893301</v>
      </c>
      <c r="AB68" s="175">
        <v>2042</v>
      </c>
      <c r="AC68" s="196">
        <f t="shared" si="6"/>
        <v>0</v>
      </c>
      <c r="AD68" s="171">
        <f t="shared" si="7"/>
        <v>0</v>
      </c>
      <c r="AE68" s="171">
        <f t="shared" si="8"/>
        <v>0</v>
      </c>
      <c r="AF68" s="171">
        <f t="shared" si="9"/>
        <v>0</v>
      </c>
      <c r="AG68" s="136">
        <f t="shared" si="10"/>
        <v>0</v>
      </c>
      <c r="AH68" s="171">
        <f t="shared" si="11"/>
        <v>0</v>
      </c>
      <c r="AJ68" s="175">
        <v>2042</v>
      </c>
      <c r="AK68" s="196">
        <f>HLOOKUP($S68,CapX!$A$11:$AP$14,3,FALSE)</f>
        <v>5452366.0842221398</v>
      </c>
      <c r="AL68" s="171">
        <f>IF($L$14="",$AK68,IF($L$14&gt;$AJ68,$AK68,HLOOKUP($AJ68-$L$14,CapX!$A$18:$AP$26,$H$24,FALSE)*$AK68))</f>
        <v>2180946.4336888562</v>
      </c>
      <c r="AM68" s="171">
        <f>IF($L$15="",$AK68,IF($L$15&gt;$AJ68,$AK68,HLOOKUP($AJ68-$L$15,CapX!$A$18:$AP$26,$H$24,FALSE)*$AK68))</f>
        <v>2180946.4336888562</v>
      </c>
      <c r="AN68" s="171">
        <f>IF($L$16="",$AK68,IF($L$16&gt;$AJ68,$AK68,HLOOKUP($AJ68-$L$16,CapX!$A$18:$AP$26,$H$24,FALSE)*$AK68))</f>
        <v>2180946.4336888562</v>
      </c>
      <c r="AO68" s="136">
        <f>IF($L$17="",$AK68,IF($L$17&gt;$AJ68,$AK68,HLOOKUP($AJ68-$L$17,CapX!$A$18:$AP$26,$H$24,FALSE)*$AK68))</f>
        <v>2180946.4336888562</v>
      </c>
      <c r="AP68" s="171">
        <f>IF($L$18="",$AK68,IF($L$18&gt;$AJ68,$AK68,HLOOKUP($AJ68-$L$18,CapX!$A$18:$AP$26,$H$24,FALSE)*$AK68))</f>
        <v>2180946.4336888562</v>
      </c>
      <c r="AQ68" s="171">
        <f>IF($L$19="",$AK68,IF($L$19&gt;$AJ68,$AK68,HLOOKUP($AJ68-$L$19,CapX!$A$18:$AP$26,$H$24,FALSE)*$AK68))</f>
        <v>5452366.0842221398</v>
      </c>
      <c r="AS68" s="175">
        <v>2042</v>
      </c>
      <c r="AT68" s="196">
        <f t="shared" si="12"/>
        <v>0</v>
      </c>
      <c r="AU68" s="171">
        <f t="shared" si="13"/>
        <v>0</v>
      </c>
      <c r="AV68" s="171">
        <f t="shared" si="14"/>
        <v>0</v>
      </c>
      <c r="AW68" s="171">
        <f t="shared" si="15"/>
        <v>0</v>
      </c>
      <c r="AX68" s="136">
        <f t="shared" si="16"/>
        <v>0</v>
      </c>
      <c r="AY68" s="171">
        <f t="shared" si="17"/>
        <v>0</v>
      </c>
      <c r="BA68" s="202"/>
      <c r="BB68" s="138"/>
      <c r="BC68" s="138"/>
      <c r="BD68" s="138"/>
      <c r="BE68" s="138"/>
      <c r="BF68" s="138"/>
      <c r="BG68" s="138"/>
      <c r="BI68" s="202"/>
      <c r="BJ68" s="138"/>
      <c r="BK68" s="138"/>
      <c r="BL68" s="138"/>
      <c r="BM68" s="138"/>
      <c r="BN68" s="138"/>
      <c r="BO68" s="138"/>
    </row>
    <row r="69" spans="1:67">
      <c r="A69" s="162"/>
      <c r="B69" s="162"/>
      <c r="C69" s="162"/>
      <c r="D69" s="162"/>
      <c r="E69" s="162"/>
      <c r="F69" s="162"/>
      <c r="G69" s="162"/>
      <c r="H69" s="175">
        <v>2043</v>
      </c>
      <c r="I69" s="171">
        <f t="shared" si="18"/>
        <v>0</v>
      </c>
      <c r="J69" s="171">
        <f t="shared" si="5"/>
        <v>0</v>
      </c>
      <c r="K69" s="171">
        <f t="shared" si="5"/>
        <v>0</v>
      </c>
      <c r="L69" s="171">
        <f t="shared" si="5"/>
        <v>0</v>
      </c>
      <c r="M69" s="171">
        <f t="shared" si="5"/>
        <v>0</v>
      </c>
      <c r="N69" s="171">
        <f t="shared" si="5"/>
        <v>0</v>
      </c>
      <c r="O69" s="162"/>
      <c r="P69" s="162"/>
      <c r="Q69" s="162"/>
      <c r="R69" s="162"/>
      <c r="S69" s="175">
        <v>2043</v>
      </c>
      <c r="T69" s="196">
        <f>HLOOKUP($S69,CapX!$A$11:$AP$14,2,FALSE)</f>
        <v>5324195.5926339831</v>
      </c>
      <c r="U69" s="196">
        <f>IF($K$14="",$T69,IF($K$14&gt;$S69,$T69,HLOOKUP($S69-$K$14,CapX!$A$18:$AP$26,$H$24,FALSE)*$T69))</f>
        <v>2129678.2370535932</v>
      </c>
      <c r="V69" s="171">
        <f>IF($K$15="",$T69,IF($K$15&gt;$S69,$T69,HLOOKUP($S69-$K$15,CapX!$A$18:$AP$26,$H$24,FALSE)*$T69))</f>
        <v>2129678.2370535932</v>
      </c>
      <c r="W69" s="171">
        <f>IF($K$16="",$T69,IF($K$16&gt;$S69,$T69,HLOOKUP($S69-$K$16,CapX!$A$18:$AP$26,$H$24,FALSE)*$T69))</f>
        <v>2129678.2370535932</v>
      </c>
      <c r="X69" s="171">
        <f>IF($K$17="",$T69,IF($K$17&gt;$S69,$T69,HLOOKUP($S69-$K$17,CapX!$A$18:$AP$26,$H$24,FALSE)*$T69))</f>
        <v>2129678.2370535932</v>
      </c>
      <c r="Y69" s="171">
        <f>IF($K$18="",$T69,IF($K$18&gt;$S69,$T69,HLOOKUP($S69-$K$18,CapX!$A$18:$AP$26,$H$24,FALSE)*$T69))</f>
        <v>2129678.2370535932</v>
      </c>
      <c r="Z69" s="171">
        <f>IF($K$19="",$T69,IF($K$19&gt;$S69,$T69,HLOOKUP($S69-$K$19,CapX!$A$18:$AP$26,$H$24,FALSE)*$T69))</f>
        <v>5324195.5926339831</v>
      </c>
      <c r="AB69" s="175">
        <v>2043</v>
      </c>
      <c r="AC69" s="196">
        <f t="shared" si="6"/>
        <v>0</v>
      </c>
      <c r="AD69" s="171">
        <f t="shared" si="7"/>
        <v>0</v>
      </c>
      <c r="AE69" s="171">
        <f t="shared" si="8"/>
        <v>0</v>
      </c>
      <c r="AF69" s="171">
        <f t="shared" si="9"/>
        <v>0</v>
      </c>
      <c r="AG69" s="136">
        <f t="shared" si="10"/>
        <v>0</v>
      </c>
      <c r="AH69" s="171">
        <f t="shared" si="11"/>
        <v>0</v>
      </c>
      <c r="AJ69" s="175">
        <v>2043</v>
      </c>
      <c r="AK69" s="196">
        <f>HLOOKUP($S69,CapX!$A$11:$AP$14,3,FALSE)</f>
        <v>9176574.5321069993</v>
      </c>
      <c r="AL69" s="171">
        <f>IF($L$14="",$AK69,IF($L$14&gt;$AJ69,$AK69,HLOOKUP($AJ69-$L$14,CapX!$A$18:$AP$26,$H$24,FALSE)*$AK69))</f>
        <v>3670629.8128427998</v>
      </c>
      <c r="AM69" s="171">
        <f>IF($L$15="",$AK69,IF($L$15&gt;$AJ69,$AK69,HLOOKUP($AJ69-$L$15,CapX!$A$18:$AP$26,$H$24,FALSE)*$AK69))</f>
        <v>3670629.8128427998</v>
      </c>
      <c r="AN69" s="171">
        <f>IF($L$16="",$AK69,IF($L$16&gt;$AJ69,$AK69,HLOOKUP($AJ69-$L$16,CapX!$A$18:$AP$26,$H$24,FALSE)*$AK69))</f>
        <v>3670629.8128427998</v>
      </c>
      <c r="AO69" s="136">
        <f>IF($L$17="",$AK69,IF($L$17&gt;$AJ69,$AK69,HLOOKUP($AJ69-$L$17,CapX!$A$18:$AP$26,$H$24,FALSE)*$AK69))</f>
        <v>3670629.8128427998</v>
      </c>
      <c r="AP69" s="171">
        <f>IF($L$18="",$AK69,IF($L$18&gt;$AJ69,$AK69,HLOOKUP($AJ69-$L$18,CapX!$A$18:$AP$26,$H$24,FALSE)*$AK69))</f>
        <v>3670629.8128427998</v>
      </c>
      <c r="AQ69" s="171">
        <f>IF($L$19="",$AK69,IF($L$19&gt;$AJ69,$AK69,HLOOKUP($AJ69-$L$19,CapX!$A$18:$AP$26,$H$24,FALSE)*$AK69))</f>
        <v>9176574.5321069993</v>
      </c>
      <c r="AS69" s="175">
        <v>2043</v>
      </c>
      <c r="AT69" s="196">
        <f t="shared" si="12"/>
        <v>0</v>
      </c>
      <c r="AU69" s="171">
        <f t="shared" si="13"/>
        <v>0</v>
      </c>
      <c r="AV69" s="171">
        <f t="shared" si="14"/>
        <v>0</v>
      </c>
      <c r="AW69" s="171">
        <f t="shared" si="15"/>
        <v>0</v>
      </c>
      <c r="AX69" s="136">
        <f t="shared" si="16"/>
        <v>0</v>
      </c>
      <c r="AY69" s="171">
        <f t="shared" si="17"/>
        <v>0</v>
      </c>
      <c r="BA69" s="202"/>
      <c r="BB69" s="138"/>
      <c r="BC69" s="138"/>
      <c r="BD69" s="138"/>
      <c r="BE69" s="138"/>
      <c r="BF69" s="138"/>
      <c r="BG69" s="138"/>
      <c r="BI69" s="202"/>
      <c r="BJ69" s="138"/>
      <c r="BK69" s="138"/>
      <c r="BL69" s="138"/>
      <c r="BM69" s="138"/>
      <c r="BN69" s="138"/>
      <c r="BO69" s="138"/>
    </row>
    <row r="70" spans="1:67">
      <c r="A70" s="162"/>
      <c r="B70" s="162"/>
      <c r="C70" s="162"/>
      <c r="D70" s="162"/>
      <c r="E70" s="162"/>
      <c r="F70" s="162"/>
      <c r="G70" s="162"/>
      <c r="H70" s="175">
        <v>2044</v>
      </c>
      <c r="I70" s="171">
        <f t="shared" si="18"/>
        <v>0</v>
      </c>
      <c r="J70" s="171">
        <f t="shared" si="5"/>
        <v>0</v>
      </c>
      <c r="K70" s="171">
        <f t="shared" si="5"/>
        <v>0</v>
      </c>
      <c r="L70" s="171">
        <f t="shared" si="5"/>
        <v>0</v>
      </c>
      <c r="M70" s="171">
        <f t="shared" si="5"/>
        <v>0</v>
      </c>
      <c r="N70" s="171">
        <f t="shared" si="5"/>
        <v>0</v>
      </c>
      <c r="O70" s="162"/>
      <c r="P70" s="162"/>
      <c r="Q70" s="162"/>
      <c r="R70" s="162"/>
      <c r="S70" s="175">
        <v>2044</v>
      </c>
      <c r="T70" s="196">
        <f>HLOOKUP($S70,CapX!$A$11:$AP$14,2,FALSE)</f>
        <v>8630974.60783327</v>
      </c>
      <c r="U70" s="196">
        <f>IF($K$14="",$T70,IF($K$14&gt;$S70,$T70,HLOOKUP($S70-$K$14,CapX!$A$18:$AP$26,$H$24,FALSE)*$T70))</f>
        <v>3452389.843133308</v>
      </c>
      <c r="V70" s="171">
        <f>IF($K$15="",$T70,IF($K$15&gt;$S70,$T70,HLOOKUP($S70-$K$15,CapX!$A$18:$AP$26,$H$24,FALSE)*$T70))</f>
        <v>3452389.843133308</v>
      </c>
      <c r="W70" s="171">
        <f>IF($K$16="",$T70,IF($K$16&gt;$S70,$T70,HLOOKUP($S70-$K$16,CapX!$A$18:$AP$26,$H$24,FALSE)*$T70))</f>
        <v>3452389.843133308</v>
      </c>
      <c r="X70" s="171">
        <f>IF($K$17="",$T70,IF($K$17&gt;$S70,$T70,HLOOKUP($S70-$K$17,CapX!$A$18:$AP$26,$H$24,FALSE)*$T70))</f>
        <v>3452389.843133308</v>
      </c>
      <c r="Y70" s="171">
        <f>IF($K$18="",$T70,IF($K$18&gt;$S70,$T70,HLOOKUP($S70-$K$18,CapX!$A$18:$AP$26,$H$24,FALSE)*$T70))</f>
        <v>3452389.843133308</v>
      </c>
      <c r="Z70" s="171">
        <f>IF($K$19="",$T70,IF($K$19&gt;$S70,$T70,HLOOKUP($S70-$K$19,CapX!$A$18:$AP$26,$H$24,FALSE)*$T70))</f>
        <v>8630974.60783327</v>
      </c>
      <c r="AB70" s="175">
        <v>2044</v>
      </c>
      <c r="AC70" s="196">
        <f t="shared" si="6"/>
        <v>0</v>
      </c>
      <c r="AD70" s="171">
        <f t="shared" si="7"/>
        <v>0</v>
      </c>
      <c r="AE70" s="171">
        <f t="shared" si="8"/>
        <v>0</v>
      </c>
      <c r="AF70" s="171">
        <f t="shared" si="9"/>
        <v>0</v>
      </c>
      <c r="AG70" s="136">
        <f t="shared" si="10"/>
        <v>0</v>
      </c>
      <c r="AH70" s="171">
        <f t="shared" si="11"/>
        <v>0</v>
      </c>
      <c r="AJ70" s="175">
        <v>2044</v>
      </c>
      <c r="AK70" s="196">
        <f>HLOOKUP($S70,CapX!$A$11:$AP$14,3,FALSE)</f>
        <v>14738660.384507069</v>
      </c>
      <c r="AL70" s="171">
        <f>IF($L$14="",$AK70,IF($L$14&gt;$AJ70,$AK70,HLOOKUP($AJ70-$L$14,CapX!$A$18:$AP$26,$H$24,FALSE)*$AK70))</f>
        <v>5895464.1538028279</v>
      </c>
      <c r="AM70" s="171">
        <f>IF($L$15="",$AK70,IF($L$15&gt;$AJ70,$AK70,HLOOKUP($AJ70-$L$15,CapX!$A$18:$AP$26,$H$24,FALSE)*$AK70))</f>
        <v>5895464.1538028279</v>
      </c>
      <c r="AN70" s="171">
        <f>IF($L$16="",$AK70,IF($L$16&gt;$AJ70,$AK70,HLOOKUP($AJ70-$L$16,CapX!$A$18:$AP$26,$H$24,FALSE)*$AK70))</f>
        <v>5895464.1538028279</v>
      </c>
      <c r="AO70" s="136">
        <f>IF($L$17="",$AK70,IF($L$17&gt;$AJ70,$AK70,HLOOKUP($AJ70-$L$17,CapX!$A$18:$AP$26,$H$24,FALSE)*$AK70))</f>
        <v>5895464.1538028279</v>
      </c>
      <c r="AP70" s="171">
        <f>IF($L$18="",$AK70,IF($L$18&gt;$AJ70,$AK70,HLOOKUP($AJ70-$L$18,CapX!$A$18:$AP$26,$H$24,FALSE)*$AK70))</f>
        <v>5895464.1538028279</v>
      </c>
      <c r="AQ70" s="171">
        <f>IF($L$19="",$AK70,IF($L$19&gt;$AJ70,$AK70,HLOOKUP($AJ70-$L$19,CapX!$A$18:$AP$26,$H$24,FALSE)*$AK70))</f>
        <v>14738660.384507069</v>
      </c>
      <c r="AS70" s="175">
        <v>2044</v>
      </c>
      <c r="AT70" s="196">
        <f t="shared" si="12"/>
        <v>0</v>
      </c>
      <c r="AU70" s="171">
        <f t="shared" si="13"/>
        <v>0</v>
      </c>
      <c r="AV70" s="171">
        <f t="shared" si="14"/>
        <v>0</v>
      </c>
      <c r="AW70" s="171">
        <f t="shared" si="15"/>
        <v>0</v>
      </c>
      <c r="AX70" s="136">
        <f t="shared" si="16"/>
        <v>0</v>
      </c>
      <c r="AY70" s="171">
        <f t="shared" si="17"/>
        <v>0</v>
      </c>
      <c r="BA70" s="202"/>
      <c r="BB70" s="138"/>
      <c r="BC70" s="138"/>
      <c r="BD70" s="138"/>
      <c r="BE70" s="138"/>
      <c r="BF70" s="138"/>
      <c r="BG70" s="138"/>
      <c r="BI70" s="202"/>
      <c r="BJ70" s="138"/>
      <c r="BK70" s="138"/>
      <c r="BL70" s="138"/>
      <c r="BM70" s="138"/>
      <c r="BN70" s="138"/>
      <c r="BO70" s="138"/>
    </row>
    <row r="71" spans="1:67">
      <c r="A71" s="162"/>
      <c r="B71" s="162"/>
      <c r="C71" s="162"/>
      <c r="D71" s="162"/>
      <c r="E71" s="162"/>
      <c r="F71" s="162"/>
      <c r="G71" s="162"/>
      <c r="H71" s="176">
        <v>2045</v>
      </c>
      <c r="I71" s="171">
        <f t="shared" si="18"/>
        <v>0</v>
      </c>
      <c r="J71" s="171">
        <f t="shared" si="5"/>
        <v>0</v>
      </c>
      <c r="K71" s="171">
        <f t="shared" si="5"/>
        <v>0</v>
      </c>
      <c r="L71" s="171">
        <f t="shared" si="5"/>
        <v>0</v>
      </c>
      <c r="M71" s="171">
        <f t="shared" si="5"/>
        <v>0</v>
      </c>
      <c r="N71" s="171">
        <f t="shared" si="5"/>
        <v>0</v>
      </c>
      <c r="O71" s="162"/>
      <c r="P71" s="162"/>
      <c r="Q71" s="162"/>
      <c r="R71" s="162"/>
      <c r="S71" s="176">
        <v>2045</v>
      </c>
      <c r="T71" s="197">
        <f>HLOOKUP($S71,CapX!$A$11:$AP$14,2,FALSE)</f>
        <v>14595187.501642192</v>
      </c>
      <c r="U71" s="197">
        <f>IF($K$14="",$T71,IF($K$14&gt;$S71,$T71,HLOOKUP($S71-$K$14,CapX!$A$18:$AP$26,$H$24,FALSE)*$T71))</f>
        <v>5838075.0006568767</v>
      </c>
      <c r="V71" s="172">
        <f>IF($K$15="",$T71,IF($K$15&gt;$S71,$T71,HLOOKUP($S71-$K$15,CapX!$A$18:$AP$26,$H$24,FALSE)*$T71))</f>
        <v>5838075.0006568767</v>
      </c>
      <c r="W71" s="172">
        <f>IF($K$16="",$T71,IF($K$16&gt;$S71,$T71,HLOOKUP($S71-$K$16,CapX!$A$18:$AP$26,$H$24,FALSE)*$T71))</f>
        <v>5838075.0006568767</v>
      </c>
      <c r="X71" s="172">
        <f>IF($K$17="",$T71,IF($K$17&gt;$S71,$T71,HLOOKUP($S71-$K$17,CapX!$A$18:$AP$26,$H$24,FALSE)*$T71))</f>
        <v>5838075.0006568767</v>
      </c>
      <c r="Y71" s="172">
        <f>IF($K$18="",$T71,IF($K$18&gt;$S71,$T71,HLOOKUP($S71-$K$18,CapX!$A$18:$AP$26,$H$24,FALSE)*$T71))</f>
        <v>5838075.0006568767</v>
      </c>
      <c r="Z71" s="172">
        <f>IF($K$19="",$T71,IF($K$19&gt;$S71,$T71,HLOOKUP($S71-$K$19,CapX!$A$18:$AP$26,$H$24,FALSE)*$T71))</f>
        <v>14595187.501642192</v>
      </c>
      <c r="AB71" s="176">
        <v>2045</v>
      </c>
      <c r="AC71" s="197">
        <f t="shared" si="6"/>
        <v>0</v>
      </c>
      <c r="AD71" s="172">
        <f t="shared" si="7"/>
        <v>0</v>
      </c>
      <c r="AE71" s="172">
        <f t="shared" si="8"/>
        <v>0</v>
      </c>
      <c r="AF71" s="172">
        <f t="shared" si="9"/>
        <v>0</v>
      </c>
      <c r="AG71" s="137">
        <f t="shared" si="10"/>
        <v>0</v>
      </c>
      <c r="AH71" s="172">
        <f t="shared" si="11"/>
        <v>0</v>
      </c>
      <c r="AJ71" s="176">
        <v>2045</v>
      </c>
      <c r="AK71" s="197">
        <f>HLOOKUP($S71,CapX!$A$11:$AP$14,3,FALSE)</f>
        <v>5672641.6740247151</v>
      </c>
      <c r="AL71" s="172">
        <f>IF($L$14="",$AK71,IF($L$14&gt;$AJ71,$AK71,HLOOKUP($AJ71-$L$14,CapX!$A$18:$AP$26,$H$24,FALSE)*$AK71))</f>
        <v>2269056.6696098861</v>
      </c>
      <c r="AM71" s="172">
        <f>IF($L$15="",$AK71,IF($L$15&gt;$AJ71,$AK71,HLOOKUP($AJ71-$L$15,CapX!$A$18:$AP$26,$H$24,FALSE)*$AK71))</f>
        <v>2269056.6696098861</v>
      </c>
      <c r="AN71" s="172">
        <f>IF($L$16="",$AK71,IF($L$16&gt;$AJ71,$AK71,HLOOKUP($AJ71-$L$16,CapX!$A$18:$AP$26,$H$24,FALSE)*$AK71))</f>
        <v>2269056.6696098861</v>
      </c>
      <c r="AO71" s="137">
        <f>IF($L$17="",$AK71,IF($L$17&gt;$AJ71,$AK71,HLOOKUP($AJ71-$L$17,CapX!$A$18:$AP$26,$H$24,FALSE)*$AK71))</f>
        <v>2269056.6696098861</v>
      </c>
      <c r="AP71" s="172">
        <f>IF($L$18="",$AK71,IF($L$18&gt;$AJ71,$AK71,HLOOKUP($AJ71-$L$18,CapX!$A$18:$AP$26,$H$24,FALSE)*$AK71))</f>
        <v>2269056.6696098861</v>
      </c>
      <c r="AQ71" s="172">
        <f>IF($L$19="",$AK71,IF($L$19&gt;$AJ71,$AK71,HLOOKUP($AJ71-$L$19,CapX!$A$18:$AP$26,$H$24,FALSE)*$AK71))</f>
        <v>5672641.6740247151</v>
      </c>
      <c r="AS71" s="176">
        <v>2045</v>
      </c>
      <c r="AT71" s="197">
        <f t="shared" si="12"/>
        <v>0</v>
      </c>
      <c r="AU71" s="172">
        <f t="shared" si="13"/>
        <v>0</v>
      </c>
      <c r="AV71" s="172">
        <f t="shared" si="14"/>
        <v>0</v>
      </c>
      <c r="AW71" s="172">
        <f t="shared" si="15"/>
        <v>0</v>
      </c>
      <c r="AX71" s="137">
        <f t="shared" si="16"/>
        <v>0</v>
      </c>
      <c r="AY71" s="172">
        <f t="shared" si="17"/>
        <v>0</v>
      </c>
      <c r="BA71" s="202"/>
      <c r="BB71" s="138"/>
      <c r="BC71" s="138"/>
      <c r="BD71" s="138"/>
      <c r="BE71" s="138"/>
      <c r="BF71" s="138"/>
      <c r="BG71" s="138"/>
      <c r="BI71" s="202"/>
      <c r="BJ71" s="138"/>
      <c r="BK71" s="138"/>
      <c r="BL71" s="138"/>
      <c r="BM71" s="138"/>
      <c r="BN71" s="138"/>
      <c r="BO71" s="138"/>
    </row>
    <row r="72" spans="1:67">
      <c r="A72" s="162"/>
      <c r="B72" s="162"/>
      <c r="C72" s="162"/>
      <c r="D72" s="162"/>
      <c r="E72" s="162"/>
      <c r="F72" s="162"/>
      <c r="G72" s="162"/>
      <c r="H72" s="188" t="s">
        <v>26</v>
      </c>
      <c r="I72" s="187">
        <f t="shared" ref="I72:N72" si="19">SUM(I43:I71)</f>
        <v>114134604.04391763</v>
      </c>
      <c r="J72" s="187">
        <f t="shared" si="19"/>
        <v>119186005.66685085</v>
      </c>
      <c r="K72" s="187">
        <f t="shared" si="19"/>
        <v>89873464.20411925</v>
      </c>
      <c r="L72" s="187">
        <f t="shared" si="19"/>
        <v>51071568.635686725</v>
      </c>
      <c r="M72" s="187">
        <f t="shared" si="19"/>
        <v>84698148.408414036</v>
      </c>
      <c r="N72" s="187">
        <f t="shared" si="19"/>
        <v>0</v>
      </c>
      <c r="O72" s="162"/>
      <c r="P72" s="162"/>
      <c r="Q72" s="162"/>
      <c r="R72" s="162"/>
    </row>
    <row r="73" spans="1:67">
      <c r="A73" s="162"/>
      <c r="B73" s="167" t="s">
        <v>409</v>
      </c>
      <c r="C73" s="162"/>
      <c r="D73" s="162"/>
      <c r="E73" s="162"/>
      <c r="F73" s="162"/>
      <c r="G73" s="162"/>
      <c r="H73" s="162"/>
      <c r="I73" s="162"/>
      <c r="J73" s="162"/>
      <c r="K73" s="162"/>
      <c r="L73" s="162"/>
      <c r="M73" s="162"/>
      <c r="N73" s="162"/>
      <c r="O73" s="162"/>
      <c r="P73" s="162"/>
      <c r="Q73" s="162"/>
      <c r="R73" s="162"/>
      <c r="S73" s="179"/>
      <c r="AB73" s="179"/>
      <c r="AJ73" s="179"/>
      <c r="AS73" s="179"/>
      <c r="BA73" s="179" t="s">
        <v>232</v>
      </c>
      <c r="BI73" s="179" t="s">
        <v>231</v>
      </c>
    </row>
    <row r="74" spans="1:67">
      <c r="A74" s="162"/>
      <c r="B74" s="162"/>
      <c r="C74" s="162"/>
      <c r="D74" s="162"/>
      <c r="E74" s="162"/>
      <c r="F74" s="162"/>
      <c r="G74" s="162"/>
      <c r="H74" s="327"/>
      <c r="I74" s="327"/>
      <c r="J74" s="162"/>
      <c r="K74" s="162"/>
      <c r="L74" s="162"/>
      <c r="M74" s="162"/>
      <c r="N74" s="162"/>
      <c r="O74" s="162"/>
      <c r="P74" s="162"/>
      <c r="Q74" s="162"/>
      <c r="R74" s="162"/>
    </row>
    <row r="75" spans="1:67">
      <c r="A75" s="162"/>
      <c r="B75" s="162"/>
      <c r="C75" s="162"/>
      <c r="D75" s="162"/>
      <c r="E75" s="162"/>
      <c r="F75" s="162"/>
      <c r="G75" s="162"/>
      <c r="H75" s="163" t="s">
        <v>33</v>
      </c>
      <c r="I75" s="163">
        <f t="shared" ref="I75:N75" si="20">I42</f>
        <v>5</v>
      </c>
      <c r="J75" s="163" t="str">
        <f t="shared" si="20"/>
        <v>5A</v>
      </c>
      <c r="K75" s="163" t="str">
        <f t="shared" si="20"/>
        <v>5B</v>
      </c>
      <c r="L75" s="163" t="str">
        <f t="shared" si="20"/>
        <v>5C</v>
      </c>
      <c r="M75" s="163" t="str">
        <f t="shared" si="20"/>
        <v>5D</v>
      </c>
      <c r="N75" s="163" t="str">
        <f t="shared" si="20"/>
        <v>5E</v>
      </c>
      <c r="O75" s="162"/>
      <c r="P75" s="162"/>
      <c r="Q75" s="162"/>
      <c r="R75" s="162"/>
      <c r="BA75" s="163" t="s">
        <v>33</v>
      </c>
      <c r="BB75" s="163">
        <f t="shared" ref="BB75:BG75" si="21">U42</f>
        <v>5</v>
      </c>
      <c r="BC75" s="163" t="str">
        <f t="shared" si="21"/>
        <v>5A</v>
      </c>
      <c r="BD75" s="163" t="str">
        <f t="shared" si="21"/>
        <v>5B</v>
      </c>
      <c r="BE75" s="163" t="str">
        <f t="shared" si="21"/>
        <v>5C</v>
      </c>
      <c r="BF75" s="163" t="str">
        <f t="shared" si="21"/>
        <v>5D</v>
      </c>
      <c r="BG75" s="163" t="str">
        <f t="shared" si="21"/>
        <v>5E</v>
      </c>
      <c r="BI75" s="163" t="s">
        <v>33</v>
      </c>
      <c r="BJ75" s="163">
        <f>BB75</f>
        <v>5</v>
      </c>
      <c r="BK75" s="163" t="str">
        <f t="shared" ref="BK75:BO75" si="22">BC75</f>
        <v>5A</v>
      </c>
      <c r="BL75" s="163" t="str">
        <f t="shared" si="22"/>
        <v>5B</v>
      </c>
      <c r="BM75" s="163" t="str">
        <f t="shared" si="22"/>
        <v>5C</v>
      </c>
      <c r="BN75" s="163" t="str">
        <f t="shared" si="22"/>
        <v>5D</v>
      </c>
      <c r="BO75" s="163" t="str">
        <f t="shared" si="22"/>
        <v>5E</v>
      </c>
    </row>
    <row r="76" spans="1:67">
      <c r="A76" s="162"/>
      <c r="B76" s="162"/>
      <c r="C76" s="162"/>
      <c r="D76" s="162"/>
      <c r="E76" s="162"/>
      <c r="F76" s="162"/>
      <c r="G76" s="162"/>
      <c r="H76" s="174">
        <v>2017</v>
      </c>
      <c r="I76" s="171">
        <f ca="1">IF($H$14="","",HLOOKUP($H$14,'Capx - H2O'!$E$352:$AU$382,$H76-2015,FALSE)+BB76+BJ76)</f>
        <v>600000</v>
      </c>
      <c r="J76" s="171">
        <f ca="1">IF($H$15="","",HLOOKUP($H$15,'Capx - H2O'!$E$352:$AU$382,$H76-2015,FALSE)+BC76+BK76)</f>
        <v>600000</v>
      </c>
      <c r="K76" s="171">
        <f ca="1">IF($H$16="","",HLOOKUP($H$16,'Capx - H2O'!$E$352:$AU$382,$H76-2015,FALSE)+BD76+BL76)</f>
        <v>600000</v>
      </c>
      <c r="L76" s="171">
        <f ca="1">IF($H$17="","",HLOOKUP($H$17,'Capx - H2O'!$E$352:$AU$382,$H76-2015,FALSE)+BE76+BM76)</f>
        <v>600000</v>
      </c>
      <c r="M76" s="171">
        <f ca="1">IF($H$18="","",HLOOKUP($H$18,'Capx - H2O'!$E$352:$AU$382,$H76-2015,FALSE)+BF76+BN76)</f>
        <v>600000</v>
      </c>
      <c r="N76" s="171" t="str">
        <f>IF($H$19="","",HLOOKUP($H$19,'Capx - H2O'!$E$352:$AU$382,$H76-2015,FALSE)+BG76+BO76)</f>
        <v/>
      </c>
      <c r="O76" s="162"/>
      <c r="P76" s="162"/>
      <c r="Q76" s="162"/>
      <c r="R76" s="162"/>
      <c r="BA76" s="144">
        <v>2017</v>
      </c>
      <c r="BB76" s="173">
        <f ca="1">IF($E$14="",0,IF($H43&gt;$E$14,0,IF($H43-$E$14&lt;-3,0,OFFSET(Extras!$E$3,0,'Scenario 5'!$H43-'Scenario 5'!$E$14))))</f>
        <v>0</v>
      </c>
      <c r="BC76" s="173">
        <f ca="1">IF($E$15="",0,IF($H43&gt;$E$15,0,IF($H43-$E$15&lt;-3,0,OFFSET(Extras!$E$3,0,'Scenario 5'!$H43-'Scenario 5'!$E$15))))</f>
        <v>0</v>
      </c>
      <c r="BD76" s="173">
        <f ca="1">IF($E$16="",0,IF($H43&gt;$E$16,0,IF($H43-$E$16&lt;-3,0,OFFSET(Extras!$E$3,0,'Scenario 5'!$H43-'Scenario 5'!$E$16))))</f>
        <v>0</v>
      </c>
      <c r="BE76" s="173">
        <f ca="1">IF($E$17="",0,IF($H43&gt;$E$17,0,IF($H43-$E$17&lt;-3,0,OFFSET(Extras!$E$3,0,'Scenario 5'!$H43-'Scenario 5'!$E$17))))</f>
        <v>0</v>
      </c>
      <c r="BF76" s="173">
        <f ca="1">IF($E$18="",0,IF($H43&gt;$E$18,0,IF($H43-$E$18&lt;-3,0,OFFSET(Extras!$E$3,0,'Scenario 5'!$H43-'Scenario 5'!$E$18))))</f>
        <v>0</v>
      </c>
      <c r="BG76" s="173">
        <f ca="1">IF($E$19="",0,IF($H43&gt;$E$19,0,IF($H43-$E$19&lt;-3,0,OFFSET(Extras!$E$3,0,'Scenario 5'!$H43-'Scenario 5'!$E$19))))</f>
        <v>0</v>
      </c>
      <c r="BI76" s="144">
        <v>2017</v>
      </c>
      <c r="BJ76" s="173">
        <f ca="1">IF($G$14="",0,IF($H43&gt;$G$14,0,IF($H43-$G$14&lt;-3,0,OFFSET(Extras!$E$4,0,'Scenario 5'!$H43-'Scenario 5'!$G$14))))</f>
        <v>0</v>
      </c>
      <c r="BK76" s="173">
        <f ca="1">IF($G$15="",0,IF($H43&gt;$G$15,0,IF($H43-$G$15&lt;-3,0,OFFSET(Extras!$E$4,0,'Scenario 5'!$H43-'Scenario 5'!$G$15))))</f>
        <v>0</v>
      </c>
      <c r="BL76" s="173">
        <f ca="1">IF($G$16="",0,IF($H43&gt;$G$16,0,IF($H43-$G$16&lt;-3,0,OFFSET(Extras!$E$4,0,'Scenario 5'!$H43-'Scenario 5'!$G$16))))</f>
        <v>0</v>
      </c>
      <c r="BM76" s="173">
        <f ca="1">IF($G$17="",0,IF($H43&gt;$G$17,0,IF($H43-$G$17&lt;-3,0,OFFSET(Extras!$E$4,0,'Scenario 5'!$H43-'Scenario 5'!$G$17))))</f>
        <v>0</v>
      </c>
      <c r="BN76" s="173">
        <f ca="1">IF($G$18="",0,IF($H43&gt;$G$18,0,IF($H43-$G$18&lt;-3,0,OFFSET(Extras!$E$4,0,'Scenario 5'!$H43-'Scenario 5'!$G$18))))</f>
        <v>0</v>
      </c>
      <c r="BO76" s="173">
        <f ca="1">IF($G$19="",0,IF($H43&gt;$G$19,0,IF($H43-$G$19&lt;-3,0,OFFSET(Extras!$E$4,0,'Scenario 5'!$H43-'Scenario 5'!$G$19))))</f>
        <v>0</v>
      </c>
    </row>
    <row r="77" spans="1:67">
      <c r="A77" s="162"/>
      <c r="B77" s="162"/>
      <c r="C77" s="162"/>
      <c r="D77" s="162"/>
      <c r="E77" s="162"/>
      <c r="F77" s="162"/>
      <c r="G77" s="162"/>
      <c r="H77" s="175">
        <v>2018</v>
      </c>
      <c r="I77" s="171">
        <f ca="1">IF($H$14="","",HLOOKUP($H$14,'Capx - H2O'!$E$352:$AU$382,$H77-2015,FALSE)+BB77+BJ77)</f>
        <v>3927000</v>
      </c>
      <c r="J77" s="171">
        <f ca="1">IF($H$15="","",HLOOKUP($H$15,'Capx - H2O'!$E$352:$AU$382,$H77-2015,FALSE)+BC77+BK77)</f>
        <v>4641000</v>
      </c>
      <c r="K77" s="171">
        <f ca="1">IF($H$16="","",HLOOKUP($H$16,'Capx - H2O'!$E$352:$AU$382,$H77-2015,FALSE)+BD77+BL77)</f>
        <v>4641000</v>
      </c>
      <c r="L77" s="171">
        <f ca="1">IF($H$17="","",HLOOKUP($H$17,'Capx - H2O'!$E$352:$AU$382,$H77-2015,FALSE)+BE77+BM77)</f>
        <v>4641000</v>
      </c>
      <c r="M77" s="171">
        <f ca="1">IF($H$18="","",HLOOKUP($H$18,'Capx - H2O'!$E$352:$AU$382,$H77-2015,FALSE)+BF77+BN77)</f>
        <v>4641000</v>
      </c>
      <c r="N77" s="171" t="str">
        <f>IF($H$19="","",HLOOKUP($H$19,'Capx - H2O'!$E$352:$AU$382,$H77-2015,FALSE)+BG77+BO77)</f>
        <v/>
      </c>
      <c r="O77" s="162"/>
      <c r="P77" s="162"/>
      <c r="Q77" s="162"/>
      <c r="R77" s="162"/>
      <c r="BA77" s="145">
        <v>2018</v>
      </c>
      <c r="BB77" s="171">
        <f ca="1">IF($E$14="",0,IF($H44&gt;$E$14,0,IF($H44-$E$14&lt;-3,0,OFFSET(Extras!$E$3,0,'Scenario 5'!$H44-'Scenario 5'!$E$14))))</f>
        <v>0</v>
      </c>
      <c r="BC77" s="171">
        <f ca="1">IF($E$15="",0,IF($H44&gt;$E$15,0,IF($H44-$E$15&lt;-3,0,OFFSET(Extras!$E$3,0,'Scenario 5'!$H44-'Scenario 5'!$E$15))))</f>
        <v>0</v>
      </c>
      <c r="BD77" s="171">
        <f ca="1">IF($E$16="",0,IF($H44&gt;$E$16,0,IF($H44-$E$16&lt;-3,0,OFFSET(Extras!$E$3,0,'Scenario 5'!$H44-'Scenario 5'!$E$16))))</f>
        <v>0</v>
      </c>
      <c r="BE77" s="171">
        <f ca="1">IF($E$17="",0,IF($H44&gt;$E$17,0,IF($H44-$E$17&lt;-3,0,OFFSET(Extras!$E$3,0,'Scenario 5'!$H44-'Scenario 5'!$E$17))))</f>
        <v>0</v>
      </c>
      <c r="BF77" s="171">
        <f ca="1">IF($E$18="",0,IF($H44&gt;$E$18,0,IF($H44-$E$18&lt;-3,0,OFFSET(Extras!$E$3,0,'Scenario 5'!$H44-'Scenario 5'!$E$18))))</f>
        <v>0</v>
      </c>
      <c r="BG77" s="171">
        <f ca="1">IF($E$19="",0,IF($H44&gt;$E$19,0,IF($H44-$E$19&lt;-3,0,OFFSET(Extras!$E$3,0,'Scenario 5'!$H44-'Scenario 5'!$E$19))))</f>
        <v>0</v>
      </c>
      <c r="BI77" s="145">
        <v>2018</v>
      </c>
      <c r="BJ77" s="171">
        <f ca="1">IF($G$14="",0,IF($H44&gt;$G$14,0,IF($H44-$G$14&lt;-3,0,OFFSET(Extras!$E$4,0,'Scenario 5'!$H44-'Scenario 5'!$G$14))))</f>
        <v>0</v>
      </c>
      <c r="BK77" s="171">
        <f ca="1">IF($G$15="",0,IF($H44&gt;$G$15,0,IF($H44-$G$15&lt;-3,0,OFFSET(Extras!$E$4,0,'Scenario 5'!$H44-'Scenario 5'!$G$15))))</f>
        <v>0</v>
      </c>
      <c r="BL77" s="171">
        <f ca="1">IF($G$16="",0,IF($H44&gt;$G$16,0,IF($H44-$G$16&lt;-3,0,OFFSET(Extras!$E$4,0,'Scenario 5'!$H44-'Scenario 5'!$G$16))))</f>
        <v>0</v>
      </c>
      <c r="BM77" s="171">
        <f ca="1">IF($G$17="",0,IF($H44&gt;$G$17,0,IF($H44-$G$17&lt;-3,0,OFFSET(Extras!$E$4,0,'Scenario 5'!$H44-'Scenario 5'!$G$17))))</f>
        <v>0</v>
      </c>
      <c r="BN77" s="171">
        <f ca="1">IF($G$18="",0,IF($H44&gt;$G$18,0,IF($H44-$G$18&lt;-3,0,OFFSET(Extras!$E$4,0,'Scenario 5'!$H44-'Scenario 5'!$G$18))))</f>
        <v>0</v>
      </c>
      <c r="BO77" s="171">
        <f ca="1">IF($G$19="",0,IF($H44&gt;$G$19,0,IF($H44-$G$19&lt;-3,0,OFFSET(Extras!$E$4,0,'Scenario 5'!$H44-'Scenario 5'!$G$19))))</f>
        <v>0</v>
      </c>
    </row>
    <row r="78" spans="1:67">
      <c r="A78" s="162"/>
      <c r="B78" s="162"/>
      <c r="C78" s="162"/>
      <c r="D78" s="162"/>
      <c r="E78" s="162"/>
      <c r="F78" s="162"/>
      <c r="G78" s="162"/>
      <c r="H78" s="175">
        <v>2019</v>
      </c>
      <c r="I78" s="171">
        <f ca="1">IF($H$14="","",HLOOKUP($H$14,'Capx - H2O'!$E$352:$AU$382,$H78-2015,FALSE)+BB78+BJ78)</f>
        <v>364000</v>
      </c>
      <c r="J78" s="171">
        <f ca="1">IF($H$15="","",HLOOKUP($H$15,'Capx - H2O'!$E$352:$AU$382,$H78-2015,FALSE)+BC78+BK78)</f>
        <v>728000</v>
      </c>
      <c r="K78" s="171">
        <f ca="1">IF($H$16="","",HLOOKUP($H$16,'Capx - H2O'!$E$352:$AU$382,$H78-2015,FALSE)+BD78+BL78)</f>
        <v>728000</v>
      </c>
      <c r="L78" s="171">
        <f ca="1">IF($H$17="","",HLOOKUP($H$17,'Capx - H2O'!$E$352:$AU$382,$H78-2015,FALSE)+BE78+BM78)</f>
        <v>364000</v>
      </c>
      <c r="M78" s="171">
        <f ca="1">IF($H$18="","",HLOOKUP($H$18,'Capx - H2O'!$E$352:$AU$382,$H78-2015,FALSE)+BF78+BN78)</f>
        <v>364000</v>
      </c>
      <c r="N78" s="171" t="str">
        <f>IF($H$19="","",HLOOKUP($H$19,'Capx - H2O'!$E$352:$AU$382,$H78-2015,FALSE)+BG78+BO78)</f>
        <v/>
      </c>
      <c r="O78" s="314">
        <f ca="1">I78*0.25</f>
        <v>91000</v>
      </c>
      <c r="P78" s="162"/>
      <c r="Q78" s="162"/>
      <c r="R78" s="162"/>
      <c r="BA78" s="145">
        <v>2019</v>
      </c>
      <c r="BB78" s="171">
        <f ca="1">IF($E$14="",0,IF($H45&gt;$E$14,0,IF($H45-$E$14&lt;-3,0,OFFSET(Extras!$E$3,0,'Scenario 5'!$H45-'Scenario 5'!$E$14))))</f>
        <v>0</v>
      </c>
      <c r="BC78" s="171">
        <f ca="1">IF($E$15="",0,IF($H45&gt;$E$15,0,IF($H45-$E$15&lt;-3,0,OFFSET(Extras!$E$3,0,'Scenario 5'!$H45-'Scenario 5'!$E$15))))</f>
        <v>0</v>
      </c>
      <c r="BD78" s="171">
        <f ca="1">IF($E$16="",0,IF($H45&gt;$E$16,0,IF($H45-$E$16&lt;-3,0,OFFSET(Extras!$E$3,0,'Scenario 5'!$H45-'Scenario 5'!$E$16))))</f>
        <v>0</v>
      </c>
      <c r="BE78" s="171">
        <f ca="1">IF($E$17="",0,IF($H45&gt;$E$17,0,IF($H45-$E$17&lt;-3,0,OFFSET(Extras!$E$3,0,'Scenario 5'!$H45-'Scenario 5'!$E$17))))</f>
        <v>0</v>
      </c>
      <c r="BF78" s="171">
        <f ca="1">IF($E$18="",0,IF($H45&gt;$E$18,0,IF($H45-$E$18&lt;-3,0,OFFSET(Extras!$E$3,0,'Scenario 5'!$H45-'Scenario 5'!$E$18))))</f>
        <v>0</v>
      </c>
      <c r="BG78" s="171">
        <f ca="1">IF($E$19="",0,IF($H45&gt;$E$19,0,IF($H45-$E$19&lt;-3,0,OFFSET(Extras!$E$3,0,'Scenario 5'!$H45-'Scenario 5'!$E$19))))</f>
        <v>0</v>
      </c>
      <c r="BI78" s="145">
        <v>2019</v>
      </c>
      <c r="BJ78" s="171">
        <f ca="1">IF($G$14="",0,IF($H45&gt;$G$14,0,IF($H45-$G$14&lt;-3,0,OFFSET(Extras!$E$4,0,'Scenario 5'!$H45-'Scenario 5'!$G$14))))</f>
        <v>0</v>
      </c>
      <c r="BK78" s="171">
        <f ca="1">IF($G$15="",0,IF($H45&gt;$G$15,0,IF($H45-$G$15&lt;-3,0,OFFSET(Extras!$E$4,0,'Scenario 5'!$H45-'Scenario 5'!$G$15))))</f>
        <v>0</v>
      </c>
      <c r="BL78" s="171">
        <f ca="1">IF($G$16="",0,IF($H45&gt;$G$16,0,IF($H45-$G$16&lt;-3,0,OFFSET(Extras!$E$4,0,'Scenario 5'!$H45-'Scenario 5'!$G$16))))</f>
        <v>0</v>
      </c>
      <c r="BM78" s="171">
        <f ca="1">IF($G$17="",0,IF($H45&gt;$G$17,0,IF($H45-$G$17&lt;-3,0,OFFSET(Extras!$E$4,0,'Scenario 5'!$H45-'Scenario 5'!$G$17))))</f>
        <v>0</v>
      </c>
      <c r="BN78" s="171">
        <f ca="1">IF($G$18="",0,IF($H45&gt;$G$18,0,IF($H45-$G$18&lt;-3,0,OFFSET(Extras!$E$4,0,'Scenario 5'!$H45-'Scenario 5'!$G$18))))</f>
        <v>0</v>
      </c>
      <c r="BO78" s="171">
        <f ca="1">IF($G$19="",0,IF($H45&gt;$G$19,0,IF($H45-$G$19&lt;-3,0,OFFSET(Extras!$E$4,0,'Scenario 5'!$H45-'Scenario 5'!$G$19))))</f>
        <v>0</v>
      </c>
    </row>
    <row r="79" spans="1:67">
      <c r="A79" s="162"/>
      <c r="B79" s="162"/>
      <c r="C79" s="162"/>
      <c r="D79" s="162"/>
      <c r="E79" s="162"/>
      <c r="F79" s="162"/>
      <c r="G79" s="162"/>
      <c r="H79" s="175">
        <v>2020</v>
      </c>
      <c r="I79" s="171">
        <f ca="1">IF($H$14="","",HLOOKUP($H$14,'Capx - H2O'!$E$352:$AU$382,$H79-2015,FALSE)+BB79+BJ79)</f>
        <v>371000</v>
      </c>
      <c r="J79" s="171">
        <f ca="1">IF($H$15="","",HLOOKUP($H$15,'Capx - H2O'!$E$352:$AU$382,$H79-2015,FALSE)+BC79+BK79)</f>
        <v>371000</v>
      </c>
      <c r="K79" s="171">
        <f ca="1">IF($H$16="","",HLOOKUP($H$16,'Capx - H2O'!$E$352:$AU$382,$H79-2015,FALSE)+BD79+BL79)</f>
        <v>2015208</v>
      </c>
      <c r="L79" s="171">
        <f ca="1">IF($H$17="","",HLOOKUP($H$17,'Capx - H2O'!$E$352:$AU$382,$H79-2015,FALSE)+BE79+BM79)</f>
        <v>371000</v>
      </c>
      <c r="M79" s="171">
        <f ca="1">IF($H$18="","",HLOOKUP($H$18,'Capx - H2O'!$E$352:$AU$382,$H79-2015,FALSE)+BF79+BN79)</f>
        <v>371000</v>
      </c>
      <c r="N79" s="171" t="str">
        <f>IF($H$19="","",HLOOKUP($H$19,'Capx - H2O'!$E$352:$AU$382,$H79-2015,FALSE)+BG79+BO79)</f>
        <v/>
      </c>
      <c r="O79" s="162"/>
      <c r="P79" s="162"/>
      <c r="Q79" s="162"/>
      <c r="R79" s="162"/>
      <c r="BA79" s="145">
        <v>2020</v>
      </c>
      <c r="BB79" s="171">
        <f ca="1">IF($E$14="",0,IF($H46&gt;$E$14,0,IF($H46-$E$14&lt;-3,0,OFFSET(Extras!$E$3,0,'Scenario 5'!$H46-'Scenario 5'!$E$14))))</f>
        <v>0</v>
      </c>
      <c r="BC79" s="171">
        <f ca="1">IF($E$15="",0,IF($H46&gt;$E$15,0,IF($H46-$E$15&lt;-3,0,OFFSET(Extras!$E$3,0,'Scenario 5'!$H46-'Scenario 5'!$E$15))))</f>
        <v>0</v>
      </c>
      <c r="BD79" s="171">
        <f ca="1">IF($E$16="",0,IF($H46&gt;$E$16,0,IF($H46-$E$16&lt;-3,0,OFFSET(Extras!$E$3,0,'Scenario 5'!$H46-'Scenario 5'!$E$16))))</f>
        <v>0</v>
      </c>
      <c r="BE79" s="171">
        <f ca="1">IF($E$17="",0,IF($H46&gt;$E$17,0,IF($H46-$E$17&lt;-3,0,OFFSET(Extras!$E$3,0,'Scenario 5'!$H46-'Scenario 5'!$E$17))))</f>
        <v>0</v>
      </c>
      <c r="BF79" s="171">
        <f ca="1">IF($E$18="",0,IF($H46&gt;$E$18,0,IF($H46-$E$18&lt;-3,0,OFFSET(Extras!$E$3,0,'Scenario 5'!$H46-'Scenario 5'!$E$18))))</f>
        <v>0</v>
      </c>
      <c r="BG79" s="171">
        <f ca="1">IF($E$19="",0,IF($H46&gt;$E$19,0,IF($H46-$E$19&lt;-3,0,OFFSET(Extras!$E$3,0,'Scenario 5'!$H46-'Scenario 5'!$E$19))))</f>
        <v>0</v>
      </c>
      <c r="BI79" s="145">
        <v>2020</v>
      </c>
      <c r="BJ79" s="171">
        <f ca="1">IF($G$14="",0,IF($H46&gt;$G$14,0,IF($H46-$G$14&lt;-3,0,OFFSET(Extras!$E$4,0,'Scenario 5'!$H46-'Scenario 5'!$G$14))))</f>
        <v>0</v>
      </c>
      <c r="BK79" s="171">
        <f ca="1">IF($G$15="",0,IF($H46&gt;$G$15,0,IF($H46-$G$15&lt;-3,0,OFFSET(Extras!$E$4,0,'Scenario 5'!$H46-'Scenario 5'!$G$15))))</f>
        <v>0</v>
      </c>
      <c r="BL79" s="171">
        <f ca="1">IF($G$16="",0,IF($H46&gt;$G$16,0,IF($H46-$G$16&lt;-3,0,OFFSET(Extras!$E$4,0,'Scenario 5'!$H46-'Scenario 5'!$G$16))))</f>
        <v>0</v>
      </c>
      <c r="BM79" s="171">
        <f ca="1">IF($G$17="",0,IF($H46&gt;$G$17,0,IF($H46-$G$17&lt;-3,0,OFFSET(Extras!$E$4,0,'Scenario 5'!$H46-'Scenario 5'!$G$17))))</f>
        <v>0</v>
      </c>
      <c r="BN79" s="171">
        <f ca="1">IF($G$18="",0,IF($H46&gt;$G$18,0,IF($H46-$G$18&lt;-3,0,OFFSET(Extras!$E$4,0,'Scenario 5'!$H46-'Scenario 5'!$G$18))))</f>
        <v>0</v>
      </c>
      <c r="BO79" s="171">
        <f ca="1">IF($G$19="",0,IF($H46&gt;$G$19,0,IF($H46-$G$19&lt;-3,0,OFFSET(Extras!$E$4,0,'Scenario 5'!$H46-'Scenario 5'!$G$19))))</f>
        <v>0</v>
      </c>
    </row>
    <row r="80" spans="1:67">
      <c r="A80" s="162"/>
      <c r="B80" s="162"/>
      <c r="C80" s="162"/>
      <c r="D80" s="162"/>
      <c r="E80" s="162"/>
      <c r="F80" s="162"/>
      <c r="G80" s="162"/>
      <c r="H80" s="175">
        <v>2021</v>
      </c>
      <c r="I80" s="171">
        <f ca="1">IF($H$14="","",HLOOKUP($H$14,'Capx - H2O'!$E$352:$AU$382,$H80-2015,FALSE)+BB80+BJ80)</f>
        <v>378000</v>
      </c>
      <c r="J80" s="171">
        <f ca="1">IF($H$15="","",HLOOKUP($H$15,'Capx - H2O'!$E$352:$AU$382,$H80-2015,FALSE)+BC80+BK80)</f>
        <v>1406432.16</v>
      </c>
      <c r="K80" s="171">
        <f ca="1">IF($H$16="","",HLOOKUP($H$16,'Capx - H2O'!$E$352:$AU$382,$H80-2015,FALSE)+BD80+BL80)</f>
        <v>648000</v>
      </c>
      <c r="L80" s="171">
        <f ca="1">IF($H$17="","",HLOOKUP($H$17,'Capx - H2O'!$E$352:$AU$382,$H80-2015,FALSE)+BE80+BM80)</f>
        <v>0</v>
      </c>
      <c r="M80" s="171">
        <f ca="1">IF($H$18="","",HLOOKUP($H$18,'Capx - H2O'!$E$352:$AU$382,$H80-2015,FALSE)+BF80+BN80)</f>
        <v>378000</v>
      </c>
      <c r="N80" s="171" t="str">
        <f>IF($H$19="","",HLOOKUP($H$19,'Capx - H2O'!$E$352:$AU$382,$H80-2015,FALSE)+BG80+BO80)</f>
        <v/>
      </c>
      <c r="O80" s="162"/>
      <c r="P80" s="162"/>
      <c r="Q80" s="162"/>
      <c r="R80" s="162"/>
      <c r="BA80" s="145">
        <v>2021</v>
      </c>
      <c r="BB80" s="171">
        <f ca="1">IF($E$14="",0,IF($H47&gt;$E$14,0,IF($H47-$E$14&lt;-3,0,OFFSET(Extras!$E$3,0,'Scenario 5'!$H47-'Scenario 5'!$E$14))))</f>
        <v>0</v>
      </c>
      <c r="BC80" s="171">
        <f ca="1">IF($E$15="",0,IF($H47&gt;$E$15,0,IF($H47-$E$15&lt;-3,0,OFFSET(Extras!$E$3,0,'Scenario 5'!$H47-'Scenario 5'!$E$15))))</f>
        <v>0</v>
      </c>
      <c r="BD80" s="171">
        <f ca="1">IF($E$16="",0,IF($H47&gt;$E$16,0,IF($H47-$E$16&lt;-3,0,OFFSET(Extras!$E$3,0,'Scenario 5'!$H47-'Scenario 5'!$E$16))))</f>
        <v>0</v>
      </c>
      <c r="BE80" s="171">
        <f ca="1">IF($E$17="",0,IF($H47&gt;$E$17,0,IF($H47-$E$17&lt;-3,0,OFFSET(Extras!$E$3,0,'Scenario 5'!$H47-'Scenario 5'!$E$17))))</f>
        <v>0</v>
      </c>
      <c r="BF80" s="171">
        <f ca="1">IF($E$18="",0,IF($H47&gt;$E$18,0,IF($H47-$E$18&lt;-3,0,OFFSET(Extras!$E$3,0,'Scenario 5'!$H47-'Scenario 5'!$E$18))))</f>
        <v>0</v>
      </c>
      <c r="BG80" s="171">
        <f ca="1">IF($E$19="",0,IF($H47&gt;$E$19,0,IF($H47-$E$19&lt;-3,0,OFFSET(Extras!$E$3,0,'Scenario 5'!$H47-'Scenario 5'!$E$19))))</f>
        <v>0</v>
      </c>
      <c r="BI80" s="145">
        <v>2021</v>
      </c>
      <c r="BJ80" s="171">
        <f ca="1">IF($G$14="",0,IF($H47&gt;$G$14,0,IF($H47-$G$14&lt;-3,0,OFFSET(Extras!$E$4,0,'Scenario 5'!$H47-'Scenario 5'!$G$14))))</f>
        <v>0</v>
      </c>
      <c r="BK80" s="171">
        <f ca="1">IF($G$15="",0,IF($H47&gt;$G$15,0,IF($H47-$G$15&lt;-3,0,OFFSET(Extras!$E$4,0,'Scenario 5'!$H47-'Scenario 5'!$G$15))))</f>
        <v>0</v>
      </c>
      <c r="BL80" s="171">
        <f ca="1">IF($G$16="",0,IF($H47&gt;$G$16,0,IF($H47-$G$16&lt;-3,0,OFFSET(Extras!$E$4,0,'Scenario 5'!$H47-'Scenario 5'!$G$16))))</f>
        <v>0</v>
      </c>
      <c r="BM80" s="171">
        <f ca="1">IF($G$17="",0,IF($H47&gt;$G$17,0,IF($H47-$G$17&lt;-3,0,OFFSET(Extras!$E$4,0,'Scenario 5'!$H47-'Scenario 5'!$G$17))))</f>
        <v>0</v>
      </c>
      <c r="BN80" s="171">
        <f ca="1">IF($G$18="",0,IF($H47&gt;$G$18,0,IF($H47-$G$18&lt;-3,0,OFFSET(Extras!$E$4,0,'Scenario 5'!$H47-'Scenario 5'!$G$18))))</f>
        <v>0</v>
      </c>
      <c r="BO80" s="171">
        <f ca="1">IF($G$19="",0,IF($H47&gt;$G$19,0,IF($H47-$G$19&lt;-3,0,OFFSET(Extras!$E$4,0,'Scenario 5'!$H47-'Scenario 5'!$G$19))))</f>
        <v>0</v>
      </c>
    </row>
    <row r="81" spans="1:67">
      <c r="A81" s="162"/>
      <c r="B81" s="162"/>
      <c r="C81" s="162"/>
      <c r="D81" s="162"/>
      <c r="E81" s="162"/>
      <c r="F81" s="162"/>
      <c r="G81" s="162"/>
      <c r="H81" s="175">
        <v>2022</v>
      </c>
      <c r="I81" s="171">
        <f ca="1">IF($H$14="","",HLOOKUP($H$14,'Capx - H2O'!$E$352:$AU$382,$H81-2015,FALSE)+BB81+BJ81)</f>
        <v>385000.00000000006</v>
      </c>
      <c r="J81" s="171">
        <f ca="1">IF($H$15="","",HLOOKUP($H$15,'Capx - H2O'!$E$352:$AU$382,$H81-2015,FALSE)+BC81+BK81)</f>
        <v>330000</v>
      </c>
      <c r="K81" s="171">
        <f ca="1">IF($H$16="","",HLOOKUP($H$16,'Capx - H2O'!$E$352:$AU$382,$H81-2015,FALSE)+BD81+BL81)</f>
        <v>330000</v>
      </c>
      <c r="L81" s="171">
        <f ca="1">IF($H$17="","",HLOOKUP($H$17,'Capx - H2O'!$E$352:$AU$382,$H81-2015,FALSE)+BE81+BM81)</f>
        <v>0</v>
      </c>
      <c r="M81" s="171">
        <f ca="1">IF($H$18="","",HLOOKUP($H$18,'Capx - H2O'!$E$352:$AU$382,$H81-2015,FALSE)+BF81+BN81)</f>
        <v>1434080.8032</v>
      </c>
      <c r="N81" s="171" t="str">
        <f>IF($H$19="","",HLOOKUP($H$19,'Capx - H2O'!$E$352:$AU$382,$H81-2015,FALSE)+BG81+BO81)</f>
        <v/>
      </c>
      <c r="O81" s="162"/>
      <c r="P81" s="162"/>
      <c r="Q81" s="162"/>
      <c r="R81" s="162"/>
      <c r="BA81" s="145">
        <v>2022</v>
      </c>
      <c r="BB81" s="171">
        <f ca="1">IF($E$14="",0,IF($H48&gt;$E$14,0,IF($H48-$E$14&lt;-3,0,OFFSET(Extras!$E$3,0,'Scenario 5'!$H48-'Scenario 5'!$E$14))))</f>
        <v>0</v>
      </c>
      <c r="BC81" s="171">
        <f ca="1">IF($E$15="",0,IF($H48&gt;$E$15,0,IF($H48-$E$15&lt;-3,0,OFFSET(Extras!$E$3,0,'Scenario 5'!$H48-'Scenario 5'!$E$15))))</f>
        <v>0</v>
      </c>
      <c r="BD81" s="171">
        <f ca="1">IF($E$16="",0,IF($H48&gt;$E$16,0,IF($H48-$E$16&lt;-3,0,OFFSET(Extras!$E$3,0,'Scenario 5'!$H48-'Scenario 5'!$E$16))))</f>
        <v>0</v>
      </c>
      <c r="BE81" s="171">
        <f ca="1">IF($E$17="",0,IF($H48&gt;$E$17,0,IF($H48-$E$17&lt;-3,0,OFFSET(Extras!$E$3,0,'Scenario 5'!$H48-'Scenario 5'!$E$17))))</f>
        <v>0</v>
      </c>
      <c r="BF81" s="171">
        <f ca="1">IF($E$18="",0,IF($H48&gt;$E$18,0,IF($H48-$E$18&lt;-3,0,OFFSET(Extras!$E$3,0,'Scenario 5'!$H48-'Scenario 5'!$E$18))))</f>
        <v>0</v>
      </c>
      <c r="BG81" s="171">
        <f ca="1">IF($E$19="",0,IF($H48&gt;$E$19,0,IF($H48-$E$19&lt;-3,0,OFFSET(Extras!$E$3,0,'Scenario 5'!$H48-'Scenario 5'!$E$19))))</f>
        <v>0</v>
      </c>
      <c r="BI81" s="145">
        <v>2022</v>
      </c>
      <c r="BJ81" s="171">
        <f ca="1">IF($G$14="",0,IF($H48&gt;$G$14,0,IF($H48-$G$14&lt;-3,0,OFFSET(Extras!$E$4,0,'Scenario 5'!$H48-'Scenario 5'!$G$14))))</f>
        <v>0</v>
      </c>
      <c r="BK81" s="171">
        <f ca="1">IF($G$15="",0,IF($H48&gt;$G$15,0,IF($H48-$G$15&lt;-3,0,OFFSET(Extras!$E$4,0,'Scenario 5'!$H48-'Scenario 5'!$G$15))))</f>
        <v>0</v>
      </c>
      <c r="BL81" s="171">
        <f ca="1">IF($G$16="",0,IF($H48&gt;$G$16,0,IF($H48-$G$16&lt;-3,0,OFFSET(Extras!$E$4,0,'Scenario 5'!$H48-'Scenario 5'!$G$16))))</f>
        <v>0</v>
      </c>
      <c r="BM81" s="171">
        <f ca="1">IF($G$17="",0,IF($H48&gt;$G$17,0,IF($H48-$G$17&lt;-3,0,OFFSET(Extras!$E$4,0,'Scenario 5'!$H48-'Scenario 5'!$G$17))))</f>
        <v>0</v>
      </c>
      <c r="BN81" s="171">
        <f ca="1">IF($G$18="",0,IF($H48&gt;$G$18,0,IF($H48-$G$18&lt;-3,0,OFFSET(Extras!$E$4,0,'Scenario 5'!$H48-'Scenario 5'!$G$18))))</f>
        <v>0</v>
      </c>
      <c r="BO81" s="171">
        <f ca="1">IF($G$19="",0,IF($H48&gt;$G$19,0,IF($H48-$G$19&lt;-3,0,OFFSET(Extras!$E$4,0,'Scenario 5'!$H48-'Scenario 5'!$G$19))))</f>
        <v>0</v>
      </c>
    </row>
    <row r="82" spans="1:67">
      <c r="A82" s="162"/>
      <c r="B82" s="162"/>
      <c r="C82" s="162"/>
      <c r="D82" s="162"/>
      <c r="E82" s="162"/>
      <c r="F82" s="162"/>
      <c r="G82" s="162"/>
      <c r="H82" s="175">
        <v>2023</v>
      </c>
      <c r="I82" s="171">
        <f ca="1">IF($H$14="","",HLOOKUP($H$14,'Capx - H2O'!$E$352:$AU$382,$H82-2015,FALSE)+BB82+BJ82)</f>
        <v>392000.00000000006</v>
      </c>
      <c r="J82" s="171">
        <f ca="1">IF($H$15="","",HLOOKUP($H$15,'Capx - H2O'!$E$352:$AU$382,$H82-2015,FALSE)+BC82+BK82)</f>
        <v>336000.00000000006</v>
      </c>
      <c r="K82" s="171">
        <f ca="1">IF($H$16="","",HLOOKUP($H$16,'Capx - H2O'!$E$352:$AU$382,$H82-2015,FALSE)+BD82+BL82)</f>
        <v>0</v>
      </c>
      <c r="L82" s="171">
        <f ca="1">IF($H$17="","",HLOOKUP($H$17,'Capx - H2O'!$E$352:$AU$382,$H82-2015,FALSE)+BE82+BM82)</f>
        <v>0</v>
      </c>
      <c r="M82" s="171">
        <f ca="1">IF($H$18="","",HLOOKUP($H$18,'Capx - H2O'!$E$352:$AU$382,$H82-2015,FALSE)+BF82+BN82)</f>
        <v>336000.00000000006</v>
      </c>
      <c r="N82" s="171" t="str">
        <f>IF($H$19="","",HLOOKUP($H$19,'Capx - H2O'!$E$352:$AU$382,$H82-2015,FALSE)+BG82+BO82)</f>
        <v/>
      </c>
      <c r="O82" s="162"/>
      <c r="P82" s="162"/>
      <c r="Q82" s="162"/>
      <c r="R82" s="162"/>
      <c r="BA82" s="145">
        <v>2023</v>
      </c>
      <c r="BB82" s="171">
        <f ca="1">IF($E$14="",0,IF($H49&gt;$E$14,0,IF($H49-$E$14&lt;-3,0,OFFSET(Extras!$E$3,0,'Scenario 5'!$H49-'Scenario 5'!$E$14))))</f>
        <v>0</v>
      </c>
      <c r="BC82" s="171">
        <f ca="1">IF($E$15="",0,IF($H49&gt;$E$15,0,IF($H49-$E$15&lt;-3,0,OFFSET(Extras!$E$3,0,'Scenario 5'!$H49-'Scenario 5'!$E$15))))</f>
        <v>0</v>
      </c>
      <c r="BD82" s="171">
        <f ca="1">IF($E$16="",0,IF($H49&gt;$E$16,0,IF($H49-$E$16&lt;-3,0,OFFSET(Extras!$E$3,0,'Scenario 5'!$H49-'Scenario 5'!$E$16))))</f>
        <v>0</v>
      </c>
      <c r="BE82" s="171">
        <f ca="1">IF($E$17="",0,IF($H49&gt;$E$17,0,IF($H49-$E$17&lt;-3,0,OFFSET(Extras!$E$3,0,'Scenario 5'!$H49-'Scenario 5'!$E$17))))</f>
        <v>0</v>
      </c>
      <c r="BF82" s="171">
        <f ca="1">IF($E$18="",0,IF($H49&gt;$E$18,0,IF($H49-$E$18&lt;-3,0,OFFSET(Extras!$E$3,0,'Scenario 5'!$H49-'Scenario 5'!$E$18))))</f>
        <v>0</v>
      </c>
      <c r="BG82" s="171">
        <f ca="1">IF($E$19="",0,IF($H49&gt;$E$19,0,IF($H49-$E$19&lt;-3,0,OFFSET(Extras!$E$3,0,'Scenario 5'!$H49-'Scenario 5'!$E$19))))</f>
        <v>0</v>
      </c>
      <c r="BI82" s="145">
        <v>2023</v>
      </c>
      <c r="BJ82" s="171">
        <f ca="1">IF($G$14="",0,IF($H49&gt;$G$14,0,IF($H49-$G$14&lt;-3,0,OFFSET(Extras!$E$4,0,'Scenario 5'!$H49-'Scenario 5'!$G$14))))</f>
        <v>0</v>
      </c>
      <c r="BK82" s="171">
        <f ca="1">IF($G$15="",0,IF($H49&gt;$G$15,0,IF($H49-$G$15&lt;-3,0,OFFSET(Extras!$E$4,0,'Scenario 5'!$H49-'Scenario 5'!$G$15))))</f>
        <v>0</v>
      </c>
      <c r="BL82" s="171">
        <f ca="1">IF($G$16="",0,IF($H49&gt;$G$16,0,IF($H49-$G$16&lt;-3,0,OFFSET(Extras!$E$4,0,'Scenario 5'!$H49-'Scenario 5'!$G$16))))</f>
        <v>0</v>
      </c>
      <c r="BM82" s="171">
        <f ca="1">IF($G$17="",0,IF($H49&gt;$G$17,0,IF($H49-$G$17&lt;-3,0,OFFSET(Extras!$E$4,0,'Scenario 5'!$H49-'Scenario 5'!$G$17))))</f>
        <v>0</v>
      </c>
      <c r="BN82" s="171">
        <f ca="1">IF($G$18="",0,IF($H49&gt;$G$18,0,IF($H49-$G$18&lt;-3,0,OFFSET(Extras!$E$4,0,'Scenario 5'!$H49-'Scenario 5'!$G$18))))</f>
        <v>0</v>
      </c>
      <c r="BO82" s="171">
        <f ca="1">IF($G$19="",0,IF($H49&gt;$G$19,0,IF($H49-$G$19&lt;-3,0,OFFSET(Extras!$E$4,0,'Scenario 5'!$H49-'Scenario 5'!$G$19))))</f>
        <v>0</v>
      </c>
    </row>
    <row r="83" spans="1:67">
      <c r="A83" s="162"/>
      <c r="B83" s="162"/>
      <c r="C83" s="162"/>
      <c r="D83" s="162"/>
      <c r="E83" s="162"/>
      <c r="F83" s="162"/>
      <c r="G83" s="162"/>
      <c r="H83" s="175">
        <v>2024</v>
      </c>
      <c r="I83" s="171">
        <f ca="1">IF($H$14="","",HLOOKUP($H$14,'Capx - H2O'!$E$352:$AU$382,$H83-2015,FALSE)+BB83+BJ83)</f>
        <v>1490685.6676492798</v>
      </c>
      <c r="J83" s="171">
        <f ca="1">IF($H$15="","",HLOOKUP($H$15,'Capx - H2O'!$E$352:$AU$382,$H83-2015,FALSE)+BC83+BK83)</f>
        <v>342000.00000000006</v>
      </c>
      <c r="K83" s="171">
        <f ca="1">IF($H$16="","",HLOOKUP($H$16,'Capx - H2O'!$E$352:$AU$382,$H83-2015,FALSE)+BD83+BL83)</f>
        <v>0</v>
      </c>
      <c r="L83" s="171">
        <f ca="1">IF($H$17="","",HLOOKUP($H$17,'Capx - H2O'!$E$352:$AU$382,$H83-2015,FALSE)+BE83+BM83)</f>
        <v>0</v>
      </c>
      <c r="M83" s="171">
        <f ca="1">IF($H$18="","",HLOOKUP($H$18,'Capx - H2O'!$E$352:$AU$382,$H83-2015,FALSE)+BF83+BN83)</f>
        <v>342000.00000000006</v>
      </c>
      <c r="N83" s="171" t="str">
        <f>IF($H$19="","",HLOOKUP($H$19,'Capx - H2O'!$E$352:$AU$382,$H83-2015,FALSE)+BG83+BO83)</f>
        <v/>
      </c>
      <c r="O83" s="162"/>
      <c r="P83" s="162"/>
      <c r="Q83" s="162"/>
      <c r="R83" s="162"/>
      <c r="BA83" s="145">
        <v>2024</v>
      </c>
      <c r="BB83" s="171">
        <f ca="1">IF($E$14="",0,IF($H50&gt;$E$14,0,IF($H50-$E$14&lt;-3,0,OFFSET(Extras!$E$3,0,'Scenario 5'!$H50-'Scenario 5'!$E$14))))</f>
        <v>0</v>
      </c>
      <c r="BC83" s="171">
        <f ca="1">IF($E$15="",0,IF($H50&gt;$E$15,0,IF($H50-$E$15&lt;-3,0,OFFSET(Extras!$E$3,0,'Scenario 5'!$H50-'Scenario 5'!$E$15))))</f>
        <v>0</v>
      </c>
      <c r="BD83" s="171">
        <f ca="1">IF($E$16="",0,IF($H50&gt;$E$16,0,IF($H50-$E$16&lt;-3,0,OFFSET(Extras!$E$3,0,'Scenario 5'!$H50-'Scenario 5'!$E$16))))</f>
        <v>0</v>
      </c>
      <c r="BE83" s="171">
        <f ca="1">IF($E$17="",0,IF($H50&gt;$E$17,0,IF($H50-$E$17&lt;-3,0,OFFSET(Extras!$E$3,0,'Scenario 5'!$H50-'Scenario 5'!$E$17))))</f>
        <v>0</v>
      </c>
      <c r="BF83" s="171">
        <f ca="1">IF($E$18="",0,IF($H50&gt;$E$18,0,IF($H50-$E$18&lt;-3,0,OFFSET(Extras!$E$3,0,'Scenario 5'!$H50-'Scenario 5'!$E$18))))</f>
        <v>0</v>
      </c>
      <c r="BG83" s="171">
        <f ca="1">IF($E$19="",0,IF($H50&gt;$E$19,0,IF($H50-$E$19&lt;-3,0,OFFSET(Extras!$E$3,0,'Scenario 5'!$H50-'Scenario 5'!$E$19))))</f>
        <v>0</v>
      </c>
      <c r="BI83" s="145">
        <v>2024</v>
      </c>
      <c r="BJ83" s="171">
        <f ca="1">IF($G$14="",0,IF($H50&gt;$G$14,0,IF($H50-$G$14&lt;-3,0,OFFSET(Extras!$E$4,0,'Scenario 5'!$H50-'Scenario 5'!$G$14))))</f>
        <v>0</v>
      </c>
      <c r="BK83" s="171">
        <f ca="1">IF($G$15="",0,IF($H50&gt;$G$15,0,IF($H50-$G$15&lt;-3,0,OFFSET(Extras!$E$4,0,'Scenario 5'!$H50-'Scenario 5'!$G$15))))</f>
        <v>0</v>
      </c>
      <c r="BL83" s="171">
        <f ca="1">IF($G$16="",0,IF($H50&gt;$G$16,0,IF($H50-$G$16&lt;-3,0,OFFSET(Extras!$E$4,0,'Scenario 5'!$H50-'Scenario 5'!$G$16))))</f>
        <v>0</v>
      </c>
      <c r="BM83" s="171">
        <f ca="1">IF($G$17="",0,IF($H50&gt;$G$17,0,IF($H50-$G$17&lt;-3,0,OFFSET(Extras!$E$4,0,'Scenario 5'!$H50-'Scenario 5'!$G$17))))</f>
        <v>0</v>
      </c>
      <c r="BN83" s="171">
        <f ca="1">IF($G$18="",0,IF($H50&gt;$G$18,0,IF($H50-$G$18&lt;-3,0,OFFSET(Extras!$E$4,0,'Scenario 5'!$H50-'Scenario 5'!$G$18))))</f>
        <v>0</v>
      </c>
      <c r="BO83" s="171">
        <f ca="1">IF($G$19="",0,IF($H50&gt;$G$19,0,IF($H50-$G$19&lt;-3,0,OFFSET(Extras!$E$4,0,'Scenario 5'!$H50-'Scenario 5'!$G$19))))</f>
        <v>0</v>
      </c>
    </row>
    <row r="84" spans="1:67">
      <c r="A84" s="162"/>
      <c r="B84" s="162"/>
      <c r="C84" s="162"/>
      <c r="D84" s="162"/>
      <c r="E84" s="162"/>
      <c r="F84" s="162"/>
      <c r="G84" s="162"/>
      <c r="H84" s="175">
        <v>2025</v>
      </c>
      <c r="I84" s="171">
        <f ca="1">IF($H$14="","",HLOOKUP($H$14,'Capx - H2O'!$E$352:$AU$382,$H84-2015,FALSE)+BB84+BJ84)</f>
        <v>348000</v>
      </c>
      <c r="J84" s="171">
        <f ca="1">IF($H$15="","",HLOOKUP($H$15,'Capx - H2O'!$E$352:$AU$382,$H84-2015,FALSE)+BC84+BK84)</f>
        <v>348000</v>
      </c>
      <c r="K84" s="171">
        <f ca="1">IF($H$16="","",HLOOKUP($H$16,'Capx - H2O'!$E$352:$AU$382,$H84-2015,FALSE)+BD84+BL84)</f>
        <v>0</v>
      </c>
      <c r="L84" s="171">
        <f ca="1">IF($H$17="","",HLOOKUP($H$17,'Capx - H2O'!$E$352:$AU$382,$H84-2015,FALSE)+BE84+BM84)</f>
        <v>0</v>
      </c>
      <c r="M84" s="171">
        <f ca="1">IF($H$18="","",HLOOKUP($H$18,'Capx - H2O'!$E$352:$AU$382,$H84-2015,FALSE)+BF84+BN84)</f>
        <v>348000</v>
      </c>
      <c r="N84" s="171" t="str">
        <f>IF($H$19="","",HLOOKUP($H$19,'Capx - H2O'!$E$352:$AU$382,$H84-2015,FALSE)+BG84+BO84)</f>
        <v/>
      </c>
      <c r="O84" s="162"/>
      <c r="P84" s="162"/>
      <c r="Q84" s="162"/>
      <c r="R84" s="162"/>
      <c r="BA84" s="145">
        <v>2025</v>
      </c>
      <c r="BB84" s="171">
        <f ca="1">IF($E$14="",0,IF($H51&gt;$E$14,0,IF($H51-$E$14&lt;-3,0,OFFSET(Extras!$E$3,0,'Scenario 5'!$H51-'Scenario 5'!$E$14))))</f>
        <v>0</v>
      </c>
      <c r="BC84" s="171">
        <f ca="1">IF($E$15="",0,IF($H51&gt;$E$15,0,IF($H51-$E$15&lt;-3,0,OFFSET(Extras!$E$3,0,'Scenario 5'!$H51-'Scenario 5'!$E$15))))</f>
        <v>0</v>
      </c>
      <c r="BD84" s="171">
        <f ca="1">IF($E$16="",0,IF($H51&gt;$E$16,0,IF($H51-$E$16&lt;-3,0,OFFSET(Extras!$E$3,0,'Scenario 5'!$H51-'Scenario 5'!$E$16))))</f>
        <v>0</v>
      </c>
      <c r="BE84" s="171">
        <f ca="1">IF($E$17="",0,IF($H51&gt;$E$17,0,IF($H51-$E$17&lt;-3,0,OFFSET(Extras!$E$3,0,'Scenario 5'!$H51-'Scenario 5'!$E$17))))</f>
        <v>0</v>
      </c>
      <c r="BF84" s="171">
        <f ca="1">IF($E$18="",0,IF($H51&gt;$E$18,0,IF($H51-$E$18&lt;-3,0,OFFSET(Extras!$E$3,0,'Scenario 5'!$H51-'Scenario 5'!$E$18))))</f>
        <v>0</v>
      </c>
      <c r="BG84" s="171">
        <f ca="1">IF($E$19="",0,IF($H51&gt;$E$19,0,IF($H51-$E$19&lt;-3,0,OFFSET(Extras!$E$3,0,'Scenario 5'!$H51-'Scenario 5'!$E$19))))</f>
        <v>0</v>
      </c>
      <c r="BI84" s="145">
        <v>2025</v>
      </c>
      <c r="BJ84" s="171">
        <f ca="1">IF($G$14="",0,IF($H51&gt;$G$14,0,IF($H51-$G$14&lt;-3,0,OFFSET(Extras!$E$4,0,'Scenario 5'!$H51-'Scenario 5'!$G$14))))</f>
        <v>0</v>
      </c>
      <c r="BK84" s="171">
        <f ca="1">IF($G$15="",0,IF($H51&gt;$G$15,0,IF($H51-$G$15&lt;-3,0,OFFSET(Extras!$E$4,0,'Scenario 5'!$H51-'Scenario 5'!$G$15))))</f>
        <v>0</v>
      </c>
      <c r="BL84" s="171">
        <f ca="1">IF($G$16="",0,IF($H51&gt;$G$16,0,IF($H51-$G$16&lt;-3,0,OFFSET(Extras!$E$4,0,'Scenario 5'!$H51-'Scenario 5'!$G$16))))</f>
        <v>0</v>
      </c>
      <c r="BM84" s="171">
        <f ca="1">IF($G$17="",0,IF($H51&gt;$G$17,0,IF($H51-$G$17&lt;-3,0,OFFSET(Extras!$E$4,0,'Scenario 5'!$H51-'Scenario 5'!$G$17))))</f>
        <v>0</v>
      </c>
      <c r="BN84" s="171">
        <f ca="1">IF($G$18="",0,IF($H51&gt;$G$18,0,IF($H51-$G$18&lt;-3,0,OFFSET(Extras!$E$4,0,'Scenario 5'!$H51-'Scenario 5'!$G$18))))</f>
        <v>0</v>
      </c>
      <c r="BO84" s="171">
        <f ca="1">IF($G$19="",0,IF($H51&gt;$G$19,0,IF($H51-$G$19&lt;-3,0,OFFSET(Extras!$E$4,0,'Scenario 5'!$H51-'Scenario 5'!$G$19))))</f>
        <v>0</v>
      </c>
    </row>
    <row r="85" spans="1:67">
      <c r="A85" s="162"/>
      <c r="B85" s="162"/>
      <c r="C85" s="162"/>
      <c r="D85" s="162"/>
      <c r="E85" s="162"/>
      <c r="F85" s="162"/>
      <c r="G85" s="162"/>
      <c r="H85" s="175">
        <v>2026</v>
      </c>
      <c r="I85" s="171">
        <f ca="1">IF($H$14="","",HLOOKUP($H$14,'Capx - H2O'!$E$352:$AU$382,$H85-2015,FALSE)+BB85+BJ85)</f>
        <v>354000</v>
      </c>
      <c r="J85" s="171">
        <f ca="1">IF($H$15="","",HLOOKUP($H$15,'Capx - H2O'!$E$352:$AU$382,$H85-2015,FALSE)+BC85+BK85)</f>
        <v>0</v>
      </c>
      <c r="K85" s="171">
        <f ca="1">IF($H$16="","",HLOOKUP($H$16,'Capx - H2O'!$E$352:$AU$382,$H85-2015,FALSE)+BD85+BL85)</f>
        <v>0</v>
      </c>
      <c r="L85" s="171">
        <f ca="1">IF($H$17="","",HLOOKUP($H$17,'Capx - H2O'!$E$352:$AU$382,$H85-2015,FALSE)+BE85+BM85)</f>
        <v>0</v>
      </c>
      <c r="M85" s="171">
        <f ca="1">IF($H$18="","",HLOOKUP($H$18,'Capx - H2O'!$E$352:$AU$382,$H85-2015,FALSE)+BF85+BN85)</f>
        <v>354000</v>
      </c>
      <c r="N85" s="171" t="str">
        <f>IF($H$19="","",HLOOKUP($H$19,'Capx - H2O'!$E$352:$AU$382,$H85-2015,FALSE)+BG85+BO85)</f>
        <v/>
      </c>
      <c r="O85" s="162"/>
      <c r="P85" s="162"/>
      <c r="Q85" s="162"/>
      <c r="R85" s="162"/>
      <c r="BA85" s="145">
        <v>2026</v>
      </c>
      <c r="BB85" s="171">
        <f ca="1">IF($E$14="",0,IF($H52&gt;$E$14,0,IF($H52-$E$14&lt;-3,0,OFFSET(Extras!$E$3,0,'Scenario 5'!$H52-'Scenario 5'!$E$14))))</f>
        <v>0</v>
      </c>
      <c r="BC85" s="171">
        <f ca="1">IF($E$15="",0,IF($H52&gt;$E$15,0,IF($H52-$E$15&lt;-3,0,OFFSET(Extras!$E$3,0,'Scenario 5'!$H52-'Scenario 5'!$E$15))))</f>
        <v>0</v>
      </c>
      <c r="BD85" s="171">
        <f ca="1">IF($E$16="",0,IF($H52&gt;$E$16,0,IF($H52-$E$16&lt;-3,0,OFFSET(Extras!$E$3,0,'Scenario 5'!$H52-'Scenario 5'!$E$16))))</f>
        <v>0</v>
      </c>
      <c r="BE85" s="171">
        <f ca="1">IF($E$17="",0,IF($H52&gt;$E$17,0,IF($H52-$E$17&lt;-3,0,OFFSET(Extras!$E$3,0,'Scenario 5'!$H52-'Scenario 5'!$E$17))))</f>
        <v>0</v>
      </c>
      <c r="BF85" s="171">
        <f ca="1">IF($E$18="",0,IF($H52&gt;$E$18,0,IF($H52-$E$18&lt;-3,0,OFFSET(Extras!$E$3,0,'Scenario 5'!$H52-'Scenario 5'!$E$18))))</f>
        <v>0</v>
      </c>
      <c r="BG85" s="171">
        <f ca="1">IF($E$19="",0,IF($H52&gt;$E$19,0,IF($H52-$E$19&lt;-3,0,OFFSET(Extras!$E$3,0,'Scenario 5'!$H52-'Scenario 5'!$E$19))))</f>
        <v>0</v>
      </c>
      <c r="BI85" s="145">
        <v>2026</v>
      </c>
      <c r="BJ85" s="171">
        <f ca="1">IF($G$14="",0,IF($H52&gt;$G$14,0,IF($H52-$G$14&lt;-3,0,OFFSET(Extras!$E$4,0,'Scenario 5'!$H52-'Scenario 5'!$G$14))))</f>
        <v>0</v>
      </c>
      <c r="BK85" s="171">
        <f ca="1">IF($G$15="",0,IF($H52&gt;$G$15,0,IF($H52-$G$15&lt;-3,0,OFFSET(Extras!$E$4,0,'Scenario 5'!$H52-'Scenario 5'!$G$15))))</f>
        <v>0</v>
      </c>
      <c r="BL85" s="171">
        <f ca="1">IF($G$16="",0,IF($H52&gt;$G$16,0,IF($H52-$G$16&lt;-3,0,OFFSET(Extras!$E$4,0,'Scenario 5'!$H52-'Scenario 5'!$G$16))))</f>
        <v>0</v>
      </c>
      <c r="BM85" s="171">
        <f ca="1">IF($G$17="",0,IF($H52&gt;$G$17,0,IF($H52-$G$17&lt;-3,0,OFFSET(Extras!$E$4,0,'Scenario 5'!$H52-'Scenario 5'!$G$17))))</f>
        <v>0</v>
      </c>
      <c r="BN85" s="171">
        <f ca="1">IF($G$18="",0,IF($H52&gt;$G$18,0,IF($H52-$G$18&lt;-3,0,OFFSET(Extras!$E$4,0,'Scenario 5'!$H52-'Scenario 5'!$G$18))))</f>
        <v>0</v>
      </c>
      <c r="BO85" s="171">
        <f ca="1">IF($G$19="",0,IF($H52&gt;$G$19,0,IF($H52-$G$19&lt;-3,0,OFFSET(Extras!$E$4,0,'Scenario 5'!$H52-'Scenario 5'!$G$19))))</f>
        <v>0</v>
      </c>
    </row>
    <row r="86" spans="1:67">
      <c r="A86" s="162"/>
      <c r="B86" s="162"/>
      <c r="C86" s="162"/>
      <c r="D86" s="162"/>
      <c r="E86" s="162"/>
      <c r="F86" s="162"/>
      <c r="G86" s="162"/>
      <c r="H86" s="175">
        <v>2027</v>
      </c>
      <c r="I86" s="171">
        <f ca="1">IF($H$14="","",HLOOKUP($H$14,'Capx - H2O'!$E$352:$AU$382,$H86-2015,FALSE)+BB86+BJ86)</f>
        <v>360000</v>
      </c>
      <c r="J86" s="171">
        <f ca="1">IF($H$15="","",HLOOKUP($H$15,'Capx - H2O'!$E$352:$AU$382,$H86-2015,FALSE)+BC86+BK86)</f>
        <v>0</v>
      </c>
      <c r="K86" s="171">
        <f ca="1">IF($H$16="","",HLOOKUP($H$16,'Capx - H2O'!$E$352:$AU$382,$H86-2015,FALSE)+BD86+BL86)</f>
        <v>0</v>
      </c>
      <c r="L86" s="171">
        <f ca="1">IF($H$17="","",HLOOKUP($H$17,'Capx - H2O'!$E$352:$AU$382,$H86-2015,FALSE)+BE86+BM86)</f>
        <v>0</v>
      </c>
      <c r="M86" s="171">
        <f ca="1">IF($H$18="","",HLOOKUP($H$18,'Capx - H2O'!$E$352:$AU$382,$H86-2015,FALSE)+BF86+BN86)</f>
        <v>360000</v>
      </c>
      <c r="N86" s="171" t="str">
        <f>IF($H$19="","",HLOOKUP($H$19,'Capx - H2O'!$E$352:$AU$382,$H86-2015,FALSE)+BG86+BO86)</f>
        <v/>
      </c>
      <c r="O86" s="162"/>
      <c r="P86" s="162"/>
      <c r="Q86" s="162"/>
      <c r="R86" s="162"/>
      <c r="BA86" s="145">
        <v>2027</v>
      </c>
      <c r="BB86" s="171">
        <f ca="1">IF($E$14="",0,IF($H53&gt;$E$14,0,IF($H53-$E$14&lt;-3,0,OFFSET(Extras!$E$3,0,'Scenario 5'!$H53-'Scenario 5'!$E$14))))</f>
        <v>0</v>
      </c>
      <c r="BC86" s="171">
        <f ca="1">IF($E$15="",0,IF($H53&gt;$E$15,0,IF($H53-$E$15&lt;-3,0,OFFSET(Extras!$E$3,0,'Scenario 5'!$H53-'Scenario 5'!$E$15))))</f>
        <v>0</v>
      </c>
      <c r="BD86" s="171">
        <f ca="1">IF($E$16="",0,IF($H53&gt;$E$16,0,IF($H53-$E$16&lt;-3,0,OFFSET(Extras!$E$3,0,'Scenario 5'!$H53-'Scenario 5'!$E$16))))</f>
        <v>0</v>
      </c>
      <c r="BE86" s="171">
        <f ca="1">IF($E$17="",0,IF($H53&gt;$E$17,0,IF($H53-$E$17&lt;-3,0,OFFSET(Extras!$E$3,0,'Scenario 5'!$H53-'Scenario 5'!$E$17))))</f>
        <v>0</v>
      </c>
      <c r="BF86" s="171">
        <f ca="1">IF($E$18="",0,IF($H53&gt;$E$18,0,IF($H53-$E$18&lt;-3,0,OFFSET(Extras!$E$3,0,'Scenario 5'!$H53-'Scenario 5'!$E$18))))</f>
        <v>0</v>
      </c>
      <c r="BG86" s="171">
        <f ca="1">IF($E$19="",0,IF($H53&gt;$E$19,0,IF($H53-$E$19&lt;-3,0,OFFSET(Extras!$E$3,0,'Scenario 5'!$H53-'Scenario 5'!$E$19))))</f>
        <v>0</v>
      </c>
      <c r="BI86" s="145">
        <v>2027</v>
      </c>
      <c r="BJ86" s="171">
        <f ca="1">IF($G$14="",0,IF($H53&gt;$G$14,0,IF($H53-$G$14&lt;-3,0,OFFSET(Extras!$E$4,0,'Scenario 5'!$H53-'Scenario 5'!$G$14))))</f>
        <v>0</v>
      </c>
      <c r="BK86" s="171">
        <f ca="1">IF($G$15="",0,IF($H53&gt;$G$15,0,IF($H53-$G$15&lt;-3,0,OFFSET(Extras!$E$4,0,'Scenario 5'!$H53-'Scenario 5'!$G$15))))</f>
        <v>0</v>
      </c>
      <c r="BL86" s="171">
        <f ca="1">IF($G$16="",0,IF($H53&gt;$G$16,0,IF($H53-$G$16&lt;-3,0,OFFSET(Extras!$E$4,0,'Scenario 5'!$H53-'Scenario 5'!$G$16))))</f>
        <v>0</v>
      </c>
      <c r="BM86" s="171">
        <f ca="1">IF($G$17="",0,IF($H53&gt;$G$17,0,IF($H53-$G$17&lt;-3,0,OFFSET(Extras!$E$4,0,'Scenario 5'!$H53-'Scenario 5'!$G$17))))</f>
        <v>0</v>
      </c>
      <c r="BN86" s="171">
        <f ca="1">IF($G$18="",0,IF($H53&gt;$G$18,0,IF($H53-$G$18&lt;-3,0,OFFSET(Extras!$E$4,0,'Scenario 5'!$H53-'Scenario 5'!$G$18))))</f>
        <v>0</v>
      </c>
      <c r="BO86" s="171">
        <f ca="1">IF($G$19="",0,IF($H53&gt;$G$19,0,IF($H53-$G$19&lt;-3,0,OFFSET(Extras!$E$4,0,'Scenario 5'!$H53-'Scenario 5'!$G$19))))</f>
        <v>0</v>
      </c>
    </row>
    <row r="87" spans="1:67">
      <c r="A87" s="162"/>
      <c r="B87" s="162"/>
      <c r="C87" s="162"/>
      <c r="D87" s="162"/>
      <c r="E87" s="162"/>
      <c r="F87" s="162"/>
      <c r="G87" s="162"/>
      <c r="H87" s="175">
        <v>2028</v>
      </c>
      <c r="I87" s="171">
        <f ca="1">IF($H$14="","",HLOOKUP($H$14,'Capx - H2O'!$E$352:$AU$382,$H87-2015,FALSE)+BB87+BJ87)</f>
        <v>366000</v>
      </c>
      <c r="J87" s="171">
        <f ca="1">IF($H$15="","",HLOOKUP($H$15,'Capx - H2O'!$E$352:$AU$382,$H87-2015,FALSE)+BC87+BK87)</f>
        <v>0</v>
      </c>
      <c r="K87" s="171">
        <f ca="1">IF($H$16="","",HLOOKUP($H$16,'Capx - H2O'!$E$352:$AU$382,$H87-2015,FALSE)+BD87+BL87)</f>
        <v>0</v>
      </c>
      <c r="L87" s="171">
        <f ca="1">IF($H$17="","",HLOOKUP($H$17,'Capx - H2O'!$E$352:$AU$382,$H87-2015,FALSE)+BE87+BM87)</f>
        <v>0</v>
      </c>
      <c r="M87" s="171">
        <f ca="1">IF($H$18="","",HLOOKUP($H$18,'Capx - H2O'!$E$352:$AU$382,$H87-2015,FALSE)+BF87+BN87)</f>
        <v>366000</v>
      </c>
      <c r="N87" s="171" t="str">
        <f>IF($H$19="","",HLOOKUP($H$19,'Capx - H2O'!$E$352:$AU$382,$H87-2015,FALSE)+BG87+BO87)</f>
        <v/>
      </c>
      <c r="O87" s="162"/>
      <c r="P87" s="162"/>
      <c r="Q87" s="162"/>
      <c r="R87" s="162"/>
      <c r="BA87" s="145">
        <v>2028</v>
      </c>
      <c r="BB87" s="171">
        <f ca="1">IF($E$14="",0,IF($H54&gt;$E$14,0,IF($H54-$E$14&lt;-3,0,OFFSET(Extras!$E$3,0,'Scenario 5'!$H54-'Scenario 5'!$E$14))))</f>
        <v>0</v>
      </c>
      <c r="BC87" s="171">
        <f ca="1">IF($E$15="",0,IF($H54&gt;$E$15,0,IF($H54-$E$15&lt;-3,0,OFFSET(Extras!$E$3,0,'Scenario 5'!$H54-'Scenario 5'!$E$15))))</f>
        <v>0</v>
      </c>
      <c r="BD87" s="171">
        <f ca="1">IF($E$16="",0,IF($H54&gt;$E$16,0,IF($H54-$E$16&lt;-3,0,OFFSET(Extras!$E$3,0,'Scenario 5'!$H54-'Scenario 5'!$E$16))))</f>
        <v>0</v>
      </c>
      <c r="BE87" s="171">
        <f ca="1">IF($E$17="",0,IF($H54&gt;$E$17,0,IF($H54-$E$17&lt;-3,0,OFFSET(Extras!$E$3,0,'Scenario 5'!$H54-'Scenario 5'!$E$17))))</f>
        <v>0</v>
      </c>
      <c r="BF87" s="171">
        <f ca="1">IF($E$18="",0,IF($H54&gt;$E$18,0,IF($H54-$E$18&lt;-3,0,OFFSET(Extras!$E$3,0,'Scenario 5'!$H54-'Scenario 5'!$E$18))))</f>
        <v>0</v>
      </c>
      <c r="BG87" s="171">
        <f ca="1">IF($E$19="",0,IF($H54&gt;$E$19,0,IF($H54-$E$19&lt;-3,0,OFFSET(Extras!$E$3,0,'Scenario 5'!$H54-'Scenario 5'!$E$19))))</f>
        <v>0</v>
      </c>
      <c r="BI87" s="145">
        <v>2028</v>
      </c>
      <c r="BJ87" s="171">
        <f ca="1">IF($G$14="",0,IF($H54&gt;$G$14,0,IF($H54-$G$14&lt;-3,0,OFFSET(Extras!$E$4,0,'Scenario 5'!$H54-'Scenario 5'!$G$14))))</f>
        <v>0</v>
      </c>
      <c r="BK87" s="171">
        <f ca="1">IF($G$15="",0,IF($H54&gt;$G$15,0,IF($H54-$G$15&lt;-3,0,OFFSET(Extras!$E$4,0,'Scenario 5'!$H54-'Scenario 5'!$G$15))))</f>
        <v>0</v>
      </c>
      <c r="BL87" s="171">
        <f ca="1">IF($G$16="",0,IF($H54&gt;$G$16,0,IF($H54-$G$16&lt;-3,0,OFFSET(Extras!$E$4,0,'Scenario 5'!$H54-'Scenario 5'!$G$16))))</f>
        <v>0</v>
      </c>
      <c r="BM87" s="171">
        <f ca="1">IF($G$17="",0,IF($H54&gt;$G$17,0,IF($H54-$G$17&lt;-3,0,OFFSET(Extras!$E$4,0,'Scenario 5'!$H54-'Scenario 5'!$G$17))))</f>
        <v>0</v>
      </c>
      <c r="BN87" s="171">
        <f ca="1">IF($G$18="",0,IF($H54&gt;$G$18,0,IF($H54-$G$18&lt;-3,0,OFFSET(Extras!$E$4,0,'Scenario 5'!$H54-'Scenario 5'!$G$18))))</f>
        <v>0</v>
      </c>
      <c r="BO87" s="171">
        <f ca="1">IF($G$19="",0,IF($H54&gt;$G$19,0,IF($H54-$G$19&lt;-3,0,OFFSET(Extras!$E$4,0,'Scenario 5'!$H54-'Scenario 5'!$G$19))))</f>
        <v>0</v>
      </c>
    </row>
    <row r="88" spans="1:67">
      <c r="A88" s="162"/>
      <c r="B88" s="162"/>
      <c r="C88" s="162"/>
      <c r="D88" s="162"/>
      <c r="E88" s="162"/>
      <c r="F88" s="162"/>
      <c r="G88" s="162"/>
      <c r="H88" s="175">
        <v>2029</v>
      </c>
      <c r="I88" s="171">
        <f ca="1">IF($H$14="","",HLOOKUP($H$14,'Capx - H2O'!$E$352:$AU$382,$H88-2015,FALSE)+BB88+BJ88)</f>
        <v>0</v>
      </c>
      <c r="J88" s="171">
        <f ca="1">IF($H$15="","",HLOOKUP($H$15,'Capx - H2O'!$E$352:$AU$382,$H88-2015,FALSE)+BC88+BK88)</f>
        <v>0</v>
      </c>
      <c r="K88" s="171">
        <f ca="1">IF($H$16="","",HLOOKUP($H$16,'Capx - H2O'!$E$352:$AU$382,$H88-2015,FALSE)+BD88+BL88)</f>
        <v>0</v>
      </c>
      <c r="L88" s="171">
        <f ca="1">IF($H$17="","",HLOOKUP($H$17,'Capx - H2O'!$E$352:$AU$382,$H88-2015,FALSE)+BE88+BM88)</f>
        <v>0</v>
      </c>
      <c r="M88" s="171">
        <f ca="1">IF($H$18="","",HLOOKUP($H$18,'Capx - H2O'!$E$352:$AU$382,$H88-2015,FALSE)+BF88+BN88)</f>
        <v>372000</v>
      </c>
      <c r="N88" s="171" t="str">
        <f>IF($H$19="","",HLOOKUP($H$19,'Capx - H2O'!$E$352:$AU$382,$H88-2015,FALSE)+BG88+BO88)</f>
        <v/>
      </c>
      <c r="O88" s="162"/>
      <c r="P88" s="162"/>
      <c r="Q88" s="162"/>
      <c r="R88" s="162"/>
      <c r="BA88" s="145">
        <v>2029</v>
      </c>
      <c r="BB88" s="171">
        <f ca="1">IF($E$14="",0,IF($H55&gt;$E$14,0,IF($H55-$E$14&lt;-3,0,OFFSET(Extras!$E$3,0,'Scenario 5'!$H55-'Scenario 5'!$E$14))))</f>
        <v>0</v>
      </c>
      <c r="BC88" s="171">
        <f ca="1">IF($E$15="",0,IF($H55&gt;$E$15,0,IF($H55-$E$15&lt;-3,0,OFFSET(Extras!$E$3,0,'Scenario 5'!$H55-'Scenario 5'!$E$15))))</f>
        <v>0</v>
      </c>
      <c r="BD88" s="171">
        <f ca="1">IF($E$16="",0,IF($H55&gt;$E$16,0,IF($H55-$E$16&lt;-3,0,OFFSET(Extras!$E$3,0,'Scenario 5'!$H55-'Scenario 5'!$E$16))))</f>
        <v>0</v>
      </c>
      <c r="BE88" s="171">
        <f ca="1">IF($E$17="",0,IF($H55&gt;$E$17,0,IF($H55-$E$17&lt;-3,0,OFFSET(Extras!$E$3,0,'Scenario 5'!$H55-'Scenario 5'!$E$17))))</f>
        <v>0</v>
      </c>
      <c r="BF88" s="171">
        <f ca="1">IF($E$18="",0,IF($H55&gt;$E$18,0,IF($H55-$E$18&lt;-3,0,OFFSET(Extras!$E$3,0,'Scenario 5'!$H55-'Scenario 5'!$E$18))))</f>
        <v>0</v>
      </c>
      <c r="BG88" s="171">
        <f ca="1">IF($E$19="",0,IF($H55&gt;$E$19,0,IF($H55-$E$19&lt;-3,0,OFFSET(Extras!$E$3,0,'Scenario 5'!$H55-'Scenario 5'!$E$19))))</f>
        <v>0</v>
      </c>
      <c r="BI88" s="145">
        <v>2029</v>
      </c>
      <c r="BJ88" s="171">
        <f ca="1">IF($G$14="",0,IF($H55&gt;$G$14,0,IF($H55-$G$14&lt;-3,0,OFFSET(Extras!$E$4,0,'Scenario 5'!$H55-'Scenario 5'!$G$14))))</f>
        <v>0</v>
      </c>
      <c r="BK88" s="171">
        <f ca="1">IF($G$15="",0,IF($H55&gt;$G$15,0,IF($H55-$G$15&lt;-3,0,OFFSET(Extras!$E$4,0,'Scenario 5'!$H55-'Scenario 5'!$G$15))))</f>
        <v>0</v>
      </c>
      <c r="BL88" s="171">
        <f ca="1">IF($G$16="",0,IF($H55&gt;$G$16,0,IF($H55-$G$16&lt;-3,0,OFFSET(Extras!$E$4,0,'Scenario 5'!$H55-'Scenario 5'!$G$16))))</f>
        <v>0</v>
      </c>
      <c r="BM88" s="171">
        <f ca="1">IF($G$17="",0,IF($H55&gt;$G$17,0,IF($H55-$G$17&lt;-3,0,OFFSET(Extras!$E$4,0,'Scenario 5'!$H55-'Scenario 5'!$G$17))))</f>
        <v>0</v>
      </c>
      <c r="BN88" s="171">
        <f ca="1">IF($G$18="",0,IF($H55&gt;$G$18,0,IF($H55-$G$18&lt;-3,0,OFFSET(Extras!$E$4,0,'Scenario 5'!$H55-'Scenario 5'!$G$18))))</f>
        <v>0</v>
      </c>
      <c r="BO88" s="171">
        <f ca="1">IF($G$19="",0,IF($H55&gt;$G$19,0,IF($H55-$G$19&lt;-3,0,OFFSET(Extras!$E$4,0,'Scenario 5'!$H55-'Scenario 5'!$G$19))))</f>
        <v>0</v>
      </c>
    </row>
    <row r="89" spans="1:67">
      <c r="A89" s="162"/>
      <c r="B89" s="162"/>
      <c r="C89" s="162"/>
      <c r="D89" s="162"/>
      <c r="E89" s="162"/>
      <c r="F89" s="162"/>
      <c r="G89" s="162"/>
      <c r="H89" s="175">
        <v>2030</v>
      </c>
      <c r="I89" s="171">
        <f ca="1">IF($H$14="","",HLOOKUP($H$14,'Capx - H2O'!$E$352:$AU$382,$H89-2015,FALSE)+BB89+BJ89)</f>
        <v>0</v>
      </c>
      <c r="J89" s="171">
        <f ca="1">IF($H$15="","",HLOOKUP($H$15,'Capx - H2O'!$E$352:$AU$382,$H89-2015,FALSE)+BC89+BK89)</f>
        <v>0</v>
      </c>
      <c r="K89" s="171">
        <f ca="1">IF($H$16="","",HLOOKUP($H$16,'Capx - H2O'!$E$352:$AU$382,$H89-2015,FALSE)+BD89+BL89)</f>
        <v>0</v>
      </c>
      <c r="L89" s="171">
        <f ca="1">IF($H$17="","",HLOOKUP($H$17,'Capx - H2O'!$E$352:$AU$382,$H89-2015,FALSE)+BE89+BM89)</f>
        <v>0</v>
      </c>
      <c r="M89" s="171">
        <f ca="1">IF($H$18="","",HLOOKUP($H$18,'Capx - H2O'!$E$352:$AU$382,$H89-2015,FALSE)+BF89+BN89)</f>
        <v>4582221.5489748372</v>
      </c>
      <c r="N89" s="171" t="str">
        <f>IF($H$19="","",HLOOKUP($H$19,'Capx - H2O'!$E$352:$AU$382,$H89-2015,FALSE)+BG89+BO89)</f>
        <v/>
      </c>
      <c r="O89" s="162"/>
      <c r="P89" s="162"/>
      <c r="Q89" s="162"/>
      <c r="R89" s="162"/>
      <c r="BA89" s="145">
        <v>2030</v>
      </c>
      <c r="BB89" s="171">
        <f ca="1">IF($E$14="",0,IF($H56&gt;$E$14,0,IF($H56-$E$14&lt;-3,0,OFFSET(Extras!$E$3,0,'Scenario 5'!$H56-'Scenario 5'!$E$14))))</f>
        <v>0</v>
      </c>
      <c r="BC89" s="171">
        <f ca="1">IF($E$15="",0,IF($H56&gt;$E$15,0,IF($H56-$E$15&lt;-3,0,OFFSET(Extras!$E$3,0,'Scenario 5'!$H56-'Scenario 5'!$E$15))))</f>
        <v>0</v>
      </c>
      <c r="BD89" s="171">
        <f ca="1">IF($E$16="",0,IF($H56&gt;$E$16,0,IF($H56-$E$16&lt;-3,0,OFFSET(Extras!$E$3,0,'Scenario 5'!$H56-'Scenario 5'!$E$16))))</f>
        <v>0</v>
      </c>
      <c r="BE89" s="171">
        <f ca="1">IF($E$17="",0,IF($H56&gt;$E$17,0,IF($H56-$E$17&lt;-3,0,OFFSET(Extras!$E$3,0,'Scenario 5'!$H56-'Scenario 5'!$E$17))))</f>
        <v>0</v>
      </c>
      <c r="BF89" s="171">
        <f ca="1">IF($E$18="",0,IF($H56&gt;$E$18,0,IF($H56-$E$18&lt;-3,0,OFFSET(Extras!$E$3,0,'Scenario 5'!$H56-'Scenario 5'!$E$18))))</f>
        <v>0</v>
      </c>
      <c r="BG89" s="171">
        <f ca="1">IF($E$19="",0,IF($H56&gt;$E$19,0,IF($H56-$E$19&lt;-3,0,OFFSET(Extras!$E$3,0,'Scenario 5'!$H56-'Scenario 5'!$E$19))))</f>
        <v>0</v>
      </c>
      <c r="BI89" s="145">
        <v>2030</v>
      </c>
      <c r="BJ89" s="171">
        <f ca="1">IF($G$14="",0,IF($H56&gt;$G$14,0,IF($H56-$G$14&lt;-3,0,OFFSET(Extras!$E$4,0,'Scenario 5'!$H56-'Scenario 5'!$G$14))))</f>
        <v>0</v>
      </c>
      <c r="BK89" s="171">
        <f ca="1">IF($G$15="",0,IF($H56&gt;$G$15,0,IF($H56-$G$15&lt;-3,0,OFFSET(Extras!$E$4,0,'Scenario 5'!$H56-'Scenario 5'!$G$15))))</f>
        <v>0</v>
      </c>
      <c r="BL89" s="171">
        <f ca="1">IF($G$16="",0,IF($H56&gt;$G$16,0,IF($H56-$G$16&lt;-3,0,OFFSET(Extras!$E$4,0,'Scenario 5'!$H56-'Scenario 5'!$G$16))))</f>
        <v>0</v>
      </c>
      <c r="BM89" s="171">
        <f ca="1">IF($G$17="",0,IF($H56&gt;$G$17,0,IF($H56-$G$17&lt;-3,0,OFFSET(Extras!$E$4,0,'Scenario 5'!$H56-'Scenario 5'!$G$17))))</f>
        <v>0</v>
      </c>
      <c r="BN89" s="171">
        <f ca="1">IF($G$18="",0,IF($H56&gt;$G$18,0,IF($H56-$G$18&lt;-3,0,OFFSET(Extras!$E$4,0,'Scenario 5'!$H56-'Scenario 5'!$G$18))))</f>
        <v>0</v>
      </c>
      <c r="BO89" s="171">
        <f ca="1">IF($G$19="",0,IF($H56&gt;$G$19,0,IF($H56-$G$19&lt;-3,0,OFFSET(Extras!$E$4,0,'Scenario 5'!$H56-'Scenario 5'!$G$19))))</f>
        <v>0</v>
      </c>
    </row>
    <row r="90" spans="1:67">
      <c r="A90" s="162"/>
      <c r="B90" s="162"/>
      <c r="C90" s="162"/>
      <c r="D90" s="162"/>
      <c r="E90" s="162"/>
      <c r="F90" s="162"/>
      <c r="G90" s="162"/>
      <c r="H90" s="175">
        <v>2031</v>
      </c>
      <c r="I90" s="171">
        <f ca="1">IF($H$14="","",HLOOKUP($H$14,'Capx - H2O'!$E$352:$AU$382,$H90-2015,FALSE)+BB90+BJ90)</f>
        <v>0</v>
      </c>
      <c r="J90" s="171">
        <f ca="1">IF($H$15="","",HLOOKUP($H$15,'Capx - H2O'!$E$352:$AU$382,$H90-2015,FALSE)+BC90+BK90)</f>
        <v>0</v>
      </c>
      <c r="K90" s="171">
        <f ca="1">IF($H$16="","",HLOOKUP($H$16,'Capx - H2O'!$E$352:$AU$382,$H90-2015,FALSE)+BD90+BL90)</f>
        <v>0</v>
      </c>
      <c r="L90" s="171">
        <f ca="1">IF($H$17="","",HLOOKUP($H$17,'Capx - H2O'!$E$352:$AU$382,$H90-2015,FALSE)+BE90+BM90)</f>
        <v>0</v>
      </c>
      <c r="M90" s="171">
        <f ca="1">IF($H$18="","",HLOOKUP($H$18,'Capx - H2O'!$E$352:$AU$382,$H90-2015,FALSE)+BF90+BN90)</f>
        <v>384000</v>
      </c>
      <c r="N90" s="171" t="str">
        <f>IF($H$19="","",HLOOKUP($H$19,'Capx - H2O'!$E$352:$AU$382,$H90-2015,FALSE)+BG90+BO90)</f>
        <v/>
      </c>
      <c r="O90" s="162"/>
      <c r="P90" s="162"/>
      <c r="Q90" s="162"/>
      <c r="R90" s="162"/>
      <c r="BA90" s="145">
        <v>2031</v>
      </c>
      <c r="BB90" s="171">
        <f ca="1">IF($E$14="",0,IF($H57&gt;$E$14,0,IF($H57-$E$14&lt;-3,0,OFFSET(Extras!$E$3,0,'Scenario 5'!$H57-'Scenario 5'!$E$14))))</f>
        <v>0</v>
      </c>
      <c r="BC90" s="171">
        <f ca="1">IF($E$15="",0,IF($H57&gt;$E$15,0,IF($H57-$E$15&lt;-3,0,OFFSET(Extras!$E$3,0,'Scenario 5'!$H57-'Scenario 5'!$E$15))))</f>
        <v>0</v>
      </c>
      <c r="BD90" s="171">
        <f ca="1">IF($E$16="",0,IF($H57&gt;$E$16,0,IF($H57-$E$16&lt;-3,0,OFFSET(Extras!$E$3,0,'Scenario 5'!$H57-'Scenario 5'!$E$16))))</f>
        <v>0</v>
      </c>
      <c r="BE90" s="171">
        <f ca="1">IF($E$17="",0,IF($H57&gt;$E$17,0,IF($H57-$E$17&lt;-3,0,OFFSET(Extras!$E$3,0,'Scenario 5'!$H57-'Scenario 5'!$E$17))))</f>
        <v>0</v>
      </c>
      <c r="BF90" s="171">
        <f ca="1">IF($E$18="",0,IF($H57&gt;$E$18,0,IF($H57-$E$18&lt;-3,0,OFFSET(Extras!$E$3,0,'Scenario 5'!$H57-'Scenario 5'!$E$18))))</f>
        <v>0</v>
      </c>
      <c r="BG90" s="171">
        <f ca="1">IF($E$19="",0,IF($H57&gt;$E$19,0,IF($H57-$E$19&lt;-3,0,OFFSET(Extras!$E$3,0,'Scenario 5'!$H57-'Scenario 5'!$E$19))))</f>
        <v>0</v>
      </c>
      <c r="BI90" s="145">
        <v>2031</v>
      </c>
      <c r="BJ90" s="171">
        <f ca="1">IF($G$14="",0,IF($H57&gt;$G$14,0,IF($H57-$G$14&lt;-3,0,OFFSET(Extras!$E$4,0,'Scenario 5'!$H57-'Scenario 5'!$G$14))))</f>
        <v>0</v>
      </c>
      <c r="BK90" s="171">
        <f ca="1">IF($G$15="",0,IF($H57&gt;$G$15,0,IF($H57-$G$15&lt;-3,0,OFFSET(Extras!$E$4,0,'Scenario 5'!$H57-'Scenario 5'!$G$15))))</f>
        <v>0</v>
      </c>
      <c r="BL90" s="171">
        <f ca="1">IF($G$16="",0,IF($H57&gt;$G$16,0,IF($H57-$G$16&lt;-3,0,OFFSET(Extras!$E$4,0,'Scenario 5'!$H57-'Scenario 5'!$G$16))))</f>
        <v>0</v>
      </c>
      <c r="BM90" s="171">
        <f ca="1">IF($G$17="",0,IF($H57&gt;$G$17,0,IF($H57-$G$17&lt;-3,0,OFFSET(Extras!$E$4,0,'Scenario 5'!$H57-'Scenario 5'!$G$17))))</f>
        <v>0</v>
      </c>
      <c r="BN90" s="171">
        <f ca="1">IF($G$18="",0,IF($H57&gt;$G$18,0,IF($H57-$G$18&lt;-3,0,OFFSET(Extras!$E$4,0,'Scenario 5'!$H57-'Scenario 5'!$G$18))))</f>
        <v>0</v>
      </c>
      <c r="BO90" s="171">
        <f ca="1">IF($G$19="",0,IF($H57&gt;$G$19,0,IF($H57-$G$19&lt;-3,0,OFFSET(Extras!$E$4,0,'Scenario 5'!$H57-'Scenario 5'!$G$19))))</f>
        <v>0</v>
      </c>
    </row>
    <row r="91" spans="1:67">
      <c r="A91" s="162"/>
      <c r="B91" s="162"/>
      <c r="C91" s="162"/>
      <c r="D91" s="162"/>
      <c r="E91" s="162"/>
      <c r="F91" s="162"/>
      <c r="G91" s="162"/>
      <c r="H91" s="175">
        <v>2032</v>
      </c>
      <c r="I91" s="171">
        <f ca="1">IF($H$14="","",HLOOKUP($H$14,'Capx - H2O'!$E$352:$AU$382,$H91-2015,FALSE)+BB91+BJ91)</f>
        <v>0</v>
      </c>
      <c r="J91" s="171">
        <f ca="1">IF($H$15="","",HLOOKUP($H$15,'Capx - H2O'!$E$352:$AU$382,$H91-2015,FALSE)+BC91+BK91)</f>
        <v>0</v>
      </c>
      <c r="K91" s="171">
        <f ca="1">IF($H$16="","",HLOOKUP($H$16,'Capx - H2O'!$E$352:$AU$382,$H91-2015,FALSE)+BD91+BL91)</f>
        <v>0</v>
      </c>
      <c r="L91" s="171">
        <f ca="1">IF($H$17="","",HLOOKUP($H$17,'Capx - H2O'!$E$352:$AU$382,$H91-2015,FALSE)+BE91+BM91)</f>
        <v>0</v>
      </c>
      <c r="M91" s="171">
        <f ca="1">IF($H$18="","",HLOOKUP($H$18,'Capx - H2O'!$E$352:$AU$382,$H91-2015,FALSE)+BF91+BN91)</f>
        <v>0</v>
      </c>
      <c r="N91" s="171" t="str">
        <f>IF($H$19="","",HLOOKUP($H$19,'Capx - H2O'!$E$352:$AU$382,$H91-2015,FALSE)+BG91+BO91)</f>
        <v/>
      </c>
      <c r="O91" s="162"/>
      <c r="P91" s="162"/>
      <c r="Q91" s="162"/>
      <c r="R91" s="162"/>
      <c r="BA91" s="145">
        <v>2032</v>
      </c>
      <c r="BB91" s="171">
        <f ca="1">IF($E$14="",0,IF($H58&gt;$E$14,0,IF($H58-$E$14&lt;-3,0,OFFSET(Extras!$E$3,0,'Scenario 5'!$H58-'Scenario 5'!$E$14))))</f>
        <v>0</v>
      </c>
      <c r="BC91" s="171">
        <f ca="1">IF($E$15="",0,IF($H58&gt;$E$15,0,IF($H58-$E$15&lt;-3,0,OFFSET(Extras!$E$3,0,'Scenario 5'!$H58-'Scenario 5'!$E$15))))</f>
        <v>0</v>
      </c>
      <c r="BD91" s="171">
        <f ca="1">IF($E$16="",0,IF($H58&gt;$E$16,0,IF($H58-$E$16&lt;-3,0,OFFSET(Extras!$E$3,0,'Scenario 5'!$H58-'Scenario 5'!$E$16))))</f>
        <v>0</v>
      </c>
      <c r="BE91" s="171">
        <f ca="1">IF($E$17="",0,IF($H58&gt;$E$17,0,IF($H58-$E$17&lt;-3,0,OFFSET(Extras!$E$3,0,'Scenario 5'!$H58-'Scenario 5'!$E$17))))</f>
        <v>0</v>
      </c>
      <c r="BF91" s="171">
        <f ca="1">IF($E$18="",0,IF($H58&gt;$E$18,0,IF($H58-$E$18&lt;-3,0,OFFSET(Extras!$E$3,0,'Scenario 5'!$H58-'Scenario 5'!$E$18))))</f>
        <v>0</v>
      </c>
      <c r="BG91" s="171">
        <f ca="1">IF($E$19="",0,IF($H58&gt;$E$19,0,IF($H58-$E$19&lt;-3,0,OFFSET(Extras!$E$3,0,'Scenario 5'!$H58-'Scenario 5'!$E$19))))</f>
        <v>0</v>
      </c>
      <c r="BI91" s="145">
        <v>2032</v>
      </c>
      <c r="BJ91" s="171">
        <f ca="1">IF($G$14="",0,IF($H58&gt;$G$14,0,IF($H58-$G$14&lt;-3,0,OFFSET(Extras!$E$4,0,'Scenario 5'!$H58-'Scenario 5'!$G$14))))</f>
        <v>0</v>
      </c>
      <c r="BK91" s="171">
        <f ca="1">IF($G$15="",0,IF($H58&gt;$G$15,0,IF($H58-$G$15&lt;-3,0,OFFSET(Extras!$E$4,0,'Scenario 5'!$H58-'Scenario 5'!$G$15))))</f>
        <v>0</v>
      </c>
      <c r="BL91" s="171">
        <f ca="1">IF($G$16="",0,IF($H58&gt;$G$16,0,IF($H58-$G$16&lt;-3,0,OFFSET(Extras!$E$4,0,'Scenario 5'!$H58-'Scenario 5'!$G$16))))</f>
        <v>0</v>
      </c>
      <c r="BM91" s="171">
        <f ca="1">IF($G$17="",0,IF($H58&gt;$G$17,0,IF($H58-$G$17&lt;-3,0,OFFSET(Extras!$E$4,0,'Scenario 5'!$H58-'Scenario 5'!$G$17))))</f>
        <v>0</v>
      </c>
      <c r="BN91" s="171">
        <f ca="1">IF($G$18="",0,IF($H58&gt;$G$18,0,IF($H58-$G$18&lt;-3,0,OFFSET(Extras!$E$4,0,'Scenario 5'!$H58-'Scenario 5'!$G$18))))</f>
        <v>0</v>
      </c>
      <c r="BO91" s="171">
        <f ca="1">IF($G$19="",0,IF($H58&gt;$G$19,0,IF($H58-$G$19&lt;-3,0,OFFSET(Extras!$E$4,0,'Scenario 5'!$H58-'Scenario 5'!$G$19))))</f>
        <v>0</v>
      </c>
    </row>
    <row r="92" spans="1:67">
      <c r="A92" s="162"/>
      <c r="B92" s="162"/>
      <c r="C92" s="162"/>
      <c r="D92" s="162"/>
      <c r="E92" s="162"/>
      <c r="F92" s="162"/>
      <c r="G92" s="162"/>
      <c r="H92" s="175">
        <v>2033</v>
      </c>
      <c r="I92" s="171">
        <f ca="1">IF($H$14="","",HLOOKUP($H$14,'Capx - H2O'!$E$352:$AU$382,$H92-2015,FALSE)+BB92+BJ92)</f>
        <v>0</v>
      </c>
      <c r="J92" s="171">
        <f ca="1">IF($H$15="","",HLOOKUP($H$15,'Capx - H2O'!$E$352:$AU$382,$H92-2015,FALSE)+BC92+BK92)</f>
        <v>0</v>
      </c>
      <c r="K92" s="171">
        <f ca="1">IF($H$16="","",HLOOKUP($H$16,'Capx - H2O'!$E$352:$AU$382,$H92-2015,FALSE)+BD92+BL92)</f>
        <v>0</v>
      </c>
      <c r="L92" s="171">
        <f ca="1">IF($H$17="","",HLOOKUP($H$17,'Capx - H2O'!$E$352:$AU$382,$H92-2015,FALSE)+BE92+BM92)</f>
        <v>0</v>
      </c>
      <c r="M92" s="171">
        <f ca="1">IF($H$18="","",HLOOKUP($H$18,'Capx - H2O'!$E$352:$AU$382,$H92-2015,FALSE)+BF92+BN92)</f>
        <v>0</v>
      </c>
      <c r="N92" s="171" t="str">
        <f>IF($H$19="","",HLOOKUP($H$19,'Capx - H2O'!$E$352:$AU$382,$H92-2015,FALSE)+BG92+BO92)</f>
        <v/>
      </c>
      <c r="O92" s="162"/>
      <c r="P92" s="162"/>
      <c r="Q92" s="162"/>
      <c r="R92" s="162"/>
      <c r="BA92" s="145">
        <v>2033</v>
      </c>
      <c r="BB92" s="171">
        <f ca="1">IF($E$14="",0,IF($H59&gt;$E$14,0,IF($H59-$E$14&lt;-3,0,OFFSET(Extras!$E$3,0,'Scenario 5'!$H59-'Scenario 5'!$E$14))))</f>
        <v>0</v>
      </c>
      <c r="BC92" s="171">
        <f ca="1">IF($E$15="",0,IF($H59&gt;$E$15,0,IF($H59-$E$15&lt;-3,0,OFFSET(Extras!$E$3,0,'Scenario 5'!$H59-'Scenario 5'!$E$15))))</f>
        <v>0</v>
      </c>
      <c r="BD92" s="171">
        <f ca="1">IF($E$16="",0,IF($H59&gt;$E$16,0,IF($H59-$E$16&lt;-3,0,OFFSET(Extras!$E$3,0,'Scenario 5'!$H59-'Scenario 5'!$E$16))))</f>
        <v>0</v>
      </c>
      <c r="BE92" s="171">
        <f ca="1">IF($E$17="",0,IF($H59&gt;$E$17,0,IF($H59-$E$17&lt;-3,0,OFFSET(Extras!$E$3,0,'Scenario 5'!$H59-'Scenario 5'!$E$17))))</f>
        <v>0</v>
      </c>
      <c r="BF92" s="171">
        <f ca="1">IF($E$18="",0,IF($H59&gt;$E$18,0,IF($H59-$E$18&lt;-3,0,OFFSET(Extras!$E$3,0,'Scenario 5'!$H59-'Scenario 5'!$E$18))))</f>
        <v>0</v>
      </c>
      <c r="BG92" s="171">
        <f ca="1">IF($E$19="",0,IF($H59&gt;$E$19,0,IF($H59-$E$19&lt;-3,0,OFFSET(Extras!$E$3,0,'Scenario 5'!$H59-'Scenario 5'!$E$19))))</f>
        <v>0</v>
      </c>
      <c r="BI92" s="145">
        <v>2033</v>
      </c>
      <c r="BJ92" s="171">
        <f ca="1">IF($G$14="",0,IF($H59&gt;$G$14,0,IF($H59-$G$14&lt;-3,0,OFFSET(Extras!$E$4,0,'Scenario 5'!$H59-'Scenario 5'!$G$14))))</f>
        <v>0</v>
      </c>
      <c r="BK92" s="171">
        <f ca="1">IF($G$15="",0,IF($H59&gt;$G$15,0,IF($H59-$G$15&lt;-3,0,OFFSET(Extras!$E$4,0,'Scenario 5'!$H59-'Scenario 5'!$G$15))))</f>
        <v>0</v>
      </c>
      <c r="BL92" s="171">
        <f ca="1">IF($G$16="",0,IF($H59&gt;$G$16,0,IF($H59-$G$16&lt;-3,0,OFFSET(Extras!$E$4,0,'Scenario 5'!$H59-'Scenario 5'!$G$16))))</f>
        <v>0</v>
      </c>
      <c r="BM92" s="171">
        <f ca="1">IF($G$17="",0,IF($H59&gt;$G$17,0,IF($H59-$G$17&lt;-3,0,OFFSET(Extras!$E$4,0,'Scenario 5'!$H59-'Scenario 5'!$G$17))))</f>
        <v>0</v>
      </c>
      <c r="BN92" s="171">
        <f ca="1">IF($G$18="",0,IF($H59&gt;$G$18,0,IF($H59-$G$18&lt;-3,0,OFFSET(Extras!$E$4,0,'Scenario 5'!$H59-'Scenario 5'!$G$18))))</f>
        <v>0</v>
      </c>
      <c r="BO92" s="171">
        <f ca="1">IF($G$19="",0,IF($H59&gt;$G$19,0,IF($H59-$G$19&lt;-3,0,OFFSET(Extras!$E$4,0,'Scenario 5'!$H59-'Scenario 5'!$G$19))))</f>
        <v>0</v>
      </c>
    </row>
    <row r="93" spans="1:67">
      <c r="A93" s="162"/>
      <c r="B93" s="162"/>
      <c r="C93" s="162"/>
      <c r="D93" s="162"/>
      <c r="E93" s="162"/>
      <c r="F93" s="162"/>
      <c r="G93" s="162"/>
      <c r="H93" s="175">
        <v>2034</v>
      </c>
      <c r="I93" s="171">
        <f ca="1">IF($H$14="","",HLOOKUP($H$14,'Capx - H2O'!$E$352:$AU$382,$H93-2015,FALSE)+BB93+BJ93)</f>
        <v>0</v>
      </c>
      <c r="J93" s="171">
        <f ca="1">IF($H$15="","",HLOOKUP($H$15,'Capx - H2O'!$E$352:$AU$382,$H93-2015,FALSE)+BC93+BK93)</f>
        <v>0</v>
      </c>
      <c r="K93" s="171">
        <f ca="1">IF($H$16="","",HLOOKUP($H$16,'Capx - H2O'!$E$352:$AU$382,$H93-2015,FALSE)+BD93+BL93)</f>
        <v>0</v>
      </c>
      <c r="L93" s="171">
        <f ca="1">IF($H$17="","",HLOOKUP($H$17,'Capx - H2O'!$E$352:$AU$382,$H93-2015,FALSE)+BE93+BM93)</f>
        <v>0</v>
      </c>
      <c r="M93" s="171">
        <f ca="1">IF($H$18="","",HLOOKUP($H$18,'Capx - H2O'!$E$352:$AU$382,$H93-2015,FALSE)+BF93+BN93)</f>
        <v>0</v>
      </c>
      <c r="N93" s="171" t="str">
        <f>IF($H$19="","",HLOOKUP($H$19,'Capx - H2O'!$E$352:$AU$382,$H93-2015,FALSE)+BG93+BO93)</f>
        <v/>
      </c>
      <c r="O93" s="162"/>
      <c r="P93" s="162"/>
      <c r="Q93" s="162"/>
      <c r="R93" s="162"/>
      <c r="BA93" s="145">
        <v>2034</v>
      </c>
      <c r="BB93" s="171">
        <f ca="1">IF($E$14="",0,IF($H60&gt;$E$14,0,IF($H60-$E$14&lt;-3,0,OFFSET(Extras!$E$3,0,'Scenario 5'!$H60-'Scenario 5'!$E$14))))</f>
        <v>0</v>
      </c>
      <c r="BC93" s="171">
        <f ca="1">IF($E$15="",0,IF($H60&gt;$E$15,0,IF($H60-$E$15&lt;-3,0,OFFSET(Extras!$E$3,0,'Scenario 5'!$H60-'Scenario 5'!$E$15))))</f>
        <v>0</v>
      </c>
      <c r="BD93" s="171">
        <f ca="1">IF($E$16="",0,IF($H60&gt;$E$16,0,IF($H60-$E$16&lt;-3,0,OFFSET(Extras!$E$3,0,'Scenario 5'!$H60-'Scenario 5'!$E$16))))</f>
        <v>0</v>
      </c>
      <c r="BE93" s="171">
        <f ca="1">IF($E$17="",0,IF($H60&gt;$E$17,0,IF($H60-$E$17&lt;-3,0,OFFSET(Extras!$E$3,0,'Scenario 5'!$H60-'Scenario 5'!$E$17))))</f>
        <v>0</v>
      </c>
      <c r="BF93" s="171">
        <f ca="1">IF($E$18="",0,IF($H60&gt;$E$18,0,IF($H60-$E$18&lt;-3,0,OFFSET(Extras!$E$3,0,'Scenario 5'!$H60-'Scenario 5'!$E$18))))</f>
        <v>0</v>
      </c>
      <c r="BG93" s="171">
        <f ca="1">IF($E$19="",0,IF($H60&gt;$E$19,0,IF($H60-$E$19&lt;-3,0,OFFSET(Extras!$E$3,0,'Scenario 5'!$H60-'Scenario 5'!$E$19))))</f>
        <v>0</v>
      </c>
      <c r="BI93" s="145">
        <v>2034</v>
      </c>
      <c r="BJ93" s="171">
        <f ca="1">IF($G$14="",0,IF($H60&gt;$G$14,0,IF($H60-$G$14&lt;-3,0,OFFSET(Extras!$E$4,0,'Scenario 5'!$H60-'Scenario 5'!$G$14))))</f>
        <v>0</v>
      </c>
      <c r="BK93" s="171">
        <f ca="1">IF($G$15="",0,IF($H60&gt;$G$15,0,IF($H60-$G$15&lt;-3,0,OFFSET(Extras!$E$4,0,'Scenario 5'!$H60-'Scenario 5'!$G$15))))</f>
        <v>0</v>
      </c>
      <c r="BL93" s="171">
        <f ca="1">IF($G$16="",0,IF($H60&gt;$G$16,0,IF($H60-$G$16&lt;-3,0,OFFSET(Extras!$E$4,0,'Scenario 5'!$H60-'Scenario 5'!$G$16))))</f>
        <v>0</v>
      </c>
      <c r="BM93" s="171">
        <f ca="1">IF($G$17="",0,IF($H60&gt;$G$17,0,IF($H60-$G$17&lt;-3,0,OFFSET(Extras!$E$4,0,'Scenario 5'!$H60-'Scenario 5'!$G$17))))</f>
        <v>0</v>
      </c>
      <c r="BN93" s="171">
        <f ca="1">IF($G$18="",0,IF($H60&gt;$G$18,0,IF($H60-$G$18&lt;-3,0,OFFSET(Extras!$E$4,0,'Scenario 5'!$H60-'Scenario 5'!$G$18))))</f>
        <v>0</v>
      </c>
      <c r="BO93" s="171">
        <f ca="1">IF($G$19="",0,IF($H60&gt;$G$19,0,IF($H60-$G$19&lt;-3,0,OFFSET(Extras!$E$4,0,'Scenario 5'!$H60-'Scenario 5'!$G$19))))</f>
        <v>0</v>
      </c>
    </row>
    <row r="94" spans="1:67">
      <c r="A94" s="162"/>
      <c r="B94" s="162"/>
      <c r="C94" s="162"/>
      <c r="D94" s="162"/>
      <c r="E94" s="162"/>
      <c r="F94" s="162"/>
      <c r="G94" s="162"/>
      <c r="H94" s="175">
        <v>2035</v>
      </c>
      <c r="I94" s="171">
        <f ca="1">IF($H$14="","",HLOOKUP($H$14,'Capx - H2O'!$E$352:$AU$382,$H94-2015,FALSE)+BB94+BJ94)</f>
        <v>0</v>
      </c>
      <c r="J94" s="171">
        <f ca="1">IF($H$15="","",HLOOKUP($H$15,'Capx - H2O'!$E$352:$AU$382,$H94-2015,FALSE)+BC94+BK94)</f>
        <v>0</v>
      </c>
      <c r="K94" s="171">
        <f ca="1">IF($H$16="","",HLOOKUP($H$16,'Capx - H2O'!$E$352:$AU$382,$H94-2015,FALSE)+BD94+BL94)</f>
        <v>0</v>
      </c>
      <c r="L94" s="171">
        <f ca="1">IF($H$17="","",HLOOKUP($H$17,'Capx - H2O'!$E$352:$AU$382,$H94-2015,FALSE)+BE94+BM94)</f>
        <v>0</v>
      </c>
      <c r="M94" s="171">
        <f ca="1">IF($H$18="","",HLOOKUP($H$18,'Capx - H2O'!$E$352:$AU$382,$H94-2015,FALSE)+BF94+BN94)</f>
        <v>0</v>
      </c>
      <c r="N94" s="171" t="str">
        <f>IF($H$19="","",HLOOKUP($H$19,'Capx - H2O'!$E$352:$AU$382,$H94-2015,FALSE)+BG94+BO94)</f>
        <v/>
      </c>
      <c r="O94" s="162"/>
      <c r="P94" s="162"/>
      <c r="Q94" s="162"/>
      <c r="R94" s="162"/>
      <c r="BA94" s="145">
        <v>2035</v>
      </c>
      <c r="BB94" s="171">
        <f ca="1">IF($E$14="",0,IF($H61&gt;$E$14,0,IF($H61-$E$14&lt;-3,0,OFFSET(Extras!$E$3,0,'Scenario 5'!$H61-'Scenario 5'!$E$14))))</f>
        <v>0</v>
      </c>
      <c r="BC94" s="171">
        <f ca="1">IF($E$15="",0,IF($H61&gt;$E$15,0,IF($H61-$E$15&lt;-3,0,OFFSET(Extras!$E$3,0,'Scenario 5'!$H61-'Scenario 5'!$E$15))))</f>
        <v>0</v>
      </c>
      <c r="BD94" s="171">
        <f ca="1">IF($E$16="",0,IF($H61&gt;$E$16,0,IF($H61-$E$16&lt;-3,0,OFFSET(Extras!$E$3,0,'Scenario 5'!$H61-'Scenario 5'!$E$16))))</f>
        <v>0</v>
      </c>
      <c r="BE94" s="171">
        <f ca="1">IF($E$17="",0,IF($H61&gt;$E$17,0,IF($H61-$E$17&lt;-3,0,OFFSET(Extras!$E$3,0,'Scenario 5'!$H61-'Scenario 5'!$E$17))))</f>
        <v>0</v>
      </c>
      <c r="BF94" s="171">
        <f ca="1">IF($E$18="",0,IF($H61&gt;$E$18,0,IF($H61-$E$18&lt;-3,0,OFFSET(Extras!$E$3,0,'Scenario 5'!$H61-'Scenario 5'!$E$18))))</f>
        <v>0</v>
      </c>
      <c r="BG94" s="171">
        <f ca="1">IF($E$19="",0,IF($H61&gt;$E$19,0,IF($H61-$E$19&lt;-3,0,OFFSET(Extras!$E$3,0,'Scenario 5'!$H61-'Scenario 5'!$E$19))))</f>
        <v>0</v>
      </c>
      <c r="BI94" s="145">
        <v>2035</v>
      </c>
      <c r="BJ94" s="171">
        <f ca="1">IF($G$14="",0,IF($H61&gt;$G$14,0,IF($H61-$G$14&lt;-3,0,OFFSET(Extras!$E$4,0,'Scenario 5'!$H61-'Scenario 5'!$G$14))))</f>
        <v>0</v>
      </c>
      <c r="BK94" s="171">
        <f ca="1">IF($G$15="",0,IF($H61&gt;$G$15,0,IF($H61-$G$15&lt;-3,0,OFFSET(Extras!$E$4,0,'Scenario 5'!$H61-'Scenario 5'!$G$15))))</f>
        <v>0</v>
      </c>
      <c r="BL94" s="171">
        <f ca="1">IF($G$16="",0,IF($H61&gt;$G$16,0,IF($H61-$G$16&lt;-3,0,OFFSET(Extras!$E$4,0,'Scenario 5'!$H61-'Scenario 5'!$G$16))))</f>
        <v>0</v>
      </c>
      <c r="BM94" s="171">
        <f ca="1">IF($G$17="",0,IF($H61&gt;$G$17,0,IF($H61-$G$17&lt;-3,0,OFFSET(Extras!$E$4,0,'Scenario 5'!$H61-'Scenario 5'!$G$17))))</f>
        <v>0</v>
      </c>
      <c r="BN94" s="171">
        <f ca="1">IF($G$18="",0,IF($H61&gt;$G$18,0,IF($H61-$G$18&lt;-3,0,OFFSET(Extras!$E$4,0,'Scenario 5'!$H61-'Scenario 5'!$G$18))))</f>
        <v>0</v>
      </c>
      <c r="BO94" s="171">
        <f ca="1">IF($G$19="",0,IF($H61&gt;$G$19,0,IF($H61-$G$19&lt;-3,0,OFFSET(Extras!$E$4,0,'Scenario 5'!$H61-'Scenario 5'!$G$19))))</f>
        <v>0</v>
      </c>
    </row>
    <row r="95" spans="1:67">
      <c r="A95" s="162"/>
      <c r="B95" s="162"/>
      <c r="C95" s="162"/>
      <c r="D95" s="162"/>
      <c r="E95" s="162"/>
      <c r="F95" s="162"/>
      <c r="G95" s="162"/>
      <c r="H95" s="175">
        <v>2036</v>
      </c>
      <c r="I95" s="171">
        <f ca="1">IF($H$14="","",HLOOKUP($H$14,'Capx - H2O'!$E$352:$AU$382,$H95-2015,FALSE)+BB95+BJ95)</f>
        <v>0</v>
      </c>
      <c r="J95" s="171">
        <f ca="1">IF($H$15="","",HLOOKUP($H$15,'Capx - H2O'!$E$352:$AU$382,$H95-2015,FALSE)+BC95+BK95)</f>
        <v>0</v>
      </c>
      <c r="K95" s="171">
        <f ca="1">IF($H$16="","",HLOOKUP($H$16,'Capx - H2O'!$E$352:$AU$382,$H95-2015,FALSE)+BD95+BL95)</f>
        <v>0</v>
      </c>
      <c r="L95" s="171">
        <f ca="1">IF($H$17="","",HLOOKUP($H$17,'Capx - H2O'!$E$352:$AU$382,$H95-2015,FALSE)+BE95+BM95)</f>
        <v>0</v>
      </c>
      <c r="M95" s="171">
        <f ca="1">IF($H$18="","",HLOOKUP($H$18,'Capx - H2O'!$E$352:$AU$382,$H95-2015,FALSE)+BF95+BN95)</f>
        <v>0</v>
      </c>
      <c r="N95" s="171" t="str">
        <f>IF($H$19="","",HLOOKUP($H$19,'Capx - H2O'!$E$352:$AU$382,$H95-2015,FALSE)+BG95+BO95)</f>
        <v/>
      </c>
      <c r="O95" s="162"/>
      <c r="P95" s="162"/>
      <c r="Q95" s="162"/>
      <c r="R95" s="162"/>
      <c r="BA95" s="145">
        <v>2036</v>
      </c>
      <c r="BB95" s="171">
        <f ca="1">IF($E$14="",0,IF($H62&gt;$E$14,0,IF($H62-$E$14&lt;-3,0,OFFSET(Extras!$E$3,0,'Scenario 5'!$H62-'Scenario 5'!$E$14))))</f>
        <v>0</v>
      </c>
      <c r="BC95" s="171">
        <f ca="1">IF($E$15="",0,IF($H62&gt;$E$15,0,IF($H62-$E$15&lt;-3,0,OFFSET(Extras!$E$3,0,'Scenario 5'!$H62-'Scenario 5'!$E$15))))</f>
        <v>0</v>
      </c>
      <c r="BD95" s="171">
        <f ca="1">IF($E$16="",0,IF($H62&gt;$E$16,0,IF($H62-$E$16&lt;-3,0,OFFSET(Extras!$E$3,0,'Scenario 5'!$H62-'Scenario 5'!$E$16))))</f>
        <v>0</v>
      </c>
      <c r="BE95" s="171">
        <f ca="1">IF($E$17="",0,IF($H62&gt;$E$17,0,IF($H62-$E$17&lt;-3,0,OFFSET(Extras!$E$3,0,'Scenario 5'!$H62-'Scenario 5'!$E$17))))</f>
        <v>0</v>
      </c>
      <c r="BF95" s="171">
        <f ca="1">IF($E$18="",0,IF($H62&gt;$E$18,0,IF($H62-$E$18&lt;-3,0,OFFSET(Extras!$E$3,0,'Scenario 5'!$H62-'Scenario 5'!$E$18))))</f>
        <v>0</v>
      </c>
      <c r="BG95" s="171">
        <f ca="1">IF($E$19="",0,IF($H62&gt;$E$19,0,IF($H62-$E$19&lt;-3,0,OFFSET(Extras!$E$3,0,'Scenario 5'!$H62-'Scenario 5'!$E$19))))</f>
        <v>0</v>
      </c>
      <c r="BI95" s="145">
        <v>2036</v>
      </c>
      <c r="BJ95" s="171">
        <f ca="1">IF($G$14="",0,IF($H62&gt;$G$14,0,IF($H62-$G$14&lt;-3,0,OFFSET(Extras!$E$4,0,'Scenario 5'!$H62-'Scenario 5'!$G$14))))</f>
        <v>0</v>
      </c>
      <c r="BK95" s="171">
        <f ca="1">IF($G$15="",0,IF($H62&gt;$G$15,0,IF($H62-$G$15&lt;-3,0,OFFSET(Extras!$E$4,0,'Scenario 5'!$H62-'Scenario 5'!$G$15))))</f>
        <v>0</v>
      </c>
      <c r="BL95" s="171">
        <f ca="1">IF($G$16="",0,IF($H62&gt;$G$16,0,IF($H62-$G$16&lt;-3,0,OFFSET(Extras!$E$4,0,'Scenario 5'!$H62-'Scenario 5'!$G$16))))</f>
        <v>0</v>
      </c>
      <c r="BM95" s="171">
        <f ca="1">IF($G$17="",0,IF($H62&gt;$G$17,0,IF($H62-$G$17&lt;-3,0,OFFSET(Extras!$E$4,0,'Scenario 5'!$H62-'Scenario 5'!$G$17))))</f>
        <v>0</v>
      </c>
      <c r="BN95" s="171">
        <f ca="1">IF($G$18="",0,IF($H62&gt;$G$18,0,IF($H62-$G$18&lt;-3,0,OFFSET(Extras!$E$4,0,'Scenario 5'!$H62-'Scenario 5'!$G$18))))</f>
        <v>0</v>
      </c>
      <c r="BO95" s="171">
        <f ca="1">IF($G$19="",0,IF($H62&gt;$G$19,0,IF($H62-$G$19&lt;-3,0,OFFSET(Extras!$E$4,0,'Scenario 5'!$H62-'Scenario 5'!$G$19))))</f>
        <v>0</v>
      </c>
    </row>
    <row r="96" spans="1:67">
      <c r="A96" s="162"/>
      <c r="B96" s="162"/>
      <c r="C96" s="162"/>
      <c r="D96" s="162"/>
      <c r="E96" s="162"/>
      <c r="F96" s="162"/>
      <c r="G96" s="162"/>
      <c r="H96" s="175">
        <v>2037</v>
      </c>
      <c r="I96" s="171">
        <f ca="1">IF($H$14="","",HLOOKUP($H$14,'Capx - H2O'!$E$352:$AU$382,$H96-2015,FALSE)+BB96+BJ96)</f>
        <v>0</v>
      </c>
      <c r="J96" s="171">
        <f ca="1">IF($H$15="","",HLOOKUP($H$15,'Capx - H2O'!$E$352:$AU$382,$H96-2015,FALSE)+BC96+BK96)</f>
        <v>0</v>
      </c>
      <c r="K96" s="171">
        <f ca="1">IF($H$16="","",HLOOKUP($H$16,'Capx - H2O'!$E$352:$AU$382,$H96-2015,FALSE)+BD96+BL96)</f>
        <v>0</v>
      </c>
      <c r="L96" s="171">
        <f ca="1">IF($H$17="","",HLOOKUP($H$17,'Capx - H2O'!$E$352:$AU$382,$H96-2015,FALSE)+BE96+BM96)</f>
        <v>0</v>
      </c>
      <c r="M96" s="171">
        <f ca="1">IF($H$18="","",HLOOKUP($H$18,'Capx - H2O'!$E$352:$AU$382,$H96-2015,FALSE)+BF96+BN96)</f>
        <v>0</v>
      </c>
      <c r="N96" s="171" t="str">
        <f>IF($H$19="","",HLOOKUP($H$19,'Capx - H2O'!$E$352:$AU$382,$H96-2015,FALSE)+BG96+BO96)</f>
        <v/>
      </c>
      <c r="O96" s="162"/>
      <c r="P96" s="162"/>
      <c r="Q96" s="162"/>
      <c r="R96" s="162"/>
      <c r="BA96" s="145">
        <v>2037</v>
      </c>
      <c r="BB96" s="171">
        <f ca="1">IF($E$14="",0,IF($H63&gt;$E$14,0,IF($H63-$E$14&lt;-3,0,OFFSET(Extras!$E$3,0,'Scenario 5'!$H63-'Scenario 5'!$E$14))))</f>
        <v>0</v>
      </c>
      <c r="BC96" s="171">
        <f ca="1">IF($E$15="",0,IF($H63&gt;$E$15,0,IF($H63-$E$15&lt;-3,0,OFFSET(Extras!$E$3,0,'Scenario 5'!$H63-'Scenario 5'!$E$15))))</f>
        <v>0</v>
      </c>
      <c r="BD96" s="171">
        <f ca="1">IF($E$16="",0,IF($H63&gt;$E$16,0,IF($H63-$E$16&lt;-3,0,OFFSET(Extras!$E$3,0,'Scenario 5'!$H63-'Scenario 5'!$E$16))))</f>
        <v>0</v>
      </c>
      <c r="BE96" s="171">
        <f ca="1">IF($E$17="",0,IF($H63&gt;$E$17,0,IF($H63-$E$17&lt;-3,0,OFFSET(Extras!$E$3,0,'Scenario 5'!$H63-'Scenario 5'!$E$17))))</f>
        <v>0</v>
      </c>
      <c r="BF96" s="171">
        <f ca="1">IF($E$18="",0,IF($H63&gt;$E$18,0,IF($H63-$E$18&lt;-3,0,OFFSET(Extras!$E$3,0,'Scenario 5'!$H63-'Scenario 5'!$E$18))))</f>
        <v>0</v>
      </c>
      <c r="BG96" s="171">
        <f ca="1">IF($E$19="",0,IF($H63&gt;$E$19,0,IF($H63-$E$19&lt;-3,0,OFFSET(Extras!$E$3,0,'Scenario 5'!$H63-'Scenario 5'!$E$19))))</f>
        <v>0</v>
      </c>
      <c r="BI96" s="145">
        <v>2037</v>
      </c>
      <c r="BJ96" s="171">
        <f ca="1">IF($G$14="",0,IF($H63&gt;$G$14,0,IF($H63-$G$14&lt;-3,0,OFFSET(Extras!$E$4,0,'Scenario 5'!$H63-'Scenario 5'!$G$14))))</f>
        <v>0</v>
      </c>
      <c r="BK96" s="171">
        <f ca="1">IF($G$15="",0,IF($H63&gt;$G$15,0,IF($H63-$G$15&lt;-3,0,OFFSET(Extras!$E$4,0,'Scenario 5'!$H63-'Scenario 5'!$G$15))))</f>
        <v>0</v>
      </c>
      <c r="BL96" s="171">
        <f ca="1">IF($G$16="",0,IF($H63&gt;$G$16,0,IF($H63-$G$16&lt;-3,0,OFFSET(Extras!$E$4,0,'Scenario 5'!$H63-'Scenario 5'!$G$16))))</f>
        <v>0</v>
      </c>
      <c r="BM96" s="171">
        <f ca="1">IF($G$17="",0,IF($H63&gt;$G$17,0,IF($H63-$G$17&lt;-3,0,OFFSET(Extras!$E$4,0,'Scenario 5'!$H63-'Scenario 5'!$G$17))))</f>
        <v>0</v>
      </c>
      <c r="BN96" s="171">
        <f ca="1">IF($G$18="",0,IF($H63&gt;$G$18,0,IF($H63-$G$18&lt;-3,0,OFFSET(Extras!$E$4,0,'Scenario 5'!$H63-'Scenario 5'!$G$18))))</f>
        <v>0</v>
      </c>
      <c r="BO96" s="171">
        <f ca="1">IF($G$19="",0,IF($H63&gt;$G$19,0,IF($H63-$G$19&lt;-3,0,OFFSET(Extras!$E$4,0,'Scenario 5'!$H63-'Scenario 5'!$G$19))))</f>
        <v>0</v>
      </c>
    </row>
    <row r="97" spans="1:67">
      <c r="A97" s="162"/>
      <c r="B97" s="162"/>
      <c r="C97" s="162"/>
      <c r="D97" s="162"/>
      <c r="E97" s="162"/>
      <c r="F97" s="162"/>
      <c r="G97" s="162"/>
      <c r="H97" s="175">
        <v>2038</v>
      </c>
      <c r="I97" s="171">
        <f ca="1">IF($H$14="","",HLOOKUP($H$14,'Capx - H2O'!$E$352:$AU$382,$H97-2015,FALSE)+BB97+BJ97)</f>
        <v>0</v>
      </c>
      <c r="J97" s="171">
        <f ca="1">IF($H$15="","",HLOOKUP($H$15,'Capx - H2O'!$E$352:$AU$382,$H97-2015,FALSE)+BC97+BK97)</f>
        <v>0</v>
      </c>
      <c r="K97" s="171">
        <f ca="1">IF($H$16="","",HLOOKUP($H$16,'Capx - H2O'!$E$352:$AU$382,$H97-2015,FALSE)+BD97+BL97)</f>
        <v>0</v>
      </c>
      <c r="L97" s="171">
        <f ca="1">IF($H$17="","",HLOOKUP($H$17,'Capx - H2O'!$E$352:$AU$382,$H97-2015,FALSE)+BE97+BM97)</f>
        <v>0</v>
      </c>
      <c r="M97" s="171">
        <f ca="1">IF($H$18="","",HLOOKUP($H$18,'Capx - H2O'!$E$352:$AU$382,$H97-2015,FALSE)+BF97+BN97)</f>
        <v>0</v>
      </c>
      <c r="N97" s="171" t="str">
        <f>IF($H$19="","",HLOOKUP($H$19,'Capx - H2O'!$E$352:$AU$382,$H97-2015,FALSE)+BG97+BO97)</f>
        <v/>
      </c>
      <c r="O97" s="162"/>
      <c r="P97" s="162"/>
      <c r="Q97" s="162"/>
      <c r="R97" s="162"/>
      <c r="BA97" s="145">
        <v>2038</v>
      </c>
      <c r="BB97" s="171">
        <f ca="1">IF($E$14="",0,IF($H64&gt;$E$14,0,IF($H64-$E$14&lt;-3,0,OFFSET(Extras!$E$3,0,'Scenario 5'!$H64-'Scenario 5'!$E$14))))</f>
        <v>0</v>
      </c>
      <c r="BC97" s="171">
        <f ca="1">IF($E$15="",0,IF($H64&gt;$E$15,0,IF($H64-$E$15&lt;-3,0,OFFSET(Extras!$E$3,0,'Scenario 5'!$H64-'Scenario 5'!$E$15))))</f>
        <v>0</v>
      </c>
      <c r="BD97" s="171">
        <f ca="1">IF($E$16="",0,IF($H64&gt;$E$16,0,IF($H64-$E$16&lt;-3,0,OFFSET(Extras!$E$3,0,'Scenario 5'!$H64-'Scenario 5'!$E$16))))</f>
        <v>0</v>
      </c>
      <c r="BE97" s="171">
        <f ca="1">IF($E$17="",0,IF($H64&gt;$E$17,0,IF($H64-$E$17&lt;-3,0,OFFSET(Extras!$E$3,0,'Scenario 5'!$H64-'Scenario 5'!$E$17))))</f>
        <v>0</v>
      </c>
      <c r="BF97" s="171">
        <f ca="1">IF($E$18="",0,IF($H64&gt;$E$18,0,IF($H64-$E$18&lt;-3,0,OFFSET(Extras!$E$3,0,'Scenario 5'!$H64-'Scenario 5'!$E$18))))</f>
        <v>0</v>
      </c>
      <c r="BG97" s="171">
        <f ca="1">IF($E$19="",0,IF($H64&gt;$E$19,0,IF($H64-$E$19&lt;-3,0,OFFSET(Extras!$E$3,0,'Scenario 5'!$H64-'Scenario 5'!$E$19))))</f>
        <v>0</v>
      </c>
      <c r="BI97" s="145">
        <v>2038</v>
      </c>
      <c r="BJ97" s="171">
        <f ca="1">IF($G$14="",0,IF($H64&gt;$G$14,0,IF($H64-$G$14&lt;-3,0,OFFSET(Extras!$E$4,0,'Scenario 5'!$H64-'Scenario 5'!$G$14))))</f>
        <v>0</v>
      </c>
      <c r="BK97" s="171">
        <f ca="1">IF($G$15="",0,IF($H64&gt;$G$15,0,IF($H64-$G$15&lt;-3,0,OFFSET(Extras!$E$4,0,'Scenario 5'!$H64-'Scenario 5'!$G$15))))</f>
        <v>0</v>
      </c>
      <c r="BL97" s="171">
        <f ca="1">IF($G$16="",0,IF($H64&gt;$G$16,0,IF($H64-$G$16&lt;-3,0,OFFSET(Extras!$E$4,0,'Scenario 5'!$H64-'Scenario 5'!$G$16))))</f>
        <v>0</v>
      </c>
      <c r="BM97" s="171">
        <f ca="1">IF($G$17="",0,IF($H64&gt;$G$17,0,IF($H64-$G$17&lt;-3,0,OFFSET(Extras!$E$4,0,'Scenario 5'!$H64-'Scenario 5'!$G$17))))</f>
        <v>0</v>
      </c>
      <c r="BN97" s="171">
        <f ca="1">IF($G$18="",0,IF($H64&gt;$G$18,0,IF($H64-$G$18&lt;-3,0,OFFSET(Extras!$E$4,0,'Scenario 5'!$H64-'Scenario 5'!$G$18))))</f>
        <v>0</v>
      </c>
      <c r="BO97" s="171">
        <f ca="1">IF($G$19="",0,IF($H64&gt;$G$19,0,IF($H64-$G$19&lt;-3,0,OFFSET(Extras!$E$4,0,'Scenario 5'!$H64-'Scenario 5'!$G$19))))</f>
        <v>0</v>
      </c>
    </row>
    <row r="98" spans="1:67">
      <c r="A98" s="162"/>
      <c r="B98" s="162"/>
      <c r="C98" s="162"/>
      <c r="D98" s="162"/>
      <c r="E98" s="162"/>
      <c r="F98" s="162"/>
      <c r="G98" s="162"/>
      <c r="H98" s="175">
        <v>2039</v>
      </c>
      <c r="I98" s="171">
        <f ca="1">IF($H$14="","",HLOOKUP($H$14,'Capx - H2O'!$E$352:$AU$382,$H98-2015,FALSE)+BB98+BJ98)</f>
        <v>0</v>
      </c>
      <c r="J98" s="171">
        <f ca="1">IF($H$15="","",HLOOKUP($H$15,'Capx - H2O'!$E$352:$AU$382,$H98-2015,FALSE)+BC98+BK98)</f>
        <v>0</v>
      </c>
      <c r="K98" s="171">
        <f ca="1">IF($H$16="","",HLOOKUP($H$16,'Capx - H2O'!$E$352:$AU$382,$H98-2015,FALSE)+BD98+BL98)</f>
        <v>0</v>
      </c>
      <c r="L98" s="171">
        <f ca="1">IF($H$17="","",HLOOKUP($H$17,'Capx - H2O'!$E$352:$AU$382,$H98-2015,FALSE)+BE98+BM98)</f>
        <v>0</v>
      </c>
      <c r="M98" s="171">
        <f ca="1">IF($H$18="","",HLOOKUP($H$18,'Capx - H2O'!$E$352:$AU$382,$H98-2015,FALSE)+BF98+BN98)</f>
        <v>0</v>
      </c>
      <c r="N98" s="171" t="str">
        <f>IF($H$19="","",HLOOKUP($H$19,'Capx - H2O'!$E$352:$AU$382,$H98-2015,FALSE)+BG98+BO98)</f>
        <v/>
      </c>
      <c r="O98" s="162"/>
      <c r="P98" s="162"/>
      <c r="Q98" s="162"/>
      <c r="R98" s="162"/>
      <c r="BA98" s="145">
        <v>2039</v>
      </c>
      <c r="BB98" s="171">
        <f ca="1">IF($E$14="",0,IF($H65&gt;$E$14,0,IF($H65-$E$14&lt;-3,0,OFFSET(Extras!$E$3,0,'Scenario 5'!$H65-'Scenario 5'!$E$14))))</f>
        <v>0</v>
      </c>
      <c r="BC98" s="171">
        <f ca="1">IF($E$15="",0,IF($H65&gt;$E$15,0,IF($H65-$E$15&lt;-3,0,OFFSET(Extras!$E$3,0,'Scenario 5'!$H65-'Scenario 5'!$E$15))))</f>
        <v>0</v>
      </c>
      <c r="BD98" s="171">
        <f ca="1">IF($E$16="",0,IF($H65&gt;$E$16,0,IF($H65-$E$16&lt;-3,0,OFFSET(Extras!$E$3,0,'Scenario 5'!$H65-'Scenario 5'!$E$16))))</f>
        <v>0</v>
      </c>
      <c r="BE98" s="171">
        <f ca="1">IF($E$17="",0,IF($H65&gt;$E$17,0,IF($H65-$E$17&lt;-3,0,OFFSET(Extras!$E$3,0,'Scenario 5'!$H65-'Scenario 5'!$E$17))))</f>
        <v>0</v>
      </c>
      <c r="BF98" s="171">
        <f ca="1">IF($E$18="",0,IF($H65&gt;$E$18,0,IF($H65-$E$18&lt;-3,0,OFFSET(Extras!$E$3,0,'Scenario 5'!$H65-'Scenario 5'!$E$18))))</f>
        <v>0</v>
      </c>
      <c r="BG98" s="171">
        <f ca="1">IF($E$19="",0,IF($H65&gt;$E$19,0,IF($H65-$E$19&lt;-3,0,OFFSET(Extras!$E$3,0,'Scenario 5'!$H65-'Scenario 5'!$E$19))))</f>
        <v>0</v>
      </c>
      <c r="BI98" s="145">
        <v>2039</v>
      </c>
      <c r="BJ98" s="171">
        <f ca="1">IF($G$14="",0,IF($H65&gt;$G$14,0,IF($H65-$G$14&lt;-3,0,OFFSET(Extras!$E$4,0,'Scenario 5'!$H65-'Scenario 5'!$G$14))))</f>
        <v>0</v>
      </c>
      <c r="BK98" s="171">
        <f ca="1">IF($G$15="",0,IF($H65&gt;$G$15,0,IF($H65-$G$15&lt;-3,0,OFFSET(Extras!$E$4,0,'Scenario 5'!$H65-'Scenario 5'!$G$15))))</f>
        <v>0</v>
      </c>
      <c r="BL98" s="171">
        <f ca="1">IF($G$16="",0,IF($H65&gt;$G$16,0,IF($H65-$G$16&lt;-3,0,OFFSET(Extras!$E$4,0,'Scenario 5'!$H65-'Scenario 5'!$G$16))))</f>
        <v>0</v>
      </c>
      <c r="BM98" s="171">
        <f ca="1">IF($G$17="",0,IF($H65&gt;$G$17,0,IF($H65-$G$17&lt;-3,0,OFFSET(Extras!$E$4,0,'Scenario 5'!$H65-'Scenario 5'!$G$17))))</f>
        <v>0</v>
      </c>
      <c r="BN98" s="171">
        <f ca="1">IF($G$18="",0,IF($H65&gt;$G$18,0,IF($H65-$G$18&lt;-3,0,OFFSET(Extras!$E$4,0,'Scenario 5'!$H65-'Scenario 5'!$G$18))))</f>
        <v>0</v>
      </c>
      <c r="BO98" s="171">
        <f ca="1">IF($G$19="",0,IF($H65&gt;$G$19,0,IF($H65-$G$19&lt;-3,0,OFFSET(Extras!$E$4,0,'Scenario 5'!$H65-'Scenario 5'!$G$19))))</f>
        <v>0</v>
      </c>
    </row>
    <row r="99" spans="1:67">
      <c r="A99" s="162"/>
      <c r="B99" s="162"/>
      <c r="C99" s="162"/>
      <c r="D99" s="162"/>
      <c r="E99" s="162"/>
      <c r="F99" s="162"/>
      <c r="G99" s="162"/>
      <c r="H99" s="175">
        <v>2040</v>
      </c>
      <c r="I99" s="171">
        <f ca="1">IF($H$14="","",HLOOKUP($H$14,'Capx - H2O'!$E$352:$AU$382,$H99-2015,FALSE)+BB99+BJ99)</f>
        <v>0</v>
      </c>
      <c r="J99" s="171">
        <f ca="1">IF($H$15="","",HLOOKUP($H$15,'Capx - H2O'!$E$352:$AU$382,$H99-2015,FALSE)+BC99+BK99)</f>
        <v>0</v>
      </c>
      <c r="K99" s="171">
        <f ca="1">IF($H$16="","",HLOOKUP($H$16,'Capx - H2O'!$E$352:$AU$382,$H99-2015,FALSE)+BD99+BL99)</f>
        <v>0</v>
      </c>
      <c r="L99" s="171">
        <f ca="1">IF($H$17="","",HLOOKUP($H$17,'Capx - H2O'!$E$352:$AU$382,$H99-2015,FALSE)+BE99+BM99)</f>
        <v>0</v>
      </c>
      <c r="M99" s="171">
        <f ca="1">IF($H$18="","",HLOOKUP($H$18,'Capx - H2O'!$E$352:$AU$382,$H99-2015,FALSE)+BF99+BN99)</f>
        <v>0</v>
      </c>
      <c r="N99" s="171" t="str">
        <f>IF($H$19="","",HLOOKUP($H$19,'Capx - H2O'!$E$352:$AU$382,$H99-2015,FALSE)+BG99+BO99)</f>
        <v/>
      </c>
      <c r="O99" s="162"/>
      <c r="P99" s="162"/>
      <c r="Q99" s="162"/>
      <c r="R99" s="162"/>
      <c r="BA99" s="145">
        <v>2040</v>
      </c>
      <c r="BB99" s="171">
        <f ca="1">IF($E$14="",0,IF($H66&gt;$E$14,0,IF($H66-$E$14&lt;-3,0,OFFSET(Extras!$E$3,0,'Scenario 5'!$H66-'Scenario 5'!$E$14))))</f>
        <v>0</v>
      </c>
      <c r="BC99" s="171">
        <f ca="1">IF($E$15="",0,IF($H66&gt;$E$15,0,IF($H66-$E$15&lt;-3,0,OFFSET(Extras!$E$3,0,'Scenario 5'!$H66-'Scenario 5'!$E$15))))</f>
        <v>0</v>
      </c>
      <c r="BD99" s="171">
        <f ca="1">IF($E$16="",0,IF($H66&gt;$E$16,0,IF($H66-$E$16&lt;-3,0,OFFSET(Extras!$E$3,0,'Scenario 5'!$H66-'Scenario 5'!$E$16))))</f>
        <v>0</v>
      </c>
      <c r="BE99" s="171">
        <f ca="1">IF($E$17="",0,IF($H66&gt;$E$17,0,IF($H66-$E$17&lt;-3,0,OFFSET(Extras!$E$3,0,'Scenario 5'!$H66-'Scenario 5'!$E$17))))</f>
        <v>0</v>
      </c>
      <c r="BF99" s="171">
        <f ca="1">IF($E$18="",0,IF($H66&gt;$E$18,0,IF($H66-$E$18&lt;-3,0,OFFSET(Extras!$E$3,0,'Scenario 5'!$H66-'Scenario 5'!$E$18))))</f>
        <v>0</v>
      </c>
      <c r="BG99" s="171">
        <f ca="1">IF($E$19="",0,IF($H66&gt;$E$19,0,IF($H66-$E$19&lt;-3,0,OFFSET(Extras!$E$3,0,'Scenario 5'!$H66-'Scenario 5'!$E$19))))</f>
        <v>0</v>
      </c>
      <c r="BI99" s="145">
        <v>2040</v>
      </c>
      <c r="BJ99" s="171">
        <f ca="1">IF($G$14="",0,IF($H66&gt;$G$14,0,IF($H66-$G$14&lt;-3,0,OFFSET(Extras!$E$4,0,'Scenario 5'!$H66-'Scenario 5'!$G$14))))</f>
        <v>0</v>
      </c>
      <c r="BK99" s="171">
        <f ca="1">IF($G$15="",0,IF($H66&gt;$G$15,0,IF($H66-$G$15&lt;-3,0,OFFSET(Extras!$E$4,0,'Scenario 5'!$H66-'Scenario 5'!$G$15))))</f>
        <v>0</v>
      </c>
      <c r="BL99" s="171">
        <f ca="1">IF($G$16="",0,IF($H66&gt;$G$16,0,IF($H66-$G$16&lt;-3,0,OFFSET(Extras!$E$4,0,'Scenario 5'!$H66-'Scenario 5'!$G$16))))</f>
        <v>0</v>
      </c>
      <c r="BM99" s="171">
        <f ca="1">IF($G$17="",0,IF($H66&gt;$G$17,0,IF($H66-$G$17&lt;-3,0,OFFSET(Extras!$E$4,0,'Scenario 5'!$H66-'Scenario 5'!$G$17))))</f>
        <v>0</v>
      </c>
      <c r="BN99" s="171">
        <f ca="1">IF($G$18="",0,IF($H66&gt;$G$18,0,IF($H66-$G$18&lt;-3,0,OFFSET(Extras!$E$4,0,'Scenario 5'!$H66-'Scenario 5'!$G$18))))</f>
        <v>0</v>
      </c>
      <c r="BO99" s="171">
        <f ca="1">IF($G$19="",0,IF($H66&gt;$G$19,0,IF($H66-$G$19&lt;-3,0,OFFSET(Extras!$E$4,0,'Scenario 5'!$H66-'Scenario 5'!$G$19))))</f>
        <v>0</v>
      </c>
    </row>
    <row r="100" spans="1:67">
      <c r="A100" s="162"/>
      <c r="B100" s="162"/>
      <c r="C100" s="162"/>
      <c r="D100" s="162"/>
      <c r="E100" s="162"/>
      <c r="F100" s="162"/>
      <c r="G100" s="162"/>
      <c r="H100" s="175">
        <v>2041</v>
      </c>
      <c r="I100" s="171">
        <f ca="1">IF($H$14="","",HLOOKUP($H$14,'Capx - H2O'!$E$352:$AU$382,$H100-2015,FALSE)+BB100+BJ100)</f>
        <v>0</v>
      </c>
      <c r="J100" s="171">
        <f ca="1">IF($H$15="","",HLOOKUP($H$15,'Capx - H2O'!$E$352:$AU$382,$H100-2015,FALSE)+BC100+BK100)</f>
        <v>0</v>
      </c>
      <c r="K100" s="171">
        <f ca="1">IF($H$16="","",HLOOKUP($H$16,'Capx - H2O'!$E$352:$AU$382,$H100-2015,FALSE)+BD100+BL100)</f>
        <v>0</v>
      </c>
      <c r="L100" s="171">
        <f ca="1">IF($H$17="","",HLOOKUP($H$17,'Capx - H2O'!$E$352:$AU$382,$H100-2015,FALSE)+BE100+BM100)</f>
        <v>0</v>
      </c>
      <c r="M100" s="171">
        <f ca="1">IF($H$18="","",HLOOKUP($H$18,'Capx - H2O'!$E$352:$AU$382,$H100-2015,FALSE)+BF100+BN100)</f>
        <v>0</v>
      </c>
      <c r="N100" s="171" t="str">
        <f>IF($H$19="","",HLOOKUP($H$19,'Capx - H2O'!$E$352:$AU$382,$H100-2015,FALSE)+BG100+BO100)</f>
        <v/>
      </c>
      <c r="O100" s="162"/>
      <c r="P100" s="162"/>
      <c r="Q100" s="162"/>
      <c r="R100" s="162"/>
      <c r="BA100" s="145">
        <v>2041</v>
      </c>
      <c r="BB100" s="171">
        <f ca="1">IF($E$14="",0,IF($H67&gt;$E$14,0,IF($H67-$E$14&lt;-3,0,OFFSET(Extras!$E$3,0,'Scenario 5'!$H67-'Scenario 5'!$E$14))))</f>
        <v>0</v>
      </c>
      <c r="BC100" s="171">
        <f ca="1">IF($E$15="",0,IF($H67&gt;$E$15,0,IF($H67-$E$15&lt;-3,0,OFFSET(Extras!$E$3,0,'Scenario 5'!$H67-'Scenario 5'!$E$15))))</f>
        <v>0</v>
      </c>
      <c r="BD100" s="171">
        <f ca="1">IF($E$16="",0,IF($H67&gt;$E$16,0,IF($H67-$E$16&lt;-3,0,OFFSET(Extras!$E$3,0,'Scenario 5'!$H67-'Scenario 5'!$E$16))))</f>
        <v>0</v>
      </c>
      <c r="BE100" s="171">
        <f ca="1">IF($E$17="",0,IF($H67&gt;$E$17,0,IF($H67-$E$17&lt;-3,0,OFFSET(Extras!$E$3,0,'Scenario 5'!$H67-'Scenario 5'!$E$17))))</f>
        <v>0</v>
      </c>
      <c r="BF100" s="171">
        <f ca="1">IF($E$18="",0,IF($H67&gt;$E$18,0,IF($H67-$E$18&lt;-3,0,OFFSET(Extras!$E$3,0,'Scenario 5'!$H67-'Scenario 5'!$E$18))))</f>
        <v>0</v>
      </c>
      <c r="BG100" s="171">
        <f ca="1">IF($E$19="",0,IF($H67&gt;$E$19,0,IF($H67-$E$19&lt;-3,0,OFFSET(Extras!$E$3,0,'Scenario 5'!$H67-'Scenario 5'!$E$19))))</f>
        <v>0</v>
      </c>
      <c r="BI100" s="145">
        <v>2041</v>
      </c>
      <c r="BJ100" s="171">
        <f ca="1">IF($G$14="",0,IF($H67&gt;$G$14,0,IF($H67-$G$14&lt;-3,0,OFFSET(Extras!$E$4,0,'Scenario 5'!$H67-'Scenario 5'!$G$14))))</f>
        <v>0</v>
      </c>
      <c r="BK100" s="171">
        <f ca="1">IF($G$15="",0,IF($H67&gt;$G$15,0,IF($H67-$G$15&lt;-3,0,OFFSET(Extras!$E$4,0,'Scenario 5'!$H67-'Scenario 5'!$G$15))))</f>
        <v>0</v>
      </c>
      <c r="BL100" s="171">
        <f ca="1">IF($G$16="",0,IF($H67&gt;$G$16,0,IF($H67-$G$16&lt;-3,0,OFFSET(Extras!$E$4,0,'Scenario 5'!$H67-'Scenario 5'!$G$16))))</f>
        <v>0</v>
      </c>
      <c r="BM100" s="171">
        <f ca="1">IF($G$17="",0,IF($H67&gt;$G$17,0,IF($H67-$G$17&lt;-3,0,OFFSET(Extras!$E$4,0,'Scenario 5'!$H67-'Scenario 5'!$G$17))))</f>
        <v>0</v>
      </c>
      <c r="BN100" s="171">
        <f ca="1">IF($G$18="",0,IF($H67&gt;$G$18,0,IF($H67-$G$18&lt;-3,0,OFFSET(Extras!$E$4,0,'Scenario 5'!$H67-'Scenario 5'!$G$18))))</f>
        <v>0</v>
      </c>
      <c r="BO100" s="171">
        <f ca="1">IF($G$19="",0,IF($H67&gt;$G$19,0,IF($H67-$G$19&lt;-3,0,OFFSET(Extras!$E$4,0,'Scenario 5'!$H67-'Scenario 5'!$G$19))))</f>
        <v>0</v>
      </c>
    </row>
    <row r="101" spans="1:67">
      <c r="A101" s="162"/>
      <c r="B101" s="162"/>
      <c r="C101" s="162"/>
      <c r="D101" s="162"/>
      <c r="E101" s="162"/>
      <c r="F101" s="162"/>
      <c r="G101" s="162"/>
      <c r="H101" s="175">
        <v>2042</v>
      </c>
      <c r="I101" s="171">
        <f ca="1">IF($H$14="","",HLOOKUP($H$14,'Capx - H2O'!$E$352:$AU$382,$H101-2015,FALSE)+BB101+BJ101)</f>
        <v>0</v>
      </c>
      <c r="J101" s="171">
        <f ca="1">IF($H$15="","",HLOOKUP($H$15,'Capx - H2O'!$E$352:$AU$382,$H101-2015,FALSE)+BC101+BK101)</f>
        <v>0</v>
      </c>
      <c r="K101" s="171">
        <f ca="1">IF($H$16="","",HLOOKUP($H$16,'Capx - H2O'!$E$352:$AU$382,$H101-2015,FALSE)+BD101+BL101)</f>
        <v>0</v>
      </c>
      <c r="L101" s="171">
        <f ca="1">IF($H$17="","",HLOOKUP($H$17,'Capx - H2O'!$E$352:$AU$382,$H101-2015,FALSE)+BE101+BM101)</f>
        <v>0</v>
      </c>
      <c r="M101" s="171">
        <f ca="1">IF($H$18="","",HLOOKUP($H$18,'Capx - H2O'!$E$352:$AU$382,$H101-2015,FALSE)+BF101+BN101)</f>
        <v>0</v>
      </c>
      <c r="N101" s="171" t="str">
        <f>IF($H$19="","",HLOOKUP($H$19,'Capx - H2O'!$E$352:$AU$382,$H101-2015,FALSE)+BG101+BO101)</f>
        <v/>
      </c>
      <c r="O101" s="162"/>
      <c r="P101" s="162"/>
      <c r="Q101" s="162"/>
      <c r="R101" s="162"/>
      <c r="BA101" s="145">
        <v>2042</v>
      </c>
      <c r="BB101" s="171">
        <f ca="1">IF($E$14="",0,IF($H68&gt;$E$14,0,IF($H68-$E$14&lt;-3,0,OFFSET(Extras!$E$3,0,'Scenario 5'!$H68-'Scenario 5'!$E$14))))</f>
        <v>0</v>
      </c>
      <c r="BC101" s="171">
        <f ca="1">IF($E$15="",0,IF($H68&gt;$E$15,0,IF($H68-$E$15&lt;-3,0,OFFSET(Extras!$E$3,0,'Scenario 5'!$H68-'Scenario 5'!$E$15))))</f>
        <v>0</v>
      </c>
      <c r="BD101" s="171">
        <f ca="1">IF($E$16="",0,IF($H68&gt;$E$16,0,IF($H68-$E$16&lt;-3,0,OFFSET(Extras!$E$3,0,'Scenario 5'!$H68-'Scenario 5'!$E$16))))</f>
        <v>0</v>
      </c>
      <c r="BE101" s="171">
        <f ca="1">IF($E$17="",0,IF($H68&gt;$E$17,0,IF($H68-$E$17&lt;-3,0,OFFSET(Extras!$E$3,0,'Scenario 5'!$H68-'Scenario 5'!$E$17))))</f>
        <v>0</v>
      </c>
      <c r="BF101" s="171">
        <f ca="1">IF($E$18="",0,IF($H68&gt;$E$18,0,IF($H68-$E$18&lt;-3,0,OFFSET(Extras!$E$3,0,'Scenario 5'!$H68-'Scenario 5'!$E$18))))</f>
        <v>0</v>
      </c>
      <c r="BG101" s="171">
        <f ca="1">IF($E$19="",0,IF($H68&gt;$E$19,0,IF($H68-$E$19&lt;-3,0,OFFSET(Extras!$E$3,0,'Scenario 5'!$H68-'Scenario 5'!$E$19))))</f>
        <v>0</v>
      </c>
      <c r="BI101" s="145">
        <v>2042</v>
      </c>
      <c r="BJ101" s="171">
        <f ca="1">IF($G$14="",0,IF($H68&gt;$G$14,0,IF($H68-$G$14&lt;-3,0,OFFSET(Extras!$E$4,0,'Scenario 5'!$H68-'Scenario 5'!$G$14))))</f>
        <v>0</v>
      </c>
      <c r="BK101" s="171">
        <f ca="1">IF($G$15="",0,IF($H68&gt;$G$15,0,IF($H68-$G$15&lt;-3,0,OFFSET(Extras!$E$4,0,'Scenario 5'!$H68-'Scenario 5'!$G$15))))</f>
        <v>0</v>
      </c>
      <c r="BL101" s="171">
        <f ca="1">IF($G$16="",0,IF($H68&gt;$G$16,0,IF($H68-$G$16&lt;-3,0,OFFSET(Extras!$E$4,0,'Scenario 5'!$H68-'Scenario 5'!$G$16))))</f>
        <v>0</v>
      </c>
      <c r="BM101" s="171">
        <f ca="1">IF($G$17="",0,IF($H68&gt;$G$17,0,IF($H68-$G$17&lt;-3,0,OFFSET(Extras!$E$4,0,'Scenario 5'!$H68-'Scenario 5'!$G$17))))</f>
        <v>0</v>
      </c>
      <c r="BN101" s="171">
        <f ca="1">IF($G$18="",0,IF($H68&gt;$G$18,0,IF($H68-$G$18&lt;-3,0,OFFSET(Extras!$E$4,0,'Scenario 5'!$H68-'Scenario 5'!$G$18))))</f>
        <v>0</v>
      </c>
      <c r="BO101" s="171">
        <f ca="1">IF($G$19="",0,IF($H68&gt;$G$19,0,IF($H68-$G$19&lt;-3,0,OFFSET(Extras!$E$4,0,'Scenario 5'!$H68-'Scenario 5'!$G$19))))</f>
        <v>0</v>
      </c>
    </row>
    <row r="102" spans="1:67">
      <c r="A102" s="162"/>
      <c r="B102" s="162"/>
      <c r="C102" s="162"/>
      <c r="D102" s="162"/>
      <c r="E102" s="162"/>
      <c r="F102" s="162"/>
      <c r="G102" s="162"/>
      <c r="H102" s="175">
        <v>2043</v>
      </c>
      <c r="I102" s="171">
        <f ca="1">IF($H$14="","",HLOOKUP($H$14,'Capx - H2O'!$E$352:$AU$382,$H102-2015,FALSE)+BB102+BJ102)</f>
        <v>0</v>
      </c>
      <c r="J102" s="171">
        <f ca="1">IF($H$15="","",HLOOKUP($H$15,'Capx - H2O'!$E$352:$AU$382,$H102-2015,FALSE)+BC102+BK102)</f>
        <v>0</v>
      </c>
      <c r="K102" s="171">
        <f ca="1">IF($H$16="","",HLOOKUP($H$16,'Capx - H2O'!$E$352:$AU$382,$H102-2015,FALSE)+BD102+BL102)</f>
        <v>0</v>
      </c>
      <c r="L102" s="171">
        <f ca="1">IF($H$17="","",HLOOKUP($H$17,'Capx - H2O'!$E$352:$AU$382,$H102-2015,FALSE)+BE102+BM102)</f>
        <v>0</v>
      </c>
      <c r="M102" s="171">
        <f ca="1">IF($H$18="","",HLOOKUP($H$18,'Capx - H2O'!$E$352:$AU$382,$H102-2015,FALSE)+BF102+BN102)</f>
        <v>0</v>
      </c>
      <c r="N102" s="171" t="str">
        <f>IF($H$19="","",HLOOKUP($H$19,'Capx - H2O'!$E$352:$AU$382,$H102-2015,FALSE)+BG102+BO102)</f>
        <v/>
      </c>
      <c r="O102" s="162"/>
      <c r="P102" s="162"/>
      <c r="Q102" s="162"/>
      <c r="R102" s="162"/>
      <c r="BA102" s="145">
        <v>2043</v>
      </c>
      <c r="BB102" s="171">
        <f ca="1">IF($E$14="",0,IF($H69&gt;$E$14,0,IF($H69-$E$14&lt;-3,0,OFFSET(Extras!$E$3,0,'Scenario 5'!$H69-'Scenario 5'!$E$14))))</f>
        <v>0</v>
      </c>
      <c r="BC102" s="171">
        <f ca="1">IF($E$15="",0,IF($H69&gt;$E$15,0,IF($H69-$E$15&lt;-3,0,OFFSET(Extras!$E$3,0,'Scenario 5'!$H69-'Scenario 5'!$E$15))))</f>
        <v>0</v>
      </c>
      <c r="BD102" s="171">
        <f ca="1">IF($E$16="",0,IF($H69&gt;$E$16,0,IF($H69-$E$16&lt;-3,0,OFFSET(Extras!$E$3,0,'Scenario 5'!$H69-'Scenario 5'!$E$16))))</f>
        <v>0</v>
      </c>
      <c r="BE102" s="171">
        <f ca="1">IF($E$17="",0,IF($H69&gt;$E$17,0,IF($H69-$E$17&lt;-3,0,OFFSET(Extras!$E$3,0,'Scenario 5'!$H69-'Scenario 5'!$E$17))))</f>
        <v>0</v>
      </c>
      <c r="BF102" s="171">
        <f ca="1">IF($E$18="",0,IF($H69&gt;$E$18,0,IF($H69-$E$18&lt;-3,0,OFFSET(Extras!$E$3,0,'Scenario 5'!$H69-'Scenario 5'!$E$18))))</f>
        <v>0</v>
      </c>
      <c r="BG102" s="171">
        <f ca="1">IF($E$19="",0,IF($H69&gt;$E$19,0,IF($H69-$E$19&lt;-3,0,OFFSET(Extras!$E$3,0,'Scenario 5'!$H69-'Scenario 5'!$E$19))))</f>
        <v>0</v>
      </c>
      <c r="BI102" s="145">
        <v>2043</v>
      </c>
      <c r="BJ102" s="171">
        <f ca="1">IF($G$14="",0,IF($H69&gt;$G$14,0,IF($H69-$G$14&lt;-3,0,OFFSET(Extras!$E$4,0,'Scenario 5'!$H69-'Scenario 5'!$G$14))))</f>
        <v>0</v>
      </c>
      <c r="BK102" s="171">
        <f ca="1">IF($G$15="",0,IF($H69&gt;$G$15,0,IF($H69-$G$15&lt;-3,0,OFFSET(Extras!$E$4,0,'Scenario 5'!$H69-'Scenario 5'!$G$15))))</f>
        <v>0</v>
      </c>
      <c r="BL102" s="171">
        <f ca="1">IF($G$16="",0,IF($H69&gt;$G$16,0,IF($H69-$G$16&lt;-3,0,OFFSET(Extras!$E$4,0,'Scenario 5'!$H69-'Scenario 5'!$G$16))))</f>
        <v>0</v>
      </c>
      <c r="BM102" s="171">
        <f ca="1">IF($G$17="",0,IF($H69&gt;$G$17,0,IF($H69-$G$17&lt;-3,0,OFFSET(Extras!$E$4,0,'Scenario 5'!$H69-'Scenario 5'!$G$17))))</f>
        <v>0</v>
      </c>
      <c r="BN102" s="171">
        <f ca="1">IF($G$18="",0,IF($H69&gt;$G$18,0,IF($H69-$G$18&lt;-3,0,OFFSET(Extras!$E$4,0,'Scenario 5'!$H69-'Scenario 5'!$G$18))))</f>
        <v>0</v>
      </c>
      <c r="BO102" s="171">
        <f ca="1">IF($G$19="",0,IF($H69&gt;$G$19,0,IF($H69-$G$19&lt;-3,0,OFFSET(Extras!$E$4,0,'Scenario 5'!$H69-'Scenario 5'!$G$19))))</f>
        <v>0</v>
      </c>
    </row>
    <row r="103" spans="1:67">
      <c r="A103" s="162"/>
      <c r="B103" s="162"/>
      <c r="C103" s="162"/>
      <c r="D103" s="162"/>
      <c r="E103" s="162"/>
      <c r="F103" s="162"/>
      <c r="G103" s="162"/>
      <c r="H103" s="175">
        <v>2044</v>
      </c>
      <c r="I103" s="171">
        <f ca="1">IF($H$14="","",HLOOKUP($H$14,'Capx - H2O'!$E$352:$AU$382,$H103-2015,FALSE)+BB103+BJ103)</f>
        <v>0</v>
      </c>
      <c r="J103" s="171">
        <f ca="1">IF($H$15="","",HLOOKUP($H$15,'Capx - H2O'!$E$352:$AU$382,$H103-2015,FALSE)+BC103+BK103)</f>
        <v>0</v>
      </c>
      <c r="K103" s="171">
        <f ca="1">IF($H$16="","",HLOOKUP($H$16,'Capx - H2O'!$E$352:$AU$382,$H103-2015,FALSE)+BD103+BL103)</f>
        <v>0</v>
      </c>
      <c r="L103" s="171">
        <f ca="1">IF($H$17="","",HLOOKUP($H$17,'Capx - H2O'!$E$352:$AU$382,$H103-2015,FALSE)+BE103+BM103)</f>
        <v>0</v>
      </c>
      <c r="M103" s="171">
        <f ca="1">IF($H$18="","",HLOOKUP($H$18,'Capx - H2O'!$E$352:$AU$382,$H103-2015,FALSE)+BF103+BN103)</f>
        <v>0</v>
      </c>
      <c r="N103" s="171" t="str">
        <f>IF($H$19="","",HLOOKUP($H$19,'Capx - H2O'!$E$352:$AU$382,$H103-2015,FALSE)+BG103+BO103)</f>
        <v/>
      </c>
      <c r="O103" s="162"/>
      <c r="P103" s="162"/>
      <c r="Q103" s="162"/>
      <c r="R103" s="162"/>
      <c r="BA103" s="145">
        <v>2044</v>
      </c>
      <c r="BB103" s="171">
        <f ca="1">IF($E$14="",0,IF($H70&gt;$E$14,0,IF($H70-$E$14&lt;-3,0,OFFSET(Extras!$E$3,0,'Scenario 5'!$H70-'Scenario 5'!$E$14))))</f>
        <v>0</v>
      </c>
      <c r="BC103" s="171">
        <f ca="1">IF($E$15="",0,IF($H70&gt;$E$15,0,IF($H70-$E$15&lt;-3,0,OFFSET(Extras!$E$3,0,'Scenario 5'!$H70-'Scenario 5'!$E$15))))</f>
        <v>0</v>
      </c>
      <c r="BD103" s="171">
        <f ca="1">IF($E$16="",0,IF($H70&gt;$E$16,0,IF($H70-$E$16&lt;-3,0,OFFSET(Extras!$E$3,0,'Scenario 5'!$H70-'Scenario 5'!$E$16))))</f>
        <v>0</v>
      </c>
      <c r="BE103" s="171">
        <f ca="1">IF($E$17="",0,IF($H70&gt;$E$17,0,IF($H70-$E$17&lt;-3,0,OFFSET(Extras!$E$3,0,'Scenario 5'!$H70-'Scenario 5'!$E$17))))</f>
        <v>0</v>
      </c>
      <c r="BF103" s="171">
        <f ca="1">IF($E$18="",0,IF($H70&gt;$E$18,0,IF($H70-$E$18&lt;-3,0,OFFSET(Extras!$E$3,0,'Scenario 5'!$H70-'Scenario 5'!$E$18))))</f>
        <v>0</v>
      </c>
      <c r="BG103" s="171">
        <f ca="1">IF($E$19="",0,IF($H70&gt;$E$19,0,IF($H70-$E$19&lt;-3,0,OFFSET(Extras!$E$3,0,'Scenario 5'!$H70-'Scenario 5'!$E$19))))</f>
        <v>0</v>
      </c>
      <c r="BI103" s="145">
        <v>2044</v>
      </c>
      <c r="BJ103" s="171">
        <f ca="1">IF($G$14="",0,IF($H70&gt;$G$14,0,IF($H70-$G$14&lt;-3,0,OFFSET(Extras!$E$4,0,'Scenario 5'!$H70-'Scenario 5'!$G$14))))</f>
        <v>0</v>
      </c>
      <c r="BK103" s="171">
        <f ca="1">IF($G$15="",0,IF($H70&gt;$G$15,0,IF($H70-$G$15&lt;-3,0,OFFSET(Extras!$E$4,0,'Scenario 5'!$H70-'Scenario 5'!$G$15))))</f>
        <v>0</v>
      </c>
      <c r="BL103" s="171">
        <f ca="1">IF($G$16="",0,IF($H70&gt;$G$16,0,IF($H70-$G$16&lt;-3,0,OFFSET(Extras!$E$4,0,'Scenario 5'!$H70-'Scenario 5'!$G$16))))</f>
        <v>0</v>
      </c>
      <c r="BM103" s="171">
        <f ca="1">IF($G$17="",0,IF($H70&gt;$G$17,0,IF($H70-$G$17&lt;-3,0,OFFSET(Extras!$E$4,0,'Scenario 5'!$H70-'Scenario 5'!$G$17))))</f>
        <v>0</v>
      </c>
      <c r="BN103" s="171">
        <f ca="1">IF($G$18="",0,IF($H70&gt;$G$18,0,IF($H70-$G$18&lt;-3,0,OFFSET(Extras!$E$4,0,'Scenario 5'!$H70-'Scenario 5'!$G$18))))</f>
        <v>0</v>
      </c>
      <c r="BO103" s="171">
        <f ca="1">IF($G$19="",0,IF($H70&gt;$G$19,0,IF($H70-$G$19&lt;-3,0,OFFSET(Extras!$E$4,0,'Scenario 5'!$H70-'Scenario 5'!$G$19))))</f>
        <v>0</v>
      </c>
    </row>
    <row r="104" spans="1:67">
      <c r="A104" s="162"/>
      <c r="B104" s="162"/>
      <c r="C104" s="162"/>
      <c r="D104" s="162"/>
      <c r="E104" s="162"/>
      <c r="F104" s="162"/>
      <c r="G104" s="162"/>
      <c r="H104" s="176">
        <v>2045</v>
      </c>
      <c r="I104" s="171">
        <f ca="1">IF($H$14="","",HLOOKUP($H$14,'Capx - H2O'!$E$352:$AU$382,$H104-2015,FALSE)+BB104+BJ104)</f>
        <v>0</v>
      </c>
      <c r="J104" s="171">
        <f ca="1">IF($H$15="","",HLOOKUP($H$15,'Capx - H2O'!$E$352:$AU$382,$H104-2015,FALSE)+BC104+BK104)</f>
        <v>0</v>
      </c>
      <c r="K104" s="171">
        <f ca="1">IF($H$16="","",HLOOKUP($H$16,'Capx - H2O'!$E$352:$AU$382,$H104-2015,FALSE)+BD104+BL104)</f>
        <v>0</v>
      </c>
      <c r="L104" s="171">
        <f ca="1">IF($H$17="","",HLOOKUP($H$17,'Capx - H2O'!$E$352:$AU$382,$H104-2015,FALSE)+BE104+BM104)</f>
        <v>0</v>
      </c>
      <c r="M104" s="171">
        <f ca="1">IF($H$18="","",HLOOKUP($H$18,'Capx - H2O'!$E$352:$AU$382,$H104-2015,FALSE)+BF104+BN104)</f>
        <v>0</v>
      </c>
      <c r="N104" s="171" t="str">
        <f>IF($H$19="","",HLOOKUP($H$19,'Capx - H2O'!$E$352:$AU$382,$H104-2015,FALSE)+BG104+BO104)</f>
        <v/>
      </c>
      <c r="O104" s="162"/>
      <c r="P104" s="162"/>
      <c r="Q104" s="162"/>
      <c r="R104" s="162"/>
      <c r="BA104" s="103">
        <v>2045</v>
      </c>
      <c r="BB104" s="172">
        <f ca="1">IF($E$14="",0,IF($H71&gt;$E$14,0,IF($H71-$E$14&lt;-3,0,OFFSET(Extras!$E$3,0,'Scenario 5'!$H71-'Scenario 5'!$E$14))))</f>
        <v>0</v>
      </c>
      <c r="BC104" s="172">
        <f ca="1">IF($E$15="",0,IF($H71&gt;$E$15,0,IF($H71-$E$15&lt;-3,0,OFFSET(Extras!$E$3,0,'Scenario 5'!$H71-'Scenario 5'!$E$15))))</f>
        <v>0</v>
      </c>
      <c r="BD104" s="172">
        <f ca="1">IF($E$16="",0,IF($H71&gt;$E$16,0,IF($H71-$E$16&lt;-3,0,OFFSET(Extras!$E$3,0,'Scenario 5'!$H71-'Scenario 5'!$E$16))))</f>
        <v>0</v>
      </c>
      <c r="BE104" s="172">
        <f ca="1">IF($E$17="",0,IF($H71&gt;$E$17,0,IF($H71-$E$17&lt;-3,0,OFFSET(Extras!$E$3,0,'Scenario 5'!$H71-'Scenario 5'!$E$17))))</f>
        <v>0</v>
      </c>
      <c r="BF104" s="172">
        <f ca="1">IF($E$18="",0,IF($H71&gt;$E$18,0,IF($H71-$E$18&lt;-3,0,OFFSET(Extras!$E$3,0,'Scenario 5'!$H71-'Scenario 5'!$E$18))))</f>
        <v>0</v>
      </c>
      <c r="BG104" s="172">
        <f ca="1">IF($E$19="",0,IF($H71&gt;$E$19,0,IF($H71-$E$19&lt;-3,0,OFFSET(Extras!$E$3,0,'Scenario 5'!$H71-'Scenario 5'!$E$19))))</f>
        <v>0</v>
      </c>
      <c r="BI104" s="103">
        <v>2045</v>
      </c>
      <c r="BJ104" s="172">
        <f ca="1">IF($G$14="",0,IF($H71&gt;$G$14,0,IF($H71-$G$14&lt;-3,0,OFFSET(Extras!$E$4,0,'Scenario 5'!$H71-'Scenario 5'!$G$14))))</f>
        <v>0</v>
      </c>
      <c r="BK104" s="172">
        <f ca="1">IF($G$15="",0,IF($H71&gt;$G$15,0,IF($H71-$G$15&lt;-3,0,OFFSET(Extras!$E$4,0,'Scenario 5'!$H71-'Scenario 5'!$G$15))))</f>
        <v>0</v>
      </c>
      <c r="BL104" s="172">
        <f ca="1">IF($G$16="",0,IF($H71&gt;$G$16,0,IF($H71-$G$16&lt;-3,0,OFFSET(Extras!$E$4,0,'Scenario 5'!$H71-'Scenario 5'!$G$16))))</f>
        <v>0</v>
      </c>
      <c r="BM104" s="172">
        <f ca="1">IF($G$17="",0,IF($H71&gt;$G$17,0,IF($H71-$G$17&lt;-3,0,OFFSET(Extras!$E$4,0,'Scenario 5'!$H71-'Scenario 5'!$G$17))))</f>
        <v>0</v>
      </c>
      <c r="BN104" s="172">
        <f ca="1">IF($G$18="",0,IF($H71&gt;$G$18,0,IF($H71-$G$18&lt;-3,0,OFFSET(Extras!$E$4,0,'Scenario 5'!$H71-'Scenario 5'!$G$18))))</f>
        <v>0</v>
      </c>
      <c r="BO104" s="172">
        <f ca="1">IF($G$19="",0,IF($H71&gt;$G$19,0,IF($H71-$G$19&lt;-3,0,OFFSET(Extras!$E$4,0,'Scenario 5'!$H71-'Scenario 5'!$G$19))))</f>
        <v>0</v>
      </c>
    </row>
    <row r="105" spans="1:67">
      <c r="A105" s="162"/>
      <c r="B105" s="162"/>
      <c r="C105" s="162"/>
      <c r="D105" s="162"/>
      <c r="E105" s="162"/>
      <c r="F105" s="162"/>
      <c r="G105" s="162"/>
      <c r="H105" s="188" t="s">
        <v>26</v>
      </c>
      <c r="I105" s="187">
        <f t="shared" ref="I105:N105" ca="1" si="23">SUM(I76:I104)</f>
        <v>9335685.6676492803</v>
      </c>
      <c r="J105" s="187">
        <f t="shared" ca="1" si="23"/>
        <v>9102432.1600000001</v>
      </c>
      <c r="K105" s="187">
        <f t="shared" ca="1" si="23"/>
        <v>8962208</v>
      </c>
      <c r="L105" s="187">
        <f t="shared" ca="1" si="23"/>
        <v>5976000</v>
      </c>
      <c r="M105" s="187">
        <f t="shared" ca="1" si="23"/>
        <v>15232302.352174837</v>
      </c>
      <c r="N105" s="187">
        <f t="shared" si="23"/>
        <v>0</v>
      </c>
      <c r="O105" s="162"/>
      <c r="P105" s="162"/>
      <c r="Q105" s="162"/>
      <c r="R105" s="162"/>
    </row>
    <row r="106" spans="1:67">
      <c r="A106" s="162"/>
      <c r="B106" s="183" t="s">
        <v>364</v>
      </c>
      <c r="C106" s="162"/>
      <c r="D106" s="162"/>
      <c r="E106" s="162"/>
      <c r="F106" s="162"/>
      <c r="G106" s="162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79" t="s">
        <v>52</v>
      </c>
      <c r="AB106" s="179" t="s">
        <v>56</v>
      </c>
      <c r="AJ106" s="179" t="s">
        <v>54</v>
      </c>
      <c r="AS106" s="179" t="s">
        <v>57</v>
      </c>
      <c r="BA106" s="179"/>
      <c r="BI106" s="179"/>
    </row>
    <row r="107" spans="1:67">
      <c r="A107" s="162"/>
      <c r="B107" s="162"/>
      <c r="C107" s="162"/>
      <c r="D107" s="162"/>
      <c r="E107" s="162"/>
      <c r="F107" s="162"/>
      <c r="G107" s="162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</row>
    <row r="108" spans="1:67">
      <c r="A108" s="162"/>
      <c r="B108" s="162"/>
      <c r="C108" s="162"/>
      <c r="D108" s="162"/>
      <c r="E108" s="162"/>
      <c r="F108" s="162"/>
      <c r="G108" s="162"/>
      <c r="H108" s="163" t="s">
        <v>33</v>
      </c>
      <c r="I108" s="163">
        <f t="shared" ref="I108:N108" si="24">I42</f>
        <v>5</v>
      </c>
      <c r="J108" s="163" t="str">
        <f t="shared" si="24"/>
        <v>5A</v>
      </c>
      <c r="K108" s="163" t="str">
        <f t="shared" si="24"/>
        <v>5B</v>
      </c>
      <c r="L108" s="163" t="str">
        <f t="shared" si="24"/>
        <v>5C</v>
      </c>
      <c r="M108" s="163" t="str">
        <f t="shared" si="24"/>
        <v>5D</v>
      </c>
      <c r="N108" s="163" t="str">
        <f t="shared" si="24"/>
        <v>5E</v>
      </c>
      <c r="O108" s="162"/>
      <c r="P108" s="162"/>
      <c r="Q108" s="162"/>
      <c r="R108" s="162"/>
      <c r="S108" s="163" t="s">
        <v>33</v>
      </c>
      <c r="T108" s="201" t="s">
        <v>27</v>
      </c>
      <c r="U108" s="159">
        <f t="shared" ref="U108:Z108" si="25">U42</f>
        <v>5</v>
      </c>
      <c r="V108" s="163" t="str">
        <f t="shared" si="25"/>
        <v>5A</v>
      </c>
      <c r="W108" s="163" t="str">
        <f t="shared" si="25"/>
        <v>5B</v>
      </c>
      <c r="X108" s="163" t="str">
        <f t="shared" si="25"/>
        <v>5C</v>
      </c>
      <c r="Y108" s="163" t="str">
        <f t="shared" si="25"/>
        <v>5D</v>
      </c>
      <c r="Z108" s="163" t="str">
        <f t="shared" si="25"/>
        <v>5E</v>
      </c>
      <c r="AB108" s="163" t="s">
        <v>33</v>
      </c>
      <c r="AC108" s="163">
        <f>U108</f>
        <v>5</v>
      </c>
      <c r="AD108" s="163" t="str">
        <f t="shared" ref="AD108:AH108" si="26">V108</f>
        <v>5A</v>
      </c>
      <c r="AE108" s="163" t="str">
        <f t="shared" si="26"/>
        <v>5B</v>
      </c>
      <c r="AF108" s="163" t="str">
        <f t="shared" si="26"/>
        <v>5C</v>
      </c>
      <c r="AG108" s="163" t="str">
        <f t="shared" si="26"/>
        <v>5D</v>
      </c>
      <c r="AH108" s="163" t="str">
        <f t="shared" si="26"/>
        <v>5E</v>
      </c>
      <c r="AJ108" s="163" t="s">
        <v>33</v>
      </c>
      <c r="AK108" s="201" t="s">
        <v>27</v>
      </c>
      <c r="AL108" s="163">
        <f t="shared" ref="AL108:AQ108" si="27">AL42</f>
        <v>5</v>
      </c>
      <c r="AM108" s="163" t="str">
        <f t="shared" si="27"/>
        <v>5A</v>
      </c>
      <c r="AN108" s="163" t="str">
        <f t="shared" si="27"/>
        <v>5B</v>
      </c>
      <c r="AO108" s="163" t="str">
        <f t="shared" si="27"/>
        <v>5C</v>
      </c>
      <c r="AP108" s="163" t="str">
        <f t="shared" si="27"/>
        <v>5D</v>
      </c>
      <c r="AQ108" s="163" t="str">
        <f t="shared" si="27"/>
        <v>5E</v>
      </c>
      <c r="AS108" s="163" t="s">
        <v>33</v>
      </c>
      <c r="AT108" s="163">
        <f>AL108</f>
        <v>5</v>
      </c>
      <c r="AU108" s="163" t="str">
        <f t="shared" ref="AU108:AY108" si="28">AM108</f>
        <v>5A</v>
      </c>
      <c r="AV108" s="163" t="str">
        <f t="shared" si="28"/>
        <v>5B</v>
      </c>
      <c r="AW108" s="163" t="str">
        <f t="shared" si="28"/>
        <v>5C</v>
      </c>
      <c r="AX108" s="163" t="str">
        <f t="shared" si="28"/>
        <v>5D</v>
      </c>
      <c r="AY108" s="163" t="str">
        <f t="shared" si="28"/>
        <v>5E</v>
      </c>
      <c r="BA108" s="202"/>
      <c r="BB108" s="138"/>
      <c r="BC108" s="138"/>
      <c r="BD108" s="138"/>
      <c r="BE108" s="138"/>
      <c r="BF108" s="138"/>
      <c r="BG108" s="138"/>
      <c r="BI108" s="202"/>
      <c r="BJ108" s="138"/>
      <c r="BK108" s="138"/>
      <c r="BL108" s="138"/>
      <c r="BM108" s="138"/>
      <c r="BN108" s="138"/>
      <c r="BO108" s="138"/>
    </row>
    <row r="109" spans="1:67">
      <c r="A109" s="162"/>
      <c r="B109" s="162"/>
      <c r="C109" s="162"/>
      <c r="D109" s="162"/>
      <c r="E109" s="162"/>
      <c r="F109" s="162"/>
      <c r="G109" s="162"/>
      <c r="H109" s="174">
        <v>2017</v>
      </c>
      <c r="I109" s="171">
        <f>AC109+AT109</f>
        <v>18063856.140000001</v>
      </c>
      <c r="J109" s="171">
        <f t="shared" ref="J109:N137" si="29">AD109+AU109</f>
        <v>18063856.140000001</v>
      </c>
      <c r="K109" s="171">
        <f t="shared" si="29"/>
        <v>18063856.140000001</v>
      </c>
      <c r="L109" s="171">
        <f t="shared" si="29"/>
        <v>18063856.140000001</v>
      </c>
      <c r="M109" s="171">
        <f t="shared" si="29"/>
        <v>18063856.140000001</v>
      </c>
      <c r="N109" s="171">
        <f t="shared" si="29"/>
        <v>0</v>
      </c>
      <c r="O109" s="162"/>
      <c r="P109" s="162"/>
      <c r="Q109" s="162"/>
      <c r="R109" s="162"/>
      <c r="S109" s="174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A</v>
      </c>
      <c r="V109" s="156" t="str">
        <f t="shared" ref="V109:V137" si="30">IF($S109&gt;$I$15,"Retired",IF($K$15="","A",IF($S109&lt;$K$15,"A",IF($S109&lt;=$I$15,"B"))))</f>
        <v>A</v>
      </c>
      <c r="W109" s="156" t="str">
        <f t="shared" ref="W109:W137" si="31">IF($S109&gt;$I$16,"Retired",IF($K$16="","A",IF($S109&lt;$K$16,"A",IF($S109&lt;=$I$16,"B"))))</f>
        <v>A</v>
      </c>
      <c r="X109" s="156" t="str">
        <f t="shared" ref="X109:X137" si="32">IF($S109&gt;$I$17,"Retired",IF($K$17="","A",IF($S109&lt;$K$17,"A",IF($S109&lt;=$I$17,"B"))))</f>
        <v>A</v>
      </c>
      <c r="Y109" s="156" t="str">
        <f t="shared" ref="Y109:Y137" si="33">IF($S109&gt;$I$18,"Retired",IF($K$18="","A",IF($S109&lt;$K$18,"A",IF($S109&lt;=$I$18,"B"))))</f>
        <v>A</v>
      </c>
      <c r="Z109" s="156" t="str">
        <f t="shared" ref="Z109:Z137" si="34">IF($S109&gt;$I$19,"Retired",IF($K$19="","A",IF($S109&lt;$K$19,"A",IF($S109&lt;=$I$19,"B"))))</f>
        <v>Retired</v>
      </c>
      <c r="AB109" s="174">
        <v>2017</v>
      </c>
      <c r="AC109" s="171">
        <f>IF(U109="Retired",0,HLOOKUP(U109,'Fixed - Labor'!$C$29:$E$37,'Scenario 5'!$H$24,FALSE)*$T109)</f>
        <v>5908687.3433940001</v>
      </c>
      <c r="AD109" s="171">
        <f>IF(V109="Retired",0,HLOOKUP(V109,'Fixed - Labor'!$C$29:$E$37,'Scenario 5'!$H$24,FALSE)*$T109)</f>
        <v>5908687.3433940001</v>
      </c>
      <c r="AE109" s="171">
        <f>IF(W109="Retired",0,HLOOKUP(W109,'Fixed - Labor'!$C$29:$E$37,'Scenario 5'!$H$24,FALSE)*$T109)</f>
        <v>5908687.3433940001</v>
      </c>
      <c r="AF109" s="171">
        <f>IF(X109="Retired",0,HLOOKUP(X109,'Fixed - Labor'!$C$29:$E$37,'Scenario 5'!$H$24,FALSE)*$T109)</f>
        <v>5908687.3433940001</v>
      </c>
      <c r="AG109" s="171">
        <f>IF(Y109="Retired",0,HLOOKUP(Y109,'Fixed - Labor'!$C$29:$E$37,'Scenario 5'!$H$24,FALSE)*$T109)</f>
        <v>5908687.3433940001</v>
      </c>
      <c r="AH109" s="171">
        <f>IF(Z109="Retired",0,HLOOKUP(Z109,'Fixed - Labor'!$C$29:$E$37,'Scenario 5'!$H$24,FALSE)*$T109)</f>
        <v>0</v>
      </c>
      <c r="AJ109" s="174">
        <v>2017</v>
      </c>
      <c r="AK109" s="173">
        <f>HLOOKUP($AJ109,'Fixed - Labor'!$A$21:$AE$24,3,FALSE)</f>
        <v>12155168.796606001</v>
      </c>
      <c r="AL109" s="156" t="str">
        <f t="shared" ref="AL109:AL113" si="35">IF($S109&gt;$J$14,"Retired",IF($L$14="","A",IF($S109&lt;$L$14,"A",IF(AND($S109&lt;=$J$14,$S109&lt;=$I$14),"B","C"))))</f>
        <v>A</v>
      </c>
      <c r="AM109" s="156" t="str">
        <f t="shared" ref="AM109:AM137" si="36">IF($S109&gt;$J$15,"Retired",IF($L$15="","A",IF($S109&lt;$L$15,"A",IF(AND($S109&lt;=$J$15,$S109&lt;=$I$15),"B","C"))))</f>
        <v>A</v>
      </c>
      <c r="AN109" s="156" t="str">
        <f t="shared" ref="AN109:AN137" si="37">IF($S109&gt;$J$16,"Retired",IF($L$16="","A",IF($S109&lt;$L$16,"A",IF(AND($S109&lt;=$J$16,$S109&lt;=$I$16),"B","C"))))</f>
        <v>A</v>
      </c>
      <c r="AO109" s="156" t="str">
        <f t="shared" ref="AO109:AO137" si="38">IF($S109&gt;$J$17,"Retired",IF($L$17="","A",IF($S109&lt;$L$17,"A",IF(AND($S109&lt;=$J$17,$S109&lt;=$I$17),"B","C"))))</f>
        <v>A</v>
      </c>
      <c r="AP109" s="156" t="str">
        <f t="shared" ref="AP109:AP137" si="39">IF($S109&gt;$J$18,"Retired",IF($L$18="","A",IF($S109&lt;$L$18,"A",IF(AND($S109&lt;=$J$18,$S109&lt;=$I$18),"B","C"))))</f>
        <v>A</v>
      </c>
      <c r="AQ109" s="156" t="str">
        <f t="shared" ref="AQ109:AQ137" si="40">IF($S109&gt;$J$19,"Retired",IF($L$19="","A",IF($S109&lt;$L$19,"A",IF(AND($S109&lt;=$J$19,$S109&lt;=$I$19),"B","C"))))</f>
        <v>Retired</v>
      </c>
      <c r="AS109" s="174">
        <v>2017</v>
      </c>
      <c r="AT109" s="171">
        <f>IF(AL109="Retired",0,HLOOKUP(AL109,'Fixed - Labor'!$C$29:$E$37,'Scenario 5'!$H$24,FALSE)*$AK109)</f>
        <v>12155168.796606001</v>
      </c>
      <c r="AU109" s="171">
        <f>IF(AM109="Retired",0,HLOOKUP(AM109,'Fixed - Labor'!$C$29:$E$37,'Scenario 5'!$H$24,FALSE)*$AK109)</f>
        <v>12155168.796606001</v>
      </c>
      <c r="AV109" s="171">
        <f>IF(AN109="Retired",0,HLOOKUP(AN109,'Fixed - Labor'!$C$29:$E$37,'Scenario 5'!$H$24,FALSE)*$AK109)</f>
        <v>12155168.796606001</v>
      </c>
      <c r="AW109" s="171">
        <f>IF(AO109="Retired",0,HLOOKUP(AO109,'Fixed - Labor'!$C$29:$E$37,'Scenario 5'!$H$24,FALSE)*$AK109)</f>
        <v>12155168.796606001</v>
      </c>
      <c r="AX109" s="171">
        <f>IF(AP109="Retired",0,HLOOKUP(AP109,'Fixed - Labor'!$C$29:$E$37,'Scenario 5'!$H$24,FALSE)*$AK109)</f>
        <v>12155168.796606001</v>
      </c>
      <c r="AY109" s="171">
        <f>IF(AQ109="Retired",0,HLOOKUP(AQ109,'Fixed - Labor'!$C$29:$E$37,'Scenario 5'!$H$24,FALSE)*$AK109)</f>
        <v>0</v>
      </c>
      <c r="BA109" s="202"/>
      <c r="BB109" s="138"/>
      <c r="BC109" s="138"/>
      <c r="BD109" s="138"/>
      <c r="BE109" s="138"/>
      <c r="BF109" s="138"/>
      <c r="BG109" s="138"/>
      <c r="BI109" s="202"/>
      <c r="BJ109" s="138"/>
      <c r="BK109" s="138"/>
      <c r="BL109" s="138"/>
      <c r="BM109" s="138"/>
      <c r="BN109" s="138"/>
      <c r="BO109" s="138"/>
    </row>
    <row r="110" spans="1:67">
      <c r="A110" s="162"/>
      <c r="B110" s="162"/>
      <c r="C110" s="162"/>
      <c r="D110" s="162"/>
      <c r="E110" s="162"/>
      <c r="F110" s="162"/>
      <c r="G110" s="162"/>
      <c r="H110" s="175">
        <v>2018</v>
      </c>
      <c r="I110" s="171">
        <f t="shared" ref="I110:I137" si="41">AC110+AT110</f>
        <v>10741975.053271027</v>
      </c>
      <c r="J110" s="171">
        <f t="shared" si="29"/>
        <v>18538569.849999998</v>
      </c>
      <c r="K110" s="171">
        <f t="shared" si="29"/>
        <v>18538569.849999998</v>
      </c>
      <c r="L110" s="171">
        <f t="shared" si="29"/>
        <v>10741975.053271027</v>
      </c>
      <c r="M110" s="171">
        <f t="shared" si="29"/>
        <v>18538569.849999998</v>
      </c>
      <c r="N110" s="171">
        <f t="shared" si="29"/>
        <v>0</v>
      </c>
      <c r="O110" s="162"/>
      <c r="P110" s="162"/>
      <c r="Q110" s="162"/>
      <c r="R110" s="162"/>
      <c r="S110" s="175">
        <v>2018</v>
      </c>
      <c r="T110" s="136">
        <f>HLOOKUP($S110,'Fixed - Labor'!$A$21:$AE$24,2,FALSE)</f>
        <v>6063966.1979349991</v>
      </c>
      <c r="U110" s="155" t="str">
        <f t="shared" ref="U110:U137" si="42">IF($S110&gt;$I$14,"Retired",IF($K$14="","A",IF($S110&lt;$K$14,"A",IF($S110&lt;=$I$14,"B"))))</f>
        <v>B</v>
      </c>
      <c r="V110" s="155" t="str">
        <f t="shared" si="30"/>
        <v>A</v>
      </c>
      <c r="W110" s="155" t="str">
        <f t="shared" si="31"/>
        <v>A</v>
      </c>
      <c r="X110" s="155" t="str">
        <f t="shared" si="32"/>
        <v>B</v>
      </c>
      <c r="Y110" s="155" t="str">
        <f t="shared" si="33"/>
        <v>A</v>
      </c>
      <c r="Z110" s="155" t="str">
        <f t="shared" si="34"/>
        <v>Retired</v>
      </c>
      <c r="AB110" s="175">
        <v>2018</v>
      </c>
      <c r="AC110" s="171">
        <f>IF(U110="Retired",0,HLOOKUP(U110,'Fixed - Labor'!$C$29:$E$37,'Scenario 5'!$H$24,FALSE)*$T110)</f>
        <v>3513700.0399249527</v>
      </c>
      <c r="AD110" s="171">
        <f>IF(V110="Retired",0,HLOOKUP(V110,'Fixed - Labor'!$C$29:$E$37,'Scenario 5'!$H$24,FALSE)*$T110)</f>
        <v>6063966.1979349991</v>
      </c>
      <c r="AE110" s="171">
        <f>IF(W110="Retired",0,HLOOKUP(W110,'Fixed - Labor'!$C$29:$E$37,'Scenario 5'!$H$24,FALSE)*$T110)</f>
        <v>6063966.1979349991</v>
      </c>
      <c r="AF110" s="171">
        <f>IF(X110="Retired",0,HLOOKUP(X110,'Fixed - Labor'!$C$29:$E$37,'Scenario 5'!$H$24,FALSE)*$T110)</f>
        <v>3513700.0399249527</v>
      </c>
      <c r="AG110" s="171">
        <f>IF(Y110="Retired",0,HLOOKUP(Y110,'Fixed - Labor'!$C$29:$E$37,'Scenario 5'!$H$24,FALSE)*$T110)</f>
        <v>6063966.1979349991</v>
      </c>
      <c r="AH110" s="171">
        <f>IF(Z110="Retired",0,HLOOKUP(Z110,'Fixed - Labor'!$C$29:$E$37,'Scenario 5'!$H$24,FALSE)*$T110)</f>
        <v>0</v>
      </c>
      <c r="AJ110" s="175">
        <v>2018</v>
      </c>
      <c r="AK110" s="171">
        <f>HLOOKUP($AJ110,'Fixed - Labor'!$A$21:$AE$24,3,FALSE)</f>
        <v>12474603.652065</v>
      </c>
      <c r="AL110" s="155" t="str">
        <f t="shared" si="35"/>
        <v>B</v>
      </c>
      <c r="AM110" s="155" t="str">
        <f t="shared" si="36"/>
        <v>A</v>
      </c>
      <c r="AN110" s="155" t="str">
        <f t="shared" si="37"/>
        <v>A</v>
      </c>
      <c r="AO110" s="155" t="str">
        <f t="shared" si="38"/>
        <v>B</v>
      </c>
      <c r="AP110" s="155" t="str">
        <f t="shared" si="39"/>
        <v>A</v>
      </c>
      <c r="AQ110" s="155" t="str">
        <f t="shared" si="40"/>
        <v>Retired</v>
      </c>
      <c r="AS110" s="175">
        <v>2018</v>
      </c>
      <c r="AT110" s="171">
        <f>IF(AL110="Retired",0,HLOOKUP(AL110,'Fixed - Labor'!$C$29:$E$37,'Scenario 5'!$H$24,FALSE)*$AK110)</f>
        <v>7228275.0133460741</v>
      </c>
      <c r="AU110" s="171">
        <f>IF(AM110="Retired",0,HLOOKUP(AM110,'Fixed - Labor'!$C$29:$E$37,'Scenario 5'!$H$24,FALSE)*$AK110)</f>
        <v>12474603.652065</v>
      </c>
      <c r="AV110" s="171">
        <f>IF(AN110="Retired",0,HLOOKUP(AN110,'Fixed - Labor'!$C$29:$E$37,'Scenario 5'!$H$24,FALSE)*$AK110)</f>
        <v>12474603.652065</v>
      </c>
      <c r="AW110" s="171">
        <f>IF(AO110="Retired",0,HLOOKUP(AO110,'Fixed - Labor'!$C$29:$E$37,'Scenario 5'!$H$24,FALSE)*$AK110)</f>
        <v>7228275.0133460741</v>
      </c>
      <c r="AX110" s="171">
        <f>IF(AP110="Retired",0,HLOOKUP(AP110,'Fixed - Labor'!$C$29:$E$37,'Scenario 5'!$H$24,FALSE)*$AK110)</f>
        <v>12474603.652065</v>
      </c>
      <c r="AY110" s="171">
        <f>IF(AQ110="Retired",0,HLOOKUP(AQ110,'Fixed - Labor'!$C$29:$E$37,'Scenario 5'!$H$24,FALSE)*$AK110)</f>
        <v>0</v>
      </c>
      <c r="BA110" s="202"/>
      <c r="BB110" s="138"/>
      <c r="BC110" s="138"/>
      <c r="BD110" s="138"/>
      <c r="BE110" s="138"/>
      <c r="BF110" s="138"/>
      <c r="BG110" s="138"/>
      <c r="BI110" s="202"/>
      <c r="BJ110" s="138"/>
      <c r="BK110" s="138"/>
      <c r="BL110" s="138"/>
      <c r="BM110" s="138"/>
      <c r="BN110" s="138"/>
      <c r="BO110" s="138"/>
    </row>
    <row r="111" spans="1:67">
      <c r="A111" s="162"/>
      <c r="B111" s="162"/>
      <c r="C111" s="162"/>
      <c r="D111" s="162"/>
      <c r="E111" s="162"/>
      <c r="F111" s="162"/>
      <c r="G111" s="162"/>
      <c r="H111" s="175">
        <v>2019</v>
      </c>
      <c r="I111" s="171">
        <f t="shared" si="41"/>
        <v>10924924.548971962</v>
      </c>
      <c r="J111" s="171">
        <f t="shared" si="29"/>
        <v>18854305.27</v>
      </c>
      <c r="K111" s="171">
        <f t="shared" si="29"/>
        <v>18854305.27</v>
      </c>
      <c r="L111" s="171">
        <f t="shared" si="29"/>
        <v>10924924.548971962</v>
      </c>
      <c r="M111" s="171">
        <f t="shared" si="29"/>
        <v>18854305.27</v>
      </c>
      <c r="N111" s="171">
        <f t="shared" si="29"/>
        <v>0</v>
      </c>
      <c r="O111" s="314">
        <f>I111*0.25</f>
        <v>2731231.1372429905</v>
      </c>
      <c r="P111" s="162"/>
      <c r="Q111" s="162"/>
      <c r="R111" s="162"/>
      <c r="S111" s="175">
        <v>2019</v>
      </c>
      <c r="T111" s="136">
        <f>HLOOKUP($S111,'Fixed - Labor'!$A$21:$AE$24,2,FALSE)</f>
        <v>6167243.2538169995</v>
      </c>
      <c r="U111" s="155" t="str">
        <f t="shared" si="42"/>
        <v>B</v>
      </c>
      <c r="V111" s="155" t="str">
        <f t="shared" si="30"/>
        <v>A</v>
      </c>
      <c r="W111" s="155" t="str">
        <f t="shared" si="31"/>
        <v>A</v>
      </c>
      <c r="X111" s="155" t="str">
        <f t="shared" si="32"/>
        <v>B</v>
      </c>
      <c r="Y111" s="155" t="str">
        <f t="shared" si="33"/>
        <v>A</v>
      </c>
      <c r="Z111" s="155" t="str">
        <f t="shared" si="34"/>
        <v>Retired</v>
      </c>
      <c r="AB111" s="175">
        <v>2019</v>
      </c>
      <c r="AC111" s="171">
        <f>IF(U111="Retired",0,HLOOKUP(U111,'Fixed - Labor'!$C$29:$E$37,'Scenario 5'!$H$24,FALSE)*$T111)</f>
        <v>3573542.8199687283</v>
      </c>
      <c r="AD111" s="171">
        <f>IF(V111="Retired",0,HLOOKUP(V111,'Fixed - Labor'!$C$29:$E$37,'Scenario 5'!$H$24,FALSE)*$T111)</f>
        <v>6167243.2538169995</v>
      </c>
      <c r="AE111" s="171">
        <f>IF(W111="Retired",0,HLOOKUP(W111,'Fixed - Labor'!$C$29:$E$37,'Scenario 5'!$H$24,FALSE)*$T111)</f>
        <v>6167243.2538169995</v>
      </c>
      <c r="AF111" s="171">
        <f>IF(X111="Retired",0,HLOOKUP(X111,'Fixed - Labor'!$C$29:$E$37,'Scenario 5'!$H$24,FALSE)*$T111)</f>
        <v>3573542.8199687283</v>
      </c>
      <c r="AG111" s="171">
        <f>IF(Y111="Retired",0,HLOOKUP(Y111,'Fixed - Labor'!$C$29:$E$37,'Scenario 5'!$H$24,FALSE)*$T111)</f>
        <v>6167243.2538169995</v>
      </c>
      <c r="AH111" s="171">
        <f>IF(Z111="Retired",0,HLOOKUP(Z111,'Fixed - Labor'!$C$29:$E$37,'Scenario 5'!$H$24,FALSE)*$T111)</f>
        <v>0</v>
      </c>
      <c r="AJ111" s="175">
        <v>2019</v>
      </c>
      <c r="AK111" s="171">
        <f>HLOOKUP($AJ111,'Fixed - Labor'!$A$21:$AE$24,3,FALSE)</f>
        <v>12687062.016183</v>
      </c>
      <c r="AL111" s="155" t="str">
        <f t="shared" si="35"/>
        <v>B</v>
      </c>
      <c r="AM111" s="155" t="str">
        <f t="shared" si="36"/>
        <v>A</v>
      </c>
      <c r="AN111" s="155" t="str">
        <f t="shared" si="37"/>
        <v>A</v>
      </c>
      <c r="AO111" s="155" t="str">
        <f t="shared" si="38"/>
        <v>B</v>
      </c>
      <c r="AP111" s="155" t="str">
        <f t="shared" si="39"/>
        <v>A</v>
      </c>
      <c r="AQ111" s="155" t="str">
        <f t="shared" si="40"/>
        <v>Retired</v>
      </c>
      <c r="AS111" s="175">
        <v>2019</v>
      </c>
      <c r="AT111" s="171">
        <f>IF(AL111="Retired",0,HLOOKUP(AL111,'Fixed - Labor'!$C$29:$E$37,'Scenario 5'!$H$24,FALSE)*$AK111)</f>
        <v>7351381.7290032329</v>
      </c>
      <c r="AU111" s="171">
        <f>IF(AM111="Retired",0,HLOOKUP(AM111,'Fixed - Labor'!$C$29:$E$37,'Scenario 5'!$H$24,FALSE)*$AK111)</f>
        <v>12687062.016183</v>
      </c>
      <c r="AV111" s="171">
        <f>IF(AN111="Retired",0,HLOOKUP(AN111,'Fixed - Labor'!$C$29:$E$37,'Scenario 5'!$H$24,FALSE)*$AK111)</f>
        <v>12687062.016183</v>
      </c>
      <c r="AW111" s="171">
        <f>IF(AO111="Retired",0,HLOOKUP(AO111,'Fixed - Labor'!$C$29:$E$37,'Scenario 5'!$H$24,FALSE)*$AK111)</f>
        <v>7351381.7290032329</v>
      </c>
      <c r="AX111" s="171">
        <f>IF(AP111="Retired",0,HLOOKUP(AP111,'Fixed - Labor'!$C$29:$E$37,'Scenario 5'!$H$24,FALSE)*$AK111)</f>
        <v>12687062.016183</v>
      </c>
      <c r="AY111" s="171">
        <f>IF(AQ111="Retired",0,HLOOKUP(AQ111,'Fixed - Labor'!$C$29:$E$37,'Scenario 5'!$H$24,FALSE)*$AK111)</f>
        <v>0</v>
      </c>
      <c r="BA111" s="202"/>
      <c r="BB111" s="138"/>
      <c r="BC111" s="138"/>
      <c r="BD111" s="138"/>
      <c r="BE111" s="138"/>
      <c r="BF111" s="138"/>
      <c r="BG111" s="138"/>
      <c r="BI111" s="202"/>
      <c r="BJ111" s="138"/>
      <c r="BK111" s="138"/>
      <c r="BL111" s="138"/>
      <c r="BM111" s="138"/>
      <c r="BN111" s="138"/>
      <c r="BO111" s="138"/>
    </row>
    <row r="112" spans="1:67">
      <c r="A112" s="162"/>
      <c r="B112" s="162"/>
      <c r="C112" s="162"/>
      <c r="D112" s="162"/>
      <c r="E112" s="162"/>
      <c r="F112" s="162"/>
      <c r="G112" s="162"/>
      <c r="H112" s="175">
        <v>2020</v>
      </c>
      <c r="I112" s="171">
        <f t="shared" si="41"/>
        <v>11493147.618878502</v>
      </c>
      <c r="J112" s="171">
        <f t="shared" si="29"/>
        <v>11493147.618878502</v>
      </c>
      <c r="K112" s="171">
        <f t="shared" si="29"/>
        <v>19834948.309999999</v>
      </c>
      <c r="L112" s="171">
        <f t="shared" si="29"/>
        <v>11493147.618878502</v>
      </c>
      <c r="M112" s="171">
        <f t="shared" si="29"/>
        <v>11493147.618878502</v>
      </c>
      <c r="N112" s="171">
        <f t="shared" si="29"/>
        <v>0</v>
      </c>
      <c r="O112" s="162"/>
      <c r="P112" s="162"/>
      <c r="Q112" s="162"/>
      <c r="R112" s="162"/>
      <c r="S112" s="175">
        <v>2020</v>
      </c>
      <c r="T112" s="136">
        <f>HLOOKUP($S112,'Fixed - Labor'!$A$21:$AE$24,2,FALSE)</f>
        <v>6488011.5922009991</v>
      </c>
      <c r="U112" s="155" t="str">
        <f t="shared" si="42"/>
        <v>B</v>
      </c>
      <c r="V112" s="155" t="str">
        <f t="shared" si="30"/>
        <v>B</v>
      </c>
      <c r="W112" s="155" t="str">
        <f t="shared" si="31"/>
        <v>A</v>
      </c>
      <c r="X112" s="155" t="str">
        <f t="shared" si="32"/>
        <v>B</v>
      </c>
      <c r="Y112" s="155" t="str">
        <f t="shared" si="33"/>
        <v>B</v>
      </c>
      <c r="Z112" s="155" t="str">
        <f t="shared" si="34"/>
        <v>Retired</v>
      </c>
      <c r="AB112" s="175">
        <v>2020</v>
      </c>
      <c r="AC112" s="171">
        <f>IF(U112="Retired",0,HLOOKUP(U112,'Fixed - Labor'!$C$29:$E$37,'Scenario 5'!$H$24,FALSE)*$T112)</f>
        <v>3759408.5861351578</v>
      </c>
      <c r="AD112" s="171">
        <f>IF(V112="Retired",0,HLOOKUP(V112,'Fixed - Labor'!$C$29:$E$37,'Scenario 5'!$H$24,FALSE)*$T112)</f>
        <v>3759408.5861351578</v>
      </c>
      <c r="AE112" s="171">
        <f>IF(W112="Retired",0,HLOOKUP(W112,'Fixed - Labor'!$C$29:$E$37,'Scenario 5'!$H$24,FALSE)*$T112)</f>
        <v>6488011.5922009991</v>
      </c>
      <c r="AF112" s="171">
        <f>IF(X112="Retired",0,HLOOKUP(X112,'Fixed - Labor'!$C$29:$E$37,'Scenario 5'!$H$24,FALSE)*$T112)</f>
        <v>3759408.5861351578</v>
      </c>
      <c r="AG112" s="171">
        <f>IF(Y112="Retired",0,HLOOKUP(Y112,'Fixed - Labor'!$C$29:$E$37,'Scenario 5'!$H$24,FALSE)*$T112)</f>
        <v>3759408.5861351578</v>
      </c>
      <c r="AH112" s="171">
        <f>IF(Z112="Retired",0,HLOOKUP(Z112,'Fixed - Labor'!$C$29:$E$37,'Scenario 5'!$H$24,FALSE)*$T112)</f>
        <v>0</v>
      </c>
      <c r="AJ112" s="175">
        <v>2020</v>
      </c>
      <c r="AK112" s="171">
        <f>HLOOKUP($AJ112,'Fixed - Labor'!$A$21:$AE$24,3,FALSE)</f>
        <v>13346936.717799</v>
      </c>
      <c r="AL112" s="155" t="str">
        <f t="shared" si="35"/>
        <v>B</v>
      </c>
      <c r="AM112" s="155" t="str">
        <f t="shared" si="36"/>
        <v>B</v>
      </c>
      <c r="AN112" s="155" t="str">
        <f t="shared" si="37"/>
        <v>A</v>
      </c>
      <c r="AO112" s="155" t="str">
        <f t="shared" si="38"/>
        <v>B</v>
      </c>
      <c r="AP112" s="155" t="str">
        <f t="shared" si="39"/>
        <v>B</v>
      </c>
      <c r="AQ112" s="155" t="str">
        <f t="shared" si="40"/>
        <v>Retired</v>
      </c>
      <c r="AS112" s="175">
        <v>2020</v>
      </c>
      <c r="AT112" s="171">
        <f>IF(AL112="Retired",0,HLOOKUP(AL112,'Fixed - Labor'!$C$29:$E$37,'Scenario 5'!$H$24,FALSE)*$AK112)</f>
        <v>7733739.032743345</v>
      </c>
      <c r="AU112" s="171">
        <f>IF(AM112="Retired",0,HLOOKUP(AM112,'Fixed - Labor'!$C$29:$E$37,'Scenario 5'!$H$24,FALSE)*$AK112)</f>
        <v>7733739.032743345</v>
      </c>
      <c r="AV112" s="171">
        <f>IF(AN112="Retired",0,HLOOKUP(AN112,'Fixed - Labor'!$C$29:$E$37,'Scenario 5'!$H$24,FALSE)*$AK112)</f>
        <v>13346936.717799</v>
      </c>
      <c r="AW112" s="171">
        <f>IF(AO112="Retired",0,HLOOKUP(AO112,'Fixed - Labor'!$C$29:$E$37,'Scenario 5'!$H$24,FALSE)*$AK112)</f>
        <v>7733739.032743345</v>
      </c>
      <c r="AX112" s="171">
        <f>IF(AP112="Retired",0,HLOOKUP(AP112,'Fixed - Labor'!$C$29:$E$37,'Scenario 5'!$H$24,FALSE)*$AK112)</f>
        <v>7733739.032743345</v>
      </c>
      <c r="AY112" s="171">
        <f>IF(AQ112="Retired",0,HLOOKUP(AQ112,'Fixed - Labor'!$C$29:$E$37,'Scenario 5'!$H$24,FALSE)*$AK112)</f>
        <v>0</v>
      </c>
      <c r="BA112" s="202"/>
      <c r="BB112" s="138"/>
      <c r="BC112" s="138"/>
      <c r="BD112" s="138"/>
      <c r="BE112" s="138"/>
      <c r="BF112" s="138"/>
      <c r="BG112" s="138"/>
      <c r="BI112" s="202"/>
      <c r="BJ112" s="138"/>
      <c r="BK112" s="138"/>
      <c r="BL112" s="138"/>
      <c r="BM112" s="138"/>
      <c r="BN112" s="138"/>
      <c r="BO112" s="138"/>
    </row>
    <row r="113" spans="1:67">
      <c r="A113" s="162"/>
      <c r="B113" s="162"/>
      <c r="C113" s="162"/>
      <c r="D113" s="162"/>
      <c r="E113" s="162"/>
      <c r="F113" s="162"/>
      <c r="G113" s="162"/>
      <c r="H113" s="175">
        <v>2021</v>
      </c>
      <c r="I113" s="171">
        <f t="shared" si="41"/>
        <v>11558273.021495329</v>
      </c>
      <c r="J113" s="171">
        <f t="shared" si="29"/>
        <v>11558273.021495329</v>
      </c>
      <c r="K113" s="171">
        <f t="shared" si="29"/>
        <v>19947342.150000006</v>
      </c>
      <c r="L113" s="171">
        <f t="shared" si="29"/>
        <v>11558273.021495329</v>
      </c>
      <c r="M113" s="171">
        <f t="shared" si="29"/>
        <v>11558273.021495329</v>
      </c>
      <c r="N113" s="171">
        <f t="shared" si="29"/>
        <v>0</v>
      </c>
      <c r="O113" s="162"/>
      <c r="P113" s="162"/>
      <c r="Q113" s="162"/>
      <c r="R113" s="162"/>
      <c r="S113" s="175">
        <v>2021</v>
      </c>
      <c r="T113" s="136">
        <f>HLOOKUP($S113,'Fixed - Labor'!$A$21:$AE$24,2,FALSE)</f>
        <v>6524775.6172650009</v>
      </c>
      <c r="U113" s="155" t="str">
        <f t="shared" si="42"/>
        <v>B</v>
      </c>
      <c r="V113" s="155" t="str">
        <f t="shared" si="30"/>
        <v>B</v>
      </c>
      <c r="W113" s="155" t="str">
        <f t="shared" si="31"/>
        <v>A</v>
      </c>
      <c r="X113" s="155" t="str">
        <f t="shared" si="32"/>
        <v>B</v>
      </c>
      <c r="Y113" s="155" t="str">
        <f t="shared" si="33"/>
        <v>B</v>
      </c>
      <c r="Z113" s="155" t="str">
        <f t="shared" si="34"/>
        <v>Retired</v>
      </c>
      <c r="AB113" s="175">
        <v>2021</v>
      </c>
      <c r="AC113" s="171">
        <f>IF(U113="Retired",0,HLOOKUP(U113,'Fixed - Labor'!$C$29:$E$37,'Scenario 5'!$H$24,FALSE)*$T113)</f>
        <v>3780711.1053311219</v>
      </c>
      <c r="AD113" s="171">
        <f>IF(V113="Retired",0,HLOOKUP(V113,'Fixed - Labor'!$C$29:$E$37,'Scenario 5'!$H$24,FALSE)*$T113)</f>
        <v>3780711.1053311219</v>
      </c>
      <c r="AE113" s="171">
        <f>IF(W113="Retired",0,HLOOKUP(W113,'Fixed - Labor'!$C$29:$E$37,'Scenario 5'!$H$24,FALSE)*$T113)</f>
        <v>6524775.6172650009</v>
      </c>
      <c r="AF113" s="171">
        <f>IF(X113="Retired",0,HLOOKUP(X113,'Fixed - Labor'!$C$29:$E$37,'Scenario 5'!$H$24,FALSE)*$T113)</f>
        <v>3780711.1053311219</v>
      </c>
      <c r="AG113" s="171">
        <f>IF(Y113="Retired",0,HLOOKUP(Y113,'Fixed - Labor'!$C$29:$E$37,'Scenario 5'!$H$24,FALSE)*$T113)</f>
        <v>3780711.1053311219</v>
      </c>
      <c r="AH113" s="171">
        <f>IF(Z113="Retired",0,HLOOKUP(Z113,'Fixed - Labor'!$C$29:$E$37,'Scenario 5'!$H$24,FALSE)*$T113)</f>
        <v>0</v>
      </c>
      <c r="AJ113" s="175">
        <v>2021</v>
      </c>
      <c r="AK113" s="171">
        <f>HLOOKUP($AJ113,'Fixed - Labor'!$A$21:$AE$24,3,FALSE)</f>
        <v>13422566.532735003</v>
      </c>
      <c r="AL113" s="155" t="str">
        <f t="shared" si="35"/>
        <v>B</v>
      </c>
      <c r="AM113" s="155" t="str">
        <f t="shared" si="36"/>
        <v>B</v>
      </c>
      <c r="AN113" s="155" t="str">
        <f t="shared" si="37"/>
        <v>A</v>
      </c>
      <c r="AO113" s="155" t="str">
        <f t="shared" si="38"/>
        <v>B</v>
      </c>
      <c r="AP113" s="155" t="str">
        <f t="shared" si="39"/>
        <v>B</v>
      </c>
      <c r="AQ113" s="155" t="str">
        <f t="shared" si="40"/>
        <v>Retired</v>
      </c>
      <c r="AS113" s="175">
        <v>2021</v>
      </c>
      <c r="AT113" s="171">
        <f>IF(AL113="Retired",0,HLOOKUP(AL113,'Fixed - Labor'!$C$29:$E$37,'Scenario 5'!$H$24,FALSE)*$AK113)</f>
        <v>7777561.9161642073</v>
      </c>
      <c r="AU113" s="171">
        <f>IF(AM113="Retired",0,HLOOKUP(AM113,'Fixed - Labor'!$C$29:$E$37,'Scenario 5'!$H$24,FALSE)*$AK113)</f>
        <v>7777561.9161642073</v>
      </c>
      <c r="AV113" s="171">
        <f>IF(AN113="Retired",0,HLOOKUP(AN113,'Fixed - Labor'!$C$29:$E$37,'Scenario 5'!$H$24,FALSE)*$AK113)</f>
        <v>13422566.532735003</v>
      </c>
      <c r="AW113" s="171">
        <f>IF(AO113="Retired",0,HLOOKUP(AO113,'Fixed - Labor'!$C$29:$E$37,'Scenario 5'!$H$24,FALSE)*$AK113)</f>
        <v>7777561.9161642073</v>
      </c>
      <c r="AX113" s="171">
        <f>IF(AP113="Retired",0,HLOOKUP(AP113,'Fixed - Labor'!$C$29:$E$37,'Scenario 5'!$H$24,FALSE)*$AK113)</f>
        <v>7777561.9161642073</v>
      </c>
      <c r="AY113" s="171">
        <f>IF(AQ113="Retired",0,HLOOKUP(AQ113,'Fixed - Labor'!$C$29:$E$37,'Scenario 5'!$H$24,FALSE)*$AK113)</f>
        <v>0</v>
      </c>
      <c r="BA113" s="202"/>
      <c r="BB113" s="138"/>
      <c r="BC113" s="138"/>
      <c r="BD113" s="138"/>
      <c r="BE113" s="138"/>
      <c r="BF113" s="138"/>
      <c r="BG113" s="138"/>
      <c r="BI113" s="202"/>
      <c r="BJ113" s="138"/>
      <c r="BK113" s="138"/>
      <c r="BL113" s="138"/>
      <c r="BM113" s="138"/>
      <c r="BN113" s="138"/>
      <c r="BO113" s="138"/>
    </row>
    <row r="114" spans="1:67">
      <c r="A114" s="162"/>
      <c r="B114" s="162"/>
      <c r="C114" s="162"/>
      <c r="D114" s="162"/>
      <c r="E114" s="162"/>
      <c r="F114" s="162"/>
      <c r="G114" s="162"/>
      <c r="H114" s="175">
        <v>2022</v>
      </c>
      <c r="I114" s="171">
        <f t="shared" si="41"/>
        <v>11789438.481925236</v>
      </c>
      <c r="J114" s="171">
        <f t="shared" si="29"/>
        <v>11789438.481925236</v>
      </c>
      <c r="K114" s="171">
        <f t="shared" si="29"/>
        <v>11789438.481925236</v>
      </c>
      <c r="L114" s="171">
        <f t="shared" si="29"/>
        <v>10268263.397542279</v>
      </c>
      <c r="M114" s="171">
        <f t="shared" si="29"/>
        <v>10268263.397542279</v>
      </c>
      <c r="N114" s="171">
        <f t="shared" si="29"/>
        <v>0</v>
      </c>
      <c r="O114" s="162"/>
      <c r="P114" s="162"/>
      <c r="Q114" s="162"/>
      <c r="R114" s="162"/>
      <c r="S114" s="175">
        <v>2022</v>
      </c>
      <c r="T114" s="136">
        <f>HLOOKUP($S114,'Fixed - Labor'!$A$21:$AE$24,2,FALSE)</f>
        <v>6655271.1296103019</v>
      </c>
      <c r="U114" s="155" t="str">
        <f t="shared" si="42"/>
        <v>B</v>
      </c>
      <c r="V114" s="155" t="str">
        <f t="shared" si="30"/>
        <v>B</v>
      </c>
      <c r="W114" s="155" t="str">
        <f t="shared" si="31"/>
        <v>B</v>
      </c>
      <c r="X114" s="155" t="str">
        <f t="shared" si="32"/>
        <v>Retired</v>
      </c>
      <c r="Y114" s="155" t="str">
        <f t="shared" si="33"/>
        <v>Retired</v>
      </c>
      <c r="Z114" s="155" t="str">
        <f t="shared" si="34"/>
        <v>Retired</v>
      </c>
      <c r="AB114" s="175">
        <v>2022</v>
      </c>
      <c r="AC114" s="171">
        <f>IF(U114="Retired",0,HLOOKUP(U114,'Fixed - Labor'!$C$29:$E$37,'Scenario 5'!$H$24,FALSE)*$T114)</f>
        <v>3856325.3274377449</v>
      </c>
      <c r="AD114" s="171">
        <f>IF(V114="Retired",0,HLOOKUP(V114,'Fixed - Labor'!$C$29:$E$37,'Scenario 5'!$H$24,FALSE)*$T114)</f>
        <v>3856325.3274377449</v>
      </c>
      <c r="AE114" s="171">
        <f>IF(W114="Retired",0,HLOOKUP(W114,'Fixed - Labor'!$C$29:$E$37,'Scenario 5'!$H$24,FALSE)*$T114)</f>
        <v>3856325.3274377449</v>
      </c>
      <c r="AF114" s="171">
        <f>IF(X114="Retired",0,HLOOKUP(X114,'Fixed - Labor'!$C$29:$E$37,'Scenario 5'!$H$24,FALSE)*$T114)</f>
        <v>0</v>
      </c>
      <c r="AG114" s="171">
        <f>IF(Y114="Retired",0,HLOOKUP(Y114,'Fixed - Labor'!$C$29:$E$37,'Scenario 5'!$H$24,FALSE)*$T114)</f>
        <v>0</v>
      </c>
      <c r="AH114" s="171">
        <f>IF(Z114="Retired",0,HLOOKUP(Z114,'Fixed - Labor'!$C$29:$E$37,'Scenario 5'!$H$24,FALSE)*$T114)</f>
        <v>0</v>
      </c>
      <c r="AJ114" s="175">
        <v>2022</v>
      </c>
      <c r="AK114" s="171">
        <f>HLOOKUP($AJ114,'Fixed - Labor'!$A$21:$AE$24,3,FALSE)</f>
        <v>13691017.863389704</v>
      </c>
      <c r="AL114" s="155" t="str">
        <f>IF($S114&gt;$J$14,"Retired",IF($L$14="","A",IF($S114&lt;$L$14,"A",IF(AND($S114&lt;=$J$14,$S114&lt;=$I$14),"B","C"))))</f>
        <v>B</v>
      </c>
      <c r="AM114" s="155" t="str">
        <f t="shared" si="36"/>
        <v>B</v>
      </c>
      <c r="AN114" s="155" t="str">
        <f t="shared" si="37"/>
        <v>B</v>
      </c>
      <c r="AO114" s="155" t="str">
        <f t="shared" si="38"/>
        <v>C</v>
      </c>
      <c r="AP114" s="155" t="str">
        <f t="shared" si="39"/>
        <v>C</v>
      </c>
      <c r="AQ114" s="155" t="str">
        <f t="shared" si="40"/>
        <v>Retired</v>
      </c>
      <c r="AS114" s="175">
        <v>2022</v>
      </c>
      <c r="AT114" s="171">
        <f>IF(AL114="Retired",0,HLOOKUP(AL114,'Fixed - Labor'!$C$29:$E$37,'Scenario 5'!$H$24,FALSE)*$AK114)</f>
        <v>7933113.1544874916</v>
      </c>
      <c r="AU114" s="171">
        <f>IF(AM114="Retired",0,HLOOKUP(AM114,'Fixed - Labor'!$C$29:$E$37,'Scenario 5'!$H$24,FALSE)*$AK114)</f>
        <v>7933113.1544874916</v>
      </c>
      <c r="AV114" s="171">
        <f>IF(AN114="Retired",0,HLOOKUP(AN114,'Fixed - Labor'!$C$29:$E$37,'Scenario 5'!$H$24,FALSE)*$AK114)</f>
        <v>7933113.1544874916</v>
      </c>
      <c r="AW114" s="171">
        <f>IF(AO114="Retired",0,HLOOKUP(AO114,'Fixed - Labor'!$C$29:$E$37,'Scenario 5'!$H$24,FALSE)*$AK114)</f>
        <v>10268263.397542279</v>
      </c>
      <c r="AX114" s="171">
        <f>IF(AP114="Retired",0,HLOOKUP(AP114,'Fixed - Labor'!$C$29:$E$37,'Scenario 5'!$H$24,FALSE)*$AK114)</f>
        <v>10268263.397542279</v>
      </c>
      <c r="AY114" s="171">
        <f>IF(AQ114="Retired",0,HLOOKUP(AQ114,'Fixed - Labor'!$C$29:$E$37,'Scenario 5'!$H$24,FALSE)*$AK114)</f>
        <v>0</v>
      </c>
      <c r="BA114" s="202"/>
      <c r="BB114" s="138"/>
      <c r="BC114" s="138"/>
      <c r="BD114" s="138"/>
      <c r="BE114" s="138"/>
      <c r="BF114" s="138"/>
      <c r="BG114" s="138"/>
      <c r="BI114" s="202"/>
      <c r="BJ114" s="138"/>
      <c r="BK114" s="138"/>
      <c r="BL114" s="138"/>
      <c r="BM114" s="138"/>
      <c r="BN114" s="138"/>
      <c r="BO114" s="138"/>
    </row>
    <row r="115" spans="1:67">
      <c r="A115" s="162"/>
      <c r="B115" s="162"/>
      <c r="C115" s="162"/>
      <c r="D115" s="162"/>
      <c r="E115" s="162"/>
      <c r="F115" s="162"/>
      <c r="G115" s="162"/>
      <c r="H115" s="175">
        <v>2023</v>
      </c>
      <c r="I115" s="171">
        <f t="shared" si="41"/>
        <v>12025227.251563739</v>
      </c>
      <c r="J115" s="171">
        <f t="shared" si="29"/>
        <v>12025227.251563739</v>
      </c>
      <c r="K115" s="171">
        <f t="shared" si="29"/>
        <v>12025227.251563739</v>
      </c>
      <c r="L115" s="171">
        <f t="shared" si="29"/>
        <v>10473628.665493121</v>
      </c>
      <c r="M115" s="171">
        <f t="shared" si="29"/>
        <v>10473628.665493121</v>
      </c>
      <c r="N115" s="171">
        <f t="shared" si="29"/>
        <v>0</v>
      </c>
      <c r="O115" s="162"/>
      <c r="P115" s="162"/>
      <c r="Q115" s="162"/>
      <c r="R115" s="162"/>
      <c r="S115" s="175">
        <v>2023</v>
      </c>
      <c r="T115" s="136">
        <f>HLOOKUP($S115,'Fixed - Labor'!$A$21:$AE$24,2,FALSE)</f>
        <v>6788376.5522025069</v>
      </c>
      <c r="U115" s="155" t="str">
        <f t="shared" si="42"/>
        <v>B</v>
      </c>
      <c r="V115" s="155" t="str">
        <f t="shared" si="30"/>
        <v>B</v>
      </c>
      <c r="W115" s="155" t="str">
        <f t="shared" si="31"/>
        <v>B</v>
      </c>
      <c r="X115" s="155" t="str">
        <f t="shared" si="32"/>
        <v>Retired</v>
      </c>
      <c r="Y115" s="155" t="str">
        <f t="shared" si="33"/>
        <v>Retired</v>
      </c>
      <c r="Z115" s="155" t="str">
        <f t="shared" si="34"/>
        <v>Retired</v>
      </c>
      <c r="AB115" s="175">
        <v>2023</v>
      </c>
      <c r="AC115" s="171">
        <f>IF(U115="Retired",0,HLOOKUP(U115,'Fixed - Labor'!$C$29:$E$37,'Scenario 5'!$H$24,FALSE)*$T115)</f>
        <v>3933451.8339864989</v>
      </c>
      <c r="AD115" s="171">
        <f>IF(V115="Retired",0,HLOOKUP(V115,'Fixed - Labor'!$C$29:$E$37,'Scenario 5'!$H$24,FALSE)*$T115)</f>
        <v>3933451.8339864989</v>
      </c>
      <c r="AE115" s="171">
        <f>IF(W115="Retired",0,HLOOKUP(W115,'Fixed - Labor'!$C$29:$E$37,'Scenario 5'!$H$24,FALSE)*$T115)</f>
        <v>3933451.8339864989</v>
      </c>
      <c r="AF115" s="171">
        <f>IF(X115="Retired",0,HLOOKUP(X115,'Fixed - Labor'!$C$29:$E$37,'Scenario 5'!$H$24,FALSE)*$T115)</f>
        <v>0</v>
      </c>
      <c r="AG115" s="171">
        <f>IF(Y115="Retired",0,HLOOKUP(Y115,'Fixed - Labor'!$C$29:$E$37,'Scenario 5'!$H$24,FALSE)*$T115)</f>
        <v>0</v>
      </c>
      <c r="AH115" s="171">
        <f>IF(Z115="Retired",0,HLOOKUP(Z115,'Fixed - Labor'!$C$29:$E$37,'Scenario 5'!$H$24,FALSE)*$T115)</f>
        <v>0</v>
      </c>
      <c r="AJ115" s="175">
        <v>2023</v>
      </c>
      <c r="AK115" s="171">
        <f>HLOOKUP($AJ115,'Fixed - Labor'!$A$21:$AE$24,3,FALSE)</f>
        <v>13964838.220657496</v>
      </c>
      <c r="AL115" s="155" t="str">
        <f t="shared" ref="AL115:AL137" si="43">IF($S115&gt;$J$14,"Retired",IF($L$14="","A",IF($S115&lt;$L$14,"A",IF(AND($S115&lt;=$J$14,$S115&lt;=$I$14),"B","C"))))</f>
        <v>B</v>
      </c>
      <c r="AM115" s="155" t="str">
        <f t="shared" si="36"/>
        <v>B</v>
      </c>
      <c r="AN115" s="155" t="str">
        <f t="shared" si="37"/>
        <v>B</v>
      </c>
      <c r="AO115" s="155" t="str">
        <f t="shared" si="38"/>
        <v>C</v>
      </c>
      <c r="AP115" s="155" t="str">
        <f t="shared" si="39"/>
        <v>C</v>
      </c>
      <c r="AQ115" s="155" t="str">
        <f t="shared" si="40"/>
        <v>Retired</v>
      </c>
      <c r="AS115" s="175">
        <v>2023</v>
      </c>
      <c r="AT115" s="171">
        <f>IF(AL115="Retired",0,HLOOKUP(AL115,'Fixed - Labor'!$C$29:$E$37,'Scenario 5'!$H$24,FALSE)*$AK115)</f>
        <v>8091775.4175772397</v>
      </c>
      <c r="AU115" s="171">
        <f>IF(AM115="Retired",0,HLOOKUP(AM115,'Fixed - Labor'!$C$29:$E$37,'Scenario 5'!$H$24,FALSE)*$AK115)</f>
        <v>8091775.4175772397</v>
      </c>
      <c r="AV115" s="171">
        <f>IF(AN115="Retired",0,HLOOKUP(AN115,'Fixed - Labor'!$C$29:$E$37,'Scenario 5'!$H$24,FALSE)*$AK115)</f>
        <v>8091775.4175772397</v>
      </c>
      <c r="AW115" s="171">
        <f>IF(AO115="Retired",0,HLOOKUP(AO115,'Fixed - Labor'!$C$29:$E$37,'Scenario 5'!$H$24,FALSE)*$AK115)</f>
        <v>10473628.665493121</v>
      </c>
      <c r="AX115" s="171">
        <f>IF(AP115="Retired",0,HLOOKUP(AP115,'Fixed - Labor'!$C$29:$E$37,'Scenario 5'!$H$24,FALSE)*$AK115)</f>
        <v>10473628.665493121</v>
      </c>
      <c r="AY115" s="171">
        <f>IF(AQ115="Retired",0,HLOOKUP(AQ115,'Fixed - Labor'!$C$29:$E$37,'Scenario 5'!$H$24,FALSE)*$AK115)</f>
        <v>0</v>
      </c>
      <c r="BA115" s="202"/>
      <c r="BB115" s="138"/>
      <c r="BC115" s="138"/>
      <c r="BD115" s="138"/>
      <c r="BE115" s="138"/>
      <c r="BF115" s="138"/>
      <c r="BG115" s="138"/>
      <c r="BI115" s="202"/>
      <c r="BJ115" s="138"/>
      <c r="BK115" s="138"/>
      <c r="BL115" s="138"/>
      <c r="BM115" s="138"/>
      <c r="BN115" s="138"/>
      <c r="BO115" s="138"/>
    </row>
    <row r="116" spans="1:67">
      <c r="A116" s="162"/>
      <c r="B116" s="162"/>
      <c r="C116" s="162"/>
      <c r="D116" s="162"/>
      <c r="E116" s="162"/>
      <c r="F116" s="162"/>
      <c r="G116" s="162"/>
      <c r="H116" s="175">
        <v>2024</v>
      </c>
      <c r="I116" s="171">
        <f t="shared" si="41"/>
        <v>12265731.796595015</v>
      </c>
      <c r="J116" s="171">
        <f t="shared" si="29"/>
        <v>12265731.796595015</v>
      </c>
      <c r="K116" s="171">
        <f t="shared" si="29"/>
        <v>12265731.796595015</v>
      </c>
      <c r="L116" s="171">
        <f t="shared" si="29"/>
        <v>10683101.238802986</v>
      </c>
      <c r="M116" s="171">
        <f t="shared" si="29"/>
        <v>10683101.238802986</v>
      </c>
      <c r="N116" s="171">
        <f t="shared" si="29"/>
        <v>0</v>
      </c>
      <c r="O116" s="162"/>
      <c r="P116" s="162"/>
      <c r="Q116" s="162"/>
      <c r="R116" s="162"/>
      <c r="S116" s="175">
        <v>2024</v>
      </c>
      <c r="T116" s="136">
        <f>HLOOKUP($S116,'Fixed - Labor'!$A$21:$AE$24,2,FALSE)</f>
        <v>6924144.083246558</v>
      </c>
      <c r="U116" s="155" t="str">
        <f t="shared" si="42"/>
        <v>B</v>
      </c>
      <c r="V116" s="155" t="str">
        <f t="shared" si="30"/>
        <v>B</v>
      </c>
      <c r="W116" s="155" t="str">
        <f t="shared" si="31"/>
        <v>B</v>
      </c>
      <c r="X116" s="155" t="str">
        <f t="shared" si="32"/>
        <v>Retired</v>
      </c>
      <c r="Y116" s="155" t="str">
        <f t="shared" si="33"/>
        <v>Retired</v>
      </c>
      <c r="Z116" s="155" t="str">
        <f t="shared" si="34"/>
        <v>Retired</v>
      </c>
      <c r="AB116" s="175">
        <v>2024</v>
      </c>
      <c r="AC116" s="171">
        <f>IF(U116="Retired",0,HLOOKUP(U116,'Fixed - Labor'!$C$29:$E$37,'Scenario 5'!$H$24,FALSE)*$T116)</f>
        <v>4012120.8706662296</v>
      </c>
      <c r="AD116" s="171">
        <f>IF(V116="Retired",0,HLOOKUP(V116,'Fixed - Labor'!$C$29:$E$37,'Scenario 5'!$H$24,FALSE)*$T116)</f>
        <v>4012120.8706662296</v>
      </c>
      <c r="AE116" s="171">
        <f>IF(W116="Retired",0,HLOOKUP(W116,'Fixed - Labor'!$C$29:$E$37,'Scenario 5'!$H$24,FALSE)*$T116)</f>
        <v>4012120.8706662296</v>
      </c>
      <c r="AF116" s="171">
        <f>IF(X116="Retired",0,HLOOKUP(X116,'Fixed - Labor'!$C$29:$E$37,'Scenario 5'!$H$24,FALSE)*$T116)</f>
        <v>0</v>
      </c>
      <c r="AG116" s="171">
        <f>IF(Y116="Retired",0,HLOOKUP(Y116,'Fixed - Labor'!$C$29:$E$37,'Scenario 5'!$H$24,FALSE)*$T116)</f>
        <v>0</v>
      </c>
      <c r="AH116" s="171">
        <f>IF(Z116="Retired",0,HLOOKUP(Z116,'Fixed - Labor'!$C$29:$E$37,'Scenario 5'!$H$24,FALSE)*$T116)</f>
        <v>0</v>
      </c>
      <c r="AJ116" s="175">
        <v>2024</v>
      </c>
      <c r="AK116" s="171">
        <f>HLOOKUP($AJ116,'Fixed - Labor'!$A$21:$AE$24,3,FALSE)</f>
        <v>14244134.985070648</v>
      </c>
      <c r="AL116" s="155" t="str">
        <f t="shared" si="43"/>
        <v>B</v>
      </c>
      <c r="AM116" s="155" t="str">
        <f t="shared" si="36"/>
        <v>B</v>
      </c>
      <c r="AN116" s="155" t="str">
        <f t="shared" si="37"/>
        <v>B</v>
      </c>
      <c r="AO116" s="155" t="str">
        <f t="shared" si="38"/>
        <v>C</v>
      </c>
      <c r="AP116" s="155" t="str">
        <f t="shared" si="39"/>
        <v>C</v>
      </c>
      <c r="AQ116" s="155" t="str">
        <f t="shared" si="40"/>
        <v>Retired</v>
      </c>
      <c r="AS116" s="175">
        <v>2024</v>
      </c>
      <c r="AT116" s="171">
        <f>IF(AL116="Retired",0,HLOOKUP(AL116,'Fixed - Labor'!$C$29:$E$37,'Scenario 5'!$H$24,FALSE)*$AK116)</f>
        <v>8253610.9259287855</v>
      </c>
      <c r="AU116" s="171">
        <f>IF(AM116="Retired",0,HLOOKUP(AM116,'Fixed - Labor'!$C$29:$E$37,'Scenario 5'!$H$24,FALSE)*$AK116)</f>
        <v>8253610.9259287855</v>
      </c>
      <c r="AV116" s="171">
        <f>IF(AN116="Retired",0,HLOOKUP(AN116,'Fixed - Labor'!$C$29:$E$37,'Scenario 5'!$H$24,FALSE)*$AK116)</f>
        <v>8253610.9259287855</v>
      </c>
      <c r="AW116" s="171">
        <f>IF(AO116="Retired",0,HLOOKUP(AO116,'Fixed - Labor'!$C$29:$E$37,'Scenario 5'!$H$24,FALSE)*$AK116)</f>
        <v>10683101.238802986</v>
      </c>
      <c r="AX116" s="171">
        <f>IF(AP116="Retired",0,HLOOKUP(AP116,'Fixed - Labor'!$C$29:$E$37,'Scenario 5'!$H$24,FALSE)*$AK116)</f>
        <v>10683101.238802986</v>
      </c>
      <c r="AY116" s="171">
        <f>IF(AQ116="Retired",0,HLOOKUP(AQ116,'Fixed - Labor'!$C$29:$E$37,'Scenario 5'!$H$24,FALSE)*$AK116)</f>
        <v>0</v>
      </c>
      <c r="BA116" s="202"/>
      <c r="BB116" s="138"/>
      <c r="BC116" s="138"/>
      <c r="BD116" s="138"/>
      <c r="BE116" s="138"/>
      <c r="BF116" s="138"/>
      <c r="BG116" s="138"/>
      <c r="BI116" s="202"/>
      <c r="BJ116" s="138"/>
      <c r="BK116" s="138"/>
      <c r="BL116" s="138"/>
      <c r="BM116" s="138"/>
      <c r="BN116" s="138"/>
      <c r="BO116" s="138"/>
    </row>
    <row r="117" spans="1:67">
      <c r="A117" s="162"/>
      <c r="B117" s="162"/>
      <c r="C117" s="162"/>
      <c r="D117" s="162"/>
      <c r="E117" s="162"/>
      <c r="F117" s="162"/>
      <c r="G117" s="162"/>
      <c r="H117" s="175">
        <v>2025</v>
      </c>
      <c r="I117" s="171">
        <f t="shared" si="41"/>
        <v>12511046.432526913</v>
      </c>
      <c r="J117" s="171">
        <f t="shared" si="29"/>
        <v>12511046.432526913</v>
      </c>
      <c r="K117" s="171">
        <f t="shared" si="29"/>
        <v>12511046.432526913</v>
      </c>
      <c r="L117" s="171">
        <f t="shared" si="29"/>
        <v>0</v>
      </c>
      <c r="M117" s="171">
        <f t="shared" si="29"/>
        <v>10896763.263579043</v>
      </c>
      <c r="N117" s="171">
        <f t="shared" si="29"/>
        <v>0</v>
      </c>
      <c r="O117" s="162"/>
      <c r="P117" s="162"/>
      <c r="Q117" s="162"/>
      <c r="R117" s="162"/>
      <c r="S117" s="175">
        <v>2025</v>
      </c>
      <c r="T117" s="136">
        <f>HLOOKUP($S117,'Fixed - Labor'!$A$21:$AE$24,2,FALSE)</f>
        <v>7062626.964911487</v>
      </c>
      <c r="U117" s="155" t="str">
        <f t="shared" si="42"/>
        <v>B</v>
      </c>
      <c r="V117" s="155" t="str">
        <f t="shared" si="30"/>
        <v>B</v>
      </c>
      <c r="W117" s="155" t="str">
        <f t="shared" si="31"/>
        <v>B</v>
      </c>
      <c r="X117" s="155" t="str">
        <f t="shared" si="32"/>
        <v>Retired</v>
      </c>
      <c r="Y117" s="155" t="str">
        <f t="shared" si="33"/>
        <v>Retired</v>
      </c>
      <c r="Z117" s="155" t="str">
        <f t="shared" si="34"/>
        <v>Retired</v>
      </c>
      <c r="AB117" s="175">
        <v>2025</v>
      </c>
      <c r="AC117" s="171">
        <f>IF(U117="Retired",0,HLOOKUP(U117,'Fixed - Labor'!$C$29:$E$37,'Scenario 5'!$H$24,FALSE)*$T117)</f>
        <v>4092363.2880795528</v>
      </c>
      <c r="AD117" s="171">
        <f>IF(V117="Retired",0,HLOOKUP(V117,'Fixed - Labor'!$C$29:$E$37,'Scenario 5'!$H$24,FALSE)*$T117)</f>
        <v>4092363.2880795528</v>
      </c>
      <c r="AE117" s="171">
        <f>IF(W117="Retired",0,HLOOKUP(W117,'Fixed - Labor'!$C$29:$E$37,'Scenario 5'!$H$24,FALSE)*$T117)</f>
        <v>4092363.2880795528</v>
      </c>
      <c r="AF117" s="171">
        <f>IF(X117="Retired",0,HLOOKUP(X117,'Fixed - Labor'!$C$29:$E$37,'Scenario 5'!$H$24,FALSE)*$T117)</f>
        <v>0</v>
      </c>
      <c r="AG117" s="171">
        <f>IF(Y117="Retired",0,HLOOKUP(Y117,'Fixed - Labor'!$C$29:$E$37,'Scenario 5'!$H$24,FALSE)*$T117)</f>
        <v>0</v>
      </c>
      <c r="AH117" s="171">
        <f>IF(Z117="Retired",0,HLOOKUP(Z117,'Fixed - Labor'!$C$29:$E$37,'Scenario 5'!$H$24,FALSE)*$T117)</f>
        <v>0</v>
      </c>
      <c r="AJ117" s="175">
        <v>2025</v>
      </c>
      <c r="AK117" s="171">
        <f>HLOOKUP($AJ117,'Fixed - Labor'!$A$21:$AE$24,3,FALSE)</f>
        <v>14529017.684772057</v>
      </c>
      <c r="AL117" s="155" t="str">
        <f t="shared" si="43"/>
        <v>B</v>
      </c>
      <c r="AM117" s="155" t="str">
        <f t="shared" si="36"/>
        <v>B</v>
      </c>
      <c r="AN117" s="155" t="str">
        <f t="shared" si="37"/>
        <v>B</v>
      </c>
      <c r="AO117" s="155" t="str">
        <f t="shared" si="38"/>
        <v>Retired</v>
      </c>
      <c r="AP117" s="155" t="str">
        <f t="shared" si="39"/>
        <v>C</v>
      </c>
      <c r="AQ117" s="155" t="str">
        <f t="shared" si="40"/>
        <v>Retired</v>
      </c>
      <c r="AS117" s="175">
        <v>2025</v>
      </c>
      <c r="AT117" s="171">
        <f>IF(AL117="Retired",0,HLOOKUP(AL117,'Fixed - Labor'!$C$29:$E$37,'Scenario 5'!$H$24,FALSE)*$AK117)</f>
        <v>8418683.1444473602</v>
      </c>
      <c r="AU117" s="171">
        <f>IF(AM117="Retired",0,HLOOKUP(AM117,'Fixed - Labor'!$C$29:$E$37,'Scenario 5'!$H$24,FALSE)*$AK117)</f>
        <v>8418683.1444473602</v>
      </c>
      <c r="AV117" s="171">
        <f>IF(AN117="Retired",0,HLOOKUP(AN117,'Fixed - Labor'!$C$29:$E$37,'Scenario 5'!$H$24,FALSE)*$AK117)</f>
        <v>8418683.1444473602</v>
      </c>
      <c r="AW117" s="171">
        <f>IF(AO117="Retired",0,HLOOKUP(AO117,'Fixed - Labor'!$C$29:$E$37,'Scenario 5'!$H$24,FALSE)*$AK117)</f>
        <v>0</v>
      </c>
      <c r="AX117" s="171">
        <f>IF(AP117="Retired",0,HLOOKUP(AP117,'Fixed - Labor'!$C$29:$E$37,'Scenario 5'!$H$24,FALSE)*$AK117)</f>
        <v>10896763.263579043</v>
      </c>
      <c r="AY117" s="171">
        <f>IF(AQ117="Retired",0,HLOOKUP(AQ117,'Fixed - Labor'!$C$29:$E$37,'Scenario 5'!$H$24,FALSE)*$AK117)</f>
        <v>0</v>
      </c>
      <c r="BA117" s="202"/>
      <c r="BB117" s="138"/>
      <c r="BC117" s="138"/>
      <c r="BD117" s="138"/>
      <c r="BE117" s="138"/>
      <c r="BF117" s="138"/>
      <c r="BG117" s="138"/>
      <c r="BI117" s="202"/>
      <c r="BJ117" s="138"/>
      <c r="BK117" s="138"/>
      <c r="BL117" s="138"/>
      <c r="BM117" s="138"/>
      <c r="BN117" s="138"/>
      <c r="BO117" s="138"/>
    </row>
    <row r="118" spans="1:67">
      <c r="A118" s="162"/>
      <c r="B118" s="162"/>
      <c r="C118" s="162"/>
      <c r="D118" s="162"/>
      <c r="E118" s="162"/>
      <c r="F118" s="162"/>
      <c r="G118" s="162"/>
      <c r="H118" s="175">
        <v>2026</v>
      </c>
      <c r="I118" s="171">
        <f t="shared" si="41"/>
        <v>12761267.361177452</v>
      </c>
      <c r="J118" s="171">
        <f t="shared" si="29"/>
        <v>12761267.361177452</v>
      </c>
      <c r="K118" s="171">
        <f t="shared" si="29"/>
        <v>0</v>
      </c>
      <c r="L118" s="171">
        <f t="shared" si="29"/>
        <v>0</v>
      </c>
      <c r="M118" s="171">
        <f t="shared" si="29"/>
        <v>11114698.528850626</v>
      </c>
      <c r="N118" s="171">
        <f t="shared" si="29"/>
        <v>0</v>
      </c>
      <c r="O118" s="162"/>
      <c r="P118" s="162"/>
      <c r="Q118" s="162"/>
      <c r="R118" s="162"/>
      <c r="S118" s="175">
        <v>2026</v>
      </c>
      <c r="T118" s="136">
        <f>HLOOKUP($S118,'Fixed - Labor'!$A$21:$AE$24,2,FALSE)</f>
        <v>7203879.5042097177</v>
      </c>
      <c r="U118" s="155" t="str">
        <f t="shared" si="42"/>
        <v>B</v>
      </c>
      <c r="V118" s="155" t="str">
        <f t="shared" si="30"/>
        <v>B</v>
      </c>
      <c r="W118" s="155" t="str">
        <f t="shared" si="31"/>
        <v>Retired</v>
      </c>
      <c r="X118" s="155" t="str">
        <f t="shared" si="32"/>
        <v>Retired</v>
      </c>
      <c r="Y118" s="155" t="str">
        <f t="shared" si="33"/>
        <v>Retired</v>
      </c>
      <c r="Z118" s="155" t="str">
        <f t="shared" si="34"/>
        <v>Retired</v>
      </c>
      <c r="AB118" s="175">
        <v>2026</v>
      </c>
      <c r="AC118" s="171">
        <f>IF(U118="Retired",0,HLOOKUP(U118,'Fixed - Labor'!$C$29:$E$37,'Scenario 5'!$H$24,FALSE)*$T118)</f>
        <v>4174210.5538411443</v>
      </c>
      <c r="AD118" s="171">
        <f>IF(V118="Retired",0,HLOOKUP(V118,'Fixed - Labor'!$C$29:$E$37,'Scenario 5'!$H$24,FALSE)*$T118)</f>
        <v>4174210.5538411443</v>
      </c>
      <c r="AE118" s="171">
        <f>IF(W118="Retired",0,HLOOKUP(W118,'Fixed - Labor'!$C$29:$E$37,'Scenario 5'!$H$24,FALSE)*$T118)</f>
        <v>0</v>
      </c>
      <c r="AF118" s="171">
        <f>IF(X118="Retired",0,HLOOKUP(X118,'Fixed - Labor'!$C$29:$E$37,'Scenario 5'!$H$24,FALSE)*$T118)</f>
        <v>0</v>
      </c>
      <c r="AG118" s="171">
        <f>IF(Y118="Retired",0,HLOOKUP(Y118,'Fixed - Labor'!$C$29:$E$37,'Scenario 5'!$H$24,FALSE)*$T118)</f>
        <v>0</v>
      </c>
      <c r="AH118" s="171">
        <f>IF(Z118="Retired",0,HLOOKUP(Z118,'Fixed - Labor'!$C$29:$E$37,'Scenario 5'!$H$24,FALSE)*$T118)</f>
        <v>0</v>
      </c>
      <c r="AJ118" s="175">
        <v>2026</v>
      </c>
      <c r="AK118" s="171">
        <f>HLOOKUP($AJ118,'Fixed - Labor'!$A$21:$AE$24,3,FALSE)</f>
        <v>14819598.0384675</v>
      </c>
      <c r="AL118" s="155" t="str">
        <f t="shared" si="43"/>
        <v>B</v>
      </c>
      <c r="AM118" s="155" t="str">
        <f t="shared" si="36"/>
        <v>B</v>
      </c>
      <c r="AN118" s="155" t="str">
        <f t="shared" si="37"/>
        <v>Retired</v>
      </c>
      <c r="AO118" s="155" t="str">
        <f t="shared" si="38"/>
        <v>Retired</v>
      </c>
      <c r="AP118" s="155" t="str">
        <f t="shared" si="39"/>
        <v>C</v>
      </c>
      <c r="AQ118" s="155" t="str">
        <f t="shared" si="40"/>
        <v>Retired</v>
      </c>
      <c r="AS118" s="175">
        <v>2026</v>
      </c>
      <c r="AT118" s="171">
        <f>IF(AL118="Retired",0,HLOOKUP(AL118,'Fixed - Labor'!$C$29:$E$37,'Scenario 5'!$H$24,FALSE)*$AK118)</f>
        <v>8587056.8073363081</v>
      </c>
      <c r="AU118" s="171">
        <f>IF(AM118="Retired",0,HLOOKUP(AM118,'Fixed - Labor'!$C$29:$E$37,'Scenario 5'!$H$24,FALSE)*$AK118)</f>
        <v>8587056.8073363081</v>
      </c>
      <c r="AV118" s="171">
        <f>IF(AN118="Retired",0,HLOOKUP(AN118,'Fixed - Labor'!$C$29:$E$37,'Scenario 5'!$H$24,FALSE)*$AK118)</f>
        <v>0</v>
      </c>
      <c r="AW118" s="171">
        <f>IF(AO118="Retired",0,HLOOKUP(AO118,'Fixed - Labor'!$C$29:$E$37,'Scenario 5'!$H$24,FALSE)*$AK118)</f>
        <v>0</v>
      </c>
      <c r="AX118" s="171">
        <f>IF(AP118="Retired",0,HLOOKUP(AP118,'Fixed - Labor'!$C$29:$E$37,'Scenario 5'!$H$24,FALSE)*$AK118)</f>
        <v>11114698.528850626</v>
      </c>
      <c r="AY118" s="171">
        <f>IF(AQ118="Retired",0,HLOOKUP(AQ118,'Fixed - Labor'!$C$29:$E$37,'Scenario 5'!$H$24,FALSE)*$AK118)</f>
        <v>0</v>
      </c>
      <c r="BA118" s="202"/>
      <c r="BB118" s="138"/>
      <c r="BC118" s="138"/>
      <c r="BD118" s="138"/>
      <c r="BE118" s="138"/>
      <c r="BF118" s="138"/>
      <c r="BG118" s="138"/>
      <c r="BI118" s="202"/>
      <c r="BJ118" s="138"/>
      <c r="BK118" s="138"/>
      <c r="BL118" s="138"/>
      <c r="BM118" s="138"/>
      <c r="BN118" s="138"/>
      <c r="BO118" s="138"/>
    </row>
    <row r="119" spans="1:67">
      <c r="A119" s="162"/>
      <c r="B119" s="162"/>
      <c r="C119" s="162"/>
      <c r="D119" s="162"/>
      <c r="E119" s="162"/>
      <c r="F119" s="162"/>
      <c r="G119" s="162"/>
      <c r="H119" s="175">
        <v>2027</v>
      </c>
      <c r="I119" s="171">
        <f t="shared" si="41"/>
        <v>13016492.708401002</v>
      </c>
      <c r="J119" s="171">
        <f t="shared" si="29"/>
        <v>13016492.708401002</v>
      </c>
      <c r="K119" s="171">
        <f t="shared" si="29"/>
        <v>0</v>
      </c>
      <c r="L119" s="171">
        <f t="shared" si="29"/>
        <v>0</v>
      </c>
      <c r="M119" s="171">
        <f t="shared" si="29"/>
        <v>11336992.499427639</v>
      </c>
      <c r="N119" s="171">
        <f t="shared" si="29"/>
        <v>0</v>
      </c>
      <c r="O119" s="162"/>
      <c r="P119" s="162"/>
      <c r="Q119" s="162"/>
      <c r="R119" s="162"/>
      <c r="S119" s="175">
        <v>2027</v>
      </c>
      <c r="T119" s="136">
        <f>HLOOKUP($S119,'Fixed - Labor'!$A$21:$AE$24,2,FALSE)</f>
        <v>7347957.0942939129</v>
      </c>
      <c r="U119" s="155" t="str">
        <f t="shared" si="42"/>
        <v>B</v>
      </c>
      <c r="V119" s="155" t="str">
        <f t="shared" si="30"/>
        <v>B</v>
      </c>
      <c r="W119" s="155" t="str">
        <f t="shared" si="31"/>
        <v>Retired</v>
      </c>
      <c r="X119" s="155" t="str">
        <f t="shared" si="32"/>
        <v>Retired</v>
      </c>
      <c r="Y119" s="155" t="str">
        <f t="shared" si="33"/>
        <v>Retired</v>
      </c>
      <c r="Z119" s="155" t="str">
        <f t="shared" si="34"/>
        <v>Retired</v>
      </c>
      <c r="AB119" s="175">
        <v>2027</v>
      </c>
      <c r="AC119" s="171">
        <f>IF(U119="Retired",0,HLOOKUP(U119,'Fixed - Labor'!$C$29:$E$37,'Scenario 5'!$H$24,FALSE)*$T119)</f>
        <v>4257694.7649179678</v>
      </c>
      <c r="AD119" s="171">
        <f>IF(V119="Retired",0,HLOOKUP(V119,'Fixed - Labor'!$C$29:$E$37,'Scenario 5'!$H$24,FALSE)*$T119)</f>
        <v>4257694.7649179678</v>
      </c>
      <c r="AE119" s="171">
        <f>IF(W119="Retired",0,HLOOKUP(W119,'Fixed - Labor'!$C$29:$E$37,'Scenario 5'!$H$24,FALSE)*$T119)</f>
        <v>0</v>
      </c>
      <c r="AF119" s="171">
        <f>IF(X119="Retired",0,HLOOKUP(X119,'Fixed - Labor'!$C$29:$E$37,'Scenario 5'!$H$24,FALSE)*$T119)</f>
        <v>0</v>
      </c>
      <c r="AG119" s="171">
        <f>IF(Y119="Retired",0,HLOOKUP(Y119,'Fixed - Labor'!$C$29:$E$37,'Scenario 5'!$H$24,FALSE)*$T119)</f>
        <v>0</v>
      </c>
      <c r="AH119" s="171">
        <f>IF(Z119="Retired",0,HLOOKUP(Z119,'Fixed - Labor'!$C$29:$E$37,'Scenario 5'!$H$24,FALSE)*$T119)</f>
        <v>0</v>
      </c>
      <c r="AJ119" s="175">
        <v>2027</v>
      </c>
      <c r="AK119" s="171">
        <f>HLOOKUP($AJ119,'Fixed - Labor'!$A$21:$AE$24,3,FALSE)</f>
        <v>15115989.999236852</v>
      </c>
      <c r="AL119" s="155" t="str">
        <f t="shared" si="43"/>
        <v>B</v>
      </c>
      <c r="AM119" s="155" t="str">
        <f t="shared" si="36"/>
        <v>B</v>
      </c>
      <c r="AN119" s="155" t="str">
        <f t="shared" si="37"/>
        <v>Retired</v>
      </c>
      <c r="AO119" s="155" t="str">
        <f t="shared" si="38"/>
        <v>Retired</v>
      </c>
      <c r="AP119" s="155" t="str">
        <f t="shared" si="39"/>
        <v>C</v>
      </c>
      <c r="AQ119" s="155" t="str">
        <f t="shared" si="40"/>
        <v>Retired</v>
      </c>
      <c r="AS119" s="175">
        <v>2027</v>
      </c>
      <c r="AT119" s="171">
        <f>IF(AL119="Retired",0,HLOOKUP(AL119,'Fixed - Labor'!$C$29:$E$37,'Scenario 5'!$H$24,FALSE)*$AK119)</f>
        <v>8758797.9434830341</v>
      </c>
      <c r="AU119" s="171">
        <f>IF(AM119="Retired",0,HLOOKUP(AM119,'Fixed - Labor'!$C$29:$E$37,'Scenario 5'!$H$24,FALSE)*$AK119)</f>
        <v>8758797.9434830341</v>
      </c>
      <c r="AV119" s="171">
        <f>IF(AN119="Retired",0,HLOOKUP(AN119,'Fixed - Labor'!$C$29:$E$37,'Scenario 5'!$H$24,FALSE)*$AK119)</f>
        <v>0</v>
      </c>
      <c r="AW119" s="171">
        <f>IF(AO119="Retired",0,HLOOKUP(AO119,'Fixed - Labor'!$C$29:$E$37,'Scenario 5'!$H$24,FALSE)*$AK119)</f>
        <v>0</v>
      </c>
      <c r="AX119" s="171">
        <f>IF(AP119="Retired",0,HLOOKUP(AP119,'Fixed - Labor'!$C$29:$E$37,'Scenario 5'!$H$24,FALSE)*$AK119)</f>
        <v>11336992.499427639</v>
      </c>
      <c r="AY119" s="171">
        <f>IF(AQ119="Retired",0,HLOOKUP(AQ119,'Fixed - Labor'!$C$29:$E$37,'Scenario 5'!$H$24,FALSE)*$AK119)</f>
        <v>0</v>
      </c>
      <c r="BA119" s="202"/>
      <c r="BB119" s="138"/>
      <c r="BC119" s="138"/>
      <c r="BD119" s="138"/>
      <c r="BE119" s="138"/>
      <c r="BF119" s="138"/>
      <c r="BG119" s="138"/>
      <c r="BI119" s="202"/>
      <c r="BJ119" s="138"/>
      <c r="BK119" s="138"/>
      <c r="BL119" s="138"/>
      <c r="BM119" s="138"/>
      <c r="BN119" s="138"/>
      <c r="BO119" s="138"/>
    </row>
    <row r="120" spans="1:67">
      <c r="A120" s="162"/>
      <c r="B120" s="162"/>
      <c r="C120" s="162"/>
      <c r="D120" s="162"/>
      <c r="E120" s="162"/>
      <c r="F120" s="162"/>
      <c r="G120" s="162"/>
      <c r="H120" s="175">
        <v>2028</v>
      </c>
      <c r="I120" s="171">
        <f t="shared" si="41"/>
        <v>13276822.562569022</v>
      </c>
      <c r="J120" s="171">
        <f t="shared" si="29"/>
        <v>13276822.562569022</v>
      </c>
      <c r="K120" s="171">
        <f t="shared" si="29"/>
        <v>0</v>
      </c>
      <c r="L120" s="171">
        <f t="shared" si="29"/>
        <v>0</v>
      </c>
      <c r="M120" s="171">
        <f t="shared" si="29"/>
        <v>11563732.349416191</v>
      </c>
      <c r="N120" s="171">
        <f t="shared" si="29"/>
        <v>0</v>
      </c>
      <c r="O120" s="162"/>
      <c r="P120" s="162"/>
      <c r="Q120" s="162"/>
      <c r="R120" s="162"/>
      <c r="S120" s="175">
        <v>2028</v>
      </c>
      <c r="T120" s="136">
        <f>HLOOKUP($S120,'Fixed - Labor'!$A$21:$AE$24,2,FALSE)</f>
        <v>7494916.2361797905</v>
      </c>
      <c r="U120" s="155" t="str">
        <f t="shared" si="42"/>
        <v>B</v>
      </c>
      <c r="V120" s="155" t="str">
        <f t="shared" si="30"/>
        <v>B</v>
      </c>
      <c r="W120" s="155" t="str">
        <f t="shared" si="31"/>
        <v>Retired</v>
      </c>
      <c r="X120" s="155" t="str">
        <f t="shared" si="32"/>
        <v>Retired</v>
      </c>
      <c r="Y120" s="155" t="str">
        <f t="shared" si="33"/>
        <v>Retired</v>
      </c>
      <c r="Z120" s="155" t="str">
        <f t="shared" si="34"/>
        <v>Retired</v>
      </c>
      <c r="AB120" s="175">
        <v>2028</v>
      </c>
      <c r="AC120" s="171">
        <f>IF(U120="Retired",0,HLOOKUP(U120,'Fixed - Labor'!$C$29:$E$37,'Scenario 5'!$H$24,FALSE)*$T120)</f>
        <v>4342848.6602163268</v>
      </c>
      <c r="AD120" s="171">
        <f>IF(V120="Retired",0,HLOOKUP(V120,'Fixed - Labor'!$C$29:$E$37,'Scenario 5'!$H$24,FALSE)*$T120)</f>
        <v>4342848.6602163268</v>
      </c>
      <c r="AE120" s="171">
        <f>IF(W120="Retired",0,HLOOKUP(W120,'Fixed - Labor'!$C$29:$E$37,'Scenario 5'!$H$24,FALSE)*$T120)</f>
        <v>0</v>
      </c>
      <c r="AF120" s="171">
        <f>IF(X120="Retired",0,HLOOKUP(X120,'Fixed - Labor'!$C$29:$E$37,'Scenario 5'!$H$24,FALSE)*$T120)</f>
        <v>0</v>
      </c>
      <c r="AG120" s="171">
        <f>IF(Y120="Retired",0,HLOOKUP(Y120,'Fixed - Labor'!$C$29:$E$37,'Scenario 5'!$H$24,FALSE)*$T120)</f>
        <v>0</v>
      </c>
      <c r="AH120" s="171">
        <f>IF(Z120="Retired",0,HLOOKUP(Z120,'Fixed - Labor'!$C$29:$E$37,'Scenario 5'!$H$24,FALSE)*$T120)</f>
        <v>0</v>
      </c>
      <c r="AJ120" s="175">
        <v>2028</v>
      </c>
      <c r="AK120" s="171">
        <f>HLOOKUP($AJ120,'Fixed - Labor'!$A$21:$AE$24,3,FALSE)</f>
        <v>15418309.799221588</v>
      </c>
      <c r="AL120" s="155" t="str">
        <f t="shared" si="43"/>
        <v>B</v>
      </c>
      <c r="AM120" s="155" t="str">
        <f t="shared" si="36"/>
        <v>B</v>
      </c>
      <c r="AN120" s="155" t="str">
        <f t="shared" si="37"/>
        <v>Retired</v>
      </c>
      <c r="AO120" s="155" t="str">
        <f t="shared" si="38"/>
        <v>Retired</v>
      </c>
      <c r="AP120" s="155" t="str">
        <f t="shared" si="39"/>
        <v>C</v>
      </c>
      <c r="AQ120" s="155" t="str">
        <f t="shared" si="40"/>
        <v>Retired</v>
      </c>
      <c r="AS120" s="175">
        <v>2028</v>
      </c>
      <c r="AT120" s="171">
        <f>IF(AL120="Retired",0,HLOOKUP(AL120,'Fixed - Labor'!$C$29:$E$37,'Scenario 5'!$H$24,FALSE)*$AK120)</f>
        <v>8933973.9023526944</v>
      </c>
      <c r="AU120" s="171">
        <f>IF(AM120="Retired",0,HLOOKUP(AM120,'Fixed - Labor'!$C$29:$E$37,'Scenario 5'!$H$24,FALSE)*$AK120)</f>
        <v>8933973.9023526944</v>
      </c>
      <c r="AV120" s="171">
        <f>IF(AN120="Retired",0,HLOOKUP(AN120,'Fixed - Labor'!$C$29:$E$37,'Scenario 5'!$H$24,FALSE)*$AK120)</f>
        <v>0</v>
      </c>
      <c r="AW120" s="171">
        <f>IF(AO120="Retired",0,HLOOKUP(AO120,'Fixed - Labor'!$C$29:$E$37,'Scenario 5'!$H$24,FALSE)*$AK120)</f>
        <v>0</v>
      </c>
      <c r="AX120" s="171">
        <f>IF(AP120="Retired",0,HLOOKUP(AP120,'Fixed - Labor'!$C$29:$E$37,'Scenario 5'!$H$24,FALSE)*$AK120)</f>
        <v>11563732.349416191</v>
      </c>
      <c r="AY120" s="171">
        <f>IF(AQ120="Retired",0,HLOOKUP(AQ120,'Fixed - Labor'!$C$29:$E$37,'Scenario 5'!$H$24,FALSE)*$AK120)</f>
        <v>0</v>
      </c>
      <c r="BA120" s="202"/>
      <c r="BB120" s="138"/>
      <c r="BC120" s="138"/>
      <c r="BD120" s="138"/>
      <c r="BE120" s="138"/>
      <c r="BF120" s="138"/>
      <c r="BG120" s="138"/>
      <c r="BI120" s="202"/>
      <c r="BJ120" s="138"/>
      <c r="BK120" s="138"/>
      <c r="BL120" s="138"/>
      <c r="BM120" s="138"/>
      <c r="BN120" s="138"/>
      <c r="BO120" s="138"/>
    </row>
    <row r="121" spans="1:67">
      <c r="A121" s="162"/>
      <c r="B121" s="162"/>
      <c r="C121" s="162"/>
      <c r="D121" s="162"/>
      <c r="E121" s="162"/>
      <c r="F121" s="162"/>
      <c r="G121" s="162"/>
      <c r="H121" s="175">
        <v>2029</v>
      </c>
      <c r="I121" s="171">
        <f t="shared" si="41"/>
        <v>13542359.013820404</v>
      </c>
      <c r="J121" s="171">
        <f t="shared" si="29"/>
        <v>13542359.013820404</v>
      </c>
      <c r="K121" s="171">
        <f t="shared" si="29"/>
        <v>0</v>
      </c>
      <c r="L121" s="171">
        <f t="shared" si="29"/>
        <v>0</v>
      </c>
      <c r="M121" s="171">
        <f t="shared" si="29"/>
        <v>11795006.996404516</v>
      </c>
      <c r="N121" s="171">
        <f t="shared" si="29"/>
        <v>0</v>
      </c>
      <c r="O121" s="162"/>
      <c r="P121" s="162"/>
      <c r="Q121" s="162"/>
      <c r="R121" s="162"/>
      <c r="S121" s="175">
        <v>2029</v>
      </c>
      <c r="T121" s="136">
        <f>HLOOKUP($S121,'Fixed - Labor'!$A$21:$AE$24,2,FALSE)</f>
        <v>7644814.5609033871</v>
      </c>
      <c r="U121" s="155" t="str">
        <f t="shared" si="42"/>
        <v>B</v>
      </c>
      <c r="V121" s="155" t="str">
        <f t="shared" si="30"/>
        <v>B</v>
      </c>
      <c r="W121" s="155" t="str">
        <f t="shared" si="31"/>
        <v>Retired</v>
      </c>
      <c r="X121" s="155" t="str">
        <f t="shared" si="32"/>
        <v>Retired</v>
      </c>
      <c r="Y121" s="155" t="str">
        <f t="shared" si="33"/>
        <v>Retired</v>
      </c>
      <c r="Z121" s="155" t="str">
        <f t="shared" si="34"/>
        <v>Retired</v>
      </c>
      <c r="AB121" s="175">
        <v>2029</v>
      </c>
      <c r="AC121" s="171">
        <f>IF(U121="Retired",0,HLOOKUP(U121,'Fixed - Labor'!$C$29:$E$37,'Scenario 5'!$H$24,FALSE)*$T121)</f>
        <v>4429705.6334206536</v>
      </c>
      <c r="AD121" s="171">
        <f>IF(V121="Retired",0,HLOOKUP(V121,'Fixed - Labor'!$C$29:$E$37,'Scenario 5'!$H$24,FALSE)*$T121)</f>
        <v>4429705.6334206536</v>
      </c>
      <c r="AE121" s="171">
        <f>IF(W121="Retired",0,HLOOKUP(W121,'Fixed - Labor'!$C$29:$E$37,'Scenario 5'!$H$24,FALSE)*$T121)</f>
        <v>0</v>
      </c>
      <c r="AF121" s="171">
        <f>IF(X121="Retired",0,HLOOKUP(X121,'Fixed - Labor'!$C$29:$E$37,'Scenario 5'!$H$24,FALSE)*$T121)</f>
        <v>0</v>
      </c>
      <c r="AG121" s="171">
        <f>IF(Y121="Retired",0,HLOOKUP(Y121,'Fixed - Labor'!$C$29:$E$37,'Scenario 5'!$H$24,FALSE)*$T121)</f>
        <v>0</v>
      </c>
      <c r="AH121" s="171">
        <f>IF(Z121="Retired",0,HLOOKUP(Z121,'Fixed - Labor'!$C$29:$E$37,'Scenario 5'!$H$24,FALSE)*$T121)</f>
        <v>0</v>
      </c>
      <c r="AJ121" s="175">
        <v>2029</v>
      </c>
      <c r="AK121" s="171">
        <f>HLOOKUP($AJ121,'Fixed - Labor'!$A$21:$AE$24,3,FALSE)</f>
        <v>15726675.995206021</v>
      </c>
      <c r="AL121" s="155" t="str">
        <f t="shared" si="43"/>
        <v>B</v>
      </c>
      <c r="AM121" s="155" t="str">
        <f t="shared" si="36"/>
        <v>B</v>
      </c>
      <c r="AN121" s="155" t="str">
        <f t="shared" si="37"/>
        <v>Retired</v>
      </c>
      <c r="AO121" s="155" t="str">
        <f t="shared" si="38"/>
        <v>Retired</v>
      </c>
      <c r="AP121" s="155" t="str">
        <f t="shared" si="39"/>
        <v>C</v>
      </c>
      <c r="AQ121" s="155" t="str">
        <f t="shared" si="40"/>
        <v>Retired</v>
      </c>
      <c r="AS121" s="175">
        <v>2029</v>
      </c>
      <c r="AT121" s="171">
        <f>IF(AL121="Retired",0,HLOOKUP(AL121,'Fixed - Labor'!$C$29:$E$37,'Scenario 5'!$H$24,FALSE)*$AK121)</f>
        <v>9112653.3803997505</v>
      </c>
      <c r="AU121" s="171">
        <f>IF(AM121="Retired",0,HLOOKUP(AM121,'Fixed - Labor'!$C$29:$E$37,'Scenario 5'!$H$24,FALSE)*$AK121)</f>
        <v>9112653.3803997505</v>
      </c>
      <c r="AV121" s="171">
        <f>IF(AN121="Retired",0,HLOOKUP(AN121,'Fixed - Labor'!$C$29:$E$37,'Scenario 5'!$H$24,FALSE)*$AK121)</f>
        <v>0</v>
      </c>
      <c r="AW121" s="171">
        <f>IF(AO121="Retired",0,HLOOKUP(AO121,'Fixed - Labor'!$C$29:$E$37,'Scenario 5'!$H$24,FALSE)*$AK121)</f>
        <v>0</v>
      </c>
      <c r="AX121" s="171">
        <f>IF(AP121="Retired",0,HLOOKUP(AP121,'Fixed - Labor'!$C$29:$E$37,'Scenario 5'!$H$24,FALSE)*$AK121)</f>
        <v>11795006.996404516</v>
      </c>
      <c r="AY121" s="171">
        <f>IF(AQ121="Retired",0,HLOOKUP(AQ121,'Fixed - Labor'!$C$29:$E$37,'Scenario 5'!$H$24,FALSE)*$AK121)</f>
        <v>0</v>
      </c>
      <c r="BA121" s="202"/>
      <c r="BB121" s="138"/>
      <c r="BC121" s="138"/>
      <c r="BD121" s="138"/>
      <c r="BE121" s="138"/>
      <c r="BF121" s="138"/>
      <c r="BG121" s="138"/>
      <c r="BI121" s="202"/>
      <c r="BJ121" s="138"/>
      <c r="BK121" s="138"/>
      <c r="BL121" s="138"/>
      <c r="BM121" s="138"/>
      <c r="BN121" s="138"/>
      <c r="BO121" s="138"/>
    </row>
    <row r="122" spans="1:67">
      <c r="A122" s="162"/>
      <c r="B122" s="162"/>
      <c r="C122" s="162"/>
      <c r="D122" s="162"/>
      <c r="E122" s="162"/>
      <c r="F122" s="162"/>
      <c r="G122" s="162"/>
      <c r="H122" s="175">
        <v>2030</v>
      </c>
      <c r="I122" s="171">
        <f t="shared" si="41"/>
        <v>13813206.194096813</v>
      </c>
      <c r="J122" s="171">
        <f t="shared" si="29"/>
        <v>13813206.194096813</v>
      </c>
      <c r="K122" s="171">
        <f t="shared" si="29"/>
        <v>0</v>
      </c>
      <c r="L122" s="171">
        <f t="shared" si="29"/>
        <v>0</v>
      </c>
      <c r="M122" s="171">
        <f t="shared" si="29"/>
        <v>12030907.136332607</v>
      </c>
      <c r="N122" s="171">
        <f t="shared" si="29"/>
        <v>0</v>
      </c>
      <c r="O122" s="162"/>
      <c r="P122" s="162"/>
      <c r="Q122" s="162"/>
      <c r="R122" s="162"/>
      <c r="S122" s="175">
        <v>2030</v>
      </c>
      <c r="T122" s="136">
        <f>HLOOKUP($S122,'Fixed - Labor'!$A$21:$AE$24,2,FALSE)</f>
        <v>7797710.8521214556</v>
      </c>
      <c r="U122" s="155" t="str">
        <f t="shared" si="42"/>
        <v>B</v>
      </c>
      <c r="V122" s="155" t="str">
        <f t="shared" si="30"/>
        <v>B</v>
      </c>
      <c r="W122" s="155" t="str">
        <f t="shared" si="31"/>
        <v>Retired</v>
      </c>
      <c r="X122" s="155" t="str">
        <f t="shared" si="32"/>
        <v>Retired</v>
      </c>
      <c r="Y122" s="155" t="str">
        <f t="shared" si="33"/>
        <v>Retired</v>
      </c>
      <c r="Z122" s="155" t="str">
        <f t="shared" si="34"/>
        <v>Retired</v>
      </c>
      <c r="AB122" s="175">
        <v>2030</v>
      </c>
      <c r="AC122" s="171">
        <f>IF(U122="Retired",0,HLOOKUP(U122,'Fixed - Labor'!$C$29:$E$37,'Scenario 5'!$H$24,FALSE)*$T122)</f>
        <v>4518299.7460890673</v>
      </c>
      <c r="AD122" s="171">
        <f>IF(V122="Retired",0,HLOOKUP(V122,'Fixed - Labor'!$C$29:$E$37,'Scenario 5'!$H$24,FALSE)*$T122)</f>
        <v>4518299.7460890673</v>
      </c>
      <c r="AE122" s="171">
        <f>IF(W122="Retired",0,HLOOKUP(W122,'Fixed - Labor'!$C$29:$E$37,'Scenario 5'!$H$24,FALSE)*$T122)</f>
        <v>0</v>
      </c>
      <c r="AF122" s="171">
        <f>IF(X122="Retired",0,HLOOKUP(X122,'Fixed - Labor'!$C$29:$E$37,'Scenario 5'!$H$24,FALSE)*$T122)</f>
        <v>0</v>
      </c>
      <c r="AG122" s="171">
        <f>IF(Y122="Retired",0,HLOOKUP(Y122,'Fixed - Labor'!$C$29:$E$37,'Scenario 5'!$H$24,FALSE)*$T122)</f>
        <v>0</v>
      </c>
      <c r="AH122" s="171">
        <f>IF(Z122="Retired",0,HLOOKUP(Z122,'Fixed - Labor'!$C$29:$E$37,'Scenario 5'!$H$24,FALSE)*$T122)</f>
        <v>0</v>
      </c>
      <c r="AJ122" s="175">
        <v>2030</v>
      </c>
      <c r="AK122" s="171">
        <f>HLOOKUP($AJ122,'Fixed - Labor'!$A$21:$AE$24,3,FALSE)</f>
        <v>16041209.515110143</v>
      </c>
      <c r="AL122" s="155" t="str">
        <f t="shared" si="43"/>
        <v>B</v>
      </c>
      <c r="AM122" s="155" t="str">
        <f t="shared" si="36"/>
        <v>B</v>
      </c>
      <c r="AN122" s="155" t="str">
        <f t="shared" si="37"/>
        <v>Retired</v>
      </c>
      <c r="AO122" s="155" t="str">
        <f t="shared" si="38"/>
        <v>Retired</v>
      </c>
      <c r="AP122" s="155" t="str">
        <f t="shared" si="39"/>
        <v>C</v>
      </c>
      <c r="AQ122" s="155" t="str">
        <f t="shared" si="40"/>
        <v>Retired</v>
      </c>
      <c r="AS122" s="175">
        <v>2030</v>
      </c>
      <c r="AT122" s="171">
        <f>IF(AL122="Retired",0,HLOOKUP(AL122,'Fixed - Labor'!$C$29:$E$37,'Scenario 5'!$H$24,FALSE)*$AK122)</f>
        <v>9294906.4480077457</v>
      </c>
      <c r="AU122" s="171">
        <f>IF(AM122="Retired",0,HLOOKUP(AM122,'Fixed - Labor'!$C$29:$E$37,'Scenario 5'!$H$24,FALSE)*$AK122)</f>
        <v>9294906.4480077457</v>
      </c>
      <c r="AV122" s="171">
        <f>IF(AN122="Retired",0,HLOOKUP(AN122,'Fixed - Labor'!$C$29:$E$37,'Scenario 5'!$H$24,FALSE)*$AK122)</f>
        <v>0</v>
      </c>
      <c r="AW122" s="171">
        <f>IF(AO122="Retired",0,HLOOKUP(AO122,'Fixed - Labor'!$C$29:$E$37,'Scenario 5'!$H$24,FALSE)*$AK122)</f>
        <v>0</v>
      </c>
      <c r="AX122" s="171">
        <f>IF(AP122="Retired",0,HLOOKUP(AP122,'Fixed - Labor'!$C$29:$E$37,'Scenario 5'!$H$24,FALSE)*$AK122)</f>
        <v>12030907.136332607</v>
      </c>
      <c r="AY122" s="171">
        <f>IF(AQ122="Retired",0,HLOOKUP(AQ122,'Fixed - Labor'!$C$29:$E$37,'Scenario 5'!$H$24,FALSE)*$AK122)</f>
        <v>0</v>
      </c>
      <c r="BA122" s="202"/>
      <c r="BB122" s="138"/>
      <c r="BC122" s="138"/>
      <c r="BD122" s="138"/>
      <c r="BE122" s="138"/>
      <c r="BF122" s="138"/>
      <c r="BG122" s="138"/>
      <c r="BI122" s="202"/>
      <c r="BJ122" s="138"/>
      <c r="BK122" s="138"/>
      <c r="BL122" s="138"/>
      <c r="BM122" s="138"/>
      <c r="BN122" s="138"/>
      <c r="BO122" s="138"/>
    </row>
    <row r="123" spans="1:67">
      <c r="A123" s="162"/>
      <c r="B123" s="162"/>
      <c r="C123" s="162"/>
      <c r="D123" s="162"/>
      <c r="E123" s="162"/>
      <c r="F123" s="162"/>
      <c r="G123" s="162"/>
      <c r="H123" s="175">
        <v>2031</v>
      </c>
      <c r="I123" s="171">
        <f t="shared" si="41"/>
        <v>14089470.317978747</v>
      </c>
      <c r="J123" s="171">
        <f t="shared" si="29"/>
        <v>0</v>
      </c>
      <c r="K123" s="171">
        <f t="shared" si="29"/>
        <v>0</v>
      </c>
      <c r="L123" s="171">
        <f t="shared" si="29"/>
        <v>0</v>
      </c>
      <c r="M123" s="171">
        <f t="shared" si="29"/>
        <v>12271525.279059257</v>
      </c>
      <c r="N123" s="171">
        <f t="shared" si="29"/>
        <v>0</v>
      </c>
      <c r="O123" s="162"/>
      <c r="P123" s="162"/>
      <c r="Q123" s="162"/>
      <c r="R123" s="162"/>
      <c r="S123" s="175">
        <v>2031</v>
      </c>
      <c r="T123" s="136">
        <f>HLOOKUP($S123,'Fixed - Labor'!$A$21:$AE$24,2,FALSE)</f>
        <v>7953665.0691638831</v>
      </c>
      <c r="U123" s="155" t="str">
        <f t="shared" si="42"/>
        <v>B</v>
      </c>
      <c r="V123" s="155" t="str">
        <f t="shared" si="30"/>
        <v>Retired</v>
      </c>
      <c r="W123" s="155" t="str">
        <f t="shared" si="31"/>
        <v>Retired</v>
      </c>
      <c r="X123" s="155" t="str">
        <f t="shared" si="32"/>
        <v>Retired</v>
      </c>
      <c r="Y123" s="155" t="str">
        <f t="shared" si="33"/>
        <v>Retired</v>
      </c>
      <c r="Z123" s="155" t="str">
        <f t="shared" si="34"/>
        <v>Retired</v>
      </c>
      <c r="AB123" s="175">
        <v>2031</v>
      </c>
      <c r="AC123" s="171">
        <f>IF(U123="Retired",0,HLOOKUP(U123,'Fixed - Labor'!$C$29:$E$37,'Scenario 5'!$H$24,FALSE)*$T123)</f>
        <v>4608665.7410108475</v>
      </c>
      <c r="AD123" s="171">
        <f>IF(V123="Retired",0,HLOOKUP(V123,'Fixed - Labor'!$C$29:$E$37,'Scenario 5'!$H$24,FALSE)*$T123)</f>
        <v>0</v>
      </c>
      <c r="AE123" s="171">
        <f>IF(W123="Retired",0,HLOOKUP(W123,'Fixed - Labor'!$C$29:$E$37,'Scenario 5'!$H$24,FALSE)*$T123)</f>
        <v>0</v>
      </c>
      <c r="AF123" s="171">
        <f>IF(X123="Retired",0,HLOOKUP(X123,'Fixed - Labor'!$C$29:$E$37,'Scenario 5'!$H$24,FALSE)*$T123)</f>
        <v>0</v>
      </c>
      <c r="AG123" s="171">
        <f>IF(Y123="Retired",0,HLOOKUP(Y123,'Fixed - Labor'!$C$29:$E$37,'Scenario 5'!$H$24,FALSE)*$T123)</f>
        <v>0</v>
      </c>
      <c r="AH123" s="171">
        <f>IF(Z123="Retired",0,HLOOKUP(Z123,'Fixed - Labor'!$C$29:$E$37,'Scenario 5'!$H$24,FALSE)*$T123)</f>
        <v>0</v>
      </c>
      <c r="AJ123" s="175">
        <v>2031</v>
      </c>
      <c r="AK123" s="171">
        <f>HLOOKUP($AJ123,'Fixed - Labor'!$A$21:$AE$24,3,FALSE)</f>
        <v>16362033.705412343</v>
      </c>
      <c r="AL123" s="155" t="str">
        <f t="shared" si="43"/>
        <v>B</v>
      </c>
      <c r="AM123" s="155" t="str">
        <f t="shared" si="36"/>
        <v>Retired</v>
      </c>
      <c r="AN123" s="155" t="str">
        <f t="shared" si="37"/>
        <v>Retired</v>
      </c>
      <c r="AO123" s="155" t="str">
        <f t="shared" si="38"/>
        <v>Retired</v>
      </c>
      <c r="AP123" s="155" t="str">
        <f t="shared" si="39"/>
        <v>C</v>
      </c>
      <c r="AQ123" s="155" t="str">
        <f t="shared" si="40"/>
        <v>Retired</v>
      </c>
      <c r="AS123" s="175">
        <v>2031</v>
      </c>
      <c r="AT123" s="171">
        <f>IF(AL123="Retired",0,HLOOKUP(AL123,'Fixed - Labor'!$C$29:$E$37,'Scenario 5'!$H$24,FALSE)*$AK123)</f>
        <v>9480804.5769678988</v>
      </c>
      <c r="AU123" s="171">
        <f>IF(AM123="Retired",0,HLOOKUP(AM123,'Fixed - Labor'!$C$29:$E$37,'Scenario 5'!$H$24,FALSE)*$AK123)</f>
        <v>0</v>
      </c>
      <c r="AV123" s="171">
        <f>IF(AN123="Retired",0,HLOOKUP(AN123,'Fixed - Labor'!$C$29:$E$37,'Scenario 5'!$H$24,FALSE)*$AK123)</f>
        <v>0</v>
      </c>
      <c r="AW123" s="171">
        <f>IF(AO123="Retired",0,HLOOKUP(AO123,'Fixed - Labor'!$C$29:$E$37,'Scenario 5'!$H$24,FALSE)*$AK123)</f>
        <v>0</v>
      </c>
      <c r="AX123" s="171">
        <f>IF(AP123="Retired",0,HLOOKUP(AP123,'Fixed - Labor'!$C$29:$E$37,'Scenario 5'!$H$24,FALSE)*$AK123)</f>
        <v>12271525.279059257</v>
      </c>
      <c r="AY123" s="171">
        <f>IF(AQ123="Retired",0,HLOOKUP(AQ123,'Fixed - Labor'!$C$29:$E$37,'Scenario 5'!$H$24,FALSE)*$AK123)</f>
        <v>0</v>
      </c>
      <c r="BA123" s="202"/>
      <c r="BB123" s="138"/>
      <c r="BC123" s="138"/>
      <c r="BD123" s="138"/>
      <c r="BE123" s="138"/>
      <c r="BF123" s="138"/>
      <c r="BG123" s="138"/>
      <c r="BI123" s="202"/>
      <c r="BJ123" s="138"/>
      <c r="BK123" s="138"/>
      <c r="BL123" s="138"/>
      <c r="BM123" s="138"/>
      <c r="BN123" s="138"/>
      <c r="BO123" s="138"/>
    </row>
    <row r="124" spans="1:67">
      <c r="A124" s="162"/>
      <c r="B124" s="162"/>
      <c r="C124" s="162"/>
      <c r="D124" s="162"/>
      <c r="E124" s="162"/>
      <c r="F124" s="162"/>
      <c r="G124" s="162"/>
      <c r="H124" s="175">
        <v>2032</v>
      </c>
      <c r="I124" s="171">
        <f t="shared" si="41"/>
        <v>14371259.724338323</v>
      </c>
      <c r="J124" s="171">
        <f t="shared" si="29"/>
        <v>0</v>
      </c>
      <c r="K124" s="171">
        <f t="shared" si="29"/>
        <v>0</v>
      </c>
      <c r="L124" s="171">
        <f t="shared" si="29"/>
        <v>0</v>
      </c>
      <c r="M124" s="171">
        <f t="shared" si="29"/>
        <v>12516955.784640443</v>
      </c>
      <c r="N124" s="171">
        <f t="shared" si="29"/>
        <v>0</v>
      </c>
      <c r="O124" s="162"/>
      <c r="P124" s="162"/>
      <c r="Q124" s="162"/>
      <c r="R124" s="162"/>
      <c r="S124" s="175">
        <v>2032</v>
      </c>
      <c r="T124" s="136">
        <f>HLOOKUP($S124,'Fixed - Labor'!$A$21:$AE$24,2,FALSE)</f>
        <v>8112738.3705471605</v>
      </c>
      <c r="U124" s="155" t="str">
        <f t="shared" si="42"/>
        <v>B</v>
      </c>
      <c r="V124" s="155" t="str">
        <f t="shared" si="30"/>
        <v>Retired</v>
      </c>
      <c r="W124" s="155" t="str">
        <f t="shared" si="31"/>
        <v>Retired</v>
      </c>
      <c r="X124" s="155" t="str">
        <f t="shared" si="32"/>
        <v>Retired</v>
      </c>
      <c r="Y124" s="155" t="str">
        <f t="shared" si="33"/>
        <v>Retired</v>
      </c>
      <c r="Z124" s="155" t="str">
        <f t="shared" si="34"/>
        <v>Retired</v>
      </c>
      <c r="AB124" s="175">
        <v>2032</v>
      </c>
      <c r="AC124" s="171">
        <f>IF(U124="Retired",0,HLOOKUP(U124,'Fixed - Labor'!$C$29:$E$37,'Scenario 5'!$H$24,FALSE)*$T124)</f>
        <v>4700839.0558310645</v>
      </c>
      <c r="AD124" s="171">
        <f>IF(V124="Retired",0,HLOOKUP(V124,'Fixed - Labor'!$C$29:$E$37,'Scenario 5'!$H$24,FALSE)*$T124)</f>
        <v>0</v>
      </c>
      <c r="AE124" s="171">
        <f>IF(W124="Retired",0,HLOOKUP(W124,'Fixed - Labor'!$C$29:$E$37,'Scenario 5'!$H$24,FALSE)*$T124)</f>
        <v>0</v>
      </c>
      <c r="AF124" s="171">
        <f>IF(X124="Retired",0,HLOOKUP(X124,'Fixed - Labor'!$C$29:$E$37,'Scenario 5'!$H$24,FALSE)*$T124)</f>
        <v>0</v>
      </c>
      <c r="AG124" s="171">
        <f>IF(Y124="Retired",0,HLOOKUP(Y124,'Fixed - Labor'!$C$29:$E$37,'Scenario 5'!$H$24,FALSE)*$T124)</f>
        <v>0</v>
      </c>
      <c r="AH124" s="171">
        <f>IF(Z124="Retired",0,HLOOKUP(Z124,'Fixed - Labor'!$C$29:$E$37,'Scenario 5'!$H$24,FALSE)*$T124)</f>
        <v>0</v>
      </c>
      <c r="AJ124" s="175">
        <v>2032</v>
      </c>
      <c r="AK124" s="171">
        <f>HLOOKUP($AJ124,'Fixed - Labor'!$A$21:$AE$24,3,FALSE)</f>
        <v>16689274.379520589</v>
      </c>
      <c r="AL124" s="155" t="str">
        <f t="shared" si="43"/>
        <v>B</v>
      </c>
      <c r="AM124" s="155" t="str">
        <f t="shared" si="36"/>
        <v>Retired</v>
      </c>
      <c r="AN124" s="155" t="str">
        <f t="shared" si="37"/>
        <v>Retired</v>
      </c>
      <c r="AO124" s="155" t="str">
        <f t="shared" si="38"/>
        <v>Retired</v>
      </c>
      <c r="AP124" s="155" t="str">
        <f t="shared" si="39"/>
        <v>C</v>
      </c>
      <c r="AQ124" s="155" t="str">
        <f t="shared" si="40"/>
        <v>Retired</v>
      </c>
      <c r="AS124" s="175">
        <v>2032</v>
      </c>
      <c r="AT124" s="171">
        <f>IF(AL124="Retired",0,HLOOKUP(AL124,'Fixed - Labor'!$C$29:$E$37,'Scenario 5'!$H$24,FALSE)*$AK124)</f>
        <v>9670420.6685072575</v>
      </c>
      <c r="AU124" s="171">
        <f>IF(AM124="Retired",0,HLOOKUP(AM124,'Fixed - Labor'!$C$29:$E$37,'Scenario 5'!$H$24,FALSE)*$AK124)</f>
        <v>0</v>
      </c>
      <c r="AV124" s="171">
        <f>IF(AN124="Retired",0,HLOOKUP(AN124,'Fixed - Labor'!$C$29:$E$37,'Scenario 5'!$H$24,FALSE)*$AK124)</f>
        <v>0</v>
      </c>
      <c r="AW124" s="171">
        <f>IF(AO124="Retired",0,HLOOKUP(AO124,'Fixed - Labor'!$C$29:$E$37,'Scenario 5'!$H$24,FALSE)*$AK124)</f>
        <v>0</v>
      </c>
      <c r="AX124" s="171">
        <f>IF(AP124="Retired",0,HLOOKUP(AP124,'Fixed - Labor'!$C$29:$E$37,'Scenario 5'!$H$24,FALSE)*$AK124)</f>
        <v>12516955.784640443</v>
      </c>
      <c r="AY124" s="171">
        <f>IF(AQ124="Retired",0,HLOOKUP(AQ124,'Fixed - Labor'!$C$29:$E$37,'Scenario 5'!$H$24,FALSE)*$AK124)</f>
        <v>0</v>
      </c>
      <c r="BA124" s="202"/>
      <c r="BB124" s="138"/>
      <c r="BC124" s="138"/>
      <c r="BD124" s="138"/>
      <c r="BE124" s="138"/>
      <c r="BF124" s="138"/>
      <c r="BG124" s="138"/>
      <c r="BI124" s="202"/>
      <c r="BJ124" s="138"/>
      <c r="BK124" s="138"/>
      <c r="BL124" s="138"/>
      <c r="BM124" s="138"/>
      <c r="BN124" s="138"/>
      <c r="BO124" s="138"/>
    </row>
    <row r="125" spans="1:67">
      <c r="A125" s="162"/>
      <c r="B125" s="162"/>
      <c r="C125" s="162"/>
      <c r="D125" s="162"/>
      <c r="E125" s="162"/>
      <c r="F125" s="162"/>
      <c r="G125" s="162"/>
      <c r="H125" s="175">
        <v>2033</v>
      </c>
      <c r="I125" s="171">
        <f t="shared" si="41"/>
        <v>0</v>
      </c>
      <c r="J125" s="171">
        <f t="shared" si="29"/>
        <v>0</v>
      </c>
      <c r="K125" s="171">
        <f t="shared" si="29"/>
        <v>0</v>
      </c>
      <c r="L125" s="171">
        <f t="shared" si="29"/>
        <v>0</v>
      </c>
      <c r="M125" s="171">
        <f t="shared" si="29"/>
        <v>0</v>
      </c>
      <c r="N125" s="171">
        <f t="shared" si="29"/>
        <v>0</v>
      </c>
      <c r="O125" s="162"/>
      <c r="P125" s="162"/>
      <c r="Q125" s="162"/>
      <c r="R125" s="162"/>
      <c r="S125" s="175">
        <v>2033</v>
      </c>
      <c r="T125" s="136">
        <f>HLOOKUP($S125,'Fixed - Labor'!$A$21:$AE$24,2,FALSE)</f>
        <v>8274993.1379581038</v>
      </c>
      <c r="U125" s="155" t="str">
        <f t="shared" si="42"/>
        <v>Retired</v>
      </c>
      <c r="V125" s="155" t="str">
        <f t="shared" si="30"/>
        <v>Retired</v>
      </c>
      <c r="W125" s="155" t="str">
        <f t="shared" si="31"/>
        <v>Retired</v>
      </c>
      <c r="X125" s="155" t="str">
        <f t="shared" si="32"/>
        <v>Retired</v>
      </c>
      <c r="Y125" s="155" t="str">
        <f t="shared" si="33"/>
        <v>Retired</v>
      </c>
      <c r="Z125" s="155" t="str">
        <f t="shared" si="34"/>
        <v>Retired</v>
      </c>
      <c r="AB125" s="175">
        <v>2033</v>
      </c>
      <c r="AC125" s="171">
        <f>IF(U125="Retired",0,HLOOKUP(U125,'Fixed - Labor'!$C$29:$E$37,'Scenario 5'!$H$24,FALSE)*$T125)</f>
        <v>0</v>
      </c>
      <c r="AD125" s="171">
        <f>IF(V125="Retired",0,HLOOKUP(V125,'Fixed - Labor'!$C$29:$E$37,'Scenario 5'!$H$24,FALSE)*$T125)</f>
        <v>0</v>
      </c>
      <c r="AE125" s="171">
        <f>IF(W125="Retired",0,HLOOKUP(W125,'Fixed - Labor'!$C$29:$E$37,'Scenario 5'!$H$24,FALSE)*$T125)</f>
        <v>0</v>
      </c>
      <c r="AF125" s="171">
        <f>IF(X125="Retired",0,HLOOKUP(X125,'Fixed - Labor'!$C$29:$E$37,'Scenario 5'!$H$24,FALSE)*$T125)</f>
        <v>0</v>
      </c>
      <c r="AG125" s="171">
        <f>IF(Y125="Retired",0,HLOOKUP(Y125,'Fixed - Labor'!$C$29:$E$37,'Scenario 5'!$H$24,FALSE)*$T125)</f>
        <v>0</v>
      </c>
      <c r="AH125" s="171">
        <f>IF(Z125="Retired",0,HLOOKUP(Z125,'Fixed - Labor'!$C$29:$E$37,'Scenario 5'!$H$24,FALSE)*$T125)</f>
        <v>0</v>
      </c>
      <c r="AJ125" s="175">
        <v>2033</v>
      </c>
      <c r="AK125" s="171">
        <f>HLOOKUP($AJ125,'Fixed - Labor'!$A$21:$AE$24,3,FALSE)</f>
        <v>17023059.867111001</v>
      </c>
      <c r="AL125" s="155" t="str">
        <f t="shared" si="43"/>
        <v>Retired</v>
      </c>
      <c r="AM125" s="155" t="str">
        <f t="shared" si="36"/>
        <v>Retired</v>
      </c>
      <c r="AN125" s="155" t="str">
        <f t="shared" si="37"/>
        <v>Retired</v>
      </c>
      <c r="AO125" s="155" t="str">
        <f t="shared" si="38"/>
        <v>Retired</v>
      </c>
      <c r="AP125" s="155" t="str">
        <f t="shared" si="39"/>
        <v>Retired</v>
      </c>
      <c r="AQ125" s="155" t="str">
        <f t="shared" si="40"/>
        <v>Retired</v>
      </c>
      <c r="AS125" s="175">
        <v>2033</v>
      </c>
      <c r="AT125" s="171">
        <f>IF(AL125="Retired",0,HLOOKUP(AL125,'Fixed - Labor'!$C$29:$E$37,'Scenario 5'!$H$24,FALSE)*$AK125)</f>
        <v>0</v>
      </c>
      <c r="AU125" s="171">
        <f>IF(AM125="Retired",0,HLOOKUP(AM125,'Fixed - Labor'!$C$29:$E$37,'Scenario 5'!$H$24,FALSE)*$AK125)</f>
        <v>0</v>
      </c>
      <c r="AV125" s="171">
        <f>IF(AN125="Retired",0,HLOOKUP(AN125,'Fixed - Labor'!$C$29:$E$37,'Scenario 5'!$H$24,FALSE)*$AK125)</f>
        <v>0</v>
      </c>
      <c r="AW125" s="171">
        <f>IF(AO125="Retired",0,HLOOKUP(AO125,'Fixed - Labor'!$C$29:$E$37,'Scenario 5'!$H$24,FALSE)*$AK125)</f>
        <v>0</v>
      </c>
      <c r="AX125" s="171">
        <f>IF(AP125="Retired",0,HLOOKUP(AP125,'Fixed - Labor'!$C$29:$E$37,'Scenario 5'!$H$24,FALSE)*$AK125)</f>
        <v>0</v>
      </c>
      <c r="AY125" s="171">
        <f>IF(AQ125="Retired",0,HLOOKUP(AQ125,'Fixed - Labor'!$C$29:$E$37,'Scenario 5'!$H$24,FALSE)*$AK125)</f>
        <v>0</v>
      </c>
      <c r="BA125" s="202"/>
      <c r="BB125" s="138"/>
      <c r="BC125" s="138"/>
      <c r="BD125" s="138"/>
      <c r="BE125" s="138"/>
      <c r="BF125" s="138"/>
      <c r="BG125" s="138"/>
      <c r="BI125" s="202"/>
      <c r="BJ125" s="138"/>
      <c r="BK125" s="138"/>
      <c r="BL125" s="138"/>
      <c r="BM125" s="138"/>
      <c r="BN125" s="138"/>
      <c r="BO125" s="138"/>
    </row>
    <row r="126" spans="1:67">
      <c r="A126" s="162"/>
      <c r="B126" s="162"/>
      <c r="C126" s="162"/>
      <c r="D126" s="162"/>
      <c r="E126" s="162"/>
      <c r="F126" s="162"/>
      <c r="G126" s="162"/>
      <c r="H126" s="175">
        <v>2034</v>
      </c>
      <c r="I126" s="171">
        <f t="shared" si="41"/>
        <v>0</v>
      </c>
      <c r="J126" s="171">
        <f t="shared" si="29"/>
        <v>0</v>
      </c>
      <c r="K126" s="171">
        <f t="shared" si="29"/>
        <v>0</v>
      </c>
      <c r="L126" s="171">
        <f t="shared" si="29"/>
        <v>0</v>
      </c>
      <c r="M126" s="171">
        <f t="shared" si="29"/>
        <v>0</v>
      </c>
      <c r="N126" s="171">
        <f t="shared" si="29"/>
        <v>0</v>
      </c>
      <c r="O126" s="162"/>
      <c r="P126" s="162"/>
      <c r="Q126" s="162"/>
      <c r="R126" s="162"/>
      <c r="S126" s="175">
        <v>2034</v>
      </c>
      <c r="T126" s="136">
        <f>HLOOKUP($S126,'Fixed - Labor'!$A$21:$AE$24,2,FALSE)</f>
        <v>8440493.0007172655</v>
      </c>
      <c r="U126" s="155" t="str">
        <f t="shared" si="42"/>
        <v>Retired</v>
      </c>
      <c r="V126" s="155" t="str">
        <f t="shared" si="30"/>
        <v>Retired</v>
      </c>
      <c r="W126" s="155" t="str">
        <f t="shared" si="31"/>
        <v>Retired</v>
      </c>
      <c r="X126" s="155" t="str">
        <f t="shared" si="32"/>
        <v>Retired</v>
      </c>
      <c r="Y126" s="155" t="str">
        <f t="shared" si="33"/>
        <v>Retired</v>
      </c>
      <c r="Z126" s="155" t="str">
        <f t="shared" si="34"/>
        <v>Retired</v>
      </c>
      <c r="AB126" s="175">
        <v>2034</v>
      </c>
      <c r="AC126" s="171">
        <f>IF(U126="Retired",0,HLOOKUP(U126,'Fixed - Labor'!$C$29:$E$37,'Scenario 5'!$H$24,FALSE)*$T126)</f>
        <v>0</v>
      </c>
      <c r="AD126" s="171">
        <f>IF(V126="Retired",0,HLOOKUP(V126,'Fixed - Labor'!$C$29:$E$37,'Scenario 5'!$H$24,FALSE)*$T126)</f>
        <v>0</v>
      </c>
      <c r="AE126" s="171">
        <f>IF(W126="Retired",0,HLOOKUP(W126,'Fixed - Labor'!$C$29:$E$37,'Scenario 5'!$H$24,FALSE)*$T126)</f>
        <v>0</v>
      </c>
      <c r="AF126" s="171">
        <f>IF(X126="Retired",0,HLOOKUP(X126,'Fixed - Labor'!$C$29:$E$37,'Scenario 5'!$H$24,FALSE)*$T126)</f>
        <v>0</v>
      </c>
      <c r="AG126" s="171">
        <f>IF(Y126="Retired",0,HLOOKUP(Y126,'Fixed - Labor'!$C$29:$E$37,'Scenario 5'!$H$24,FALSE)*$T126)</f>
        <v>0</v>
      </c>
      <c r="AH126" s="171">
        <f>IF(Z126="Retired",0,HLOOKUP(Z126,'Fixed - Labor'!$C$29:$E$37,'Scenario 5'!$H$24,FALSE)*$T126)</f>
        <v>0</v>
      </c>
      <c r="AJ126" s="175">
        <v>2034</v>
      </c>
      <c r="AK126" s="171">
        <f>HLOOKUP($AJ126,'Fixed - Labor'!$A$21:$AE$24,3,FALSE)</f>
        <v>17363521.064453222</v>
      </c>
      <c r="AL126" s="155" t="str">
        <f t="shared" si="43"/>
        <v>Retired</v>
      </c>
      <c r="AM126" s="155" t="str">
        <f t="shared" si="36"/>
        <v>Retired</v>
      </c>
      <c r="AN126" s="155" t="str">
        <f t="shared" si="37"/>
        <v>Retired</v>
      </c>
      <c r="AO126" s="155" t="str">
        <f t="shared" si="38"/>
        <v>Retired</v>
      </c>
      <c r="AP126" s="155" t="str">
        <f t="shared" si="39"/>
        <v>Retired</v>
      </c>
      <c r="AQ126" s="155" t="str">
        <f t="shared" si="40"/>
        <v>Retired</v>
      </c>
      <c r="AS126" s="175">
        <v>2034</v>
      </c>
      <c r="AT126" s="171">
        <f>IF(AL126="Retired",0,HLOOKUP(AL126,'Fixed - Labor'!$C$29:$E$37,'Scenario 5'!$H$24,FALSE)*$AK126)</f>
        <v>0</v>
      </c>
      <c r="AU126" s="171">
        <f>IF(AM126="Retired",0,HLOOKUP(AM126,'Fixed - Labor'!$C$29:$E$37,'Scenario 5'!$H$24,FALSE)*$AK126)</f>
        <v>0</v>
      </c>
      <c r="AV126" s="171">
        <f>IF(AN126="Retired",0,HLOOKUP(AN126,'Fixed - Labor'!$C$29:$E$37,'Scenario 5'!$H$24,FALSE)*$AK126)</f>
        <v>0</v>
      </c>
      <c r="AW126" s="171">
        <f>IF(AO126="Retired",0,HLOOKUP(AO126,'Fixed - Labor'!$C$29:$E$37,'Scenario 5'!$H$24,FALSE)*$AK126)</f>
        <v>0</v>
      </c>
      <c r="AX126" s="171">
        <f>IF(AP126="Retired",0,HLOOKUP(AP126,'Fixed - Labor'!$C$29:$E$37,'Scenario 5'!$H$24,FALSE)*$AK126)</f>
        <v>0</v>
      </c>
      <c r="AY126" s="171">
        <f>IF(AQ126="Retired",0,HLOOKUP(AQ126,'Fixed - Labor'!$C$29:$E$37,'Scenario 5'!$H$24,FALSE)*$AK126)</f>
        <v>0</v>
      </c>
      <c r="BA126" s="202"/>
      <c r="BB126" s="138"/>
      <c r="BC126" s="138"/>
      <c r="BD126" s="138"/>
      <c r="BE126" s="138"/>
      <c r="BF126" s="138"/>
      <c r="BG126" s="138"/>
      <c r="BI126" s="202"/>
      <c r="BJ126" s="138"/>
      <c r="BK126" s="138"/>
      <c r="BL126" s="138"/>
      <c r="BM126" s="138"/>
      <c r="BN126" s="138"/>
      <c r="BO126" s="138"/>
    </row>
    <row r="127" spans="1:67">
      <c r="A127" s="162"/>
      <c r="B127" s="162"/>
      <c r="C127" s="162"/>
      <c r="D127" s="162"/>
      <c r="E127" s="162"/>
      <c r="F127" s="162"/>
      <c r="G127" s="162"/>
      <c r="H127" s="175">
        <v>2035</v>
      </c>
      <c r="I127" s="171">
        <f t="shared" si="41"/>
        <v>0</v>
      </c>
      <c r="J127" s="171">
        <f t="shared" si="29"/>
        <v>0</v>
      </c>
      <c r="K127" s="171">
        <f t="shared" si="29"/>
        <v>0</v>
      </c>
      <c r="L127" s="171">
        <f t="shared" si="29"/>
        <v>0</v>
      </c>
      <c r="M127" s="171">
        <f t="shared" si="29"/>
        <v>0</v>
      </c>
      <c r="N127" s="171">
        <f t="shared" si="29"/>
        <v>0</v>
      </c>
      <c r="O127" s="162"/>
      <c r="P127" s="162"/>
      <c r="Q127" s="162"/>
      <c r="R127" s="162"/>
      <c r="S127" s="175">
        <v>2035</v>
      </c>
      <c r="T127" s="136">
        <f>HLOOKUP($S127,'Fixed - Labor'!$A$21:$AE$24,2,FALSE)</f>
        <v>8609302.860731611</v>
      </c>
      <c r="U127" s="155" t="str">
        <f t="shared" si="42"/>
        <v>Retired</v>
      </c>
      <c r="V127" s="155" t="str">
        <f t="shared" si="30"/>
        <v>Retired</v>
      </c>
      <c r="W127" s="155" t="str">
        <f t="shared" si="31"/>
        <v>Retired</v>
      </c>
      <c r="X127" s="155" t="str">
        <f t="shared" si="32"/>
        <v>Retired</v>
      </c>
      <c r="Y127" s="155" t="str">
        <f t="shared" si="33"/>
        <v>Retired</v>
      </c>
      <c r="Z127" s="155" t="str">
        <f t="shared" si="34"/>
        <v>Retired</v>
      </c>
      <c r="AB127" s="175">
        <v>2035</v>
      </c>
      <c r="AC127" s="171">
        <f>IF(U127="Retired",0,HLOOKUP(U127,'Fixed - Labor'!$C$29:$E$37,'Scenario 5'!$H$24,FALSE)*$T127)</f>
        <v>0</v>
      </c>
      <c r="AD127" s="171">
        <f>IF(V127="Retired",0,HLOOKUP(V127,'Fixed - Labor'!$C$29:$E$37,'Scenario 5'!$H$24,FALSE)*$T127)</f>
        <v>0</v>
      </c>
      <c r="AE127" s="171">
        <f>IF(W127="Retired",0,HLOOKUP(W127,'Fixed - Labor'!$C$29:$E$37,'Scenario 5'!$H$24,FALSE)*$T127)</f>
        <v>0</v>
      </c>
      <c r="AF127" s="171">
        <f>IF(X127="Retired",0,HLOOKUP(X127,'Fixed - Labor'!$C$29:$E$37,'Scenario 5'!$H$24,FALSE)*$T127)</f>
        <v>0</v>
      </c>
      <c r="AG127" s="171">
        <f>IF(Y127="Retired",0,HLOOKUP(Y127,'Fixed - Labor'!$C$29:$E$37,'Scenario 5'!$H$24,FALSE)*$T127)</f>
        <v>0</v>
      </c>
      <c r="AH127" s="171">
        <f>IF(Z127="Retired",0,HLOOKUP(Z127,'Fixed - Labor'!$C$29:$E$37,'Scenario 5'!$H$24,FALSE)*$T127)</f>
        <v>0</v>
      </c>
      <c r="AJ127" s="175">
        <v>2035</v>
      </c>
      <c r="AK127" s="171">
        <f>HLOOKUP($AJ127,'Fixed - Labor'!$A$21:$AE$24,3,FALSE)</f>
        <v>17710791.485742286</v>
      </c>
      <c r="AL127" s="155" t="str">
        <f t="shared" si="43"/>
        <v>Retired</v>
      </c>
      <c r="AM127" s="155" t="str">
        <f t="shared" si="36"/>
        <v>Retired</v>
      </c>
      <c r="AN127" s="155" t="str">
        <f t="shared" si="37"/>
        <v>Retired</v>
      </c>
      <c r="AO127" s="155" t="str">
        <f t="shared" si="38"/>
        <v>Retired</v>
      </c>
      <c r="AP127" s="155" t="str">
        <f t="shared" si="39"/>
        <v>Retired</v>
      </c>
      <c r="AQ127" s="155" t="str">
        <f t="shared" si="40"/>
        <v>Retired</v>
      </c>
      <c r="AS127" s="175">
        <v>2035</v>
      </c>
      <c r="AT127" s="171">
        <f>IF(AL127="Retired",0,HLOOKUP(AL127,'Fixed - Labor'!$C$29:$E$37,'Scenario 5'!$H$24,FALSE)*$AK127)</f>
        <v>0</v>
      </c>
      <c r="AU127" s="171">
        <f>IF(AM127="Retired",0,HLOOKUP(AM127,'Fixed - Labor'!$C$29:$E$37,'Scenario 5'!$H$24,FALSE)*$AK127)</f>
        <v>0</v>
      </c>
      <c r="AV127" s="171">
        <f>IF(AN127="Retired",0,HLOOKUP(AN127,'Fixed - Labor'!$C$29:$E$37,'Scenario 5'!$H$24,FALSE)*$AK127)</f>
        <v>0</v>
      </c>
      <c r="AW127" s="171">
        <f>IF(AO127="Retired",0,HLOOKUP(AO127,'Fixed - Labor'!$C$29:$E$37,'Scenario 5'!$H$24,FALSE)*$AK127)</f>
        <v>0</v>
      </c>
      <c r="AX127" s="171">
        <f>IF(AP127="Retired",0,HLOOKUP(AP127,'Fixed - Labor'!$C$29:$E$37,'Scenario 5'!$H$24,FALSE)*$AK127)</f>
        <v>0</v>
      </c>
      <c r="AY127" s="171">
        <f>IF(AQ127="Retired",0,HLOOKUP(AQ127,'Fixed - Labor'!$C$29:$E$37,'Scenario 5'!$H$24,FALSE)*$AK127)</f>
        <v>0</v>
      </c>
      <c r="BA127" s="202"/>
      <c r="BB127" s="138"/>
      <c r="BC127" s="138"/>
      <c r="BD127" s="138"/>
      <c r="BE127" s="138"/>
      <c r="BF127" s="138"/>
      <c r="BG127" s="138"/>
      <c r="BI127" s="202"/>
      <c r="BJ127" s="138"/>
      <c r="BK127" s="138"/>
      <c r="BL127" s="138"/>
      <c r="BM127" s="138"/>
      <c r="BN127" s="138"/>
      <c r="BO127" s="138"/>
    </row>
    <row r="128" spans="1:67">
      <c r="A128" s="162"/>
      <c r="B128" s="162"/>
      <c r="C128" s="162"/>
      <c r="D128" s="162"/>
      <c r="E128" s="162"/>
      <c r="F128" s="162"/>
      <c r="G128" s="162"/>
      <c r="H128" s="175">
        <v>2036</v>
      </c>
      <c r="I128" s="171">
        <f t="shared" si="41"/>
        <v>0</v>
      </c>
      <c r="J128" s="171">
        <f t="shared" si="29"/>
        <v>0</v>
      </c>
      <c r="K128" s="171">
        <f t="shared" si="29"/>
        <v>0</v>
      </c>
      <c r="L128" s="171">
        <f t="shared" si="29"/>
        <v>0</v>
      </c>
      <c r="M128" s="171">
        <f t="shared" si="29"/>
        <v>0</v>
      </c>
      <c r="N128" s="171">
        <f t="shared" si="29"/>
        <v>0</v>
      </c>
      <c r="O128" s="162"/>
      <c r="P128" s="162"/>
      <c r="Q128" s="162"/>
      <c r="R128" s="162"/>
      <c r="S128" s="175">
        <v>2036</v>
      </c>
      <c r="T128" s="136">
        <f>HLOOKUP($S128,'Fixed - Labor'!$A$21:$AE$24,2,FALSE)</f>
        <v>8781488.9179462418</v>
      </c>
      <c r="U128" s="155" t="str">
        <f t="shared" si="42"/>
        <v>Retired</v>
      </c>
      <c r="V128" s="155" t="str">
        <f t="shared" si="30"/>
        <v>Retired</v>
      </c>
      <c r="W128" s="155" t="str">
        <f t="shared" si="31"/>
        <v>Retired</v>
      </c>
      <c r="X128" s="155" t="str">
        <f t="shared" si="32"/>
        <v>Retired</v>
      </c>
      <c r="Y128" s="155" t="str">
        <f t="shared" si="33"/>
        <v>Retired</v>
      </c>
      <c r="Z128" s="155" t="str">
        <f t="shared" si="34"/>
        <v>Retired</v>
      </c>
      <c r="AB128" s="175">
        <v>2036</v>
      </c>
      <c r="AC128" s="171">
        <f>IF(U128="Retired",0,HLOOKUP(U128,'Fixed - Labor'!$C$29:$E$37,'Scenario 5'!$H$24,FALSE)*$T128)</f>
        <v>0</v>
      </c>
      <c r="AD128" s="171">
        <f>IF(V128="Retired",0,HLOOKUP(V128,'Fixed - Labor'!$C$29:$E$37,'Scenario 5'!$H$24,FALSE)*$T128)</f>
        <v>0</v>
      </c>
      <c r="AE128" s="171">
        <f>IF(W128="Retired",0,HLOOKUP(W128,'Fixed - Labor'!$C$29:$E$37,'Scenario 5'!$H$24,FALSE)*$T128)</f>
        <v>0</v>
      </c>
      <c r="AF128" s="171">
        <f>IF(X128="Retired",0,HLOOKUP(X128,'Fixed - Labor'!$C$29:$E$37,'Scenario 5'!$H$24,FALSE)*$T128)</f>
        <v>0</v>
      </c>
      <c r="AG128" s="171">
        <f>IF(Y128="Retired",0,HLOOKUP(Y128,'Fixed - Labor'!$C$29:$E$37,'Scenario 5'!$H$24,FALSE)*$T128)</f>
        <v>0</v>
      </c>
      <c r="AH128" s="171">
        <f>IF(Z128="Retired",0,HLOOKUP(Z128,'Fixed - Labor'!$C$29:$E$37,'Scenario 5'!$H$24,FALSE)*$T128)</f>
        <v>0</v>
      </c>
      <c r="AJ128" s="175">
        <v>2036</v>
      </c>
      <c r="AK128" s="171">
        <f>HLOOKUP($AJ128,'Fixed - Labor'!$A$21:$AE$24,3,FALSE)</f>
        <v>18065007.315457128</v>
      </c>
      <c r="AL128" s="155" t="str">
        <f t="shared" si="43"/>
        <v>Retired</v>
      </c>
      <c r="AM128" s="155" t="str">
        <f t="shared" si="36"/>
        <v>Retired</v>
      </c>
      <c r="AN128" s="155" t="str">
        <f t="shared" si="37"/>
        <v>Retired</v>
      </c>
      <c r="AO128" s="155" t="str">
        <f t="shared" si="38"/>
        <v>Retired</v>
      </c>
      <c r="AP128" s="155" t="str">
        <f t="shared" si="39"/>
        <v>Retired</v>
      </c>
      <c r="AQ128" s="155" t="str">
        <f t="shared" si="40"/>
        <v>Retired</v>
      </c>
      <c r="AS128" s="175">
        <v>2036</v>
      </c>
      <c r="AT128" s="171">
        <f>IF(AL128="Retired",0,HLOOKUP(AL128,'Fixed - Labor'!$C$29:$E$37,'Scenario 5'!$H$24,FALSE)*$AK128)</f>
        <v>0</v>
      </c>
      <c r="AU128" s="171">
        <f>IF(AM128="Retired",0,HLOOKUP(AM128,'Fixed - Labor'!$C$29:$E$37,'Scenario 5'!$H$24,FALSE)*$AK128)</f>
        <v>0</v>
      </c>
      <c r="AV128" s="171">
        <f>IF(AN128="Retired",0,HLOOKUP(AN128,'Fixed - Labor'!$C$29:$E$37,'Scenario 5'!$H$24,FALSE)*$AK128)</f>
        <v>0</v>
      </c>
      <c r="AW128" s="171">
        <f>IF(AO128="Retired",0,HLOOKUP(AO128,'Fixed - Labor'!$C$29:$E$37,'Scenario 5'!$H$24,FALSE)*$AK128)</f>
        <v>0</v>
      </c>
      <c r="AX128" s="171">
        <f>IF(AP128="Retired",0,HLOOKUP(AP128,'Fixed - Labor'!$C$29:$E$37,'Scenario 5'!$H$24,FALSE)*$AK128)</f>
        <v>0</v>
      </c>
      <c r="AY128" s="171">
        <f>IF(AQ128="Retired",0,HLOOKUP(AQ128,'Fixed - Labor'!$C$29:$E$37,'Scenario 5'!$H$24,FALSE)*$AK128)</f>
        <v>0</v>
      </c>
      <c r="BA128" s="202"/>
      <c r="BB128" s="138"/>
      <c r="BC128" s="138"/>
      <c r="BD128" s="138"/>
      <c r="BE128" s="138"/>
      <c r="BF128" s="138"/>
      <c r="BG128" s="138"/>
      <c r="BI128" s="202"/>
      <c r="BJ128" s="138"/>
      <c r="BK128" s="138"/>
      <c r="BL128" s="138"/>
      <c r="BM128" s="138"/>
      <c r="BN128" s="138"/>
      <c r="BO128" s="138"/>
    </row>
    <row r="129" spans="1:67">
      <c r="A129" s="162"/>
      <c r="B129" s="162"/>
      <c r="C129" s="162"/>
      <c r="D129" s="162"/>
      <c r="E129" s="162"/>
      <c r="F129" s="162"/>
      <c r="G129" s="162"/>
      <c r="H129" s="175">
        <v>2037</v>
      </c>
      <c r="I129" s="171">
        <f t="shared" si="41"/>
        <v>0</v>
      </c>
      <c r="J129" s="171">
        <f t="shared" si="29"/>
        <v>0</v>
      </c>
      <c r="K129" s="171">
        <f t="shared" si="29"/>
        <v>0</v>
      </c>
      <c r="L129" s="171">
        <f t="shared" si="29"/>
        <v>0</v>
      </c>
      <c r="M129" s="171">
        <f t="shared" si="29"/>
        <v>0</v>
      </c>
      <c r="N129" s="171">
        <f t="shared" si="29"/>
        <v>0</v>
      </c>
      <c r="O129" s="162"/>
      <c r="P129" s="162"/>
      <c r="Q129" s="162"/>
      <c r="R129" s="162"/>
      <c r="S129" s="175">
        <v>2037</v>
      </c>
      <c r="T129" s="136">
        <f>HLOOKUP($S129,'Fixed - Labor'!$A$21:$AE$24,2,FALSE)</f>
        <v>8957118.6963051688</v>
      </c>
      <c r="U129" s="155" t="str">
        <f t="shared" si="42"/>
        <v>Retired</v>
      </c>
      <c r="V129" s="155" t="str">
        <f t="shared" si="30"/>
        <v>Retired</v>
      </c>
      <c r="W129" s="155" t="str">
        <f t="shared" si="31"/>
        <v>Retired</v>
      </c>
      <c r="X129" s="155" t="str">
        <f t="shared" si="32"/>
        <v>Retired</v>
      </c>
      <c r="Y129" s="155" t="str">
        <f t="shared" si="33"/>
        <v>Retired</v>
      </c>
      <c r="Z129" s="155" t="str">
        <f t="shared" si="34"/>
        <v>Retired</v>
      </c>
      <c r="AB129" s="175">
        <v>2037</v>
      </c>
      <c r="AC129" s="171">
        <f>IF(U129="Retired",0,HLOOKUP(U129,'Fixed - Labor'!$C$29:$E$37,'Scenario 5'!$H$24,FALSE)*$T129)</f>
        <v>0</v>
      </c>
      <c r="AD129" s="171">
        <f>IF(V129="Retired",0,HLOOKUP(V129,'Fixed - Labor'!$C$29:$E$37,'Scenario 5'!$H$24,FALSE)*$T129)</f>
        <v>0</v>
      </c>
      <c r="AE129" s="171">
        <f>IF(W129="Retired",0,HLOOKUP(W129,'Fixed - Labor'!$C$29:$E$37,'Scenario 5'!$H$24,FALSE)*$T129)</f>
        <v>0</v>
      </c>
      <c r="AF129" s="171">
        <f>IF(X129="Retired",0,HLOOKUP(X129,'Fixed - Labor'!$C$29:$E$37,'Scenario 5'!$H$24,FALSE)*$T129)</f>
        <v>0</v>
      </c>
      <c r="AG129" s="171">
        <f>IF(Y129="Retired",0,HLOOKUP(Y129,'Fixed - Labor'!$C$29:$E$37,'Scenario 5'!$H$24,FALSE)*$T129)</f>
        <v>0</v>
      </c>
      <c r="AH129" s="171">
        <f>IF(Z129="Retired",0,HLOOKUP(Z129,'Fixed - Labor'!$C$29:$E$37,'Scenario 5'!$H$24,FALSE)*$T129)</f>
        <v>0</v>
      </c>
      <c r="AJ129" s="175">
        <v>2037</v>
      </c>
      <c r="AK129" s="171">
        <f>HLOOKUP($AJ129,'Fixed - Labor'!$A$21:$AE$24,3,FALSE)</f>
        <v>18426307.461766273</v>
      </c>
      <c r="AL129" s="155" t="str">
        <f t="shared" si="43"/>
        <v>Retired</v>
      </c>
      <c r="AM129" s="155" t="str">
        <f t="shared" si="36"/>
        <v>Retired</v>
      </c>
      <c r="AN129" s="155" t="str">
        <f t="shared" si="37"/>
        <v>Retired</v>
      </c>
      <c r="AO129" s="155" t="str">
        <f t="shared" si="38"/>
        <v>Retired</v>
      </c>
      <c r="AP129" s="155" t="str">
        <f t="shared" si="39"/>
        <v>Retired</v>
      </c>
      <c r="AQ129" s="155" t="str">
        <f t="shared" si="40"/>
        <v>Retired</v>
      </c>
      <c r="AS129" s="175">
        <v>2037</v>
      </c>
      <c r="AT129" s="171">
        <f>IF(AL129="Retired",0,HLOOKUP(AL129,'Fixed - Labor'!$C$29:$E$37,'Scenario 5'!$H$24,FALSE)*$AK129)</f>
        <v>0</v>
      </c>
      <c r="AU129" s="171">
        <f>IF(AM129="Retired",0,HLOOKUP(AM129,'Fixed - Labor'!$C$29:$E$37,'Scenario 5'!$H$24,FALSE)*$AK129)</f>
        <v>0</v>
      </c>
      <c r="AV129" s="171">
        <f>IF(AN129="Retired",0,HLOOKUP(AN129,'Fixed - Labor'!$C$29:$E$37,'Scenario 5'!$H$24,FALSE)*$AK129)</f>
        <v>0</v>
      </c>
      <c r="AW129" s="171">
        <f>IF(AO129="Retired",0,HLOOKUP(AO129,'Fixed - Labor'!$C$29:$E$37,'Scenario 5'!$H$24,FALSE)*$AK129)</f>
        <v>0</v>
      </c>
      <c r="AX129" s="171">
        <f>IF(AP129="Retired",0,HLOOKUP(AP129,'Fixed - Labor'!$C$29:$E$37,'Scenario 5'!$H$24,FALSE)*$AK129)</f>
        <v>0</v>
      </c>
      <c r="AY129" s="171">
        <f>IF(AQ129="Retired",0,HLOOKUP(AQ129,'Fixed - Labor'!$C$29:$E$37,'Scenario 5'!$H$24,FALSE)*$AK129)</f>
        <v>0</v>
      </c>
      <c r="BA129" s="202"/>
      <c r="BB129" s="138"/>
      <c r="BC129" s="138"/>
      <c r="BD129" s="138"/>
      <c r="BE129" s="138"/>
      <c r="BF129" s="138"/>
      <c r="BG129" s="138"/>
      <c r="BI129" s="202"/>
      <c r="BJ129" s="138"/>
      <c r="BK129" s="138"/>
      <c r="BL129" s="138"/>
      <c r="BM129" s="138"/>
      <c r="BN129" s="138"/>
      <c r="BO129" s="138"/>
    </row>
    <row r="130" spans="1:67">
      <c r="A130" s="162"/>
      <c r="B130" s="162"/>
      <c r="C130" s="162"/>
      <c r="D130" s="162"/>
      <c r="E130" s="162"/>
      <c r="F130" s="162"/>
      <c r="G130" s="162"/>
      <c r="H130" s="175">
        <v>2038</v>
      </c>
      <c r="I130" s="171">
        <f t="shared" si="41"/>
        <v>0</v>
      </c>
      <c r="J130" s="171">
        <f t="shared" si="29"/>
        <v>0</v>
      </c>
      <c r="K130" s="171">
        <f t="shared" si="29"/>
        <v>0</v>
      </c>
      <c r="L130" s="171">
        <f t="shared" si="29"/>
        <v>0</v>
      </c>
      <c r="M130" s="171">
        <f t="shared" si="29"/>
        <v>0</v>
      </c>
      <c r="N130" s="171">
        <f t="shared" si="29"/>
        <v>0</v>
      </c>
      <c r="O130" s="162"/>
      <c r="P130" s="162"/>
      <c r="Q130" s="162"/>
      <c r="R130" s="162"/>
      <c r="S130" s="175">
        <v>2038</v>
      </c>
      <c r="T130" s="136">
        <f>HLOOKUP($S130,'Fixed - Labor'!$A$21:$AE$24,2,FALSE)</f>
        <v>9136261.0702312719</v>
      </c>
      <c r="U130" s="155" t="str">
        <f t="shared" si="42"/>
        <v>Retired</v>
      </c>
      <c r="V130" s="155" t="str">
        <f t="shared" si="30"/>
        <v>Retired</v>
      </c>
      <c r="W130" s="155" t="str">
        <f t="shared" si="31"/>
        <v>Retired</v>
      </c>
      <c r="X130" s="155" t="str">
        <f t="shared" si="32"/>
        <v>Retired</v>
      </c>
      <c r="Y130" s="155" t="str">
        <f t="shared" si="33"/>
        <v>Retired</v>
      </c>
      <c r="Z130" s="155" t="str">
        <f t="shared" si="34"/>
        <v>Retired</v>
      </c>
      <c r="AB130" s="175">
        <v>2038</v>
      </c>
      <c r="AC130" s="171">
        <f>IF(U130="Retired",0,HLOOKUP(U130,'Fixed - Labor'!$C$29:$E$37,'Scenario 5'!$H$24,FALSE)*$T130)</f>
        <v>0</v>
      </c>
      <c r="AD130" s="171">
        <f>IF(V130="Retired",0,HLOOKUP(V130,'Fixed - Labor'!$C$29:$E$37,'Scenario 5'!$H$24,FALSE)*$T130)</f>
        <v>0</v>
      </c>
      <c r="AE130" s="171">
        <f>IF(W130="Retired",0,HLOOKUP(W130,'Fixed - Labor'!$C$29:$E$37,'Scenario 5'!$H$24,FALSE)*$T130)</f>
        <v>0</v>
      </c>
      <c r="AF130" s="171">
        <f>IF(X130="Retired",0,HLOOKUP(X130,'Fixed - Labor'!$C$29:$E$37,'Scenario 5'!$H$24,FALSE)*$T130)</f>
        <v>0</v>
      </c>
      <c r="AG130" s="171">
        <f>IF(Y130="Retired",0,HLOOKUP(Y130,'Fixed - Labor'!$C$29:$E$37,'Scenario 5'!$H$24,FALSE)*$T130)</f>
        <v>0</v>
      </c>
      <c r="AH130" s="171">
        <f>IF(Z130="Retired",0,HLOOKUP(Z130,'Fixed - Labor'!$C$29:$E$37,'Scenario 5'!$H$24,FALSE)*$T130)</f>
        <v>0</v>
      </c>
      <c r="AJ130" s="175">
        <v>2038</v>
      </c>
      <c r="AK130" s="171">
        <f>HLOOKUP($AJ130,'Fixed - Labor'!$A$21:$AE$24,3,FALSE)</f>
        <v>18794833.6110016</v>
      </c>
      <c r="AL130" s="155" t="str">
        <f t="shared" si="43"/>
        <v>Retired</v>
      </c>
      <c r="AM130" s="155" t="str">
        <f t="shared" si="36"/>
        <v>Retired</v>
      </c>
      <c r="AN130" s="155" t="str">
        <f t="shared" si="37"/>
        <v>Retired</v>
      </c>
      <c r="AO130" s="155" t="str">
        <f t="shared" si="38"/>
        <v>Retired</v>
      </c>
      <c r="AP130" s="155" t="str">
        <f t="shared" si="39"/>
        <v>Retired</v>
      </c>
      <c r="AQ130" s="155" t="str">
        <f t="shared" si="40"/>
        <v>Retired</v>
      </c>
      <c r="AS130" s="175">
        <v>2038</v>
      </c>
      <c r="AT130" s="171">
        <f>IF(AL130="Retired",0,HLOOKUP(AL130,'Fixed - Labor'!$C$29:$E$37,'Scenario 5'!$H$24,FALSE)*$AK130)</f>
        <v>0</v>
      </c>
      <c r="AU130" s="171">
        <f>IF(AM130="Retired",0,HLOOKUP(AM130,'Fixed - Labor'!$C$29:$E$37,'Scenario 5'!$H$24,FALSE)*$AK130)</f>
        <v>0</v>
      </c>
      <c r="AV130" s="171">
        <f>IF(AN130="Retired",0,HLOOKUP(AN130,'Fixed - Labor'!$C$29:$E$37,'Scenario 5'!$H$24,FALSE)*$AK130)</f>
        <v>0</v>
      </c>
      <c r="AW130" s="171">
        <f>IF(AO130="Retired",0,HLOOKUP(AO130,'Fixed - Labor'!$C$29:$E$37,'Scenario 5'!$H$24,FALSE)*$AK130)</f>
        <v>0</v>
      </c>
      <c r="AX130" s="171">
        <f>IF(AP130="Retired",0,HLOOKUP(AP130,'Fixed - Labor'!$C$29:$E$37,'Scenario 5'!$H$24,FALSE)*$AK130)</f>
        <v>0</v>
      </c>
      <c r="AY130" s="171">
        <f>IF(AQ130="Retired",0,HLOOKUP(AQ130,'Fixed - Labor'!$C$29:$E$37,'Scenario 5'!$H$24,FALSE)*$AK130)</f>
        <v>0</v>
      </c>
      <c r="BA130" s="202"/>
      <c r="BB130" s="138"/>
      <c r="BC130" s="138"/>
      <c r="BD130" s="138"/>
      <c r="BE130" s="138"/>
      <c r="BF130" s="138"/>
      <c r="BG130" s="138"/>
      <c r="BI130" s="202"/>
      <c r="BJ130" s="138"/>
      <c r="BK130" s="138"/>
      <c r="BL130" s="138"/>
      <c r="BM130" s="138"/>
      <c r="BN130" s="138"/>
      <c r="BO130" s="138"/>
    </row>
    <row r="131" spans="1:67">
      <c r="A131" s="162"/>
      <c r="B131" s="162"/>
      <c r="C131" s="162"/>
      <c r="D131" s="162"/>
      <c r="E131" s="162"/>
      <c r="F131" s="162"/>
      <c r="G131" s="162"/>
      <c r="H131" s="175">
        <v>2039</v>
      </c>
      <c r="I131" s="171">
        <f t="shared" si="41"/>
        <v>0</v>
      </c>
      <c r="J131" s="171">
        <f t="shared" si="29"/>
        <v>0</v>
      </c>
      <c r="K131" s="171">
        <f t="shared" si="29"/>
        <v>0</v>
      </c>
      <c r="L131" s="171">
        <f t="shared" si="29"/>
        <v>0</v>
      </c>
      <c r="M131" s="171">
        <f t="shared" si="29"/>
        <v>0</v>
      </c>
      <c r="N131" s="171">
        <f t="shared" si="29"/>
        <v>0</v>
      </c>
      <c r="O131" s="162"/>
      <c r="P131" s="162"/>
      <c r="Q131" s="162"/>
      <c r="R131" s="162"/>
      <c r="S131" s="175">
        <v>2039</v>
      </c>
      <c r="T131" s="136">
        <f>HLOOKUP($S131,'Fixed - Labor'!$A$21:$AE$24,2,FALSE)</f>
        <v>9318986.291635897</v>
      </c>
      <c r="U131" s="155" t="str">
        <f t="shared" si="42"/>
        <v>Retired</v>
      </c>
      <c r="V131" s="155" t="str">
        <f t="shared" si="30"/>
        <v>Retired</v>
      </c>
      <c r="W131" s="155" t="str">
        <f t="shared" si="31"/>
        <v>Retired</v>
      </c>
      <c r="X131" s="155" t="str">
        <f t="shared" si="32"/>
        <v>Retired</v>
      </c>
      <c r="Y131" s="155" t="str">
        <f t="shared" si="33"/>
        <v>Retired</v>
      </c>
      <c r="Z131" s="155" t="str">
        <f t="shared" si="34"/>
        <v>Retired</v>
      </c>
      <c r="AB131" s="175">
        <v>2039</v>
      </c>
      <c r="AC131" s="171">
        <f>IF(U131="Retired",0,HLOOKUP(U131,'Fixed - Labor'!$C$29:$E$37,'Scenario 5'!$H$24,FALSE)*$T131)</f>
        <v>0</v>
      </c>
      <c r="AD131" s="171">
        <f>IF(V131="Retired",0,HLOOKUP(V131,'Fixed - Labor'!$C$29:$E$37,'Scenario 5'!$H$24,FALSE)*$T131)</f>
        <v>0</v>
      </c>
      <c r="AE131" s="171">
        <f>IF(W131="Retired",0,HLOOKUP(W131,'Fixed - Labor'!$C$29:$E$37,'Scenario 5'!$H$24,FALSE)*$T131)</f>
        <v>0</v>
      </c>
      <c r="AF131" s="171">
        <f>IF(X131="Retired",0,HLOOKUP(X131,'Fixed - Labor'!$C$29:$E$37,'Scenario 5'!$H$24,FALSE)*$T131)</f>
        <v>0</v>
      </c>
      <c r="AG131" s="171">
        <f>IF(Y131="Retired",0,HLOOKUP(Y131,'Fixed - Labor'!$C$29:$E$37,'Scenario 5'!$H$24,FALSE)*$T131)</f>
        <v>0</v>
      </c>
      <c r="AH131" s="171">
        <f>IF(Z131="Retired",0,HLOOKUP(Z131,'Fixed - Labor'!$C$29:$E$37,'Scenario 5'!$H$24,FALSE)*$T131)</f>
        <v>0</v>
      </c>
      <c r="AJ131" s="175">
        <v>2039</v>
      </c>
      <c r="AK131" s="171">
        <f>HLOOKUP($AJ131,'Fixed - Labor'!$A$21:$AE$24,3,FALSE)</f>
        <v>19170730.283221632</v>
      </c>
      <c r="AL131" s="155" t="str">
        <f t="shared" si="43"/>
        <v>Retired</v>
      </c>
      <c r="AM131" s="155" t="str">
        <f t="shared" si="36"/>
        <v>Retired</v>
      </c>
      <c r="AN131" s="155" t="str">
        <f t="shared" si="37"/>
        <v>Retired</v>
      </c>
      <c r="AO131" s="155" t="str">
        <f t="shared" si="38"/>
        <v>Retired</v>
      </c>
      <c r="AP131" s="155" t="str">
        <f t="shared" si="39"/>
        <v>Retired</v>
      </c>
      <c r="AQ131" s="155" t="str">
        <f t="shared" si="40"/>
        <v>Retired</v>
      </c>
      <c r="AS131" s="175">
        <v>2039</v>
      </c>
      <c r="AT131" s="171">
        <f>IF(AL131="Retired",0,HLOOKUP(AL131,'Fixed - Labor'!$C$29:$E$37,'Scenario 5'!$H$24,FALSE)*$AK131)</f>
        <v>0</v>
      </c>
      <c r="AU131" s="171">
        <f>IF(AM131="Retired",0,HLOOKUP(AM131,'Fixed - Labor'!$C$29:$E$37,'Scenario 5'!$H$24,FALSE)*$AK131)</f>
        <v>0</v>
      </c>
      <c r="AV131" s="171">
        <f>IF(AN131="Retired",0,HLOOKUP(AN131,'Fixed - Labor'!$C$29:$E$37,'Scenario 5'!$H$24,FALSE)*$AK131)</f>
        <v>0</v>
      </c>
      <c r="AW131" s="171">
        <f>IF(AO131="Retired",0,HLOOKUP(AO131,'Fixed - Labor'!$C$29:$E$37,'Scenario 5'!$H$24,FALSE)*$AK131)</f>
        <v>0</v>
      </c>
      <c r="AX131" s="171">
        <f>IF(AP131="Retired",0,HLOOKUP(AP131,'Fixed - Labor'!$C$29:$E$37,'Scenario 5'!$H$24,FALSE)*$AK131)</f>
        <v>0</v>
      </c>
      <c r="AY131" s="171">
        <f>IF(AQ131="Retired",0,HLOOKUP(AQ131,'Fixed - Labor'!$C$29:$E$37,'Scenario 5'!$H$24,FALSE)*$AK131)</f>
        <v>0</v>
      </c>
      <c r="BA131" s="202"/>
      <c r="BB131" s="138"/>
      <c r="BC131" s="138"/>
      <c r="BD131" s="138"/>
      <c r="BE131" s="138"/>
      <c r="BF131" s="138"/>
      <c r="BG131" s="138"/>
      <c r="BI131" s="202"/>
      <c r="BJ131" s="138"/>
      <c r="BK131" s="138"/>
      <c r="BL131" s="138"/>
      <c r="BM131" s="138"/>
      <c r="BN131" s="138"/>
      <c r="BO131" s="138"/>
    </row>
    <row r="132" spans="1:67">
      <c r="A132" s="162"/>
      <c r="B132" s="162"/>
      <c r="C132" s="162"/>
      <c r="D132" s="162"/>
      <c r="E132" s="162"/>
      <c r="F132" s="162"/>
      <c r="G132" s="162"/>
      <c r="H132" s="175">
        <v>2040</v>
      </c>
      <c r="I132" s="171">
        <f t="shared" si="41"/>
        <v>0</v>
      </c>
      <c r="J132" s="171">
        <f t="shared" si="29"/>
        <v>0</v>
      </c>
      <c r="K132" s="171">
        <f t="shared" si="29"/>
        <v>0</v>
      </c>
      <c r="L132" s="171">
        <f t="shared" si="29"/>
        <v>0</v>
      </c>
      <c r="M132" s="171">
        <f t="shared" si="29"/>
        <v>0</v>
      </c>
      <c r="N132" s="171">
        <f t="shared" si="29"/>
        <v>0</v>
      </c>
      <c r="O132" s="162"/>
      <c r="P132" s="162"/>
      <c r="Q132" s="162"/>
      <c r="R132" s="162"/>
      <c r="S132" s="175">
        <v>2040</v>
      </c>
      <c r="T132" s="136">
        <f>HLOOKUP($S132,'Fixed - Labor'!$A$21:$AE$24,2,FALSE)</f>
        <v>9505366.0174686164</v>
      </c>
      <c r="U132" s="155" t="str">
        <f t="shared" si="42"/>
        <v>Retired</v>
      </c>
      <c r="V132" s="155" t="str">
        <f t="shared" si="30"/>
        <v>Retired</v>
      </c>
      <c r="W132" s="155" t="str">
        <f t="shared" si="31"/>
        <v>Retired</v>
      </c>
      <c r="X132" s="155" t="str">
        <f t="shared" si="32"/>
        <v>Retired</v>
      </c>
      <c r="Y132" s="155" t="str">
        <f t="shared" si="33"/>
        <v>Retired</v>
      </c>
      <c r="Z132" s="155" t="str">
        <f t="shared" si="34"/>
        <v>Retired</v>
      </c>
      <c r="AB132" s="175">
        <v>2040</v>
      </c>
      <c r="AC132" s="171">
        <f>IF(U132="Retired",0,HLOOKUP(U132,'Fixed - Labor'!$C$29:$E$37,'Scenario 5'!$H$24,FALSE)*$T132)</f>
        <v>0</v>
      </c>
      <c r="AD132" s="171">
        <f>IF(V132="Retired",0,HLOOKUP(V132,'Fixed - Labor'!$C$29:$E$37,'Scenario 5'!$H$24,FALSE)*$T132)</f>
        <v>0</v>
      </c>
      <c r="AE132" s="171">
        <f>IF(W132="Retired",0,HLOOKUP(W132,'Fixed - Labor'!$C$29:$E$37,'Scenario 5'!$H$24,FALSE)*$T132)</f>
        <v>0</v>
      </c>
      <c r="AF132" s="171">
        <f>IF(X132="Retired",0,HLOOKUP(X132,'Fixed - Labor'!$C$29:$E$37,'Scenario 5'!$H$24,FALSE)*$T132)</f>
        <v>0</v>
      </c>
      <c r="AG132" s="171">
        <f>IF(Y132="Retired",0,HLOOKUP(Y132,'Fixed - Labor'!$C$29:$E$37,'Scenario 5'!$H$24,FALSE)*$T132)</f>
        <v>0</v>
      </c>
      <c r="AH132" s="171">
        <f>IF(Z132="Retired",0,HLOOKUP(Z132,'Fixed - Labor'!$C$29:$E$37,'Scenario 5'!$H$24,FALSE)*$T132)</f>
        <v>0</v>
      </c>
      <c r="AJ132" s="175">
        <v>2040</v>
      </c>
      <c r="AK132" s="171">
        <f>HLOOKUP($AJ132,'Fixed - Labor'!$A$21:$AE$24,3,FALSE)</f>
        <v>19554144.888886068</v>
      </c>
      <c r="AL132" s="155" t="str">
        <f t="shared" si="43"/>
        <v>Retired</v>
      </c>
      <c r="AM132" s="155" t="str">
        <f t="shared" si="36"/>
        <v>Retired</v>
      </c>
      <c r="AN132" s="155" t="str">
        <f t="shared" si="37"/>
        <v>Retired</v>
      </c>
      <c r="AO132" s="155" t="str">
        <f t="shared" si="38"/>
        <v>Retired</v>
      </c>
      <c r="AP132" s="155" t="str">
        <f t="shared" si="39"/>
        <v>Retired</v>
      </c>
      <c r="AQ132" s="155" t="str">
        <f t="shared" si="40"/>
        <v>Retired</v>
      </c>
      <c r="AS132" s="175">
        <v>2040</v>
      </c>
      <c r="AT132" s="171">
        <f>IF(AL132="Retired",0,HLOOKUP(AL132,'Fixed - Labor'!$C$29:$E$37,'Scenario 5'!$H$24,FALSE)*$AK132)</f>
        <v>0</v>
      </c>
      <c r="AU132" s="171">
        <f>IF(AM132="Retired",0,HLOOKUP(AM132,'Fixed - Labor'!$C$29:$E$37,'Scenario 5'!$H$24,FALSE)*$AK132)</f>
        <v>0</v>
      </c>
      <c r="AV132" s="171">
        <f>IF(AN132="Retired",0,HLOOKUP(AN132,'Fixed - Labor'!$C$29:$E$37,'Scenario 5'!$H$24,FALSE)*$AK132)</f>
        <v>0</v>
      </c>
      <c r="AW132" s="171">
        <f>IF(AO132="Retired",0,HLOOKUP(AO132,'Fixed - Labor'!$C$29:$E$37,'Scenario 5'!$H$24,FALSE)*$AK132)</f>
        <v>0</v>
      </c>
      <c r="AX132" s="171">
        <f>IF(AP132="Retired",0,HLOOKUP(AP132,'Fixed - Labor'!$C$29:$E$37,'Scenario 5'!$H$24,FALSE)*$AK132)</f>
        <v>0</v>
      </c>
      <c r="AY132" s="171">
        <f>IF(AQ132="Retired",0,HLOOKUP(AQ132,'Fixed - Labor'!$C$29:$E$37,'Scenario 5'!$H$24,FALSE)*$AK132)</f>
        <v>0</v>
      </c>
      <c r="BA132" s="202"/>
      <c r="BB132" s="138"/>
      <c r="BC132" s="138"/>
      <c r="BD132" s="138"/>
      <c r="BE132" s="138"/>
      <c r="BF132" s="138"/>
      <c r="BG132" s="138"/>
      <c r="BI132" s="202"/>
      <c r="BJ132" s="138"/>
      <c r="BK132" s="138"/>
      <c r="BL132" s="138"/>
      <c r="BM132" s="138"/>
      <c r="BN132" s="138"/>
      <c r="BO132" s="138"/>
    </row>
    <row r="133" spans="1:67">
      <c r="A133" s="162"/>
      <c r="B133" s="162"/>
      <c r="C133" s="162"/>
      <c r="D133" s="162"/>
      <c r="E133" s="162"/>
      <c r="F133" s="162"/>
      <c r="G133" s="162"/>
      <c r="H133" s="175">
        <v>2041</v>
      </c>
      <c r="I133" s="171">
        <f t="shared" si="41"/>
        <v>0</v>
      </c>
      <c r="J133" s="171">
        <f t="shared" si="29"/>
        <v>0</v>
      </c>
      <c r="K133" s="171">
        <f t="shared" si="29"/>
        <v>0</v>
      </c>
      <c r="L133" s="171">
        <f t="shared" si="29"/>
        <v>0</v>
      </c>
      <c r="M133" s="171">
        <f t="shared" si="29"/>
        <v>0</v>
      </c>
      <c r="N133" s="171">
        <f t="shared" si="29"/>
        <v>0</v>
      </c>
      <c r="O133" s="162"/>
      <c r="P133" s="162"/>
      <c r="Q133" s="162"/>
      <c r="R133" s="162"/>
      <c r="S133" s="175">
        <v>2041</v>
      </c>
      <c r="T133" s="136">
        <f>HLOOKUP($S133,'Fixed - Labor'!$A$21:$AE$24,2,FALSE)</f>
        <v>9695473.3378179893</v>
      </c>
      <c r="U133" s="155" t="str">
        <f t="shared" si="42"/>
        <v>Retired</v>
      </c>
      <c r="V133" s="155" t="str">
        <f t="shared" si="30"/>
        <v>Retired</v>
      </c>
      <c r="W133" s="155" t="str">
        <f t="shared" si="31"/>
        <v>Retired</v>
      </c>
      <c r="X133" s="155" t="str">
        <f t="shared" si="32"/>
        <v>Retired</v>
      </c>
      <c r="Y133" s="155" t="str">
        <f t="shared" si="33"/>
        <v>Retired</v>
      </c>
      <c r="Z133" s="155" t="str">
        <f t="shared" si="34"/>
        <v>Retired</v>
      </c>
      <c r="AB133" s="175">
        <v>2041</v>
      </c>
      <c r="AC133" s="171">
        <f>IF(U133="Retired",0,HLOOKUP(U133,'Fixed - Labor'!$C$29:$E$37,'Scenario 5'!$H$24,FALSE)*$T133)</f>
        <v>0</v>
      </c>
      <c r="AD133" s="171">
        <f>IF(V133="Retired",0,HLOOKUP(V133,'Fixed - Labor'!$C$29:$E$37,'Scenario 5'!$H$24,FALSE)*$T133)</f>
        <v>0</v>
      </c>
      <c r="AE133" s="171">
        <f>IF(W133="Retired",0,HLOOKUP(W133,'Fixed - Labor'!$C$29:$E$37,'Scenario 5'!$H$24,FALSE)*$T133)</f>
        <v>0</v>
      </c>
      <c r="AF133" s="171">
        <f>IF(X133="Retired",0,HLOOKUP(X133,'Fixed - Labor'!$C$29:$E$37,'Scenario 5'!$H$24,FALSE)*$T133)</f>
        <v>0</v>
      </c>
      <c r="AG133" s="171">
        <f>IF(Y133="Retired",0,HLOOKUP(Y133,'Fixed - Labor'!$C$29:$E$37,'Scenario 5'!$H$24,FALSE)*$T133)</f>
        <v>0</v>
      </c>
      <c r="AH133" s="171">
        <f>IF(Z133="Retired",0,HLOOKUP(Z133,'Fixed - Labor'!$C$29:$E$37,'Scenario 5'!$H$24,FALSE)*$T133)</f>
        <v>0</v>
      </c>
      <c r="AJ133" s="175">
        <v>2041</v>
      </c>
      <c r="AK133" s="171">
        <f>HLOOKUP($AJ133,'Fixed - Labor'!$A$21:$AE$24,3,FALSE)</f>
        <v>19945227.786663789</v>
      </c>
      <c r="AL133" s="155" t="str">
        <f t="shared" si="43"/>
        <v>Retired</v>
      </c>
      <c r="AM133" s="155" t="str">
        <f t="shared" si="36"/>
        <v>Retired</v>
      </c>
      <c r="AN133" s="155" t="str">
        <f t="shared" si="37"/>
        <v>Retired</v>
      </c>
      <c r="AO133" s="155" t="str">
        <f t="shared" si="38"/>
        <v>Retired</v>
      </c>
      <c r="AP133" s="155" t="str">
        <f t="shared" si="39"/>
        <v>Retired</v>
      </c>
      <c r="AQ133" s="155" t="str">
        <f t="shared" si="40"/>
        <v>Retired</v>
      </c>
      <c r="AS133" s="175">
        <v>2041</v>
      </c>
      <c r="AT133" s="171">
        <f>IF(AL133="Retired",0,HLOOKUP(AL133,'Fixed - Labor'!$C$29:$E$37,'Scenario 5'!$H$24,FALSE)*$AK133)</f>
        <v>0</v>
      </c>
      <c r="AU133" s="171">
        <f>IF(AM133="Retired",0,HLOOKUP(AM133,'Fixed - Labor'!$C$29:$E$37,'Scenario 5'!$H$24,FALSE)*$AK133)</f>
        <v>0</v>
      </c>
      <c r="AV133" s="171">
        <f>IF(AN133="Retired",0,HLOOKUP(AN133,'Fixed - Labor'!$C$29:$E$37,'Scenario 5'!$H$24,FALSE)*$AK133)</f>
        <v>0</v>
      </c>
      <c r="AW133" s="171">
        <f>IF(AO133="Retired",0,HLOOKUP(AO133,'Fixed - Labor'!$C$29:$E$37,'Scenario 5'!$H$24,FALSE)*$AK133)</f>
        <v>0</v>
      </c>
      <c r="AX133" s="171">
        <f>IF(AP133="Retired",0,HLOOKUP(AP133,'Fixed - Labor'!$C$29:$E$37,'Scenario 5'!$H$24,FALSE)*$AK133)</f>
        <v>0</v>
      </c>
      <c r="AY133" s="171">
        <f>IF(AQ133="Retired",0,HLOOKUP(AQ133,'Fixed - Labor'!$C$29:$E$37,'Scenario 5'!$H$24,FALSE)*$AK133)</f>
        <v>0</v>
      </c>
      <c r="BA133" s="202"/>
      <c r="BB133" s="138"/>
      <c r="BC133" s="138"/>
      <c r="BD133" s="138"/>
      <c r="BE133" s="138"/>
      <c r="BF133" s="138"/>
      <c r="BG133" s="138"/>
      <c r="BI133" s="202"/>
      <c r="BJ133" s="138"/>
      <c r="BK133" s="138"/>
      <c r="BL133" s="138"/>
      <c r="BM133" s="138"/>
      <c r="BN133" s="138"/>
      <c r="BO133" s="138"/>
    </row>
    <row r="134" spans="1:67">
      <c r="A134" s="162"/>
      <c r="B134" s="162"/>
      <c r="C134" s="162"/>
      <c r="D134" s="162"/>
      <c r="E134" s="162"/>
      <c r="F134" s="162"/>
      <c r="G134" s="162"/>
      <c r="H134" s="175">
        <v>2042</v>
      </c>
      <c r="I134" s="171">
        <f t="shared" si="41"/>
        <v>0</v>
      </c>
      <c r="J134" s="171">
        <f t="shared" si="29"/>
        <v>0</v>
      </c>
      <c r="K134" s="171">
        <f t="shared" si="29"/>
        <v>0</v>
      </c>
      <c r="L134" s="171">
        <f t="shared" si="29"/>
        <v>0</v>
      </c>
      <c r="M134" s="171">
        <f t="shared" si="29"/>
        <v>0</v>
      </c>
      <c r="N134" s="171">
        <f t="shared" si="29"/>
        <v>0</v>
      </c>
      <c r="O134" s="162"/>
      <c r="P134" s="162"/>
      <c r="Q134" s="162"/>
      <c r="R134" s="162"/>
      <c r="S134" s="175">
        <v>2042</v>
      </c>
      <c r="T134" s="136">
        <f>HLOOKUP($S134,'Fixed - Labor'!$A$21:$AE$24,2,FALSE)</f>
        <v>9889382.804574348</v>
      </c>
      <c r="U134" s="155" t="str">
        <f t="shared" si="42"/>
        <v>Retired</v>
      </c>
      <c r="V134" s="155" t="str">
        <f t="shared" si="30"/>
        <v>Retired</v>
      </c>
      <c r="W134" s="155" t="str">
        <f t="shared" si="31"/>
        <v>Retired</v>
      </c>
      <c r="X134" s="155" t="str">
        <f t="shared" si="32"/>
        <v>Retired</v>
      </c>
      <c r="Y134" s="155" t="str">
        <f t="shared" si="33"/>
        <v>Retired</v>
      </c>
      <c r="Z134" s="155" t="str">
        <f t="shared" si="34"/>
        <v>Retired</v>
      </c>
      <c r="AB134" s="175">
        <v>2042</v>
      </c>
      <c r="AC134" s="171">
        <f>IF(U134="Retired",0,HLOOKUP(U134,'Fixed - Labor'!$C$29:$E$37,'Scenario 5'!$H$24,FALSE)*$T134)</f>
        <v>0</v>
      </c>
      <c r="AD134" s="171">
        <f>IF(V134="Retired",0,HLOOKUP(V134,'Fixed - Labor'!$C$29:$E$37,'Scenario 5'!$H$24,FALSE)*$T134)</f>
        <v>0</v>
      </c>
      <c r="AE134" s="171">
        <f>IF(W134="Retired",0,HLOOKUP(W134,'Fixed - Labor'!$C$29:$E$37,'Scenario 5'!$H$24,FALSE)*$T134)</f>
        <v>0</v>
      </c>
      <c r="AF134" s="171">
        <f>IF(X134="Retired",0,HLOOKUP(X134,'Fixed - Labor'!$C$29:$E$37,'Scenario 5'!$H$24,FALSE)*$T134)</f>
        <v>0</v>
      </c>
      <c r="AG134" s="171">
        <f>IF(Y134="Retired",0,HLOOKUP(Y134,'Fixed - Labor'!$C$29:$E$37,'Scenario 5'!$H$24,FALSE)*$T134)</f>
        <v>0</v>
      </c>
      <c r="AH134" s="171">
        <f>IF(Z134="Retired",0,HLOOKUP(Z134,'Fixed - Labor'!$C$29:$E$37,'Scenario 5'!$H$24,FALSE)*$T134)</f>
        <v>0</v>
      </c>
      <c r="AJ134" s="175">
        <v>2042</v>
      </c>
      <c r="AK134" s="171">
        <f>HLOOKUP($AJ134,'Fixed - Labor'!$A$21:$AE$24,3,FALSE)</f>
        <v>20344132.342397064</v>
      </c>
      <c r="AL134" s="155" t="str">
        <f t="shared" si="43"/>
        <v>Retired</v>
      </c>
      <c r="AM134" s="155" t="str">
        <f t="shared" si="36"/>
        <v>Retired</v>
      </c>
      <c r="AN134" s="155" t="str">
        <f t="shared" si="37"/>
        <v>Retired</v>
      </c>
      <c r="AO134" s="155" t="str">
        <f t="shared" si="38"/>
        <v>Retired</v>
      </c>
      <c r="AP134" s="155" t="str">
        <f t="shared" si="39"/>
        <v>Retired</v>
      </c>
      <c r="AQ134" s="155" t="str">
        <f t="shared" si="40"/>
        <v>Retired</v>
      </c>
      <c r="AS134" s="175">
        <v>2042</v>
      </c>
      <c r="AT134" s="171">
        <f>IF(AL134="Retired",0,HLOOKUP(AL134,'Fixed - Labor'!$C$29:$E$37,'Scenario 5'!$H$24,FALSE)*$AK134)</f>
        <v>0</v>
      </c>
      <c r="AU134" s="171">
        <f>IF(AM134="Retired",0,HLOOKUP(AM134,'Fixed - Labor'!$C$29:$E$37,'Scenario 5'!$H$24,FALSE)*$AK134)</f>
        <v>0</v>
      </c>
      <c r="AV134" s="171">
        <f>IF(AN134="Retired",0,HLOOKUP(AN134,'Fixed - Labor'!$C$29:$E$37,'Scenario 5'!$H$24,FALSE)*$AK134)</f>
        <v>0</v>
      </c>
      <c r="AW134" s="171">
        <f>IF(AO134="Retired",0,HLOOKUP(AO134,'Fixed - Labor'!$C$29:$E$37,'Scenario 5'!$H$24,FALSE)*$AK134)</f>
        <v>0</v>
      </c>
      <c r="AX134" s="171">
        <f>IF(AP134="Retired",0,HLOOKUP(AP134,'Fixed - Labor'!$C$29:$E$37,'Scenario 5'!$H$24,FALSE)*$AK134)</f>
        <v>0</v>
      </c>
      <c r="AY134" s="171">
        <f>IF(AQ134="Retired",0,HLOOKUP(AQ134,'Fixed - Labor'!$C$29:$E$37,'Scenario 5'!$H$24,FALSE)*$AK134)</f>
        <v>0</v>
      </c>
      <c r="BA134" s="202"/>
      <c r="BB134" s="138"/>
      <c r="BC134" s="138"/>
      <c r="BD134" s="138"/>
      <c r="BE134" s="138"/>
      <c r="BF134" s="138"/>
      <c r="BG134" s="138"/>
      <c r="BI134" s="202"/>
      <c r="BJ134" s="138"/>
      <c r="BK134" s="138"/>
      <c r="BL134" s="138"/>
      <c r="BM134" s="138"/>
      <c r="BN134" s="138"/>
      <c r="BO134" s="138"/>
    </row>
    <row r="135" spans="1:67">
      <c r="A135" s="162"/>
      <c r="B135" s="162"/>
      <c r="C135" s="162"/>
      <c r="D135" s="162"/>
      <c r="E135" s="162"/>
      <c r="F135" s="162"/>
      <c r="G135" s="162"/>
      <c r="H135" s="175">
        <v>2043</v>
      </c>
      <c r="I135" s="171">
        <f t="shared" si="41"/>
        <v>0</v>
      </c>
      <c r="J135" s="171">
        <f t="shared" si="29"/>
        <v>0</v>
      </c>
      <c r="K135" s="171">
        <f t="shared" si="29"/>
        <v>0</v>
      </c>
      <c r="L135" s="171">
        <f t="shared" si="29"/>
        <v>0</v>
      </c>
      <c r="M135" s="171">
        <f t="shared" si="29"/>
        <v>0</v>
      </c>
      <c r="N135" s="171">
        <f t="shared" si="29"/>
        <v>0</v>
      </c>
      <c r="O135" s="162"/>
      <c r="P135" s="162"/>
      <c r="Q135" s="162"/>
      <c r="R135" s="162"/>
      <c r="S135" s="175">
        <v>2043</v>
      </c>
      <c r="T135" s="136">
        <f>HLOOKUP($S135,'Fixed - Labor'!$A$21:$AE$24,2,FALSE)</f>
        <v>10087170.460665835</v>
      </c>
      <c r="U135" s="155" t="str">
        <f t="shared" si="42"/>
        <v>Retired</v>
      </c>
      <c r="V135" s="155" t="str">
        <f t="shared" si="30"/>
        <v>Retired</v>
      </c>
      <c r="W135" s="155" t="str">
        <f t="shared" si="31"/>
        <v>Retired</v>
      </c>
      <c r="X135" s="155" t="str">
        <f t="shared" si="32"/>
        <v>Retired</v>
      </c>
      <c r="Y135" s="155" t="str">
        <f t="shared" si="33"/>
        <v>Retired</v>
      </c>
      <c r="Z135" s="155" t="str">
        <f t="shared" si="34"/>
        <v>Retired</v>
      </c>
      <c r="AB135" s="175">
        <v>2043</v>
      </c>
      <c r="AC135" s="171">
        <f>IF(U135="Retired",0,HLOOKUP(U135,'Fixed - Labor'!$C$29:$E$37,'Scenario 5'!$H$24,FALSE)*$T135)</f>
        <v>0</v>
      </c>
      <c r="AD135" s="171">
        <f>IF(V135="Retired",0,HLOOKUP(V135,'Fixed - Labor'!$C$29:$E$37,'Scenario 5'!$H$24,FALSE)*$T135)</f>
        <v>0</v>
      </c>
      <c r="AE135" s="171">
        <f>IF(W135="Retired",0,HLOOKUP(W135,'Fixed - Labor'!$C$29:$E$37,'Scenario 5'!$H$24,FALSE)*$T135)</f>
        <v>0</v>
      </c>
      <c r="AF135" s="171">
        <f>IF(X135="Retired",0,HLOOKUP(X135,'Fixed - Labor'!$C$29:$E$37,'Scenario 5'!$H$24,FALSE)*$T135)</f>
        <v>0</v>
      </c>
      <c r="AG135" s="171">
        <f>IF(Y135="Retired",0,HLOOKUP(Y135,'Fixed - Labor'!$C$29:$E$37,'Scenario 5'!$H$24,FALSE)*$T135)</f>
        <v>0</v>
      </c>
      <c r="AH135" s="171">
        <f>IF(Z135="Retired",0,HLOOKUP(Z135,'Fixed - Labor'!$C$29:$E$37,'Scenario 5'!$H$24,FALSE)*$T135)</f>
        <v>0</v>
      </c>
      <c r="AJ135" s="175">
        <v>2043</v>
      </c>
      <c r="AK135" s="171">
        <f>HLOOKUP($AJ135,'Fixed - Labor'!$A$21:$AE$24,3,FALSE)</f>
        <v>20751014.989245005</v>
      </c>
      <c r="AL135" s="155" t="str">
        <f t="shared" si="43"/>
        <v>Retired</v>
      </c>
      <c r="AM135" s="155" t="str">
        <f t="shared" si="36"/>
        <v>Retired</v>
      </c>
      <c r="AN135" s="155" t="str">
        <f t="shared" si="37"/>
        <v>Retired</v>
      </c>
      <c r="AO135" s="155" t="str">
        <f t="shared" si="38"/>
        <v>Retired</v>
      </c>
      <c r="AP135" s="155" t="str">
        <f t="shared" si="39"/>
        <v>Retired</v>
      </c>
      <c r="AQ135" s="155" t="str">
        <f t="shared" si="40"/>
        <v>Retired</v>
      </c>
      <c r="AS135" s="175">
        <v>2043</v>
      </c>
      <c r="AT135" s="171">
        <f>IF(AL135="Retired",0,HLOOKUP(AL135,'Fixed - Labor'!$C$29:$E$37,'Scenario 5'!$H$24,FALSE)*$AK135)</f>
        <v>0</v>
      </c>
      <c r="AU135" s="171">
        <f>IF(AM135="Retired",0,HLOOKUP(AM135,'Fixed - Labor'!$C$29:$E$37,'Scenario 5'!$H$24,FALSE)*$AK135)</f>
        <v>0</v>
      </c>
      <c r="AV135" s="171">
        <f>IF(AN135="Retired",0,HLOOKUP(AN135,'Fixed - Labor'!$C$29:$E$37,'Scenario 5'!$H$24,FALSE)*$AK135)</f>
        <v>0</v>
      </c>
      <c r="AW135" s="171">
        <f>IF(AO135="Retired",0,HLOOKUP(AO135,'Fixed - Labor'!$C$29:$E$37,'Scenario 5'!$H$24,FALSE)*$AK135)</f>
        <v>0</v>
      </c>
      <c r="AX135" s="171">
        <f>IF(AP135="Retired",0,HLOOKUP(AP135,'Fixed - Labor'!$C$29:$E$37,'Scenario 5'!$H$24,FALSE)*$AK135)</f>
        <v>0</v>
      </c>
      <c r="AY135" s="171">
        <f>IF(AQ135="Retired",0,HLOOKUP(AQ135,'Fixed - Labor'!$C$29:$E$37,'Scenario 5'!$H$24,FALSE)*$AK135)</f>
        <v>0</v>
      </c>
      <c r="BA135" s="202"/>
      <c r="BB135" s="138"/>
      <c r="BC135" s="138"/>
      <c r="BD135" s="138"/>
      <c r="BE135" s="138"/>
      <c r="BF135" s="138"/>
      <c r="BG135" s="138"/>
      <c r="BI135" s="202"/>
      <c r="BJ135" s="138"/>
      <c r="BK135" s="138"/>
      <c r="BL135" s="138"/>
      <c r="BM135" s="138"/>
      <c r="BN135" s="138"/>
      <c r="BO135" s="138"/>
    </row>
    <row r="136" spans="1:67">
      <c r="A136" s="162"/>
      <c r="B136" s="162"/>
      <c r="C136" s="162"/>
      <c r="D136" s="162"/>
      <c r="E136" s="162"/>
      <c r="F136" s="162"/>
      <c r="G136" s="162"/>
      <c r="H136" s="175">
        <v>2044</v>
      </c>
      <c r="I136" s="171">
        <f t="shared" si="41"/>
        <v>0</v>
      </c>
      <c r="J136" s="171">
        <f t="shared" si="29"/>
        <v>0</v>
      </c>
      <c r="K136" s="171">
        <f t="shared" si="29"/>
        <v>0</v>
      </c>
      <c r="L136" s="171">
        <f t="shared" si="29"/>
        <v>0</v>
      </c>
      <c r="M136" s="171">
        <f t="shared" si="29"/>
        <v>0</v>
      </c>
      <c r="N136" s="171">
        <f t="shared" si="29"/>
        <v>0</v>
      </c>
      <c r="O136" s="162"/>
      <c r="P136" s="162"/>
      <c r="Q136" s="162"/>
      <c r="R136" s="162"/>
      <c r="S136" s="175">
        <v>2044</v>
      </c>
      <c r="T136" s="136">
        <f>HLOOKUP($S136,'Fixed - Labor'!$A$21:$AE$24,2,FALSE)</f>
        <v>10288913.869879153</v>
      </c>
      <c r="U136" s="155" t="str">
        <f t="shared" si="42"/>
        <v>Retired</v>
      </c>
      <c r="V136" s="155" t="str">
        <f t="shared" si="30"/>
        <v>Retired</v>
      </c>
      <c r="W136" s="155" t="str">
        <f t="shared" si="31"/>
        <v>Retired</v>
      </c>
      <c r="X136" s="155" t="str">
        <f t="shared" si="32"/>
        <v>Retired</v>
      </c>
      <c r="Y136" s="155" t="str">
        <f t="shared" si="33"/>
        <v>Retired</v>
      </c>
      <c r="Z136" s="155" t="str">
        <f t="shared" si="34"/>
        <v>Retired</v>
      </c>
      <c r="AB136" s="175">
        <v>2044</v>
      </c>
      <c r="AC136" s="171">
        <f>IF(U136="Retired",0,HLOOKUP(U136,'Fixed - Labor'!$C$29:$E$37,'Scenario 5'!$H$24,FALSE)*$T136)</f>
        <v>0</v>
      </c>
      <c r="AD136" s="171">
        <f>IF(V136="Retired",0,HLOOKUP(V136,'Fixed - Labor'!$C$29:$E$37,'Scenario 5'!$H$24,FALSE)*$T136)</f>
        <v>0</v>
      </c>
      <c r="AE136" s="171">
        <f>IF(W136="Retired",0,HLOOKUP(W136,'Fixed - Labor'!$C$29:$E$37,'Scenario 5'!$H$24,FALSE)*$T136)</f>
        <v>0</v>
      </c>
      <c r="AF136" s="171">
        <f>IF(X136="Retired",0,HLOOKUP(X136,'Fixed - Labor'!$C$29:$E$37,'Scenario 5'!$H$24,FALSE)*$T136)</f>
        <v>0</v>
      </c>
      <c r="AG136" s="171">
        <f>IF(Y136="Retired",0,HLOOKUP(Y136,'Fixed - Labor'!$C$29:$E$37,'Scenario 5'!$H$24,FALSE)*$T136)</f>
        <v>0</v>
      </c>
      <c r="AH136" s="171">
        <f>IF(Z136="Retired",0,HLOOKUP(Z136,'Fixed - Labor'!$C$29:$E$37,'Scenario 5'!$H$24,FALSE)*$T136)</f>
        <v>0</v>
      </c>
      <c r="AJ136" s="175">
        <v>2044</v>
      </c>
      <c r="AK136" s="171">
        <f>HLOOKUP($AJ136,'Fixed - Labor'!$A$21:$AE$24,3,FALSE)</f>
        <v>21166035.289029907</v>
      </c>
      <c r="AL136" s="155" t="str">
        <f t="shared" si="43"/>
        <v>Retired</v>
      </c>
      <c r="AM136" s="155" t="str">
        <f t="shared" si="36"/>
        <v>Retired</v>
      </c>
      <c r="AN136" s="155" t="str">
        <f t="shared" si="37"/>
        <v>Retired</v>
      </c>
      <c r="AO136" s="155" t="str">
        <f t="shared" si="38"/>
        <v>Retired</v>
      </c>
      <c r="AP136" s="155" t="str">
        <f t="shared" si="39"/>
        <v>Retired</v>
      </c>
      <c r="AQ136" s="155" t="str">
        <f t="shared" si="40"/>
        <v>Retired</v>
      </c>
      <c r="AS136" s="175">
        <v>2044</v>
      </c>
      <c r="AT136" s="171">
        <f>IF(AL136="Retired",0,HLOOKUP(AL136,'Fixed - Labor'!$C$29:$E$37,'Scenario 5'!$H$24,FALSE)*$AK136)</f>
        <v>0</v>
      </c>
      <c r="AU136" s="171">
        <f>IF(AM136="Retired",0,HLOOKUP(AM136,'Fixed - Labor'!$C$29:$E$37,'Scenario 5'!$H$24,FALSE)*$AK136)</f>
        <v>0</v>
      </c>
      <c r="AV136" s="171">
        <f>IF(AN136="Retired",0,HLOOKUP(AN136,'Fixed - Labor'!$C$29:$E$37,'Scenario 5'!$H$24,FALSE)*$AK136)</f>
        <v>0</v>
      </c>
      <c r="AW136" s="171">
        <f>IF(AO136="Retired",0,HLOOKUP(AO136,'Fixed - Labor'!$C$29:$E$37,'Scenario 5'!$H$24,FALSE)*$AK136)</f>
        <v>0</v>
      </c>
      <c r="AX136" s="171">
        <f>IF(AP136="Retired",0,HLOOKUP(AP136,'Fixed - Labor'!$C$29:$E$37,'Scenario 5'!$H$24,FALSE)*$AK136)</f>
        <v>0</v>
      </c>
      <c r="AY136" s="171">
        <f>IF(AQ136="Retired",0,HLOOKUP(AQ136,'Fixed - Labor'!$C$29:$E$37,'Scenario 5'!$H$24,FALSE)*$AK136)</f>
        <v>0</v>
      </c>
      <c r="BA136" s="202"/>
      <c r="BB136" s="138"/>
      <c r="BC136" s="138"/>
      <c r="BD136" s="138"/>
      <c r="BE136" s="138"/>
      <c r="BF136" s="138"/>
      <c r="BG136" s="138"/>
      <c r="BI136" s="202"/>
      <c r="BJ136" s="138"/>
      <c r="BK136" s="138"/>
      <c r="BL136" s="138"/>
      <c r="BM136" s="138"/>
      <c r="BN136" s="138"/>
      <c r="BO136" s="138"/>
    </row>
    <row r="137" spans="1:67">
      <c r="A137" s="162"/>
      <c r="B137" s="162"/>
      <c r="C137" s="162"/>
      <c r="D137" s="162"/>
      <c r="E137" s="162"/>
      <c r="F137" s="162"/>
      <c r="G137" s="162"/>
      <c r="H137" s="176">
        <v>2045</v>
      </c>
      <c r="I137" s="172">
        <f t="shared" si="41"/>
        <v>0</v>
      </c>
      <c r="J137" s="172">
        <f t="shared" si="29"/>
        <v>0</v>
      </c>
      <c r="K137" s="172">
        <f t="shared" si="29"/>
        <v>0</v>
      </c>
      <c r="L137" s="172">
        <f t="shared" si="29"/>
        <v>0</v>
      </c>
      <c r="M137" s="172">
        <f t="shared" si="29"/>
        <v>0</v>
      </c>
      <c r="N137" s="172">
        <f t="shared" si="29"/>
        <v>0</v>
      </c>
      <c r="O137" s="162"/>
      <c r="P137" s="162"/>
      <c r="Q137" s="162"/>
      <c r="R137" s="162"/>
      <c r="S137" s="176">
        <v>2045</v>
      </c>
      <c r="T137" s="137">
        <f>HLOOKUP($S137,'Fixed - Labor'!$A$21:$AE$24,2,FALSE)</f>
        <v>10494692.147276737</v>
      </c>
      <c r="U137" s="157" t="str">
        <f t="shared" si="42"/>
        <v>Retired</v>
      </c>
      <c r="V137" s="157" t="str">
        <f t="shared" si="30"/>
        <v>Retired</v>
      </c>
      <c r="W137" s="157" t="str">
        <f t="shared" si="31"/>
        <v>Retired</v>
      </c>
      <c r="X137" s="157" t="str">
        <f t="shared" si="32"/>
        <v>Retired</v>
      </c>
      <c r="Y137" s="157" t="str">
        <f t="shared" si="33"/>
        <v>Retired</v>
      </c>
      <c r="Z137" s="157" t="str">
        <f t="shared" si="34"/>
        <v>Retired</v>
      </c>
      <c r="AB137" s="176">
        <v>2045</v>
      </c>
      <c r="AC137" s="172">
        <f>IF(U137="Retired",0,HLOOKUP(U137,'Fixed - Labor'!$C$29:$E$37,'Scenario 5'!$H$24,FALSE)*$T137)</f>
        <v>0</v>
      </c>
      <c r="AD137" s="172">
        <f>IF(V137="Retired",0,HLOOKUP(V137,'Fixed - Labor'!$C$29:$E$37,'Scenario 5'!$H$24,FALSE)*$T137)</f>
        <v>0</v>
      </c>
      <c r="AE137" s="172">
        <f>IF(W137="Retired",0,HLOOKUP(W137,'Fixed - Labor'!$C$29:$E$37,'Scenario 5'!$H$24,FALSE)*$T137)</f>
        <v>0</v>
      </c>
      <c r="AF137" s="172">
        <f>IF(X137="Retired",0,HLOOKUP(X137,'Fixed - Labor'!$C$29:$E$37,'Scenario 5'!$H$24,FALSE)*$T137)</f>
        <v>0</v>
      </c>
      <c r="AG137" s="172">
        <f>IF(Y137="Retired",0,HLOOKUP(Y137,'Fixed - Labor'!$C$29:$E$37,'Scenario 5'!$H$24,FALSE)*$T137)</f>
        <v>0</v>
      </c>
      <c r="AH137" s="172">
        <f>IF(Z137="Retired",0,HLOOKUP(Z137,'Fixed - Labor'!$C$29:$E$37,'Scenario 5'!$H$24,FALSE)*$T137)</f>
        <v>0</v>
      </c>
      <c r="AJ137" s="176">
        <v>2045</v>
      </c>
      <c r="AK137" s="172">
        <f>HLOOKUP($AJ137,'Fixed - Labor'!$A$21:$AE$24,3,FALSE)</f>
        <v>21589355.994810507</v>
      </c>
      <c r="AL137" s="157" t="str">
        <f t="shared" si="43"/>
        <v>Retired</v>
      </c>
      <c r="AM137" s="157" t="str">
        <f t="shared" si="36"/>
        <v>Retired</v>
      </c>
      <c r="AN137" s="157" t="str">
        <f t="shared" si="37"/>
        <v>Retired</v>
      </c>
      <c r="AO137" s="157" t="str">
        <f t="shared" si="38"/>
        <v>Retired</v>
      </c>
      <c r="AP137" s="157" t="str">
        <f t="shared" si="39"/>
        <v>Retired</v>
      </c>
      <c r="AQ137" s="157" t="str">
        <f t="shared" si="40"/>
        <v>Retired</v>
      </c>
      <c r="AS137" s="176">
        <v>2045</v>
      </c>
      <c r="AT137" s="171">
        <f>IF(AL137="Retired",0,HLOOKUP(AL137,'Fixed - Labor'!$C$29:$E$37,'Scenario 5'!$H$24,FALSE)*$AK137)</f>
        <v>0</v>
      </c>
      <c r="AU137" s="171">
        <f>IF(AM137="Retired",0,HLOOKUP(AM137,'Fixed - Labor'!$C$29:$E$37,'Scenario 5'!$H$24,FALSE)*$AK137)</f>
        <v>0</v>
      </c>
      <c r="AV137" s="171">
        <f>IF(AN137="Retired",0,HLOOKUP(AN137,'Fixed - Labor'!$C$29:$E$37,'Scenario 5'!$H$24,FALSE)*$AK137)</f>
        <v>0</v>
      </c>
      <c r="AW137" s="171">
        <f>IF(AO137="Retired",0,HLOOKUP(AO137,'Fixed - Labor'!$C$29:$E$37,'Scenario 5'!$H$24,FALSE)*$AK137)</f>
        <v>0</v>
      </c>
      <c r="AX137" s="171">
        <f>IF(AP137="Retired",0,HLOOKUP(AP137,'Fixed - Labor'!$C$29:$E$37,'Scenario 5'!$H$24,FALSE)*$AK137)</f>
        <v>0</v>
      </c>
      <c r="AY137" s="171">
        <f>IF(AQ137="Retired",0,HLOOKUP(AQ137,'Fixed - Labor'!$C$29:$E$37,'Scenario 5'!$H$24,FALSE)*$AK137)</f>
        <v>0</v>
      </c>
      <c r="BA137" s="202"/>
      <c r="BB137" s="138"/>
      <c r="BC137" s="138"/>
      <c r="BD137" s="138"/>
      <c r="BE137" s="138"/>
      <c r="BF137" s="138"/>
      <c r="BG137" s="138"/>
      <c r="BI137" s="202"/>
      <c r="BJ137" s="138"/>
      <c r="BK137" s="138"/>
      <c r="BL137" s="138"/>
      <c r="BM137" s="138"/>
      <c r="BN137" s="138"/>
      <c r="BO137" s="138"/>
    </row>
    <row r="138" spans="1:67">
      <c r="A138" s="162"/>
      <c r="B138" s="162"/>
      <c r="C138" s="162"/>
      <c r="D138" s="162"/>
      <c r="E138" s="162"/>
      <c r="F138" s="162"/>
      <c r="G138" s="162"/>
      <c r="H138" s="188" t="s">
        <v>26</v>
      </c>
      <c r="I138" s="187">
        <f t="shared" ref="I138:N138" si="44">SUM(I109:I137)</f>
        <v>206244498.22760946</v>
      </c>
      <c r="J138" s="187">
        <f t="shared" si="44"/>
        <v>193509743.70304939</v>
      </c>
      <c r="K138" s="187">
        <f t="shared" si="44"/>
        <v>143830465.6826109</v>
      </c>
      <c r="L138" s="187">
        <f t="shared" si="44"/>
        <v>94207169.684455201</v>
      </c>
      <c r="M138" s="187">
        <f t="shared" si="44"/>
        <v>203459727.03992254</v>
      </c>
      <c r="N138" s="187">
        <f t="shared" si="44"/>
        <v>0</v>
      </c>
      <c r="O138" s="162"/>
      <c r="P138" s="162"/>
      <c r="Q138" s="162"/>
      <c r="R138" s="162"/>
    </row>
    <row r="139" spans="1:67">
      <c r="A139" s="162"/>
      <c r="B139" s="162"/>
      <c r="C139" s="162"/>
      <c r="D139" s="162"/>
      <c r="E139" s="162"/>
      <c r="F139" s="162"/>
      <c r="G139" s="162"/>
      <c r="H139" s="162"/>
      <c r="I139" s="162"/>
      <c r="J139" s="162"/>
      <c r="K139" s="162"/>
      <c r="L139" s="162"/>
      <c r="M139" s="162"/>
      <c r="N139" s="162"/>
      <c r="O139" s="162"/>
      <c r="P139" s="162"/>
      <c r="Q139" s="162"/>
      <c r="R139" s="162"/>
      <c r="S139" s="181" t="s">
        <v>111</v>
      </c>
    </row>
    <row r="140" spans="1:67">
      <c r="A140" s="162"/>
      <c r="B140" s="162"/>
      <c r="C140" s="162"/>
      <c r="D140" s="162"/>
      <c r="E140" s="162"/>
      <c r="F140" s="162"/>
      <c r="G140" s="162"/>
      <c r="H140" s="162"/>
      <c r="I140" s="162"/>
      <c r="J140" s="162"/>
      <c r="K140" s="162"/>
      <c r="L140" s="162"/>
      <c r="M140" s="162"/>
      <c r="N140" s="162"/>
      <c r="O140" s="162"/>
      <c r="P140" s="162"/>
      <c r="Q140" s="162"/>
      <c r="R140" s="162"/>
    </row>
    <row r="141" spans="1:67">
      <c r="A141" s="162"/>
      <c r="B141" s="183" t="s">
        <v>365</v>
      </c>
      <c r="C141" s="162"/>
      <c r="D141" s="162"/>
      <c r="E141" s="162"/>
      <c r="F141" s="162"/>
      <c r="G141" s="162"/>
      <c r="H141" s="162"/>
      <c r="I141" s="162"/>
      <c r="J141" s="162"/>
      <c r="K141" s="162"/>
      <c r="L141" s="162"/>
      <c r="M141" s="162"/>
      <c r="N141" s="162"/>
      <c r="O141" s="162"/>
      <c r="P141" s="162"/>
      <c r="Q141" s="162"/>
      <c r="R141" s="162"/>
      <c r="S141" s="179" t="s">
        <v>52</v>
      </c>
      <c r="AB141" s="179" t="s">
        <v>118</v>
      </c>
      <c r="AJ141" s="179" t="s">
        <v>54</v>
      </c>
      <c r="AS141" s="179" t="s">
        <v>119</v>
      </c>
      <c r="BA141" s="179"/>
      <c r="BI141" s="179"/>
    </row>
    <row r="142" spans="1:67">
      <c r="A142" s="162"/>
      <c r="B142" s="162"/>
      <c r="C142" s="162"/>
      <c r="D142" s="162"/>
      <c r="E142" s="162"/>
      <c r="F142" s="162"/>
      <c r="G142" s="162"/>
      <c r="H142" s="162"/>
      <c r="I142" s="162"/>
      <c r="J142" s="162"/>
      <c r="K142" s="162"/>
      <c r="L142" s="162"/>
      <c r="M142" s="162"/>
      <c r="N142" s="162"/>
      <c r="O142" s="162"/>
      <c r="P142" s="162"/>
      <c r="Q142" s="162"/>
      <c r="R142" s="162"/>
    </row>
    <row r="143" spans="1:67">
      <c r="A143" s="162"/>
      <c r="B143" s="162"/>
      <c r="C143" s="162"/>
      <c r="D143" s="162"/>
      <c r="E143" s="162"/>
      <c r="F143" s="162"/>
      <c r="G143" s="162"/>
      <c r="H143" s="163" t="s">
        <v>33</v>
      </c>
      <c r="I143" s="163">
        <f t="shared" ref="I143:N143" si="45">I108</f>
        <v>5</v>
      </c>
      <c r="J143" s="163" t="str">
        <f t="shared" si="45"/>
        <v>5A</v>
      </c>
      <c r="K143" s="163" t="str">
        <f t="shared" si="45"/>
        <v>5B</v>
      </c>
      <c r="L143" s="163" t="str">
        <f t="shared" si="45"/>
        <v>5C</v>
      </c>
      <c r="M143" s="163" t="str">
        <f t="shared" si="45"/>
        <v>5D</v>
      </c>
      <c r="N143" s="163" t="str">
        <f t="shared" si="45"/>
        <v>5E</v>
      </c>
      <c r="O143" s="162"/>
      <c r="P143" s="162"/>
      <c r="Q143" s="162"/>
      <c r="R143" s="162"/>
      <c r="S143" s="163" t="s">
        <v>33</v>
      </c>
      <c r="T143" s="201" t="s">
        <v>27</v>
      </c>
      <c r="U143" s="163">
        <f t="shared" ref="U143:Z143" si="46">U108</f>
        <v>5</v>
      </c>
      <c r="V143" s="163" t="str">
        <f t="shared" si="46"/>
        <v>5A</v>
      </c>
      <c r="W143" s="163" t="str">
        <f t="shared" si="46"/>
        <v>5B</v>
      </c>
      <c r="X143" s="163" t="str">
        <f t="shared" si="46"/>
        <v>5C</v>
      </c>
      <c r="Y143" s="163" t="str">
        <f t="shared" si="46"/>
        <v>5D</v>
      </c>
      <c r="Z143" s="163" t="str">
        <f t="shared" si="46"/>
        <v>5E</v>
      </c>
      <c r="AB143" s="163" t="s">
        <v>33</v>
      </c>
      <c r="AC143" s="163">
        <f>U143</f>
        <v>5</v>
      </c>
      <c r="AD143" s="163" t="str">
        <f t="shared" ref="AD143:AH143" si="47">V143</f>
        <v>5A</v>
      </c>
      <c r="AE143" s="163" t="str">
        <f t="shared" si="47"/>
        <v>5B</v>
      </c>
      <c r="AF143" s="163" t="str">
        <f t="shared" si="47"/>
        <v>5C</v>
      </c>
      <c r="AG143" s="200" t="str">
        <f t="shared" si="47"/>
        <v>5D</v>
      </c>
      <c r="AH143" s="163" t="str">
        <f t="shared" si="47"/>
        <v>5E</v>
      </c>
      <c r="AJ143" s="163" t="s">
        <v>33</v>
      </c>
      <c r="AK143" s="201" t="s">
        <v>27</v>
      </c>
      <c r="AL143" s="163">
        <f t="shared" ref="AL143:AQ143" si="48">AL108</f>
        <v>5</v>
      </c>
      <c r="AM143" s="163" t="str">
        <f t="shared" si="48"/>
        <v>5A</v>
      </c>
      <c r="AN143" s="163" t="str">
        <f t="shared" si="48"/>
        <v>5B</v>
      </c>
      <c r="AO143" s="163" t="str">
        <f t="shared" si="48"/>
        <v>5C</v>
      </c>
      <c r="AP143" s="163" t="str">
        <f t="shared" si="48"/>
        <v>5D</v>
      </c>
      <c r="AQ143" s="163" t="str">
        <f t="shared" si="48"/>
        <v>5E</v>
      </c>
      <c r="AS143" s="163" t="s">
        <v>33</v>
      </c>
      <c r="AT143" s="163">
        <f>AL143</f>
        <v>5</v>
      </c>
      <c r="AU143" s="163" t="str">
        <f t="shared" ref="AU143:AY143" si="49">AM143</f>
        <v>5A</v>
      </c>
      <c r="AV143" s="163" t="str">
        <f t="shared" si="49"/>
        <v>5B</v>
      </c>
      <c r="AW143" s="163" t="str">
        <f t="shared" si="49"/>
        <v>5C</v>
      </c>
      <c r="AX143" s="200" t="str">
        <f t="shared" si="49"/>
        <v>5D</v>
      </c>
      <c r="AY143" s="163" t="str">
        <f t="shared" si="49"/>
        <v>5E</v>
      </c>
      <c r="BA143" s="202"/>
      <c r="BB143" s="138"/>
      <c r="BC143" s="138"/>
      <c r="BD143" s="138"/>
      <c r="BE143" s="138"/>
      <c r="BF143" s="138"/>
      <c r="BG143" s="138"/>
      <c r="BI143" s="202"/>
      <c r="BJ143" s="138"/>
      <c r="BK143" s="138"/>
      <c r="BL143" s="138"/>
      <c r="BM143" s="138"/>
      <c r="BN143" s="138"/>
      <c r="BO143" s="138"/>
    </row>
    <row r="144" spans="1:67">
      <c r="A144" s="162"/>
      <c r="B144" s="162"/>
      <c r="C144" s="162"/>
      <c r="D144" s="162"/>
      <c r="E144" s="162"/>
      <c r="F144" s="162"/>
      <c r="G144" s="162"/>
      <c r="H144" s="174">
        <v>2017</v>
      </c>
      <c r="I144" s="171">
        <f t="shared" ref="I144:N172" si="50">AC144+AT144</f>
        <v>10696150.390000001</v>
      </c>
      <c r="J144" s="171">
        <f t="shared" si="50"/>
        <v>10696150.390000001</v>
      </c>
      <c r="K144" s="171">
        <f t="shared" si="50"/>
        <v>10696150.390000001</v>
      </c>
      <c r="L144" s="171">
        <f t="shared" si="50"/>
        <v>10696150.390000001</v>
      </c>
      <c r="M144" s="171">
        <f t="shared" si="50"/>
        <v>10696150.390000001</v>
      </c>
      <c r="N144" s="171">
        <f t="shared" si="50"/>
        <v>0</v>
      </c>
      <c r="O144" s="162"/>
      <c r="P144" s="162"/>
      <c r="Q144" s="162"/>
      <c r="R144" s="162"/>
      <c r="S144" s="174">
        <v>2017</v>
      </c>
      <c r="T144" s="132">
        <f>HLOOKUP($S144,'Fixed - Other'!$A$61:$AE$64,2,FALSE)</f>
        <v>4605762.357934</v>
      </c>
      <c r="U144" s="171">
        <f>IF($K$14="",$T144,IF($K$14&gt;$S144,$T144,VLOOKUP($C6,'Fixed - Other'!$A$69:$C$77,3,FALSE)*$T144))</f>
        <v>4605762.357934</v>
      </c>
      <c r="V144" s="171">
        <f>IF($K$15="",$T144,IF($K$15&gt;$S144,$T144,VLOOKUP($C6,'Fixed - Other'!$A$69:$C$77,3,FALSE)*$T144))</f>
        <v>4605762.357934</v>
      </c>
      <c r="W144" s="171">
        <f>IF($K$16="",$T144,IF($K$16&gt;$S144,$T144,VLOOKUP($C6,'Fixed - Other'!$A$69:$C$77,3,FALSE)*$T144))</f>
        <v>4605762.357934</v>
      </c>
      <c r="X144" s="171">
        <f>IF($K$17="",$T144,IF($K$17&gt;$S144,$T144,VLOOKUP($C6,'Fixed - Other'!$A$69:$C$77,3,FALSE)*$T144))</f>
        <v>4605762.357934</v>
      </c>
      <c r="Y144" s="171">
        <f>IF($K$18="",$T144,IF($K$18&gt;$S144,$T144,VLOOKUP($C6,'Fixed - Other'!$A$69:$C$77,3,FALSE)*$T144))</f>
        <v>4605762.357934</v>
      </c>
      <c r="Z144" s="171">
        <f>IF($K$19="",$T144,IF($K$19&gt;$S144,$T144,VLOOKUP($C6,'Fixed - Other'!$A$69:$C$77,3,FALSE)*$T144))</f>
        <v>4605762.357934</v>
      </c>
      <c r="AB144" s="174">
        <v>2017</v>
      </c>
      <c r="AC144" s="171">
        <f t="shared" ref="AC144:AC172" si="51">IF($AB144&gt;$I$14,0,U144)</f>
        <v>4605762.357934</v>
      </c>
      <c r="AD144" s="171">
        <f t="shared" ref="AD144:AD172" si="52">IF($AB144&gt;$I$15,0,V144)</f>
        <v>4605762.357934</v>
      </c>
      <c r="AE144" s="171">
        <f t="shared" ref="AE144:AE172" si="53">IF($AB144&gt;$I$16,0,W144)</f>
        <v>4605762.357934</v>
      </c>
      <c r="AF144" s="171">
        <f t="shared" ref="AF144:AF172" si="54">IF($AB144&gt;$I$17,0,X144)</f>
        <v>4605762.357934</v>
      </c>
      <c r="AG144" s="136">
        <f t="shared" ref="AG144:AG172" si="55">IF($AB144&gt;$I$18,0,Y144)</f>
        <v>4605762.357934</v>
      </c>
      <c r="AH144" s="171">
        <f t="shared" ref="AH144:AH172" si="56">IF($AB144&gt;$I$19,0,Z144)</f>
        <v>0</v>
      </c>
      <c r="AJ144" s="174">
        <v>2017</v>
      </c>
      <c r="AK144" s="132">
        <f>HLOOKUP($S144,'Fixed - Other'!$A$61:$AE$64,3,FALSE)</f>
        <v>6090388.0320660006</v>
      </c>
      <c r="AL144" s="171">
        <f>IF($K$14="",$AK144,IF($K$14&gt;$AJ144,$AK144,VLOOKUP($C6,'Fixed - Other'!$A$69:$C$77,3,FALSE)*$AK144))</f>
        <v>6090388.0320660006</v>
      </c>
      <c r="AM144" s="171">
        <f>IF($K$15="",$AK144,IF($K$15&gt;$AJ144,$AK144,VLOOKUP($C6,'Fixed - Other'!$A$69:$C$77,3,FALSE)*$AK144))</f>
        <v>6090388.0320660006</v>
      </c>
      <c r="AN144" s="171">
        <f>IF($K$16="",$AK144,IF($K$16&gt;$AJ144,$AK144,VLOOKUP($C6,'Fixed - Other'!$A$69:$C$77,3,FALSE)*$AK144))</f>
        <v>6090388.0320660006</v>
      </c>
      <c r="AO144" s="171">
        <f>IF($K$17="",$AK144,IF($K$17&gt;$AJ144,$AK144,VLOOKUP($C6,'Fixed - Other'!$A$69:$C$77,3,FALSE)*$AK144))</f>
        <v>6090388.0320660006</v>
      </c>
      <c r="AP144" s="171">
        <f>IF($K$18="",$AK144,IF($K$18&gt;$AJ144,$AK144,VLOOKUP($C6,'Fixed - Other'!$A$69:$C$77,3,FALSE)*$AK144))</f>
        <v>6090388.0320660006</v>
      </c>
      <c r="AQ144" s="171">
        <f>IF($K$19="",$AK144,IF($K$19&gt;$AJ144,$AK144,VLOOKUP($C6,'Fixed - Other'!$A$69:$C$77,3,FALSE)*$AK144))</f>
        <v>6090388.0320660006</v>
      </c>
      <c r="AS144" s="174">
        <v>2017</v>
      </c>
      <c r="AT144" s="171">
        <f t="shared" ref="AT144:AT172" si="57">IF($AS144&gt;$J$14,0,AL144)</f>
        <v>6090388.0320660006</v>
      </c>
      <c r="AU144" s="171">
        <f t="shared" ref="AU144:AU172" si="58">IF($AS144&gt;$J$15,0,AM144)</f>
        <v>6090388.0320660006</v>
      </c>
      <c r="AV144" s="171">
        <f t="shared" ref="AV144:AV172" si="59">IF($AS144&gt;$J$16,0,AN144)</f>
        <v>6090388.0320660006</v>
      </c>
      <c r="AW144" s="171">
        <f t="shared" ref="AW144:AW172" si="60">IF($AS144&gt;$J$17,0,AO144)</f>
        <v>6090388.0320660006</v>
      </c>
      <c r="AX144" s="136">
        <f t="shared" ref="AX144:AX172" si="61">IF($AS144&gt;$J$18,0,AP144)</f>
        <v>6090388.0320660006</v>
      </c>
      <c r="AY144" s="171">
        <f t="shared" ref="AY144:AY172" si="62">IF($AS144&gt;$J$19,0,AQ144)</f>
        <v>0</v>
      </c>
      <c r="BA144" s="202"/>
      <c r="BB144" s="138"/>
      <c r="BC144" s="138"/>
      <c r="BD144" s="138"/>
      <c r="BE144" s="138"/>
      <c r="BF144" s="138"/>
      <c r="BG144" s="138"/>
      <c r="BI144" s="202"/>
      <c r="BJ144" s="138"/>
      <c r="BK144" s="138"/>
      <c r="BL144" s="138"/>
      <c r="BM144" s="138"/>
      <c r="BN144" s="138"/>
      <c r="BO144" s="138"/>
    </row>
    <row r="145" spans="1:67">
      <c r="A145" s="162"/>
      <c r="B145" s="162"/>
      <c r="C145" s="162"/>
      <c r="D145" s="162"/>
      <c r="E145" s="162"/>
      <c r="F145" s="162"/>
      <c r="G145" s="162"/>
      <c r="H145" s="175">
        <v>2018</v>
      </c>
      <c r="I145" s="171">
        <f t="shared" si="50"/>
        <v>5367796.9800000004</v>
      </c>
      <c r="J145" s="171">
        <f t="shared" si="50"/>
        <v>10735593.960000001</v>
      </c>
      <c r="K145" s="171">
        <f t="shared" si="50"/>
        <v>10735593.960000001</v>
      </c>
      <c r="L145" s="171">
        <f t="shared" si="50"/>
        <v>5367796.9800000004</v>
      </c>
      <c r="M145" s="171">
        <f t="shared" si="50"/>
        <v>10735593.960000001</v>
      </c>
      <c r="N145" s="171">
        <f t="shared" si="50"/>
        <v>0</v>
      </c>
      <c r="O145" s="162"/>
      <c r="P145" s="162"/>
      <c r="Q145" s="162"/>
      <c r="R145" s="162"/>
      <c r="S145" s="175">
        <v>2018</v>
      </c>
      <c r="T145" s="196">
        <f>HLOOKUP($S145,'Fixed - Other'!$A$61:$AE$64,2,FALSE)</f>
        <v>4622746.759176</v>
      </c>
      <c r="U145" s="171">
        <f>IF($K$14="",$T145,IF($K$14&gt;$S145,$T145,VLOOKUP($C6,'Fixed - Other'!$A$69:$C$77,3,FALSE)*$T145))</f>
        <v>2311373.379588</v>
      </c>
      <c r="V145" s="171">
        <f>IF($K$15="",$T145,IF($K$15&gt;$S145,$T145,VLOOKUP($C6,'Fixed - Other'!$A$69:$C$77,3,FALSE)*$T145))</f>
        <v>4622746.759176</v>
      </c>
      <c r="W145" s="171">
        <f>IF($K$16="",$T145,IF($K$16&gt;$S145,$T145,VLOOKUP($C6,'Fixed - Other'!$A$69:$C$77,3,FALSE)*$T145))</f>
        <v>4622746.759176</v>
      </c>
      <c r="X145" s="171">
        <f>IF($K$17="",$T145,IF($K$17&gt;$S145,$T145,VLOOKUP($C6,'Fixed - Other'!$A$69:$C$77,3,FALSE)*$T145))</f>
        <v>2311373.379588</v>
      </c>
      <c r="Y145" s="171">
        <f>IF($K$18="",$T145,IF($K$18&gt;$S145,$T145,VLOOKUP($C6,'Fixed - Other'!$A$69:$C$77,3,FALSE)*$T145))</f>
        <v>4622746.759176</v>
      </c>
      <c r="Z145" s="171">
        <f>IF($K$19="",$T145,IF($K$19&gt;$S145,$T145,VLOOKUP($C6,'Fixed - Other'!$A$69:$C$77,3,FALSE)*$T145))</f>
        <v>4622746.759176</v>
      </c>
      <c r="AB145" s="175">
        <v>2018</v>
      </c>
      <c r="AC145" s="171">
        <f t="shared" si="51"/>
        <v>2311373.379588</v>
      </c>
      <c r="AD145" s="171">
        <f t="shared" si="52"/>
        <v>4622746.759176</v>
      </c>
      <c r="AE145" s="171">
        <f t="shared" si="53"/>
        <v>4622746.759176</v>
      </c>
      <c r="AF145" s="171">
        <f t="shared" si="54"/>
        <v>2311373.379588</v>
      </c>
      <c r="AG145" s="136">
        <f t="shared" si="55"/>
        <v>4622746.759176</v>
      </c>
      <c r="AH145" s="171">
        <f t="shared" si="56"/>
        <v>0</v>
      </c>
      <c r="AJ145" s="175">
        <v>2018</v>
      </c>
      <c r="AK145" s="196">
        <f>HLOOKUP($S145,'Fixed - Other'!$A$61:$AE$64,3,FALSE)</f>
        <v>6112847.2008240009</v>
      </c>
      <c r="AL145" s="171">
        <f>IF($K$14="",$AK145,IF($K$14&gt;$AJ145,$AK145,VLOOKUP($C6,'Fixed - Other'!$A$69:$C$77,3,FALSE)*$AK145))</f>
        <v>3056423.6004120004</v>
      </c>
      <c r="AM145" s="171">
        <f>IF($K$15="",$AK145,IF($K$15&gt;$AJ145,$AK145,VLOOKUP($C6,'Fixed - Other'!$A$69:$C$77,3,FALSE)*$AK145))</f>
        <v>6112847.2008240009</v>
      </c>
      <c r="AN145" s="171">
        <f>IF($K$16="",$AK145,IF($K$16&gt;$AJ145,$AK145,VLOOKUP($C6,'Fixed - Other'!$A$69:$C$77,3,FALSE)*$AK145))</f>
        <v>6112847.2008240009</v>
      </c>
      <c r="AO145" s="171">
        <f>IF($K$17="",$AK145,IF($K$17&gt;$AJ145,$AK145,VLOOKUP($C6,'Fixed - Other'!$A$69:$C$77,3,FALSE)*$AK145))</f>
        <v>3056423.6004120004</v>
      </c>
      <c r="AP145" s="171">
        <f>IF($K$18="",$AK145,IF($K$18&gt;$AJ145,$AK145,VLOOKUP($C6,'Fixed - Other'!$A$69:$C$77,3,FALSE)*$AK145))</f>
        <v>6112847.2008240009</v>
      </c>
      <c r="AQ145" s="171">
        <f>IF($K$19="",$AK145,IF($K$19&gt;$AJ145,$AK145,VLOOKUP($C6,'Fixed - Other'!$A$69:$C$77,3,FALSE)*$AK145))</f>
        <v>6112847.2008240009</v>
      </c>
      <c r="AS145" s="175">
        <v>2018</v>
      </c>
      <c r="AT145" s="171">
        <f t="shared" si="57"/>
        <v>3056423.6004120004</v>
      </c>
      <c r="AU145" s="171">
        <f t="shared" si="58"/>
        <v>6112847.2008240009</v>
      </c>
      <c r="AV145" s="171">
        <f t="shared" si="59"/>
        <v>6112847.2008240009</v>
      </c>
      <c r="AW145" s="171">
        <f t="shared" si="60"/>
        <v>3056423.6004120004</v>
      </c>
      <c r="AX145" s="136">
        <f t="shared" si="61"/>
        <v>6112847.2008240009</v>
      </c>
      <c r="AY145" s="171">
        <f t="shared" si="62"/>
        <v>0</v>
      </c>
      <c r="BA145" s="202"/>
      <c r="BB145" s="138"/>
      <c r="BC145" s="138"/>
      <c r="BD145" s="138"/>
      <c r="BE145" s="138"/>
      <c r="BF145" s="138"/>
      <c r="BG145" s="138"/>
      <c r="BI145" s="202"/>
      <c r="BJ145" s="138"/>
      <c r="BK145" s="138"/>
      <c r="BL145" s="138"/>
      <c r="BM145" s="138"/>
      <c r="BN145" s="138"/>
      <c r="BO145" s="138"/>
    </row>
    <row r="146" spans="1:67">
      <c r="A146" s="162"/>
      <c r="B146" s="162"/>
      <c r="C146" s="162"/>
      <c r="D146" s="162"/>
      <c r="E146" s="162"/>
      <c r="F146" s="162"/>
      <c r="G146" s="162"/>
      <c r="H146" s="175">
        <v>2019</v>
      </c>
      <c r="I146" s="171">
        <f t="shared" si="50"/>
        <v>4067414.55</v>
      </c>
      <c r="J146" s="171">
        <f t="shared" si="50"/>
        <v>8134829.0999999996</v>
      </c>
      <c r="K146" s="171">
        <f t="shared" si="50"/>
        <v>8134829.0999999996</v>
      </c>
      <c r="L146" s="171">
        <f t="shared" si="50"/>
        <v>4067414.55</v>
      </c>
      <c r="M146" s="171">
        <f t="shared" si="50"/>
        <v>8134829.0999999996</v>
      </c>
      <c r="N146" s="171">
        <f t="shared" si="50"/>
        <v>0</v>
      </c>
      <c r="O146" s="314">
        <f>I146*0.25</f>
        <v>1016853.6375</v>
      </c>
      <c r="P146" s="162"/>
      <c r="Q146" s="162"/>
      <c r="R146" s="162"/>
      <c r="S146" s="175">
        <v>2019</v>
      </c>
      <c r="T146" s="196">
        <f>HLOOKUP($S146,'Fixed - Other'!$A$61:$AE$64,2,FALSE)</f>
        <v>3502857.4104599999</v>
      </c>
      <c r="U146" s="171">
        <f>IF($K$14="",$T146,IF($K$14&gt;$S146,$T146,VLOOKUP($C6,'Fixed - Other'!$A$69:$C$77,3,FALSE)*$T146))</f>
        <v>1751428.70523</v>
      </c>
      <c r="V146" s="171">
        <f>IF($K$15="",$T146,IF($K$15&gt;$S146,$T146,VLOOKUP($C6,'Fixed - Other'!$A$69:$C$77,3,FALSE)*$T146))</f>
        <v>3502857.4104599999</v>
      </c>
      <c r="W146" s="171">
        <f>IF($K$16="",$T146,IF($K$16&gt;$S146,$T146,VLOOKUP($C6,'Fixed - Other'!$A$69:$C$77,3,FALSE)*$T146))</f>
        <v>3502857.4104599999</v>
      </c>
      <c r="X146" s="171">
        <f>IF($K$17="",$T146,IF($K$17&gt;$S146,$T146,VLOOKUP($C6,'Fixed - Other'!$A$69:$C$77,3,FALSE)*$T146))</f>
        <v>1751428.70523</v>
      </c>
      <c r="Y146" s="171">
        <f>IF($K$18="",$T146,IF($K$18&gt;$S146,$T146,VLOOKUP($C6,'Fixed - Other'!$A$69:$C$77,3,FALSE)*$T146))</f>
        <v>3502857.4104599999</v>
      </c>
      <c r="Z146" s="171">
        <f>IF($K$19="",$T146,IF($K$19&gt;$S146,$T146,VLOOKUP($C6,'Fixed - Other'!$A$69:$C$77,3,FALSE)*$T146))</f>
        <v>3502857.4104599999</v>
      </c>
      <c r="AB146" s="175">
        <v>2019</v>
      </c>
      <c r="AC146" s="171">
        <f t="shared" si="51"/>
        <v>1751428.70523</v>
      </c>
      <c r="AD146" s="171">
        <f t="shared" si="52"/>
        <v>3502857.4104599999</v>
      </c>
      <c r="AE146" s="171">
        <f t="shared" si="53"/>
        <v>3502857.4104599999</v>
      </c>
      <c r="AF146" s="171">
        <f t="shared" si="54"/>
        <v>1751428.70523</v>
      </c>
      <c r="AG146" s="136">
        <f t="shared" si="55"/>
        <v>3502857.4104599999</v>
      </c>
      <c r="AH146" s="171">
        <f t="shared" si="56"/>
        <v>0</v>
      </c>
      <c r="AJ146" s="175">
        <v>2019</v>
      </c>
      <c r="AK146" s="196">
        <f>HLOOKUP($S146,'Fixed - Other'!$A$61:$AE$64,3,FALSE)</f>
        <v>4631971.6895399997</v>
      </c>
      <c r="AL146" s="171">
        <f>IF($K$14="",$AK146,IF($K$14&gt;$AJ146,$AK146,VLOOKUP($C6,'Fixed - Other'!$A$69:$C$77,3,FALSE)*$AK146))</f>
        <v>2315985.8447699999</v>
      </c>
      <c r="AM146" s="171">
        <f>IF($K$15="",$AK146,IF($K$15&gt;$AJ146,$AK146,VLOOKUP($C6,'Fixed - Other'!$A$69:$C$77,3,FALSE)*$AK146))</f>
        <v>4631971.6895399997</v>
      </c>
      <c r="AN146" s="171">
        <f>IF($K$16="",$AK146,IF($K$16&gt;$AJ146,$AK146,VLOOKUP($C6,'Fixed - Other'!$A$69:$C$77,3,FALSE)*$AK146))</f>
        <v>4631971.6895399997</v>
      </c>
      <c r="AO146" s="171">
        <f>IF($K$17="",$AK146,IF($K$17&gt;$AJ146,$AK146,VLOOKUP($C6,'Fixed - Other'!$A$69:$C$77,3,FALSE)*$AK146))</f>
        <v>2315985.8447699999</v>
      </c>
      <c r="AP146" s="171">
        <f>IF($K$18="",$AK146,IF($K$18&gt;$AJ146,$AK146,VLOOKUP($C6,'Fixed - Other'!$A$69:$C$77,3,FALSE)*$AK146))</f>
        <v>4631971.6895399997</v>
      </c>
      <c r="AQ146" s="171">
        <f>IF($K$19="",$AK146,IF($K$19&gt;$AJ146,$AK146,VLOOKUP($C6,'Fixed - Other'!$A$69:$C$77,3,FALSE)*$AK146))</f>
        <v>4631971.6895399997</v>
      </c>
      <c r="AS146" s="175">
        <v>2019</v>
      </c>
      <c r="AT146" s="171">
        <f t="shared" si="57"/>
        <v>2315985.8447699999</v>
      </c>
      <c r="AU146" s="171">
        <f t="shared" si="58"/>
        <v>4631971.6895399997</v>
      </c>
      <c r="AV146" s="171">
        <f t="shared" si="59"/>
        <v>4631971.6895399997</v>
      </c>
      <c r="AW146" s="171">
        <f t="shared" si="60"/>
        <v>2315985.8447699999</v>
      </c>
      <c r="AX146" s="136">
        <f t="shared" si="61"/>
        <v>4631971.6895399997</v>
      </c>
      <c r="AY146" s="171">
        <f t="shared" si="62"/>
        <v>0</v>
      </c>
      <c r="BA146" s="202"/>
      <c r="BB146" s="138"/>
      <c r="BC146" s="138"/>
      <c r="BD146" s="138"/>
      <c r="BE146" s="138"/>
      <c r="BF146" s="138"/>
      <c r="BG146" s="138"/>
      <c r="BI146" s="202"/>
      <c r="BJ146" s="138"/>
      <c r="BK146" s="138"/>
      <c r="BL146" s="138"/>
      <c r="BM146" s="138"/>
      <c r="BN146" s="138"/>
      <c r="BO146" s="138"/>
    </row>
    <row r="147" spans="1:67">
      <c r="A147" s="162"/>
      <c r="B147" s="162"/>
      <c r="C147" s="162"/>
      <c r="D147" s="162"/>
      <c r="E147" s="162"/>
      <c r="F147" s="162"/>
      <c r="G147" s="162"/>
      <c r="H147" s="175">
        <v>2020</v>
      </c>
      <c r="I147" s="171">
        <f t="shared" si="50"/>
        <v>5336415.9000000004</v>
      </c>
      <c r="J147" s="171">
        <f t="shared" si="50"/>
        <v>5336415.9000000004</v>
      </c>
      <c r="K147" s="171">
        <f t="shared" si="50"/>
        <v>10672831.800000001</v>
      </c>
      <c r="L147" s="171">
        <f t="shared" si="50"/>
        <v>5336415.9000000004</v>
      </c>
      <c r="M147" s="171">
        <f t="shared" si="50"/>
        <v>5336415.9000000004</v>
      </c>
      <c r="N147" s="171">
        <f t="shared" si="50"/>
        <v>0</v>
      </c>
      <c r="O147" s="162"/>
      <c r="P147" s="162"/>
      <c r="Q147" s="162"/>
      <c r="R147" s="162"/>
      <c r="S147" s="175">
        <v>2020</v>
      </c>
      <c r="T147" s="196">
        <f>HLOOKUP($S147,'Fixed - Other'!$A$61:$AE$64,2,FALSE)</f>
        <v>4595721.3730800003</v>
      </c>
      <c r="U147" s="171">
        <f>IF($K$14="",$T147,IF($K$14&gt;$S147,$T147,VLOOKUP($C6,'Fixed - Other'!$A$69:$C$77,3,FALSE)*$T147))</f>
        <v>2297860.6865400001</v>
      </c>
      <c r="V147" s="171">
        <f>IF($K$15="",$T147,IF($K$15&gt;$S147,$T147,VLOOKUP($C6,'Fixed - Other'!$A$69:$C$77,3,FALSE)*$T147))</f>
        <v>2297860.6865400001</v>
      </c>
      <c r="W147" s="171">
        <f>IF($K$16="",$T147,IF($K$16&gt;$S147,$T147,VLOOKUP($C6,'Fixed - Other'!$A$69:$C$77,3,FALSE)*$T147))</f>
        <v>4595721.3730800003</v>
      </c>
      <c r="X147" s="171">
        <f>IF($K$17="",$T147,IF($K$17&gt;$S147,$T147,VLOOKUP($C6,'Fixed - Other'!$A$69:$C$77,3,FALSE)*$T147))</f>
        <v>2297860.6865400001</v>
      </c>
      <c r="Y147" s="171">
        <f>IF($K$18="",$T147,IF($K$18&gt;$S147,$T147,VLOOKUP($C6,'Fixed - Other'!$A$69:$C$77,3,FALSE)*$T147))</f>
        <v>2297860.6865400001</v>
      </c>
      <c r="Z147" s="171">
        <f>IF($K$19="",$T147,IF($K$19&gt;$S147,$T147,VLOOKUP($C6,'Fixed - Other'!$A$69:$C$77,3,FALSE)*$T147))</f>
        <v>4595721.3730800003</v>
      </c>
      <c r="AB147" s="175">
        <v>2020</v>
      </c>
      <c r="AC147" s="171">
        <f t="shared" si="51"/>
        <v>2297860.6865400001</v>
      </c>
      <c r="AD147" s="171">
        <f t="shared" si="52"/>
        <v>2297860.6865400001</v>
      </c>
      <c r="AE147" s="171">
        <f t="shared" si="53"/>
        <v>4595721.3730800003</v>
      </c>
      <c r="AF147" s="171">
        <f t="shared" si="54"/>
        <v>2297860.6865400001</v>
      </c>
      <c r="AG147" s="136">
        <f t="shared" si="55"/>
        <v>2297860.6865400001</v>
      </c>
      <c r="AH147" s="171">
        <f t="shared" si="56"/>
        <v>0</v>
      </c>
      <c r="AJ147" s="175">
        <v>2020</v>
      </c>
      <c r="AK147" s="196">
        <f>HLOOKUP($S147,'Fixed - Other'!$A$61:$AE$64,3,FALSE)</f>
        <v>6077110.4269200005</v>
      </c>
      <c r="AL147" s="171">
        <f>IF($K$14="",$AK147,IF($K$14&gt;$AJ147,$AK147,VLOOKUP($C6,'Fixed - Other'!$A$69:$C$77,3,FALSE)*$AK147))</f>
        <v>3038555.2134600002</v>
      </c>
      <c r="AM147" s="171">
        <f>IF($K$15="",$AK147,IF($K$15&gt;$AJ147,$AK147,VLOOKUP($C6,'Fixed - Other'!$A$69:$C$77,3,FALSE)*$AK147))</f>
        <v>3038555.2134600002</v>
      </c>
      <c r="AN147" s="171">
        <f>IF($K$16="",$AK147,IF($K$16&gt;$AJ147,$AK147,VLOOKUP($C6,'Fixed - Other'!$A$69:$C$77,3,FALSE)*$AK147))</f>
        <v>6077110.4269200005</v>
      </c>
      <c r="AO147" s="171">
        <f>IF($K$17="",$AK147,IF($K$17&gt;$AJ147,$AK147,VLOOKUP($C6,'Fixed - Other'!$A$69:$C$77,3,FALSE)*$AK147))</f>
        <v>3038555.2134600002</v>
      </c>
      <c r="AP147" s="171">
        <f>IF($K$18="",$AK147,IF($K$18&gt;$AJ147,$AK147,VLOOKUP($C6,'Fixed - Other'!$A$69:$C$77,3,FALSE)*$AK147))</f>
        <v>3038555.2134600002</v>
      </c>
      <c r="AQ147" s="171">
        <f>IF($K$19="",$AK147,IF($K$19&gt;$AJ147,$AK147,VLOOKUP($C6,'Fixed - Other'!$A$69:$C$77,3,FALSE)*$AK147))</f>
        <v>6077110.4269200005</v>
      </c>
      <c r="AS147" s="175">
        <v>2020</v>
      </c>
      <c r="AT147" s="171">
        <f t="shared" si="57"/>
        <v>3038555.2134600002</v>
      </c>
      <c r="AU147" s="171">
        <f t="shared" si="58"/>
        <v>3038555.2134600002</v>
      </c>
      <c r="AV147" s="171">
        <f t="shared" si="59"/>
        <v>6077110.4269200005</v>
      </c>
      <c r="AW147" s="171">
        <f t="shared" si="60"/>
        <v>3038555.2134600002</v>
      </c>
      <c r="AX147" s="136">
        <f t="shared" si="61"/>
        <v>3038555.2134600002</v>
      </c>
      <c r="AY147" s="171">
        <f t="shared" si="62"/>
        <v>0</v>
      </c>
      <c r="BA147" s="202"/>
      <c r="BB147" s="138"/>
      <c r="BC147" s="138"/>
      <c r="BD147" s="138"/>
      <c r="BE147" s="138"/>
      <c r="BF147" s="138"/>
      <c r="BG147" s="138"/>
      <c r="BI147" s="202"/>
      <c r="BJ147" s="138"/>
      <c r="BK147" s="138"/>
      <c r="BL147" s="138"/>
      <c r="BM147" s="138"/>
      <c r="BN147" s="138"/>
      <c r="BO147" s="138"/>
    </row>
    <row r="148" spans="1:67">
      <c r="A148" s="162"/>
      <c r="B148" s="162"/>
      <c r="C148" s="162"/>
      <c r="D148" s="162"/>
      <c r="E148" s="162"/>
      <c r="F148" s="162"/>
      <c r="G148" s="162"/>
      <c r="H148" s="175">
        <v>2021</v>
      </c>
      <c r="I148" s="171">
        <f t="shared" si="50"/>
        <v>5096437</v>
      </c>
      <c r="J148" s="171">
        <f t="shared" si="50"/>
        <v>5096437</v>
      </c>
      <c r="K148" s="171">
        <f t="shared" si="50"/>
        <v>10192874</v>
      </c>
      <c r="L148" s="171">
        <f t="shared" si="50"/>
        <v>5096437</v>
      </c>
      <c r="M148" s="171">
        <f t="shared" si="50"/>
        <v>5096437</v>
      </c>
      <c r="N148" s="171">
        <f t="shared" si="50"/>
        <v>0</v>
      </c>
      <c r="O148" s="162"/>
      <c r="P148" s="162"/>
      <c r="Q148" s="162"/>
      <c r="R148" s="162"/>
      <c r="S148" s="175">
        <v>2021</v>
      </c>
      <c r="T148" s="196">
        <f>HLOOKUP($S148,'Fixed - Other'!$A$61:$AE$64,2,FALSE)</f>
        <v>4389051.5444</v>
      </c>
      <c r="U148" s="171">
        <f>IF($K$14="",$T148,IF($K$14&gt;$S148,$T148,VLOOKUP($C6,'Fixed - Other'!$A$69:$C$77,3,FALSE)*$T148))</f>
        <v>2194525.7722</v>
      </c>
      <c r="V148" s="171">
        <f>IF($K$15="",$T148,IF($K$15&gt;$S148,$T148,VLOOKUP($C6,'Fixed - Other'!$A$69:$C$77,3,FALSE)*$T148))</f>
        <v>2194525.7722</v>
      </c>
      <c r="W148" s="171">
        <f>IF($K$16="",$T148,IF($K$16&gt;$S148,$T148,VLOOKUP($C6,'Fixed - Other'!$A$69:$C$77,3,FALSE)*$T148))</f>
        <v>4389051.5444</v>
      </c>
      <c r="X148" s="171">
        <f>IF($K$17="",$T148,IF($K$17&gt;$S148,$T148,VLOOKUP($C6,'Fixed - Other'!$A$69:$C$77,3,FALSE)*$T148))</f>
        <v>2194525.7722</v>
      </c>
      <c r="Y148" s="171">
        <f>IF($K$18="",$T148,IF($K$18&gt;$S148,$T148,VLOOKUP($C6,'Fixed - Other'!$A$69:$C$77,3,FALSE)*$T148))</f>
        <v>2194525.7722</v>
      </c>
      <c r="Z148" s="171">
        <f>IF($K$19="",$T148,IF($K$19&gt;$S148,$T148,VLOOKUP($C6,'Fixed - Other'!$A$69:$C$77,3,FALSE)*$T148))</f>
        <v>4389051.5444</v>
      </c>
      <c r="AB148" s="175">
        <v>2021</v>
      </c>
      <c r="AC148" s="171">
        <f t="shared" si="51"/>
        <v>2194525.7722</v>
      </c>
      <c r="AD148" s="171">
        <f t="shared" si="52"/>
        <v>2194525.7722</v>
      </c>
      <c r="AE148" s="171">
        <f t="shared" si="53"/>
        <v>4389051.5444</v>
      </c>
      <c r="AF148" s="171">
        <f t="shared" si="54"/>
        <v>2194525.7722</v>
      </c>
      <c r="AG148" s="136">
        <f t="shared" si="55"/>
        <v>2194525.7722</v>
      </c>
      <c r="AH148" s="171">
        <f t="shared" si="56"/>
        <v>0</v>
      </c>
      <c r="AJ148" s="175">
        <v>2021</v>
      </c>
      <c r="AK148" s="196">
        <f>HLOOKUP($S148,'Fixed - Other'!$A$61:$AE$64,3,FALSE)</f>
        <v>5803822.4556</v>
      </c>
      <c r="AL148" s="171">
        <f>IF($K$14="",$AK148,IF($K$14&gt;$AJ148,$AK148,VLOOKUP($C6,'Fixed - Other'!$A$69:$C$77,3,FALSE)*$AK148))</f>
        <v>2901911.2278</v>
      </c>
      <c r="AM148" s="171">
        <f>IF($K$15="",$AK148,IF($K$15&gt;$AJ148,$AK148,VLOOKUP($C6,'Fixed - Other'!$A$69:$C$77,3,FALSE)*$AK148))</f>
        <v>2901911.2278</v>
      </c>
      <c r="AN148" s="171">
        <f>IF($K$16="",$AK148,IF($K$16&gt;$AJ148,$AK148,VLOOKUP($C6,'Fixed - Other'!$A$69:$C$77,3,FALSE)*$AK148))</f>
        <v>5803822.4556</v>
      </c>
      <c r="AO148" s="171">
        <f>IF($K$17="",$AK148,IF($K$17&gt;$AJ148,$AK148,VLOOKUP($C6,'Fixed - Other'!$A$69:$C$77,3,FALSE)*$AK148))</f>
        <v>2901911.2278</v>
      </c>
      <c r="AP148" s="171">
        <f>IF($K$18="",$AK148,IF($K$18&gt;$AJ148,$AK148,VLOOKUP($C6,'Fixed - Other'!$A$69:$C$77,3,FALSE)*$AK148))</f>
        <v>2901911.2278</v>
      </c>
      <c r="AQ148" s="171">
        <f>IF($K$19="",$AK148,IF($K$19&gt;$AJ148,$AK148,VLOOKUP($C6,'Fixed - Other'!$A$69:$C$77,3,FALSE)*$AK148))</f>
        <v>5803822.4556</v>
      </c>
      <c r="AS148" s="175">
        <v>2021</v>
      </c>
      <c r="AT148" s="171">
        <f t="shared" si="57"/>
        <v>2901911.2278</v>
      </c>
      <c r="AU148" s="171">
        <f t="shared" si="58"/>
        <v>2901911.2278</v>
      </c>
      <c r="AV148" s="171">
        <f t="shared" si="59"/>
        <v>5803822.4556</v>
      </c>
      <c r="AW148" s="171">
        <f t="shared" si="60"/>
        <v>2901911.2278</v>
      </c>
      <c r="AX148" s="136">
        <f t="shared" si="61"/>
        <v>2901911.2278</v>
      </c>
      <c r="AY148" s="171">
        <f t="shared" si="62"/>
        <v>0</v>
      </c>
      <c r="BA148" s="202"/>
      <c r="BB148" s="138"/>
      <c r="BC148" s="138"/>
      <c r="BD148" s="138"/>
      <c r="BE148" s="138"/>
      <c r="BF148" s="138"/>
      <c r="BG148" s="138"/>
      <c r="BI148" s="202"/>
      <c r="BJ148" s="138"/>
      <c r="BK148" s="138"/>
      <c r="BL148" s="138"/>
      <c r="BM148" s="138"/>
      <c r="BN148" s="138"/>
      <c r="BO148" s="138"/>
    </row>
    <row r="149" spans="1:67">
      <c r="A149" s="162"/>
      <c r="B149" s="162"/>
      <c r="C149" s="162"/>
      <c r="D149" s="162"/>
      <c r="E149" s="162"/>
      <c r="F149" s="162"/>
      <c r="G149" s="162"/>
      <c r="H149" s="175">
        <v>2022</v>
      </c>
      <c r="I149" s="171">
        <f t="shared" si="50"/>
        <v>5198365.7399999984</v>
      </c>
      <c r="J149" s="171">
        <f t="shared" si="50"/>
        <v>5198365.7399999984</v>
      </c>
      <c r="K149" s="171">
        <f t="shared" si="50"/>
        <v>5198365.7399999984</v>
      </c>
      <c r="L149" s="171">
        <f t="shared" si="50"/>
        <v>2959949.452355999</v>
      </c>
      <c r="M149" s="171">
        <f t="shared" si="50"/>
        <v>2959949.452355999</v>
      </c>
      <c r="N149" s="171">
        <f t="shared" si="50"/>
        <v>0</v>
      </c>
      <c r="O149" s="162"/>
      <c r="P149" s="162"/>
      <c r="Q149" s="162"/>
      <c r="R149" s="162"/>
      <c r="S149" s="175">
        <v>2022</v>
      </c>
      <c r="T149" s="196">
        <f>HLOOKUP($S149,'Fixed - Other'!$A$61:$AE$64,2,FALSE)</f>
        <v>4476832.5752879987</v>
      </c>
      <c r="U149" s="171">
        <f>IF($K$14="",$T149,IF($K$14&gt;$S149,$T149,VLOOKUP($C6,'Fixed - Other'!$A$69:$C$77,3,FALSE)*$T149))</f>
        <v>2238416.2876439993</v>
      </c>
      <c r="V149" s="171">
        <f>IF($K$15="",$T149,IF($K$15&gt;$S149,$T149,VLOOKUP($C6,'Fixed - Other'!$A$69:$C$77,3,FALSE)*$T149))</f>
        <v>2238416.2876439993</v>
      </c>
      <c r="W149" s="171">
        <f>IF($K$16="",$T149,IF($K$16&gt;$S149,$T149,VLOOKUP($C6,'Fixed - Other'!$A$69:$C$77,3,FALSE)*$T149))</f>
        <v>2238416.2876439993</v>
      </c>
      <c r="X149" s="171">
        <f>IF($K$17="",$T149,IF($K$17&gt;$S149,$T149,VLOOKUP($C6,'Fixed - Other'!$A$69:$C$77,3,FALSE)*$T149))</f>
        <v>2238416.2876439993</v>
      </c>
      <c r="Y149" s="171">
        <f>IF($K$18="",$T149,IF($K$18&gt;$S149,$T149,VLOOKUP($C6,'Fixed - Other'!$A$69:$C$77,3,FALSE)*$T149))</f>
        <v>2238416.2876439993</v>
      </c>
      <c r="Z149" s="171">
        <f>IF($K$19="",$T149,IF($K$19&gt;$S149,$T149,VLOOKUP($C6,'Fixed - Other'!$A$69:$C$77,3,FALSE)*$T149))</f>
        <v>4476832.5752879987</v>
      </c>
      <c r="AB149" s="175">
        <v>2022</v>
      </c>
      <c r="AC149" s="171">
        <f t="shared" si="51"/>
        <v>2238416.2876439993</v>
      </c>
      <c r="AD149" s="171">
        <f t="shared" si="52"/>
        <v>2238416.2876439993</v>
      </c>
      <c r="AE149" s="171">
        <f t="shared" si="53"/>
        <v>2238416.2876439993</v>
      </c>
      <c r="AF149" s="171">
        <f t="shared" si="54"/>
        <v>0</v>
      </c>
      <c r="AG149" s="136">
        <f t="shared" si="55"/>
        <v>0</v>
      </c>
      <c r="AH149" s="171">
        <f t="shared" si="56"/>
        <v>0</v>
      </c>
      <c r="AJ149" s="175">
        <v>2022</v>
      </c>
      <c r="AK149" s="196">
        <f>HLOOKUP($S149,'Fixed - Other'!$A$61:$AE$64,3,FALSE)</f>
        <v>5919898.9047119981</v>
      </c>
      <c r="AL149" s="171">
        <f>IF($K$14="",$AK149,IF($K$14&gt;$AJ149,$AK149,VLOOKUP($C6,'Fixed - Other'!$A$69:$C$77,3,FALSE)*$AK149))</f>
        <v>2959949.452355999</v>
      </c>
      <c r="AM149" s="171">
        <f>IF($K$15="",$AK149,IF($K$15&gt;$AJ149,$AK149,VLOOKUP($C6,'Fixed - Other'!$A$69:$C$77,3,FALSE)*$AK149))</f>
        <v>2959949.452355999</v>
      </c>
      <c r="AN149" s="171">
        <f>IF($K$16="",$AK149,IF($K$16&gt;$AJ149,$AK149,VLOOKUP($C6,'Fixed - Other'!$A$69:$C$77,3,FALSE)*$AK149))</f>
        <v>2959949.452355999</v>
      </c>
      <c r="AO149" s="171">
        <f>IF($K$17="",$AK149,IF($K$17&gt;$AJ149,$AK149,VLOOKUP($C6,'Fixed - Other'!$A$69:$C$77,3,FALSE)*$AK149))</f>
        <v>2959949.452355999</v>
      </c>
      <c r="AP149" s="171">
        <f>IF($K$18="",$AK149,IF($K$18&gt;$AJ149,$AK149,VLOOKUP($C6,'Fixed - Other'!$A$69:$C$77,3,FALSE)*$AK149))</f>
        <v>2959949.452355999</v>
      </c>
      <c r="AQ149" s="171">
        <f>IF($K$19="",$AK149,IF($K$19&gt;$AJ149,$AK149,VLOOKUP($C6,'Fixed - Other'!$A$69:$C$77,3,FALSE)*$AK149))</f>
        <v>5919898.9047119981</v>
      </c>
      <c r="AS149" s="175">
        <v>2022</v>
      </c>
      <c r="AT149" s="171">
        <f t="shared" si="57"/>
        <v>2959949.452355999</v>
      </c>
      <c r="AU149" s="171">
        <f t="shared" si="58"/>
        <v>2959949.452355999</v>
      </c>
      <c r="AV149" s="171">
        <f t="shared" si="59"/>
        <v>2959949.452355999</v>
      </c>
      <c r="AW149" s="171">
        <f t="shared" si="60"/>
        <v>2959949.452355999</v>
      </c>
      <c r="AX149" s="136">
        <f t="shared" si="61"/>
        <v>2959949.452355999</v>
      </c>
      <c r="AY149" s="171">
        <f t="shared" si="62"/>
        <v>0</v>
      </c>
      <c r="BA149" s="202"/>
      <c r="BB149" s="138"/>
      <c r="BC149" s="138"/>
      <c r="BD149" s="138"/>
      <c r="BE149" s="138"/>
      <c r="BF149" s="138"/>
      <c r="BG149" s="138"/>
      <c r="BI149" s="202"/>
      <c r="BJ149" s="138"/>
      <c r="BK149" s="138"/>
      <c r="BL149" s="138"/>
      <c r="BM149" s="138"/>
      <c r="BN149" s="138"/>
      <c r="BO149" s="138"/>
    </row>
    <row r="150" spans="1:67">
      <c r="A150" s="162"/>
      <c r="B150" s="162"/>
      <c r="C150" s="162"/>
      <c r="D150" s="162"/>
      <c r="E150" s="162"/>
      <c r="F150" s="162"/>
      <c r="G150" s="162"/>
      <c r="H150" s="175">
        <v>2023</v>
      </c>
      <c r="I150" s="171">
        <f t="shared" si="50"/>
        <v>5302333.0547999991</v>
      </c>
      <c r="J150" s="171">
        <f t="shared" si="50"/>
        <v>5302333.0547999991</v>
      </c>
      <c r="K150" s="171">
        <f t="shared" si="50"/>
        <v>5302333.0547999991</v>
      </c>
      <c r="L150" s="171">
        <f t="shared" si="50"/>
        <v>3019148.4414031194</v>
      </c>
      <c r="M150" s="171">
        <f t="shared" si="50"/>
        <v>3019148.4414031194</v>
      </c>
      <c r="N150" s="171">
        <f t="shared" si="50"/>
        <v>0</v>
      </c>
      <c r="O150" s="162"/>
      <c r="P150" s="162"/>
      <c r="Q150" s="162"/>
      <c r="R150" s="162"/>
      <c r="S150" s="175">
        <v>2023</v>
      </c>
      <c r="T150" s="196">
        <f>HLOOKUP($S150,'Fixed - Other'!$A$61:$AE$64,2,FALSE)</f>
        <v>4566369.2267937595</v>
      </c>
      <c r="U150" s="171">
        <f>IF($K$14="",$T150,IF($K$14&gt;$S150,$T150,VLOOKUP($C6,'Fixed - Other'!$A$69:$C$77,3,FALSE)*$T150))</f>
        <v>2283184.6133968798</v>
      </c>
      <c r="V150" s="171">
        <f>IF($K$15="",$T150,IF($K$15&gt;$S150,$T150,VLOOKUP($C6,'Fixed - Other'!$A$69:$C$77,3,FALSE)*$T150))</f>
        <v>2283184.6133968798</v>
      </c>
      <c r="W150" s="171">
        <f>IF($K$16="",$T150,IF($K$16&gt;$S150,$T150,VLOOKUP($C6,'Fixed - Other'!$A$69:$C$77,3,FALSE)*$T150))</f>
        <v>2283184.6133968798</v>
      </c>
      <c r="X150" s="171">
        <f>IF($K$17="",$T150,IF($K$17&gt;$S150,$T150,VLOOKUP($C6,'Fixed - Other'!$A$69:$C$77,3,FALSE)*$T150))</f>
        <v>2283184.6133968798</v>
      </c>
      <c r="Y150" s="171">
        <f>IF($K$18="",$T150,IF($K$18&gt;$S150,$T150,VLOOKUP($C6,'Fixed - Other'!$A$69:$C$77,3,FALSE)*$T150))</f>
        <v>2283184.6133968798</v>
      </c>
      <c r="Z150" s="171">
        <f>IF($K$19="",$T150,IF($K$19&gt;$S150,$T150,VLOOKUP($C6,'Fixed - Other'!$A$69:$C$77,3,FALSE)*$T150))</f>
        <v>4566369.2267937595</v>
      </c>
      <c r="AB150" s="175">
        <v>2023</v>
      </c>
      <c r="AC150" s="171">
        <f t="shared" si="51"/>
        <v>2283184.6133968798</v>
      </c>
      <c r="AD150" s="171">
        <f t="shared" si="52"/>
        <v>2283184.6133968798</v>
      </c>
      <c r="AE150" s="171">
        <f t="shared" si="53"/>
        <v>2283184.6133968798</v>
      </c>
      <c r="AF150" s="171">
        <f t="shared" si="54"/>
        <v>0</v>
      </c>
      <c r="AG150" s="136">
        <f t="shared" si="55"/>
        <v>0</v>
      </c>
      <c r="AH150" s="171">
        <f t="shared" si="56"/>
        <v>0</v>
      </c>
      <c r="AJ150" s="175">
        <v>2023</v>
      </c>
      <c r="AK150" s="196">
        <f>HLOOKUP($S150,'Fixed - Other'!$A$61:$AE$64,3,FALSE)</f>
        <v>6038296.8828062387</v>
      </c>
      <c r="AL150" s="171">
        <f>IF($K$14="",$AK150,IF($K$14&gt;$AJ150,$AK150,VLOOKUP($C6,'Fixed - Other'!$A$69:$C$77,3,FALSE)*$AK150))</f>
        <v>3019148.4414031194</v>
      </c>
      <c r="AM150" s="171">
        <f>IF($K$15="",$AK150,IF($K$15&gt;$AJ150,$AK150,VLOOKUP($C6,'Fixed - Other'!$A$69:$C$77,3,FALSE)*$AK150))</f>
        <v>3019148.4414031194</v>
      </c>
      <c r="AN150" s="171">
        <f>IF($K$16="",$AK150,IF($K$16&gt;$AJ150,$AK150,VLOOKUP($C6,'Fixed - Other'!$A$69:$C$77,3,FALSE)*$AK150))</f>
        <v>3019148.4414031194</v>
      </c>
      <c r="AO150" s="171">
        <f>IF($K$17="",$AK150,IF($K$17&gt;$AJ150,$AK150,VLOOKUP($C6,'Fixed - Other'!$A$69:$C$77,3,FALSE)*$AK150))</f>
        <v>3019148.4414031194</v>
      </c>
      <c r="AP150" s="171">
        <f>IF($K$18="",$AK150,IF($K$18&gt;$AJ150,$AK150,VLOOKUP($C6,'Fixed - Other'!$A$69:$C$77,3,FALSE)*$AK150))</f>
        <v>3019148.4414031194</v>
      </c>
      <c r="AQ150" s="171">
        <f>IF($K$19="",$AK150,IF($K$19&gt;$AJ150,$AK150,VLOOKUP($C6,'Fixed - Other'!$A$69:$C$77,3,FALSE)*$AK150))</f>
        <v>6038296.8828062387</v>
      </c>
      <c r="AS150" s="175">
        <v>2023</v>
      </c>
      <c r="AT150" s="171">
        <f t="shared" si="57"/>
        <v>3019148.4414031194</v>
      </c>
      <c r="AU150" s="171">
        <f t="shared" si="58"/>
        <v>3019148.4414031194</v>
      </c>
      <c r="AV150" s="171">
        <f t="shared" si="59"/>
        <v>3019148.4414031194</v>
      </c>
      <c r="AW150" s="171">
        <f t="shared" si="60"/>
        <v>3019148.4414031194</v>
      </c>
      <c r="AX150" s="136">
        <f t="shared" si="61"/>
        <v>3019148.4414031194</v>
      </c>
      <c r="AY150" s="171">
        <f t="shared" si="62"/>
        <v>0</v>
      </c>
      <c r="BA150" s="202"/>
      <c r="BB150" s="138"/>
      <c r="BC150" s="138"/>
      <c r="BD150" s="138"/>
      <c r="BE150" s="138"/>
      <c r="BF150" s="138"/>
      <c r="BG150" s="138"/>
      <c r="BI150" s="202"/>
      <c r="BJ150" s="138"/>
      <c r="BK150" s="138"/>
      <c r="BL150" s="138"/>
      <c r="BM150" s="138"/>
      <c r="BN150" s="138"/>
      <c r="BO150" s="138"/>
    </row>
    <row r="151" spans="1:67">
      <c r="A151" s="162"/>
      <c r="B151" s="162"/>
      <c r="C151" s="162"/>
      <c r="D151" s="162"/>
      <c r="E151" s="162"/>
      <c r="F151" s="162"/>
      <c r="G151" s="162"/>
      <c r="H151" s="175">
        <v>2024</v>
      </c>
      <c r="I151" s="171">
        <f t="shared" si="50"/>
        <v>5408379.7158960002</v>
      </c>
      <c r="J151" s="171">
        <f t="shared" si="50"/>
        <v>5408379.7158960002</v>
      </c>
      <c r="K151" s="171">
        <f t="shared" si="50"/>
        <v>5408379.7158960002</v>
      </c>
      <c r="L151" s="171">
        <f t="shared" si="50"/>
        <v>3079531.4102311824</v>
      </c>
      <c r="M151" s="171">
        <f t="shared" si="50"/>
        <v>3079531.4102311824</v>
      </c>
      <c r="N151" s="171">
        <f t="shared" si="50"/>
        <v>0</v>
      </c>
      <c r="O151" s="162"/>
      <c r="P151" s="162"/>
      <c r="Q151" s="162"/>
      <c r="R151" s="162"/>
      <c r="S151" s="175">
        <v>2024</v>
      </c>
      <c r="T151" s="196">
        <f>HLOOKUP($S151,'Fixed - Other'!$A$61:$AE$64,2,FALSE)</f>
        <v>4657696.6113296356</v>
      </c>
      <c r="U151" s="171">
        <f>IF($K$14="",$T151,IF($K$14&gt;$S151,$T151,VLOOKUP($C6,'Fixed - Other'!$A$69:$C$77,3,FALSE)*$T151))</f>
        <v>2328848.3056648178</v>
      </c>
      <c r="V151" s="171">
        <f>IF($K$15="",$T151,IF($K$15&gt;$S151,$T151,VLOOKUP($C6,'Fixed - Other'!$A$69:$C$77,3,FALSE)*$T151))</f>
        <v>2328848.3056648178</v>
      </c>
      <c r="W151" s="171">
        <f>IF($K$16="",$T151,IF($K$16&gt;$S151,$T151,VLOOKUP($C6,'Fixed - Other'!$A$69:$C$77,3,FALSE)*$T151))</f>
        <v>2328848.3056648178</v>
      </c>
      <c r="X151" s="171">
        <f>IF($K$17="",$T151,IF($K$17&gt;$S151,$T151,VLOOKUP($C6,'Fixed - Other'!$A$69:$C$77,3,FALSE)*$T151))</f>
        <v>2328848.3056648178</v>
      </c>
      <c r="Y151" s="171">
        <f>IF($K$18="",$T151,IF($K$18&gt;$S151,$T151,VLOOKUP($C6,'Fixed - Other'!$A$69:$C$77,3,FALSE)*$T151))</f>
        <v>2328848.3056648178</v>
      </c>
      <c r="Z151" s="171">
        <f>IF($K$19="",$T151,IF($K$19&gt;$S151,$T151,VLOOKUP($C6,'Fixed - Other'!$A$69:$C$77,3,FALSE)*$T151))</f>
        <v>4657696.6113296356</v>
      </c>
      <c r="AB151" s="175">
        <v>2024</v>
      </c>
      <c r="AC151" s="171">
        <f t="shared" si="51"/>
        <v>2328848.3056648178</v>
      </c>
      <c r="AD151" s="171">
        <f t="shared" si="52"/>
        <v>2328848.3056648178</v>
      </c>
      <c r="AE151" s="171">
        <f t="shared" si="53"/>
        <v>2328848.3056648178</v>
      </c>
      <c r="AF151" s="171">
        <f t="shared" si="54"/>
        <v>0</v>
      </c>
      <c r="AG151" s="136">
        <f t="shared" si="55"/>
        <v>0</v>
      </c>
      <c r="AH151" s="171">
        <f t="shared" si="56"/>
        <v>0</v>
      </c>
      <c r="AJ151" s="175">
        <v>2024</v>
      </c>
      <c r="AK151" s="196">
        <f>HLOOKUP($S151,'Fixed - Other'!$A$61:$AE$64,3,FALSE)</f>
        <v>6159062.8204623647</v>
      </c>
      <c r="AL151" s="171">
        <f>IF($K$14="",$AK151,IF($K$14&gt;$AJ151,$AK151,VLOOKUP($C6,'Fixed - Other'!$A$69:$C$77,3,FALSE)*$AK151))</f>
        <v>3079531.4102311824</v>
      </c>
      <c r="AM151" s="171">
        <f>IF($K$15="",$AK151,IF($K$15&gt;$AJ151,$AK151,VLOOKUP($C6,'Fixed - Other'!$A$69:$C$77,3,FALSE)*$AK151))</f>
        <v>3079531.4102311824</v>
      </c>
      <c r="AN151" s="171">
        <f>IF($K$16="",$AK151,IF($K$16&gt;$AJ151,$AK151,VLOOKUP($C6,'Fixed - Other'!$A$69:$C$77,3,FALSE)*$AK151))</f>
        <v>3079531.4102311824</v>
      </c>
      <c r="AO151" s="171">
        <f>IF($K$17="",$AK151,IF($K$17&gt;$AJ151,$AK151,VLOOKUP($C6,'Fixed - Other'!$A$69:$C$77,3,FALSE)*$AK151))</f>
        <v>3079531.4102311824</v>
      </c>
      <c r="AP151" s="171">
        <f>IF($K$18="",$AK151,IF($K$18&gt;$AJ151,$AK151,VLOOKUP($C6,'Fixed - Other'!$A$69:$C$77,3,FALSE)*$AK151))</f>
        <v>3079531.4102311824</v>
      </c>
      <c r="AQ151" s="171">
        <f>IF($K$19="",$AK151,IF($K$19&gt;$AJ151,$AK151,VLOOKUP($C6,'Fixed - Other'!$A$69:$C$77,3,FALSE)*$AK151))</f>
        <v>6159062.8204623647</v>
      </c>
      <c r="AS151" s="175">
        <v>2024</v>
      </c>
      <c r="AT151" s="171">
        <f t="shared" si="57"/>
        <v>3079531.4102311824</v>
      </c>
      <c r="AU151" s="171">
        <f t="shared" si="58"/>
        <v>3079531.4102311824</v>
      </c>
      <c r="AV151" s="171">
        <f t="shared" si="59"/>
        <v>3079531.4102311824</v>
      </c>
      <c r="AW151" s="171">
        <f t="shared" si="60"/>
        <v>3079531.4102311824</v>
      </c>
      <c r="AX151" s="136">
        <f t="shared" si="61"/>
        <v>3079531.4102311824</v>
      </c>
      <c r="AY151" s="171">
        <f t="shared" si="62"/>
        <v>0</v>
      </c>
      <c r="BA151" s="202"/>
      <c r="BB151" s="138"/>
      <c r="BC151" s="138"/>
      <c r="BD151" s="138"/>
      <c r="BE151" s="138"/>
      <c r="BF151" s="138"/>
      <c r="BG151" s="138"/>
      <c r="BI151" s="202"/>
      <c r="BJ151" s="138"/>
      <c r="BK151" s="138"/>
      <c r="BL151" s="138"/>
      <c r="BM151" s="138"/>
      <c r="BN151" s="138"/>
      <c r="BO151" s="138"/>
    </row>
    <row r="152" spans="1:67">
      <c r="A152" s="162"/>
      <c r="B152" s="162"/>
      <c r="C152" s="162"/>
      <c r="D152" s="162"/>
      <c r="E152" s="162"/>
      <c r="F152" s="162"/>
      <c r="G152" s="162"/>
      <c r="H152" s="175">
        <v>2025</v>
      </c>
      <c r="I152" s="171">
        <f t="shared" si="50"/>
        <v>5516547.3102139188</v>
      </c>
      <c r="J152" s="171">
        <f t="shared" si="50"/>
        <v>5516547.3102139188</v>
      </c>
      <c r="K152" s="171">
        <f t="shared" si="50"/>
        <v>5516547.3102139188</v>
      </c>
      <c r="L152" s="171">
        <f t="shared" si="50"/>
        <v>0</v>
      </c>
      <c r="M152" s="171">
        <f t="shared" si="50"/>
        <v>3141122.0384358056</v>
      </c>
      <c r="N152" s="171">
        <f t="shared" si="50"/>
        <v>0</v>
      </c>
      <c r="O152" s="162"/>
      <c r="P152" s="162"/>
      <c r="Q152" s="162"/>
      <c r="R152" s="162"/>
      <c r="S152" s="175">
        <v>2025</v>
      </c>
      <c r="T152" s="196">
        <f>HLOOKUP($S152,'Fixed - Other'!$A$61:$AE$64,2,FALSE)</f>
        <v>4750850.5435562264</v>
      </c>
      <c r="U152" s="171">
        <f>IF($K$14="",$T152,IF($K$14&gt;$S152,$T152,VLOOKUP($C6,'Fixed - Other'!$A$69:$C$77,3,FALSE)*$T152))</f>
        <v>2375425.2717781132</v>
      </c>
      <c r="V152" s="171">
        <f>IF($K$15="",$T152,IF($K$15&gt;$S152,$T152,VLOOKUP($C6,'Fixed - Other'!$A$69:$C$77,3,FALSE)*$T152))</f>
        <v>2375425.2717781132</v>
      </c>
      <c r="W152" s="171">
        <f>IF($K$16="",$T152,IF($K$16&gt;$S152,$T152,VLOOKUP($C6,'Fixed - Other'!$A$69:$C$77,3,FALSE)*$T152))</f>
        <v>2375425.2717781132</v>
      </c>
      <c r="X152" s="171">
        <f>IF($K$17="",$T152,IF($K$17&gt;$S152,$T152,VLOOKUP($C6,'Fixed - Other'!$A$69:$C$77,3,FALSE)*$T152))</f>
        <v>2375425.2717781132</v>
      </c>
      <c r="Y152" s="171">
        <f>IF($K$18="",$T152,IF($K$18&gt;$S152,$T152,VLOOKUP($C6,'Fixed - Other'!$A$69:$C$77,3,FALSE)*$T152))</f>
        <v>2375425.2717781132</v>
      </c>
      <c r="Z152" s="171">
        <f>IF($K$19="",$T152,IF($K$19&gt;$S152,$T152,VLOOKUP($C6,'Fixed - Other'!$A$69:$C$77,3,FALSE)*$T152))</f>
        <v>4750850.5435562264</v>
      </c>
      <c r="AB152" s="175">
        <v>2025</v>
      </c>
      <c r="AC152" s="171">
        <f t="shared" si="51"/>
        <v>2375425.2717781132</v>
      </c>
      <c r="AD152" s="171">
        <f t="shared" si="52"/>
        <v>2375425.2717781132</v>
      </c>
      <c r="AE152" s="171">
        <f t="shared" si="53"/>
        <v>2375425.2717781132</v>
      </c>
      <c r="AF152" s="171">
        <f t="shared" si="54"/>
        <v>0</v>
      </c>
      <c r="AG152" s="136">
        <f t="shared" si="55"/>
        <v>0</v>
      </c>
      <c r="AH152" s="171">
        <f t="shared" si="56"/>
        <v>0</v>
      </c>
      <c r="AJ152" s="175">
        <v>2025</v>
      </c>
      <c r="AK152" s="196">
        <f>HLOOKUP($S152,'Fixed - Other'!$A$61:$AE$64,3,FALSE)</f>
        <v>6282244.0768716112</v>
      </c>
      <c r="AL152" s="171">
        <f>IF($K$14="",$AK152,IF($K$14&gt;$AJ152,$AK152,VLOOKUP($C6,'Fixed - Other'!$A$69:$C$77,3,FALSE)*$AK152))</f>
        <v>3141122.0384358056</v>
      </c>
      <c r="AM152" s="171">
        <f>IF($K$15="",$AK152,IF($K$15&gt;$AJ152,$AK152,VLOOKUP($C6,'Fixed - Other'!$A$69:$C$77,3,FALSE)*$AK152))</f>
        <v>3141122.0384358056</v>
      </c>
      <c r="AN152" s="171">
        <f>IF($K$16="",$AK152,IF($K$16&gt;$AJ152,$AK152,VLOOKUP($C6,'Fixed - Other'!$A$69:$C$77,3,FALSE)*$AK152))</f>
        <v>3141122.0384358056</v>
      </c>
      <c r="AO152" s="171">
        <f>IF($K$17="",$AK152,IF($K$17&gt;$AJ152,$AK152,VLOOKUP($C6,'Fixed - Other'!$A$69:$C$77,3,FALSE)*$AK152))</f>
        <v>3141122.0384358056</v>
      </c>
      <c r="AP152" s="171">
        <f>IF($K$18="",$AK152,IF($K$18&gt;$AJ152,$AK152,VLOOKUP($C6,'Fixed - Other'!$A$69:$C$77,3,FALSE)*$AK152))</f>
        <v>3141122.0384358056</v>
      </c>
      <c r="AQ152" s="171">
        <f>IF($K$19="",$AK152,IF($K$19&gt;$AJ152,$AK152,VLOOKUP($C6,'Fixed - Other'!$A$69:$C$77,3,FALSE)*$AK152))</f>
        <v>6282244.0768716112</v>
      </c>
      <c r="AS152" s="175">
        <v>2025</v>
      </c>
      <c r="AT152" s="171">
        <f t="shared" si="57"/>
        <v>3141122.0384358056</v>
      </c>
      <c r="AU152" s="171">
        <f t="shared" si="58"/>
        <v>3141122.0384358056</v>
      </c>
      <c r="AV152" s="171">
        <f t="shared" si="59"/>
        <v>3141122.0384358056</v>
      </c>
      <c r="AW152" s="171">
        <f t="shared" si="60"/>
        <v>0</v>
      </c>
      <c r="AX152" s="136">
        <f t="shared" si="61"/>
        <v>3141122.0384358056</v>
      </c>
      <c r="AY152" s="171">
        <f t="shared" si="62"/>
        <v>0</v>
      </c>
      <c r="BA152" s="202"/>
      <c r="BB152" s="138"/>
      <c r="BC152" s="138"/>
      <c r="BD152" s="138"/>
      <c r="BE152" s="138"/>
      <c r="BF152" s="138"/>
      <c r="BG152" s="138"/>
      <c r="BI152" s="202"/>
      <c r="BJ152" s="138"/>
      <c r="BK152" s="138"/>
      <c r="BL152" s="138"/>
      <c r="BM152" s="138"/>
      <c r="BN152" s="138"/>
      <c r="BO152" s="138"/>
    </row>
    <row r="153" spans="1:67">
      <c r="A153" s="162"/>
      <c r="B153" s="162"/>
      <c r="C153" s="162"/>
      <c r="D153" s="162"/>
      <c r="E153" s="162"/>
      <c r="F153" s="162"/>
      <c r="G153" s="162"/>
      <c r="H153" s="175">
        <v>2026</v>
      </c>
      <c r="I153" s="171">
        <f t="shared" si="50"/>
        <v>5626878.2564181974</v>
      </c>
      <c r="J153" s="171">
        <f t="shared" si="50"/>
        <v>5626878.2564181974</v>
      </c>
      <c r="K153" s="171">
        <f t="shared" si="50"/>
        <v>0</v>
      </c>
      <c r="L153" s="171">
        <f t="shared" si="50"/>
        <v>0</v>
      </c>
      <c r="M153" s="171">
        <f t="shared" si="50"/>
        <v>3203944.4792045215</v>
      </c>
      <c r="N153" s="171">
        <f t="shared" si="50"/>
        <v>0</v>
      </c>
      <c r="O153" s="162"/>
      <c r="P153" s="162"/>
      <c r="Q153" s="162"/>
      <c r="R153" s="162"/>
      <c r="S153" s="175">
        <v>2026</v>
      </c>
      <c r="T153" s="196">
        <f>HLOOKUP($S153,'Fixed - Other'!$A$61:$AE$64,2,FALSE)</f>
        <v>4845867.5544273518</v>
      </c>
      <c r="U153" s="171">
        <f>IF($K$14="",$T153,IF($K$14&gt;$S153,$T153,VLOOKUP($C6,'Fixed - Other'!$A$69:$C$77,3,FALSE)*$T153))</f>
        <v>2422933.7772136759</v>
      </c>
      <c r="V153" s="171">
        <f>IF($K$15="",$T153,IF($K$15&gt;$S153,$T153,VLOOKUP($C6,'Fixed - Other'!$A$69:$C$77,3,FALSE)*$T153))</f>
        <v>2422933.7772136759</v>
      </c>
      <c r="W153" s="171">
        <f>IF($K$16="",$T153,IF($K$16&gt;$S153,$T153,VLOOKUP($C6,'Fixed - Other'!$A$69:$C$77,3,FALSE)*$T153))</f>
        <v>2422933.7772136759</v>
      </c>
      <c r="X153" s="171">
        <f>IF($K$17="",$T153,IF($K$17&gt;$S153,$T153,VLOOKUP($C6,'Fixed - Other'!$A$69:$C$77,3,FALSE)*$T153))</f>
        <v>2422933.7772136759</v>
      </c>
      <c r="Y153" s="171">
        <f>IF($K$18="",$T153,IF($K$18&gt;$S153,$T153,VLOOKUP($C6,'Fixed - Other'!$A$69:$C$77,3,FALSE)*$T153))</f>
        <v>2422933.7772136759</v>
      </c>
      <c r="Z153" s="171">
        <f>IF($K$19="",$T153,IF($K$19&gt;$S153,$T153,VLOOKUP($C6,'Fixed - Other'!$A$69:$C$77,3,FALSE)*$T153))</f>
        <v>4845867.5544273518</v>
      </c>
      <c r="AB153" s="175">
        <v>2026</v>
      </c>
      <c r="AC153" s="171">
        <f t="shared" si="51"/>
        <v>2422933.7772136759</v>
      </c>
      <c r="AD153" s="171">
        <f t="shared" si="52"/>
        <v>2422933.7772136759</v>
      </c>
      <c r="AE153" s="171">
        <f t="shared" si="53"/>
        <v>0</v>
      </c>
      <c r="AF153" s="171">
        <f t="shared" si="54"/>
        <v>0</v>
      </c>
      <c r="AG153" s="136">
        <f t="shared" si="55"/>
        <v>0</v>
      </c>
      <c r="AH153" s="171">
        <f t="shared" si="56"/>
        <v>0</v>
      </c>
      <c r="AJ153" s="175">
        <v>2026</v>
      </c>
      <c r="AK153" s="196">
        <f>HLOOKUP($S153,'Fixed - Other'!$A$61:$AE$64,3,FALSE)</f>
        <v>6407888.958409043</v>
      </c>
      <c r="AL153" s="171">
        <f>IF($K$14="",$AK153,IF($K$14&gt;$AJ153,$AK153,VLOOKUP($C6,'Fixed - Other'!$A$69:$C$77,3,FALSE)*$AK153))</f>
        <v>3203944.4792045215</v>
      </c>
      <c r="AM153" s="171">
        <f>IF($K$15="",$AK153,IF($K$15&gt;$AJ153,$AK153,VLOOKUP($C6,'Fixed - Other'!$A$69:$C$77,3,FALSE)*$AK153))</f>
        <v>3203944.4792045215</v>
      </c>
      <c r="AN153" s="171">
        <f>IF($K$16="",$AK153,IF($K$16&gt;$AJ153,$AK153,VLOOKUP($C6,'Fixed - Other'!$A$69:$C$77,3,FALSE)*$AK153))</f>
        <v>3203944.4792045215</v>
      </c>
      <c r="AO153" s="171">
        <f>IF($K$17="",$AK153,IF($K$17&gt;$AJ153,$AK153,VLOOKUP($C6,'Fixed - Other'!$A$69:$C$77,3,FALSE)*$AK153))</f>
        <v>3203944.4792045215</v>
      </c>
      <c r="AP153" s="171">
        <f>IF($K$18="",$AK153,IF($K$18&gt;$AJ153,$AK153,VLOOKUP($C6,'Fixed - Other'!$A$69:$C$77,3,FALSE)*$AK153))</f>
        <v>3203944.4792045215</v>
      </c>
      <c r="AQ153" s="171">
        <f>IF($K$19="",$AK153,IF($K$19&gt;$AJ153,$AK153,VLOOKUP($C6,'Fixed - Other'!$A$69:$C$77,3,FALSE)*$AK153))</f>
        <v>6407888.958409043</v>
      </c>
      <c r="AS153" s="175">
        <v>2026</v>
      </c>
      <c r="AT153" s="171">
        <f t="shared" si="57"/>
        <v>3203944.4792045215</v>
      </c>
      <c r="AU153" s="171">
        <f t="shared" si="58"/>
        <v>3203944.4792045215</v>
      </c>
      <c r="AV153" s="171">
        <f t="shared" si="59"/>
        <v>0</v>
      </c>
      <c r="AW153" s="171">
        <f t="shared" si="60"/>
        <v>0</v>
      </c>
      <c r="AX153" s="136">
        <f t="shared" si="61"/>
        <v>3203944.4792045215</v>
      </c>
      <c r="AY153" s="171">
        <f t="shared" si="62"/>
        <v>0</v>
      </c>
      <c r="BA153" s="202"/>
      <c r="BB153" s="138"/>
      <c r="BC153" s="138"/>
      <c r="BD153" s="138"/>
      <c r="BE153" s="138"/>
      <c r="BF153" s="138"/>
      <c r="BG153" s="138"/>
      <c r="BI153" s="202"/>
      <c r="BJ153" s="138"/>
      <c r="BK153" s="138"/>
      <c r="BL153" s="138"/>
      <c r="BM153" s="138"/>
      <c r="BN153" s="138"/>
      <c r="BO153" s="138"/>
    </row>
    <row r="154" spans="1:67">
      <c r="A154" s="162"/>
      <c r="B154" s="162"/>
      <c r="C154" s="162"/>
      <c r="D154" s="162"/>
      <c r="E154" s="162"/>
      <c r="F154" s="162"/>
      <c r="G154" s="162"/>
      <c r="H154" s="175">
        <v>2027</v>
      </c>
      <c r="I154" s="171">
        <f t="shared" si="50"/>
        <v>5739415.8215465611</v>
      </c>
      <c r="J154" s="171">
        <f t="shared" si="50"/>
        <v>5739415.8215465611</v>
      </c>
      <c r="K154" s="171">
        <f t="shared" si="50"/>
        <v>0</v>
      </c>
      <c r="L154" s="171">
        <f t="shared" si="50"/>
        <v>0</v>
      </c>
      <c r="M154" s="171">
        <f t="shared" si="50"/>
        <v>3268023.3687886121</v>
      </c>
      <c r="N154" s="171">
        <f t="shared" si="50"/>
        <v>0</v>
      </c>
      <c r="O154" s="162"/>
      <c r="P154" s="162"/>
      <c r="Q154" s="162"/>
      <c r="R154" s="162"/>
      <c r="S154" s="175">
        <v>2027</v>
      </c>
      <c r="T154" s="196">
        <f>HLOOKUP($S154,'Fixed - Other'!$A$61:$AE$64,2,FALSE)</f>
        <v>4942784.905515898</v>
      </c>
      <c r="U154" s="171">
        <f>IF($K$14="",$T154,IF($K$14&gt;$S154,$T154,VLOOKUP($C6,'Fixed - Other'!$A$69:$C$77,3,FALSE)*$T154))</f>
        <v>2471392.452757949</v>
      </c>
      <c r="V154" s="171">
        <f>IF($K$15="",$T154,IF($K$15&gt;$S154,$T154,VLOOKUP($C6,'Fixed - Other'!$A$69:$C$77,3,FALSE)*$T154))</f>
        <v>2471392.452757949</v>
      </c>
      <c r="W154" s="171">
        <f>IF($K$16="",$T154,IF($K$16&gt;$S154,$T154,VLOOKUP($C6,'Fixed - Other'!$A$69:$C$77,3,FALSE)*$T154))</f>
        <v>2471392.452757949</v>
      </c>
      <c r="X154" s="171">
        <f>IF($K$17="",$T154,IF($K$17&gt;$S154,$T154,VLOOKUP($C6,'Fixed - Other'!$A$69:$C$77,3,FALSE)*$T154))</f>
        <v>2471392.452757949</v>
      </c>
      <c r="Y154" s="171">
        <f>IF($K$18="",$T154,IF($K$18&gt;$S154,$T154,VLOOKUP($C6,'Fixed - Other'!$A$69:$C$77,3,FALSE)*$T154))</f>
        <v>2471392.452757949</v>
      </c>
      <c r="Z154" s="171">
        <f>IF($K$19="",$T154,IF($K$19&gt;$S154,$T154,VLOOKUP($C6,'Fixed - Other'!$A$69:$C$77,3,FALSE)*$T154))</f>
        <v>4942784.905515898</v>
      </c>
      <c r="AB154" s="175">
        <v>2027</v>
      </c>
      <c r="AC154" s="171">
        <f t="shared" si="51"/>
        <v>2471392.452757949</v>
      </c>
      <c r="AD154" s="171">
        <f t="shared" si="52"/>
        <v>2471392.452757949</v>
      </c>
      <c r="AE154" s="171">
        <f t="shared" si="53"/>
        <v>0</v>
      </c>
      <c r="AF154" s="171">
        <f t="shared" si="54"/>
        <v>0</v>
      </c>
      <c r="AG154" s="136">
        <f t="shared" si="55"/>
        <v>0</v>
      </c>
      <c r="AH154" s="171">
        <f t="shared" si="56"/>
        <v>0</v>
      </c>
      <c r="AJ154" s="175">
        <v>2027</v>
      </c>
      <c r="AK154" s="196">
        <f>HLOOKUP($S154,'Fixed - Other'!$A$61:$AE$64,3,FALSE)</f>
        <v>6536046.7375772242</v>
      </c>
      <c r="AL154" s="171">
        <f>IF($K$14="",$AK154,IF($K$14&gt;$AJ154,$AK154,VLOOKUP($C6,'Fixed - Other'!$A$69:$C$77,3,FALSE)*$AK154))</f>
        <v>3268023.3687886121</v>
      </c>
      <c r="AM154" s="171">
        <f>IF($K$15="",$AK154,IF($K$15&gt;$AJ154,$AK154,VLOOKUP($C6,'Fixed - Other'!$A$69:$C$77,3,FALSE)*$AK154))</f>
        <v>3268023.3687886121</v>
      </c>
      <c r="AN154" s="171">
        <f>IF($K$16="",$AK154,IF($K$16&gt;$AJ154,$AK154,VLOOKUP($C6,'Fixed - Other'!$A$69:$C$77,3,FALSE)*$AK154))</f>
        <v>3268023.3687886121</v>
      </c>
      <c r="AO154" s="171">
        <f>IF($K$17="",$AK154,IF($K$17&gt;$AJ154,$AK154,VLOOKUP($C6,'Fixed - Other'!$A$69:$C$77,3,FALSE)*$AK154))</f>
        <v>3268023.3687886121</v>
      </c>
      <c r="AP154" s="171">
        <f>IF($K$18="",$AK154,IF($K$18&gt;$AJ154,$AK154,VLOOKUP($C6,'Fixed - Other'!$A$69:$C$77,3,FALSE)*$AK154))</f>
        <v>3268023.3687886121</v>
      </c>
      <c r="AQ154" s="171">
        <f>IF($K$19="",$AK154,IF($K$19&gt;$AJ154,$AK154,VLOOKUP($C6,'Fixed - Other'!$A$69:$C$77,3,FALSE)*$AK154))</f>
        <v>6536046.7375772242</v>
      </c>
      <c r="AS154" s="175">
        <v>2027</v>
      </c>
      <c r="AT154" s="171">
        <f t="shared" si="57"/>
        <v>3268023.3687886121</v>
      </c>
      <c r="AU154" s="171">
        <f t="shared" si="58"/>
        <v>3268023.3687886121</v>
      </c>
      <c r="AV154" s="171">
        <f t="shared" si="59"/>
        <v>0</v>
      </c>
      <c r="AW154" s="171">
        <f t="shared" si="60"/>
        <v>0</v>
      </c>
      <c r="AX154" s="136">
        <f t="shared" si="61"/>
        <v>3268023.3687886121</v>
      </c>
      <c r="AY154" s="171">
        <f t="shared" si="62"/>
        <v>0</v>
      </c>
      <c r="BA154" s="202"/>
      <c r="BB154" s="138"/>
      <c r="BC154" s="138"/>
      <c r="BD154" s="138"/>
      <c r="BE154" s="138"/>
      <c r="BF154" s="138"/>
      <c r="BG154" s="138"/>
      <c r="BI154" s="202"/>
      <c r="BJ154" s="138"/>
      <c r="BK154" s="138"/>
      <c r="BL154" s="138"/>
      <c r="BM154" s="138"/>
      <c r="BN154" s="138"/>
      <c r="BO154" s="138"/>
    </row>
    <row r="155" spans="1:67">
      <c r="A155" s="162"/>
      <c r="B155" s="162"/>
      <c r="C155" s="162"/>
      <c r="D155" s="162"/>
      <c r="E155" s="162"/>
      <c r="F155" s="162"/>
      <c r="G155" s="162"/>
      <c r="H155" s="175">
        <v>2028</v>
      </c>
      <c r="I155" s="171">
        <f t="shared" si="50"/>
        <v>5854204.1379774939</v>
      </c>
      <c r="J155" s="171">
        <f t="shared" si="50"/>
        <v>5854204.1379774939</v>
      </c>
      <c r="K155" s="171">
        <f t="shared" si="50"/>
        <v>0</v>
      </c>
      <c r="L155" s="171">
        <f t="shared" si="50"/>
        <v>0</v>
      </c>
      <c r="M155" s="171">
        <f t="shared" si="50"/>
        <v>3333383.8361643851</v>
      </c>
      <c r="N155" s="171">
        <f t="shared" si="50"/>
        <v>0</v>
      </c>
      <c r="O155" s="162"/>
      <c r="P155" s="162"/>
      <c r="Q155" s="162"/>
      <c r="R155" s="162"/>
      <c r="S155" s="175">
        <v>2028</v>
      </c>
      <c r="T155" s="196">
        <f>HLOOKUP($S155,'Fixed - Other'!$A$61:$AE$64,2,FALSE)</f>
        <v>5041640.6036262177</v>
      </c>
      <c r="U155" s="171">
        <f>IF($K$14="",$T155,IF($K$14&gt;$S155,$T155,VLOOKUP($C6,'Fixed - Other'!$A$69:$C$77,3,FALSE)*$T155))</f>
        <v>2520820.3018131088</v>
      </c>
      <c r="V155" s="171">
        <f>IF($K$15="",$T155,IF($K$15&gt;$S155,$T155,VLOOKUP($C6,'Fixed - Other'!$A$69:$C$77,3,FALSE)*$T155))</f>
        <v>2520820.3018131088</v>
      </c>
      <c r="W155" s="171">
        <f>IF($K$16="",$T155,IF($K$16&gt;$S155,$T155,VLOOKUP($C6,'Fixed - Other'!$A$69:$C$77,3,FALSE)*$T155))</f>
        <v>2520820.3018131088</v>
      </c>
      <c r="X155" s="171">
        <f>IF($K$17="",$T155,IF($K$17&gt;$S155,$T155,VLOOKUP($C6,'Fixed - Other'!$A$69:$C$77,3,FALSE)*$T155))</f>
        <v>2520820.3018131088</v>
      </c>
      <c r="Y155" s="171">
        <f>IF($K$18="",$T155,IF($K$18&gt;$S155,$T155,VLOOKUP($C6,'Fixed - Other'!$A$69:$C$77,3,FALSE)*$T155))</f>
        <v>2520820.3018131088</v>
      </c>
      <c r="Z155" s="171">
        <f>IF($K$19="",$T155,IF($K$19&gt;$S155,$T155,VLOOKUP($C6,'Fixed - Other'!$A$69:$C$77,3,FALSE)*$T155))</f>
        <v>5041640.6036262177</v>
      </c>
      <c r="AB155" s="175">
        <v>2028</v>
      </c>
      <c r="AC155" s="171">
        <f t="shared" si="51"/>
        <v>2520820.3018131088</v>
      </c>
      <c r="AD155" s="171">
        <f t="shared" si="52"/>
        <v>2520820.3018131088</v>
      </c>
      <c r="AE155" s="171">
        <f t="shared" si="53"/>
        <v>0</v>
      </c>
      <c r="AF155" s="171">
        <f t="shared" si="54"/>
        <v>0</v>
      </c>
      <c r="AG155" s="136">
        <f t="shared" si="55"/>
        <v>0</v>
      </c>
      <c r="AH155" s="171">
        <f t="shared" si="56"/>
        <v>0</v>
      </c>
      <c r="AJ155" s="175">
        <v>2028</v>
      </c>
      <c r="AK155" s="196">
        <f>HLOOKUP($S155,'Fixed - Other'!$A$61:$AE$64,3,FALSE)</f>
        <v>6666767.6723287702</v>
      </c>
      <c r="AL155" s="171">
        <f>IF($K$14="",$AK155,IF($K$14&gt;$AJ155,$AK155,VLOOKUP($C6,'Fixed - Other'!$A$69:$C$77,3,FALSE)*$AK155))</f>
        <v>3333383.8361643851</v>
      </c>
      <c r="AM155" s="171">
        <f>IF($K$15="",$AK155,IF($K$15&gt;$AJ155,$AK155,VLOOKUP($C6,'Fixed - Other'!$A$69:$C$77,3,FALSE)*$AK155))</f>
        <v>3333383.8361643851</v>
      </c>
      <c r="AN155" s="171">
        <f>IF($K$16="",$AK155,IF($K$16&gt;$AJ155,$AK155,VLOOKUP($C6,'Fixed - Other'!$A$69:$C$77,3,FALSE)*$AK155))</f>
        <v>3333383.8361643851</v>
      </c>
      <c r="AO155" s="171">
        <f>IF($K$17="",$AK155,IF($K$17&gt;$AJ155,$AK155,VLOOKUP($C6,'Fixed - Other'!$A$69:$C$77,3,FALSE)*$AK155))</f>
        <v>3333383.8361643851</v>
      </c>
      <c r="AP155" s="171">
        <f>IF($K$18="",$AK155,IF($K$18&gt;$AJ155,$AK155,VLOOKUP($C6,'Fixed - Other'!$A$69:$C$77,3,FALSE)*$AK155))</f>
        <v>3333383.8361643851</v>
      </c>
      <c r="AQ155" s="171">
        <f>IF($K$19="",$AK155,IF($K$19&gt;$AJ155,$AK155,VLOOKUP($C6,'Fixed - Other'!$A$69:$C$77,3,FALSE)*$AK155))</f>
        <v>6666767.6723287702</v>
      </c>
      <c r="AS155" s="175">
        <v>2028</v>
      </c>
      <c r="AT155" s="171">
        <f t="shared" si="57"/>
        <v>3333383.8361643851</v>
      </c>
      <c r="AU155" s="171">
        <f t="shared" si="58"/>
        <v>3333383.8361643851</v>
      </c>
      <c r="AV155" s="171">
        <f t="shared" si="59"/>
        <v>0</v>
      </c>
      <c r="AW155" s="171">
        <f t="shared" si="60"/>
        <v>0</v>
      </c>
      <c r="AX155" s="136">
        <f t="shared" si="61"/>
        <v>3333383.8361643851</v>
      </c>
      <c r="AY155" s="171">
        <f t="shared" si="62"/>
        <v>0</v>
      </c>
      <c r="BA155" s="202"/>
      <c r="BB155" s="138"/>
      <c r="BC155" s="138"/>
      <c r="BD155" s="138"/>
      <c r="BE155" s="138"/>
      <c r="BF155" s="138"/>
      <c r="BG155" s="138"/>
      <c r="BI155" s="202"/>
      <c r="BJ155" s="138"/>
      <c r="BK155" s="138"/>
      <c r="BL155" s="138"/>
      <c r="BM155" s="138"/>
      <c r="BN155" s="138"/>
      <c r="BO155" s="138"/>
    </row>
    <row r="156" spans="1:67">
      <c r="A156" s="162"/>
      <c r="B156" s="162"/>
      <c r="C156" s="162"/>
      <c r="D156" s="162"/>
      <c r="E156" s="162"/>
      <c r="F156" s="162"/>
      <c r="G156" s="162"/>
      <c r="H156" s="175">
        <v>2029</v>
      </c>
      <c r="I156" s="171">
        <f t="shared" si="50"/>
        <v>5971288.2207370419</v>
      </c>
      <c r="J156" s="171">
        <f t="shared" si="50"/>
        <v>5971288.2207370419</v>
      </c>
      <c r="K156" s="171">
        <f t="shared" si="50"/>
        <v>0</v>
      </c>
      <c r="L156" s="171">
        <f t="shared" si="50"/>
        <v>0</v>
      </c>
      <c r="M156" s="171">
        <f t="shared" si="50"/>
        <v>3400051.5128876716</v>
      </c>
      <c r="N156" s="171">
        <f t="shared" si="50"/>
        <v>0</v>
      </c>
      <c r="O156" s="162"/>
      <c r="P156" s="162"/>
      <c r="Q156" s="162"/>
      <c r="R156" s="162"/>
      <c r="S156" s="175">
        <v>2029</v>
      </c>
      <c r="T156" s="196">
        <f>HLOOKUP($S156,'Fixed - Other'!$A$61:$AE$64,2,FALSE)</f>
        <v>5142473.4156987406</v>
      </c>
      <c r="U156" s="171">
        <f>IF($K$14="",$T156,IF($K$14&gt;$S156,$T156,VLOOKUP($C6,'Fixed - Other'!$A$69:$C$77,3,FALSE)*$T156))</f>
        <v>2571236.7078493703</v>
      </c>
      <c r="V156" s="171">
        <f>IF($K$15="",$T156,IF($K$15&gt;$S156,$T156,VLOOKUP($C6,'Fixed - Other'!$A$69:$C$77,3,FALSE)*$T156))</f>
        <v>2571236.7078493703</v>
      </c>
      <c r="W156" s="171">
        <f>IF($K$16="",$T156,IF($K$16&gt;$S156,$T156,VLOOKUP($C6,'Fixed - Other'!$A$69:$C$77,3,FALSE)*$T156))</f>
        <v>2571236.7078493703</v>
      </c>
      <c r="X156" s="171">
        <f>IF($K$17="",$T156,IF($K$17&gt;$S156,$T156,VLOOKUP($C6,'Fixed - Other'!$A$69:$C$77,3,FALSE)*$T156))</f>
        <v>2571236.7078493703</v>
      </c>
      <c r="Y156" s="171">
        <f>IF($K$18="",$T156,IF($K$18&gt;$S156,$T156,VLOOKUP($C6,'Fixed - Other'!$A$69:$C$77,3,FALSE)*$T156))</f>
        <v>2571236.7078493703</v>
      </c>
      <c r="Z156" s="171">
        <f>IF($K$19="",$T156,IF($K$19&gt;$S156,$T156,VLOOKUP($C6,'Fixed - Other'!$A$69:$C$77,3,FALSE)*$T156))</f>
        <v>5142473.4156987406</v>
      </c>
      <c r="AB156" s="175">
        <v>2029</v>
      </c>
      <c r="AC156" s="171">
        <f t="shared" si="51"/>
        <v>2571236.7078493703</v>
      </c>
      <c r="AD156" s="171">
        <f t="shared" si="52"/>
        <v>2571236.7078493703</v>
      </c>
      <c r="AE156" s="171">
        <f t="shared" si="53"/>
        <v>0</v>
      </c>
      <c r="AF156" s="171">
        <f t="shared" si="54"/>
        <v>0</v>
      </c>
      <c r="AG156" s="136">
        <f t="shared" si="55"/>
        <v>0</v>
      </c>
      <c r="AH156" s="171">
        <f t="shared" si="56"/>
        <v>0</v>
      </c>
      <c r="AJ156" s="175">
        <v>2029</v>
      </c>
      <c r="AK156" s="196">
        <f>HLOOKUP($S156,'Fixed - Other'!$A$61:$AE$64,3,FALSE)</f>
        <v>6800103.0257753432</v>
      </c>
      <c r="AL156" s="171">
        <f>IF($K$14="",$AK156,IF($K$14&gt;$AJ156,$AK156,VLOOKUP($C6,'Fixed - Other'!$A$69:$C$77,3,FALSE)*$AK156))</f>
        <v>3400051.5128876716</v>
      </c>
      <c r="AM156" s="171">
        <f>IF($K$15="",$AK156,IF($K$15&gt;$AJ156,$AK156,VLOOKUP($C6,'Fixed - Other'!$A$69:$C$77,3,FALSE)*$AK156))</f>
        <v>3400051.5128876716</v>
      </c>
      <c r="AN156" s="171">
        <f>IF($K$16="",$AK156,IF($K$16&gt;$AJ156,$AK156,VLOOKUP($C6,'Fixed - Other'!$A$69:$C$77,3,FALSE)*$AK156))</f>
        <v>3400051.5128876716</v>
      </c>
      <c r="AO156" s="171">
        <f>IF($K$17="",$AK156,IF($K$17&gt;$AJ156,$AK156,VLOOKUP($C6,'Fixed - Other'!$A$69:$C$77,3,FALSE)*$AK156))</f>
        <v>3400051.5128876716</v>
      </c>
      <c r="AP156" s="171">
        <f>IF($K$18="",$AK156,IF($K$18&gt;$AJ156,$AK156,VLOOKUP($C6,'Fixed - Other'!$A$69:$C$77,3,FALSE)*$AK156))</f>
        <v>3400051.5128876716</v>
      </c>
      <c r="AQ156" s="171">
        <f>IF($K$19="",$AK156,IF($K$19&gt;$AJ156,$AK156,VLOOKUP($C6,'Fixed - Other'!$A$69:$C$77,3,FALSE)*$AK156))</f>
        <v>6800103.0257753432</v>
      </c>
      <c r="AS156" s="175">
        <v>2029</v>
      </c>
      <c r="AT156" s="171">
        <f t="shared" si="57"/>
        <v>3400051.5128876716</v>
      </c>
      <c r="AU156" s="171">
        <f t="shared" si="58"/>
        <v>3400051.5128876716</v>
      </c>
      <c r="AV156" s="171">
        <f t="shared" si="59"/>
        <v>0</v>
      </c>
      <c r="AW156" s="171">
        <f t="shared" si="60"/>
        <v>0</v>
      </c>
      <c r="AX156" s="136">
        <f t="shared" si="61"/>
        <v>3400051.5128876716</v>
      </c>
      <c r="AY156" s="171">
        <f t="shared" si="62"/>
        <v>0</v>
      </c>
      <c r="BA156" s="202"/>
      <c r="BB156" s="138"/>
      <c r="BC156" s="138"/>
      <c r="BD156" s="138"/>
      <c r="BE156" s="138"/>
      <c r="BF156" s="138"/>
      <c r="BG156" s="138"/>
      <c r="BI156" s="202"/>
      <c r="BJ156" s="138"/>
      <c r="BK156" s="138"/>
      <c r="BL156" s="138"/>
      <c r="BM156" s="138"/>
      <c r="BN156" s="138"/>
      <c r="BO156" s="138"/>
    </row>
    <row r="157" spans="1:67">
      <c r="A157" s="162"/>
      <c r="B157" s="162"/>
      <c r="C157" s="162"/>
      <c r="D157" s="162"/>
      <c r="E157" s="162"/>
      <c r="F157" s="162"/>
      <c r="G157" s="162"/>
      <c r="H157" s="175">
        <v>2030</v>
      </c>
      <c r="I157" s="171">
        <f t="shared" si="50"/>
        <v>6090713.9851517854</v>
      </c>
      <c r="J157" s="171">
        <f t="shared" si="50"/>
        <v>6090713.9851517854</v>
      </c>
      <c r="K157" s="171">
        <f t="shared" si="50"/>
        <v>0</v>
      </c>
      <c r="L157" s="171">
        <f t="shared" si="50"/>
        <v>0</v>
      </c>
      <c r="M157" s="171">
        <f t="shared" si="50"/>
        <v>3468052.5431454265</v>
      </c>
      <c r="N157" s="171">
        <f t="shared" si="50"/>
        <v>0</v>
      </c>
      <c r="O157" s="162"/>
      <c r="P157" s="162"/>
      <c r="Q157" s="162"/>
      <c r="R157" s="162"/>
      <c r="S157" s="175">
        <v>2030</v>
      </c>
      <c r="T157" s="196">
        <f>HLOOKUP($S157,'Fixed - Other'!$A$61:$AE$64,2,FALSE)</f>
        <v>5245322.8840127178</v>
      </c>
      <c r="U157" s="171">
        <f>IF($K$14="",$T157,IF($K$14&gt;$S157,$T157,VLOOKUP($C6,'Fixed - Other'!$A$69:$C$77,3,FALSE)*$T157))</f>
        <v>2622661.4420063589</v>
      </c>
      <c r="V157" s="171">
        <f>IF($K$15="",$T157,IF($K$15&gt;$S157,$T157,VLOOKUP($C6,'Fixed - Other'!$A$69:$C$77,3,FALSE)*$T157))</f>
        <v>2622661.4420063589</v>
      </c>
      <c r="W157" s="171">
        <f>IF($K$16="",$T157,IF($K$16&gt;$S157,$T157,VLOOKUP($C6,'Fixed - Other'!$A$69:$C$77,3,FALSE)*$T157))</f>
        <v>2622661.4420063589</v>
      </c>
      <c r="X157" s="171">
        <f>IF($K$17="",$T157,IF($K$17&gt;$S157,$T157,VLOOKUP($C6,'Fixed - Other'!$A$69:$C$77,3,FALSE)*$T157))</f>
        <v>2622661.4420063589</v>
      </c>
      <c r="Y157" s="171">
        <f>IF($K$18="",$T157,IF($K$18&gt;$S157,$T157,VLOOKUP($C6,'Fixed - Other'!$A$69:$C$77,3,FALSE)*$T157))</f>
        <v>2622661.4420063589</v>
      </c>
      <c r="Z157" s="171">
        <f>IF($K$19="",$T157,IF($K$19&gt;$S157,$T157,VLOOKUP($C6,'Fixed - Other'!$A$69:$C$77,3,FALSE)*$T157))</f>
        <v>5245322.8840127178</v>
      </c>
      <c r="AB157" s="175">
        <v>2030</v>
      </c>
      <c r="AC157" s="171">
        <f t="shared" si="51"/>
        <v>2622661.4420063589</v>
      </c>
      <c r="AD157" s="171">
        <f t="shared" si="52"/>
        <v>2622661.4420063589</v>
      </c>
      <c r="AE157" s="171">
        <f t="shared" si="53"/>
        <v>0</v>
      </c>
      <c r="AF157" s="171">
        <f t="shared" si="54"/>
        <v>0</v>
      </c>
      <c r="AG157" s="136">
        <f t="shared" si="55"/>
        <v>0</v>
      </c>
      <c r="AH157" s="171">
        <f t="shared" si="56"/>
        <v>0</v>
      </c>
      <c r="AJ157" s="175">
        <v>2030</v>
      </c>
      <c r="AK157" s="196">
        <f>HLOOKUP($S157,'Fixed - Other'!$A$61:$AE$64,3,FALSE)</f>
        <v>6936105.0862908531</v>
      </c>
      <c r="AL157" s="171">
        <f>IF($K$14="",$AK157,IF($K$14&gt;$AJ157,$AK157,VLOOKUP($C6,'Fixed - Other'!$A$69:$C$77,3,FALSE)*$AK157))</f>
        <v>3468052.5431454265</v>
      </c>
      <c r="AM157" s="171">
        <f>IF($K$15="",$AK157,IF($K$15&gt;$AJ157,$AK157,VLOOKUP($C6,'Fixed - Other'!$A$69:$C$77,3,FALSE)*$AK157))</f>
        <v>3468052.5431454265</v>
      </c>
      <c r="AN157" s="171">
        <f>IF($K$16="",$AK157,IF($K$16&gt;$AJ157,$AK157,VLOOKUP($C6,'Fixed - Other'!$A$69:$C$77,3,FALSE)*$AK157))</f>
        <v>3468052.5431454265</v>
      </c>
      <c r="AO157" s="171">
        <f>IF($K$17="",$AK157,IF($K$17&gt;$AJ157,$AK157,VLOOKUP($C6,'Fixed - Other'!$A$69:$C$77,3,FALSE)*$AK157))</f>
        <v>3468052.5431454265</v>
      </c>
      <c r="AP157" s="171">
        <f>IF($K$18="",$AK157,IF($K$18&gt;$AJ157,$AK157,VLOOKUP($C6,'Fixed - Other'!$A$69:$C$77,3,FALSE)*$AK157))</f>
        <v>3468052.5431454265</v>
      </c>
      <c r="AQ157" s="171">
        <f>IF($K$19="",$AK157,IF($K$19&gt;$AJ157,$AK157,VLOOKUP($C6,'Fixed - Other'!$A$69:$C$77,3,FALSE)*$AK157))</f>
        <v>6936105.0862908531</v>
      </c>
      <c r="AS157" s="175">
        <v>2030</v>
      </c>
      <c r="AT157" s="171">
        <f t="shared" si="57"/>
        <v>3468052.5431454265</v>
      </c>
      <c r="AU157" s="171">
        <f t="shared" si="58"/>
        <v>3468052.5431454265</v>
      </c>
      <c r="AV157" s="171">
        <f t="shared" si="59"/>
        <v>0</v>
      </c>
      <c r="AW157" s="171">
        <f t="shared" si="60"/>
        <v>0</v>
      </c>
      <c r="AX157" s="136">
        <f t="shared" si="61"/>
        <v>3468052.5431454265</v>
      </c>
      <c r="AY157" s="171">
        <f t="shared" si="62"/>
        <v>0</v>
      </c>
      <c r="BA157" s="202"/>
      <c r="BB157" s="138"/>
      <c r="BC157" s="138"/>
      <c r="BD157" s="138"/>
      <c r="BE157" s="138"/>
      <c r="BF157" s="138"/>
      <c r="BG157" s="138"/>
      <c r="BI157" s="202"/>
      <c r="BJ157" s="138"/>
      <c r="BK157" s="138"/>
      <c r="BL157" s="138"/>
      <c r="BM157" s="138"/>
      <c r="BN157" s="138"/>
      <c r="BO157" s="138"/>
    </row>
    <row r="158" spans="1:67">
      <c r="A158" s="162"/>
      <c r="B158" s="162"/>
      <c r="C158" s="162"/>
      <c r="D158" s="162"/>
      <c r="E158" s="162"/>
      <c r="F158" s="162"/>
      <c r="G158" s="162"/>
      <c r="H158" s="175">
        <v>2031</v>
      </c>
      <c r="I158" s="171">
        <f t="shared" si="50"/>
        <v>6212528.2648548186</v>
      </c>
      <c r="J158" s="171">
        <f t="shared" si="50"/>
        <v>0</v>
      </c>
      <c r="K158" s="171">
        <f t="shared" si="50"/>
        <v>0</v>
      </c>
      <c r="L158" s="171">
        <f t="shared" si="50"/>
        <v>0</v>
      </c>
      <c r="M158" s="171">
        <f t="shared" si="50"/>
        <v>3537413.594008334</v>
      </c>
      <c r="N158" s="171">
        <f t="shared" si="50"/>
        <v>0</v>
      </c>
      <c r="O158" s="162"/>
      <c r="P158" s="162"/>
      <c r="Q158" s="162"/>
      <c r="R158" s="162"/>
      <c r="S158" s="175">
        <v>2031</v>
      </c>
      <c r="T158" s="196">
        <f>HLOOKUP($S158,'Fixed - Other'!$A$61:$AE$64,2,FALSE)</f>
        <v>5350229.3416929692</v>
      </c>
      <c r="U158" s="171">
        <f>IF($K$14="",$T158,IF($K$14&gt;$S158,$T158,VLOOKUP($C6,'Fixed - Other'!$A$69:$C$77,3,FALSE)*$T158))</f>
        <v>2675114.6708464846</v>
      </c>
      <c r="V158" s="171">
        <f>IF($K$15="",$T158,IF($K$15&gt;$S158,$T158,VLOOKUP($C6,'Fixed - Other'!$A$69:$C$77,3,FALSE)*$T158))</f>
        <v>2675114.6708464846</v>
      </c>
      <c r="W158" s="171">
        <f>IF($K$16="",$T158,IF($K$16&gt;$S158,$T158,VLOOKUP($C6,'Fixed - Other'!$A$69:$C$77,3,FALSE)*$T158))</f>
        <v>2675114.6708464846</v>
      </c>
      <c r="X158" s="171">
        <f>IF($K$17="",$T158,IF($K$17&gt;$S158,$T158,VLOOKUP($C6,'Fixed - Other'!$A$69:$C$77,3,FALSE)*$T158))</f>
        <v>2675114.6708464846</v>
      </c>
      <c r="Y158" s="171">
        <f>IF($K$18="",$T158,IF($K$18&gt;$S158,$T158,VLOOKUP($C6,'Fixed - Other'!$A$69:$C$77,3,FALSE)*$T158))</f>
        <v>2675114.6708464846</v>
      </c>
      <c r="Z158" s="171">
        <f>IF($K$19="",$T158,IF($K$19&gt;$S158,$T158,VLOOKUP($C6,'Fixed - Other'!$A$69:$C$77,3,FALSE)*$T158))</f>
        <v>5350229.3416929692</v>
      </c>
      <c r="AB158" s="175">
        <v>2031</v>
      </c>
      <c r="AC158" s="196">
        <f t="shared" si="51"/>
        <v>2675114.6708464846</v>
      </c>
      <c r="AD158" s="171">
        <f t="shared" si="52"/>
        <v>0</v>
      </c>
      <c r="AE158" s="171">
        <f t="shared" si="53"/>
        <v>0</v>
      </c>
      <c r="AF158" s="171">
        <f t="shared" si="54"/>
        <v>0</v>
      </c>
      <c r="AG158" s="136">
        <f t="shared" si="55"/>
        <v>0</v>
      </c>
      <c r="AH158" s="171">
        <f t="shared" si="56"/>
        <v>0</v>
      </c>
      <c r="AJ158" s="175">
        <v>2031</v>
      </c>
      <c r="AK158" s="196">
        <f>HLOOKUP($S158,'Fixed - Other'!$A$61:$AE$64,3,FALSE)</f>
        <v>7074827.188016668</v>
      </c>
      <c r="AL158" s="171">
        <f>IF($K$14="",$AK158,IF($K$14&gt;$AJ158,$AK158,VLOOKUP($C6,'Fixed - Other'!$A$69:$C$77,3,FALSE)*$AK158))</f>
        <v>3537413.594008334</v>
      </c>
      <c r="AM158" s="171">
        <f>IF($K$15="",$AK158,IF($K$15&gt;$AJ158,$AK158,VLOOKUP($C6,'Fixed - Other'!$A$69:$C$77,3,FALSE)*$AK158))</f>
        <v>3537413.594008334</v>
      </c>
      <c r="AN158" s="171">
        <f>IF($K$16="",$AK158,IF($K$16&gt;$AJ158,$AK158,VLOOKUP($C6,'Fixed - Other'!$A$69:$C$77,3,FALSE)*$AK158))</f>
        <v>3537413.594008334</v>
      </c>
      <c r="AO158" s="171">
        <f>IF($K$17="",$AK158,IF($K$17&gt;$AJ158,$AK158,VLOOKUP($C6,'Fixed - Other'!$A$69:$C$77,3,FALSE)*$AK158))</f>
        <v>3537413.594008334</v>
      </c>
      <c r="AP158" s="171">
        <f>IF($K$18="",$AK158,IF($K$18&gt;$AJ158,$AK158,VLOOKUP($C6,'Fixed - Other'!$A$69:$C$77,3,FALSE)*$AK158))</f>
        <v>3537413.594008334</v>
      </c>
      <c r="AQ158" s="171">
        <f>IF($K$19="",$AK158,IF($K$19&gt;$AJ158,$AK158,VLOOKUP($C6,'Fixed - Other'!$A$69:$C$77,3,FALSE)*$AK158))</f>
        <v>7074827.188016668</v>
      </c>
      <c r="AS158" s="175">
        <v>2031</v>
      </c>
      <c r="AT158" s="196">
        <f t="shared" si="57"/>
        <v>3537413.594008334</v>
      </c>
      <c r="AU158" s="171">
        <f t="shared" si="58"/>
        <v>0</v>
      </c>
      <c r="AV158" s="171">
        <f t="shared" si="59"/>
        <v>0</v>
      </c>
      <c r="AW158" s="171">
        <f t="shared" si="60"/>
        <v>0</v>
      </c>
      <c r="AX158" s="136">
        <f t="shared" si="61"/>
        <v>3537413.594008334</v>
      </c>
      <c r="AY158" s="171">
        <f t="shared" si="62"/>
        <v>0</v>
      </c>
      <c r="BA158" s="202"/>
      <c r="BB158" s="138"/>
      <c r="BC158" s="138"/>
      <c r="BD158" s="138"/>
      <c r="BE158" s="138"/>
      <c r="BF158" s="138"/>
      <c r="BG158" s="138"/>
      <c r="BI158" s="202"/>
      <c r="BJ158" s="138"/>
      <c r="BK158" s="138"/>
      <c r="BL158" s="138"/>
      <c r="BM158" s="138"/>
      <c r="BN158" s="138"/>
      <c r="BO158" s="138"/>
    </row>
    <row r="159" spans="1:67">
      <c r="A159" s="162"/>
      <c r="B159" s="162"/>
      <c r="C159" s="162"/>
      <c r="D159" s="162"/>
      <c r="E159" s="162"/>
      <c r="F159" s="162"/>
      <c r="G159" s="162"/>
      <c r="H159" s="175">
        <v>2032</v>
      </c>
      <c r="I159" s="171">
        <f t="shared" si="50"/>
        <v>6336778.8301519165</v>
      </c>
      <c r="J159" s="171">
        <f t="shared" si="50"/>
        <v>0</v>
      </c>
      <c r="K159" s="171">
        <f t="shared" si="50"/>
        <v>0</v>
      </c>
      <c r="L159" s="171">
        <f t="shared" si="50"/>
        <v>0</v>
      </c>
      <c r="M159" s="171">
        <f t="shared" si="50"/>
        <v>3608161.8658885015</v>
      </c>
      <c r="N159" s="171">
        <f t="shared" si="50"/>
        <v>0</v>
      </c>
      <c r="O159" s="162"/>
      <c r="P159" s="162"/>
      <c r="Q159" s="162"/>
      <c r="R159" s="162"/>
      <c r="S159" s="175">
        <v>2032</v>
      </c>
      <c r="T159" s="196">
        <f>HLOOKUP($S159,'Fixed - Other'!$A$61:$AE$64,2,FALSE)</f>
        <v>5457233.9285268299</v>
      </c>
      <c r="U159" s="171">
        <f>IF($K$14="",$T159,IF($K$14&gt;$S159,$T159,VLOOKUP($C6,'Fixed - Other'!$A$69:$C$77,3,FALSE)*$T159))</f>
        <v>2728616.964263415</v>
      </c>
      <c r="V159" s="171">
        <f>IF($K$15="",$T159,IF($K$15&gt;$S159,$T159,VLOOKUP($C6,'Fixed - Other'!$A$69:$C$77,3,FALSE)*$T159))</f>
        <v>2728616.964263415</v>
      </c>
      <c r="W159" s="171">
        <f>IF($K$16="",$T159,IF($K$16&gt;$S159,$T159,VLOOKUP($C6,'Fixed - Other'!$A$69:$C$77,3,FALSE)*$T159))</f>
        <v>2728616.964263415</v>
      </c>
      <c r="X159" s="171">
        <f>IF($K$17="",$T159,IF($K$17&gt;$S159,$T159,VLOOKUP($C6,'Fixed - Other'!$A$69:$C$77,3,FALSE)*$T159))</f>
        <v>2728616.964263415</v>
      </c>
      <c r="Y159" s="171">
        <f>IF($K$18="",$T159,IF($K$18&gt;$S159,$T159,VLOOKUP($C6,'Fixed - Other'!$A$69:$C$77,3,FALSE)*$T159))</f>
        <v>2728616.964263415</v>
      </c>
      <c r="Z159" s="171">
        <f>IF($K$19="",$T159,IF($K$19&gt;$S159,$T159,VLOOKUP($C6,'Fixed - Other'!$A$69:$C$77,3,FALSE)*$T159))</f>
        <v>5457233.9285268299</v>
      </c>
      <c r="AB159" s="175">
        <v>2032</v>
      </c>
      <c r="AC159" s="196">
        <f t="shared" si="51"/>
        <v>2728616.964263415</v>
      </c>
      <c r="AD159" s="171">
        <f t="shared" si="52"/>
        <v>0</v>
      </c>
      <c r="AE159" s="171">
        <f t="shared" si="53"/>
        <v>0</v>
      </c>
      <c r="AF159" s="171">
        <f t="shared" si="54"/>
        <v>0</v>
      </c>
      <c r="AG159" s="136">
        <f t="shared" si="55"/>
        <v>0</v>
      </c>
      <c r="AH159" s="171">
        <f t="shared" si="56"/>
        <v>0</v>
      </c>
      <c r="AJ159" s="175">
        <v>2032</v>
      </c>
      <c r="AK159" s="196">
        <f>HLOOKUP($S159,'Fixed - Other'!$A$61:$AE$64,3,FALSE)</f>
        <v>7216323.731777003</v>
      </c>
      <c r="AL159" s="171">
        <f>IF($K$14="",$AK159,IF($K$14&gt;$AJ159,$AK159,VLOOKUP($C6,'Fixed - Other'!$A$69:$C$77,3,FALSE)*$AK159))</f>
        <v>3608161.8658885015</v>
      </c>
      <c r="AM159" s="171">
        <f>IF($K$15="",$AK159,IF($K$15&gt;$AJ159,$AK159,VLOOKUP($C6,'Fixed - Other'!$A$69:$C$77,3,FALSE)*$AK159))</f>
        <v>3608161.8658885015</v>
      </c>
      <c r="AN159" s="171">
        <f>IF($K$16="",$AK159,IF($K$16&gt;$AJ159,$AK159,VLOOKUP($C6,'Fixed - Other'!$A$69:$C$77,3,FALSE)*$AK159))</f>
        <v>3608161.8658885015</v>
      </c>
      <c r="AO159" s="171">
        <f>IF($K$17="",$AK159,IF($K$17&gt;$AJ159,$AK159,VLOOKUP($C6,'Fixed - Other'!$A$69:$C$77,3,FALSE)*$AK159))</f>
        <v>3608161.8658885015</v>
      </c>
      <c r="AP159" s="171">
        <f>IF($K$18="",$AK159,IF($K$18&gt;$AJ159,$AK159,VLOOKUP($C6,'Fixed - Other'!$A$69:$C$77,3,FALSE)*$AK159))</f>
        <v>3608161.8658885015</v>
      </c>
      <c r="AQ159" s="171">
        <f>IF($K$19="",$AK159,IF($K$19&gt;$AJ159,$AK159,VLOOKUP($C6,'Fixed - Other'!$A$69:$C$77,3,FALSE)*$AK159))</f>
        <v>7216323.731777003</v>
      </c>
      <c r="AS159" s="175">
        <v>2032</v>
      </c>
      <c r="AT159" s="196">
        <f t="shared" si="57"/>
        <v>3608161.8658885015</v>
      </c>
      <c r="AU159" s="171">
        <f t="shared" si="58"/>
        <v>0</v>
      </c>
      <c r="AV159" s="171">
        <f t="shared" si="59"/>
        <v>0</v>
      </c>
      <c r="AW159" s="171">
        <f t="shared" si="60"/>
        <v>0</v>
      </c>
      <c r="AX159" s="136">
        <f t="shared" si="61"/>
        <v>3608161.8658885015</v>
      </c>
      <c r="AY159" s="171">
        <f t="shared" si="62"/>
        <v>0</v>
      </c>
      <c r="BA159" s="202"/>
      <c r="BB159" s="138"/>
      <c r="BC159" s="138"/>
      <c r="BD159" s="138"/>
      <c r="BE159" s="138"/>
      <c r="BF159" s="138"/>
      <c r="BG159" s="138"/>
      <c r="BI159" s="202"/>
      <c r="BJ159" s="138"/>
      <c r="BK159" s="138"/>
      <c r="BL159" s="138"/>
      <c r="BM159" s="138"/>
      <c r="BN159" s="138"/>
      <c r="BO159" s="138"/>
    </row>
    <row r="160" spans="1:67">
      <c r="A160" s="162"/>
      <c r="B160" s="162"/>
      <c r="C160" s="162"/>
      <c r="D160" s="162"/>
      <c r="E160" s="162"/>
      <c r="F160" s="162"/>
      <c r="G160" s="162"/>
      <c r="H160" s="175">
        <v>2033</v>
      </c>
      <c r="I160" s="171">
        <f t="shared" si="50"/>
        <v>0</v>
      </c>
      <c r="J160" s="171">
        <f t="shared" si="50"/>
        <v>0</v>
      </c>
      <c r="K160" s="171">
        <f t="shared" si="50"/>
        <v>0</v>
      </c>
      <c r="L160" s="171">
        <f t="shared" si="50"/>
        <v>0</v>
      </c>
      <c r="M160" s="171">
        <f t="shared" si="50"/>
        <v>0</v>
      </c>
      <c r="N160" s="171">
        <f t="shared" si="50"/>
        <v>0</v>
      </c>
      <c r="O160" s="162"/>
      <c r="P160" s="162"/>
      <c r="Q160" s="162"/>
      <c r="R160" s="162"/>
      <c r="S160" s="175">
        <v>2033</v>
      </c>
      <c r="T160" s="196">
        <f>HLOOKUP($S160,'Fixed - Other'!$A$61:$AE$64,2,FALSE)</f>
        <v>5566378.6070973678</v>
      </c>
      <c r="U160" s="171">
        <f>IF($K$14="",$T160,IF($K$14&gt;$S160,$T160,VLOOKUP($C6,'Fixed - Other'!$A$69:$C$77,3,FALSE)*$T160))</f>
        <v>2783189.3035486839</v>
      </c>
      <c r="V160" s="171">
        <f>IF($K$15="",$T160,IF($K$15&gt;$S160,$T160,VLOOKUP($C6,'Fixed - Other'!$A$69:$C$77,3,FALSE)*$T160))</f>
        <v>2783189.3035486839</v>
      </c>
      <c r="W160" s="171">
        <f>IF($K$16="",$T160,IF($K$16&gt;$S160,$T160,VLOOKUP($C6,'Fixed - Other'!$A$69:$C$77,3,FALSE)*$T160))</f>
        <v>2783189.3035486839</v>
      </c>
      <c r="X160" s="171">
        <f>IF($K$17="",$T160,IF($K$17&gt;$S160,$T160,VLOOKUP($C6,'Fixed - Other'!$A$69:$C$77,3,FALSE)*$T160))</f>
        <v>2783189.3035486839</v>
      </c>
      <c r="Y160" s="171">
        <f>IF($K$18="",$T160,IF($K$18&gt;$S160,$T160,VLOOKUP($C6,'Fixed - Other'!$A$69:$C$77,3,FALSE)*$T160))</f>
        <v>2783189.3035486839</v>
      </c>
      <c r="Z160" s="171">
        <f>IF($K$19="",$T160,IF($K$19&gt;$S160,$T160,VLOOKUP($C6,'Fixed - Other'!$A$69:$C$77,3,FALSE)*$T160))</f>
        <v>5566378.6070973678</v>
      </c>
      <c r="AB160" s="175">
        <v>2033</v>
      </c>
      <c r="AC160" s="196">
        <f t="shared" si="51"/>
        <v>0</v>
      </c>
      <c r="AD160" s="171">
        <f t="shared" si="52"/>
        <v>0</v>
      </c>
      <c r="AE160" s="171">
        <f t="shared" si="53"/>
        <v>0</v>
      </c>
      <c r="AF160" s="171">
        <f t="shared" si="54"/>
        <v>0</v>
      </c>
      <c r="AG160" s="136">
        <f t="shared" si="55"/>
        <v>0</v>
      </c>
      <c r="AH160" s="171">
        <f t="shared" si="56"/>
        <v>0</v>
      </c>
      <c r="AJ160" s="175">
        <v>2033</v>
      </c>
      <c r="AK160" s="196">
        <f>HLOOKUP($S160,'Fixed - Other'!$A$61:$AE$64,3,FALSE)</f>
        <v>7360650.2064125435</v>
      </c>
      <c r="AL160" s="171">
        <f>IF($K$14="",$AK160,IF($K$14&gt;$AJ160,$AK160,VLOOKUP($C6,'Fixed - Other'!$A$69:$C$77,3,FALSE)*$AK160))</f>
        <v>3680325.1032062718</v>
      </c>
      <c r="AM160" s="171">
        <f>IF($K$15="",$AK160,IF($K$15&gt;$AJ160,$AK160,VLOOKUP($C6,'Fixed - Other'!$A$69:$C$77,3,FALSE)*$AK160))</f>
        <v>3680325.1032062718</v>
      </c>
      <c r="AN160" s="171">
        <f>IF($K$16="",$AK160,IF($K$16&gt;$AJ160,$AK160,VLOOKUP($C6,'Fixed - Other'!$A$69:$C$77,3,FALSE)*$AK160))</f>
        <v>3680325.1032062718</v>
      </c>
      <c r="AO160" s="171">
        <f>IF($K$17="",$AK160,IF($K$17&gt;$AJ160,$AK160,VLOOKUP($C6,'Fixed - Other'!$A$69:$C$77,3,FALSE)*$AK160))</f>
        <v>3680325.1032062718</v>
      </c>
      <c r="AP160" s="171">
        <f>IF($K$18="",$AK160,IF($K$18&gt;$AJ160,$AK160,VLOOKUP($C6,'Fixed - Other'!$A$69:$C$77,3,FALSE)*$AK160))</f>
        <v>3680325.1032062718</v>
      </c>
      <c r="AQ160" s="171">
        <f>IF($K$19="",$AK160,IF($K$19&gt;$AJ160,$AK160,VLOOKUP($C6,'Fixed - Other'!$A$69:$C$77,3,FALSE)*$AK160))</f>
        <v>7360650.2064125435</v>
      </c>
      <c r="AS160" s="175">
        <v>2033</v>
      </c>
      <c r="AT160" s="196">
        <f t="shared" si="57"/>
        <v>0</v>
      </c>
      <c r="AU160" s="171">
        <f t="shared" si="58"/>
        <v>0</v>
      </c>
      <c r="AV160" s="171">
        <f t="shared" si="59"/>
        <v>0</v>
      </c>
      <c r="AW160" s="171">
        <f t="shared" si="60"/>
        <v>0</v>
      </c>
      <c r="AX160" s="136">
        <f t="shared" si="61"/>
        <v>0</v>
      </c>
      <c r="AY160" s="171">
        <f t="shared" si="62"/>
        <v>0</v>
      </c>
      <c r="BA160" s="202"/>
      <c r="BB160" s="138"/>
      <c r="BC160" s="138"/>
      <c r="BD160" s="138"/>
      <c r="BE160" s="138"/>
      <c r="BF160" s="138"/>
      <c r="BG160" s="138"/>
      <c r="BI160" s="202"/>
      <c r="BJ160" s="138"/>
      <c r="BK160" s="138"/>
      <c r="BL160" s="138"/>
      <c r="BM160" s="138"/>
      <c r="BN160" s="138"/>
      <c r="BO160" s="138"/>
    </row>
    <row r="161" spans="1:67">
      <c r="A161" s="162"/>
      <c r="B161" s="162"/>
      <c r="C161" s="162"/>
      <c r="D161" s="162"/>
      <c r="E161" s="162"/>
      <c r="F161" s="162"/>
      <c r="G161" s="162"/>
      <c r="H161" s="175">
        <v>2034</v>
      </c>
      <c r="I161" s="171">
        <f t="shared" si="50"/>
        <v>0</v>
      </c>
      <c r="J161" s="171">
        <f t="shared" si="50"/>
        <v>0</v>
      </c>
      <c r="K161" s="171">
        <f t="shared" si="50"/>
        <v>0</v>
      </c>
      <c r="L161" s="171">
        <f t="shared" si="50"/>
        <v>0</v>
      </c>
      <c r="M161" s="171">
        <f t="shared" si="50"/>
        <v>0</v>
      </c>
      <c r="N161" s="171">
        <f t="shared" si="50"/>
        <v>0</v>
      </c>
      <c r="O161" s="162"/>
      <c r="P161" s="162"/>
      <c r="Q161" s="162"/>
      <c r="R161" s="162"/>
      <c r="S161" s="175">
        <v>2034</v>
      </c>
      <c r="T161" s="196">
        <f>HLOOKUP($S161,'Fixed - Other'!$A$61:$AE$64,2,FALSE)</f>
        <v>5677706.179239314</v>
      </c>
      <c r="U161" s="171">
        <f>IF($K$14="",$T161,IF($K$14&gt;$S161,$T161,VLOOKUP($C6,'Fixed - Other'!$A$69:$C$77,3,FALSE)*$T161))</f>
        <v>2838853.089619657</v>
      </c>
      <c r="V161" s="171">
        <f>IF($K$15="",$T161,IF($K$15&gt;$S161,$T161,VLOOKUP($C6,'Fixed - Other'!$A$69:$C$77,3,FALSE)*$T161))</f>
        <v>2838853.089619657</v>
      </c>
      <c r="W161" s="171">
        <f>IF($K$16="",$T161,IF($K$16&gt;$S161,$T161,VLOOKUP($C6,'Fixed - Other'!$A$69:$C$77,3,FALSE)*$T161))</f>
        <v>2838853.089619657</v>
      </c>
      <c r="X161" s="171">
        <f>IF($K$17="",$T161,IF($K$17&gt;$S161,$T161,VLOOKUP($C6,'Fixed - Other'!$A$69:$C$77,3,FALSE)*$T161))</f>
        <v>2838853.089619657</v>
      </c>
      <c r="Y161" s="171">
        <f>IF($K$18="",$T161,IF($K$18&gt;$S161,$T161,VLOOKUP($C6,'Fixed - Other'!$A$69:$C$77,3,FALSE)*$T161))</f>
        <v>2838853.089619657</v>
      </c>
      <c r="Z161" s="171">
        <f>IF($K$19="",$T161,IF($K$19&gt;$S161,$T161,VLOOKUP($C6,'Fixed - Other'!$A$69:$C$77,3,FALSE)*$T161))</f>
        <v>5677706.179239314</v>
      </c>
      <c r="AB161" s="175">
        <v>2034</v>
      </c>
      <c r="AC161" s="196">
        <f t="shared" si="51"/>
        <v>0</v>
      </c>
      <c r="AD161" s="171">
        <f t="shared" si="52"/>
        <v>0</v>
      </c>
      <c r="AE161" s="171">
        <f t="shared" si="53"/>
        <v>0</v>
      </c>
      <c r="AF161" s="171">
        <f t="shared" si="54"/>
        <v>0</v>
      </c>
      <c r="AG161" s="136">
        <f t="shared" si="55"/>
        <v>0</v>
      </c>
      <c r="AH161" s="171">
        <f t="shared" si="56"/>
        <v>0</v>
      </c>
      <c r="AJ161" s="175">
        <v>2034</v>
      </c>
      <c r="AK161" s="196">
        <f>HLOOKUP($S161,'Fixed - Other'!$A$61:$AE$64,3,FALSE)</f>
        <v>7507863.2105407938</v>
      </c>
      <c r="AL161" s="171">
        <f>IF($K$14="",$AK161,IF($K$14&gt;$AJ161,$AK161,VLOOKUP($C6,'Fixed - Other'!$A$69:$C$77,3,FALSE)*$AK161))</f>
        <v>3753931.6052703969</v>
      </c>
      <c r="AM161" s="171">
        <f>IF($K$15="",$AK161,IF($K$15&gt;$AJ161,$AK161,VLOOKUP($C6,'Fixed - Other'!$A$69:$C$77,3,FALSE)*$AK161))</f>
        <v>3753931.6052703969</v>
      </c>
      <c r="AN161" s="171">
        <f>IF($K$16="",$AK161,IF($K$16&gt;$AJ161,$AK161,VLOOKUP($C6,'Fixed - Other'!$A$69:$C$77,3,FALSE)*$AK161))</f>
        <v>3753931.6052703969</v>
      </c>
      <c r="AO161" s="171">
        <f>IF($K$17="",$AK161,IF($K$17&gt;$AJ161,$AK161,VLOOKUP($C6,'Fixed - Other'!$A$69:$C$77,3,FALSE)*$AK161))</f>
        <v>3753931.6052703969</v>
      </c>
      <c r="AP161" s="171">
        <f>IF($K$18="",$AK161,IF($K$18&gt;$AJ161,$AK161,VLOOKUP($C6,'Fixed - Other'!$A$69:$C$77,3,FALSE)*$AK161))</f>
        <v>3753931.6052703969</v>
      </c>
      <c r="AQ161" s="171">
        <f>IF($K$19="",$AK161,IF($K$19&gt;$AJ161,$AK161,VLOOKUP($C6,'Fixed - Other'!$A$69:$C$77,3,FALSE)*$AK161))</f>
        <v>7507863.2105407938</v>
      </c>
      <c r="AS161" s="175">
        <v>2034</v>
      </c>
      <c r="AT161" s="196">
        <f t="shared" si="57"/>
        <v>0</v>
      </c>
      <c r="AU161" s="171">
        <f t="shared" si="58"/>
        <v>0</v>
      </c>
      <c r="AV161" s="171">
        <f t="shared" si="59"/>
        <v>0</v>
      </c>
      <c r="AW161" s="171">
        <f t="shared" si="60"/>
        <v>0</v>
      </c>
      <c r="AX161" s="136">
        <f t="shared" si="61"/>
        <v>0</v>
      </c>
      <c r="AY161" s="171">
        <f t="shared" si="62"/>
        <v>0</v>
      </c>
      <c r="BA161" s="202"/>
      <c r="BB161" s="138"/>
      <c r="BC161" s="138"/>
      <c r="BD161" s="138"/>
      <c r="BE161" s="138"/>
      <c r="BF161" s="138"/>
      <c r="BG161" s="138"/>
      <c r="BI161" s="202"/>
      <c r="BJ161" s="138"/>
      <c r="BK161" s="138"/>
      <c r="BL161" s="138"/>
      <c r="BM161" s="138"/>
      <c r="BN161" s="138"/>
      <c r="BO161" s="138"/>
    </row>
    <row r="162" spans="1:67">
      <c r="A162" s="162"/>
      <c r="B162" s="162"/>
      <c r="C162" s="162"/>
      <c r="D162" s="162"/>
      <c r="E162" s="162"/>
      <c r="F162" s="162"/>
      <c r="G162" s="162"/>
      <c r="H162" s="175">
        <v>2035</v>
      </c>
      <c r="I162" s="171">
        <f t="shared" si="50"/>
        <v>0</v>
      </c>
      <c r="J162" s="171">
        <f t="shared" si="50"/>
        <v>0</v>
      </c>
      <c r="K162" s="171">
        <f t="shared" si="50"/>
        <v>0</v>
      </c>
      <c r="L162" s="171">
        <f t="shared" si="50"/>
        <v>0</v>
      </c>
      <c r="M162" s="171">
        <f t="shared" si="50"/>
        <v>0</v>
      </c>
      <c r="N162" s="171">
        <f t="shared" si="50"/>
        <v>0</v>
      </c>
      <c r="O162" s="162"/>
      <c r="P162" s="162"/>
      <c r="Q162" s="162"/>
      <c r="R162" s="162"/>
      <c r="S162" s="175">
        <v>2035</v>
      </c>
      <c r="T162" s="196">
        <f>HLOOKUP($S162,'Fixed - Other'!$A$61:$AE$64,2,FALSE)</f>
        <v>5791260.3028240986</v>
      </c>
      <c r="U162" s="171">
        <f>IF($K$14="",$T162,IF($K$14&gt;$S162,$T162,VLOOKUP($C6,'Fixed - Other'!$A$69:$C$77,3,FALSE)*$T162))</f>
        <v>2895630.1514120493</v>
      </c>
      <c r="V162" s="171">
        <f>IF($K$15="",$T162,IF($K$15&gt;$S162,$T162,VLOOKUP($C6,'Fixed - Other'!$A$69:$C$77,3,FALSE)*$T162))</f>
        <v>2895630.1514120493</v>
      </c>
      <c r="W162" s="171">
        <f>IF($K$16="",$T162,IF($K$16&gt;$S162,$T162,VLOOKUP($C6,'Fixed - Other'!$A$69:$C$77,3,FALSE)*$T162))</f>
        <v>2895630.1514120493</v>
      </c>
      <c r="X162" s="171">
        <f>IF($K$17="",$T162,IF($K$17&gt;$S162,$T162,VLOOKUP($C6,'Fixed - Other'!$A$69:$C$77,3,FALSE)*$T162))</f>
        <v>2895630.1514120493</v>
      </c>
      <c r="Y162" s="171">
        <f>IF($K$18="",$T162,IF($K$18&gt;$S162,$T162,VLOOKUP($C6,'Fixed - Other'!$A$69:$C$77,3,FALSE)*$T162))</f>
        <v>2895630.1514120493</v>
      </c>
      <c r="Z162" s="171">
        <f>IF($K$19="",$T162,IF($K$19&gt;$S162,$T162,VLOOKUP($C6,'Fixed - Other'!$A$69:$C$77,3,FALSE)*$T162))</f>
        <v>5791260.3028240986</v>
      </c>
      <c r="AB162" s="175">
        <v>2035</v>
      </c>
      <c r="AC162" s="196">
        <f t="shared" si="51"/>
        <v>0</v>
      </c>
      <c r="AD162" s="171">
        <f t="shared" si="52"/>
        <v>0</v>
      </c>
      <c r="AE162" s="171">
        <f t="shared" si="53"/>
        <v>0</v>
      </c>
      <c r="AF162" s="171">
        <f t="shared" si="54"/>
        <v>0</v>
      </c>
      <c r="AG162" s="136">
        <f t="shared" si="55"/>
        <v>0</v>
      </c>
      <c r="AH162" s="171">
        <f t="shared" si="56"/>
        <v>0</v>
      </c>
      <c r="AJ162" s="175">
        <v>2035</v>
      </c>
      <c r="AK162" s="196">
        <f>HLOOKUP($S162,'Fixed - Other'!$A$61:$AE$64,3,FALSE)</f>
        <v>7658020.4747516066</v>
      </c>
      <c r="AL162" s="171">
        <f>IF($K$14="",$AK162,IF($K$14&gt;$AJ162,$AK162,VLOOKUP($C6,'Fixed - Other'!$A$69:$C$77,3,FALSE)*$AK162))</f>
        <v>3829010.2373758033</v>
      </c>
      <c r="AM162" s="171">
        <f>IF($K$15="",$AK162,IF($K$15&gt;$AJ162,$AK162,VLOOKUP($C6,'Fixed - Other'!$A$69:$C$77,3,FALSE)*$AK162))</f>
        <v>3829010.2373758033</v>
      </c>
      <c r="AN162" s="171">
        <f>IF($K$16="",$AK162,IF($K$16&gt;$AJ162,$AK162,VLOOKUP($C6,'Fixed - Other'!$A$69:$C$77,3,FALSE)*$AK162))</f>
        <v>3829010.2373758033</v>
      </c>
      <c r="AO162" s="171">
        <f>IF($K$17="",$AK162,IF($K$17&gt;$AJ162,$AK162,VLOOKUP($C6,'Fixed - Other'!$A$69:$C$77,3,FALSE)*$AK162))</f>
        <v>3829010.2373758033</v>
      </c>
      <c r="AP162" s="171">
        <f>IF($K$18="",$AK162,IF($K$18&gt;$AJ162,$AK162,VLOOKUP($C6,'Fixed - Other'!$A$69:$C$77,3,FALSE)*$AK162))</f>
        <v>3829010.2373758033</v>
      </c>
      <c r="AQ162" s="171">
        <f>IF($K$19="",$AK162,IF($K$19&gt;$AJ162,$AK162,VLOOKUP($C6,'Fixed - Other'!$A$69:$C$77,3,FALSE)*$AK162))</f>
        <v>7658020.4747516066</v>
      </c>
      <c r="AS162" s="175">
        <v>2035</v>
      </c>
      <c r="AT162" s="196">
        <f t="shared" si="57"/>
        <v>0</v>
      </c>
      <c r="AU162" s="171">
        <f t="shared" si="58"/>
        <v>0</v>
      </c>
      <c r="AV162" s="171">
        <f t="shared" si="59"/>
        <v>0</v>
      </c>
      <c r="AW162" s="171">
        <f t="shared" si="60"/>
        <v>0</v>
      </c>
      <c r="AX162" s="136">
        <f t="shared" si="61"/>
        <v>0</v>
      </c>
      <c r="AY162" s="171">
        <f t="shared" si="62"/>
        <v>0</v>
      </c>
      <c r="BA162" s="202"/>
      <c r="BB162" s="138"/>
      <c r="BC162" s="138"/>
      <c r="BD162" s="138"/>
      <c r="BE162" s="138"/>
      <c r="BF162" s="138"/>
      <c r="BG162" s="138"/>
      <c r="BI162" s="202"/>
      <c r="BJ162" s="138"/>
      <c r="BK162" s="138"/>
      <c r="BL162" s="138"/>
      <c r="BM162" s="138"/>
      <c r="BN162" s="138"/>
      <c r="BO162" s="138"/>
    </row>
    <row r="163" spans="1:67">
      <c r="A163" s="162"/>
      <c r="B163" s="162"/>
      <c r="C163" s="162"/>
      <c r="D163" s="162"/>
      <c r="E163" s="162"/>
      <c r="F163" s="162"/>
      <c r="G163" s="162"/>
      <c r="H163" s="175">
        <v>2036</v>
      </c>
      <c r="I163" s="171">
        <f t="shared" si="50"/>
        <v>0</v>
      </c>
      <c r="J163" s="171">
        <f t="shared" si="50"/>
        <v>0</v>
      </c>
      <c r="K163" s="171">
        <f t="shared" si="50"/>
        <v>0</v>
      </c>
      <c r="L163" s="171">
        <f t="shared" si="50"/>
        <v>0</v>
      </c>
      <c r="M163" s="171">
        <f t="shared" si="50"/>
        <v>0</v>
      </c>
      <c r="N163" s="171">
        <f t="shared" si="50"/>
        <v>0</v>
      </c>
      <c r="O163" s="162"/>
      <c r="P163" s="162"/>
      <c r="Q163" s="162"/>
      <c r="R163" s="162"/>
      <c r="S163" s="175">
        <v>2036</v>
      </c>
      <c r="T163" s="196">
        <f>HLOOKUP($S163,'Fixed - Other'!$A$61:$AE$64,2,FALSE)</f>
        <v>5907085.5088805817</v>
      </c>
      <c r="U163" s="171">
        <f>IF($K$14="",$T163,IF($K$14&gt;$S163,$T163,VLOOKUP($C6,'Fixed - Other'!$A$69:$C$77,3,FALSE)*$T163))</f>
        <v>2953542.7544402909</v>
      </c>
      <c r="V163" s="171">
        <f>IF($K$15="",$T163,IF($K$15&gt;$S163,$T163,VLOOKUP($C6,'Fixed - Other'!$A$69:$C$77,3,FALSE)*$T163))</f>
        <v>2953542.7544402909</v>
      </c>
      <c r="W163" s="171">
        <f>IF($K$16="",$T163,IF($K$16&gt;$S163,$T163,VLOOKUP($C6,'Fixed - Other'!$A$69:$C$77,3,FALSE)*$T163))</f>
        <v>2953542.7544402909</v>
      </c>
      <c r="X163" s="171">
        <f>IF($K$17="",$T163,IF($K$17&gt;$S163,$T163,VLOOKUP($C6,'Fixed - Other'!$A$69:$C$77,3,FALSE)*$T163))</f>
        <v>2953542.7544402909</v>
      </c>
      <c r="Y163" s="171">
        <f>IF($K$18="",$T163,IF($K$18&gt;$S163,$T163,VLOOKUP($C6,'Fixed - Other'!$A$69:$C$77,3,FALSE)*$T163))</f>
        <v>2953542.7544402909</v>
      </c>
      <c r="Z163" s="171">
        <f>IF($K$19="",$T163,IF($K$19&gt;$S163,$T163,VLOOKUP($C6,'Fixed - Other'!$A$69:$C$77,3,FALSE)*$T163))</f>
        <v>5907085.5088805817</v>
      </c>
      <c r="AB163" s="175">
        <v>2036</v>
      </c>
      <c r="AC163" s="196">
        <f t="shared" si="51"/>
        <v>0</v>
      </c>
      <c r="AD163" s="171">
        <f t="shared" si="52"/>
        <v>0</v>
      </c>
      <c r="AE163" s="171">
        <f t="shared" si="53"/>
        <v>0</v>
      </c>
      <c r="AF163" s="171">
        <f t="shared" si="54"/>
        <v>0</v>
      </c>
      <c r="AG163" s="136">
        <f t="shared" si="55"/>
        <v>0</v>
      </c>
      <c r="AH163" s="171">
        <f t="shared" si="56"/>
        <v>0</v>
      </c>
      <c r="AJ163" s="175">
        <v>2036</v>
      </c>
      <c r="AK163" s="196">
        <f>HLOOKUP($S163,'Fixed - Other'!$A$61:$AE$64,3,FALSE)</f>
        <v>7811180.8842466399</v>
      </c>
      <c r="AL163" s="171">
        <f>IF($K$14="",$AK163,IF($K$14&gt;$AJ163,$AK163,VLOOKUP($C6,'Fixed - Other'!$A$69:$C$77,3,FALSE)*$AK163))</f>
        <v>3905590.44212332</v>
      </c>
      <c r="AM163" s="171">
        <f>IF($K$15="",$AK163,IF($K$15&gt;$AJ163,$AK163,VLOOKUP($C6,'Fixed - Other'!$A$69:$C$77,3,FALSE)*$AK163))</f>
        <v>3905590.44212332</v>
      </c>
      <c r="AN163" s="171">
        <f>IF($K$16="",$AK163,IF($K$16&gt;$AJ163,$AK163,VLOOKUP($C6,'Fixed - Other'!$A$69:$C$77,3,FALSE)*$AK163))</f>
        <v>3905590.44212332</v>
      </c>
      <c r="AO163" s="171">
        <f>IF($K$17="",$AK163,IF($K$17&gt;$AJ163,$AK163,VLOOKUP($C6,'Fixed - Other'!$A$69:$C$77,3,FALSE)*$AK163))</f>
        <v>3905590.44212332</v>
      </c>
      <c r="AP163" s="171">
        <f>IF($K$18="",$AK163,IF($K$18&gt;$AJ163,$AK163,VLOOKUP($C6,'Fixed - Other'!$A$69:$C$77,3,FALSE)*$AK163))</f>
        <v>3905590.44212332</v>
      </c>
      <c r="AQ163" s="171">
        <f>IF($K$19="",$AK163,IF($K$19&gt;$AJ163,$AK163,VLOOKUP($C6,'Fixed - Other'!$A$69:$C$77,3,FALSE)*$AK163))</f>
        <v>7811180.8842466399</v>
      </c>
      <c r="AS163" s="175">
        <v>2036</v>
      </c>
      <c r="AT163" s="196">
        <f t="shared" si="57"/>
        <v>0</v>
      </c>
      <c r="AU163" s="171">
        <f t="shared" si="58"/>
        <v>0</v>
      </c>
      <c r="AV163" s="171">
        <f t="shared" si="59"/>
        <v>0</v>
      </c>
      <c r="AW163" s="171">
        <f t="shared" si="60"/>
        <v>0</v>
      </c>
      <c r="AX163" s="136">
        <f t="shared" si="61"/>
        <v>0</v>
      </c>
      <c r="AY163" s="171">
        <f t="shared" si="62"/>
        <v>0</v>
      </c>
      <c r="BA163" s="202"/>
      <c r="BB163" s="138"/>
      <c r="BC163" s="138"/>
      <c r="BD163" s="138"/>
      <c r="BE163" s="138"/>
      <c r="BF163" s="138"/>
      <c r="BG163" s="138"/>
      <c r="BI163" s="202"/>
      <c r="BJ163" s="138"/>
      <c r="BK163" s="138"/>
      <c r="BL163" s="138"/>
      <c r="BM163" s="138"/>
      <c r="BN163" s="138"/>
      <c r="BO163" s="138"/>
    </row>
    <row r="164" spans="1:67">
      <c r="A164" s="162"/>
      <c r="B164" s="162"/>
      <c r="C164" s="162"/>
      <c r="D164" s="162"/>
      <c r="E164" s="162"/>
      <c r="F164" s="162"/>
      <c r="G164" s="162"/>
      <c r="H164" s="175">
        <v>2037</v>
      </c>
      <c r="I164" s="171">
        <f t="shared" si="50"/>
        <v>0</v>
      </c>
      <c r="J164" s="171">
        <f t="shared" si="50"/>
        <v>0</v>
      </c>
      <c r="K164" s="171">
        <f t="shared" si="50"/>
        <v>0</v>
      </c>
      <c r="L164" s="171">
        <f t="shared" si="50"/>
        <v>0</v>
      </c>
      <c r="M164" s="171">
        <f t="shared" si="50"/>
        <v>0</v>
      </c>
      <c r="N164" s="171">
        <f t="shared" si="50"/>
        <v>0</v>
      </c>
      <c r="O164" s="162"/>
      <c r="P164" s="162"/>
      <c r="Q164" s="162"/>
      <c r="R164" s="162"/>
      <c r="S164" s="175">
        <v>2037</v>
      </c>
      <c r="T164" s="196">
        <f>HLOOKUP($S164,'Fixed - Other'!$A$61:$AE$64,2,FALSE)</f>
        <v>6025227.2190581933</v>
      </c>
      <c r="U164" s="171">
        <f>IF($K$14="",$T164,IF($K$14&gt;$S164,$T164,VLOOKUP($C6,'Fixed - Other'!$A$69:$C$77,3,FALSE)*$T164))</f>
        <v>3012613.6095290966</v>
      </c>
      <c r="V164" s="171">
        <f>IF($K$15="",$T164,IF($K$15&gt;$S164,$T164,VLOOKUP($C6,'Fixed - Other'!$A$69:$C$77,3,FALSE)*$T164))</f>
        <v>3012613.6095290966</v>
      </c>
      <c r="W164" s="171">
        <f>IF($K$16="",$T164,IF($K$16&gt;$S164,$T164,VLOOKUP($C6,'Fixed - Other'!$A$69:$C$77,3,FALSE)*$T164))</f>
        <v>3012613.6095290966</v>
      </c>
      <c r="X164" s="171">
        <f>IF($K$17="",$T164,IF($K$17&gt;$S164,$T164,VLOOKUP($C6,'Fixed - Other'!$A$69:$C$77,3,FALSE)*$T164))</f>
        <v>3012613.6095290966</v>
      </c>
      <c r="Y164" s="171">
        <f>IF($K$18="",$T164,IF($K$18&gt;$S164,$T164,VLOOKUP($C6,'Fixed - Other'!$A$69:$C$77,3,FALSE)*$T164))</f>
        <v>3012613.6095290966</v>
      </c>
      <c r="Z164" s="171">
        <f>IF($K$19="",$T164,IF($K$19&gt;$S164,$T164,VLOOKUP($C6,'Fixed - Other'!$A$69:$C$77,3,FALSE)*$T164))</f>
        <v>6025227.2190581933</v>
      </c>
      <c r="AB164" s="175">
        <v>2037</v>
      </c>
      <c r="AC164" s="196">
        <f t="shared" si="51"/>
        <v>0</v>
      </c>
      <c r="AD164" s="171">
        <f t="shared" si="52"/>
        <v>0</v>
      </c>
      <c r="AE164" s="171">
        <f t="shared" si="53"/>
        <v>0</v>
      </c>
      <c r="AF164" s="171">
        <f t="shared" si="54"/>
        <v>0</v>
      </c>
      <c r="AG164" s="136">
        <f t="shared" si="55"/>
        <v>0</v>
      </c>
      <c r="AH164" s="171">
        <f t="shared" si="56"/>
        <v>0</v>
      </c>
      <c r="AJ164" s="175">
        <v>2037</v>
      </c>
      <c r="AK164" s="196">
        <f>HLOOKUP($S164,'Fixed - Other'!$A$61:$AE$64,3,FALSE)</f>
        <v>7967404.5019315742</v>
      </c>
      <c r="AL164" s="171">
        <f>IF($K$14="",$AK164,IF($K$14&gt;$AJ164,$AK164,VLOOKUP($C6,'Fixed - Other'!$A$69:$C$77,3,FALSE)*$AK164))</f>
        <v>3983702.2509657871</v>
      </c>
      <c r="AM164" s="171">
        <f>IF($K$15="",$AK164,IF($K$15&gt;$AJ164,$AK164,VLOOKUP($C6,'Fixed - Other'!$A$69:$C$77,3,FALSE)*$AK164))</f>
        <v>3983702.2509657871</v>
      </c>
      <c r="AN164" s="171">
        <f>IF($K$16="",$AK164,IF($K$16&gt;$AJ164,$AK164,VLOOKUP($C6,'Fixed - Other'!$A$69:$C$77,3,FALSE)*$AK164))</f>
        <v>3983702.2509657871</v>
      </c>
      <c r="AO164" s="171">
        <f>IF($K$17="",$AK164,IF($K$17&gt;$AJ164,$AK164,VLOOKUP($C6,'Fixed - Other'!$A$69:$C$77,3,FALSE)*$AK164))</f>
        <v>3983702.2509657871</v>
      </c>
      <c r="AP164" s="171">
        <f>IF($K$18="",$AK164,IF($K$18&gt;$AJ164,$AK164,VLOOKUP($C6,'Fixed - Other'!$A$69:$C$77,3,FALSE)*$AK164))</f>
        <v>3983702.2509657871</v>
      </c>
      <c r="AQ164" s="171">
        <f>IF($K$19="",$AK164,IF($K$19&gt;$AJ164,$AK164,VLOOKUP($C6,'Fixed - Other'!$A$69:$C$77,3,FALSE)*$AK164))</f>
        <v>7967404.5019315742</v>
      </c>
      <c r="AS164" s="175">
        <v>2037</v>
      </c>
      <c r="AT164" s="196">
        <f t="shared" si="57"/>
        <v>0</v>
      </c>
      <c r="AU164" s="171">
        <f t="shared" si="58"/>
        <v>0</v>
      </c>
      <c r="AV164" s="171">
        <f t="shared" si="59"/>
        <v>0</v>
      </c>
      <c r="AW164" s="171">
        <f t="shared" si="60"/>
        <v>0</v>
      </c>
      <c r="AX164" s="136">
        <f t="shared" si="61"/>
        <v>0</v>
      </c>
      <c r="AY164" s="171">
        <f t="shared" si="62"/>
        <v>0</v>
      </c>
      <c r="BA164" s="202"/>
      <c r="BB164" s="138"/>
      <c r="BC164" s="138"/>
      <c r="BD164" s="138"/>
      <c r="BE164" s="138"/>
      <c r="BF164" s="138"/>
      <c r="BG164" s="138"/>
      <c r="BI164" s="202"/>
      <c r="BJ164" s="138"/>
      <c r="BK164" s="138"/>
      <c r="BL164" s="138"/>
      <c r="BM164" s="138"/>
      <c r="BN164" s="138"/>
      <c r="BO164" s="138"/>
    </row>
    <row r="165" spans="1:67">
      <c r="A165" s="162"/>
      <c r="B165" s="162"/>
      <c r="C165" s="162"/>
      <c r="D165" s="162"/>
      <c r="E165" s="162"/>
      <c r="F165" s="162"/>
      <c r="G165" s="162"/>
      <c r="H165" s="175">
        <v>2038</v>
      </c>
      <c r="I165" s="171">
        <f t="shared" si="50"/>
        <v>0</v>
      </c>
      <c r="J165" s="171">
        <f t="shared" si="50"/>
        <v>0</v>
      </c>
      <c r="K165" s="171">
        <f t="shared" si="50"/>
        <v>0</v>
      </c>
      <c r="L165" s="171">
        <f t="shared" si="50"/>
        <v>0</v>
      </c>
      <c r="M165" s="171">
        <f t="shared" si="50"/>
        <v>0</v>
      </c>
      <c r="N165" s="171">
        <f t="shared" si="50"/>
        <v>0</v>
      </c>
      <c r="O165" s="162"/>
      <c r="P165" s="162"/>
      <c r="Q165" s="162"/>
      <c r="R165" s="162"/>
      <c r="S165" s="175">
        <v>2038</v>
      </c>
      <c r="T165" s="196">
        <f>HLOOKUP($S165,'Fixed - Other'!$A$61:$AE$64,2,FALSE)</f>
        <v>6145731.7634393554</v>
      </c>
      <c r="U165" s="171">
        <f>IF($K$14="",$T165,IF($K$14&gt;$S165,$T165,VLOOKUP($C6,'Fixed - Other'!$A$69:$C$77,3,FALSE)*$T165))</f>
        <v>3072865.8817196777</v>
      </c>
      <c r="V165" s="171">
        <f>IF($K$15="",$T165,IF($K$15&gt;$S165,$T165,VLOOKUP($C6,'Fixed - Other'!$A$69:$C$77,3,FALSE)*$T165))</f>
        <v>3072865.8817196777</v>
      </c>
      <c r="W165" s="171">
        <f>IF($K$16="",$T165,IF($K$16&gt;$S165,$T165,VLOOKUP($C6,'Fixed - Other'!$A$69:$C$77,3,FALSE)*$T165))</f>
        <v>3072865.8817196777</v>
      </c>
      <c r="X165" s="171">
        <f>IF($K$17="",$T165,IF($K$17&gt;$S165,$T165,VLOOKUP($C6,'Fixed - Other'!$A$69:$C$77,3,FALSE)*$T165))</f>
        <v>3072865.8817196777</v>
      </c>
      <c r="Y165" s="171">
        <f>IF($K$18="",$T165,IF($K$18&gt;$S165,$T165,VLOOKUP($C6,'Fixed - Other'!$A$69:$C$77,3,FALSE)*$T165))</f>
        <v>3072865.8817196777</v>
      </c>
      <c r="Z165" s="171">
        <f>IF($K$19="",$T165,IF($K$19&gt;$S165,$T165,VLOOKUP($C6,'Fixed - Other'!$A$69:$C$77,3,FALSE)*$T165))</f>
        <v>6145731.7634393554</v>
      </c>
      <c r="AB165" s="175">
        <v>2038</v>
      </c>
      <c r="AC165" s="196">
        <f t="shared" si="51"/>
        <v>0</v>
      </c>
      <c r="AD165" s="171">
        <f t="shared" si="52"/>
        <v>0</v>
      </c>
      <c r="AE165" s="171">
        <f t="shared" si="53"/>
        <v>0</v>
      </c>
      <c r="AF165" s="171">
        <f t="shared" si="54"/>
        <v>0</v>
      </c>
      <c r="AG165" s="136">
        <f t="shared" si="55"/>
        <v>0</v>
      </c>
      <c r="AH165" s="171">
        <f t="shared" si="56"/>
        <v>0</v>
      </c>
      <c r="AJ165" s="175">
        <v>2038</v>
      </c>
      <c r="AK165" s="196">
        <f>HLOOKUP($S165,'Fixed - Other'!$A$61:$AE$64,3,FALSE)</f>
        <v>8126752.5919702034</v>
      </c>
      <c r="AL165" s="171">
        <f>IF($K$14="",$AK165,IF($K$14&gt;$AJ165,$AK165,VLOOKUP($C6,'Fixed - Other'!$A$69:$C$77,3,FALSE)*$AK165))</f>
        <v>4063376.2959851017</v>
      </c>
      <c r="AM165" s="171">
        <f>IF($K$15="",$AK165,IF($K$15&gt;$AJ165,$AK165,VLOOKUP($C6,'Fixed - Other'!$A$69:$C$77,3,FALSE)*$AK165))</f>
        <v>4063376.2959851017</v>
      </c>
      <c r="AN165" s="171">
        <f>IF($K$16="",$AK165,IF($K$16&gt;$AJ165,$AK165,VLOOKUP($C6,'Fixed - Other'!$A$69:$C$77,3,FALSE)*$AK165))</f>
        <v>4063376.2959851017</v>
      </c>
      <c r="AO165" s="171">
        <f>IF($K$17="",$AK165,IF($K$17&gt;$AJ165,$AK165,VLOOKUP($C6,'Fixed - Other'!$A$69:$C$77,3,FALSE)*$AK165))</f>
        <v>4063376.2959851017</v>
      </c>
      <c r="AP165" s="171">
        <f>IF($K$18="",$AK165,IF($K$18&gt;$AJ165,$AK165,VLOOKUP($C6,'Fixed - Other'!$A$69:$C$77,3,FALSE)*$AK165))</f>
        <v>4063376.2959851017</v>
      </c>
      <c r="AQ165" s="171">
        <f>IF($K$19="",$AK165,IF($K$19&gt;$AJ165,$AK165,VLOOKUP($C6,'Fixed - Other'!$A$69:$C$77,3,FALSE)*$AK165))</f>
        <v>8126752.5919702034</v>
      </c>
      <c r="AS165" s="175">
        <v>2038</v>
      </c>
      <c r="AT165" s="196">
        <f t="shared" si="57"/>
        <v>0</v>
      </c>
      <c r="AU165" s="171">
        <f t="shared" si="58"/>
        <v>0</v>
      </c>
      <c r="AV165" s="171">
        <f t="shared" si="59"/>
        <v>0</v>
      </c>
      <c r="AW165" s="171">
        <f t="shared" si="60"/>
        <v>0</v>
      </c>
      <c r="AX165" s="136">
        <f t="shared" si="61"/>
        <v>0</v>
      </c>
      <c r="AY165" s="171">
        <f t="shared" si="62"/>
        <v>0</v>
      </c>
      <c r="BA165" s="202"/>
      <c r="BB165" s="138"/>
      <c r="BC165" s="138"/>
      <c r="BD165" s="138"/>
      <c r="BE165" s="138"/>
      <c r="BF165" s="138"/>
      <c r="BG165" s="138"/>
      <c r="BI165" s="202"/>
      <c r="BJ165" s="138"/>
      <c r="BK165" s="138"/>
      <c r="BL165" s="138"/>
      <c r="BM165" s="138"/>
      <c r="BN165" s="138"/>
      <c r="BO165" s="138"/>
    </row>
    <row r="166" spans="1:67">
      <c r="A166" s="162"/>
      <c r="B166" s="162"/>
      <c r="C166" s="162"/>
      <c r="D166" s="162"/>
      <c r="E166" s="162"/>
      <c r="F166" s="162"/>
      <c r="G166" s="162"/>
      <c r="H166" s="175">
        <v>2039</v>
      </c>
      <c r="I166" s="171">
        <f t="shared" si="50"/>
        <v>0</v>
      </c>
      <c r="J166" s="171">
        <f t="shared" si="50"/>
        <v>0</v>
      </c>
      <c r="K166" s="171">
        <f t="shared" si="50"/>
        <v>0</v>
      </c>
      <c r="L166" s="171">
        <f t="shared" si="50"/>
        <v>0</v>
      </c>
      <c r="M166" s="171">
        <f t="shared" si="50"/>
        <v>0</v>
      </c>
      <c r="N166" s="171">
        <f t="shared" si="50"/>
        <v>0</v>
      </c>
      <c r="O166" s="162"/>
      <c r="P166" s="162"/>
      <c r="Q166" s="162"/>
      <c r="R166" s="162"/>
      <c r="S166" s="175">
        <v>2039</v>
      </c>
      <c r="T166" s="196">
        <f>HLOOKUP($S166,'Fixed - Other'!$A$61:$AE$64,2,FALSE)</f>
        <v>6268646.3987081442</v>
      </c>
      <c r="U166" s="171">
        <f>IF($K$14="",$T166,IF($K$14&gt;$S166,$T166,VLOOKUP($C6,'Fixed - Other'!$A$69:$C$77,3,FALSE)*$T166))</f>
        <v>3134323.1993540721</v>
      </c>
      <c r="V166" s="171">
        <f>IF($K$15="",$T166,IF($K$15&gt;$S166,$T166,VLOOKUP($C6,'Fixed - Other'!$A$69:$C$77,3,FALSE)*$T166))</f>
        <v>3134323.1993540721</v>
      </c>
      <c r="W166" s="171">
        <f>IF($K$16="",$T166,IF($K$16&gt;$S166,$T166,VLOOKUP($C6,'Fixed - Other'!$A$69:$C$77,3,FALSE)*$T166))</f>
        <v>3134323.1993540721</v>
      </c>
      <c r="X166" s="171">
        <f>IF($K$17="",$T166,IF($K$17&gt;$S166,$T166,VLOOKUP($C6,'Fixed - Other'!$A$69:$C$77,3,FALSE)*$T166))</f>
        <v>3134323.1993540721</v>
      </c>
      <c r="Y166" s="171">
        <f>IF($K$18="",$T166,IF($K$18&gt;$S166,$T166,VLOOKUP($C6,'Fixed - Other'!$A$69:$C$77,3,FALSE)*$T166))</f>
        <v>3134323.1993540721</v>
      </c>
      <c r="Z166" s="171">
        <f>IF($K$19="",$T166,IF($K$19&gt;$S166,$T166,VLOOKUP($C6,'Fixed - Other'!$A$69:$C$77,3,FALSE)*$T166))</f>
        <v>6268646.3987081442</v>
      </c>
      <c r="AB166" s="175">
        <v>2039</v>
      </c>
      <c r="AC166" s="196">
        <f t="shared" si="51"/>
        <v>0</v>
      </c>
      <c r="AD166" s="171">
        <f t="shared" si="52"/>
        <v>0</v>
      </c>
      <c r="AE166" s="171">
        <f t="shared" si="53"/>
        <v>0</v>
      </c>
      <c r="AF166" s="171">
        <f t="shared" si="54"/>
        <v>0</v>
      </c>
      <c r="AG166" s="136">
        <f t="shared" si="55"/>
        <v>0</v>
      </c>
      <c r="AH166" s="171">
        <f t="shared" si="56"/>
        <v>0</v>
      </c>
      <c r="AJ166" s="175">
        <v>2039</v>
      </c>
      <c r="AK166" s="196">
        <f>HLOOKUP($S166,'Fixed - Other'!$A$61:$AE$64,3,FALSE)</f>
        <v>8289287.6438096091</v>
      </c>
      <c r="AL166" s="171">
        <f>IF($K$14="",$AK166,IF($K$14&gt;$AJ166,$AK166,VLOOKUP($C6,'Fixed - Other'!$A$69:$C$77,3,FALSE)*$AK166))</f>
        <v>4144643.8219048046</v>
      </c>
      <c r="AM166" s="171">
        <f>IF($K$15="",$AK166,IF($K$15&gt;$AJ166,$AK166,VLOOKUP($C6,'Fixed - Other'!$A$69:$C$77,3,FALSE)*$AK166))</f>
        <v>4144643.8219048046</v>
      </c>
      <c r="AN166" s="171">
        <f>IF($K$16="",$AK166,IF($K$16&gt;$AJ166,$AK166,VLOOKUP($C6,'Fixed - Other'!$A$69:$C$77,3,FALSE)*$AK166))</f>
        <v>4144643.8219048046</v>
      </c>
      <c r="AO166" s="171">
        <f>IF($K$17="",$AK166,IF($K$17&gt;$AJ166,$AK166,VLOOKUP($C6,'Fixed - Other'!$A$69:$C$77,3,FALSE)*$AK166))</f>
        <v>4144643.8219048046</v>
      </c>
      <c r="AP166" s="171">
        <f>IF($K$18="",$AK166,IF($K$18&gt;$AJ166,$AK166,VLOOKUP($C6,'Fixed - Other'!$A$69:$C$77,3,FALSE)*$AK166))</f>
        <v>4144643.8219048046</v>
      </c>
      <c r="AQ166" s="171">
        <f>IF($K$19="",$AK166,IF($K$19&gt;$AJ166,$AK166,VLOOKUP($C6,'Fixed - Other'!$A$69:$C$77,3,FALSE)*$AK166))</f>
        <v>8289287.6438096091</v>
      </c>
      <c r="AS166" s="175">
        <v>2039</v>
      </c>
      <c r="AT166" s="196">
        <f t="shared" si="57"/>
        <v>0</v>
      </c>
      <c r="AU166" s="171">
        <f t="shared" si="58"/>
        <v>0</v>
      </c>
      <c r="AV166" s="171">
        <f t="shared" si="59"/>
        <v>0</v>
      </c>
      <c r="AW166" s="171">
        <f t="shared" si="60"/>
        <v>0</v>
      </c>
      <c r="AX166" s="136">
        <f t="shared" si="61"/>
        <v>0</v>
      </c>
      <c r="AY166" s="171">
        <f t="shared" si="62"/>
        <v>0</v>
      </c>
      <c r="BA166" s="202"/>
      <c r="BB166" s="138"/>
      <c r="BC166" s="138"/>
      <c r="BD166" s="138"/>
      <c r="BE166" s="138"/>
      <c r="BF166" s="138"/>
      <c r="BG166" s="138"/>
      <c r="BI166" s="202"/>
      <c r="BJ166" s="138"/>
      <c r="BK166" s="138"/>
      <c r="BL166" s="138"/>
      <c r="BM166" s="138"/>
      <c r="BN166" s="138"/>
      <c r="BO166" s="138"/>
    </row>
    <row r="167" spans="1:67">
      <c r="A167" s="162"/>
      <c r="B167" s="162"/>
      <c r="C167" s="162"/>
      <c r="D167" s="162"/>
      <c r="E167" s="162"/>
      <c r="F167" s="162"/>
      <c r="G167" s="162"/>
      <c r="H167" s="175">
        <v>2040</v>
      </c>
      <c r="I167" s="171">
        <f t="shared" si="50"/>
        <v>0</v>
      </c>
      <c r="J167" s="171">
        <f t="shared" si="50"/>
        <v>0</v>
      </c>
      <c r="K167" s="171">
        <f t="shared" si="50"/>
        <v>0</v>
      </c>
      <c r="L167" s="171">
        <f t="shared" si="50"/>
        <v>0</v>
      </c>
      <c r="M167" s="171">
        <f t="shared" si="50"/>
        <v>0</v>
      </c>
      <c r="N167" s="171">
        <f t="shared" si="50"/>
        <v>0</v>
      </c>
      <c r="O167" s="162"/>
      <c r="P167" s="162"/>
      <c r="Q167" s="162"/>
      <c r="R167" s="162"/>
      <c r="S167" s="175">
        <v>2040</v>
      </c>
      <c r="T167" s="196">
        <f>HLOOKUP($S167,'Fixed - Other'!$A$61:$AE$64,2,FALSE)</f>
        <v>6394019.3266823068</v>
      </c>
      <c r="U167" s="171">
        <f>IF($K$14="",$T167,IF($K$14&gt;$S167,$T167,VLOOKUP($C6,'Fixed - Other'!$A$69:$C$77,3,FALSE)*$T167))</f>
        <v>3197009.6633411534</v>
      </c>
      <c r="V167" s="171">
        <f>IF($K$15="",$T167,IF($K$15&gt;$S167,$T167,VLOOKUP($C6,'Fixed - Other'!$A$69:$C$77,3,FALSE)*$T167))</f>
        <v>3197009.6633411534</v>
      </c>
      <c r="W167" s="171">
        <f>IF($K$16="",$T167,IF($K$16&gt;$S167,$T167,VLOOKUP($C6,'Fixed - Other'!$A$69:$C$77,3,FALSE)*$T167))</f>
        <v>3197009.6633411534</v>
      </c>
      <c r="X167" s="171">
        <f>IF($K$17="",$T167,IF($K$17&gt;$S167,$T167,VLOOKUP($C6,'Fixed - Other'!$A$69:$C$77,3,FALSE)*$T167))</f>
        <v>3197009.6633411534</v>
      </c>
      <c r="Y167" s="171">
        <f>IF($K$18="",$T167,IF($K$18&gt;$S167,$T167,VLOOKUP($C6,'Fixed - Other'!$A$69:$C$77,3,FALSE)*$T167))</f>
        <v>3197009.6633411534</v>
      </c>
      <c r="Z167" s="171">
        <f>IF($K$19="",$T167,IF($K$19&gt;$S167,$T167,VLOOKUP($C6,'Fixed - Other'!$A$69:$C$77,3,FALSE)*$T167))</f>
        <v>6394019.3266823068</v>
      </c>
      <c r="AB167" s="175">
        <v>2040</v>
      </c>
      <c r="AC167" s="196">
        <f t="shared" si="51"/>
        <v>0</v>
      </c>
      <c r="AD167" s="171">
        <f t="shared" si="52"/>
        <v>0</v>
      </c>
      <c r="AE167" s="171">
        <f t="shared" si="53"/>
        <v>0</v>
      </c>
      <c r="AF167" s="171">
        <f t="shared" si="54"/>
        <v>0</v>
      </c>
      <c r="AG167" s="136">
        <f t="shared" si="55"/>
        <v>0</v>
      </c>
      <c r="AH167" s="171">
        <f t="shared" si="56"/>
        <v>0</v>
      </c>
      <c r="AJ167" s="175">
        <v>2040</v>
      </c>
      <c r="AK167" s="196">
        <f>HLOOKUP($S167,'Fixed - Other'!$A$61:$AE$64,3,FALSE)</f>
        <v>8455073.3966858014</v>
      </c>
      <c r="AL167" s="171">
        <f>IF($K$14="",$AK167,IF($K$14&gt;$AJ167,$AK167,VLOOKUP($C6,'Fixed - Other'!$A$69:$C$77,3,FALSE)*$AK167))</f>
        <v>4227536.6983429007</v>
      </c>
      <c r="AM167" s="171">
        <f>IF($K$15="",$AK167,IF($K$15&gt;$AJ167,$AK167,VLOOKUP($C6,'Fixed - Other'!$A$69:$C$77,3,FALSE)*$AK167))</f>
        <v>4227536.6983429007</v>
      </c>
      <c r="AN167" s="171">
        <f>IF($K$16="",$AK167,IF($K$16&gt;$AJ167,$AK167,VLOOKUP($C6,'Fixed - Other'!$A$69:$C$77,3,FALSE)*$AK167))</f>
        <v>4227536.6983429007</v>
      </c>
      <c r="AO167" s="171">
        <f>IF($K$17="",$AK167,IF($K$17&gt;$AJ167,$AK167,VLOOKUP($C6,'Fixed - Other'!$A$69:$C$77,3,FALSE)*$AK167))</f>
        <v>4227536.6983429007</v>
      </c>
      <c r="AP167" s="171">
        <f>IF($K$18="",$AK167,IF($K$18&gt;$AJ167,$AK167,VLOOKUP($C6,'Fixed - Other'!$A$69:$C$77,3,FALSE)*$AK167))</f>
        <v>4227536.6983429007</v>
      </c>
      <c r="AQ167" s="171">
        <f>IF($K$19="",$AK167,IF($K$19&gt;$AJ167,$AK167,VLOOKUP($C6,'Fixed - Other'!$A$69:$C$77,3,FALSE)*$AK167))</f>
        <v>8455073.3966858014</v>
      </c>
      <c r="AS167" s="175">
        <v>2040</v>
      </c>
      <c r="AT167" s="196">
        <f t="shared" si="57"/>
        <v>0</v>
      </c>
      <c r="AU167" s="171">
        <f t="shared" si="58"/>
        <v>0</v>
      </c>
      <c r="AV167" s="171">
        <f t="shared" si="59"/>
        <v>0</v>
      </c>
      <c r="AW167" s="171">
        <f t="shared" si="60"/>
        <v>0</v>
      </c>
      <c r="AX167" s="136">
        <f t="shared" si="61"/>
        <v>0</v>
      </c>
      <c r="AY167" s="171">
        <f t="shared" si="62"/>
        <v>0</v>
      </c>
      <c r="BA167" s="202"/>
      <c r="BB167" s="138"/>
      <c r="BC167" s="138"/>
      <c r="BD167" s="138"/>
      <c r="BE167" s="138"/>
      <c r="BF167" s="138"/>
      <c r="BG167" s="138"/>
      <c r="BI167" s="202"/>
      <c r="BJ167" s="138"/>
      <c r="BK167" s="138"/>
      <c r="BL167" s="138"/>
      <c r="BM167" s="138"/>
      <c r="BN167" s="138"/>
      <c r="BO167" s="138"/>
    </row>
    <row r="168" spans="1:67">
      <c r="A168" s="162"/>
      <c r="B168" s="162"/>
      <c r="C168" s="162"/>
      <c r="D168" s="162"/>
      <c r="E168" s="162"/>
      <c r="F168" s="162"/>
      <c r="G168" s="162"/>
      <c r="H168" s="175">
        <v>2041</v>
      </c>
      <c r="I168" s="171">
        <f t="shared" si="50"/>
        <v>0</v>
      </c>
      <c r="J168" s="171">
        <f t="shared" si="50"/>
        <v>0</v>
      </c>
      <c r="K168" s="171">
        <f t="shared" si="50"/>
        <v>0</v>
      </c>
      <c r="L168" s="171">
        <f t="shared" si="50"/>
        <v>0</v>
      </c>
      <c r="M168" s="171">
        <f t="shared" si="50"/>
        <v>0</v>
      </c>
      <c r="N168" s="171">
        <f t="shared" si="50"/>
        <v>0</v>
      </c>
      <c r="O168" s="162"/>
      <c r="P168" s="162"/>
      <c r="Q168" s="162"/>
      <c r="R168" s="162"/>
      <c r="S168" s="175">
        <v>2041</v>
      </c>
      <c r="T168" s="196">
        <f>HLOOKUP($S168,'Fixed - Other'!$A$61:$AE$64,2,FALSE)</f>
        <v>6521899.7132159527</v>
      </c>
      <c r="U168" s="171">
        <f>IF($K$14="",$T168,IF($K$14&gt;$S168,$T168,VLOOKUP($C6,'Fixed - Other'!$A$69:$C$77,3,FALSE)*$T168))</f>
        <v>3260949.8566079764</v>
      </c>
      <c r="V168" s="171">
        <f>IF($K$15="",$T168,IF($K$15&gt;$S168,$T168,VLOOKUP($C6,'Fixed - Other'!$A$69:$C$77,3,FALSE)*$T168))</f>
        <v>3260949.8566079764</v>
      </c>
      <c r="W168" s="171">
        <f>IF($K$16="",$T168,IF($K$16&gt;$S168,$T168,VLOOKUP($C6,'Fixed - Other'!$A$69:$C$77,3,FALSE)*$T168))</f>
        <v>3260949.8566079764</v>
      </c>
      <c r="X168" s="171">
        <f>IF($K$17="",$T168,IF($K$17&gt;$S168,$T168,VLOOKUP($C6,'Fixed - Other'!$A$69:$C$77,3,FALSE)*$T168))</f>
        <v>3260949.8566079764</v>
      </c>
      <c r="Y168" s="171">
        <f>IF($K$18="",$T168,IF($K$18&gt;$S168,$T168,VLOOKUP($C6,'Fixed - Other'!$A$69:$C$77,3,FALSE)*$T168))</f>
        <v>3260949.8566079764</v>
      </c>
      <c r="Z168" s="171">
        <f>IF($K$19="",$T168,IF($K$19&gt;$S168,$T168,VLOOKUP($C6,'Fixed - Other'!$A$69:$C$77,3,FALSE)*$T168))</f>
        <v>6521899.7132159527</v>
      </c>
      <c r="AB168" s="175">
        <v>2041</v>
      </c>
      <c r="AC168" s="196">
        <f t="shared" si="51"/>
        <v>0</v>
      </c>
      <c r="AD168" s="171">
        <f t="shared" si="52"/>
        <v>0</v>
      </c>
      <c r="AE168" s="171">
        <f t="shared" si="53"/>
        <v>0</v>
      </c>
      <c r="AF168" s="171">
        <f t="shared" si="54"/>
        <v>0</v>
      </c>
      <c r="AG168" s="136">
        <f t="shared" si="55"/>
        <v>0</v>
      </c>
      <c r="AH168" s="171">
        <f t="shared" si="56"/>
        <v>0</v>
      </c>
      <c r="AJ168" s="175">
        <v>2041</v>
      </c>
      <c r="AK168" s="196">
        <f>HLOOKUP($S168,'Fixed - Other'!$A$61:$AE$64,3,FALSE)</f>
        <v>8624174.8646195158</v>
      </c>
      <c r="AL168" s="171">
        <f>IF($K$14="",$AK168,IF($K$14&gt;$AJ168,$AK168,VLOOKUP($C6,'Fixed - Other'!$A$69:$C$77,3,FALSE)*$AK168))</f>
        <v>4312087.4323097579</v>
      </c>
      <c r="AM168" s="171">
        <f>IF($K$15="",$AK168,IF($K$15&gt;$AJ168,$AK168,VLOOKUP($C6,'Fixed - Other'!$A$69:$C$77,3,FALSE)*$AK168))</f>
        <v>4312087.4323097579</v>
      </c>
      <c r="AN168" s="171">
        <f>IF($K$16="",$AK168,IF($K$16&gt;$AJ168,$AK168,VLOOKUP($C6,'Fixed - Other'!$A$69:$C$77,3,FALSE)*$AK168))</f>
        <v>4312087.4323097579</v>
      </c>
      <c r="AO168" s="171">
        <f>IF($K$17="",$AK168,IF($K$17&gt;$AJ168,$AK168,VLOOKUP($C6,'Fixed - Other'!$A$69:$C$77,3,FALSE)*$AK168))</f>
        <v>4312087.4323097579</v>
      </c>
      <c r="AP168" s="171">
        <f>IF($K$18="",$AK168,IF($K$18&gt;$AJ168,$AK168,VLOOKUP($C6,'Fixed - Other'!$A$69:$C$77,3,FALSE)*$AK168))</f>
        <v>4312087.4323097579</v>
      </c>
      <c r="AQ168" s="171">
        <f>IF($K$19="",$AK168,IF($K$19&gt;$AJ168,$AK168,VLOOKUP($C6,'Fixed - Other'!$A$69:$C$77,3,FALSE)*$AK168))</f>
        <v>8624174.8646195158</v>
      </c>
      <c r="AS168" s="175">
        <v>2041</v>
      </c>
      <c r="AT168" s="196">
        <f t="shared" si="57"/>
        <v>0</v>
      </c>
      <c r="AU168" s="171">
        <f t="shared" si="58"/>
        <v>0</v>
      </c>
      <c r="AV168" s="171">
        <f t="shared" si="59"/>
        <v>0</v>
      </c>
      <c r="AW168" s="171">
        <f t="shared" si="60"/>
        <v>0</v>
      </c>
      <c r="AX168" s="136">
        <f t="shared" si="61"/>
        <v>0</v>
      </c>
      <c r="AY168" s="171">
        <f t="shared" si="62"/>
        <v>0</v>
      </c>
      <c r="BA168" s="202"/>
      <c r="BB168" s="138"/>
      <c r="BC168" s="138"/>
      <c r="BD168" s="138"/>
      <c r="BE168" s="138"/>
      <c r="BF168" s="138"/>
      <c r="BG168" s="138"/>
      <c r="BI168" s="202"/>
      <c r="BJ168" s="138"/>
      <c r="BK168" s="138"/>
      <c r="BL168" s="138"/>
      <c r="BM168" s="138"/>
      <c r="BN168" s="138"/>
      <c r="BO168" s="138"/>
    </row>
    <row r="169" spans="1:67">
      <c r="A169" s="162"/>
      <c r="B169" s="162"/>
      <c r="C169" s="162"/>
      <c r="D169" s="162"/>
      <c r="E169" s="162"/>
      <c r="F169" s="162"/>
      <c r="G169" s="162"/>
      <c r="H169" s="175">
        <v>2042</v>
      </c>
      <c r="I169" s="171">
        <f t="shared" si="50"/>
        <v>0</v>
      </c>
      <c r="J169" s="171">
        <f t="shared" si="50"/>
        <v>0</v>
      </c>
      <c r="K169" s="171">
        <f t="shared" si="50"/>
        <v>0</v>
      </c>
      <c r="L169" s="171">
        <f t="shared" si="50"/>
        <v>0</v>
      </c>
      <c r="M169" s="171">
        <f t="shared" si="50"/>
        <v>0</v>
      </c>
      <c r="N169" s="171">
        <f t="shared" si="50"/>
        <v>0</v>
      </c>
      <c r="O169" s="162"/>
      <c r="P169" s="162"/>
      <c r="Q169" s="162"/>
      <c r="R169" s="162"/>
      <c r="S169" s="175">
        <v>2042</v>
      </c>
      <c r="T169" s="196">
        <f>HLOOKUP($S169,'Fixed - Other'!$A$61:$AE$64,2,FALSE)</f>
        <v>6652337.7074802732</v>
      </c>
      <c r="U169" s="171">
        <f>IF($K$14="",$T169,IF($K$14&gt;$S169,$T169,VLOOKUP($C6,'Fixed - Other'!$A$69:$C$77,3,FALSE)*$T169))</f>
        <v>3326168.8537401366</v>
      </c>
      <c r="V169" s="171">
        <f>IF($K$15="",$T169,IF($K$15&gt;$S169,$T169,VLOOKUP($C6,'Fixed - Other'!$A$69:$C$77,3,FALSE)*$T169))</f>
        <v>3326168.8537401366</v>
      </c>
      <c r="W169" s="171">
        <f>IF($K$16="",$T169,IF($K$16&gt;$S169,$T169,VLOOKUP($C6,'Fixed - Other'!$A$69:$C$77,3,FALSE)*$T169))</f>
        <v>3326168.8537401366</v>
      </c>
      <c r="X169" s="171">
        <f>IF($K$17="",$T169,IF($K$17&gt;$S169,$T169,VLOOKUP($C6,'Fixed - Other'!$A$69:$C$77,3,FALSE)*$T169))</f>
        <v>3326168.8537401366</v>
      </c>
      <c r="Y169" s="171">
        <f>IF($K$18="",$T169,IF($K$18&gt;$S169,$T169,VLOOKUP($C6,'Fixed - Other'!$A$69:$C$77,3,FALSE)*$T169))</f>
        <v>3326168.8537401366</v>
      </c>
      <c r="Z169" s="171">
        <f>IF($K$19="",$T169,IF($K$19&gt;$S169,$T169,VLOOKUP($C6,'Fixed - Other'!$A$69:$C$77,3,FALSE)*$T169))</f>
        <v>6652337.7074802732</v>
      </c>
      <c r="AB169" s="175">
        <v>2042</v>
      </c>
      <c r="AC169" s="196">
        <f t="shared" si="51"/>
        <v>0</v>
      </c>
      <c r="AD169" s="171">
        <f t="shared" si="52"/>
        <v>0</v>
      </c>
      <c r="AE169" s="171">
        <f t="shared" si="53"/>
        <v>0</v>
      </c>
      <c r="AF169" s="171">
        <f t="shared" si="54"/>
        <v>0</v>
      </c>
      <c r="AG169" s="136">
        <f t="shared" si="55"/>
        <v>0</v>
      </c>
      <c r="AH169" s="171">
        <f t="shared" si="56"/>
        <v>0</v>
      </c>
      <c r="AJ169" s="175">
        <v>2042</v>
      </c>
      <c r="AK169" s="196">
        <f>HLOOKUP($S169,'Fixed - Other'!$A$61:$AE$64,3,FALSE)</f>
        <v>8796658.3619119078</v>
      </c>
      <c r="AL169" s="171">
        <f>IF($K$14="",$AK169,IF($K$14&gt;$AJ169,$AK169,VLOOKUP($C6,'Fixed - Other'!$A$69:$C$77,3,FALSE)*$AK169))</f>
        <v>4398329.1809559539</v>
      </c>
      <c r="AM169" s="171">
        <f>IF($K$15="",$AK169,IF($K$15&gt;$AJ169,$AK169,VLOOKUP($C6,'Fixed - Other'!$A$69:$C$77,3,FALSE)*$AK169))</f>
        <v>4398329.1809559539</v>
      </c>
      <c r="AN169" s="171">
        <f>IF($K$16="",$AK169,IF($K$16&gt;$AJ169,$AK169,VLOOKUP($C6,'Fixed - Other'!$A$69:$C$77,3,FALSE)*$AK169))</f>
        <v>4398329.1809559539</v>
      </c>
      <c r="AO169" s="171">
        <f>IF($K$17="",$AK169,IF($K$17&gt;$AJ169,$AK169,VLOOKUP($C6,'Fixed - Other'!$A$69:$C$77,3,FALSE)*$AK169))</f>
        <v>4398329.1809559539</v>
      </c>
      <c r="AP169" s="171">
        <f>IF($K$18="",$AK169,IF($K$18&gt;$AJ169,$AK169,VLOOKUP($C6,'Fixed - Other'!$A$69:$C$77,3,FALSE)*$AK169))</f>
        <v>4398329.1809559539</v>
      </c>
      <c r="AQ169" s="171">
        <f>IF($K$19="",$AK169,IF($K$19&gt;$AJ169,$AK169,VLOOKUP($C6,'Fixed - Other'!$A$69:$C$77,3,FALSE)*$AK169))</f>
        <v>8796658.3619119078</v>
      </c>
      <c r="AS169" s="175">
        <v>2042</v>
      </c>
      <c r="AT169" s="196">
        <f t="shared" si="57"/>
        <v>0</v>
      </c>
      <c r="AU169" s="171">
        <f t="shared" si="58"/>
        <v>0</v>
      </c>
      <c r="AV169" s="171">
        <f t="shared" si="59"/>
        <v>0</v>
      </c>
      <c r="AW169" s="171">
        <f t="shared" si="60"/>
        <v>0</v>
      </c>
      <c r="AX169" s="136">
        <f t="shared" si="61"/>
        <v>0</v>
      </c>
      <c r="AY169" s="171">
        <f t="shared" si="62"/>
        <v>0</v>
      </c>
      <c r="BA169" s="202"/>
      <c r="BB169" s="138"/>
      <c r="BC169" s="138"/>
      <c r="BD169" s="138"/>
      <c r="BE169" s="138"/>
      <c r="BF169" s="138"/>
      <c r="BG169" s="138"/>
      <c r="BI169" s="202"/>
      <c r="BJ169" s="138"/>
      <c r="BK169" s="138"/>
      <c r="BL169" s="138"/>
      <c r="BM169" s="138"/>
      <c r="BN169" s="138"/>
      <c r="BO169" s="138"/>
    </row>
    <row r="170" spans="1:67">
      <c r="A170" s="162"/>
      <c r="B170" s="162"/>
      <c r="C170" s="162"/>
      <c r="D170" s="162"/>
      <c r="E170" s="162"/>
      <c r="F170" s="162"/>
      <c r="G170" s="162"/>
      <c r="H170" s="175">
        <v>2043</v>
      </c>
      <c r="I170" s="171">
        <f t="shared" si="50"/>
        <v>0</v>
      </c>
      <c r="J170" s="171">
        <f t="shared" si="50"/>
        <v>0</v>
      </c>
      <c r="K170" s="171">
        <f t="shared" si="50"/>
        <v>0</v>
      </c>
      <c r="L170" s="171">
        <f t="shared" si="50"/>
        <v>0</v>
      </c>
      <c r="M170" s="171">
        <f t="shared" si="50"/>
        <v>0</v>
      </c>
      <c r="N170" s="171">
        <f t="shared" si="50"/>
        <v>0</v>
      </c>
      <c r="O170" s="162"/>
      <c r="P170" s="162"/>
      <c r="Q170" s="162"/>
      <c r="R170" s="162"/>
      <c r="S170" s="175">
        <v>2043</v>
      </c>
      <c r="T170" s="196">
        <f>HLOOKUP($S170,'Fixed - Other'!$A$61:$AE$64,2,FALSE)</f>
        <v>6785384.4616298759</v>
      </c>
      <c r="U170" s="171">
        <f>IF($K$14="",$T170,IF($K$14&gt;$S170,$T170,VLOOKUP($C6,'Fixed - Other'!$A$69:$C$77,3,FALSE)*$T170))</f>
        <v>3392692.230814938</v>
      </c>
      <c r="V170" s="171">
        <f>IF($K$15="",$T170,IF($K$15&gt;$S170,$T170,VLOOKUP($C6,'Fixed - Other'!$A$69:$C$77,3,FALSE)*$T170))</f>
        <v>3392692.230814938</v>
      </c>
      <c r="W170" s="171">
        <f>IF($K$16="",$T170,IF($K$16&gt;$S170,$T170,VLOOKUP($C6,'Fixed - Other'!$A$69:$C$77,3,FALSE)*$T170))</f>
        <v>3392692.230814938</v>
      </c>
      <c r="X170" s="171">
        <f>IF($K$17="",$T170,IF($K$17&gt;$S170,$T170,VLOOKUP($C6,'Fixed - Other'!$A$69:$C$77,3,FALSE)*$T170))</f>
        <v>3392692.230814938</v>
      </c>
      <c r="Y170" s="171">
        <f>IF($K$18="",$T170,IF($K$18&gt;$S170,$T170,VLOOKUP($C6,'Fixed - Other'!$A$69:$C$77,3,FALSE)*$T170))</f>
        <v>3392692.230814938</v>
      </c>
      <c r="Z170" s="171">
        <f>IF($K$19="",$T170,IF($K$19&gt;$S170,$T170,VLOOKUP($C6,'Fixed - Other'!$A$69:$C$77,3,FALSE)*$T170))</f>
        <v>6785384.4616298759</v>
      </c>
      <c r="AB170" s="175">
        <v>2043</v>
      </c>
      <c r="AC170" s="196">
        <f t="shared" si="51"/>
        <v>0</v>
      </c>
      <c r="AD170" s="171">
        <f t="shared" si="52"/>
        <v>0</v>
      </c>
      <c r="AE170" s="171">
        <f t="shared" si="53"/>
        <v>0</v>
      </c>
      <c r="AF170" s="171">
        <f t="shared" si="54"/>
        <v>0</v>
      </c>
      <c r="AG170" s="136">
        <f t="shared" si="55"/>
        <v>0</v>
      </c>
      <c r="AH170" s="171">
        <f t="shared" si="56"/>
        <v>0</v>
      </c>
      <c r="AJ170" s="175">
        <v>2043</v>
      </c>
      <c r="AK170" s="196">
        <f>HLOOKUP($S170,'Fixed - Other'!$A$61:$AE$64,3,FALSE)</f>
        <v>8972591.5291501433</v>
      </c>
      <c r="AL170" s="171">
        <f>IF($K$14="",$AK170,IF($K$14&gt;$AJ170,$AK170,VLOOKUP($C6,'Fixed - Other'!$A$69:$C$77,3,FALSE)*$AK170))</f>
        <v>4486295.7645750716</v>
      </c>
      <c r="AM170" s="171">
        <f>IF($K$15="",$AK170,IF($K$15&gt;$AJ170,$AK170,VLOOKUP($C6,'Fixed - Other'!$A$69:$C$77,3,FALSE)*$AK170))</f>
        <v>4486295.7645750716</v>
      </c>
      <c r="AN170" s="171">
        <f>IF($K$16="",$AK170,IF($K$16&gt;$AJ170,$AK170,VLOOKUP($C6,'Fixed - Other'!$A$69:$C$77,3,FALSE)*$AK170))</f>
        <v>4486295.7645750716</v>
      </c>
      <c r="AO170" s="171">
        <f>IF($K$17="",$AK170,IF($K$17&gt;$AJ170,$AK170,VLOOKUP($C6,'Fixed - Other'!$A$69:$C$77,3,FALSE)*$AK170))</f>
        <v>4486295.7645750716</v>
      </c>
      <c r="AP170" s="171">
        <f>IF($K$18="",$AK170,IF($K$18&gt;$AJ170,$AK170,VLOOKUP($C6,'Fixed - Other'!$A$69:$C$77,3,FALSE)*$AK170))</f>
        <v>4486295.7645750716</v>
      </c>
      <c r="AQ170" s="171">
        <f>IF($K$19="",$AK170,IF($K$19&gt;$AJ170,$AK170,VLOOKUP($C6,'Fixed - Other'!$A$69:$C$77,3,FALSE)*$AK170))</f>
        <v>8972591.5291501433</v>
      </c>
      <c r="AS170" s="175">
        <v>2043</v>
      </c>
      <c r="AT170" s="196">
        <f t="shared" si="57"/>
        <v>0</v>
      </c>
      <c r="AU170" s="171">
        <f t="shared" si="58"/>
        <v>0</v>
      </c>
      <c r="AV170" s="171">
        <f t="shared" si="59"/>
        <v>0</v>
      </c>
      <c r="AW170" s="171">
        <f t="shared" si="60"/>
        <v>0</v>
      </c>
      <c r="AX170" s="136">
        <f t="shared" si="61"/>
        <v>0</v>
      </c>
      <c r="AY170" s="171">
        <f t="shared" si="62"/>
        <v>0</v>
      </c>
      <c r="BA170" s="202"/>
      <c r="BB170" s="138"/>
      <c r="BC170" s="138"/>
      <c r="BD170" s="138"/>
      <c r="BE170" s="138"/>
      <c r="BF170" s="138"/>
      <c r="BG170" s="138"/>
      <c r="BI170" s="202"/>
      <c r="BJ170" s="138"/>
      <c r="BK170" s="138"/>
      <c r="BL170" s="138"/>
      <c r="BM170" s="138"/>
      <c r="BN170" s="138"/>
      <c r="BO170" s="138"/>
    </row>
    <row r="171" spans="1:67">
      <c r="A171" s="162"/>
      <c r="B171" s="162"/>
      <c r="C171" s="162"/>
      <c r="D171" s="162"/>
      <c r="E171" s="162"/>
      <c r="F171" s="162"/>
      <c r="G171" s="162"/>
      <c r="H171" s="175">
        <v>2044</v>
      </c>
      <c r="I171" s="171">
        <f t="shared" si="50"/>
        <v>0</v>
      </c>
      <c r="J171" s="171">
        <f t="shared" si="50"/>
        <v>0</v>
      </c>
      <c r="K171" s="171">
        <f t="shared" si="50"/>
        <v>0</v>
      </c>
      <c r="L171" s="171">
        <f t="shared" si="50"/>
        <v>0</v>
      </c>
      <c r="M171" s="171">
        <f t="shared" si="50"/>
        <v>0</v>
      </c>
      <c r="N171" s="171">
        <f t="shared" si="50"/>
        <v>0</v>
      </c>
      <c r="O171" s="162"/>
      <c r="P171" s="162"/>
      <c r="Q171" s="162"/>
      <c r="R171" s="162"/>
      <c r="S171" s="175">
        <v>2044</v>
      </c>
      <c r="T171" s="196">
        <f>HLOOKUP($S171,'Fixed - Other'!$A$61:$AE$64,2,FALSE)</f>
        <v>6921092.1508624768</v>
      </c>
      <c r="U171" s="171">
        <f>IF($K$14="",$T171,IF($K$14&gt;$S171,$T171,VLOOKUP($C6,'Fixed - Other'!$A$69:$C$77,3,FALSE)*$T171))</f>
        <v>3460546.0754312384</v>
      </c>
      <c r="V171" s="171">
        <f>IF($K$15="",$T171,IF($K$15&gt;$S171,$T171,VLOOKUP($C6,'Fixed - Other'!$A$69:$C$77,3,FALSE)*$T171))</f>
        <v>3460546.0754312384</v>
      </c>
      <c r="W171" s="171">
        <f>IF($K$16="",$T171,IF($K$16&gt;$S171,$T171,VLOOKUP($C6,'Fixed - Other'!$A$69:$C$77,3,FALSE)*$T171))</f>
        <v>3460546.0754312384</v>
      </c>
      <c r="X171" s="171">
        <f>IF($K$17="",$T171,IF($K$17&gt;$S171,$T171,VLOOKUP($C6,'Fixed - Other'!$A$69:$C$77,3,FALSE)*$T171))</f>
        <v>3460546.0754312384</v>
      </c>
      <c r="Y171" s="171">
        <f>IF($K$18="",$T171,IF($K$18&gt;$S171,$T171,VLOOKUP($C6,'Fixed - Other'!$A$69:$C$77,3,FALSE)*$T171))</f>
        <v>3460546.0754312384</v>
      </c>
      <c r="Z171" s="171">
        <f>IF($K$19="",$T171,IF($K$19&gt;$S171,$T171,VLOOKUP($C6,'Fixed - Other'!$A$69:$C$77,3,FALSE)*$T171))</f>
        <v>6921092.1508624768</v>
      </c>
      <c r="AB171" s="175">
        <v>2044</v>
      </c>
      <c r="AC171" s="196">
        <f t="shared" si="51"/>
        <v>0</v>
      </c>
      <c r="AD171" s="171">
        <f t="shared" si="52"/>
        <v>0</v>
      </c>
      <c r="AE171" s="171">
        <f t="shared" si="53"/>
        <v>0</v>
      </c>
      <c r="AF171" s="171">
        <f t="shared" si="54"/>
        <v>0</v>
      </c>
      <c r="AG171" s="136">
        <f t="shared" si="55"/>
        <v>0</v>
      </c>
      <c r="AH171" s="171">
        <f t="shared" si="56"/>
        <v>0</v>
      </c>
      <c r="AJ171" s="175">
        <v>2044</v>
      </c>
      <c r="AK171" s="196">
        <f>HLOOKUP($S171,'Fixed - Other'!$A$61:$AE$64,3,FALSE)</f>
        <v>9152043.3597331513</v>
      </c>
      <c r="AL171" s="171">
        <f>IF($K$14="",$AK171,IF($K$14&gt;$AJ171,$AK171,VLOOKUP($C6,'Fixed - Other'!$A$69:$C$77,3,FALSE)*$AK171))</f>
        <v>4576021.6798665756</v>
      </c>
      <c r="AM171" s="171">
        <f>IF($K$15="",$AK171,IF($K$15&gt;$AJ171,$AK171,VLOOKUP($C6,'Fixed - Other'!$A$69:$C$77,3,FALSE)*$AK171))</f>
        <v>4576021.6798665756</v>
      </c>
      <c r="AN171" s="171">
        <f>IF($K$16="",$AK171,IF($K$16&gt;$AJ171,$AK171,VLOOKUP($C6,'Fixed - Other'!$A$69:$C$77,3,FALSE)*$AK171))</f>
        <v>4576021.6798665756</v>
      </c>
      <c r="AO171" s="171">
        <f>IF($K$17="",$AK171,IF($K$17&gt;$AJ171,$AK171,VLOOKUP($C6,'Fixed - Other'!$A$69:$C$77,3,FALSE)*$AK171))</f>
        <v>4576021.6798665756</v>
      </c>
      <c r="AP171" s="171">
        <f>IF($K$18="",$AK171,IF($K$18&gt;$AJ171,$AK171,VLOOKUP($C6,'Fixed - Other'!$A$69:$C$77,3,FALSE)*$AK171))</f>
        <v>4576021.6798665756</v>
      </c>
      <c r="AQ171" s="171">
        <f>IF($K$19="",$AK171,IF($K$19&gt;$AJ171,$AK171,VLOOKUP($C6,'Fixed - Other'!$A$69:$C$77,3,FALSE)*$AK171))</f>
        <v>9152043.3597331513</v>
      </c>
      <c r="AS171" s="175">
        <v>2044</v>
      </c>
      <c r="AT171" s="196">
        <f t="shared" si="57"/>
        <v>0</v>
      </c>
      <c r="AU171" s="171">
        <f t="shared" si="58"/>
        <v>0</v>
      </c>
      <c r="AV171" s="171">
        <f t="shared" si="59"/>
        <v>0</v>
      </c>
      <c r="AW171" s="171">
        <f t="shared" si="60"/>
        <v>0</v>
      </c>
      <c r="AX171" s="136">
        <f t="shared" si="61"/>
        <v>0</v>
      </c>
      <c r="AY171" s="171">
        <f t="shared" si="62"/>
        <v>0</v>
      </c>
      <c r="BA171" s="202"/>
      <c r="BB171" s="138"/>
      <c r="BC171" s="138"/>
      <c r="BD171" s="138"/>
      <c r="BE171" s="138"/>
      <c r="BF171" s="138"/>
      <c r="BG171" s="138"/>
      <c r="BI171" s="202"/>
      <c r="BJ171" s="138"/>
      <c r="BK171" s="138"/>
      <c r="BL171" s="138"/>
      <c r="BM171" s="138"/>
      <c r="BN171" s="138"/>
      <c r="BO171" s="138"/>
    </row>
    <row r="172" spans="1:67">
      <c r="A172" s="162"/>
      <c r="B172" s="162"/>
      <c r="C172" s="162"/>
      <c r="D172" s="162"/>
      <c r="E172" s="162"/>
      <c r="F172" s="162"/>
      <c r="G172" s="162"/>
      <c r="H172" s="176">
        <v>2045</v>
      </c>
      <c r="I172" s="172">
        <f t="shared" si="50"/>
        <v>0</v>
      </c>
      <c r="J172" s="172">
        <f t="shared" si="50"/>
        <v>0</v>
      </c>
      <c r="K172" s="172">
        <f t="shared" si="50"/>
        <v>0</v>
      </c>
      <c r="L172" s="172">
        <f t="shared" si="50"/>
        <v>0</v>
      </c>
      <c r="M172" s="172">
        <f t="shared" si="50"/>
        <v>0</v>
      </c>
      <c r="N172" s="172">
        <f t="shared" si="50"/>
        <v>0</v>
      </c>
      <c r="O172" s="162"/>
      <c r="P172" s="162"/>
      <c r="Q172" s="162"/>
      <c r="R172" s="162"/>
      <c r="S172" s="176">
        <v>2045</v>
      </c>
      <c r="T172" s="197">
        <f>HLOOKUP($S172,'Fixed - Other'!$A$61:$AE$64,2,FALSE)</f>
        <v>7059513.9938797234</v>
      </c>
      <c r="U172" s="172">
        <f>IF($K$14="",$T172,IF($K$14&gt;$S172,$T172,VLOOKUP($C6,'Fixed - Other'!$A$69:$C$77,3,FALSE)*$T172))</f>
        <v>3529756.9969398617</v>
      </c>
      <c r="V172" s="172">
        <f>IF($K$15="",$T172,IF($K$15&gt;$S172,$T172,VLOOKUP($C6,'Fixed - Other'!$A$69:$C$77,3,FALSE)*$T172))</f>
        <v>3529756.9969398617</v>
      </c>
      <c r="W172" s="172">
        <f>IF($K$16="",$T172,IF($K$16&gt;$S172,$T172,VLOOKUP($C6,'Fixed - Other'!$A$69:$C$77,3,FALSE)*$T172))</f>
        <v>3529756.9969398617</v>
      </c>
      <c r="X172" s="172">
        <f>IF($K$17="",$T172,IF($K$17&gt;$S172,$T172,VLOOKUP($C6,'Fixed - Other'!$A$69:$C$77,3,FALSE)*$T172))</f>
        <v>3529756.9969398617</v>
      </c>
      <c r="Y172" s="172">
        <f>IF($K$18="",$T172,IF($K$18&gt;$S172,$T172,VLOOKUP($C6,'Fixed - Other'!$A$69:$C$77,3,FALSE)*$T172))</f>
        <v>3529756.9969398617</v>
      </c>
      <c r="Z172" s="172">
        <f>IF($K$19="",$T172,IF($K$19&gt;$S172,$T172,VLOOKUP($C6,'Fixed - Other'!$A$69:$C$77,3,FALSE)*$T172))</f>
        <v>7059513.9938797234</v>
      </c>
      <c r="AB172" s="176">
        <v>2045</v>
      </c>
      <c r="AC172" s="197">
        <f t="shared" si="51"/>
        <v>0</v>
      </c>
      <c r="AD172" s="172">
        <f t="shared" si="52"/>
        <v>0</v>
      </c>
      <c r="AE172" s="172">
        <f t="shared" si="53"/>
        <v>0</v>
      </c>
      <c r="AF172" s="172">
        <f t="shared" si="54"/>
        <v>0</v>
      </c>
      <c r="AG172" s="137">
        <f t="shared" si="55"/>
        <v>0</v>
      </c>
      <c r="AH172" s="172">
        <f t="shared" si="56"/>
        <v>0</v>
      </c>
      <c r="AJ172" s="176">
        <v>2045</v>
      </c>
      <c r="AK172" s="197">
        <f>HLOOKUP($S172,'Fixed - Other'!$A$61:$AE$64,3,FALSE)</f>
        <v>9335084.2269278094</v>
      </c>
      <c r="AL172" s="172">
        <f>IF($K$14="",$AK172,IF($K$14&gt;$AJ172,$AK172,VLOOKUP($C6,'Fixed - Other'!$A$69:$C$77,3,FALSE)*$AK172))</f>
        <v>4667542.1134639047</v>
      </c>
      <c r="AM172" s="172">
        <f>IF($K$15="",$AK172,IF($K$15&gt;$AJ172,$AK172,VLOOKUP($C6,'Fixed - Other'!$A$69:$C$77,3,FALSE)*$AK172))</f>
        <v>4667542.1134639047</v>
      </c>
      <c r="AN172" s="172">
        <f>IF($K$16="",$AK172,IF($K$16&gt;$AJ172,$AK172,VLOOKUP($C6,'Fixed - Other'!$A$69:$C$77,3,FALSE)*$AK172))</f>
        <v>4667542.1134639047</v>
      </c>
      <c r="AO172" s="172">
        <f>IF($K$17="",$AK172,IF($K$17&gt;$AJ172,$AK172,VLOOKUP($C6,'Fixed - Other'!$A$69:$C$77,3,FALSE)*$AK172))</f>
        <v>4667542.1134639047</v>
      </c>
      <c r="AP172" s="172">
        <f>IF($K$18="",$AK172,IF($K$18&gt;$AJ172,$AK172,VLOOKUP($C6,'Fixed - Other'!$A$69:$C$77,3,FALSE)*$AK172))</f>
        <v>4667542.1134639047</v>
      </c>
      <c r="AQ172" s="172">
        <f>IF($K$19="",$AK172,IF($K$19&gt;$AJ172,$AK172,VLOOKUP($C6,'Fixed - Other'!$A$69:$C$77,3,FALSE)*$AK172))</f>
        <v>9335084.2269278094</v>
      </c>
      <c r="AS172" s="176">
        <v>2045</v>
      </c>
      <c r="AT172" s="197">
        <f t="shared" si="57"/>
        <v>0</v>
      </c>
      <c r="AU172" s="172">
        <f t="shared" si="58"/>
        <v>0</v>
      </c>
      <c r="AV172" s="172">
        <f t="shared" si="59"/>
        <v>0</v>
      </c>
      <c r="AW172" s="172">
        <f t="shared" si="60"/>
        <v>0</v>
      </c>
      <c r="AX172" s="137">
        <f t="shared" si="61"/>
        <v>0</v>
      </c>
      <c r="AY172" s="172">
        <f t="shared" si="62"/>
        <v>0</v>
      </c>
      <c r="BA172" s="202"/>
      <c r="BB172" s="138"/>
      <c r="BC172" s="138"/>
      <c r="BD172" s="138"/>
      <c r="BE172" s="138"/>
      <c r="BF172" s="138"/>
      <c r="BG172" s="138"/>
      <c r="BI172" s="202"/>
      <c r="BJ172" s="138"/>
      <c r="BK172" s="138"/>
      <c r="BL172" s="138"/>
      <c r="BM172" s="138"/>
      <c r="BN172" s="138"/>
      <c r="BO172" s="138"/>
    </row>
    <row r="173" spans="1:67">
      <c r="A173" s="162"/>
      <c r="B173" s="162"/>
      <c r="C173" s="162"/>
      <c r="D173" s="162"/>
      <c r="E173" s="162"/>
      <c r="F173" s="162"/>
      <c r="G173" s="162"/>
      <c r="H173" s="188" t="s">
        <v>26</v>
      </c>
      <c r="I173" s="187">
        <f t="shared" ref="I173:N173" si="63">SUM(I144:I172)</f>
        <v>93821648.157747731</v>
      </c>
      <c r="J173" s="187">
        <f t="shared" si="63"/>
        <v>90707552.592740998</v>
      </c>
      <c r="K173" s="187">
        <f t="shared" si="63"/>
        <v>71857905.070909917</v>
      </c>
      <c r="L173" s="187">
        <f t="shared" si="63"/>
        <v>39622844.123990297</v>
      </c>
      <c r="M173" s="187">
        <f t="shared" si="63"/>
        <v>76018208.892513573</v>
      </c>
      <c r="N173" s="187">
        <f t="shared" si="63"/>
        <v>0</v>
      </c>
      <c r="O173" s="162"/>
      <c r="P173" s="162"/>
      <c r="Q173" s="162"/>
      <c r="R173" s="162"/>
    </row>
    <row r="174" spans="1:67">
      <c r="A174" s="162"/>
      <c r="B174" s="162"/>
      <c r="C174" s="162"/>
      <c r="D174" s="162"/>
      <c r="E174" s="162"/>
      <c r="F174" s="162"/>
      <c r="G174" s="162"/>
      <c r="H174" s="194"/>
      <c r="I174" s="193"/>
      <c r="J174" s="193"/>
      <c r="K174" s="193"/>
      <c r="L174" s="193"/>
      <c r="M174" s="193"/>
      <c r="N174" s="193"/>
      <c r="O174" s="162"/>
      <c r="P174" s="162"/>
      <c r="Q174" s="162"/>
      <c r="R174" s="162"/>
    </row>
    <row r="175" spans="1:67">
      <c r="A175" s="162"/>
      <c r="B175" s="167" t="s">
        <v>366</v>
      </c>
      <c r="D175" s="167"/>
      <c r="E175" s="167"/>
      <c r="F175" s="167"/>
      <c r="G175" s="167"/>
      <c r="H175" s="162"/>
      <c r="I175" s="162"/>
      <c r="J175" s="162"/>
      <c r="K175" s="162"/>
      <c r="L175" s="162"/>
      <c r="M175" s="162"/>
      <c r="N175" s="162"/>
      <c r="O175" s="162"/>
      <c r="P175" s="162"/>
      <c r="Q175" s="162"/>
      <c r="R175" s="162"/>
    </row>
    <row r="176" spans="1:67">
      <c r="A176" s="162"/>
      <c r="B176" s="162"/>
      <c r="C176" s="162"/>
      <c r="D176" s="162"/>
      <c r="E176" s="162"/>
      <c r="F176" s="162"/>
      <c r="G176" s="162"/>
      <c r="H176" s="162"/>
      <c r="I176" s="162"/>
      <c r="J176" s="162"/>
      <c r="K176" s="162"/>
      <c r="L176" s="162"/>
      <c r="M176" s="162"/>
      <c r="N176" s="162"/>
      <c r="O176" s="162"/>
      <c r="P176" s="162"/>
      <c r="Q176" s="162"/>
      <c r="R176" s="162"/>
      <c r="S176" s="179" t="s">
        <v>117</v>
      </c>
      <c r="AB176" s="179" t="s">
        <v>122</v>
      </c>
      <c r="AJ176" s="179" t="s">
        <v>120</v>
      </c>
      <c r="AS176" s="179" t="s">
        <v>121</v>
      </c>
      <c r="BA176" s="179" t="s">
        <v>391</v>
      </c>
      <c r="BI176" s="179"/>
    </row>
    <row r="177" spans="1:59">
      <c r="A177" s="162"/>
      <c r="B177" s="162"/>
      <c r="C177" s="162"/>
      <c r="D177" s="162"/>
      <c r="E177" s="162"/>
      <c r="F177" s="162"/>
      <c r="G177" s="162"/>
      <c r="H177" s="162"/>
      <c r="I177" s="162"/>
      <c r="J177" s="162"/>
      <c r="K177" s="162"/>
      <c r="L177" s="162"/>
      <c r="M177" s="162"/>
      <c r="N177" s="162"/>
      <c r="O177" s="162"/>
      <c r="P177" s="162"/>
      <c r="Q177" s="162"/>
      <c r="R177" s="162"/>
    </row>
    <row r="178" spans="1:59">
      <c r="A178" s="162"/>
      <c r="B178" s="162"/>
      <c r="C178" s="162"/>
      <c r="D178" s="162"/>
      <c r="E178" s="162"/>
      <c r="F178" s="162"/>
      <c r="G178" s="162"/>
      <c r="H178" s="163" t="s">
        <v>33</v>
      </c>
      <c r="I178" s="163">
        <f t="shared" ref="I178:N178" si="64">I143</f>
        <v>5</v>
      </c>
      <c r="J178" s="163" t="str">
        <f t="shared" si="64"/>
        <v>5A</v>
      </c>
      <c r="K178" s="163" t="str">
        <f t="shared" si="64"/>
        <v>5B</v>
      </c>
      <c r="L178" s="163" t="str">
        <f t="shared" si="64"/>
        <v>5C</v>
      </c>
      <c r="M178" s="163" t="str">
        <f t="shared" si="64"/>
        <v>5D</v>
      </c>
      <c r="N178" s="163" t="str">
        <f t="shared" si="64"/>
        <v>5E</v>
      </c>
      <c r="O178" s="162"/>
      <c r="P178" s="162"/>
      <c r="Q178" s="162"/>
      <c r="R178" s="162"/>
      <c r="S178" s="200" t="s">
        <v>33</v>
      </c>
      <c r="T178" s="163" t="s">
        <v>27</v>
      </c>
      <c r="U178" s="163">
        <f t="shared" ref="U178:Z178" si="65">U143</f>
        <v>5</v>
      </c>
      <c r="V178" s="163" t="str">
        <f t="shared" si="65"/>
        <v>5A</v>
      </c>
      <c r="W178" s="163" t="str">
        <f t="shared" si="65"/>
        <v>5B</v>
      </c>
      <c r="X178" s="163" t="str">
        <f t="shared" si="65"/>
        <v>5C</v>
      </c>
      <c r="Y178" s="163" t="str">
        <f t="shared" si="65"/>
        <v>5D</v>
      </c>
      <c r="Z178" s="163" t="str">
        <f t="shared" si="65"/>
        <v>5E</v>
      </c>
      <c r="AB178" s="163" t="s">
        <v>33</v>
      </c>
      <c r="AC178" s="163">
        <f>U178</f>
        <v>5</v>
      </c>
      <c r="AD178" s="163" t="str">
        <f t="shared" ref="AD178:AH178" si="66">V178</f>
        <v>5A</v>
      </c>
      <c r="AE178" s="163" t="str">
        <f t="shared" si="66"/>
        <v>5B</v>
      </c>
      <c r="AF178" s="163" t="str">
        <f t="shared" si="66"/>
        <v>5C</v>
      </c>
      <c r="AG178" s="200" t="str">
        <f t="shared" si="66"/>
        <v>5D</v>
      </c>
      <c r="AH178" s="163" t="str">
        <f t="shared" si="66"/>
        <v>5E</v>
      </c>
      <c r="AJ178" s="200" t="s">
        <v>33</v>
      </c>
      <c r="AK178" s="163" t="s">
        <v>27</v>
      </c>
      <c r="AL178" s="163">
        <f t="shared" ref="AL178:AQ178" si="67">AL143</f>
        <v>5</v>
      </c>
      <c r="AM178" s="163" t="str">
        <f t="shared" si="67"/>
        <v>5A</v>
      </c>
      <c r="AN178" s="163" t="str">
        <f t="shared" si="67"/>
        <v>5B</v>
      </c>
      <c r="AO178" s="163" t="str">
        <f t="shared" si="67"/>
        <v>5C</v>
      </c>
      <c r="AP178" s="163" t="str">
        <f t="shared" si="67"/>
        <v>5D</v>
      </c>
      <c r="AQ178" s="163" t="str">
        <f t="shared" si="67"/>
        <v>5E</v>
      </c>
      <c r="AS178" s="163" t="s">
        <v>33</v>
      </c>
      <c r="AT178" s="163">
        <f>AL178</f>
        <v>5</v>
      </c>
      <c r="AU178" s="163" t="str">
        <f t="shared" ref="AU178:AY178" si="68">AM178</f>
        <v>5A</v>
      </c>
      <c r="AV178" s="163" t="str">
        <f t="shared" si="68"/>
        <v>5B</v>
      </c>
      <c r="AW178" s="163" t="str">
        <f t="shared" si="68"/>
        <v>5C</v>
      </c>
      <c r="AX178" s="200" t="str">
        <f t="shared" si="68"/>
        <v>5D</v>
      </c>
      <c r="AY178" s="163" t="str">
        <f t="shared" si="68"/>
        <v>5E</v>
      </c>
      <c r="BA178" s="163" t="s">
        <v>33</v>
      </c>
      <c r="BB178" s="163">
        <f t="shared" ref="BB178:BG178" si="69">AT178</f>
        <v>5</v>
      </c>
      <c r="BC178" s="163" t="str">
        <f t="shared" si="69"/>
        <v>5A</v>
      </c>
      <c r="BD178" s="163" t="str">
        <f t="shared" si="69"/>
        <v>5B</v>
      </c>
      <c r="BE178" s="163" t="str">
        <f t="shared" si="69"/>
        <v>5C</v>
      </c>
      <c r="BF178" s="163" t="str">
        <f t="shared" si="69"/>
        <v>5D</v>
      </c>
      <c r="BG178" s="163" t="str">
        <f t="shared" si="69"/>
        <v>5E</v>
      </c>
    </row>
    <row r="179" spans="1:59">
      <c r="A179" s="162"/>
      <c r="B179" s="162"/>
      <c r="C179" s="162"/>
      <c r="D179" s="162"/>
      <c r="E179" s="162"/>
      <c r="F179" s="162"/>
      <c r="G179" s="162"/>
      <c r="H179" s="174">
        <v>2017</v>
      </c>
      <c r="I179" s="171">
        <f>AC179+AT179+BB179</f>
        <v>2076817</v>
      </c>
      <c r="J179" s="171">
        <f t="shared" ref="J179:N207" si="70">AD179+AU179+BC179</f>
        <v>2076817</v>
      </c>
      <c r="K179" s="171">
        <f t="shared" si="70"/>
        <v>2076817</v>
      </c>
      <c r="L179" s="171">
        <f t="shared" si="70"/>
        <v>2076817</v>
      </c>
      <c r="M179" s="171">
        <f t="shared" si="70"/>
        <v>2076817</v>
      </c>
      <c r="N179" s="171">
        <f t="shared" si="70"/>
        <v>0</v>
      </c>
      <c r="O179" s="162"/>
      <c r="P179" s="162"/>
      <c r="Q179" s="162"/>
      <c r="R179" s="162"/>
      <c r="S179" s="174">
        <v>2017</v>
      </c>
      <c r="T179" s="133">
        <f>HLOOKUP($S179,Variable!$B$15:$AE$16,2,FALSE)</f>
        <v>0.26626186681271974</v>
      </c>
      <c r="U179" s="190">
        <f t="shared" ref="U179:U207" si="71">IF($M$14="",0,IF($M$14&gt;$S179,$L$6,IF($I$14&gt;=$S179,$N$6,0)))</f>
        <v>3899952</v>
      </c>
      <c r="V179" s="190">
        <f t="shared" ref="V179:V207" si="72">IF($M$15="",0,IF($M$15&gt;$S179,$L$6,IF($I$15&gt;=$S179,$N$6,0)))</f>
        <v>3899952</v>
      </c>
      <c r="W179" s="190">
        <f t="shared" ref="W179:W207" si="73">IF($M$16="",0,IF($M$16&gt;$S179,$L$6,IF($I$16&gt;=$S179,$N$6,0)))</f>
        <v>3899952</v>
      </c>
      <c r="X179" s="190">
        <f t="shared" ref="X179:X207" si="74">IF($M$17="",0,IF($M$17&gt;$S179,$L$6,IF($I$17&gt;=$S179,$N$6,0)))</f>
        <v>3899952</v>
      </c>
      <c r="Y179" s="190">
        <f t="shared" ref="Y179:Y207" si="75">IF($M$18="",0,IF($M$18&gt;$S179,$L$6,IF($I$18&gt;=$S179,$N$6,0)))</f>
        <v>3899952</v>
      </c>
      <c r="Z179" s="190">
        <f t="shared" ref="Z179:Z207" si="76">IF($M$19="",0,IF($M$19&gt;$S179,$L$6,IF($I$19&gt;=$S179,$N$6,0)))</f>
        <v>0</v>
      </c>
      <c r="AB179" s="174">
        <v>2017</v>
      </c>
      <c r="AC179" s="171">
        <f>$T179*U179</f>
        <v>1038408.5</v>
      </c>
      <c r="AD179" s="171">
        <f t="shared" ref="AD179:AH207" si="77">$T179*V179</f>
        <v>1038408.5</v>
      </c>
      <c r="AE179" s="171">
        <f t="shared" si="77"/>
        <v>1038408.5</v>
      </c>
      <c r="AF179" s="171">
        <f t="shared" si="77"/>
        <v>1038408.5</v>
      </c>
      <c r="AG179" s="136">
        <f t="shared" si="77"/>
        <v>1038408.5</v>
      </c>
      <c r="AH179" s="171">
        <f t="shared" si="77"/>
        <v>0</v>
      </c>
      <c r="AJ179" s="174">
        <v>2017</v>
      </c>
      <c r="AK179" s="133">
        <f>HLOOKUP($S179,Variable!$B$15:$AE$16,2,FALSE)</f>
        <v>0.26626186681271974</v>
      </c>
      <c r="AL179" s="190">
        <f t="shared" ref="AL179:AL207" si="78">IF($N$14="",0,IF($N$14&gt;$AJ179,$M$6,IF($J$14&gt;=$AJ179,$O$6,0)))</f>
        <v>3899952</v>
      </c>
      <c r="AM179" s="190">
        <f t="shared" ref="AM179:AM207" si="79">IF($N$15="",0,IF($N$15&gt;$AJ179,$M$6,IF($J$15&gt;=$AJ179,$O$6,0)))</f>
        <v>3899952</v>
      </c>
      <c r="AN179" s="190">
        <f t="shared" ref="AN179:AN207" si="80">IF($N$16="",0,IF($N$16&gt;$AJ179,$M$6,IF($J$16&gt;=$AJ179,$O$6,0)))</f>
        <v>3899952</v>
      </c>
      <c r="AO179" s="190">
        <f t="shared" ref="AO179:AO207" si="81">IF($N$17="",0,IF($N$17&gt;$AJ179,$M$6,IF($J$17&gt;=$AJ179,$O$6,0)))</f>
        <v>3899952</v>
      </c>
      <c r="AP179" s="190">
        <f t="shared" ref="AP179:AP207" si="82">IF($N$18="",0,IF($N$18&gt;$AJ179,$M$6,IF($J$18&gt;=$AJ179,$O$6,0)))</f>
        <v>3899952</v>
      </c>
      <c r="AQ179" s="190">
        <f t="shared" ref="AQ179:AQ207" si="83">IF($N$19="",0,IF($N$19&gt;$AJ179,$M$6,IF($J$19&gt;=$AJ179,$O$6,0)))</f>
        <v>0</v>
      </c>
      <c r="AS179" s="174">
        <v>2017</v>
      </c>
      <c r="AT179" s="171">
        <f>$AK179*AL179</f>
        <v>1038408.5</v>
      </c>
      <c r="AU179" s="171">
        <f t="shared" ref="AU179:AY207" si="84">$AK179*AM179</f>
        <v>1038408.5</v>
      </c>
      <c r="AV179" s="171">
        <f t="shared" si="84"/>
        <v>1038408.5</v>
      </c>
      <c r="AW179" s="171">
        <f t="shared" si="84"/>
        <v>1038408.5</v>
      </c>
      <c r="AX179" s="136">
        <f t="shared" si="84"/>
        <v>1038408.5</v>
      </c>
      <c r="AY179" s="171">
        <f t="shared" si="84"/>
        <v>0</v>
      </c>
      <c r="BA179" s="144">
        <v>2017</v>
      </c>
      <c r="BB179" s="171">
        <f>IF($D$14&lt;&gt;"Yes",0,IF($BA179&lt;$E$14,0,IF($BA179&gt;$J$14,0,VLOOKUP($H$14,Variable!$B$21:$AE$64,'Scenario 5'!$BA179-2015,FALSE))))</f>
        <v>0</v>
      </c>
      <c r="BC179" s="171">
        <f>IF($D$15&lt;&gt;"Yes",0,IF($BA179&lt;$E$15,0,IF($BA179&gt;$J$15,0,VLOOKUP($H$15,Variable!$B$21:$AE$64,'Scenario 5'!$BA179-2015,FALSE))))</f>
        <v>0</v>
      </c>
      <c r="BD179" s="171">
        <f>IF($D$16&lt;&gt;"Yes",0,IF($BA179&lt;$E$16,0,IF($BA179&gt;$J$16,0,VLOOKUP($H$16,Variable!$B$21:$AE$64,'Scenario 5'!$BA179-2015,FALSE))))</f>
        <v>0</v>
      </c>
      <c r="BE179" s="171">
        <f>IF($D$17&lt;&gt;"Yes",0,IF($BA179&lt;$E$17,0,IF($BA179&gt;$J$17,0,VLOOKUP($H$17,Variable!$B$21:$AE$64,'Scenario 5'!$BA179-2015,FALSE))))</f>
        <v>0</v>
      </c>
      <c r="BF179" s="171">
        <f>IF($D$18&lt;&gt;"Yes",0,IF($BA179&lt;$E$18,0,IF($BA179&gt;$J$18,0,VLOOKUP($H$18,Variable!$B$21:$AE$64,'Scenario 5'!$BA179-2015,FALSE))))</f>
        <v>0</v>
      </c>
      <c r="BG179" s="171">
        <f>IF($D$19&lt;&gt;"Yes",0,IF($BA179&lt;$E$19,0,IF($BA179&gt;$J$19,0,VLOOKUP($H$19,Variable!$B$21:$AE$64,'Scenario 5'!$BA179-2015,FALSE))))</f>
        <v>0</v>
      </c>
    </row>
    <row r="180" spans="1:59">
      <c r="A180" s="162"/>
      <c r="B180" s="162"/>
      <c r="C180" s="162"/>
      <c r="D180" s="162"/>
      <c r="E180" s="162"/>
      <c r="F180" s="162"/>
      <c r="G180" s="162"/>
      <c r="H180" s="175">
        <v>2018</v>
      </c>
      <c r="I180" s="171">
        <f t="shared" ref="I180:I207" si="85">AC180+AT180+BB180</f>
        <v>472139.6333333333</v>
      </c>
      <c r="J180" s="171">
        <f t="shared" si="70"/>
        <v>2179106</v>
      </c>
      <c r="K180" s="171">
        <f t="shared" si="70"/>
        <v>2179106</v>
      </c>
      <c r="L180" s="171">
        <f t="shared" si="70"/>
        <v>472139.6333333333</v>
      </c>
      <c r="M180" s="171">
        <f t="shared" si="70"/>
        <v>2179106</v>
      </c>
      <c r="N180" s="171">
        <f t="shared" si="70"/>
        <v>0</v>
      </c>
      <c r="O180" s="162"/>
      <c r="P180" s="162"/>
      <c r="Q180" s="162"/>
      <c r="R180" s="162"/>
      <c r="S180" s="175">
        <v>2018</v>
      </c>
      <c r="T180" s="133">
        <f>HLOOKUP($S180,Variable!$B$15:$AE$16,2,FALSE)</f>
        <v>0.27937600257644196</v>
      </c>
      <c r="U180" s="190">
        <f t="shared" si="71"/>
        <v>844989.6</v>
      </c>
      <c r="V180" s="190">
        <f t="shared" si="72"/>
        <v>3899952</v>
      </c>
      <c r="W180" s="190">
        <f t="shared" si="73"/>
        <v>3899952</v>
      </c>
      <c r="X180" s="190">
        <f t="shared" si="74"/>
        <v>844989.6</v>
      </c>
      <c r="Y180" s="190">
        <f t="shared" si="75"/>
        <v>3899952</v>
      </c>
      <c r="Z180" s="190">
        <f t="shared" si="76"/>
        <v>0</v>
      </c>
      <c r="AB180" s="175">
        <v>2018</v>
      </c>
      <c r="AC180" s="171">
        <f t="shared" ref="AC180:AC207" si="86">$T180*U180</f>
        <v>236069.81666666665</v>
      </c>
      <c r="AD180" s="171">
        <f t="shared" si="77"/>
        <v>1089553</v>
      </c>
      <c r="AE180" s="171">
        <f t="shared" si="77"/>
        <v>1089553</v>
      </c>
      <c r="AF180" s="171">
        <f t="shared" si="77"/>
        <v>236069.81666666665</v>
      </c>
      <c r="AG180" s="136">
        <f t="shared" si="77"/>
        <v>1089553</v>
      </c>
      <c r="AH180" s="171">
        <f t="shared" si="77"/>
        <v>0</v>
      </c>
      <c r="AJ180" s="175">
        <v>2018</v>
      </c>
      <c r="AK180" s="133">
        <f>HLOOKUP($S180,Variable!$B$15:$AE$16,2,FALSE)</f>
        <v>0.27937600257644196</v>
      </c>
      <c r="AL180" s="190">
        <f t="shared" si="78"/>
        <v>844989.6</v>
      </c>
      <c r="AM180" s="190">
        <f t="shared" si="79"/>
        <v>3899952</v>
      </c>
      <c r="AN180" s="190">
        <f t="shared" si="80"/>
        <v>3899952</v>
      </c>
      <c r="AO180" s="190">
        <f t="shared" si="81"/>
        <v>844989.6</v>
      </c>
      <c r="AP180" s="190">
        <f t="shared" si="82"/>
        <v>3899952</v>
      </c>
      <c r="AQ180" s="190">
        <f t="shared" si="83"/>
        <v>0</v>
      </c>
      <c r="AS180" s="175">
        <v>2018</v>
      </c>
      <c r="AT180" s="171">
        <f t="shared" ref="AT180:AT207" si="87">$AK180*AL180</f>
        <v>236069.81666666665</v>
      </c>
      <c r="AU180" s="171">
        <f t="shared" si="84"/>
        <v>1089553</v>
      </c>
      <c r="AV180" s="171">
        <f t="shared" si="84"/>
        <v>1089553</v>
      </c>
      <c r="AW180" s="171">
        <f t="shared" si="84"/>
        <v>236069.81666666665</v>
      </c>
      <c r="AX180" s="136">
        <f t="shared" si="84"/>
        <v>1089553</v>
      </c>
      <c r="AY180" s="171">
        <f t="shared" si="84"/>
        <v>0</v>
      </c>
      <c r="BA180" s="145">
        <v>2018</v>
      </c>
      <c r="BB180" s="171">
        <f>IF($D$14&lt;&gt;"Yes",0,IF($BA180&lt;$E$14,0,IF($BA180&gt;$J$14,0,VLOOKUP($H$14,Variable!$B$21:$AE$64,'Scenario 5'!$BA180-2015,FALSE))))</f>
        <v>0</v>
      </c>
      <c r="BC180" s="171">
        <f>IF($D$15&lt;&gt;"Yes",0,IF($BA180&lt;$E$15,0,IF($BA180&gt;$J$15,0,VLOOKUP($H$15,Variable!$B$21:$AE$64,'Scenario 5'!$BA180-2015,FALSE))))</f>
        <v>0</v>
      </c>
      <c r="BD180" s="171">
        <f>IF($D$16&lt;&gt;"Yes",0,IF($BA180&lt;$E$16,0,IF($BA180&gt;$J$16,0,VLOOKUP($H$16,Variable!$B$21:$AE$64,'Scenario 5'!$BA180-2015,FALSE))))</f>
        <v>0</v>
      </c>
      <c r="BE180" s="171">
        <f>IF($D$17&lt;&gt;"Yes",0,IF($BA180&lt;$E$17,0,IF($BA180&gt;$J$17,0,VLOOKUP($H$17,Variable!$B$21:$AE$64,'Scenario 5'!$BA180-2015,FALSE))))</f>
        <v>0</v>
      </c>
      <c r="BF180" s="171">
        <f>IF($D$18&lt;&gt;"Yes",0,IF($BA180&lt;$E$18,0,IF($BA180&gt;$J$18,0,VLOOKUP($H$18,Variable!$B$21:$AE$64,'Scenario 5'!$BA180-2015,FALSE))))</f>
        <v>0</v>
      </c>
      <c r="BG180" s="171">
        <f>IF($D$19&lt;&gt;"Yes",0,IF($BA180&lt;$E$19,0,IF($BA180&gt;$J$19,0,VLOOKUP($H$19,Variable!$B$21:$AE$64,'Scenario 5'!$BA180-2015,FALSE))))</f>
        <v>0</v>
      </c>
    </row>
    <row r="181" spans="1:59">
      <c r="A181" s="162"/>
      <c r="B181" s="162"/>
      <c r="C181" s="162"/>
      <c r="D181" s="162"/>
      <c r="E181" s="162"/>
      <c r="F181" s="162"/>
      <c r="G181" s="162"/>
      <c r="H181" s="175">
        <v>2019</v>
      </c>
      <c r="I181" s="171">
        <f t="shared" si="85"/>
        <v>609300.46666666656</v>
      </c>
      <c r="J181" s="171">
        <f t="shared" si="70"/>
        <v>2812155.9999999995</v>
      </c>
      <c r="K181" s="171">
        <f t="shared" si="70"/>
        <v>2812155.9999999995</v>
      </c>
      <c r="L181" s="171">
        <f t="shared" si="70"/>
        <v>609300.46666666656</v>
      </c>
      <c r="M181" s="171">
        <f t="shared" si="70"/>
        <v>2812155.9999999995</v>
      </c>
      <c r="N181" s="171">
        <f t="shared" si="70"/>
        <v>0</v>
      </c>
      <c r="O181" s="314">
        <f>I181*0.25</f>
        <v>152325.11666666664</v>
      </c>
      <c r="P181" s="162"/>
      <c r="Q181" s="162"/>
      <c r="R181" s="162"/>
      <c r="S181" s="175">
        <v>2019</v>
      </c>
      <c r="T181" s="133">
        <f>HLOOKUP($S181,Variable!$B$15:$AE$16,2,FALSE)</f>
        <v>0.36053725789445606</v>
      </c>
      <c r="U181" s="190">
        <f t="shared" si="71"/>
        <v>844989.6</v>
      </c>
      <c r="V181" s="190">
        <f t="shared" si="72"/>
        <v>3899952</v>
      </c>
      <c r="W181" s="190">
        <f t="shared" si="73"/>
        <v>3899952</v>
      </c>
      <c r="X181" s="190">
        <f t="shared" si="74"/>
        <v>844989.6</v>
      </c>
      <c r="Y181" s="190">
        <f t="shared" si="75"/>
        <v>3899952</v>
      </c>
      <c r="Z181" s="190">
        <f t="shared" si="76"/>
        <v>0</v>
      </c>
      <c r="AB181" s="175">
        <v>2019</v>
      </c>
      <c r="AC181" s="171">
        <f t="shared" si="86"/>
        <v>304650.23333333328</v>
      </c>
      <c r="AD181" s="171">
        <f t="shared" si="77"/>
        <v>1406077.9999999998</v>
      </c>
      <c r="AE181" s="171">
        <f t="shared" si="77"/>
        <v>1406077.9999999998</v>
      </c>
      <c r="AF181" s="171">
        <f t="shared" si="77"/>
        <v>304650.23333333328</v>
      </c>
      <c r="AG181" s="136">
        <f t="shared" si="77"/>
        <v>1406077.9999999998</v>
      </c>
      <c r="AH181" s="171">
        <f t="shared" si="77"/>
        <v>0</v>
      </c>
      <c r="AJ181" s="175">
        <v>2019</v>
      </c>
      <c r="AK181" s="133">
        <f>HLOOKUP($S181,Variable!$B$15:$AE$16,2,FALSE)</f>
        <v>0.36053725789445606</v>
      </c>
      <c r="AL181" s="190">
        <f t="shared" si="78"/>
        <v>844989.6</v>
      </c>
      <c r="AM181" s="190">
        <f t="shared" si="79"/>
        <v>3899952</v>
      </c>
      <c r="AN181" s="190">
        <f t="shared" si="80"/>
        <v>3899952</v>
      </c>
      <c r="AO181" s="190">
        <f t="shared" si="81"/>
        <v>844989.6</v>
      </c>
      <c r="AP181" s="190">
        <f t="shared" si="82"/>
        <v>3899952</v>
      </c>
      <c r="AQ181" s="190">
        <f t="shared" si="83"/>
        <v>0</v>
      </c>
      <c r="AS181" s="175">
        <v>2019</v>
      </c>
      <c r="AT181" s="171">
        <f t="shared" si="87"/>
        <v>304650.23333333328</v>
      </c>
      <c r="AU181" s="171">
        <f t="shared" si="84"/>
        <v>1406077.9999999998</v>
      </c>
      <c r="AV181" s="171">
        <f t="shared" si="84"/>
        <v>1406077.9999999998</v>
      </c>
      <c r="AW181" s="171">
        <f t="shared" si="84"/>
        <v>304650.23333333328</v>
      </c>
      <c r="AX181" s="136">
        <f t="shared" si="84"/>
        <v>1406077.9999999998</v>
      </c>
      <c r="AY181" s="171">
        <f t="shared" si="84"/>
        <v>0</v>
      </c>
      <c r="BA181" s="145">
        <v>2019</v>
      </c>
      <c r="BB181" s="171">
        <f>IF($D$14&lt;&gt;"Yes",0,IF($BA181&lt;$E$14,0,IF($BA181&gt;$J$14,0,VLOOKUP($H$14,Variable!$B$21:$AE$64,'Scenario 5'!$BA181-2015,FALSE))))</f>
        <v>0</v>
      </c>
      <c r="BC181" s="171">
        <f>IF($D$15&lt;&gt;"Yes",0,IF($BA181&lt;$E$15,0,IF($BA181&gt;$J$15,0,VLOOKUP($H$15,Variable!$B$21:$AE$64,'Scenario 5'!$BA181-2015,FALSE))))</f>
        <v>0</v>
      </c>
      <c r="BD181" s="171">
        <f>IF($D$16&lt;&gt;"Yes",0,IF($BA181&lt;$E$16,0,IF($BA181&gt;$J$16,0,VLOOKUP($H$16,Variable!$B$21:$AE$64,'Scenario 5'!$BA181-2015,FALSE))))</f>
        <v>0</v>
      </c>
      <c r="BE181" s="171">
        <f>IF($D$17&lt;&gt;"Yes",0,IF($BA181&lt;$E$17,0,IF($BA181&gt;$J$17,0,VLOOKUP($H$17,Variable!$B$21:$AE$64,'Scenario 5'!$BA181-2015,FALSE))))</f>
        <v>0</v>
      </c>
      <c r="BF181" s="171">
        <f>IF($D$18&lt;&gt;"Yes",0,IF($BA181&lt;$E$18,0,IF($BA181&gt;$J$18,0,VLOOKUP($H$18,Variable!$B$21:$AE$64,'Scenario 5'!$BA181-2015,FALSE))))</f>
        <v>0</v>
      </c>
      <c r="BG181" s="171">
        <f>IF($D$19&lt;&gt;"Yes",0,IF($BA181&lt;$E$19,0,IF($BA181&gt;$J$19,0,VLOOKUP($H$19,Variable!$B$21:$AE$64,'Scenario 5'!$BA181-2015,FALSE))))</f>
        <v>0</v>
      </c>
    </row>
    <row r="182" spans="1:59">
      <c r="A182" s="162"/>
      <c r="B182" s="162"/>
      <c r="C182" s="162"/>
      <c r="D182" s="162"/>
      <c r="E182" s="162"/>
      <c r="F182" s="162"/>
      <c r="G182" s="162"/>
      <c r="H182" s="175">
        <v>2020</v>
      </c>
      <c r="I182" s="171">
        <f t="shared" si="85"/>
        <v>628740.45000000007</v>
      </c>
      <c r="J182" s="171">
        <f t="shared" si="70"/>
        <v>628740.45000000007</v>
      </c>
      <c r="K182" s="171">
        <f t="shared" si="70"/>
        <v>2901879</v>
      </c>
      <c r="L182" s="171">
        <f t="shared" si="70"/>
        <v>628740.45000000007</v>
      </c>
      <c r="M182" s="171">
        <f t="shared" si="70"/>
        <v>628740.45000000007</v>
      </c>
      <c r="N182" s="171">
        <f t="shared" si="70"/>
        <v>0</v>
      </c>
      <c r="O182" s="162"/>
      <c r="P182" s="162"/>
      <c r="Q182" s="162"/>
      <c r="R182" s="162"/>
      <c r="S182" s="175">
        <v>2020</v>
      </c>
      <c r="T182" s="133">
        <f>HLOOKUP($S182,Variable!$B$15:$AE$16,2,FALSE)</f>
        <v>0.3720403481889008</v>
      </c>
      <c r="U182" s="190">
        <f t="shared" si="71"/>
        <v>844989.6</v>
      </c>
      <c r="V182" s="190">
        <f t="shared" si="72"/>
        <v>844989.6</v>
      </c>
      <c r="W182" s="190">
        <f t="shared" si="73"/>
        <v>3899952</v>
      </c>
      <c r="X182" s="190">
        <f t="shared" si="74"/>
        <v>844989.6</v>
      </c>
      <c r="Y182" s="190">
        <f t="shared" si="75"/>
        <v>844989.6</v>
      </c>
      <c r="Z182" s="190">
        <f t="shared" si="76"/>
        <v>0</v>
      </c>
      <c r="AB182" s="175">
        <v>2020</v>
      </c>
      <c r="AC182" s="171">
        <f t="shared" si="86"/>
        <v>314370.22500000003</v>
      </c>
      <c r="AD182" s="171">
        <f t="shared" si="77"/>
        <v>314370.22500000003</v>
      </c>
      <c r="AE182" s="171">
        <f t="shared" si="77"/>
        <v>1450939.5</v>
      </c>
      <c r="AF182" s="171">
        <f t="shared" si="77"/>
        <v>314370.22500000003</v>
      </c>
      <c r="AG182" s="136">
        <f t="shared" si="77"/>
        <v>314370.22500000003</v>
      </c>
      <c r="AH182" s="171">
        <f t="shared" si="77"/>
        <v>0</v>
      </c>
      <c r="AJ182" s="175">
        <v>2020</v>
      </c>
      <c r="AK182" s="133">
        <f>HLOOKUP($S182,Variable!$B$15:$AE$16,2,FALSE)</f>
        <v>0.3720403481889008</v>
      </c>
      <c r="AL182" s="190">
        <f t="shared" si="78"/>
        <v>844989.6</v>
      </c>
      <c r="AM182" s="190">
        <f t="shared" si="79"/>
        <v>844989.6</v>
      </c>
      <c r="AN182" s="190">
        <f t="shared" si="80"/>
        <v>3899952</v>
      </c>
      <c r="AO182" s="190">
        <f t="shared" si="81"/>
        <v>844989.6</v>
      </c>
      <c r="AP182" s="190">
        <f t="shared" si="82"/>
        <v>844989.6</v>
      </c>
      <c r="AQ182" s="190">
        <f t="shared" si="83"/>
        <v>0</v>
      </c>
      <c r="AS182" s="175">
        <v>2020</v>
      </c>
      <c r="AT182" s="171">
        <f t="shared" si="87"/>
        <v>314370.22500000003</v>
      </c>
      <c r="AU182" s="171">
        <f t="shared" si="84"/>
        <v>314370.22500000003</v>
      </c>
      <c r="AV182" s="171">
        <f t="shared" si="84"/>
        <v>1450939.5</v>
      </c>
      <c r="AW182" s="171">
        <f t="shared" si="84"/>
        <v>314370.22500000003</v>
      </c>
      <c r="AX182" s="136">
        <f t="shared" si="84"/>
        <v>314370.22500000003</v>
      </c>
      <c r="AY182" s="171">
        <f t="shared" si="84"/>
        <v>0</v>
      </c>
      <c r="BA182" s="145">
        <v>2020</v>
      </c>
      <c r="BB182" s="171">
        <f>IF($D$14&lt;&gt;"Yes",0,IF($BA182&lt;$E$14,0,IF($BA182&gt;$J$14,0,VLOOKUP($H$14,Variable!$B$21:$AE$64,'Scenario 5'!$BA182-2015,FALSE))))</f>
        <v>0</v>
      </c>
      <c r="BC182" s="171">
        <f>IF($D$15&lt;&gt;"Yes",0,IF($BA182&lt;$E$15,0,IF($BA182&gt;$J$15,0,VLOOKUP($H$15,Variable!$B$21:$AE$64,'Scenario 5'!$BA182-2015,FALSE))))</f>
        <v>0</v>
      </c>
      <c r="BD182" s="171">
        <f>IF($D$16&lt;&gt;"Yes",0,IF($BA182&lt;$E$16,0,IF($BA182&gt;$J$16,0,VLOOKUP($H$16,Variable!$B$21:$AE$64,'Scenario 5'!$BA182-2015,FALSE))))</f>
        <v>0</v>
      </c>
      <c r="BE182" s="171">
        <f>IF($D$17&lt;&gt;"Yes",0,IF($BA182&lt;$E$17,0,IF($BA182&gt;$J$17,0,VLOOKUP($H$17,Variable!$B$21:$AE$64,'Scenario 5'!$BA182-2015,FALSE))))</f>
        <v>0</v>
      </c>
      <c r="BF182" s="171">
        <f>IF($D$18&lt;&gt;"Yes",0,IF($BA182&lt;$E$18,0,IF($BA182&gt;$J$18,0,VLOOKUP($H$18,Variable!$B$21:$AE$64,'Scenario 5'!$BA182-2015,FALSE))))</f>
        <v>0</v>
      </c>
      <c r="BG182" s="171">
        <f>IF($D$19&lt;&gt;"Yes",0,IF($BA182&lt;$E$19,0,IF($BA182&gt;$J$19,0,VLOOKUP($H$19,Variable!$B$21:$AE$64,'Scenario 5'!$BA182-2015,FALSE))))</f>
        <v>0</v>
      </c>
    </row>
    <row r="183" spans="1:59">
      <c r="A183" s="162"/>
      <c r="B183" s="162"/>
      <c r="C183" s="162"/>
      <c r="D183" s="162"/>
      <c r="E183" s="162"/>
      <c r="F183" s="162"/>
      <c r="G183" s="162"/>
      <c r="H183" s="175">
        <v>2021</v>
      </c>
      <c r="I183" s="171">
        <f t="shared" si="85"/>
        <v>653189.7666666666</v>
      </c>
      <c r="J183" s="171">
        <f t="shared" si="70"/>
        <v>653189.7666666666</v>
      </c>
      <c r="K183" s="171">
        <f t="shared" si="70"/>
        <v>3014722</v>
      </c>
      <c r="L183" s="171">
        <f t="shared" si="70"/>
        <v>653189.7666666666</v>
      </c>
      <c r="M183" s="171">
        <f t="shared" si="70"/>
        <v>653189.7666666666</v>
      </c>
      <c r="N183" s="171">
        <f t="shared" si="70"/>
        <v>0</v>
      </c>
      <c r="O183" s="162"/>
      <c r="P183" s="162"/>
      <c r="Q183" s="162"/>
      <c r="R183" s="162"/>
      <c r="S183" s="175">
        <v>2021</v>
      </c>
      <c r="T183" s="133">
        <f>HLOOKUP($S183,Variable!$B$15:$AE$16,2,FALSE)</f>
        <v>0.38650757752915932</v>
      </c>
      <c r="U183" s="190">
        <f t="shared" si="71"/>
        <v>844989.6</v>
      </c>
      <c r="V183" s="190">
        <f t="shared" si="72"/>
        <v>844989.6</v>
      </c>
      <c r="W183" s="190">
        <f t="shared" si="73"/>
        <v>3899952</v>
      </c>
      <c r="X183" s="190">
        <f t="shared" si="74"/>
        <v>844989.6</v>
      </c>
      <c r="Y183" s="190">
        <f t="shared" si="75"/>
        <v>844989.6</v>
      </c>
      <c r="Z183" s="190">
        <f t="shared" si="76"/>
        <v>0</v>
      </c>
      <c r="AB183" s="175">
        <v>2021</v>
      </c>
      <c r="AC183" s="171">
        <f t="shared" si="86"/>
        <v>326594.8833333333</v>
      </c>
      <c r="AD183" s="171">
        <f t="shared" si="77"/>
        <v>326594.8833333333</v>
      </c>
      <c r="AE183" s="171">
        <f t="shared" si="77"/>
        <v>1507361</v>
      </c>
      <c r="AF183" s="171">
        <f t="shared" si="77"/>
        <v>326594.8833333333</v>
      </c>
      <c r="AG183" s="136">
        <f t="shared" si="77"/>
        <v>326594.8833333333</v>
      </c>
      <c r="AH183" s="171">
        <f t="shared" si="77"/>
        <v>0</v>
      </c>
      <c r="AJ183" s="175">
        <v>2021</v>
      </c>
      <c r="AK183" s="133">
        <f>HLOOKUP($S183,Variable!$B$15:$AE$16,2,FALSE)</f>
        <v>0.38650757752915932</v>
      </c>
      <c r="AL183" s="190">
        <f t="shared" si="78"/>
        <v>844989.6</v>
      </c>
      <c r="AM183" s="190">
        <f t="shared" si="79"/>
        <v>844989.6</v>
      </c>
      <c r="AN183" s="190">
        <f t="shared" si="80"/>
        <v>3899952</v>
      </c>
      <c r="AO183" s="190">
        <f t="shared" si="81"/>
        <v>844989.6</v>
      </c>
      <c r="AP183" s="190">
        <f t="shared" si="82"/>
        <v>844989.6</v>
      </c>
      <c r="AQ183" s="190">
        <f t="shared" si="83"/>
        <v>0</v>
      </c>
      <c r="AS183" s="175">
        <v>2021</v>
      </c>
      <c r="AT183" s="171">
        <f t="shared" si="87"/>
        <v>326594.8833333333</v>
      </c>
      <c r="AU183" s="171">
        <f t="shared" si="84"/>
        <v>326594.8833333333</v>
      </c>
      <c r="AV183" s="171">
        <f t="shared" si="84"/>
        <v>1507361</v>
      </c>
      <c r="AW183" s="171">
        <f t="shared" si="84"/>
        <v>326594.8833333333</v>
      </c>
      <c r="AX183" s="136">
        <f t="shared" si="84"/>
        <v>326594.8833333333</v>
      </c>
      <c r="AY183" s="171">
        <f t="shared" si="84"/>
        <v>0</v>
      </c>
      <c r="BA183" s="145">
        <v>2021</v>
      </c>
      <c r="BB183" s="171">
        <f>IF($D$14&lt;&gt;"Yes",0,IF($BA183&lt;$E$14,0,IF($BA183&gt;$J$14,0,VLOOKUP($H$14,Variable!$B$21:$AE$64,'Scenario 5'!$BA183-2015,FALSE))))</f>
        <v>0</v>
      </c>
      <c r="BC183" s="171">
        <f>IF($D$15&lt;&gt;"Yes",0,IF($BA183&lt;$E$15,0,IF($BA183&gt;$J$15,0,VLOOKUP($H$15,Variable!$B$21:$AE$64,'Scenario 5'!$BA183-2015,FALSE))))</f>
        <v>0</v>
      </c>
      <c r="BD183" s="171">
        <f>IF($D$16&lt;&gt;"Yes",0,IF($BA183&lt;$E$16,0,IF($BA183&gt;$J$16,0,VLOOKUP($H$16,Variable!$B$21:$AE$64,'Scenario 5'!$BA183-2015,FALSE))))</f>
        <v>0</v>
      </c>
      <c r="BE183" s="171">
        <f>IF($D$17&lt;&gt;"Yes",0,IF($BA183&lt;$E$17,0,IF($BA183&gt;$J$17,0,VLOOKUP($H$17,Variable!$B$21:$AE$64,'Scenario 5'!$BA183-2015,FALSE))))</f>
        <v>0</v>
      </c>
      <c r="BF183" s="171">
        <f>IF($D$18&lt;&gt;"Yes",0,IF($BA183&lt;$E$18,0,IF($BA183&gt;$J$18,0,VLOOKUP($H$18,Variable!$B$21:$AE$64,'Scenario 5'!$BA183-2015,FALSE))))</f>
        <v>0</v>
      </c>
      <c r="BG183" s="171">
        <f>IF($D$19&lt;&gt;"Yes",0,IF($BA183&lt;$E$19,0,IF($BA183&gt;$J$19,0,VLOOKUP($H$19,Variable!$B$21:$AE$64,'Scenario 5'!$BA183-2015,FALSE))))</f>
        <v>0</v>
      </c>
    </row>
    <row r="184" spans="1:59">
      <c r="A184" s="162"/>
      <c r="B184" s="162"/>
      <c r="C184" s="162"/>
      <c r="D184" s="162"/>
      <c r="E184" s="162"/>
      <c r="F184" s="162"/>
      <c r="G184" s="162"/>
      <c r="H184" s="175">
        <v>2022</v>
      </c>
      <c r="I184" s="171">
        <f t="shared" si="85"/>
        <v>666253.56200000003</v>
      </c>
      <c r="J184" s="171">
        <f t="shared" si="70"/>
        <v>666253.56200000003</v>
      </c>
      <c r="K184" s="171">
        <f t="shared" si="70"/>
        <v>666253.56200000003</v>
      </c>
      <c r="L184" s="171">
        <f t="shared" si="70"/>
        <v>333126.78100000002</v>
      </c>
      <c r="M184" s="171">
        <f t="shared" si="70"/>
        <v>333126.78100000002</v>
      </c>
      <c r="N184" s="171">
        <f t="shared" si="70"/>
        <v>0</v>
      </c>
      <c r="O184" s="162"/>
      <c r="P184" s="162"/>
      <c r="Q184" s="162"/>
      <c r="R184" s="162"/>
      <c r="S184" s="175">
        <v>2022</v>
      </c>
      <c r="T184" s="133">
        <f>HLOOKUP($S184,Variable!$B$15:$AE$16,2,FALSE)</f>
        <v>0.39423772907974253</v>
      </c>
      <c r="U184" s="190">
        <f t="shared" si="71"/>
        <v>844989.6</v>
      </c>
      <c r="V184" s="190">
        <f t="shared" si="72"/>
        <v>844989.6</v>
      </c>
      <c r="W184" s="190">
        <f t="shared" si="73"/>
        <v>844989.6</v>
      </c>
      <c r="X184" s="190">
        <f t="shared" si="74"/>
        <v>0</v>
      </c>
      <c r="Y184" s="190">
        <f t="shared" si="75"/>
        <v>0</v>
      </c>
      <c r="Z184" s="190">
        <f t="shared" si="76"/>
        <v>0</v>
      </c>
      <c r="AB184" s="175">
        <v>2022</v>
      </c>
      <c r="AC184" s="171">
        <f t="shared" si="86"/>
        <v>333126.78100000002</v>
      </c>
      <c r="AD184" s="171">
        <f t="shared" si="77"/>
        <v>333126.78100000002</v>
      </c>
      <c r="AE184" s="171">
        <f t="shared" si="77"/>
        <v>333126.78100000002</v>
      </c>
      <c r="AF184" s="171">
        <f t="shared" si="77"/>
        <v>0</v>
      </c>
      <c r="AG184" s="136">
        <f t="shared" si="77"/>
        <v>0</v>
      </c>
      <c r="AH184" s="171">
        <f t="shared" si="77"/>
        <v>0</v>
      </c>
      <c r="AJ184" s="175">
        <v>2022</v>
      </c>
      <c r="AK184" s="133">
        <f>HLOOKUP($S184,Variable!$B$15:$AE$16,2,FALSE)</f>
        <v>0.39423772907974253</v>
      </c>
      <c r="AL184" s="190">
        <f t="shared" si="78"/>
        <v>844989.6</v>
      </c>
      <c r="AM184" s="190">
        <f t="shared" si="79"/>
        <v>844989.6</v>
      </c>
      <c r="AN184" s="190">
        <f t="shared" si="80"/>
        <v>844989.6</v>
      </c>
      <c r="AO184" s="190">
        <f t="shared" si="81"/>
        <v>844989.6</v>
      </c>
      <c r="AP184" s="190">
        <f t="shared" si="82"/>
        <v>844989.6</v>
      </c>
      <c r="AQ184" s="190">
        <f t="shared" si="83"/>
        <v>0</v>
      </c>
      <c r="AS184" s="175">
        <v>2022</v>
      </c>
      <c r="AT184" s="171">
        <f t="shared" si="87"/>
        <v>333126.78100000002</v>
      </c>
      <c r="AU184" s="171">
        <f t="shared" si="84"/>
        <v>333126.78100000002</v>
      </c>
      <c r="AV184" s="171">
        <f t="shared" si="84"/>
        <v>333126.78100000002</v>
      </c>
      <c r="AW184" s="171">
        <f t="shared" si="84"/>
        <v>333126.78100000002</v>
      </c>
      <c r="AX184" s="136">
        <f t="shared" si="84"/>
        <v>333126.78100000002</v>
      </c>
      <c r="AY184" s="171">
        <f t="shared" si="84"/>
        <v>0</v>
      </c>
      <c r="BA184" s="145">
        <v>2022</v>
      </c>
      <c r="BB184" s="171">
        <f>IF($D$14&lt;&gt;"Yes",0,IF($BA184&lt;$E$14,0,IF($BA184&gt;$J$14,0,VLOOKUP($H$14,Variable!$B$21:$AE$64,'Scenario 5'!$BA184-2015,FALSE))))</f>
        <v>0</v>
      </c>
      <c r="BC184" s="171">
        <f>IF($D$15&lt;&gt;"Yes",0,IF($BA184&lt;$E$15,0,IF($BA184&gt;$J$15,0,VLOOKUP($H$15,Variable!$B$21:$AE$64,'Scenario 5'!$BA184-2015,FALSE))))</f>
        <v>0</v>
      </c>
      <c r="BD184" s="171">
        <f>IF($D$16&lt;&gt;"Yes",0,IF($BA184&lt;$E$16,0,IF($BA184&gt;$J$16,0,VLOOKUP($H$16,Variable!$B$21:$AE$64,'Scenario 5'!$BA184-2015,FALSE))))</f>
        <v>0</v>
      </c>
      <c r="BE184" s="171">
        <f>IF($D$17&lt;&gt;"Yes",0,IF($BA184&lt;$E$17,0,IF($BA184&gt;$J$17,0,VLOOKUP($H$17,Variable!$B$21:$AE$64,'Scenario 5'!$BA184-2015,FALSE))))</f>
        <v>0</v>
      </c>
      <c r="BF184" s="171">
        <f>IF($D$18&lt;&gt;"Yes",0,IF($BA184&lt;$E$18,0,IF($BA184&gt;$J$18,0,VLOOKUP($H$18,Variable!$B$21:$AE$64,'Scenario 5'!$BA184-2015,FALSE))))</f>
        <v>0</v>
      </c>
      <c r="BG184" s="171">
        <f>IF($D$19&lt;&gt;"Yes",0,IF($BA184&lt;$E$19,0,IF($BA184&gt;$J$19,0,VLOOKUP($H$19,Variable!$B$21:$AE$64,'Scenario 5'!$BA184-2015,FALSE))))</f>
        <v>0</v>
      </c>
    </row>
    <row r="185" spans="1:59">
      <c r="A185" s="162"/>
      <c r="B185" s="162"/>
      <c r="C185" s="162"/>
      <c r="D185" s="162"/>
      <c r="E185" s="162"/>
      <c r="F185" s="162"/>
      <c r="G185" s="162"/>
      <c r="H185" s="175">
        <v>2023</v>
      </c>
      <c r="I185" s="171">
        <f t="shared" si="85"/>
        <v>679578.63324</v>
      </c>
      <c r="J185" s="171">
        <f t="shared" si="70"/>
        <v>679578.63324</v>
      </c>
      <c r="K185" s="171">
        <f t="shared" si="70"/>
        <v>679578.63324</v>
      </c>
      <c r="L185" s="171">
        <f t="shared" si="70"/>
        <v>339789.31662</v>
      </c>
      <c r="M185" s="171">
        <f t="shared" si="70"/>
        <v>339789.31662</v>
      </c>
      <c r="N185" s="171">
        <f t="shared" si="70"/>
        <v>0</v>
      </c>
      <c r="O185" s="162"/>
      <c r="P185" s="162"/>
      <c r="Q185" s="162"/>
      <c r="R185" s="162"/>
      <c r="S185" s="175">
        <v>2023</v>
      </c>
      <c r="T185" s="133">
        <f>HLOOKUP($S185,Variable!$B$15:$AE$16,2,FALSE)</f>
        <v>0.40212248366133735</v>
      </c>
      <c r="U185" s="190">
        <f t="shared" si="71"/>
        <v>844989.6</v>
      </c>
      <c r="V185" s="190">
        <f t="shared" si="72"/>
        <v>844989.6</v>
      </c>
      <c r="W185" s="190">
        <f t="shared" si="73"/>
        <v>844989.6</v>
      </c>
      <c r="X185" s="190">
        <f t="shared" si="74"/>
        <v>0</v>
      </c>
      <c r="Y185" s="190">
        <f t="shared" si="75"/>
        <v>0</v>
      </c>
      <c r="Z185" s="190">
        <f t="shared" si="76"/>
        <v>0</v>
      </c>
      <c r="AB185" s="175">
        <v>2023</v>
      </c>
      <c r="AC185" s="171">
        <f t="shared" si="86"/>
        <v>339789.31662</v>
      </c>
      <c r="AD185" s="171">
        <f t="shared" si="77"/>
        <v>339789.31662</v>
      </c>
      <c r="AE185" s="171">
        <f t="shared" si="77"/>
        <v>339789.31662</v>
      </c>
      <c r="AF185" s="171">
        <f t="shared" si="77"/>
        <v>0</v>
      </c>
      <c r="AG185" s="136">
        <f t="shared" si="77"/>
        <v>0</v>
      </c>
      <c r="AH185" s="171">
        <f t="shared" si="77"/>
        <v>0</v>
      </c>
      <c r="AJ185" s="175">
        <v>2023</v>
      </c>
      <c r="AK185" s="133">
        <f>HLOOKUP($S185,Variable!$B$15:$AE$16,2,FALSE)</f>
        <v>0.40212248366133735</v>
      </c>
      <c r="AL185" s="190">
        <f t="shared" si="78"/>
        <v>844989.6</v>
      </c>
      <c r="AM185" s="190">
        <f t="shared" si="79"/>
        <v>844989.6</v>
      </c>
      <c r="AN185" s="190">
        <f t="shared" si="80"/>
        <v>844989.6</v>
      </c>
      <c r="AO185" s="190">
        <f t="shared" si="81"/>
        <v>844989.6</v>
      </c>
      <c r="AP185" s="190">
        <f t="shared" si="82"/>
        <v>844989.6</v>
      </c>
      <c r="AQ185" s="190">
        <f t="shared" si="83"/>
        <v>0</v>
      </c>
      <c r="AS185" s="175">
        <v>2023</v>
      </c>
      <c r="AT185" s="171">
        <f t="shared" si="87"/>
        <v>339789.31662</v>
      </c>
      <c r="AU185" s="171">
        <f t="shared" si="84"/>
        <v>339789.31662</v>
      </c>
      <c r="AV185" s="171">
        <f t="shared" si="84"/>
        <v>339789.31662</v>
      </c>
      <c r="AW185" s="171">
        <f t="shared" si="84"/>
        <v>339789.31662</v>
      </c>
      <c r="AX185" s="136">
        <f t="shared" si="84"/>
        <v>339789.31662</v>
      </c>
      <c r="AY185" s="171">
        <f t="shared" si="84"/>
        <v>0</v>
      </c>
      <c r="BA185" s="145">
        <v>2023</v>
      </c>
      <c r="BB185" s="171">
        <f>IF($D$14&lt;&gt;"Yes",0,IF($BA185&lt;$E$14,0,IF($BA185&gt;$J$14,0,VLOOKUP($H$14,Variable!$B$21:$AE$64,'Scenario 5'!$BA185-2015,FALSE))))</f>
        <v>0</v>
      </c>
      <c r="BC185" s="171">
        <f>IF($D$15&lt;&gt;"Yes",0,IF($BA185&lt;$E$15,0,IF($BA185&gt;$J$15,0,VLOOKUP($H$15,Variable!$B$21:$AE$64,'Scenario 5'!$BA185-2015,FALSE))))</f>
        <v>0</v>
      </c>
      <c r="BD185" s="171">
        <f>IF($D$16&lt;&gt;"Yes",0,IF($BA185&lt;$E$16,0,IF($BA185&gt;$J$16,0,VLOOKUP($H$16,Variable!$B$21:$AE$64,'Scenario 5'!$BA185-2015,FALSE))))</f>
        <v>0</v>
      </c>
      <c r="BE185" s="171">
        <f>IF($D$17&lt;&gt;"Yes",0,IF($BA185&lt;$E$17,0,IF($BA185&gt;$J$17,0,VLOOKUP($H$17,Variable!$B$21:$AE$64,'Scenario 5'!$BA185-2015,FALSE))))</f>
        <v>0</v>
      </c>
      <c r="BF185" s="171">
        <f>IF($D$18&lt;&gt;"Yes",0,IF($BA185&lt;$E$18,0,IF($BA185&gt;$J$18,0,VLOOKUP($H$18,Variable!$B$21:$AE$64,'Scenario 5'!$BA185-2015,FALSE))))</f>
        <v>0</v>
      </c>
      <c r="BG185" s="171">
        <f>IF($D$19&lt;&gt;"Yes",0,IF($BA185&lt;$E$19,0,IF($BA185&gt;$J$19,0,VLOOKUP($H$19,Variable!$B$21:$AE$64,'Scenario 5'!$BA185-2015,FALSE))))</f>
        <v>0</v>
      </c>
    </row>
    <row r="186" spans="1:59">
      <c r="A186" s="162"/>
      <c r="B186" s="162"/>
      <c r="C186" s="162"/>
      <c r="D186" s="162"/>
      <c r="E186" s="162"/>
      <c r="F186" s="162"/>
      <c r="G186" s="162"/>
      <c r="H186" s="175">
        <v>2024</v>
      </c>
      <c r="I186" s="171">
        <f t="shared" si="85"/>
        <v>693170.20590479998</v>
      </c>
      <c r="J186" s="171">
        <f t="shared" si="70"/>
        <v>693170.20590479998</v>
      </c>
      <c r="K186" s="171">
        <f t="shared" si="70"/>
        <v>693170.20590479998</v>
      </c>
      <c r="L186" s="171">
        <f t="shared" si="70"/>
        <v>346585.10295239999</v>
      </c>
      <c r="M186" s="171">
        <f t="shared" si="70"/>
        <v>346585.10295239999</v>
      </c>
      <c r="N186" s="171">
        <f t="shared" si="70"/>
        <v>0</v>
      </c>
      <c r="O186" s="162"/>
      <c r="P186" s="162"/>
      <c r="Q186" s="162"/>
      <c r="R186" s="162"/>
      <c r="S186" s="175">
        <v>2024</v>
      </c>
      <c r="T186" s="133">
        <f>HLOOKUP($S186,Variable!$B$15:$AE$16,2,FALSE)</f>
        <v>0.41016493333456411</v>
      </c>
      <c r="U186" s="190">
        <f t="shared" si="71"/>
        <v>844989.6</v>
      </c>
      <c r="V186" s="190">
        <f t="shared" si="72"/>
        <v>844989.6</v>
      </c>
      <c r="W186" s="190">
        <f t="shared" si="73"/>
        <v>844989.6</v>
      </c>
      <c r="X186" s="190">
        <f t="shared" si="74"/>
        <v>0</v>
      </c>
      <c r="Y186" s="190">
        <f t="shared" si="75"/>
        <v>0</v>
      </c>
      <c r="Z186" s="190">
        <f t="shared" si="76"/>
        <v>0</v>
      </c>
      <c r="AB186" s="175">
        <v>2024</v>
      </c>
      <c r="AC186" s="171">
        <f t="shared" si="86"/>
        <v>346585.10295239999</v>
      </c>
      <c r="AD186" s="171">
        <f t="shared" si="77"/>
        <v>346585.10295239999</v>
      </c>
      <c r="AE186" s="171">
        <f t="shared" si="77"/>
        <v>346585.10295239999</v>
      </c>
      <c r="AF186" s="171">
        <f t="shared" si="77"/>
        <v>0</v>
      </c>
      <c r="AG186" s="136">
        <f t="shared" si="77"/>
        <v>0</v>
      </c>
      <c r="AH186" s="171">
        <f t="shared" si="77"/>
        <v>0</v>
      </c>
      <c r="AJ186" s="175">
        <v>2024</v>
      </c>
      <c r="AK186" s="133">
        <f>HLOOKUP($S186,Variable!$B$15:$AE$16,2,FALSE)</f>
        <v>0.41016493333456411</v>
      </c>
      <c r="AL186" s="190">
        <f t="shared" si="78"/>
        <v>844989.6</v>
      </c>
      <c r="AM186" s="190">
        <f t="shared" si="79"/>
        <v>844989.6</v>
      </c>
      <c r="AN186" s="190">
        <f t="shared" si="80"/>
        <v>844989.6</v>
      </c>
      <c r="AO186" s="190">
        <f t="shared" si="81"/>
        <v>844989.6</v>
      </c>
      <c r="AP186" s="190">
        <f t="shared" si="82"/>
        <v>844989.6</v>
      </c>
      <c r="AQ186" s="190">
        <f t="shared" si="83"/>
        <v>0</v>
      </c>
      <c r="AS186" s="175">
        <v>2024</v>
      </c>
      <c r="AT186" s="171">
        <f t="shared" si="87"/>
        <v>346585.10295239999</v>
      </c>
      <c r="AU186" s="171">
        <f t="shared" si="84"/>
        <v>346585.10295239999</v>
      </c>
      <c r="AV186" s="171">
        <f t="shared" si="84"/>
        <v>346585.10295239999</v>
      </c>
      <c r="AW186" s="171">
        <f t="shared" si="84"/>
        <v>346585.10295239999</v>
      </c>
      <c r="AX186" s="136">
        <f t="shared" si="84"/>
        <v>346585.10295239999</v>
      </c>
      <c r="AY186" s="171">
        <f t="shared" si="84"/>
        <v>0</v>
      </c>
      <c r="BA186" s="145">
        <v>2024</v>
      </c>
      <c r="BB186" s="171">
        <f>IF($D$14&lt;&gt;"Yes",0,IF($BA186&lt;$E$14,0,IF($BA186&gt;$J$14,0,VLOOKUP($H$14,Variable!$B$21:$AE$64,'Scenario 5'!$BA186-2015,FALSE))))</f>
        <v>0</v>
      </c>
      <c r="BC186" s="171">
        <f>IF($D$15&lt;&gt;"Yes",0,IF($BA186&lt;$E$15,0,IF($BA186&gt;$J$15,0,VLOOKUP($H$15,Variable!$B$21:$AE$64,'Scenario 5'!$BA186-2015,FALSE))))</f>
        <v>0</v>
      </c>
      <c r="BD186" s="171">
        <f>IF($D$16&lt;&gt;"Yes",0,IF($BA186&lt;$E$16,0,IF($BA186&gt;$J$16,0,VLOOKUP($H$16,Variable!$B$21:$AE$64,'Scenario 5'!$BA186-2015,FALSE))))</f>
        <v>0</v>
      </c>
      <c r="BE186" s="171">
        <f>IF($D$17&lt;&gt;"Yes",0,IF($BA186&lt;$E$17,0,IF($BA186&gt;$J$17,0,VLOOKUP($H$17,Variable!$B$21:$AE$64,'Scenario 5'!$BA186-2015,FALSE))))</f>
        <v>0</v>
      </c>
      <c r="BF186" s="171">
        <f>IF($D$18&lt;&gt;"Yes",0,IF($BA186&lt;$E$18,0,IF($BA186&gt;$J$18,0,VLOOKUP($H$18,Variable!$B$21:$AE$64,'Scenario 5'!$BA186-2015,FALSE))))</f>
        <v>0</v>
      </c>
      <c r="BG186" s="171">
        <f>IF($D$19&lt;&gt;"Yes",0,IF($BA186&lt;$E$19,0,IF($BA186&gt;$J$19,0,VLOOKUP($H$19,Variable!$B$21:$AE$64,'Scenario 5'!$BA186-2015,FALSE))))</f>
        <v>0</v>
      </c>
    </row>
    <row r="187" spans="1:59">
      <c r="A187" s="162"/>
      <c r="B187" s="162"/>
      <c r="C187" s="162"/>
      <c r="D187" s="162"/>
      <c r="E187" s="162"/>
      <c r="F187" s="162"/>
      <c r="G187" s="162"/>
      <c r="H187" s="175">
        <v>2025</v>
      </c>
      <c r="I187" s="171">
        <f t="shared" si="85"/>
        <v>707033.61002289597</v>
      </c>
      <c r="J187" s="171">
        <f t="shared" si="70"/>
        <v>707033.61002289597</v>
      </c>
      <c r="K187" s="171">
        <f t="shared" si="70"/>
        <v>707033.61002289597</v>
      </c>
      <c r="L187" s="171">
        <f t="shared" si="70"/>
        <v>0</v>
      </c>
      <c r="M187" s="171">
        <f t="shared" si="70"/>
        <v>353516.80501144798</v>
      </c>
      <c r="N187" s="171">
        <f t="shared" si="70"/>
        <v>0</v>
      </c>
      <c r="O187" s="162"/>
      <c r="P187" s="162"/>
      <c r="Q187" s="162"/>
      <c r="R187" s="162"/>
      <c r="S187" s="175">
        <v>2025</v>
      </c>
      <c r="T187" s="133">
        <f>HLOOKUP($S187,Variable!$B$15:$AE$16,2,FALSE)</f>
        <v>0.41836823200125539</v>
      </c>
      <c r="U187" s="190">
        <f t="shared" si="71"/>
        <v>844989.6</v>
      </c>
      <c r="V187" s="190">
        <f t="shared" si="72"/>
        <v>844989.6</v>
      </c>
      <c r="W187" s="190">
        <f t="shared" si="73"/>
        <v>844989.6</v>
      </c>
      <c r="X187" s="190">
        <f t="shared" si="74"/>
        <v>0</v>
      </c>
      <c r="Y187" s="190">
        <f t="shared" si="75"/>
        <v>0</v>
      </c>
      <c r="Z187" s="190">
        <f t="shared" si="76"/>
        <v>0</v>
      </c>
      <c r="AB187" s="175">
        <v>2025</v>
      </c>
      <c r="AC187" s="171">
        <f t="shared" si="86"/>
        <v>353516.80501144798</v>
      </c>
      <c r="AD187" s="171">
        <f t="shared" si="77"/>
        <v>353516.80501144798</v>
      </c>
      <c r="AE187" s="171">
        <f t="shared" si="77"/>
        <v>353516.80501144798</v>
      </c>
      <c r="AF187" s="171">
        <f t="shared" si="77"/>
        <v>0</v>
      </c>
      <c r="AG187" s="136">
        <f t="shared" si="77"/>
        <v>0</v>
      </c>
      <c r="AH187" s="171">
        <f t="shared" si="77"/>
        <v>0</v>
      </c>
      <c r="AJ187" s="175">
        <v>2025</v>
      </c>
      <c r="AK187" s="133">
        <f>HLOOKUP($S187,Variable!$B$15:$AE$16,2,FALSE)</f>
        <v>0.41836823200125539</v>
      </c>
      <c r="AL187" s="190">
        <f t="shared" si="78"/>
        <v>844989.6</v>
      </c>
      <c r="AM187" s="190">
        <f t="shared" si="79"/>
        <v>844989.6</v>
      </c>
      <c r="AN187" s="190">
        <f t="shared" si="80"/>
        <v>844989.6</v>
      </c>
      <c r="AO187" s="190">
        <f t="shared" si="81"/>
        <v>0</v>
      </c>
      <c r="AP187" s="190">
        <f t="shared" si="82"/>
        <v>844989.6</v>
      </c>
      <c r="AQ187" s="190">
        <f t="shared" si="83"/>
        <v>0</v>
      </c>
      <c r="AS187" s="175">
        <v>2025</v>
      </c>
      <c r="AT187" s="171">
        <f t="shared" si="87"/>
        <v>353516.80501144798</v>
      </c>
      <c r="AU187" s="171">
        <f t="shared" si="84"/>
        <v>353516.80501144798</v>
      </c>
      <c r="AV187" s="171">
        <f t="shared" si="84"/>
        <v>353516.80501144798</v>
      </c>
      <c r="AW187" s="171">
        <f t="shared" si="84"/>
        <v>0</v>
      </c>
      <c r="AX187" s="136">
        <f t="shared" si="84"/>
        <v>353516.80501144798</v>
      </c>
      <c r="AY187" s="171">
        <f t="shared" si="84"/>
        <v>0</v>
      </c>
      <c r="BA187" s="145">
        <v>2025</v>
      </c>
      <c r="BB187" s="171">
        <f>IF($D$14&lt;&gt;"Yes",0,IF($BA187&lt;$E$14,0,IF($BA187&gt;$J$14,0,VLOOKUP($H$14,Variable!$B$21:$AE$64,'Scenario 5'!$BA187-2015,FALSE))))</f>
        <v>0</v>
      </c>
      <c r="BC187" s="171">
        <f>IF($D$15&lt;&gt;"Yes",0,IF($BA187&lt;$E$15,0,IF($BA187&gt;$J$15,0,VLOOKUP($H$15,Variable!$B$21:$AE$64,'Scenario 5'!$BA187-2015,FALSE))))</f>
        <v>0</v>
      </c>
      <c r="BD187" s="171">
        <f>IF($D$16&lt;&gt;"Yes",0,IF($BA187&lt;$E$16,0,IF($BA187&gt;$J$16,0,VLOOKUP($H$16,Variable!$B$21:$AE$64,'Scenario 5'!$BA187-2015,FALSE))))</f>
        <v>0</v>
      </c>
      <c r="BE187" s="171">
        <f>IF($D$17&lt;&gt;"Yes",0,IF($BA187&lt;$E$17,0,IF($BA187&gt;$J$17,0,VLOOKUP($H$17,Variable!$B$21:$AE$64,'Scenario 5'!$BA187-2015,FALSE))))</f>
        <v>0</v>
      </c>
      <c r="BF187" s="171">
        <f>IF($D$18&lt;&gt;"Yes",0,IF($BA187&lt;$E$18,0,IF($BA187&gt;$J$18,0,VLOOKUP($H$18,Variable!$B$21:$AE$64,'Scenario 5'!$BA187-2015,FALSE))))</f>
        <v>0</v>
      </c>
      <c r="BG187" s="171">
        <f>IF($D$19&lt;&gt;"Yes",0,IF($BA187&lt;$E$19,0,IF($BA187&gt;$J$19,0,VLOOKUP($H$19,Variable!$B$21:$AE$64,'Scenario 5'!$BA187-2015,FALSE))))</f>
        <v>0</v>
      </c>
    </row>
    <row r="188" spans="1:59">
      <c r="A188" s="162"/>
      <c r="B188" s="162"/>
      <c r="C188" s="162"/>
      <c r="D188" s="162"/>
      <c r="E188" s="162"/>
      <c r="F188" s="162"/>
      <c r="G188" s="162"/>
      <c r="H188" s="175">
        <v>2026</v>
      </c>
      <c r="I188" s="171">
        <f t="shared" si="85"/>
        <v>721174.28222335386</v>
      </c>
      <c r="J188" s="171">
        <f t="shared" si="70"/>
        <v>721174.28222335386</v>
      </c>
      <c r="K188" s="171">
        <f t="shared" si="70"/>
        <v>0</v>
      </c>
      <c r="L188" s="171">
        <f t="shared" si="70"/>
        <v>0</v>
      </c>
      <c r="M188" s="171">
        <f t="shared" si="70"/>
        <v>360587.14111167693</v>
      </c>
      <c r="N188" s="171">
        <f t="shared" si="70"/>
        <v>0</v>
      </c>
      <c r="O188" s="162"/>
      <c r="P188" s="162"/>
      <c r="Q188" s="162"/>
      <c r="R188" s="162"/>
      <c r="S188" s="175">
        <v>2026</v>
      </c>
      <c r="T188" s="133">
        <f>HLOOKUP($S188,Variable!$B$15:$AE$16,2,FALSE)</f>
        <v>0.42673559664128047</v>
      </c>
      <c r="U188" s="190">
        <f t="shared" si="71"/>
        <v>844989.6</v>
      </c>
      <c r="V188" s="190">
        <f t="shared" si="72"/>
        <v>844989.6</v>
      </c>
      <c r="W188" s="190">
        <f t="shared" si="73"/>
        <v>0</v>
      </c>
      <c r="X188" s="190">
        <f t="shared" si="74"/>
        <v>0</v>
      </c>
      <c r="Y188" s="190">
        <f t="shared" si="75"/>
        <v>0</v>
      </c>
      <c r="Z188" s="190">
        <f t="shared" si="76"/>
        <v>0</v>
      </c>
      <c r="AB188" s="175">
        <v>2026</v>
      </c>
      <c r="AC188" s="171">
        <f t="shared" si="86"/>
        <v>360587.14111167693</v>
      </c>
      <c r="AD188" s="171">
        <f t="shared" si="77"/>
        <v>360587.14111167693</v>
      </c>
      <c r="AE188" s="171">
        <f t="shared" si="77"/>
        <v>0</v>
      </c>
      <c r="AF188" s="171">
        <f t="shared" si="77"/>
        <v>0</v>
      </c>
      <c r="AG188" s="136">
        <f t="shared" si="77"/>
        <v>0</v>
      </c>
      <c r="AH188" s="171">
        <f t="shared" si="77"/>
        <v>0</v>
      </c>
      <c r="AJ188" s="175">
        <v>2026</v>
      </c>
      <c r="AK188" s="133">
        <f>HLOOKUP($S188,Variable!$B$15:$AE$16,2,FALSE)</f>
        <v>0.42673559664128047</v>
      </c>
      <c r="AL188" s="190">
        <f t="shared" si="78"/>
        <v>844989.6</v>
      </c>
      <c r="AM188" s="190">
        <f t="shared" si="79"/>
        <v>844989.6</v>
      </c>
      <c r="AN188" s="190">
        <f t="shared" si="80"/>
        <v>0</v>
      </c>
      <c r="AO188" s="190">
        <f t="shared" si="81"/>
        <v>0</v>
      </c>
      <c r="AP188" s="190">
        <f t="shared" si="82"/>
        <v>844989.6</v>
      </c>
      <c r="AQ188" s="190">
        <f t="shared" si="83"/>
        <v>0</v>
      </c>
      <c r="AS188" s="175">
        <v>2026</v>
      </c>
      <c r="AT188" s="171">
        <f t="shared" si="87"/>
        <v>360587.14111167693</v>
      </c>
      <c r="AU188" s="171">
        <f t="shared" si="84"/>
        <v>360587.14111167693</v>
      </c>
      <c r="AV188" s="171">
        <f t="shared" si="84"/>
        <v>0</v>
      </c>
      <c r="AW188" s="171">
        <f t="shared" si="84"/>
        <v>0</v>
      </c>
      <c r="AX188" s="136">
        <f t="shared" si="84"/>
        <v>360587.14111167693</v>
      </c>
      <c r="AY188" s="171">
        <f t="shared" si="84"/>
        <v>0</v>
      </c>
      <c r="BA188" s="145">
        <v>2026</v>
      </c>
      <c r="BB188" s="171">
        <f>IF($D$14&lt;&gt;"Yes",0,IF($BA188&lt;$E$14,0,IF($BA188&gt;$J$14,0,VLOOKUP($H$14,Variable!$B$21:$AE$64,'Scenario 5'!$BA188-2015,FALSE))))</f>
        <v>0</v>
      </c>
      <c r="BC188" s="171">
        <f>IF($D$15&lt;&gt;"Yes",0,IF($BA188&lt;$E$15,0,IF($BA188&gt;$J$15,0,VLOOKUP($H$15,Variable!$B$21:$AE$64,'Scenario 5'!$BA188-2015,FALSE))))</f>
        <v>0</v>
      </c>
      <c r="BD188" s="171">
        <f>IF($D$16&lt;&gt;"Yes",0,IF($BA188&lt;$E$16,0,IF($BA188&gt;$J$16,0,VLOOKUP($H$16,Variable!$B$21:$AE$64,'Scenario 5'!$BA188-2015,FALSE))))</f>
        <v>0</v>
      </c>
      <c r="BE188" s="171">
        <f>IF($D$17&lt;&gt;"Yes",0,IF($BA188&lt;$E$17,0,IF($BA188&gt;$J$17,0,VLOOKUP($H$17,Variable!$B$21:$AE$64,'Scenario 5'!$BA188-2015,FALSE))))</f>
        <v>0</v>
      </c>
      <c r="BF188" s="171">
        <f>IF($D$18&lt;&gt;"Yes",0,IF($BA188&lt;$E$18,0,IF($BA188&gt;$J$18,0,VLOOKUP($H$18,Variable!$B$21:$AE$64,'Scenario 5'!$BA188-2015,FALSE))))</f>
        <v>0</v>
      </c>
      <c r="BG188" s="171">
        <f>IF($D$19&lt;&gt;"Yes",0,IF($BA188&lt;$E$19,0,IF($BA188&gt;$J$19,0,VLOOKUP($H$19,Variable!$B$21:$AE$64,'Scenario 5'!$BA188-2015,FALSE))))</f>
        <v>0</v>
      </c>
    </row>
    <row r="189" spans="1:59">
      <c r="A189" s="162"/>
      <c r="B189" s="162"/>
      <c r="C189" s="162"/>
      <c r="D189" s="162"/>
      <c r="E189" s="162"/>
      <c r="F189" s="162"/>
      <c r="G189" s="162"/>
      <c r="H189" s="175">
        <v>2027</v>
      </c>
      <c r="I189" s="171">
        <f t="shared" si="85"/>
        <v>735597.76786782104</v>
      </c>
      <c r="J189" s="171">
        <f t="shared" si="70"/>
        <v>735597.76786782104</v>
      </c>
      <c r="K189" s="171">
        <f t="shared" si="70"/>
        <v>0</v>
      </c>
      <c r="L189" s="171">
        <f t="shared" si="70"/>
        <v>0</v>
      </c>
      <c r="M189" s="171">
        <f t="shared" si="70"/>
        <v>367798.88393391052</v>
      </c>
      <c r="N189" s="171">
        <f t="shared" si="70"/>
        <v>0</v>
      </c>
      <c r="O189" s="162"/>
      <c r="P189" s="162"/>
      <c r="Q189" s="162"/>
      <c r="R189" s="162"/>
      <c r="S189" s="175">
        <v>2027</v>
      </c>
      <c r="T189" s="133">
        <f>HLOOKUP($S189,Variable!$B$15:$AE$16,2,FALSE)</f>
        <v>0.43527030857410615</v>
      </c>
      <c r="U189" s="190">
        <f t="shared" si="71"/>
        <v>844989.6</v>
      </c>
      <c r="V189" s="190">
        <f t="shared" si="72"/>
        <v>844989.6</v>
      </c>
      <c r="W189" s="190">
        <f t="shared" si="73"/>
        <v>0</v>
      </c>
      <c r="X189" s="190">
        <f t="shared" si="74"/>
        <v>0</v>
      </c>
      <c r="Y189" s="190">
        <f t="shared" si="75"/>
        <v>0</v>
      </c>
      <c r="Z189" s="190">
        <f t="shared" si="76"/>
        <v>0</v>
      </c>
      <c r="AB189" s="175">
        <v>2027</v>
      </c>
      <c r="AC189" s="171">
        <f t="shared" si="86"/>
        <v>367798.88393391052</v>
      </c>
      <c r="AD189" s="171">
        <f t="shared" si="77"/>
        <v>367798.88393391052</v>
      </c>
      <c r="AE189" s="171">
        <f t="shared" si="77"/>
        <v>0</v>
      </c>
      <c r="AF189" s="171">
        <f t="shared" si="77"/>
        <v>0</v>
      </c>
      <c r="AG189" s="136">
        <f t="shared" si="77"/>
        <v>0</v>
      </c>
      <c r="AH189" s="171">
        <f t="shared" si="77"/>
        <v>0</v>
      </c>
      <c r="AJ189" s="175">
        <v>2027</v>
      </c>
      <c r="AK189" s="133">
        <f>HLOOKUP($S189,Variable!$B$15:$AE$16,2,FALSE)</f>
        <v>0.43527030857410615</v>
      </c>
      <c r="AL189" s="190">
        <f t="shared" si="78"/>
        <v>844989.6</v>
      </c>
      <c r="AM189" s="190">
        <f t="shared" si="79"/>
        <v>844989.6</v>
      </c>
      <c r="AN189" s="190">
        <f t="shared" si="80"/>
        <v>0</v>
      </c>
      <c r="AO189" s="190">
        <f t="shared" si="81"/>
        <v>0</v>
      </c>
      <c r="AP189" s="190">
        <f t="shared" si="82"/>
        <v>844989.6</v>
      </c>
      <c r="AQ189" s="190">
        <f t="shared" si="83"/>
        <v>0</v>
      </c>
      <c r="AS189" s="175">
        <v>2027</v>
      </c>
      <c r="AT189" s="171">
        <f t="shared" si="87"/>
        <v>367798.88393391052</v>
      </c>
      <c r="AU189" s="171">
        <f t="shared" si="84"/>
        <v>367798.88393391052</v>
      </c>
      <c r="AV189" s="171">
        <f t="shared" si="84"/>
        <v>0</v>
      </c>
      <c r="AW189" s="171">
        <f t="shared" si="84"/>
        <v>0</v>
      </c>
      <c r="AX189" s="136">
        <f t="shared" si="84"/>
        <v>367798.88393391052</v>
      </c>
      <c r="AY189" s="171">
        <f t="shared" si="84"/>
        <v>0</v>
      </c>
      <c r="BA189" s="145">
        <v>2027</v>
      </c>
      <c r="BB189" s="171">
        <f>IF($D$14&lt;&gt;"Yes",0,IF($BA189&lt;$E$14,0,IF($BA189&gt;$J$14,0,VLOOKUP($H$14,Variable!$B$21:$AE$64,'Scenario 5'!$BA189-2015,FALSE))))</f>
        <v>0</v>
      </c>
      <c r="BC189" s="171">
        <f>IF($D$15&lt;&gt;"Yes",0,IF($BA189&lt;$E$15,0,IF($BA189&gt;$J$15,0,VLOOKUP($H$15,Variable!$B$21:$AE$64,'Scenario 5'!$BA189-2015,FALSE))))</f>
        <v>0</v>
      </c>
      <c r="BD189" s="171">
        <f>IF($D$16&lt;&gt;"Yes",0,IF($BA189&lt;$E$16,0,IF($BA189&gt;$J$16,0,VLOOKUP($H$16,Variable!$B$21:$AE$64,'Scenario 5'!$BA189-2015,FALSE))))</f>
        <v>0</v>
      </c>
      <c r="BE189" s="171">
        <f>IF($D$17&lt;&gt;"Yes",0,IF($BA189&lt;$E$17,0,IF($BA189&gt;$J$17,0,VLOOKUP($H$17,Variable!$B$21:$AE$64,'Scenario 5'!$BA189-2015,FALSE))))</f>
        <v>0</v>
      </c>
      <c r="BF189" s="171">
        <f>IF($D$18&lt;&gt;"Yes",0,IF($BA189&lt;$E$18,0,IF($BA189&gt;$J$18,0,VLOOKUP($H$18,Variable!$B$21:$AE$64,'Scenario 5'!$BA189-2015,FALSE))))</f>
        <v>0</v>
      </c>
      <c r="BG189" s="171">
        <f>IF($D$19&lt;&gt;"Yes",0,IF($BA189&lt;$E$19,0,IF($BA189&gt;$J$19,0,VLOOKUP($H$19,Variable!$B$21:$AE$64,'Scenario 5'!$BA189-2015,FALSE))))</f>
        <v>0</v>
      </c>
    </row>
    <row r="190" spans="1:59">
      <c r="A190" s="162"/>
      <c r="B190" s="162"/>
      <c r="C190" s="162"/>
      <c r="D190" s="162"/>
      <c r="E190" s="162"/>
      <c r="F190" s="162"/>
      <c r="G190" s="162"/>
      <c r="H190" s="175">
        <v>2028</v>
      </c>
      <c r="I190" s="171">
        <f t="shared" si="85"/>
        <v>750309.72322517738</v>
      </c>
      <c r="J190" s="171">
        <f t="shared" si="70"/>
        <v>750309.72322517738</v>
      </c>
      <c r="K190" s="171">
        <f t="shared" si="70"/>
        <v>0</v>
      </c>
      <c r="L190" s="171">
        <f t="shared" si="70"/>
        <v>0</v>
      </c>
      <c r="M190" s="171">
        <f t="shared" si="70"/>
        <v>375154.86161258869</v>
      </c>
      <c r="N190" s="171">
        <f t="shared" si="70"/>
        <v>0</v>
      </c>
      <c r="O190" s="162"/>
      <c r="P190" s="162"/>
      <c r="Q190" s="162"/>
      <c r="R190" s="162"/>
      <c r="S190" s="175">
        <v>2028</v>
      </c>
      <c r="T190" s="133">
        <f>HLOOKUP($S190,Variable!$B$15:$AE$16,2,FALSE)</f>
        <v>0.44397571474558822</v>
      </c>
      <c r="U190" s="190">
        <f t="shared" si="71"/>
        <v>844989.6</v>
      </c>
      <c r="V190" s="190">
        <f t="shared" si="72"/>
        <v>844989.6</v>
      </c>
      <c r="W190" s="190">
        <f t="shared" si="73"/>
        <v>0</v>
      </c>
      <c r="X190" s="190">
        <f t="shared" si="74"/>
        <v>0</v>
      </c>
      <c r="Y190" s="190">
        <f t="shared" si="75"/>
        <v>0</v>
      </c>
      <c r="Z190" s="190">
        <f t="shared" si="76"/>
        <v>0</v>
      </c>
      <c r="AB190" s="175">
        <v>2028</v>
      </c>
      <c r="AC190" s="171">
        <f t="shared" si="86"/>
        <v>375154.86161258869</v>
      </c>
      <c r="AD190" s="171">
        <f t="shared" si="77"/>
        <v>375154.86161258869</v>
      </c>
      <c r="AE190" s="171">
        <f t="shared" si="77"/>
        <v>0</v>
      </c>
      <c r="AF190" s="171">
        <f t="shared" si="77"/>
        <v>0</v>
      </c>
      <c r="AG190" s="136">
        <f t="shared" si="77"/>
        <v>0</v>
      </c>
      <c r="AH190" s="171">
        <f t="shared" si="77"/>
        <v>0</v>
      </c>
      <c r="AJ190" s="175">
        <v>2028</v>
      </c>
      <c r="AK190" s="133">
        <f>HLOOKUP($S190,Variable!$B$15:$AE$16,2,FALSE)</f>
        <v>0.44397571474558822</v>
      </c>
      <c r="AL190" s="190">
        <f t="shared" si="78"/>
        <v>844989.6</v>
      </c>
      <c r="AM190" s="190">
        <f t="shared" si="79"/>
        <v>844989.6</v>
      </c>
      <c r="AN190" s="190">
        <f t="shared" si="80"/>
        <v>0</v>
      </c>
      <c r="AO190" s="190">
        <f t="shared" si="81"/>
        <v>0</v>
      </c>
      <c r="AP190" s="190">
        <f t="shared" si="82"/>
        <v>844989.6</v>
      </c>
      <c r="AQ190" s="190">
        <f t="shared" si="83"/>
        <v>0</v>
      </c>
      <c r="AS190" s="175">
        <v>2028</v>
      </c>
      <c r="AT190" s="171">
        <f t="shared" si="87"/>
        <v>375154.86161258869</v>
      </c>
      <c r="AU190" s="171">
        <f t="shared" si="84"/>
        <v>375154.86161258869</v>
      </c>
      <c r="AV190" s="171">
        <f t="shared" si="84"/>
        <v>0</v>
      </c>
      <c r="AW190" s="171">
        <f t="shared" si="84"/>
        <v>0</v>
      </c>
      <c r="AX190" s="136">
        <f t="shared" si="84"/>
        <v>375154.86161258869</v>
      </c>
      <c r="AY190" s="171">
        <f t="shared" si="84"/>
        <v>0</v>
      </c>
      <c r="BA190" s="145">
        <v>2028</v>
      </c>
      <c r="BB190" s="171">
        <f>IF($D$14&lt;&gt;"Yes",0,IF($BA190&lt;$E$14,0,IF($BA190&gt;$J$14,0,VLOOKUP($H$14,Variable!$B$21:$AE$64,'Scenario 5'!$BA190-2015,FALSE))))</f>
        <v>0</v>
      </c>
      <c r="BC190" s="171">
        <f>IF($D$15&lt;&gt;"Yes",0,IF($BA190&lt;$E$15,0,IF($BA190&gt;$J$15,0,VLOOKUP($H$15,Variable!$B$21:$AE$64,'Scenario 5'!$BA190-2015,FALSE))))</f>
        <v>0</v>
      </c>
      <c r="BD190" s="171">
        <f>IF($D$16&lt;&gt;"Yes",0,IF($BA190&lt;$E$16,0,IF($BA190&gt;$J$16,0,VLOOKUP($H$16,Variable!$B$21:$AE$64,'Scenario 5'!$BA190-2015,FALSE))))</f>
        <v>0</v>
      </c>
      <c r="BE190" s="171">
        <f>IF($D$17&lt;&gt;"Yes",0,IF($BA190&lt;$E$17,0,IF($BA190&gt;$J$17,0,VLOOKUP($H$17,Variable!$B$21:$AE$64,'Scenario 5'!$BA190-2015,FALSE))))</f>
        <v>0</v>
      </c>
      <c r="BF190" s="171">
        <f>IF($D$18&lt;&gt;"Yes",0,IF($BA190&lt;$E$18,0,IF($BA190&gt;$J$18,0,VLOOKUP($H$18,Variable!$B$21:$AE$64,'Scenario 5'!$BA190-2015,FALSE))))</f>
        <v>0</v>
      </c>
      <c r="BG190" s="171">
        <f>IF($D$19&lt;&gt;"Yes",0,IF($BA190&lt;$E$19,0,IF($BA190&gt;$J$19,0,VLOOKUP($H$19,Variable!$B$21:$AE$64,'Scenario 5'!$BA190-2015,FALSE))))</f>
        <v>0</v>
      </c>
    </row>
    <row r="191" spans="1:59">
      <c r="A191" s="162"/>
      <c r="B191" s="162"/>
      <c r="C191" s="162"/>
      <c r="D191" s="162"/>
      <c r="E191" s="162"/>
      <c r="F191" s="162"/>
      <c r="G191" s="162"/>
      <c r="H191" s="175">
        <v>2029</v>
      </c>
      <c r="I191" s="171">
        <f t="shared" si="85"/>
        <v>765315.91768968082</v>
      </c>
      <c r="J191" s="171">
        <f t="shared" si="70"/>
        <v>765315.91768968082</v>
      </c>
      <c r="K191" s="171">
        <f t="shared" si="70"/>
        <v>0</v>
      </c>
      <c r="L191" s="171">
        <f t="shared" si="70"/>
        <v>0</v>
      </c>
      <c r="M191" s="171">
        <f t="shared" si="70"/>
        <v>382657.95884484041</v>
      </c>
      <c r="N191" s="171">
        <f t="shared" si="70"/>
        <v>0</v>
      </c>
      <c r="O191" s="162"/>
      <c r="P191" s="162"/>
      <c r="Q191" s="162"/>
      <c r="R191" s="162"/>
      <c r="S191" s="175">
        <v>2029</v>
      </c>
      <c r="T191" s="133">
        <f>HLOOKUP($S191,Variable!$B$15:$AE$16,2,FALSE)</f>
        <v>0.45285522904049991</v>
      </c>
      <c r="U191" s="190">
        <f t="shared" si="71"/>
        <v>844989.6</v>
      </c>
      <c r="V191" s="190">
        <f t="shared" si="72"/>
        <v>844989.6</v>
      </c>
      <c r="W191" s="190">
        <f t="shared" si="73"/>
        <v>0</v>
      </c>
      <c r="X191" s="190">
        <f t="shared" si="74"/>
        <v>0</v>
      </c>
      <c r="Y191" s="190">
        <f t="shared" si="75"/>
        <v>0</v>
      </c>
      <c r="Z191" s="190">
        <f t="shared" si="76"/>
        <v>0</v>
      </c>
      <c r="AB191" s="175">
        <v>2029</v>
      </c>
      <c r="AC191" s="171">
        <f t="shared" si="86"/>
        <v>382657.95884484041</v>
      </c>
      <c r="AD191" s="171">
        <f t="shared" si="77"/>
        <v>382657.95884484041</v>
      </c>
      <c r="AE191" s="171">
        <f t="shared" si="77"/>
        <v>0</v>
      </c>
      <c r="AF191" s="171">
        <f t="shared" si="77"/>
        <v>0</v>
      </c>
      <c r="AG191" s="136">
        <f t="shared" si="77"/>
        <v>0</v>
      </c>
      <c r="AH191" s="171">
        <f t="shared" si="77"/>
        <v>0</v>
      </c>
      <c r="AJ191" s="175">
        <v>2029</v>
      </c>
      <c r="AK191" s="133">
        <f>HLOOKUP($S191,Variable!$B$15:$AE$16,2,FALSE)</f>
        <v>0.45285522904049991</v>
      </c>
      <c r="AL191" s="190">
        <f t="shared" si="78"/>
        <v>844989.6</v>
      </c>
      <c r="AM191" s="190">
        <f t="shared" si="79"/>
        <v>844989.6</v>
      </c>
      <c r="AN191" s="190">
        <f t="shared" si="80"/>
        <v>0</v>
      </c>
      <c r="AO191" s="190">
        <f t="shared" si="81"/>
        <v>0</v>
      </c>
      <c r="AP191" s="190">
        <f t="shared" si="82"/>
        <v>844989.6</v>
      </c>
      <c r="AQ191" s="190">
        <f t="shared" si="83"/>
        <v>0</v>
      </c>
      <c r="AS191" s="175">
        <v>2029</v>
      </c>
      <c r="AT191" s="171">
        <f t="shared" si="87"/>
        <v>382657.95884484041</v>
      </c>
      <c r="AU191" s="171">
        <f t="shared" si="84"/>
        <v>382657.95884484041</v>
      </c>
      <c r="AV191" s="171">
        <f t="shared" si="84"/>
        <v>0</v>
      </c>
      <c r="AW191" s="171">
        <f t="shared" si="84"/>
        <v>0</v>
      </c>
      <c r="AX191" s="136">
        <f t="shared" si="84"/>
        <v>382657.95884484041</v>
      </c>
      <c r="AY191" s="171">
        <f t="shared" si="84"/>
        <v>0</v>
      </c>
      <c r="BA191" s="145">
        <v>2029</v>
      </c>
      <c r="BB191" s="171">
        <f>IF($D$14&lt;&gt;"Yes",0,IF($BA191&lt;$E$14,0,IF($BA191&gt;$J$14,0,VLOOKUP($H$14,Variable!$B$21:$AE$64,'Scenario 5'!$BA191-2015,FALSE))))</f>
        <v>0</v>
      </c>
      <c r="BC191" s="171">
        <f>IF($D$15&lt;&gt;"Yes",0,IF($BA191&lt;$E$15,0,IF($BA191&gt;$J$15,0,VLOOKUP($H$15,Variable!$B$21:$AE$64,'Scenario 5'!$BA191-2015,FALSE))))</f>
        <v>0</v>
      </c>
      <c r="BD191" s="171">
        <f>IF($D$16&lt;&gt;"Yes",0,IF($BA191&lt;$E$16,0,IF($BA191&gt;$J$16,0,VLOOKUP($H$16,Variable!$B$21:$AE$64,'Scenario 5'!$BA191-2015,FALSE))))</f>
        <v>0</v>
      </c>
      <c r="BE191" s="171">
        <f>IF($D$17&lt;&gt;"Yes",0,IF($BA191&lt;$E$17,0,IF($BA191&gt;$J$17,0,VLOOKUP($H$17,Variable!$B$21:$AE$64,'Scenario 5'!$BA191-2015,FALSE))))</f>
        <v>0</v>
      </c>
      <c r="BF191" s="171">
        <f>IF($D$18&lt;&gt;"Yes",0,IF($BA191&lt;$E$18,0,IF($BA191&gt;$J$18,0,VLOOKUP($H$18,Variable!$B$21:$AE$64,'Scenario 5'!$BA191-2015,FALSE))))</f>
        <v>0</v>
      </c>
      <c r="BG191" s="171">
        <f>IF($D$19&lt;&gt;"Yes",0,IF($BA191&lt;$E$19,0,IF($BA191&gt;$J$19,0,VLOOKUP($H$19,Variable!$B$21:$AE$64,'Scenario 5'!$BA191-2015,FALSE))))</f>
        <v>0</v>
      </c>
    </row>
    <row r="192" spans="1:59">
      <c r="A192" s="162"/>
      <c r="B192" s="162"/>
      <c r="C192" s="162"/>
      <c r="D192" s="162"/>
      <c r="E192" s="162"/>
      <c r="F192" s="162"/>
      <c r="G192" s="162"/>
      <c r="H192" s="175">
        <v>2030</v>
      </c>
      <c r="I192" s="171">
        <f t="shared" si="85"/>
        <v>780622.23604347452</v>
      </c>
      <c r="J192" s="171">
        <f t="shared" si="70"/>
        <v>780622.23604347452</v>
      </c>
      <c r="K192" s="171">
        <f t="shared" si="70"/>
        <v>0</v>
      </c>
      <c r="L192" s="171">
        <f t="shared" si="70"/>
        <v>0</v>
      </c>
      <c r="M192" s="171">
        <f t="shared" si="70"/>
        <v>390311.11802173726</v>
      </c>
      <c r="N192" s="171">
        <f t="shared" si="70"/>
        <v>0</v>
      </c>
      <c r="O192" s="162"/>
      <c r="P192" s="162"/>
      <c r="Q192" s="162"/>
      <c r="R192" s="162"/>
      <c r="S192" s="175">
        <v>2030</v>
      </c>
      <c r="T192" s="133">
        <f>HLOOKUP($S192,Variable!$B$15:$AE$16,2,FALSE)</f>
        <v>0.46191233362130996</v>
      </c>
      <c r="U192" s="190">
        <f t="shared" si="71"/>
        <v>844989.6</v>
      </c>
      <c r="V192" s="190">
        <f t="shared" si="72"/>
        <v>844989.6</v>
      </c>
      <c r="W192" s="190">
        <f t="shared" si="73"/>
        <v>0</v>
      </c>
      <c r="X192" s="190">
        <f t="shared" si="74"/>
        <v>0</v>
      </c>
      <c r="Y192" s="190">
        <f t="shared" si="75"/>
        <v>0</v>
      </c>
      <c r="Z192" s="190">
        <f t="shared" si="76"/>
        <v>0</v>
      </c>
      <c r="AB192" s="175">
        <v>2030</v>
      </c>
      <c r="AC192" s="171">
        <f t="shared" si="86"/>
        <v>390311.11802173726</v>
      </c>
      <c r="AD192" s="171">
        <f t="shared" si="77"/>
        <v>390311.11802173726</v>
      </c>
      <c r="AE192" s="171">
        <f t="shared" si="77"/>
        <v>0</v>
      </c>
      <c r="AF192" s="171">
        <f t="shared" si="77"/>
        <v>0</v>
      </c>
      <c r="AG192" s="136">
        <f t="shared" si="77"/>
        <v>0</v>
      </c>
      <c r="AH192" s="171">
        <f t="shared" si="77"/>
        <v>0</v>
      </c>
      <c r="AJ192" s="175">
        <v>2030</v>
      </c>
      <c r="AK192" s="133">
        <f>HLOOKUP($S192,Variable!$B$15:$AE$16,2,FALSE)</f>
        <v>0.46191233362130996</v>
      </c>
      <c r="AL192" s="190">
        <f t="shared" si="78"/>
        <v>844989.6</v>
      </c>
      <c r="AM192" s="190">
        <f t="shared" si="79"/>
        <v>844989.6</v>
      </c>
      <c r="AN192" s="190">
        <f t="shared" si="80"/>
        <v>0</v>
      </c>
      <c r="AO192" s="190">
        <f t="shared" si="81"/>
        <v>0</v>
      </c>
      <c r="AP192" s="190">
        <f t="shared" si="82"/>
        <v>844989.6</v>
      </c>
      <c r="AQ192" s="190">
        <f t="shared" si="83"/>
        <v>0</v>
      </c>
      <c r="AS192" s="175">
        <v>2030</v>
      </c>
      <c r="AT192" s="171">
        <f t="shared" si="87"/>
        <v>390311.11802173726</v>
      </c>
      <c r="AU192" s="171">
        <f t="shared" si="84"/>
        <v>390311.11802173726</v>
      </c>
      <c r="AV192" s="171">
        <f t="shared" si="84"/>
        <v>0</v>
      </c>
      <c r="AW192" s="171">
        <f t="shared" si="84"/>
        <v>0</v>
      </c>
      <c r="AX192" s="136">
        <f t="shared" si="84"/>
        <v>390311.11802173726</v>
      </c>
      <c r="AY192" s="171">
        <f t="shared" si="84"/>
        <v>0</v>
      </c>
      <c r="BA192" s="145">
        <v>2030</v>
      </c>
      <c r="BB192" s="171">
        <f>IF($D$14&lt;&gt;"Yes",0,IF($BA192&lt;$E$14,0,IF($BA192&gt;$J$14,0,VLOOKUP($H$14,Variable!$B$21:$AE$64,'Scenario 5'!$BA192-2015,FALSE))))</f>
        <v>0</v>
      </c>
      <c r="BC192" s="171">
        <f>IF($D$15&lt;&gt;"Yes",0,IF($BA192&lt;$E$15,0,IF($BA192&gt;$J$15,0,VLOOKUP($H$15,Variable!$B$21:$AE$64,'Scenario 5'!$BA192-2015,FALSE))))</f>
        <v>0</v>
      </c>
      <c r="BD192" s="171">
        <f>IF($D$16&lt;&gt;"Yes",0,IF($BA192&lt;$E$16,0,IF($BA192&gt;$J$16,0,VLOOKUP($H$16,Variable!$B$21:$AE$64,'Scenario 5'!$BA192-2015,FALSE))))</f>
        <v>0</v>
      </c>
      <c r="BE192" s="171">
        <f>IF($D$17&lt;&gt;"Yes",0,IF($BA192&lt;$E$17,0,IF($BA192&gt;$J$17,0,VLOOKUP($H$17,Variable!$B$21:$AE$64,'Scenario 5'!$BA192-2015,FALSE))))</f>
        <v>0</v>
      </c>
      <c r="BF192" s="171">
        <f>IF($D$18&lt;&gt;"Yes",0,IF($BA192&lt;$E$18,0,IF($BA192&gt;$J$18,0,VLOOKUP($H$18,Variable!$B$21:$AE$64,'Scenario 5'!$BA192-2015,FALSE))))</f>
        <v>0</v>
      </c>
      <c r="BG192" s="171">
        <f>IF($D$19&lt;&gt;"Yes",0,IF($BA192&lt;$E$19,0,IF($BA192&gt;$J$19,0,VLOOKUP($H$19,Variable!$B$21:$AE$64,'Scenario 5'!$BA192-2015,FALSE))))</f>
        <v>0</v>
      </c>
    </row>
    <row r="193" spans="1:59">
      <c r="A193" s="162"/>
      <c r="B193" s="162"/>
      <c r="C193" s="162"/>
      <c r="D193" s="162"/>
      <c r="E193" s="162"/>
      <c r="F193" s="162"/>
      <c r="G193" s="162"/>
      <c r="H193" s="175">
        <v>2031</v>
      </c>
      <c r="I193" s="171">
        <f t="shared" si="85"/>
        <v>796234.68076434394</v>
      </c>
      <c r="J193" s="171">
        <f t="shared" si="70"/>
        <v>0</v>
      </c>
      <c r="K193" s="171">
        <f t="shared" si="70"/>
        <v>0</v>
      </c>
      <c r="L193" s="171">
        <f t="shared" si="70"/>
        <v>0</v>
      </c>
      <c r="M193" s="171">
        <f t="shared" si="70"/>
        <v>398117.34038217197</v>
      </c>
      <c r="N193" s="171">
        <f t="shared" si="70"/>
        <v>0</v>
      </c>
      <c r="O193" s="162"/>
      <c r="P193" s="162"/>
      <c r="Q193" s="162"/>
      <c r="R193" s="162"/>
      <c r="S193" s="175">
        <v>2031</v>
      </c>
      <c r="T193" s="133">
        <f>HLOOKUP($S193,Variable!$B$15:$AE$16,2,FALSE)</f>
        <v>0.47115058029373613</v>
      </c>
      <c r="U193" s="190">
        <f t="shared" si="71"/>
        <v>844989.6</v>
      </c>
      <c r="V193" s="190">
        <f t="shared" si="72"/>
        <v>0</v>
      </c>
      <c r="W193" s="190">
        <f t="shared" si="73"/>
        <v>0</v>
      </c>
      <c r="X193" s="190">
        <f t="shared" si="74"/>
        <v>0</v>
      </c>
      <c r="Y193" s="190">
        <f t="shared" si="75"/>
        <v>0</v>
      </c>
      <c r="Z193" s="190">
        <f t="shared" si="76"/>
        <v>0</v>
      </c>
      <c r="AB193" s="175">
        <v>2031</v>
      </c>
      <c r="AC193" s="171">
        <f t="shared" si="86"/>
        <v>398117.34038217197</v>
      </c>
      <c r="AD193" s="171">
        <f t="shared" si="77"/>
        <v>0</v>
      </c>
      <c r="AE193" s="171">
        <f t="shared" si="77"/>
        <v>0</v>
      </c>
      <c r="AF193" s="171">
        <f t="shared" si="77"/>
        <v>0</v>
      </c>
      <c r="AG193" s="136">
        <f t="shared" si="77"/>
        <v>0</v>
      </c>
      <c r="AH193" s="171">
        <f t="shared" si="77"/>
        <v>0</v>
      </c>
      <c r="AJ193" s="175">
        <v>2031</v>
      </c>
      <c r="AK193" s="133">
        <f>HLOOKUP($S193,Variable!$B$15:$AE$16,2,FALSE)</f>
        <v>0.47115058029373613</v>
      </c>
      <c r="AL193" s="190">
        <f t="shared" si="78"/>
        <v>844989.6</v>
      </c>
      <c r="AM193" s="190">
        <f t="shared" si="79"/>
        <v>0</v>
      </c>
      <c r="AN193" s="190">
        <f t="shared" si="80"/>
        <v>0</v>
      </c>
      <c r="AO193" s="190">
        <f t="shared" si="81"/>
        <v>0</v>
      </c>
      <c r="AP193" s="190">
        <f t="shared" si="82"/>
        <v>844989.6</v>
      </c>
      <c r="AQ193" s="190">
        <f t="shared" si="83"/>
        <v>0</v>
      </c>
      <c r="AS193" s="175">
        <v>2031</v>
      </c>
      <c r="AT193" s="171">
        <f t="shared" si="87"/>
        <v>398117.34038217197</v>
      </c>
      <c r="AU193" s="171">
        <f t="shared" si="84"/>
        <v>0</v>
      </c>
      <c r="AV193" s="171">
        <f t="shared" si="84"/>
        <v>0</v>
      </c>
      <c r="AW193" s="171">
        <f t="shared" si="84"/>
        <v>0</v>
      </c>
      <c r="AX193" s="136">
        <f t="shared" si="84"/>
        <v>398117.34038217197</v>
      </c>
      <c r="AY193" s="171">
        <f t="shared" si="84"/>
        <v>0</v>
      </c>
      <c r="BA193" s="145">
        <v>2031</v>
      </c>
      <c r="BB193" s="171">
        <f>IF($D$14&lt;&gt;"Yes",0,IF($BA193&lt;$E$14,0,IF($BA193&gt;$J$14,0,VLOOKUP($H$14,Variable!$B$21:$AE$64,'Scenario 5'!$BA193-2015,FALSE))))</f>
        <v>0</v>
      </c>
      <c r="BC193" s="171">
        <f>IF($D$15&lt;&gt;"Yes",0,IF($BA193&lt;$E$15,0,IF($BA193&gt;$J$15,0,VLOOKUP($H$15,Variable!$B$21:$AE$64,'Scenario 5'!$BA193-2015,FALSE))))</f>
        <v>0</v>
      </c>
      <c r="BD193" s="171">
        <f>IF($D$16&lt;&gt;"Yes",0,IF($BA193&lt;$E$16,0,IF($BA193&gt;$J$16,0,VLOOKUP($H$16,Variable!$B$21:$AE$64,'Scenario 5'!$BA193-2015,FALSE))))</f>
        <v>0</v>
      </c>
      <c r="BE193" s="171">
        <f>IF($D$17&lt;&gt;"Yes",0,IF($BA193&lt;$E$17,0,IF($BA193&gt;$J$17,0,VLOOKUP($H$17,Variable!$B$21:$AE$64,'Scenario 5'!$BA193-2015,FALSE))))</f>
        <v>0</v>
      </c>
      <c r="BF193" s="171">
        <f>IF($D$18&lt;&gt;"Yes",0,IF($BA193&lt;$E$18,0,IF($BA193&gt;$J$18,0,VLOOKUP($H$18,Variable!$B$21:$AE$64,'Scenario 5'!$BA193-2015,FALSE))))</f>
        <v>0</v>
      </c>
      <c r="BG193" s="171">
        <f>IF($D$19&lt;&gt;"Yes",0,IF($BA193&lt;$E$19,0,IF($BA193&gt;$J$19,0,VLOOKUP($H$19,Variable!$B$21:$AE$64,'Scenario 5'!$BA193-2015,FALSE))))</f>
        <v>0</v>
      </c>
    </row>
    <row r="194" spans="1:59">
      <c r="A194" s="162"/>
      <c r="B194" s="162"/>
      <c r="C194" s="162"/>
      <c r="D194" s="162"/>
      <c r="E194" s="162"/>
      <c r="F194" s="162"/>
      <c r="G194" s="162"/>
      <c r="H194" s="175">
        <v>2032</v>
      </c>
      <c r="I194" s="171">
        <f t="shared" si="85"/>
        <v>812159.37437963078</v>
      </c>
      <c r="J194" s="171">
        <f t="shared" si="70"/>
        <v>0</v>
      </c>
      <c r="K194" s="171">
        <f t="shared" si="70"/>
        <v>0</v>
      </c>
      <c r="L194" s="171">
        <f t="shared" si="70"/>
        <v>0</v>
      </c>
      <c r="M194" s="171">
        <f t="shared" si="70"/>
        <v>406079.68718981539</v>
      </c>
      <c r="N194" s="171">
        <f t="shared" si="70"/>
        <v>0</v>
      </c>
      <c r="O194" s="162"/>
      <c r="P194" s="162"/>
      <c r="Q194" s="162"/>
      <c r="R194" s="162"/>
      <c r="S194" s="175">
        <v>2032</v>
      </c>
      <c r="T194" s="133">
        <f>HLOOKUP($S194,Variable!$B$15:$AE$16,2,FALSE)</f>
        <v>0.48057359189961085</v>
      </c>
      <c r="U194" s="190">
        <f t="shared" si="71"/>
        <v>844989.6</v>
      </c>
      <c r="V194" s="190">
        <f t="shared" si="72"/>
        <v>0</v>
      </c>
      <c r="W194" s="190">
        <f t="shared" si="73"/>
        <v>0</v>
      </c>
      <c r="X194" s="190">
        <f t="shared" si="74"/>
        <v>0</v>
      </c>
      <c r="Y194" s="190">
        <f t="shared" si="75"/>
        <v>0</v>
      </c>
      <c r="Z194" s="190">
        <f t="shared" si="76"/>
        <v>0</v>
      </c>
      <c r="AB194" s="175">
        <v>2032</v>
      </c>
      <c r="AC194" s="171">
        <f t="shared" si="86"/>
        <v>406079.68718981539</v>
      </c>
      <c r="AD194" s="171">
        <f t="shared" si="77"/>
        <v>0</v>
      </c>
      <c r="AE194" s="171">
        <f t="shared" si="77"/>
        <v>0</v>
      </c>
      <c r="AF194" s="171">
        <f t="shared" si="77"/>
        <v>0</v>
      </c>
      <c r="AG194" s="136">
        <f t="shared" si="77"/>
        <v>0</v>
      </c>
      <c r="AH194" s="171">
        <f t="shared" si="77"/>
        <v>0</v>
      </c>
      <c r="AJ194" s="175">
        <v>2032</v>
      </c>
      <c r="AK194" s="133">
        <f>HLOOKUP($S194,Variable!$B$15:$AE$16,2,FALSE)</f>
        <v>0.48057359189961085</v>
      </c>
      <c r="AL194" s="190">
        <f t="shared" si="78"/>
        <v>844989.6</v>
      </c>
      <c r="AM194" s="190">
        <f t="shared" si="79"/>
        <v>0</v>
      </c>
      <c r="AN194" s="190">
        <f t="shared" si="80"/>
        <v>0</v>
      </c>
      <c r="AO194" s="190">
        <f t="shared" si="81"/>
        <v>0</v>
      </c>
      <c r="AP194" s="190">
        <f t="shared" si="82"/>
        <v>844989.6</v>
      </c>
      <c r="AQ194" s="190">
        <f t="shared" si="83"/>
        <v>0</v>
      </c>
      <c r="AS194" s="175">
        <v>2032</v>
      </c>
      <c r="AT194" s="171">
        <f t="shared" si="87"/>
        <v>406079.68718981539</v>
      </c>
      <c r="AU194" s="171">
        <f t="shared" si="84"/>
        <v>0</v>
      </c>
      <c r="AV194" s="171">
        <f t="shared" si="84"/>
        <v>0</v>
      </c>
      <c r="AW194" s="171">
        <f t="shared" si="84"/>
        <v>0</v>
      </c>
      <c r="AX194" s="136">
        <f t="shared" si="84"/>
        <v>406079.68718981539</v>
      </c>
      <c r="AY194" s="171">
        <f t="shared" si="84"/>
        <v>0</v>
      </c>
      <c r="BA194" s="145">
        <v>2032</v>
      </c>
      <c r="BB194" s="171">
        <f>IF($D$14&lt;&gt;"Yes",0,IF($BA194&lt;$E$14,0,IF($BA194&gt;$J$14,0,VLOOKUP($H$14,Variable!$B$21:$AE$64,'Scenario 5'!$BA194-2015,FALSE))))</f>
        <v>0</v>
      </c>
      <c r="BC194" s="171">
        <f>IF($D$15&lt;&gt;"Yes",0,IF($BA194&lt;$E$15,0,IF($BA194&gt;$J$15,0,VLOOKUP($H$15,Variable!$B$21:$AE$64,'Scenario 5'!$BA194-2015,FALSE))))</f>
        <v>0</v>
      </c>
      <c r="BD194" s="171">
        <f>IF($D$16&lt;&gt;"Yes",0,IF($BA194&lt;$E$16,0,IF($BA194&gt;$J$16,0,VLOOKUP($H$16,Variable!$B$21:$AE$64,'Scenario 5'!$BA194-2015,FALSE))))</f>
        <v>0</v>
      </c>
      <c r="BE194" s="171">
        <f>IF($D$17&lt;&gt;"Yes",0,IF($BA194&lt;$E$17,0,IF($BA194&gt;$J$17,0,VLOOKUP($H$17,Variable!$B$21:$AE$64,'Scenario 5'!$BA194-2015,FALSE))))</f>
        <v>0</v>
      </c>
      <c r="BF194" s="171">
        <f>IF($D$18&lt;&gt;"Yes",0,IF($BA194&lt;$E$18,0,IF($BA194&gt;$J$18,0,VLOOKUP($H$18,Variable!$B$21:$AE$64,'Scenario 5'!$BA194-2015,FALSE))))</f>
        <v>0</v>
      </c>
      <c r="BG194" s="171">
        <f>IF($D$19&lt;&gt;"Yes",0,IF($BA194&lt;$E$19,0,IF($BA194&gt;$J$19,0,VLOOKUP($H$19,Variable!$B$21:$AE$64,'Scenario 5'!$BA194-2015,FALSE))))</f>
        <v>0</v>
      </c>
    </row>
    <row r="195" spans="1:59">
      <c r="A195" s="162"/>
      <c r="B195" s="162"/>
      <c r="C195" s="162"/>
      <c r="D195" s="162"/>
      <c r="E195" s="162"/>
      <c r="F195" s="162"/>
      <c r="G195" s="162"/>
      <c r="H195" s="175">
        <v>2033</v>
      </c>
      <c r="I195" s="171">
        <f t="shared" si="85"/>
        <v>0</v>
      </c>
      <c r="J195" s="171">
        <f t="shared" si="70"/>
        <v>0</v>
      </c>
      <c r="K195" s="171">
        <f t="shared" si="70"/>
        <v>0</v>
      </c>
      <c r="L195" s="171">
        <f t="shared" si="70"/>
        <v>0</v>
      </c>
      <c r="M195" s="171">
        <f t="shared" si="70"/>
        <v>0</v>
      </c>
      <c r="N195" s="171">
        <f t="shared" si="70"/>
        <v>0</v>
      </c>
      <c r="O195" s="162"/>
      <c r="P195" s="162"/>
      <c r="Q195" s="162"/>
      <c r="R195" s="162"/>
      <c r="S195" s="175">
        <v>2033</v>
      </c>
      <c r="T195" s="133">
        <f>HLOOKUP($S195,Variable!$B$15:$AE$16,2,FALSE)</f>
        <v>0.49018506373760307</v>
      </c>
      <c r="U195" s="190">
        <f t="shared" si="71"/>
        <v>0</v>
      </c>
      <c r="V195" s="190">
        <f t="shared" si="72"/>
        <v>0</v>
      </c>
      <c r="W195" s="190">
        <f t="shared" si="73"/>
        <v>0</v>
      </c>
      <c r="X195" s="190">
        <f t="shared" si="74"/>
        <v>0</v>
      </c>
      <c r="Y195" s="190">
        <f t="shared" si="75"/>
        <v>0</v>
      </c>
      <c r="Z195" s="190">
        <f t="shared" si="76"/>
        <v>0</v>
      </c>
      <c r="AB195" s="175">
        <v>2033</v>
      </c>
      <c r="AC195" s="171">
        <f t="shared" si="86"/>
        <v>0</v>
      </c>
      <c r="AD195" s="171">
        <f t="shared" si="77"/>
        <v>0</v>
      </c>
      <c r="AE195" s="171">
        <f t="shared" si="77"/>
        <v>0</v>
      </c>
      <c r="AF195" s="171">
        <f t="shared" si="77"/>
        <v>0</v>
      </c>
      <c r="AG195" s="136">
        <f t="shared" si="77"/>
        <v>0</v>
      </c>
      <c r="AH195" s="171">
        <f t="shared" si="77"/>
        <v>0</v>
      </c>
      <c r="AJ195" s="175">
        <v>2033</v>
      </c>
      <c r="AK195" s="133">
        <f>HLOOKUP($S195,Variable!$B$15:$AE$16,2,FALSE)</f>
        <v>0.49018506373760307</v>
      </c>
      <c r="AL195" s="190">
        <f t="shared" si="78"/>
        <v>0</v>
      </c>
      <c r="AM195" s="190">
        <f t="shared" si="79"/>
        <v>0</v>
      </c>
      <c r="AN195" s="190">
        <f t="shared" si="80"/>
        <v>0</v>
      </c>
      <c r="AO195" s="190">
        <f t="shared" si="81"/>
        <v>0</v>
      </c>
      <c r="AP195" s="190">
        <f t="shared" si="82"/>
        <v>0</v>
      </c>
      <c r="AQ195" s="190">
        <f t="shared" si="83"/>
        <v>0</v>
      </c>
      <c r="AS195" s="175">
        <v>2033</v>
      </c>
      <c r="AT195" s="171">
        <f t="shared" si="87"/>
        <v>0</v>
      </c>
      <c r="AU195" s="171">
        <f t="shared" si="84"/>
        <v>0</v>
      </c>
      <c r="AV195" s="171">
        <f t="shared" si="84"/>
        <v>0</v>
      </c>
      <c r="AW195" s="171">
        <f t="shared" si="84"/>
        <v>0</v>
      </c>
      <c r="AX195" s="136">
        <f t="shared" si="84"/>
        <v>0</v>
      </c>
      <c r="AY195" s="171">
        <f t="shared" si="84"/>
        <v>0</v>
      </c>
      <c r="BA195" s="145">
        <v>2033</v>
      </c>
      <c r="BB195" s="171">
        <f>IF($D$14&lt;&gt;"Yes",0,IF($BA195&lt;$E$14,0,IF($BA195&gt;$J$14,0,VLOOKUP($H$14,Variable!$B$21:$AE$64,'Scenario 5'!$BA195-2015,FALSE))))</f>
        <v>0</v>
      </c>
      <c r="BC195" s="171">
        <f>IF($D$15&lt;&gt;"Yes",0,IF($BA195&lt;$E$15,0,IF($BA195&gt;$J$15,0,VLOOKUP($H$15,Variable!$B$21:$AE$64,'Scenario 5'!$BA195-2015,FALSE))))</f>
        <v>0</v>
      </c>
      <c r="BD195" s="171">
        <f>IF($D$16&lt;&gt;"Yes",0,IF($BA195&lt;$E$16,0,IF($BA195&gt;$J$16,0,VLOOKUP($H$16,Variable!$B$21:$AE$64,'Scenario 5'!$BA195-2015,FALSE))))</f>
        <v>0</v>
      </c>
      <c r="BE195" s="171">
        <f>IF($D$17&lt;&gt;"Yes",0,IF($BA195&lt;$E$17,0,IF($BA195&gt;$J$17,0,VLOOKUP($H$17,Variable!$B$21:$AE$64,'Scenario 5'!$BA195-2015,FALSE))))</f>
        <v>0</v>
      </c>
      <c r="BF195" s="171">
        <f>IF($D$18&lt;&gt;"Yes",0,IF($BA195&lt;$E$18,0,IF($BA195&gt;$J$18,0,VLOOKUP($H$18,Variable!$B$21:$AE$64,'Scenario 5'!$BA195-2015,FALSE))))</f>
        <v>0</v>
      </c>
      <c r="BG195" s="171">
        <f>IF($D$19&lt;&gt;"Yes",0,IF($BA195&lt;$E$19,0,IF($BA195&gt;$J$19,0,VLOOKUP($H$19,Variable!$B$21:$AE$64,'Scenario 5'!$BA195-2015,FALSE))))</f>
        <v>0</v>
      </c>
    </row>
    <row r="196" spans="1:59">
      <c r="A196" s="162"/>
      <c r="B196" s="162"/>
      <c r="C196" s="162"/>
      <c r="D196" s="162"/>
      <c r="E196" s="162"/>
      <c r="F196" s="162"/>
      <c r="G196" s="162"/>
      <c r="H196" s="175">
        <v>2034</v>
      </c>
      <c r="I196" s="171">
        <f t="shared" si="85"/>
        <v>0</v>
      </c>
      <c r="J196" s="171">
        <f t="shared" si="70"/>
        <v>0</v>
      </c>
      <c r="K196" s="171">
        <f t="shared" si="70"/>
        <v>0</v>
      </c>
      <c r="L196" s="171">
        <f t="shared" si="70"/>
        <v>0</v>
      </c>
      <c r="M196" s="171">
        <f t="shared" si="70"/>
        <v>0</v>
      </c>
      <c r="N196" s="171">
        <f t="shared" si="70"/>
        <v>0</v>
      </c>
      <c r="O196" s="162"/>
      <c r="P196" s="162"/>
      <c r="Q196" s="162"/>
      <c r="R196" s="162"/>
      <c r="S196" s="175">
        <v>2034</v>
      </c>
      <c r="T196" s="133">
        <f>HLOOKUP($S196,Variable!$B$15:$AE$16,2,FALSE)</f>
        <v>0.49998876501235517</v>
      </c>
      <c r="U196" s="190">
        <f t="shared" si="71"/>
        <v>0</v>
      </c>
      <c r="V196" s="190">
        <f t="shared" si="72"/>
        <v>0</v>
      </c>
      <c r="W196" s="190">
        <f t="shared" si="73"/>
        <v>0</v>
      </c>
      <c r="X196" s="190">
        <f t="shared" si="74"/>
        <v>0</v>
      </c>
      <c r="Y196" s="190">
        <f t="shared" si="75"/>
        <v>0</v>
      </c>
      <c r="Z196" s="190">
        <f t="shared" si="76"/>
        <v>0</v>
      </c>
      <c r="AB196" s="175">
        <v>2034</v>
      </c>
      <c r="AC196" s="171">
        <f t="shared" si="86"/>
        <v>0</v>
      </c>
      <c r="AD196" s="171">
        <f t="shared" si="77"/>
        <v>0</v>
      </c>
      <c r="AE196" s="171">
        <f t="shared" si="77"/>
        <v>0</v>
      </c>
      <c r="AF196" s="171">
        <f t="shared" si="77"/>
        <v>0</v>
      </c>
      <c r="AG196" s="136">
        <f t="shared" si="77"/>
        <v>0</v>
      </c>
      <c r="AH196" s="171">
        <f t="shared" si="77"/>
        <v>0</v>
      </c>
      <c r="AJ196" s="175">
        <v>2034</v>
      </c>
      <c r="AK196" s="133">
        <f>HLOOKUP($S196,Variable!$B$15:$AE$16,2,FALSE)</f>
        <v>0.49998876501235517</v>
      </c>
      <c r="AL196" s="190">
        <f t="shared" si="78"/>
        <v>0</v>
      </c>
      <c r="AM196" s="190">
        <f t="shared" si="79"/>
        <v>0</v>
      </c>
      <c r="AN196" s="190">
        <f t="shared" si="80"/>
        <v>0</v>
      </c>
      <c r="AO196" s="190">
        <f t="shared" si="81"/>
        <v>0</v>
      </c>
      <c r="AP196" s="190">
        <f t="shared" si="82"/>
        <v>0</v>
      </c>
      <c r="AQ196" s="190">
        <f t="shared" si="83"/>
        <v>0</v>
      </c>
      <c r="AS196" s="175">
        <v>2034</v>
      </c>
      <c r="AT196" s="171">
        <f t="shared" si="87"/>
        <v>0</v>
      </c>
      <c r="AU196" s="171">
        <f t="shared" si="84"/>
        <v>0</v>
      </c>
      <c r="AV196" s="171">
        <f t="shared" si="84"/>
        <v>0</v>
      </c>
      <c r="AW196" s="171">
        <f t="shared" si="84"/>
        <v>0</v>
      </c>
      <c r="AX196" s="136">
        <f t="shared" si="84"/>
        <v>0</v>
      </c>
      <c r="AY196" s="171">
        <f t="shared" si="84"/>
        <v>0</v>
      </c>
      <c r="BA196" s="145">
        <v>2034</v>
      </c>
      <c r="BB196" s="171">
        <f>IF($D$14&lt;&gt;"Yes",0,IF($BA196&lt;$E$14,0,IF($BA196&gt;$J$14,0,VLOOKUP($H$14,Variable!$B$21:$AE$64,'Scenario 5'!$BA196-2015,FALSE))))</f>
        <v>0</v>
      </c>
      <c r="BC196" s="171">
        <f>IF($D$15&lt;&gt;"Yes",0,IF($BA196&lt;$E$15,0,IF($BA196&gt;$J$15,0,VLOOKUP($H$15,Variable!$B$21:$AE$64,'Scenario 5'!$BA196-2015,FALSE))))</f>
        <v>0</v>
      </c>
      <c r="BD196" s="171">
        <f>IF($D$16&lt;&gt;"Yes",0,IF($BA196&lt;$E$16,0,IF($BA196&gt;$J$16,0,VLOOKUP($H$16,Variable!$B$21:$AE$64,'Scenario 5'!$BA196-2015,FALSE))))</f>
        <v>0</v>
      </c>
      <c r="BE196" s="171">
        <f>IF($D$17&lt;&gt;"Yes",0,IF($BA196&lt;$E$17,0,IF($BA196&gt;$J$17,0,VLOOKUP($H$17,Variable!$B$21:$AE$64,'Scenario 5'!$BA196-2015,FALSE))))</f>
        <v>0</v>
      </c>
      <c r="BF196" s="171">
        <f>IF($D$18&lt;&gt;"Yes",0,IF($BA196&lt;$E$18,0,IF($BA196&gt;$J$18,0,VLOOKUP($H$18,Variable!$B$21:$AE$64,'Scenario 5'!$BA196-2015,FALSE))))</f>
        <v>0</v>
      </c>
      <c r="BG196" s="171">
        <f>IF($D$19&lt;&gt;"Yes",0,IF($BA196&lt;$E$19,0,IF($BA196&gt;$J$19,0,VLOOKUP($H$19,Variable!$B$21:$AE$64,'Scenario 5'!$BA196-2015,FALSE))))</f>
        <v>0</v>
      </c>
    </row>
    <row r="197" spans="1:59">
      <c r="A197" s="162"/>
      <c r="B197" s="162"/>
      <c r="C197" s="162"/>
      <c r="D197" s="162"/>
      <c r="E197" s="162"/>
      <c r="F197" s="162"/>
      <c r="G197" s="162"/>
      <c r="H197" s="175">
        <v>2035</v>
      </c>
      <c r="I197" s="171">
        <f t="shared" si="85"/>
        <v>0</v>
      </c>
      <c r="J197" s="171">
        <f t="shared" si="70"/>
        <v>0</v>
      </c>
      <c r="K197" s="171">
        <f t="shared" si="70"/>
        <v>0</v>
      </c>
      <c r="L197" s="171">
        <f t="shared" si="70"/>
        <v>0</v>
      </c>
      <c r="M197" s="171">
        <f t="shared" si="70"/>
        <v>0</v>
      </c>
      <c r="N197" s="171">
        <f t="shared" si="70"/>
        <v>0</v>
      </c>
      <c r="O197" s="162"/>
      <c r="P197" s="162"/>
      <c r="Q197" s="162"/>
      <c r="R197" s="162"/>
      <c r="S197" s="175">
        <v>2035</v>
      </c>
      <c r="T197" s="133">
        <f>HLOOKUP($S197,Variable!$B$15:$AE$16,2,FALSE)</f>
        <v>0.50998854031260221</v>
      </c>
      <c r="U197" s="190">
        <f t="shared" si="71"/>
        <v>0</v>
      </c>
      <c r="V197" s="190">
        <f t="shared" si="72"/>
        <v>0</v>
      </c>
      <c r="W197" s="190">
        <f t="shared" si="73"/>
        <v>0</v>
      </c>
      <c r="X197" s="190">
        <f t="shared" si="74"/>
        <v>0</v>
      </c>
      <c r="Y197" s="190">
        <f t="shared" si="75"/>
        <v>0</v>
      </c>
      <c r="Z197" s="190">
        <f t="shared" si="76"/>
        <v>0</v>
      </c>
      <c r="AB197" s="175">
        <v>2035</v>
      </c>
      <c r="AC197" s="171">
        <f t="shared" si="86"/>
        <v>0</v>
      </c>
      <c r="AD197" s="171">
        <f t="shared" si="77"/>
        <v>0</v>
      </c>
      <c r="AE197" s="171">
        <f t="shared" si="77"/>
        <v>0</v>
      </c>
      <c r="AF197" s="171">
        <f t="shared" si="77"/>
        <v>0</v>
      </c>
      <c r="AG197" s="136">
        <f t="shared" si="77"/>
        <v>0</v>
      </c>
      <c r="AH197" s="171">
        <f t="shared" si="77"/>
        <v>0</v>
      </c>
      <c r="AJ197" s="175">
        <v>2035</v>
      </c>
      <c r="AK197" s="133">
        <f>HLOOKUP($S197,Variable!$B$15:$AE$16,2,FALSE)</f>
        <v>0.50998854031260221</v>
      </c>
      <c r="AL197" s="190">
        <f t="shared" si="78"/>
        <v>0</v>
      </c>
      <c r="AM197" s="190">
        <f t="shared" si="79"/>
        <v>0</v>
      </c>
      <c r="AN197" s="190">
        <f t="shared" si="80"/>
        <v>0</v>
      </c>
      <c r="AO197" s="190">
        <f t="shared" si="81"/>
        <v>0</v>
      </c>
      <c r="AP197" s="190">
        <f t="shared" si="82"/>
        <v>0</v>
      </c>
      <c r="AQ197" s="190">
        <f t="shared" si="83"/>
        <v>0</v>
      </c>
      <c r="AS197" s="175">
        <v>2035</v>
      </c>
      <c r="AT197" s="171">
        <f t="shared" si="87"/>
        <v>0</v>
      </c>
      <c r="AU197" s="171">
        <f t="shared" si="84"/>
        <v>0</v>
      </c>
      <c r="AV197" s="171">
        <f t="shared" si="84"/>
        <v>0</v>
      </c>
      <c r="AW197" s="171">
        <f t="shared" si="84"/>
        <v>0</v>
      </c>
      <c r="AX197" s="136">
        <f t="shared" si="84"/>
        <v>0</v>
      </c>
      <c r="AY197" s="171">
        <f t="shared" si="84"/>
        <v>0</v>
      </c>
      <c r="BA197" s="145">
        <v>2035</v>
      </c>
      <c r="BB197" s="171">
        <f>IF($D$14&lt;&gt;"Yes",0,IF($BA197&lt;$E$14,0,IF($BA197&gt;$J$14,0,VLOOKUP($H$14,Variable!$B$21:$AE$64,'Scenario 5'!$BA197-2015,FALSE))))</f>
        <v>0</v>
      </c>
      <c r="BC197" s="171">
        <f>IF($D$15&lt;&gt;"Yes",0,IF($BA197&lt;$E$15,0,IF($BA197&gt;$J$15,0,VLOOKUP($H$15,Variable!$B$21:$AE$64,'Scenario 5'!$BA197-2015,FALSE))))</f>
        <v>0</v>
      </c>
      <c r="BD197" s="171">
        <f>IF($D$16&lt;&gt;"Yes",0,IF($BA197&lt;$E$16,0,IF($BA197&gt;$J$16,0,VLOOKUP($H$16,Variable!$B$21:$AE$64,'Scenario 5'!$BA197-2015,FALSE))))</f>
        <v>0</v>
      </c>
      <c r="BE197" s="171">
        <f>IF($D$17&lt;&gt;"Yes",0,IF($BA197&lt;$E$17,0,IF($BA197&gt;$J$17,0,VLOOKUP($H$17,Variable!$B$21:$AE$64,'Scenario 5'!$BA197-2015,FALSE))))</f>
        <v>0</v>
      </c>
      <c r="BF197" s="171">
        <f>IF($D$18&lt;&gt;"Yes",0,IF($BA197&lt;$E$18,0,IF($BA197&gt;$J$18,0,VLOOKUP($H$18,Variable!$B$21:$AE$64,'Scenario 5'!$BA197-2015,FALSE))))</f>
        <v>0</v>
      </c>
      <c r="BG197" s="171">
        <f>IF($D$19&lt;&gt;"Yes",0,IF($BA197&lt;$E$19,0,IF($BA197&gt;$J$19,0,VLOOKUP($H$19,Variable!$B$21:$AE$64,'Scenario 5'!$BA197-2015,FALSE))))</f>
        <v>0</v>
      </c>
    </row>
    <row r="198" spans="1:59">
      <c r="A198" s="162"/>
      <c r="B198" s="162"/>
      <c r="C198" s="162"/>
      <c r="D198" s="162"/>
      <c r="E198" s="162"/>
      <c r="F198" s="162"/>
      <c r="G198" s="162"/>
      <c r="H198" s="175">
        <v>2036</v>
      </c>
      <c r="I198" s="171">
        <f t="shared" si="85"/>
        <v>0</v>
      </c>
      <c r="J198" s="171">
        <f t="shared" si="70"/>
        <v>0</v>
      </c>
      <c r="K198" s="171">
        <f t="shared" si="70"/>
        <v>0</v>
      </c>
      <c r="L198" s="171">
        <f t="shared" si="70"/>
        <v>0</v>
      </c>
      <c r="M198" s="171">
        <f t="shared" si="70"/>
        <v>0</v>
      </c>
      <c r="N198" s="171">
        <f t="shared" si="70"/>
        <v>0</v>
      </c>
      <c r="O198" s="162"/>
      <c r="P198" s="162"/>
      <c r="Q198" s="162"/>
      <c r="R198" s="162"/>
      <c r="S198" s="175">
        <v>2036</v>
      </c>
      <c r="T198" s="133">
        <f>HLOOKUP($S198,Variable!$B$15:$AE$16,2,FALSE)</f>
        <v>0.52018831111885433</v>
      </c>
      <c r="U198" s="190">
        <f t="shared" si="71"/>
        <v>0</v>
      </c>
      <c r="V198" s="190">
        <f t="shared" si="72"/>
        <v>0</v>
      </c>
      <c r="W198" s="190">
        <f t="shared" si="73"/>
        <v>0</v>
      </c>
      <c r="X198" s="190">
        <f t="shared" si="74"/>
        <v>0</v>
      </c>
      <c r="Y198" s="190">
        <f t="shared" si="75"/>
        <v>0</v>
      </c>
      <c r="Z198" s="190">
        <f t="shared" si="76"/>
        <v>0</v>
      </c>
      <c r="AB198" s="175">
        <v>2036</v>
      </c>
      <c r="AC198" s="171">
        <f t="shared" si="86"/>
        <v>0</v>
      </c>
      <c r="AD198" s="171">
        <f t="shared" si="77"/>
        <v>0</v>
      </c>
      <c r="AE198" s="171">
        <f t="shared" si="77"/>
        <v>0</v>
      </c>
      <c r="AF198" s="171">
        <f t="shared" si="77"/>
        <v>0</v>
      </c>
      <c r="AG198" s="136">
        <f t="shared" si="77"/>
        <v>0</v>
      </c>
      <c r="AH198" s="171">
        <f t="shared" si="77"/>
        <v>0</v>
      </c>
      <c r="AJ198" s="175">
        <v>2036</v>
      </c>
      <c r="AK198" s="133">
        <f>HLOOKUP($S198,Variable!$B$15:$AE$16,2,FALSE)</f>
        <v>0.52018831111885433</v>
      </c>
      <c r="AL198" s="190">
        <f t="shared" si="78"/>
        <v>0</v>
      </c>
      <c r="AM198" s="190">
        <f t="shared" si="79"/>
        <v>0</v>
      </c>
      <c r="AN198" s="190">
        <f t="shared" si="80"/>
        <v>0</v>
      </c>
      <c r="AO198" s="190">
        <f t="shared" si="81"/>
        <v>0</v>
      </c>
      <c r="AP198" s="190">
        <f t="shared" si="82"/>
        <v>0</v>
      </c>
      <c r="AQ198" s="190">
        <f t="shared" si="83"/>
        <v>0</v>
      </c>
      <c r="AS198" s="175">
        <v>2036</v>
      </c>
      <c r="AT198" s="171">
        <f t="shared" si="87"/>
        <v>0</v>
      </c>
      <c r="AU198" s="171">
        <f t="shared" si="84"/>
        <v>0</v>
      </c>
      <c r="AV198" s="171">
        <f t="shared" si="84"/>
        <v>0</v>
      </c>
      <c r="AW198" s="171">
        <f t="shared" si="84"/>
        <v>0</v>
      </c>
      <c r="AX198" s="136">
        <f t="shared" si="84"/>
        <v>0</v>
      </c>
      <c r="AY198" s="171">
        <f t="shared" si="84"/>
        <v>0</v>
      </c>
      <c r="BA198" s="145">
        <v>2036</v>
      </c>
      <c r="BB198" s="171">
        <f>IF($D$14&lt;&gt;"Yes",0,IF($BA198&lt;$E$14,0,IF($BA198&gt;$J$14,0,VLOOKUP($H$14,Variable!$B$21:$AE$64,'Scenario 5'!$BA198-2015,FALSE))))</f>
        <v>0</v>
      </c>
      <c r="BC198" s="171">
        <f>IF($D$15&lt;&gt;"Yes",0,IF($BA198&lt;$E$15,0,IF($BA198&gt;$J$15,0,VLOOKUP($H$15,Variable!$B$21:$AE$64,'Scenario 5'!$BA198-2015,FALSE))))</f>
        <v>0</v>
      </c>
      <c r="BD198" s="171">
        <f>IF($D$16&lt;&gt;"Yes",0,IF($BA198&lt;$E$16,0,IF($BA198&gt;$J$16,0,VLOOKUP($H$16,Variable!$B$21:$AE$64,'Scenario 5'!$BA198-2015,FALSE))))</f>
        <v>0</v>
      </c>
      <c r="BE198" s="171">
        <f>IF($D$17&lt;&gt;"Yes",0,IF($BA198&lt;$E$17,0,IF($BA198&gt;$J$17,0,VLOOKUP($H$17,Variable!$B$21:$AE$64,'Scenario 5'!$BA198-2015,FALSE))))</f>
        <v>0</v>
      </c>
      <c r="BF198" s="171">
        <f>IF($D$18&lt;&gt;"Yes",0,IF($BA198&lt;$E$18,0,IF($BA198&gt;$J$18,0,VLOOKUP($H$18,Variable!$B$21:$AE$64,'Scenario 5'!$BA198-2015,FALSE))))</f>
        <v>0</v>
      </c>
      <c r="BG198" s="171">
        <f>IF($D$19&lt;&gt;"Yes",0,IF($BA198&lt;$E$19,0,IF($BA198&gt;$J$19,0,VLOOKUP($H$19,Variable!$B$21:$AE$64,'Scenario 5'!$BA198-2015,FALSE))))</f>
        <v>0</v>
      </c>
    </row>
    <row r="199" spans="1:59">
      <c r="A199" s="162"/>
      <c r="B199" s="162"/>
      <c r="C199" s="162"/>
      <c r="D199" s="162"/>
      <c r="E199" s="162"/>
      <c r="F199" s="162"/>
      <c r="G199" s="162"/>
      <c r="H199" s="175">
        <v>2037</v>
      </c>
      <c r="I199" s="171">
        <f t="shared" si="85"/>
        <v>0</v>
      </c>
      <c r="J199" s="171">
        <f t="shared" si="70"/>
        <v>0</v>
      </c>
      <c r="K199" s="171">
        <f t="shared" si="70"/>
        <v>0</v>
      </c>
      <c r="L199" s="171">
        <f t="shared" si="70"/>
        <v>0</v>
      </c>
      <c r="M199" s="171">
        <f t="shared" si="70"/>
        <v>0</v>
      </c>
      <c r="N199" s="171">
        <f t="shared" si="70"/>
        <v>0</v>
      </c>
      <c r="O199" s="162"/>
      <c r="P199" s="162"/>
      <c r="Q199" s="162"/>
      <c r="R199" s="162"/>
      <c r="S199" s="175">
        <v>2037</v>
      </c>
      <c r="T199" s="133">
        <f>HLOOKUP($S199,Variable!$B$15:$AE$16,2,FALSE)</f>
        <v>0.53059207734123137</v>
      </c>
      <c r="U199" s="190">
        <f t="shared" si="71"/>
        <v>0</v>
      </c>
      <c r="V199" s="190">
        <f t="shared" si="72"/>
        <v>0</v>
      </c>
      <c r="W199" s="190">
        <f t="shared" si="73"/>
        <v>0</v>
      </c>
      <c r="X199" s="190">
        <f t="shared" si="74"/>
        <v>0</v>
      </c>
      <c r="Y199" s="190">
        <f t="shared" si="75"/>
        <v>0</v>
      </c>
      <c r="Z199" s="190">
        <f t="shared" si="76"/>
        <v>0</v>
      </c>
      <c r="AB199" s="175">
        <v>2037</v>
      </c>
      <c r="AC199" s="171">
        <f t="shared" si="86"/>
        <v>0</v>
      </c>
      <c r="AD199" s="171">
        <f t="shared" si="77"/>
        <v>0</v>
      </c>
      <c r="AE199" s="171">
        <f t="shared" si="77"/>
        <v>0</v>
      </c>
      <c r="AF199" s="171">
        <f t="shared" si="77"/>
        <v>0</v>
      </c>
      <c r="AG199" s="136">
        <f t="shared" si="77"/>
        <v>0</v>
      </c>
      <c r="AH199" s="171">
        <f t="shared" si="77"/>
        <v>0</v>
      </c>
      <c r="AJ199" s="175">
        <v>2037</v>
      </c>
      <c r="AK199" s="133">
        <f>HLOOKUP($S199,Variable!$B$15:$AE$16,2,FALSE)</f>
        <v>0.53059207734123137</v>
      </c>
      <c r="AL199" s="190">
        <f t="shared" si="78"/>
        <v>0</v>
      </c>
      <c r="AM199" s="190">
        <f t="shared" si="79"/>
        <v>0</v>
      </c>
      <c r="AN199" s="190">
        <f t="shared" si="80"/>
        <v>0</v>
      </c>
      <c r="AO199" s="190">
        <f t="shared" si="81"/>
        <v>0</v>
      </c>
      <c r="AP199" s="190">
        <f t="shared" si="82"/>
        <v>0</v>
      </c>
      <c r="AQ199" s="190">
        <f t="shared" si="83"/>
        <v>0</v>
      </c>
      <c r="AS199" s="175">
        <v>2037</v>
      </c>
      <c r="AT199" s="171">
        <f t="shared" si="87"/>
        <v>0</v>
      </c>
      <c r="AU199" s="171">
        <f t="shared" si="84"/>
        <v>0</v>
      </c>
      <c r="AV199" s="171">
        <f t="shared" si="84"/>
        <v>0</v>
      </c>
      <c r="AW199" s="171">
        <f t="shared" si="84"/>
        <v>0</v>
      </c>
      <c r="AX199" s="136">
        <f t="shared" si="84"/>
        <v>0</v>
      </c>
      <c r="AY199" s="171">
        <f t="shared" si="84"/>
        <v>0</v>
      </c>
      <c r="BA199" s="145">
        <v>2037</v>
      </c>
      <c r="BB199" s="171">
        <f>IF($D$14&lt;&gt;"Yes",0,IF($BA199&lt;$E$14,0,IF($BA199&gt;$J$14,0,VLOOKUP($H$14,Variable!$B$21:$AE$64,'Scenario 5'!$BA199-2015,FALSE))))</f>
        <v>0</v>
      </c>
      <c r="BC199" s="171">
        <f>IF($D$15&lt;&gt;"Yes",0,IF($BA199&lt;$E$15,0,IF($BA199&gt;$J$15,0,VLOOKUP($H$15,Variable!$B$21:$AE$64,'Scenario 5'!$BA199-2015,FALSE))))</f>
        <v>0</v>
      </c>
      <c r="BD199" s="171">
        <f>IF($D$16&lt;&gt;"Yes",0,IF($BA199&lt;$E$16,0,IF($BA199&gt;$J$16,0,VLOOKUP($H$16,Variable!$B$21:$AE$64,'Scenario 5'!$BA199-2015,FALSE))))</f>
        <v>0</v>
      </c>
      <c r="BE199" s="171">
        <f>IF($D$17&lt;&gt;"Yes",0,IF($BA199&lt;$E$17,0,IF($BA199&gt;$J$17,0,VLOOKUP($H$17,Variable!$B$21:$AE$64,'Scenario 5'!$BA199-2015,FALSE))))</f>
        <v>0</v>
      </c>
      <c r="BF199" s="171">
        <f>IF($D$18&lt;&gt;"Yes",0,IF($BA199&lt;$E$18,0,IF($BA199&gt;$J$18,0,VLOOKUP($H$18,Variable!$B$21:$AE$64,'Scenario 5'!$BA199-2015,FALSE))))</f>
        <v>0</v>
      </c>
      <c r="BG199" s="171">
        <f>IF($D$19&lt;&gt;"Yes",0,IF($BA199&lt;$E$19,0,IF($BA199&gt;$J$19,0,VLOOKUP($H$19,Variable!$B$21:$AE$64,'Scenario 5'!$BA199-2015,FALSE))))</f>
        <v>0</v>
      </c>
    </row>
    <row r="200" spans="1:59">
      <c r="A200" s="162"/>
      <c r="B200" s="162"/>
      <c r="C200" s="162"/>
      <c r="D200" s="162"/>
      <c r="E200" s="162"/>
      <c r="F200" s="162"/>
      <c r="G200" s="162"/>
      <c r="H200" s="175">
        <v>2038</v>
      </c>
      <c r="I200" s="171">
        <f t="shared" si="85"/>
        <v>0</v>
      </c>
      <c r="J200" s="171">
        <f t="shared" si="70"/>
        <v>0</v>
      </c>
      <c r="K200" s="171">
        <f t="shared" si="70"/>
        <v>0</v>
      </c>
      <c r="L200" s="171">
        <f t="shared" si="70"/>
        <v>0</v>
      </c>
      <c r="M200" s="171">
        <f t="shared" si="70"/>
        <v>0</v>
      </c>
      <c r="N200" s="171">
        <f t="shared" si="70"/>
        <v>0</v>
      </c>
      <c r="O200" s="162"/>
      <c r="P200" s="162"/>
      <c r="Q200" s="162"/>
      <c r="R200" s="162"/>
      <c r="S200" s="175">
        <v>2038</v>
      </c>
      <c r="T200" s="133">
        <f>HLOOKUP($S200,Variable!$B$15:$AE$16,2,FALSE)</f>
        <v>0.54120391888805597</v>
      </c>
      <c r="U200" s="190">
        <f t="shared" si="71"/>
        <v>0</v>
      </c>
      <c r="V200" s="190">
        <f t="shared" si="72"/>
        <v>0</v>
      </c>
      <c r="W200" s="190">
        <f t="shared" si="73"/>
        <v>0</v>
      </c>
      <c r="X200" s="190">
        <f t="shared" si="74"/>
        <v>0</v>
      </c>
      <c r="Y200" s="190">
        <f t="shared" si="75"/>
        <v>0</v>
      </c>
      <c r="Z200" s="190">
        <f t="shared" si="76"/>
        <v>0</v>
      </c>
      <c r="AB200" s="175">
        <v>2038</v>
      </c>
      <c r="AC200" s="171">
        <f t="shared" si="86"/>
        <v>0</v>
      </c>
      <c r="AD200" s="171">
        <f t="shared" si="77"/>
        <v>0</v>
      </c>
      <c r="AE200" s="171">
        <f t="shared" si="77"/>
        <v>0</v>
      </c>
      <c r="AF200" s="171">
        <f t="shared" si="77"/>
        <v>0</v>
      </c>
      <c r="AG200" s="136">
        <f t="shared" si="77"/>
        <v>0</v>
      </c>
      <c r="AH200" s="171">
        <f t="shared" si="77"/>
        <v>0</v>
      </c>
      <c r="AJ200" s="175">
        <v>2038</v>
      </c>
      <c r="AK200" s="133">
        <f>HLOOKUP($S200,Variable!$B$15:$AE$16,2,FALSE)</f>
        <v>0.54120391888805597</v>
      </c>
      <c r="AL200" s="190">
        <f t="shared" si="78"/>
        <v>0</v>
      </c>
      <c r="AM200" s="190">
        <f t="shared" si="79"/>
        <v>0</v>
      </c>
      <c r="AN200" s="190">
        <f t="shared" si="80"/>
        <v>0</v>
      </c>
      <c r="AO200" s="190">
        <f t="shared" si="81"/>
        <v>0</v>
      </c>
      <c r="AP200" s="190">
        <f t="shared" si="82"/>
        <v>0</v>
      </c>
      <c r="AQ200" s="190">
        <f t="shared" si="83"/>
        <v>0</v>
      </c>
      <c r="AS200" s="175">
        <v>2038</v>
      </c>
      <c r="AT200" s="171">
        <f t="shared" si="87"/>
        <v>0</v>
      </c>
      <c r="AU200" s="171">
        <f t="shared" si="84"/>
        <v>0</v>
      </c>
      <c r="AV200" s="171">
        <f t="shared" si="84"/>
        <v>0</v>
      </c>
      <c r="AW200" s="171">
        <f t="shared" si="84"/>
        <v>0</v>
      </c>
      <c r="AX200" s="136">
        <f t="shared" si="84"/>
        <v>0</v>
      </c>
      <c r="AY200" s="171">
        <f t="shared" si="84"/>
        <v>0</v>
      </c>
      <c r="BA200" s="145">
        <v>2038</v>
      </c>
      <c r="BB200" s="171">
        <f>IF($D$14&lt;&gt;"Yes",0,IF($BA200&lt;$E$14,0,IF($BA200&gt;$J$14,0,VLOOKUP($H$14,Variable!$B$21:$AE$64,'Scenario 5'!$BA200-2015,FALSE))))</f>
        <v>0</v>
      </c>
      <c r="BC200" s="171">
        <f>IF($D$15&lt;&gt;"Yes",0,IF($BA200&lt;$E$15,0,IF($BA200&gt;$J$15,0,VLOOKUP($H$15,Variable!$B$21:$AE$64,'Scenario 5'!$BA200-2015,FALSE))))</f>
        <v>0</v>
      </c>
      <c r="BD200" s="171">
        <f>IF($D$16&lt;&gt;"Yes",0,IF($BA200&lt;$E$16,0,IF($BA200&gt;$J$16,0,VLOOKUP($H$16,Variable!$B$21:$AE$64,'Scenario 5'!$BA200-2015,FALSE))))</f>
        <v>0</v>
      </c>
      <c r="BE200" s="171">
        <f>IF($D$17&lt;&gt;"Yes",0,IF($BA200&lt;$E$17,0,IF($BA200&gt;$J$17,0,VLOOKUP($H$17,Variable!$B$21:$AE$64,'Scenario 5'!$BA200-2015,FALSE))))</f>
        <v>0</v>
      </c>
      <c r="BF200" s="171">
        <f>IF($D$18&lt;&gt;"Yes",0,IF($BA200&lt;$E$18,0,IF($BA200&gt;$J$18,0,VLOOKUP($H$18,Variable!$B$21:$AE$64,'Scenario 5'!$BA200-2015,FALSE))))</f>
        <v>0</v>
      </c>
      <c r="BG200" s="171">
        <f>IF($D$19&lt;&gt;"Yes",0,IF($BA200&lt;$E$19,0,IF($BA200&gt;$J$19,0,VLOOKUP($H$19,Variable!$B$21:$AE$64,'Scenario 5'!$BA200-2015,FALSE))))</f>
        <v>0</v>
      </c>
    </row>
    <row r="201" spans="1:59">
      <c r="A201" s="162"/>
      <c r="B201" s="162"/>
      <c r="C201" s="162"/>
      <c r="D201" s="162"/>
      <c r="E201" s="162"/>
      <c r="F201" s="162"/>
      <c r="G201" s="162"/>
      <c r="H201" s="175">
        <v>2039</v>
      </c>
      <c r="I201" s="171">
        <f t="shared" si="85"/>
        <v>0</v>
      </c>
      <c r="J201" s="171">
        <f t="shared" si="70"/>
        <v>0</v>
      </c>
      <c r="K201" s="171">
        <f t="shared" si="70"/>
        <v>0</v>
      </c>
      <c r="L201" s="171">
        <f t="shared" si="70"/>
        <v>0</v>
      </c>
      <c r="M201" s="171">
        <f t="shared" si="70"/>
        <v>0</v>
      </c>
      <c r="N201" s="171">
        <f t="shared" si="70"/>
        <v>0</v>
      </c>
      <c r="O201" s="162"/>
      <c r="P201" s="162"/>
      <c r="Q201" s="162"/>
      <c r="R201" s="162"/>
      <c r="S201" s="175">
        <v>2039</v>
      </c>
      <c r="T201" s="133">
        <f>HLOOKUP($S201,Variable!$B$15:$AE$16,2,FALSE)</f>
        <v>0.55202799726581708</v>
      </c>
      <c r="U201" s="190">
        <f t="shared" si="71"/>
        <v>0</v>
      </c>
      <c r="V201" s="190">
        <f t="shared" si="72"/>
        <v>0</v>
      </c>
      <c r="W201" s="190">
        <f t="shared" si="73"/>
        <v>0</v>
      </c>
      <c r="X201" s="190">
        <f t="shared" si="74"/>
        <v>0</v>
      </c>
      <c r="Y201" s="190">
        <f t="shared" si="75"/>
        <v>0</v>
      </c>
      <c r="Z201" s="190">
        <f t="shared" si="76"/>
        <v>0</v>
      </c>
      <c r="AB201" s="175">
        <v>2039</v>
      </c>
      <c r="AC201" s="171">
        <f t="shared" si="86"/>
        <v>0</v>
      </c>
      <c r="AD201" s="171">
        <f t="shared" si="77"/>
        <v>0</v>
      </c>
      <c r="AE201" s="171">
        <f t="shared" si="77"/>
        <v>0</v>
      </c>
      <c r="AF201" s="171">
        <f t="shared" si="77"/>
        <v>0</v>
      </c>
      <c r="AG201" s="136">
        <f t="shared" si="77"/>
        <v>0</v>
      </c>
      <c r="AH201" s="171">
        <f t="shared" si="77"/>
        <v>0</v>
      </c>
      <c r="AJ201" s="175">
        <v>2039</v>
      </c>
      <c r="AK201" s="133">
        <f>HLOOKUP($S201,Variable!$B$15:$AE$16,2,FALSE)</f>
        <v>0.55202799726581708</v>
      </c>
      <c r="AL201" s="190">
        <f t="shared" si="78"/>
        <v>0</v>
      </c>
      <c r="AM201" s="190">
        <f t="shared" si="79"/>
        <v>0</v>
      </c>
      <c r="AN201" s="190">
        <f t="shared" si="80"/>
        <v>0</v>
      </c>
      <c r="AO201" s="190">
        <f t="shared" si="81"/>
        <v>0</v>
      </c>
      <c r="AP201" s="190">
        <f t="shared" si="82"/>
        <v>0</v>
      </c>
      <c r="AQ201" s="190">
        <f t="shared" si="83"/>
        <v>0</v>
      </c>
      <c r="AS201" s="175">
        <v>2039</v>
      </c>
      <c r="AT201" s="171">
        <f t="shared" si="87"/>
        <v>0</v>
      </c>
      <c r="AU201" s="171">
        <f t="shared" si="84"/>
        <v>0</v>
      </c>
      <c r="AV201" s="171">
        <f t="shared" si="84"/>
        <v>0</v>
      </c>
      <c r="AW201" s="171">
        <f t="shared" si="84"/>
        <v>0</v>
      </c>
      <c r="AX201" s="136">
        <f t="shared" si="84"/>
        <v>0</v>
      </c>
      <c r="AY201" s="171">
        <f t="shared" si="84"/>
        <v>0</v>
      </c>
      <c r="BA201" s="145">
        <v>2039</v>
      </c>
      <c r="BB201" s="171">
        <f>IF($D$14&lt;&gt;"Yes",0,IF($BA201&lt;$E$14,0,IF($BA201&gt;$J$14,0,VLOOKUP($H$14,Variable!$B$21:$AE$64,'Scenario 5'!$BA201-2015,FALSE))))</f>
        <v>0</v>
      </c>
      <c r="BC201" s="171">
        <f>IF($D$15&lt;&gt;"Yes",0,IF($BA201&lt;$E$15,0,IF($BA201&gt;$J$15,0,VLOOKUP($H$15,Variable!$B$21:$AE$64,'Scenario 5'!$BA201-2015,FALSE))))</f>
        <v>0</v>
      </c>
      <c r="BD201" s="171">
        <f>IF($D$16&lt;&gt;"Yes",0,IF($BA201&lt;$E$16,0,IF($BA201&gt;$J$16,0,VLOOKUP($H$16,Variable!$B$21:$AE$64,'Scenario 5'!$BA201-2015,FALSE))))</f>
        <v>0</v>
      </c>
      <c r="BE201" s="171">
        <f>IF($D$17&lt;&gt;"Yes",0,IF($BA201&lt;$E$17,0,IF($BA201&gt;$J$17,0,VLOOKUP($H$17,Variable!$B$21:$AE$64,'Scenario 5'!$BA201-2015,FALSE))))</f>
        <v>0</v>
      </c>
      <c r="BF201" s="171">
        <f>IF($D$18&lt;&gt;"Yes",0,IF($BA201&lt;$E$18,0,IF($BA201&gt;$J$18,0,VLOOKUP($H$18,Variable!$B$21:$AE$64,'Scenario 5'!$BA201-2015,FALSE))))</f>
        <v>0</v>
      </c>
      <c r="BG201" s="171">
        <f>IF($D$19&lt;&gt;"Yes",0,IF($BA201&lt;$E$19,0,IF($BA201&gt;$J$19,0,VLOOKUP($H$19,Variable!$B$21:$AE$64,'Scenario 5'!$BA201-2015,FALSE))))</f>
        <v>0</v>
      </c>
    </row>
    <row r="202" spans="1:59">
      <c r="A202" s="162"/>
      <c r="B202" s="162"/>
      <c r="C202" s="162"/>
      <c r="D202" s="162"/>
      <c r="E202" s="162"/>
      <c r="F202" s="162"/>
      <c r="G202" s="162"/>
      <c r="H202" s="175">
        <v>2040</v>
      </c>
      <c r="I202" s="171">
        <f t="shared" si="85"/>
        <v>0</v>
      </c>
      <c r="J202" s="171">
        <f t="shared" si="70"/>
        <v>0</v>
      </c>
      <c r="K202" s="171">
        <f t="shared" si="70"/>
        <v>0</v>
      </c>
      <c r="L202" s="171">
        <f t="shared" si="70"/>
        <v>0</v>
      </c>
      <c r="M202" s="171">
        <f t="shared" si="70"/>
        <v>0</v>
      </c>
      <c r="N202" s="171">
        <f t="shared" si="70"/>
        <v>0</v>
      </c>
      <c r="O202" s="162"/>
      <c r="P202" s="162"/>
      <c r="Q202" s="162"/>
      <c r="R202" s="162"/>
      <c r="S202" s="175">
        <v>2040</v>
      </c>
      <c r="T202" s="133">
        <f>HLOOKUP($S202,Variable!$B$15:$AE$16,2,FALSE)</f>
        <v>0.56306855721113358</v>
      </c>
      <c r="U202" s="190">
        <f t="shared" si="71"/>
        <v>0</v>
      </c>
      <c r="V202" s="190">
        <f t="shared" si="72"/>
        <v>0</v>
      </c>
      <c r="W202" s="190">
        <f t="shared" si="73"/>
        <v>0</v>
      </c>
      <c r="X202" s="190">
        <f t="shared" si="74"/>
        <v>0</v>
      </c>
      <c r="Y202" s="190">
        <f t="shared" si="75"/>
        <v>0</v>
      </c>
      <c r="Z202" s="190">
        <f t="shared" si="76"/>
        <v>0</v>
      </c>
      <c r="AB202" s="175">
        <v>2040</v>
      </c>
      <c r="AC202" s="171">
        <f t="shared" si="86"/>
        <v>0</v>
      </c>
      <c r="AD202" s="171">
        <f t="shared" si="77"/>
        <v>0</v>
      </c>
      <c r="AE202" s="171">
        <f t="shared" si="77"/>
        <v>0</v>
      </c>
      <c r="AF202" s="171">
        <f t="shared" si="77"/>
        <v>0</v>
      </c>
      <c r="AG202" s="136">
        <f t="shared" si="77"/>
        <v>0</v>
      </c>
      <c r="AH202" s="171">
        <f t="shared" si="77"/>
        <v>0</v>
      </c>
      <c r="AJ202" s="175">
        <v>2040</v>
      </c>
      <c r="AK202" s="133">
        <f>HLOOKUP($S202,Variable!$B$15:$AE$16,2,FALSE)</f>
        <v>0.56306855721113358</v>
      </c>
      <c r="AL202" s="190">
        <f t="shared" si="78"/>
        <v>0</v>
      </c>
      <c r="AM202" s="190">
        <f t="shared" si="79"/>
        <v>0</v>
      </c>
      <c r="AN202" s="190">
        <f t="shared" si="80"/>
        <v>0</v>
      </c>
      <c r="AO202" s="190">
        <f t="shared" si="81"/>
        <v>0</v>
      </c>
      <c r="AP202" s="190">
        <f t="shared" si="82"/>
        <v>0</v>
      </c>
      <c r="AQ202" s="190">
        <f t="shared" si="83"/>
        <v>0</v>
      </c>
      <c r="AS202" s="175">
        <v>2040</v>
      </c>
      <c r="AT202" s="171">
        <f t="shared" si="87"/>
        <v>0</v>
      </c>
      <c r="AU202" s="171">
        <f t="shared" si="84"/>
        <v>0</v>
      </c>
      <c r="AV202" s="171">
        <f t="shared" si="84"/>
        <v>0</v>
      </c>
      <c r="AW202" s="171">
        <f t="shared" si="84"/>
        <v>0</v>
      </c>
      <c r="AX202" s="136">
        <f t="shared" si="84"/>
        <v>0</v>
      </c>
      <c r="AY202" s="171">
        <f t="shared" si="84"/>
        <v>0</v>
      </c>
      <c r="BA202" s="145">
        <v>2040</v>
      </c>
      <c r="BB202" s="171">
        <f>IF($D$14&lt;&gt;"Yes",0,IF($BA202&lt;$E$14,0,IF($BA202&gt;$J$14,0,VLOOKUP($H$14,Variable!$B$21:$AE$64,'Scenario 5'!$BA202-2015,FALSE))))</f>
        <v>0</v>
      </c>
      <c r="BC202" s="171">
        <f>IF($D$15&lt;&gt;"Yes",0,IF($BA202&lt;$E$15,0,IF($BA202&gt;$J$15,0,VLOOKUP($H$15,Variable!$B$21:$AE$64,'Scenario 5'!$BA202-2015,FALSE))))</f>
        <v>0</v>
      </c>
      <c r="BD202" s="171">
        <f>IF($D$16&lt;&gt;"Yes",0,IF($BA202&lt;$E$16,0,IF($BA202&gt;$J$16,0,VLOOKUP($H$16,Variable!$B$21:$AE$64,'Scenario 5'!$BA202-2015,FALSE))))</f>
        <v>0</v>
      </c>
      <c r="BE202" s="171">
        <f>IF($D$17&lt;&gt;"Yes",0,IF($BA202&lt;$E$17,0,IF($BA202&gt;$J$17,0,VLOOKUP($H$17,Variable!$B$21:$AE$64,'Scenario 5'!$BA202-2015,FALSE))))</f>
        <v>0</v>
      </c>
      <c r="BF202" s="171">
        <f>IF($D$18&lt;&gt;"Yes",0,IF($BA202&lt;$E$18,0,IF($BA202&gt;$J$18,0,VLOOKUP($H$18,Variable!$B$21:$AE$64,'Scenario 5'!$BA202-2015,FALSE))))</f>
        <v>0</v>
      </c>
      <c r="BG202" s="171">
        <f>IF($D$19&lt;&gt;"Yes",0,IF($BA202&lt;$E$19,0,IF($BA202&gt;$J$19,0,VLOOKUP($H$19,Variable!$B$21:$AE$64,'Scenario 5'!$BA202-2015,FALSE))))</f>
        <v>0</v>
      </c>
    </row>
    <row r="203" spans="1:59">
      <c r="A203" s="162"/>
      <c r="B203" s="162"/>
      <c r="C203" s="162"/>
      <c r="D203" s="162"/>
      <c r="E203" s="162"/>
      <c r="F203" s="162"/>
      <c r="G203" s="162"/>
      <c r="H203" s="175">
        <v>2041</v>
      </c>
      <c r="I203" s="171">
        <f t="shared" si="85"/>
        <v>0</v>
      </c>
      <c r="J203" s="171">
        <f t="shared" si="70"/>
        <v>0</v>
      </c>
      <c r="K203" s="171">
        <f t="shared" si="70"/>
        <v>0</v>
      </c>
      <c r="L203" s="171">
        <f t="shared" si="70"/>
        <v>0</v>
      </c>
      <c r="M203" s="171">
        <f t="shared" si="70"/>
        <v>0</v>
      </c>
      <c r="N203" s="171">
        <f t="shared" si="70"/>
        <v>0</v>
      </c>
      <c r="O203" s="162"/>
      <c r="P203" s="162"/>
      <c r="Q203" s="162"/>
      <c r="R203" s="162"/>
      <c r="S203" s="175">
        <v>2041</v>
      </c>
      <c r="T203" s="133">
        <f>HLOOKUP($S203,Variable!$B$15:$AE$16,2,FALSE)</f>
        <v>0.57432992835535612</v>
      </c>
      <c r="U203" s="190">
        <f t="shared" si="71"/>
        <v>0</v>
      </c>
      <c r="V203" s="190">
        <f t="shared" si="72"/>
        <v>0</v>
      </c>
      <c r="W203" s="190">
        <f t="shared" si="73"/>
        <v>0</v>
      </c>
      <c r="X203" s="190">
        <f t="shared" si="74"/>
        <v>0</v>
      </c>
      <c r="Y203" s="190">
        <f t="shared" si="75"/>
        <v>0</v>
      </c>
      <c r="Z203" s="190">
        <f t="shared" si="76"/>
        <v>0</v>
      </c>
      <c r="AB203" s="175">
        <v>2041</v>
      </c>
      <c r="AC203" s="171">
        <f t="shared" si="86"/>
        <v>0</v>
      </c>
      <c r="AD203" s="171">
        <f t="shared" si="77"/>
        <v>0</v>
      </c>
      <c r="AE203" s="171">
        <f t="shared" si="77"/>
        <v>0</v>
      </c>
      <c r="AF203" s="171">
        <f t="shared" si="77"/>
        <v>0</v>
      </c>
      <c r="AG203" s="136">
        <f t="shared" si="77"/>
        <v>0</v>
      </c>
      <c r="AH203" s="171">
        <f t="shared" si="77"/>
        <v>0</v>
      </c>
      <c r="AJ203" s="175">
        <v>2041</v>
      </c>
      <c r="AK203" s="133">
        <f>HLOOKUP($S203,Variable!$B$15:$AE$16,2,FALSE)</f>
        <v>0.57432992835535612</v>
      </c>
      <c r="AL203" s="190">
        <f t="shared" si="78"/>
        <v>0</v>
      </c>
      <c r="AM203" s="190">
        <f t="shared" si="79"/>
        <v>0</v>
      </c>
      <c r="AN203" s="190">
        <f t="shared" si="80"/>
        <v>0</v>
      </c>
      <c r="AO203" s="190">
        <f t="shared" si="81"/>
        <v>0</v>
      </c>
      <c r="AP203" s="190">
        <f t="shared" si="82"/>
        <v>0</v>
      </c>
      <c r="AQ203" s="190">
        <f t="shared" si="83"/>
        <v>0</v>
      </c>
      <c r="AS203" s="175">
        <v>2041</v>
      </c>
      <c r="AT203" s="171">
        <f t="shared" si="87"/>
        <v>0</v>
      </c>
      <c r="AU203" s="171">
        <f t="shared" si="84"/>
        <v>0</v>
      </c>
      <c r="AV203" s="171">
        <f t="shared" si="84"/>
        <v>0</v>
      </c>
      <c r="AW203" s="171">
        <f t="shared" si="84"/>
        <v>0</v>
      </c>
      <c r="AX203" s="136">
        <f t="shared" si="84"/>
        <v>0</v>
      </c>
      <c r="AY203" s="171">
        <f t="shared" si="84"/>
        <v>0</v>
      </c>
      <c r="BA203" s="145">
        <v>2041</v>
      </c>
      <c r="BB203" s="171">
        <f>IF($D$14&lt;&gt;"Yes",0,IF($BA203&lt;$E$14,0,IF($BA203&gt;$J$14,0,VLOOKUP($H$14,Variable!$B$21:$AE$64,'Scenario 5'!$BA203-2015,FALSE))))</f>
        <v>0</v>
      </c>
      <c r="BC203" s="171">
        <f>IF($D$15&lt;&gt;"Yes",0,IF($BA203&lt;$E$15,0,IF($BA203&gt;$J$15,0,VLOOKUP($H$15,Variable!$B$21:$AE$64,'Scenario 5'!$BA203-2015,FALSE))))</f>
        <v>0</v>
      </c>
      <c r="BD203" s="171">
        <f>IF($D$16&lt;&gt;"Yes",0,IF($BA203&lt;$E$16,0,IF($BA203&gt;$J$16,0,VLOOKUP($H$16,Variable!$B$21:$AE$64,'Scenario 5'!$BA203-2015,FALSE))))</f>
        <v>0</v>
      </c>
      <c r="BE203" s="171">
        <f>IF($D$17&lt;&gt;"Yes",0,IF($BA203&lt;$E$17,0,IF($BA203&gt;$J$17,0,VLOOKUP($H$17,Variable!$B$21:$AE$64,'Scenario 5'!$BA203-2015,FALSE))))</f>
        <v>0</v>
      </c>
      <c r="BF203" s="171">
        <f>IF($D$18&lt;&gt;"Yes",0,IF($BA203&lt;$E$18,0,IF($BA203&gt;$J$18,0,VLOOKUP($H$18,Variable!$B$21:$AE$64,'Scenario 5'!$BA203-2015,FALSE))))</f>
        <v>0</v>
      </c>
      <c r="BG203" s="171">
        <f>IF($D$19&lt;&gt;"Yes",0,IF($BA203&lt;$E$19,0,IF($BA203&gt;$J$19,0,VLOOKUP($H$19,Variable!$B$21:$AE$64,'Scenario 5'!$BA203-2015,FALSE))))</f>
        <v>0</v>
      </c>
    </row>
    <row r="204" spans="1:59">
      <c r="A204" s="162"/>
      <c r="B204" s="162"/>
      <c r="C204" s="162"/>
      <c r="D204" s="162"/>
      <c r="E204" s="162"/>
      <c r="F204" s="162"/>
      <c r="G204" s="162"/>
      <c r="H204" s="175">
        <v>2042</v>
      </c>
      <c r="I204" s="171">
        <f t="shared" si="85"/>
        <v>0</v>
      </c>
      <c r="J204" s="171">
        <f t="shared" si="70"/>
        <v>0</v>
      </c>
      <c r="K204" s="171">
        <f t="shared" si="70"/>
        <v>0</v>
      </c>
      <c r="L204" s="171">
        <f t="shared" si="70"/>
        <v>0</v>
      </c>
      <c r="M204" s="171">
        <f t="shared" si="70"/>
        <v>0</v>
      </c>
      <c r="N204" s="171">
        <f t="shared" si="70"/>
        <v>0</v>
      </c>
      <c r="O204" s="162"/>
      <c r="P204" s="162"/>
      <c r="Q204" s="162"/>
      <c r="R204" s="162"/>
      <c r="S204" s="175">
        <v>2042</v>
      </c>
      <c r="T204" s="133">
        <f>HLOOKUP($S204,Variable!$B$15:$AE$16,2,FALSE)</f>
        <v>0.58581652692246322</v>
      </c>
      <c r="U204" s="190">
        <f t="shared" si="71"/>
        <v>0</v>
      </c>
      <c r="V204" s="190">
        <f t="shared" si="72"/>
        <v>0</v>
      </c>
      <c r="W204" s="190">
        <f t="shared" si="73"/>
        <v>0</v>
      </c>
      <c r="X204" s="190">
        <f t="shared" si="74"/>
        <v>0</v>
      </c>
      <c r="Y204" s="190">
        <f t="shared" si="75"/>
        <v>0</v>
      </c>
      <c r="Z204" s="190">
        <f t="shared" si="76"/>
        <v>0</v>
      </c>
      <c r="AB204" s="175">
        <v>2042</v>
      </c>
      <c r="AC204" s="171">
        <f t="shared" si="86"/>
        <v>0</v>
      </c>
      <c r="AD204" s="171">
        <f t="shared" si="77"/>
        <v>0</v>
      </c>
      <c r="AE204" s="171">
        <f t="shared" si="77"/>
        <v>0</v>
      </c>
      <c r="AF204" s="171">
        <f t="shared" si="77"/>
        <v>0</v>
      </c>
      <c r="AG204" s="136">
        <f t="shared" si="77"/>
        <v>0</v>
      </c>
      <c r="AH204" s="171">
        <f t="shared" si="77"/>
        <v>0</v>
      </c>
      <c r="AJ204" s="175">
        <v>2042</v>
      </c>
      <c r="AK204" s="133">
        <f>HLOOKUP($S204,Variable!$B$15:$AE$16,2,FALSE)</f>
        <v>0.58581652692246322</v>
      </c>
      <c r="AL204" s="190">
        <f t="shared" si="78"/>
        <v>0</v>
      </c>
      <c r="AM204" s="190">
        <f t="shared" si="79"/>
        <v>0</v>
      </c>
      <c r="AN204" s="190">
        <f t="shared" si="80"/>
        <v>0</v>
      </c>
      <c r="AO204" s="190">
        <f t="shared" si="81"/>
        <v>0</v>
      </c>
      <c r="AP204" s="190">
        <f t="shared" si="82"/>
        <v>0</v>
      </c>
      <c r="AQ204" s="190">
        <f t="shared" si="83"/>
        <v>0</v>
      </c>
      <c r="AS204" s="175">
        <v>2042</v>
      </c>
      <c r="AT204" s="171">
        <f t="shared" si="87"/>
        <v>0</v>
      </c>
      <c r="AU204" s="171">
        <f t="shared" si="84"/>
        <v>0</v>
      </c>
      <c r="AV204" s="171">
        <f t="shared" si="84"/>
        <v>0</v>
      </c>
      <c r="AW204" s="171">
        <f t="shared" si="84"/>
        <v>0</v>
      </c>
      <c r="AX204" s="136">
        <f t="shared" si="84"/>
        <v>0</v>
      </c>
      <c r="AY204" s="171">
        <f t="shared" si="84"/>
        <v>0</v>
      </c>
      <c r="BA204" s="145">
        <v>2042</v>
      </c>
      <c r="BB204" s="171">
        <f>IF($D$14&lt;&gt;"Yes",0,IF($BA204&lt;$E$14,0,IF($BA204&gt;$J$14,0,VLOOKUP($H$14,Variable!$B$21:$AE$64,'Scenario 5'!$BA204-2015,FALSE))))</f>
        <v>0</v>
      </c>
      <c r="BC204" s="171">
        <f>IF($D$15&lt;&gt;"Yes",0,IF($BA204&lt;$E$15,0,IF($BA204&gt;$J$15,0,VLOOKUP($H$15,Variable!$B$21:$AE$64,'Scenario 5'!$BA204-2015,FALSE))))</f>
        <v>0</v>
      </c>
      <c r="BD204" s="171">
        <f>IF($D$16&lt;&gt;"Yes",0,IF($BA204&lt;$E$16,0,IF($BA204&gt;$J$16,0,VLOOKUP($H$16,Variable!$B$21:$AE$64,'Scenario 5'!$BA204-2015,FALSE))))</f>
        <v>0</v>
      </c>
      <c r="BE204" s="171">
        <f>IF($D$17&lt;&gt;"Yes",0,IF($BA204&lt;$E$17,0,IF($BA204&gt;$J$17,0,VLOOKUP($H$17,Variable!$B$21:$AE$64,'Scenario 5'!$BA204-2015,FALSE))))</f>
        <v>0</v>
      </c>
      <c r="BF204" s="171">
        <f>IF($D$18&lt;&gt;"Yes",0,IF($BA204&lt;$E$18,0,IF($BA204&gt;$J$18,0,VLOOKUP($H$18,Variable!$B$21:$AE$64,'Scenario 5'!$BA204-2015,FALSE))))</f>
        <v>0</v>
      </c>
      <c r="BG204" s="171">
        <f>IF($D$19&lt;&gt;"Yes",0,IF($BA204&lt;$E$19,0,IF($BA204&gt;$J$19,0,VLOOKUP($H$19,Variable!$B$21:$AE$64,'Scenario 5'!$BA204-2015,FALSE))))</f>
        <v>0</v>
      </c>
    </row>
    <row r="205" spans="1:59">
      <c r="A205" s="162"/>
      <c r="B205" s="162"/>
      <c r="C205" s="162"/>
      <c r="D205" s="162"/>
      <c r="E205" s="162"/>
      <c r="F205" s="162"/>
      <c r="G205" s="162"/>
      <c r="H205" s="175">
        <v>2043</v>
      </c>
      <c r="I205" s="171">
        <f t="shared" si="85"/>
        <v>0</v>
      </c>
      <c r="J205" s="171">
        <f t="shared" si="70"/>
        <v>0</v>
      </c>
      <c r="K205" s="171">
        <f t="shared" si="70"/>
        <v>0</v>
      </c>
      <c r="L205" s="171">
        <f t="shared" si="70"/>
        <v>0</v>
      </c>
      <c r="M205" s="171">
        <f t="shared" si="70"/>
        <v>0</v>
      </c>
      <c r="N205" s="171">
        <f t="shared" si="70"/>
        <v>0</v>
      </c>
      <c r="O205" s="162"/>
      <c r="P205" s="162"/>
      <c r="Q205" s="162"/>
      <c r="R205" s="162"/>
      <c r="S205" s="175">
        <v>2043</v>
      </c>
      <c r="T205" s="133">
        <f>HLOOKUP($S205,Variable!$B$15:$AE$16,2,FALSE)</f>
        <v>0.59753285746091256</v>
      </c>
      <c r="U205" s="190">
        <f t="shared" si="71"/>
        <v>0</v>
      </c>
      <c r="V205" s="190">
        <f t="shared" si="72"/>
        <v>0</v>
      </c>
      <c r="W205" s="190">
        <f t="shared" si="73"/>
        <v>0</v>
      </c>
      <c r="X205" s="190">
        <f t="shared" si="74"/>
        <v>0</v>
      </c>
      <c r="Y205" s="190">
        <f t="shared" si="75"/>
        <v>0</v>
      </c>
      <c r="Z205" s="190">
        <f t="shared" si="76"/>
        <v>0</v>
      </c>
      <c r="AB205" s="175">
        <v>2043</v>
      </c>
      <c r="AC205" s="171">
        <f t="shared" si="86"/>
        <v>0</v>
      </c>
      <c r="AD205" s="171">
        <f t="shared" si="77"/>
        <v>0</v>
      </c>
      <c r="AE205" s="171">
        <f t="shared" si="77"/>
        <v>0</v>
      </c>
      <c r="AF205" s="171">
        <f t="shared" si="77"/>
        <v>0</v>
      </c>
      <c r="AG205" s="136">
        <f t="shared" si="77"/>
        <v>0</v>
      </c>
      <c r="AH205" s="171">
        <f t="shared" si="77"/>
        <v>0</v>
      </c>
      <c r="AJ205" s="175">
        <v>2043</v>
      </c>
      <c r="AK205" s="133">
        <f>HLOOKUP($S205,Variable!$B$15:$AE$16,2,FALSE)</f>
        <v>0.59753285746091256</v>
      </c>
      <c r="AL205" s="190">
        <f t="shared" si="78"/>
        <v>0</v>
      </c>
      <c r="AM205" s="190">
        <f t="shared" si="79"/>
        <v>0</v>
      </c>
      <c r="AN205" s="190">
        <f t="shared" si="80"/>
        <v>0</v>
      </c>
      <c r="AO205" s="190">
        <f t="shared" si="81"/>
        <v>0</v>
      </c>
      <c r="AP205" s="190">
        <f t="shared" si="82"/>
        <v>0</v>
      </c>
      <c r="AQ205" s="190">
        <f t="shared" si="83"/>
        <v>0</v>
      </c>
      <c r="AS205" s="175">
        <v>2043</v>
      </c>
      <c r="AT205" s="171">
        <f t="shared" si="87"/>
        <v>0</v>
      </c>
      <c r="AU205" s="171">
        <f t="shared" si="84"/>
        <v>0</v>
      </c>
      <c r="AV205" s="171">
        <f t="shared" si="84"/>
        <v>0</v>
      </c>
      <c r="AW205" s="171">
        <f t="shared" si="84"/>
        <v>0</v>
      </c>
      <c r="AX205" s="136">
        <f t="shared" si="84"/>
        <v>0</v>
      </c>
      <c r="AY205" s="171">
        <f t="shared" si="84"/>
        <v>0</v>
      </c>
      <c r="BA205" s="145">
        <v>2043</v>
      </c>
      <c r="BB205" s="171">
        <f>IF($D$14&lt;&gt;"Yes",0,IF($BA205&lt;$E$14,0,IF($BA205&gt;$J$14,0,VLOOKUP($H$14,Variable!$B$21:$AE$64,'Scenario 5'!$BA205-2015,FALSE))))</f>
        <v>0</v>
      </c>
      <c r="BC205" s="171">
        <f>IF($D$15&lt;&gt;"Yes",0,IF($BA205&lt;$E$15,0,IF($BA205&gt;$J$15,0,VLOOKUP($H$15,Variable!$B$21:$AE$64,'Scenario 5'!$BA205-2015,FALSE))))</f>
        <v>0</v>
      </c>
      <c r="BD205" s="171">
        <f>IF($D$16&lt;&gt;"Yes",0,IF($BA205&lt;$E$16,0,IF($BA205&gt;$J$16,0,VLOOKUP($H$16,Variable!$B$21:$AE$64,'Scenario 5'!$BA205-2015,FALSE))))</f>
        <v>0</v>
      </c>
      <c r="BE205" s="171">
        <f>IF($D$17&lt;&gt;"Yes",0,IF($BA205&lt;$E$17,0,IF($BA205&gt;$J$17,0,VLOOKUP($H$17,Variable!$B$21:$AE$64,'Scenario 5'!$BA205-2015,FALSE))))</f>
        <v>0</v>
      </c>
      <c r="BF205" s="171">
        <f>IF($D$18&lt;&gt;"Yes",0,IF($BA205&lt;$E$18,0,IF($BA205&gt;$J$18,0,VLOOKUP($H$18,Variable!$B$21:$AE$64,'Scenario 5'!$BA205-2015,FALSE))))</f>
        <v>0</v>
      </c>
      <c r="BG205" s="171">
        <f>IF($D$19&lt;&gt;"Yes",0,IF($BA205&lt;$E$19,0,IF($BA205&gt;$J$19,0,VLOOKUP($H$19,Variable!$B$21:$AE$64,'Scenario 5'!$BA205-2015,FALSE))))</f>
        <v>0</v>
      </c>
    </row>
    <row r="206" spans="1:59">
      <c r="A206" s="162"/>
      <c r="B206" s="162"/>
      <c r="C206" s="162"/>
      <c r="D206" s="162"/>
      <c r="E206" s="162"/>
      <c r="F206" s="162"/>
      <c r="G206" s="162"/>
      <c r="H206" s="175">
        <v>2044</v>
      </c>
      <c r="I206" s="171">
        <f t="shared" si="85"/>
        <v>0</v>
      </c>
      <c r="J206" s="171">
        <f t="shared" si="70"/>
        <v>0</v>
      </c>
      <c r="K206" s="171">
        <f t="shared" si="70"/>
        <v>0</v>
      </c>
      <c r="L206" s="171">
        <f t="shared" si="70"/>
        <v>0</v>
      </c>
      <c r="M206" s="171">
        <f t="shared" si="70"/>
        <v>0</v>
      </c>
      <c r="N206" s="171">
        <f t="shared" si="70"/>
        <v>0</v>
      </c>
      <c r="O206" s="162"/>
      <c r="P206" s="162"/>
      <c r="Q206" s="162"/>
      <c r="R206" s="162"/>
      <c r="S206" s="175">
        <v>2044</v>
      </c>
      <c r="T206" s="133">
        <f>HLOOKUP($S206,Variable!$B$15:$AE$16,2,FALSE)</f>
        <v>0.60948351461013084</v>
      </c>
      <c r="U206" s="190">
        <f t="shared" si="71"/>
        <v>0</v>
      </c>
      <c r="V206" s="190">
        <f t="shared" si="72"/>
        <v>0</v>
      </c>
      <c r="W206" s="190">
        <f t="shared" si="73"/>
        <v>0</v>
      </c>
      <c r="X206" s="190">
        <f t="shared" si="74"/>
        <v>0</v>
      </c>
      <c r="Y206" s="190">
        <f t="shared" si="75"/>
        <v>0</v>
      </c>
      <c r="Z206" s="190">
        <f t="shared" si="76"/>
        <v>0</v>
      </c>
      <c r="AB206" s="175">
        <v>2044</v>
      </c>
      <c r="AC206" s="171">
        <f t="shared" si="86"/>
        <v>0</v>
      </c>
      <c r="AD206" s="171">
        <f t="shared" si="77"/>
        <v>0</v>
      </c>
      <c r="AE206" s="171">
        <f t="shared" si="77"/>
        <v>0</v>
      </c>
      <c r="AF206" s="171">
        <f t="shared" si="77"/>
        <v>0</v>
      </c>
      <c r="AG206" s="136">
        <f t="shared" si="77"/>
        <v>0</v>
      </c>
      <c r="AH206" s="171">
        <f t="shared" si="77"/>
        <v>0</v>
      </c>
      <c r="AJ206" s="175">
        <v>2044</v>
      </c>
      <c r="AK206" s="133">
        <f>HLOOKUP($S206,Variable!$B$15:$AE$16,2,FALSE)</f>
        <v>0.60948351461013084</v>
      </c>
      <c r="AL206" s="190">
        <f t="shared" si="78"/>
        <v>0</v>
      </c>
      <c r="AM206" s="190">
        <f t="shared" si="79"/>
        <v>0</v>
      </c>
      <c r="AN206" s="190">
        <f t="shared" si="80"/>
        <v>0</v>
      </c>
      <c r="AO206" s="190">
        <f t="shared" si="81"/>
        <v>0</v>
      </c>
      <c r="AP206" s="190">
        <f t="shared" si="82"/>
        <v>0</v>
      </c>
      <c r="AQ206" s="190">
        <f t="shared" si="83"/>
        <v>0</v>
      </c>
      <c r="AS206" s="175">
        <v>2044</v>
      </c>
      <c r="AT206" s="171">
        <f t="shared" si="87"/>
        <v>0</v>
      </c>
      <c r="AU206" s="171">
        <f t="shared" si="84"/>
        <v>0</v>
      </c>
      <c r="AV206" s="171">
        <f t="shared" si="84"/>
        <v>0</v>
      </c>
      <c r="AW206" s="171">
        <f t="shared" si="84"/>
        <v>0</v>
      </c>
      <c r="AX206" s="136">
        <f t="shared" si="84"/>
        <v>0</v>
      </c>
      <c r="AY206" s="171">
        <f t="shared" si="84"/>
        <v>0</v>
      </c>
      <c r="BA206" s="145">
        <v>2044</v>
      </c>
      <c r="BB206" s="171">
        <f>IF($D$14&lt;&gt;"Yes",0,IF($BA206&lt;$E$14,0,IF($BA206&gt;$J$14,0,VLOOKUP($H$14,Variable!$B$21:$AE$64,'Scenario 5'!$BA206-2015,FALSE))))</f>
        <v>0</v>
      </c>
      <c r="BC206" s="171">
        <f>IF($D$15&lt;&gt;"Yes",0,IF($BA206&lt;$E$15,0,IF($BA206&gt;$J$15,0,VLOOKUP($H$15,Variable!$B$21:$AE$64,'Scenario 5'!$BA206-2015,FALSE))))</f>
        <v>0</v>
      </c>
      <c r="BD206" s="171">
        <f>IF($D$16&lt;&gt;"Yes",0,IF($BA206&lt;$E$16,0,IF($BA206&gt;$J$16,0,VLOOKUP($H$16,Variable!$B$21:$AE$64,'Scenario 5'!$BA206-2015,FALSE))))</f>
        <v>0</v>
      </c>
      <c r="BE206" s="171">
        <f>IF($D$17&lt;&gt;"Yes",0,IF($BA206&lt;$E$17,0,IF($BA206&gt;$J$17,0,VLOOKUP($H$17,Variable!$B$21:$AE$64,'Scenario 5'!$BA206-2015,FALSE))))</f>
        <v>0</v>
      </c>
      <c r="BF206" s="171">
        <f>IF($D$18&lt;&gt;"Yes",0,IF($BA206&lt;$E$18,0,IF($BA206&gt;$J$18,0,VLOOKUP($H$18,Variable!$B$21:$AE$64,'Scenario 5'!$BA206-2015,FALSE))))</f>
        <v>0</v>
      </c>
      <c r="BG206" s="171">
        <f>IF($D$19&lt;&gt;"Yes",0,IF($BA206&lt;$E$19,0,IF($BA206&gt;$J$19,0,VLOOKUP($H$19,Variable!$B$21:$AE$64,'Scenario 5'!$BA206-2015,FALSE))))</f>
        <v>0</v>
      </c>
    </row>
    <row r="207" spans="1:59">
      <c r="A207" s="162"/>
      <c r="B207" s="162"/>
      <c r="C207" s="162"/>
      <c r="D207" s="162"/>
      <c r="E207" s="162"/>
      <c r="F207" s="162"/>
      <c r="G207" s="162"/>
      <c r="H207" s="175">
        <v>2045</v>
      </c>
      <c r="I207" s="171">
        <f t="shared" si="85"/>
        <v>0</v>
      </c>
      <c r="J207" s="171">
        <f t="shared" si="70"/>
        <v>0</v>
      </c>
      <c r="K207" s="171">
        <f t="shared" si="70"/>
        <v>0</v>
      </c>
      <c r="L207" s="171">
        <f t="shared" si="70"/>
        <v>0</v>
      </c>
      <c r="M207" s="171">
        <f t="shared" si="70"/>
        <v>0</v>
      </c>
      <c r="N207" s="171">
        <f t="shared" si="70"/>
        <v>0</v>
      </c>
      <c r="O207" s="162"/>
      <c r="P207" s="162"/>
      <c r="Q207" s="162"/>
      <c r="R207" s="162"/>
      <c r="S207" s="176">
        <v>2045</v>
      </c>
      <c r="T207" s="134">
        <f>HLOOKUP($S207,Variable!$B$15:$AE$16,2,FALSE)</f>
        <v>0.62167318490233348</v>
      </c>
      <c r="U207" s="186">
        <f t="shared" si="71"/>
        <v>0</v>
      </c>
      <c r="V207" s="186">
        <f t="shared" si="72"/>
        <v>0</v>
      </c>
      <c r="W207" s="186">
        <f t="shared" si="73"/>
        <v>0</v>
      </c>
      <c r="X207" s="186">
        <f t="shared" si="74"/>
        <v>0</v>
      </c>
      <c r="Y207" s="186">
        <f t="shared" si="75"/>
        <v>0</v>
      </c>
      <c r="Z207" s="186">
        <f t="shared" si="76"/>
        <v>0</v>
      </c>
      <c r="AB207" s="176">
        <v>2045</v>
      </c>
      <c r="AC207" s="172">
        <f t="shared" si="86"/>
        <v>0</v>
      </c>
      <c r="AD207" s="172">
        <f t="shared" si="77"/>
        <v>0</v>
      </c>
      <c r="AE207" s="172">
        <f t="shared" si="77"/>
        <v>0</v>
      </c>
      <c r="AF207" s="172">
        <f t="shared" si="77"/>
        <v>0</v>
      </c>
      <c r="AG207" s="137">
        <f t="shared" si="77"/>
        <v>0</v>
      </c>
      <c r="AH207" s="172">
        <f t="shared" si="77"/>
        <v>0</v>
      </c>
      <c r="AJ207" s="176">
        <v>2045</v>
      </c>
      <c r="AK207" s="134">
        <f>HLOOKUP($S207,Variable!$B$15:$AE$16,2,FALSE)</f>
        <v>0.62167318490233348</v>
      </c>
      <c r="AL207" s="186">
        <f t="shared" si="78"/>
        <v>0</v>
      </c>
      <c r="AM207" s="186">
        <f t="shared" si="79"/>
        <v>0</v>
      </c>
      <c r="AN207" s="186">
        <f t="shared" si="80"/>
        <v>0</v>
      </c>
      <c r="AO207" s="186">
        <f t="shared" si="81"/>
        <v>0</v>
      </c>
      <c r="AP207" s="186">
        <f t="shared" si="82"/>
        <v>0</v>
      </c>
      <c r="AQ207" s="186">
        <f t="shared" si="83"/>
        <v>0</v>
      </c>
      <c r="AS207" s="176">
        <v>2045</v>
      </c>
      <c r="AT207" s="172">
        <f t="shared" si="87"/>
        <v>0</v>
      </c>
      <c r="AU207" s="172">
        <f t="shared" si="84"/>
        <v>0</v>
      </c>
      <c r="AV207" s="172">
        <f t="shared" si="84"/>
        <v>0</v>
      </c>
      <c r="AW207" s="172">
        <f t="shared" si="84"/>
        <v>0</v>
      </c>
      <c r="AX207" s="137">
        <f t="shared" si="84"/>
        <v>0</v>
      </c>
      <c r="AY207" s="172">
        <f t="shared" si="84"/>
        <v>0</v>
      </c>
      <c r="BA207" s="103">
        <v>2045</v>
      </c>
      <c r="BB207" s="172">
        <f>IF($D$14&lt;&gt;"Yes",0,IF($BA207&lt;$E$14,0,IF($BA207&gt;$J$14,0,VLOOKUP($H$14,Variable!$B$21:$AE$64,'Scenario 5'!$BA207-2015,FALSE))))</f>
        <v>0</v>
      </c>
      <c r="BC207" s="172">
        <f>IF($D$15&lt;&gt;"Yes",0,IF($BA207&lt;$E$15,0,IF($BA207&gt;$J$15,0,VLOOKUP($H$15,Variable!$B$21:$AE$64,'Scenario 5'!$BA207-2015,FALSE))))</f>
        <v>0</v>
      </c>
      <c r="BD207" s="172">
        <f>IF($D$16&lt;&gt;"Yes",0,IF($BA207&lt;$E$16,0,IF($BA207&gt;$J$16,0,VLOOKUP($H$16,Variable!$B$21:$AE$64,'Scenario 5'!$BA207-2015,FALSE))))</f>
        <v>0</v>
      </c>
      <c r="BE207" s="172">
        <f>IF($D$17&lt;&gt;"Yes",0,IF($BA207&lt;$E$17,0,IF($BA207&gt;$J$17,0,VLOOKUP($H$17,Variable!$B$21:$AE$64,'Scenario 5'!$BA207-2015,FALSE))))</f>
        <v>0</v>
      </c>
      <c r="BF207" s="172">
        <f>IF($D$18&lt;&gt;"Yes",0,IF($BA207&lt;$E$18,0,IF($BA207&gt;$J$18,0,VLOOKUP($H$18,Variable!$B$21:$AE$64,'Scenario 5'!$BA207-2015,FALSE))))</f>
        <v>0</v>
      </c>
      <c r="BG207" s="172">
        <f>IF($D$19&lt;&gt;"Yes",0,IF($BA207&lt;$E$19,0,IF($BA207&gt;$J$19,0,VLOOKUP($H$19,Variable!$B$21:$AE$64,'Scenario 5'!$BA207-2015,FALSE))))</f>
        <v>0</v>
      </c>
    </row>
    <row r="208" spans="1:59">
      <c r="H208" s="188" t="s">
        <v>26</v>
      </c>
      <c r="I208" s="187">
        <f t="shared" ref="I208:N208" si="88">SUM(I179:I207)</f>
        <v>12547637.310027845</v>
      </c>
      <c r="J208" s="187">
        <f t="shared" si="88"/>
        <v>14849065.154883869</v>
      </c>
      <c r="K208" s="187">
        <f t="shared" si="88"/>
        <v>15730716.011167698</v>
      </c>
      <c r="L208" s="187">
        <f t="shared" si="88"/>
        <v>5459688.5172390668</v>
      </c>
      <c r="M208" s="187">
        <f t="shared" si="88"/>
        <v>12403734.213347256</v>
      </c>
      <c r="N208" s="187">
        <f t="shared" si="88"/>
        <v>0</v>
      </c>
    </row>
  </sheetData>
  <mergeCells count="20">
    <mergeCell ref="C24:G24"/>
    <mergeCell ref="H4:I4"/>
    <mergeCell ref="J4:K4"/>
    <mergeCell ref="L4:M4"/>
    <mergeCell ref="N4:O4"/>
    <mergeCell ref="C5:G5"/>
    <mergeCell ref="C6:G6"/>
    <mergeCell ref="D12:E12"/>
    <mergeCell ref="F12:G12"/>
    <mergeCell ref="I12:J12"/>
    <mergeCell ref="K12:L12"/>
    <mergeCell ref="M12:N12"/>
    <mergeCell ref="I35:J35"/>
    <mergeCell ref="H41:I41"/>
    <mergeCell ref="C26:G26"/>
    <mergeCell ref="C27:G27"/>
    <mergeCell ref="C28:G28"/>
    <mergeCell ref="C29:G29"/>
    <mergeCell ref="C30:G30"/>
    <mergeCell ref="C35:G35"/>
  </mergeCells>
  <dataValidations count="5">
    <dataValidation type="list" allowBlank="1" showInputMessage="1" showErrorMessage="1" sqref="H14:H19">
      <formula1>Water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D14:D19 F14:F19">
      <formula1>"Yes,No"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whole" operator="greaterThanOrEqual" allowBlank="1" showInputMessage="1" showErrorMessage="1" error="COD Must be 2019 or later." sqref="G14:G19">
      <formula1>2019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BP208"/>
  <sheetViews>
    <sheetView showGridLines="0" tabSelected="1" workbookViewId="0">
      <selection activeCell="C16" sqref="C16"/>
    </sheetView>
  </sheetViews>
  <sheetFormatPr defaultRowHeight="12" outlineLevelCol="1"/>
  <cols>
    <col min="1" max="1" width="2.85546875" style="178" customWidth="1"/>
    <col min="2" max="2" width="5" style="178" customWidth="1"/>
    <col min="3" max="3" width="29" style="178" customWidth="1"/>
    <col min="4" max="7" width="7.140625" style="178" customWidth="1"/>
    <col min="8" max="8" width="10.7109375" style="178" customWidth="1"/>
    <col min="9" max="14" width="11.42578125" style="178" customWidth="1"/>
    <col min="15" max="15" width="10.7109375" style="178" customWidth="1"/>
    <col min="16" max="17" width="2.85546875" style="178" customWidth="1"/>
    <col min="18" max="18" width="39.28515625" style="178" customWidth="1"/>
    <col min="19" max="19" width="9.140625" style="178" customWidth="1" outlineLevel="1"/>
    <col min="20" max="26" width="10.42578125" style="178" customWidth="1" outlineLevel="1"/>
    <col min="27" max="28" width="9.140625" style="178" customWidth="1" outlineLevel="1"/>
    <col min="29" max="34" width="10.42578125" style="178" customWidth="1" outlineLevel="1"/>
    <col min="35" max="36" width="9.140625" style="178" customWidth="1" outlineLevel="1"/>
    <col min="37" max="43" width="10.42578125" style="178" customWidth="1" outlineLevel="1"/>
    <col min="44" max="45" width="9.140625" style="178" customWidth="1" outlineLevel="1"/>
    <col min="46" max="51" width="10.42578125" style="178" customWidth="1" outlineLevel="1"/>
    <col min="52" max="53" width="9.140625" style="178" customWidth="1" outlineLevel="1"/>
    <col min="54" max="59" width="10.42578125" style="178" customWidth="1" outlineLevel="1"/>
    <col min="60" max="61" width="9.140625" style="178" customWidth="1" outlineLevel="1"/>
    <col min="62" max="67" width="10.42578125" style="178" customWidth="1" outlineLevel="1"/>
    <col min="68" max="68" width="9.140625" style="178"/>
    <col min="69" max="16384" width="9.140625" style="162"/>
  </cols>
  <sheetData>
    <row r="1" spans="2:18" ht="12.75">
      <c r="Q1" s="162"/>
      <c r="R1" s="182" t="s">
        <v>48</v>
      </c>
    </row>
    <row r="2" spans="2:18">
      <c r="B2" s="179" t="s">
        <v>392</v>
      </c>
    </row>
    <row r="3" spans="2:18">
      <c r="B3" s="179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163" t="s">
        <v>0</v>
      </c>
      <c r="C5" s="337" t="s">
        <v>113</v>
      </c>
      <c r="D5" s="338"/>
      <c r="E5" s="338"/>
      <c r="F5" s="338"/>
      <c r="G5" s="339"/>
      <c r="H5" s="163" t="s">
        <v>8</v>
      </c>
      <c r="I5" s="163" t="s">
        <v>9</v>
      </c>
      <c r="J5" s="163" t="s">
        <v>8</v>
      </c>
      <c r="K5" s="163" t="s">
        <v>9</v>
      </c>
      <c r="L5" s="163" t="s">
        <v>8</v>
      </c>
      <c r="M5" s="163" t="s">
        <v>9</v>
      </c>
      <c r="N5" s="163" t="s">
        <v>8</v>
      </c>
      <c r="O5" s="163" t="s">
        <v>9</v>
      </c>
    </row>
    <row r="6" spans="2:18">
      <c r="B6" s="191">
        <v>6</v>
      </c>
      <c r="C6" s="340" t="s">
        <v>5</v>
      </c>
      <c r="D6" s="341"/>
      <c r="E6" s="341"/>
      <c r="F6" s="341"/>
      <c r="G6" s="342"/>
      <c r="H6" s="164">
        <f>VLOOKUP($C6,Tables!$A2:$E9,2,FALSE)</f>
        <v>0.84</v>
      </c>
      <c r="I6" s="164">
        <f>VLOOKUP($C6,Tables!$A2:$E9,3,FALSE)</f>
        <v>0.84</v>
      </c>
      <c r="J6" s="164">
        <f>VLOOKUP($C6,Tables!$A2:$F9,4,FALSE)</f>
        <v>0.41</v>
      </c>
      <c r="K6" s="164">
        <f>VLOOKUP($C6,Tables!$A2:$F9,5,FALSE)</f>
        <v>9.0999999999999998E-2</v>
      </c>
      <c r="L6" s="165">
        <f>IF(ISERROR(H6*530*8760),"N/A",H6*530*8760)</f>
        <v>3899952</v>
      </c>
      <c r="M6" s="165">
        <f>IF(ISERROR(I6*530*8760),"N/A",I6*530*8760)</f>
        <v>3899952</v>
      </c>
      <c r="N6" s="165">
        <f>IF(ISERROR(J6*530*8760),"N/A",J6*530*8760)</f>
        <v>1903547.9999999998</v>
      </c>
      <c r="O6" s="165">
        <f>IF(ISERROR(K6*530*8760),"N/A",K6*530*8760)</f>
        <v>422494.8</v>
      </c>
    </row>
    <row r="9" spans="2:18">
      <c r="B9" s="179" t="s">
        <v>396</v>
      </c>
      <c r="H9" s="185"/>
    </row>
    <row r="10" spans="2:18">
      <c r="B10" s="179"/>
      <c r="H10" s="185"/>
    </row>
    <row r="11" spans="2:18">
      <c r="H11" s="162"/>
      <c r="K11" s="181" t="s">
        <v>124</v>
      </c>
      <c r="M11" s="199" t="s">
        <v>236</v>
      </c>
      <c r="N11" s="199"/>
    </row>
    <row r="12" spans="2:18">
      <c r="D12" s="336" t="s">
        <v>230</v>
      </c>
      <c r="E12" s="336"/>
      <c r="F12" s="336" t="s">
        <v>231</v>
      </c>
      <c r="G12" s="336"/>
      <c r="H12" s="162"/>
      <c r="I12" s="337" t="s">
        <v>18</v>
      </c>
      <c r="J12" s="339"/>
      <c r="K12" s="337" t="s">
        <v>36</v>
      </c>
      <c r="L12" s="339"/>
      <c r="M12" s="345" t="s">
        <v>36</v>
      </c>
      <c r="N12" s="346"/>
    </row>
    <row r="13" spans="2:18">
      <c r="B13" s="163" t="s">
        <v>0</v>
      </c>
      <c r="C13" s="163" t="s">
        <v>1</v>
      </c>
      <c r="D13" s="163" t="s">
        <v>367</v>
      </c>
      <c r="E13" s="163" t="s">
        <v>368</v>
      </c>
      <c r="F13" s="163" t="s">
        <v>367</v>
      </c>
      <c r="G13" s="163" t="s">
        <v>368</v>
      </c>
      <c r="H13" s="163" t="s">
        <v>160</v>
      </c>
      <c r="I13" s="163" t="s">
        <v>8</v>
      </c>
      <c r="J13" s="163" t="s">
        <v>9</v>
      </c>
      <c r="K13" s="163" t="s">
        <v>8</v>
      </c>
      <c r="L13" s="163" t="s">
        <v>9</v>
      </c>
      <c r="M13" s="146" t="s">
        <v>8</v>
      </c>
      <c r="N13" s="146" t="s">
        <v>9</v>
      </c>
    </row>
    <row r="14" spans="2:18">
      <c r="B14" s="166">
        <f>B6</f>
        <v>6</v>
      </c>
      <c r="C14" s="168" t="s">
        <v>5</v>
      </c>
      <c r="D14" s="168" t="s">
        <v>235</v>
      </c>
      <c r="E14" s="168"/>
      <c r="F14" s="168" t="s">
        <v>235</v>
      </c>
      <c r="G14" s="168"/>
      <c r="H14" s="192" t="s">
        <v>132</v>
      </c>
      <c r="I14" s="191">
        <v>2026</v>
      </c>
      <c r="J14" s="191">
        <v>2029</v>
      </c>
      <c r="K14" s="191">
        <v>2018</v>
      </c>
      <c r="L14" s="191">
        <v>2018</v>
      </c>
      <c r="M14" s="146">
        <f t="shared" ref="M14:N19" si="0">IF($C14="","",IF(K14="",I14,K14))</f>
        <v>2018</v>
      </c>
      <c r="N14" s="146">
        <f t="shared" si="0"/>
        <v>2018</v>
      </c>
    </row>
    <row r="15" spans="2:18">
      <c r="B15" s="166" t="str">
        <f>CONCATENATE($B$6,"A")</f>
        <v>6A</v>
      </c>
      <c r="C15" s="168" t="s">
        <v>237</v>
      </c>
      <c r="D15" s="168"/>
      <c r="E15" s="168"/>
      <c r="F15" s="168"/>
      <c r="G15" s="168"/>
      <c r="H15" s="192"/>
      <c r="I15" s="191"/>
      <c r="J15" s="191"/>
      <c r="K15" s="191"/>
      <c r="L15" s="191"/>
      <c r="M15" s="146">
        <f t="shared" si="0"/>
        <v>0</v>
      </c>
      <c r="N15" s="146">
        <f t="shared" si="0"/>
        <v>0</v>
      </c>
    </row>
    <row r="16" spans="2:18">
      <c r="B16" s="166" t="str">
        <f>CONCATENATE($B$6,"B")</f>
        <v>6B</v>
      </c>
      <c r="C16" s="168" t="s">
        <v>237</v>
      </c>
      <c r="D16" s="168"/>
      <c r="E16" s="168"/>
      <c r="F16" s="168"/>
      <c r="G16" s="168"/>
      <c r="H16" s="192"/>
      <c r="I16" s="191"/>
      <c r="J16" s="191"/>
      <c r="K16" s="191"/>
      <c r="L16" s="191"/>
      <c r="M16" s="146">
        <f t="shared" si="0"/>
        <v>0</v>
      </c>
      <c r="N16" s="146">
        <f t="shared" si="0"/>
        <v>0</v>
      </c>
    </row>
    <row r="17" spans="2:14">
      <c r="B17" s="166" t="str">
        <f>CONCATENATE($B$6,"C")</f>
        <v>6C</v>
      </c>
      <c r="C17" s="168" t="s">
        <v>237</v>
      </c>
      <c r="D17" s="168"/>
      <c r="E17" s="168"/>
      <c r="F17" s="168"/>
      <c r="G17" s="168"/>
      <c r="H17" s="192"/>
      <c r="I17" s="191"/>
      <c r="J17" s="191"/>
      <c r="K17" s="191"/>
      <c r="L17" s="191"/>
      <c r="M17" s="146">
        <f t="shared" si="0"/>
        <v>0</v>
      </c>
      <c r="N17" s="146">
        <f t="shared" si="0"/>
        <v>0</v>
      </c>
    </row>
    <row r="18" spans="2:14">
      <c r="B18" s="166" t="str">
        <f>CONCATENATE($B$6,"D")</f>
        <v>6D</v>
      </c>
      <c r="C18" s="168" t="s">
        <v>237</v>
      </c>
      <c r="D18" s="168"/>
      <c r="E18" s="168"/>
      <c r="F18" s="168"/>
      <c r="G18" s="168"/>
      <c r="H18" s="192"/>
      <c r="I18" s="191"/>
      <c r="J18" s="191"/>
      <c r="K18" s="191"/>
      <c r="L18" s="191"/>
      <c r="M18" s="146">
        <f t="shared" si="0"/>
        <v>0</v>
      </c>
      <c r="N18" s="146">
        <f t="shared" si="0"/>
        <v>0</v>
      </c>
    </row>
    <row r="19" spans="2:14">
      <c r="B19" s="166" t="str">
        <f>CONCATENATE($B$6,"E")</f>
        <v>6E</v>
      </c>
      <c r="C19" s="168" t="s">
        <v>237</v>
      </c>
      <c r="D19" s="168"/>
      <c r="E19" s="168"/>
      <c r="F19" s="168"/>
      <c r="G19" s="168"/>
      <c r="H19" s="192"/>
      <c r="I19" s="191"/>
      <c r="J19" s="191"/>
      <c r="K19" s="191"/>
      <c r="L19" s="191"/>
      <c r="M19" s="146">
        <f t="shared" si="0"/>
        <v>0</v>
      </c>
      <c r="N19" s="146">
        <f t="shared" si="0"/>
        <v>0</v>
      </c>
    </row>
    <row r="22" spans="2:14">
      <c r="B22" s="179" t="s">
        <v>362</v>
      </c>
    </row>
    <row r="23" spans="2:14">
      <c r="B23" s="179"/>
      <c r="H23" s="180" t="s">
        <v>34</v>
      </c>
    </row>
    <row r="24" spans="2:14">
      <c r="B24" s="179"/>
      <c r="C24" s="333" t="str">
        <f>C6</f>
        <v>Managed Decline</v>
      </c>
      <c r="D24" s="334"/>
      <c r="E24" s="334"/>
      <c r="F24" s="334"/>
      <c r="G24" s="335"/>
      <c r="H24" s="177">
        <f>VLOOKUP(C24,CapX!A:B,2,FALSE)</f>
        <v>8</v>
      </c>
    </row>
    <row r="25" spans="2:14">
      <c r="B25" s="179"/>
    </row>
    <row r="26" spans="2:14">
      <c r="B26" s="181"/>
      <c r="C26" s="337" t="s">
        <v>5</v>
      </c>
      <c r="D26" s="338"/>
      <c r="E26" s="338"/>
      <c r="F26" s="338"/>
      <c r="G26" s="339"/>
      <c r="H26" s="163" t="s">
        <v>35</v>
      </c>
    </row>
    <row r="27" spans="2:14">
      <c r="C27" s="333" t="s">
        <v>30</v>
      </c>
      <c r="D27" s="334"/>
      <c r="E27" s="334"/>
      <c r="F27" s="334"/>
      <c r="G27" s="335"/>
      <c r="H27" s="189">
        <v>0.72499999999999998</v>
      </c>
    </row>
    <row r="28" spans="2:14">
      <c r="C28" s="333" t="s">
        <v>19</v>
      </c>
      <c r="D28" s="334"/>
      <c r="E28" s="334"/>
      <c r="F28" s="334"/>
      <c r="G28" s="335"/>
      <c r="H28" s="189">
        <v>0.48599999999999999</v>
      </c>
    </row>
    <row r="29" spans="2:14">
      <c r="C29" s="333" t="s">
        <v>20</v>
      </c>
      <c r="D29" s="334"/>
      <c r="E29" s="334"/>
      <c r="F29" s="334"/>
      <c r="G29" s="335"/>
      <c r="H29" s="189">
        <v>0.214</v>
      </c>
    </row>
    <row r="30" spans="2:14">
      <c r="C30" s="333" t="s">
        <v>223</v>
      </c>
      <c r="D30" s="334"/>
      <c r="E30" s="334"/>
      <c r="F30" s="334"/>
      <c r="G30" s="335"/>
      <c r="H30" s="195">
        <v>3.9699999999999999E-2</v>
      </c>
    </row>
    <row r="31" spans="2:14">
      <c r="H31" s="184"/>
    </row>
    <row r="32" spans="2:14">
      <c r="B32" s="179" t="s">
        <v>363</v>
      </c>
      <c r="H32" s="184"/>
    </row>
    <row r="33" spans="1:68">
      <c r="H33" s="180"/>
    </row>
    <row r="34" spans="1:68">
      <c r="H34" s="184"/>
    </row>
    <row r="35" spans="1:68">
      <c r="C35" s="333" t="s">
        <v>234</v>
      </c>
      <c r="D35" s="334"/>
      <c r="E35" s="334"/>
      <c r="F35" s="334"/>
      <c r="G35" s="335"/>
      <c r="H35" s="198">
        <v>0.1</v>
      </c>
      <c r="I35" s="344"/>
      <c r="J35" s="344"/>
    </row>
    <row r="36" spans="1:68">
      <c r="H36" s="184"/>
    </row>
    <row r="37" spans="1:68">
      <c r="H37" s="184"/>
    </row>
    <row r="38" spans="1:68">
      <c r="S38" s="181"/>
      <c r="AB38" s="181"/>
      <c r="AJ38" s="181"/>
      <c r="AS38" s="181"/>
      <c r="BA38" s="139"/>
      <c r="BB38" s="140"/>
      <c r="BC38" s="140"/>
      <c r="BD38" s="140"/>
      <c r="BE38" s="140"/>
      <c r="BF38" s="140"/>
      <c r="BG38" s="140"/>
      <c r="BH38" s="140"/>
      <c r="BI38" s="139"/>
      <c r="BJ38" s="140"/>
      <c r="BK38" s="140"/>
      <c r="BL38" s="140"/>
      <c r="BM38" s="140"/>
      <c r="BN38" s="140"/>
      <c r="BO38" s="140"/>
      <c r="BP38" s="140"/>
    </row>
    <row r="39" spans="1:68">
      <c r="R39" s="162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</row>
    <row r="40" spans="1:68">
      <c r="A40" s="162"/>
      <c r="B40" s="167" t="s">
        <v>408</v>
      </c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2"/>
      <c r="S40" s="179" t="s">
        <v>52</v>
      </c>
      <c r="AB40" s="179" t="s">
        <v>53</v>
      </c>
      <c r="AJ40" s="179" t="s">
        <v>54</v>
      </c>
      <c r="AS40" s="179" t="s">
        <v>55</v>
      </c>
      <c r="BA40" s="141"/>
      <c r="BB40" s="140"/>
      <c r="BC40" s="140"/>
      <c r="BD40" s="140"/>
      <c r="BE40" s="140"/>
      <c r="BF40" s="140"/>
      <c r="BG40" s="140"/>
      <c r="BH40" s="140"/>
      <c r="BI40" s="141"/>
      <c r="BJ40" s="140"/>
      <c r="BK40" s="140"/>
      <c r="BL40" s="140"/>
      <c r="BM40" s="140"/>
      <c r="BN40" s="140"/>
      <c r="BO40" s="140"/>
      <c r="BP40" s="140"/>
    </row>
    <row r="41" spans="1:68">
      <c r="A41" s="162"/>
      <c r="B41" s="162"/>
      <c r="C41" s="162"/>
      <c r="D41" s="162"/>
      <c r="E41" s="162"/>
      <c r="F41" s="162"/>
      <c r="G41" s="162"/>
      <c r="H41" s="343"/>
      <c r="I41" s="343"/>
      <c r="J41" s="162"/>
      <c r="K41" s="162"/>
      <c r="L41" s="162"/>
      <c r="M41" s="162"/>
      <c r="N41" s="162"/>
      <c r="O41" s="162"/>
      <c r="P41" s="162"/>
      <c r="Q41" s="162"/>
      <c r="R41" s="162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</row>
    <row r="42" spans="1:68">
      <c r="A42" s="162"/>
      <c r="B42" s="162"/>
      <c r="C42" s="162"/>
      <c r="D42" s="162"/>
      <c r="E42" s="162"/>
      <c r="F42" s="162"/>
      <c r="G42" s="162"/>
      <c r="H42" s="163" t="s">
        <v>33</v>
      </c>
      <c r="I42" s="163">
        <f t="shared" ref="I42:N42" si="1">U42</f>
        <v>6</v>
      </c>
      <c r="J42" s="163" t="str">
        <f t="shared" si="1"/>
        <v>6A</v>
      </c>
      <c r="K42" s="163" t="str">
        <f t="shared" si="1"/>
        <v>6B</v>
      </c>
      <c r="L42" s="163" t="str">
        <f t="shared" si="1"/>
        <v>6C</v>
      </c>
      <c r="M42" s="163" t="str">
        <f t="shared" si="1"/>
        <v>6D</v>
      </c>
      <c r="N42" s="163" t="str">
        <f t="shared" si="1"/>
        <v>6E</v>
      </c>
      <c r="O42" s="162"/>
      <c r="P42" s="162"/>
      <c r="Q42" s="162"/>
      <c r="R42" s="162"/>
      <c r="S42" s="163" t="s">
        <v>33</v>
      </c>
      <c r="T42" s="201" t="s">
        <v>27</v>
      </c>
      <c r="U42" s="163">
        <f t="array" ref="U42:Z42">TRANSPOSE(B14:B19)</f>
        <v>6</v>
      </c>
      <c r="V42" s="163" t="str">
        <v>6A</v>
      </c>
      <c r="W42" s="163" t="str">
        <v>6B</v>
      </c>
      <c r="X42" s="163" t="str">
        <v>6C</v>
      </c>
      <c r="Y42" s="163" t="str">
        <v>6D</v>
      </c>
      <c r="Z42" s="163" t="str">
        <v>6E</v>
      </c>
      <c r="AB42" s="163" t="s">
        <v>33</v>
      </c>
      <c r="AC42" s="163">
        <f>U42</f>
        <v>6</v>
      </c>
      <c r="AD42" s="163" t="str">
        <f t="shared" ref="AD42:AH42" si="2">V42</f>
        <v>6A</v>
      </c>
      <c r="AE42" s="163" t="str">
        <f t="shared" si="2"/>
        <v>6B</v>
      </c>
      <c r="AF42" s="163" t="str">
        <f t="shared" si="2"/>
        <v>6C</v>
      </c>
      <c r="AG42" s="200" t="str">
        <f t="shared" si="2"/>
        <v>6D</v>
      </c>
      <c r="AH42" s="163" t="str">
        <f t="shared" si="2"/>
        <v>6E</v>
      </c>
      <c r="AJ42" s="163" t="s">
        <v>33</v>
      </c>
      <c r="AK42" s="163" t="s">
        <v>27</v>
      </c>
      <c r="AL42" s="163">
        <f>AC42</f>
        <v>6</v>
      </c>
      <c r="AM42" s="163" t="str">
        <f t="shared" ref="AM42:AQ42" si="3">AD42</f>
        <v>6A</v>
      </c>
      <c r="AN42" s="163" t="str">
        <f t="shared" si="3"/>
        <v>6B</v>
      </c>
      <c r="AO42" s="200" t="str">
        <f t="shared" si="3"/>
        <v>6C</v>
      </c>
      <c r="AP42" s="163" t="str">
        <f t="shared" si="3"/>
        <v>6D</v>
      </c>
      <c r="AQ42" s="163" t="str">
        <f t="shared" si="3"/>
        <v>6E</v>
      </c>
      <c r="AS42" s="163" t="s">
        <v>33</v>
      </c>
      <c r="AT42" s="163">
        <f>AL42</f>
        <v>6</v>
      </c>
      <c r="AU42" s="163" t="str">
        <f t="shared" ref="AU42:AY42" si="4">AM42</f>
        <v>6A</v>
      </c>
      <c r="AV42" s="163" t="str">
        <f t="shared" si="4"/>
        <v>6B</v>
      </c>
      <c r="AW42" s="163" t="str">
        <f t="shared" si="4"/>
        <v>6C</v>
      </c>
      <c r="AX42" s="200" t="str">
        <f t="shared" si="4"/>
        <v>6D</v>
      </c>
      <c r="AY42" s="163" t="str">
        <f t="shared" si="4"/>
        <v>6E</v>
      </c>
      <c r="BA42" s="142"/>
      <c r="BB42" s="142"/>
      <c r="BC42" s="142"/>
      <c r="BD42" s="142"/>
      <c r="BE42" s="142"/>
      <c r="BF42" s="142"/>
      <c r="BG42" s="142"/>
      <c r="BH42" s="140"/>
      <c r="BI42" s="142"/>
      <c r="BJ42" s="142"/>
      <c r="BK42" s="142"/>
      <c r="BL42" s="142"/>
      <c r="BM42" s="142"/>
      <c r="BN42" s="142"/>
      <c r="BO42" s="142"/>
      <c r="BP42" s="140"/>
    </row>
    <row r="43" spans="1:68">
      <c r="A43" s="162"/>
      <c r="B43" s="162"/>
      <c r="C43" s="162"/>
      <c r="D43" s="162"/>
      <c r="E43" s="162"/>
      <c r="F43" s="162"/>
      <c r="G43" s="162"/>
      <c r="H43" s="174">
        <v>2017</v>
      </c>
      <c r="I43" s="171">
        <f>AC43+AT43</f>
        <v>18803258.5</v>
      </c>
      <c r="J43" s="171">
        <f t="shared" ref="J43:N71" si="5">AD43+AU43</f>
        <v>0</v>
      </c>
      <c r="K43" s="171">
        <f t="shared" si="5"/>
        <v>0</v>
      </c>
      <c r="L43" s="171">
        <f t="shared" si="5"/>
        <v>0</v>
      </c>
      <c r="M43" s="171">
        <f t="shared" si="5"/>
        <v>0</v>
      </c>
      <c r="N43" s="171">
        <f t="shared" si="5"/>
        <v>0</v>
      </c>
      <c r="O43" s="162"/>
      <c r="P43" s="162"/>
      <c r="Q43" s="162"/>
      <c r="R43" s="162"/>
      <c r="S43" s="174">
        <v>2017</v>
      </c>
      <c r="T43" s="132">
        <f>HLOOKUP($S43,CapX!$A$11:$AP$14,2,FALSE)</f>
        <v>5101701.2424999997</v>
      </c>
      <c r="U43" s="196">
        <f>IF($K$14="",$T43,IF($K$14&gt;$S43,$T43,HLOOKUP($S43-$K$14,CapX!$A$18:$AP$26,$H$24,FALSE)*$T43))</f>
        <v>5101701.2424999997</v>
      </c>
      <c r="V43" s="171">
        <f>IF($K$15="",$T43,IF($K$15&gt;$S43,$T43,HLOOKUP($S43-$K$15,CapX!$A$18:$AP$26,$H$24,FALSE)*$T43))</f>
        <v>5101701.2424999997</v>
      </c>
      <c r="W43" s="171">
        <f>IF($K$16="",$T43,IF($K$16&gt;$S43,$T43,HLOOKUP($S43-$K$16,CapX!$A$18:$AP$26,$H$24,FALSE)*$T43))</f>
        <v>5101701.2424999997</v>
      </c>
      <c r="X43" s="171">
        <f>IF($K$17="",$T43,IF($K$17&gt;$S43,$T43,HLOOKUP($S43-$K$17,CapX!$A$18:$AP$26,$H$24,FALSE)*$T43))</f>
        <v>5101701.2424999997</v>
      </c>
      <c r="Y43" s="171">
        <f>IF($K$18="",$T43,IF($K$18&gt;$S43,$T43,HLOOKUP($S43-$K$18,CapX!$A$18:$AP$26,$H$24,FALSE)*$T43))</f>
        <v>5101701.2424999997</v>
      </c>
      <c r="Z43" s="171">
        <f>IF($K$19="",$T43,IF($K$19&gt;$S43,$T43,HLOOKUP($S43-$K$19,CapX!$A$18:$AP$26,$H$24,FALSE)*$T43))</f>
        <v>5101701.2424999997</v>
      </c>
      <c r="AB43" s="174">
        <v>2017</v>
      </c>
      <c r="AC43" s="171">
        <f t="shared" ref="AC43:AC71" si="6">IF($AB43&gt;$I$14,0,IF($AB43=$I$14,U43*$H$30,IF($AB43+1=$I$14,U43*$H$29,IF($AB43+2=$I$14,U43*$H$28,IF($AB43+3=$I$14,U43*$H$27,U43)))))</f>
        <v>5101701.2424999997</v>
      </c>
      <c r="AD43" s="171">
        <f t="shared" ref="AD43:AD71" si="7">IF($AB43&gt;$I$15,0,IF($AB43=$I$15,U43*$H$30,IF($AB43+1=$I$15,U43*$H$29,IF($AB43+2=$I$15,U43*$H$28,IF($AB43+3=$I$15,U43*$H$27,V43)))))</f>
        <v>0</v>
      </c>
      <c r="AE43" s="171">
        <f t="shared" ref="AE43:AE71" si="8">IF($AB43&gt;$I$16,0,IF($AB43=$I$16,U43*$H$30,IF($AB43+1=$I$16,U43*$H$29,IF($AB43+2=$I$16,U43*$H$28,IF($AB43+3=$I$16,U43*$H$27,W43)))))</f>
        <v>0</v>
      </c>
      <c r="AF43" s="171">
        <f t="shared" ref="AF43:AF71" si="9">IF($AB43&gt;$I$17,0,IF($AB43=$I$17,U43*$H$30,IF($AB43+1=$I$17,U43*$H$29,IF($AB43+2=$I$17,U43*$H$28,IF($AB43+3=$I$17,U43*$H$27,X43)))))</f>
        <v>0</v>
      </c>
      <c r="AG43" s="136">
        <f t="shared" ref="AG43:AG71" si="10">IF($AB43&gt;$I$18,0,IF($AB43=$I$18,U43*$H$30,IF($AB43+1=$I$18,U43*$H$29,IF($AB43+2=$I$18,U43*$H$28,IF($AB43+3=$I$18,U43*$H$27,Y43)))))</f>
        <v>0</v>
      </c>
      <c r="AH43" s="171">
        <f t="shared" ref="AH43:AH71" si="11">IF($AB43&gt;$I$19,0,IF($AB43=$I$19,U43*$H$30,IF($AB43+1=$I$19,U43*$H$29,IF($AB43+2=$I$19,U43*$H$28,IF($AB43+3=$I$19,U43*$H$27,Z43)))))</f>
        <v>0</v>
      </c>
      <c r="AJ43" s="174">
        <v>2017</v>
      </c>
      <c r="AK43" s="171">
        <f>HLOOKUP($S43,CapX!$A$11:$AP$14,3,FALSE)</f>
        <v>13701557.2575</v>
      </c>
      <c r="AL43" s="171">
        <f>IF($L$14="",$AK43,IF($L$14&gt;$AJ43,$AK43,HLOOKUP($AJ43-$L$14,CapX!$A$18:$AP$26,$H$24,FALSE)*$AK43))</f>
        <v>13701557.2575</v>
      </c>
      <c r="AM43" s="171">
        <f>IF($L$15="",$AK43,IF($L$15&gt;$AJ43,$AK43,HLOOKUP($AJ43-$L$15,CapX!$A$18:$AP$26,$H$24,FALSE)*$AK43))</f>
        <v>13701557.2575</v>
      </c>
      <c r="AN43" s="171">
        <f>IF($L$16="",$AK43,IF($L$16&gt;$AJ43,$AK43,HLOOKUP($AJ43-$L$16,CapX!$A$18:$AP$26,$H$24,FALSE)*$AK43))</f>
        <v>13701557.2575</v>
      </c>
      <c r="AO43" s="136">
        <f>IF($L$17="",$AK43,IF($L$17&gt;$AJ43,$AK43,HLOOKUP($AJ43-$L$17,CapX!$A$18:$AP$26,$H$24,FALSE)*$AK43))</f>
        <v>13701557.2575</v>
      </c>
      <c r="AP43" s="171">
        <f>IF($L$18="",$AK43,IF($L$18&gt;$AJ43,$AK43,HLOOKUP($AJ43-$L$18,CapX!$A$18:$AP$26,$H$24,FALSE)*$AK43))</f>
        <v>13701557.2575</v>
      </c>
      <c r="AQ43" s="171">
        <f>IF($L$19="",$AK43,IF($L$19&gt;$AJ43,$AK43,HLOOKUP($AJ43-$L$19,CapX!$A$18:$AP$26,$H$24,FALSE)*$AK43))</f>
        <v>13701557.2575</v>
      </c>
      <c r="AS43" s="174">
        <v>2017</v>
      </c>
      <c r="AT43" s="171">
        <f t="shared" ref="AT43:AT71" si="12">IF($AS43&gt;$J$14,0,IF($AS43=$J$14,AL43*$H$30,IF($AS43+1=$J$14,AL43*$H$29,IF($AS43+2=$J$14,AL43*$H$28,IF($AS43+3=$J$14,AL43*$H$27,AL43)))))</f>
        <v>13701557.2575</v>
      </c>
      <c r="AU43" s="171">
        <f t="shared" ref="AU43:AU71" si="13">IF($AS43&gt;$J$15,0,IF($AS43=$J$15,AM43*$H$30,IF($AS43+1=$J$15,AM43*$H$29,IF($AS43+2=$J$15,AM43*$H$28,IF($AS43+3=$J$15,AM43*$H$27,AM43)))))</f>
        <v>0</v>
      </c>
      <c r="AV43" s="171">
        <f t="shared" ref="AV43:AV71" si="14">IF($AS43&gt;$J$16,0,IF($AS43=$J$16,AN43*$H$30,IF($AS43+1=$J$16,AN43*$H$29,IF($AS43+2=$J$16,AN43*$H$28,IF($AS43+3=$J$16,AN43*$H$27,AN43)))))</f>
        <v>0</v>
      </c>
      <c r="AW43" s="171">
        <f t="shared" ref="AW43:AW71" si="15">IF($AS43&gt;$J$17,0,IF($AS43=$J$17,AO43*$H$30,IF($AS43+1=$J$17,AO43*$H$29,IF($AS43+2=$J$17,AO43*$H$28,IF($AS43+3=$J$17,AO43*$H$27,AO43)))))</f>
        <v>0</v>
      </c>
      <c r="AX43" s="136">
        <f t="shared" ref="AX43:AX71" si="16">IF($AS43&gt;$J$18,0,IF($AS43=$J$18,AP43*$H$30,IF($AS43+1=$J$18,AP43*$H$29,IF($AS43+2=$J$18,AP43*$H$28,IF($AS43+3=$J$18,AP43*$H$27,AP43)))))</f>
        <v>0</v>
      </c>
      <c r="AY43" s="171">
        <f t="shared" ref="AY43:AY71" si="17">IF($AS43&gt;$J$19,0,IF($AS43=$J$19,AQ43*$H$30,IF($AS43+1=$J$19,AQ43*$H$29,IF($AS43+2=$J$19,AQ43*$H$28,IF($AS43+3=$J$19,AQ43*$H$27,AQ43)))))</f>
        <v>0</v>
      </c>
      <c r="BA43" s="135"/>
      <c r="BB43" s="143"/>
      <c r="BC43" s="143"/>
      <c r="BD43" s="143"/>
      <c r="BE43" s="143"/>
      <c r="BF43" s="143"/>
      <c r="BG43" s="143"/>
      <c r="BH43" s="140"/>
      <c r="BI43" s="135"/>
      <c r="BJ43" s="143"/>
      <c r="BK43" s="143"/>
      <c r="BL43" s="143"/>
      <c r="BM43" s="143"/>
      <c r="BN43" s="143"/>
      <c r="BO43" s="143"/>
      <c r="BP43" s="140"/>
    </row>
    <row r="44" spans="1:68">
      <c r="A44" s="162"/>
      <c r="B44" s="162"/>
      <c r="C44" s="162"/>
      <c r="D44" s="162"/>
      <c r="E44" s="162"/>
      <c r="F44" s="162"/>
      <c r="G44" s="162"/>
      <c r="H44" s="175">
        <v>2018</v>
      </c>
      <c r="I44" s="171">
        <f t="shared" ref="I44:I71" si="18">AC44+AT44</f>
        <v>14895085.027199998</v>
      </c>
      <c r="J44" s="171">
        <f t="shared" si="5"/>
        <v>0</v>
      </c>
      <c r="K44" s="171">
        <f t="shared" si="5"/>
        <v>0</v>
      </c>
      <c r="L44" s="171">
        <f t="shared" si="5"/>
        <v>0</v>
      </c>
      <c r="M44" s="171">
        <f t="shared" si="5"/>
        <v>0</v>
      </c>
      <c r="N44" s="171">
        <f t="shared" si="5"/>
        <v>0</v>
      </c>
      <c r="O44" s="162"/>
      <c r="P44" s="162"/>
      <c r="Q44" s="162"/>
      <c r="R44" s="162"/>
      <c r="S44" s="175">
        <v>2018</v>
      </c>
      <c r="T44" s="196">
        <f>HLOOKUP($S44,CapX!$A$11:$AP$14,2,FALSE)</f>
        <v>9138973.3925000001</v>
      </c>
      <c r="U44" s="196">
        <f>IF($K$14="",$T44,IF($K$14&gt;$S44,$T44,HLOOKUP($S44-$K$14,CapX!$A$18:$AP$26,$H$24,FALSE)*$T44))</f>
        <v>8773414.4567999989</v>
      </c>
      <c r="V44" s="171">
        <f>IF($K$15="",$T44,IF($K$15&gt;$S44,$T44,HLOOKUP($S44-$K$15,CapX!$A$18:$AP$26,$H$24,FALSE)*$T44))</f>
        <v>9138973.3925000001</v>
      </c>
      <c r="W44" s="171">
        <f>IF($K$16="",$T44,IF($K$16&gt;$S44,$T44,HLOOKUP($S44-$K$16,CapX!$A$18:$AP$26,$H$24,FALSE)*$T44))</f>
        <v>9138973.3925000001</v>
      </c>
      <c r="X44" s="171">
        <f>IF($K$17="",$T44,IF($K$17&gt;$S44,$T44,HLOOKUP($S44-$K$17,CapX!$A$18:$AP$26,$H$24,FALSE)*$T44))</f>
        <v>9138973.3925000001</v>
      </c>
      <c r="Y44" s="171">
        <f>IF($K$18="",$T44,IF($K$18&gt;$S44,$T44,HLOOKUP($S44-$K$18,CapX!$A$18:$AP$26,$H$24,FALSE)*$T44))</f>
        <v>9138973.3925000001</v>
      </c>
      <c r="Z44" s="171">
        <f>IF($K$19="",$T44,IF($K$19&gt;$S44,$T44,HLOOKUP($S44-$K$19,CapX!$A$18:$AP$26,$H$24,FALSE)*$T44))</f>
        <v>9138973.3925000001</v>
      </c>
      <c r="AB44" s="175">
        <v>2018</v>
      </c>
      <c r="AC44" s="171">
        <f t="shared" si="6"/>
        <v>8773414.4567999989</v>
      </c>
      <c r="AD44" s="171">
        <f t="shared" si="7"/>
        <v>0</v>
      </c>
      <c r="AE44" s="171">
        <f t="shared" si="8"/>
        <v>0</v>
      </c>
      <c r="AF44" s="171">
        <f t="shared" si="9"/>
        <v>0</v>
      </c>
      <c r="AG44" s="136">
        <f t="shared" si="10"/>
        <v>0</v>
      </c>
      <c r="AH44" s="171">
        <f t="shared" si="11"/>
        <v>0</v>
      </c>
      <c r="AJ44" s="175">
        <v>2018</v>
      </c>
      <c r="AK44" s="171">
        <f>HLOOKUP($S44,CapX!$A$11:$AP$14,3,FALSE)</f>
        <v>6376740.1775000002</v>
      </c>
      <c r="AL44" s="171">
        <f>IF($L$14="",$AK44,IF($L$14&gt;$AJ44,$AK44,HLOOKUP($AJ44-$L$14,CapX!$A$18:$AP$26,$H$24,FALSE)*$AK44))</f>
        <v>6121670.5703999996</v>
      </c>
      <c r="AM44" s="171">
        <f>IF($L$15="",$AK44,IF($L$15&gt;$AJ44,$AK44,HLOOKUP($AJ44-$L$15,CapX!$A$18:$AP$26,$H$24,FALSE)*$AK44))</f>
        <v>6376740.1775000002</v>
      </c>
      <c r="AN44" s="171">
        <f>IF($L$16="",$AK44,IF($L$16&gt;$AJ44,$AK44,HLOOKUP($AJ44-$L$16,CapX!$A$18:$AP$26,$H$24,FALSE)*$AK44))</f>
        <v>6376740.1775000002</v>
      </c>
      <c r="AO44" s="136">
        <f>IF($L$17="",$AK44,IF($L$17&gt;$AJ44,$AK44,HLOOKUP($AJ44-$L$17,CapX!$A$18:$AP$26,$H$24,FALSE)*$AK44))</f>
        <v>6376740.1775000002</v>
      </c>
      <c r="AP44" s="171">
        <f>IF($L$18="",$AK44,IF($L$18&gt;$AJ44,$AK44,HLOOKUP($AJ44-$L$18,CapX!$A$18:$AP$26,$H$24,FALSE)*$AK44))</f>
        <v>6376740.1775000002</v>
      </c>
      <c r="AQ44" s="171">
        <f>IF($L$19="",$AK44,IF($L$19&gt;$AJ44,$AK44,HLOOKUP($AJ44-$L$19,CapX!$A$18:$AP$26,$H$24,FALSE)*$AK44))</f>
        <v>6376740.1775000002</v>
      </c>
      <c r="AS44" s="175">
        <v>2018</v>
      </c>
      <c r="AT44" s="171">
        <f t="shared" si="12"/>
        <v>6121670.5703999996</v>
      </c>
      <c r="AU44" s="171">
        <f t="shared" si="13"/>
        <v>0</v>
      </c>
      <c r="AV44" s="171">
        <f t="shared" si="14"/>
        <v>0</v>
      </c>
      <c r="AW44" s="171">
        <f t="shared" si="15"/>
        <v>0</v>
      </c>
      <c r="AX44" s="136">
        <f t="shared" si="16"/>
        <v>0</v>
      </c>
      <c r="AY44" s="171">
        <f t="shared" si="17"/>
        <v>0</v>
      </c>
      <c r="BA44" s="135"/>
      <c r="BB44" s="143"/>
      <c r="BC44" s="143"/>
      <c r="BD44" s="143"/>
      <c r="BE44" s="143"/>
      <c r="BF44" s="143"/>
      <c r="BG44" s="143"/>
      <c r="BH44" s="140"/>
      <c r="BI44" s="135"/>
      <c r="BJ44" s="143"/>
      <c r="BK44" s="143"/>
      <c r="BL44" s="143"/>
      <c r="BM44" s="143"/>
      <c r="BN44" s="143"/>
      <c r="BO44" s="143"/>
      <c r="BP44" s="140"/>
    </row>
    <row r="45" spans="1:68">
      <c r="A45" s="162"/>
      <c r="B45" s="162"/>
      <c r="C45" s="162"/>
      <c r="D45" s="162"/>
      <c r="E45" s="162"/>
      <c r="F45" s="162"/>
      <c r="G45" s="162"/>
      <c r="H45" s="175">
        <v>2019</v>
      </c>
      <c r="I45" s="171">
        <f t="shared" si="18"/>
        <v>9734552.7210000008</v>
      </c>
      <c r="J45" s="171">
        <f t="shared" si="5"/>
        <v>0</v>
      </c>
      <c r="K45" s="171">
        <f t="shared" si="5"/>
        <v>0</v>
      </c>
      <c r="L45" s="171">
        <f t="shared" si="5"/>
        <v>0</v>
      </c>
      <c r="M45" s="171">
        <f t="shared" si="5"/>
        <v>0</v>
      </c>
      <c r="N45" s="171">
        <f t="shared" si="5"/>
        <v>0</v>
      </c>
      <c r="O45" s="162"/>
      <c r="P45" s="162"/>
      <c r="Q45" s="162"/>
      <c r="R45" s="162"/>
      <c r="S45" s="175">
        <v>2019</v>
      </c>
      <c r="T45" s="196">
        <f>HLOOKUP($S45,CapX!$A$11:$AP$14,2,FALSE)</f>
        <v>3802341.1675</v>
      </c>
      <c r="U45" s="196">
        <f>IF($K$14="",$T45,IF($K$14&gt;$S45,$T45,HLOOKUP($S45-$K$14,CapX!$A$18:$AP$26,$H$24,FALSE)*$T45))</f>
        <v>3574200.6974499999</v>
      </c>
      <c r="V45" s="171">
        <f>IF($K$15="",$T45,IF($K$15&gt;$S45,$T45,HLOOKUP($S45-$K$15,CapX!$A$18:$AP$26,$H$24,FALSE)*$T45))</f>
        <v>3802341.1675</v>
      </c>
      <c r="W45" s="171">
        <f>IF($K$16="",$T45,IF($K$16&gt;$S45,$T45,HLOOKUP($S45-$K$16,CapX!$A$18:$AP$26,$H$24,FALSE)*$T45))</f>
        <v>3802341.1675</v>
      </c>
      <c r="X45" s="171">
        <f>IF($K$17="",$T45,IF($K$17&gt;$S45,$T45,HLOOKUP($S45-$K$17,CapX!$A$18:$AP$26,$H$24,FALSE)*$T45))</f>
        <v>3802341.1675</v>
      </c>
      <c r="Y45" s="171">
        <f>IF($K$18="",$T45,IF($K$18&gt;$S45,$T45,HLOOKUP($S45-$K$18,CapX!$A$18:$AP$26,$H$24,FALSE)*$T45))</f>
        <v>3802341.1675</v>
      </c>
      <c r="Z45" s="171">
        <f>IF($K$19="",$T45,IF($K$19&gt;$S45,$T45,HLOOKUP($S45-$K$19,CapX!$A$18:$AP$26,$H$24,FALSE)*$T45))</f>
        <v>3802341.1675</v>
      </c>
      <c r="AB45" s="175">
        <v>2019</v>
      </c>
      <c r="AC45" s="171">
        <f t="shared" si="6"/>
        <v>3574200.6974499999</v>
      </c>
      <c r="AD45" s="171">
        <f t="shared" si="7"/>
        <v>0</v>
      </c>
      <c r="AE45" s="171">
        <f t="shared" si="8"/>
        <v>0</v>
      </c>
      <c r="AF45" s="171">
        <f t="shared" si="9"/>
        <v>0</v>
      </c>
      <c r="AG45" s="136">
        <f t="shared" si="10"/>
        <v>0</v>
      </c>
      <c r="AH45" s="171">
        <f t="shared" si="11"/>
        <v>0</v>
      </c>
      <c r="AJ45" s="175">
        <v>2019</v>
      </c>
      <c r="AK45" s="171">
        <f>HLOOKUP($S45,CapX!$A$11:$AP$14,3,FALSE)</f>
        <v>6553565.9824999999</v>
      </c>
      <c r="AL45" s="171">
        <f>IF($L$14="",$AK45,IF($L$14&gt;$AJ45,$AK45,HLOOKUP($AJ45-$L$14,CapX!$A$18:$AP$26,$H$24,FALSE)*$AK45))</f>
        <v>6160352.02355</v>
      </c>
      <c r="AM45" s="171">
        <f>IF($L$15="",$AK45,IF($L$15&gt;$AJ45,$AK45,HLOOKUP($AJ45-$L$15,CapX!$A$18:$AP$26,$H$24,FALSE)*$AK45))</f>
        <v>6553565.9824999999</v>
      </c>
      <c r="AN45" s="171">
        <f>IF($L$16="",$AK45,IF($L$16&gt;$AJ45,$AK45,HLOOKUP($AJ45-$L$16,CapX!$A$18:$AP$26,$H$24,FALSE)*$AK45))</f>
        <v>6553565.9824999999</v>
      </c>
      <c r="AO45" s="136">
        <f>IF($L$17="",$AK45,IF($L$17&gt;$AJ45,$AK45,HLOOKUP($AJ45-$L$17,CapX!$A$18:$AP$26,$H$24,FALSE)*$AK45))</f>
        <v>6553565.9824999999</v>
      </c>
      <c r="AP45" s="171">
        <f>IF($L$18="",$AK45,IF($L$18&gt;$AJ45,$AK45,HLOOKUP($AJ45-$L$18,CapX!$A$18:$AP$26,$H$24,FALSE)*$AK45))</f>
        <v>6553565.9824999999</v>
      </c>
      <c r="AQ45" s="171">
        <f>IF($L$19="",$AK45,IF($L$19&gt;$AJ45,$AK45,HLOOKUP($AJ45-$L$19,CapX!$A$18:$AP$26,$H$24,FALSE)*$AK45))</f>
        <v>6553565.9824999999</v>
      </c>
      <c r="AS45" s="175">
        <v>2019</v>
      </c>
      <c r="AT45" s="171">
        <f t="shared" si="12"/>
        <v>6160352.02355</v>
      </c>
      <c r="AU45" s="171">
        <f t="shared" si="13"/>
        <v>0</v>
      </c>
      <c r="AV45" s="171">
        <f t="shared" si="14"/>
        <v>0</v>
      </c>
      <c r="AW45" s="171">
        <f t="shared" si="15"/>
        <v>0</v>
      </c>
      <c r="AX45" s="136">
        <f t="shared" si="16"/>
        <v>0</v>
      </c>
      <c r="AY45" s="171">
        <f t="shared" si="17"/>
        <v>0</v>
      </c>
      <c r="BA45" s="135"/>
      <c r="BB45" s="143"/>
      <c r="BC45" s="143"/>
      <c r="BD45" s="143"/>
      <c r="BE45" s="143"/>
      <c r="BF45" s="143"/>
      <c r="BG45" s="143"/>
      <c r="BH45" s="140"/>
      <c r="BI45" s="135"/>
      <c r="BJ45" s="143"/>
      <c r="BK45" s="143"/>
      <c r="BL45" s="143"/>
      <c r="BM45" s="143"/>
      <c r="BN45" s="143"/>
      <c r="BO45" s="143"/>
      <c r="BP45" s="140"/>
    </row>
    <row r="46" spans="1:68">
      <c r="A46" s="162"/>
      <c r="B46" s="162"/>
      <c r="C46" s="162"/>
      <c r="D46" s="162"/>
      <c r="E46" s="162"/>
      <c r="F46" s="162"/>
      <c r="G46" s="162"/>
      <c r="H46" s="175">
        <v>2020</v>
      </c>
      <c r="I46" s="171">
        <f t="shared" si="18"/>
        <v>15020746.569000002</v>
      </c>
      <c r="J46" s="171">
        <f t="shared" si="5"/>
        <v>0</v>
      </c>
      <c r="K46" s="171">
        <f t="shared" si="5"/>
        <v>0</v>
      </c>
      <c r="L46" s="171">
        <f t="shared" si="5"/>
        <v>0</v>
      </c>
      <c r="M46" s="171">
        <f t="shared" si="5"/>
        <v>0</v>
      </c>
      <c r="N46" s="171">
        <f t="shared" si="5"/>
        <v>0</v>
      </c>
      <c r="O46" s="162"/>
      <c r="P46" s="162"/>
      <c r="Q46" s="162"/>
      <c r="R46" s="162"/>
      <c r="S46" s="175">
        <v>2020</v>
      </c>
      <c r="T46" s="196">
        <f>HLOOKUP($S46,CapX!$A$11:$AP$14,2,FALSE)</f>
        <v>6163918.9424999999</v>
      </c>
      <c r="U46" s="196">
        <f>IF($K$14="",$T46,IF($K$14&gt;$S46,$T46,HLOOKUP($S46-$K$14,CapX!$A$18:$AP$26,$H$24,FALSE)*$T46))</f>
        <v>5547527.04825</v>
      </c>
      <c r="V46" s="171">
        <f>IF($K$15="",$T46,IF($K$15&gt;$S46,$T46,HLOOKUP($S46-$K$15,CapX!$A$18:$AP$26,$H$24,FALSE)*$T46))</f>
        <v>6163918.9424999999</v>
      </c>
      <c r="W46" s="171">
        <f>IF($K$16="",$T46,IF($K$16&gt;$S46,$T46,HLOOKUP($S46-$K$16,CapX!$A$18:$AP$26,$H$24,FALSE)*$T46))</f>
        <v>6163918.9424999999</v>
      </c>
      <c r="X46" s="171">
        <f>IF($K$17="",$T46,IF($K$17&gt;$S46,$T46,HLOOKUP($S46-$K$17,CapX!$A$18:$AP$26,$H$24,FALSE)*$T46))</f>
        <v>6163918.9424999999</v>
      </c>
      <c r="Y46" s="171">
        <f>IF($K$18="",$T46,IF($K$18&gt;$S46,$T46,HLOOKUP($S46-$K$18,CapX!$A$18:$AP$26,$H$24,FALSE)*$T46))</f>
        <v>6163918.9424999999</v>
      </c>
      <c r="Z46" s="171">
        <f>IF($K$19="",$T46,IF($K$19&gt;$S46,$T46,HLOOKUP($S46-$K$19,CapX!$A$18:$AP$26,$H$24,FALSE)*$T46))</f>
        <v>6163918.9424999999</v>
      </c>
      <c r="AB46" s="175">
        <v>2020</v>
      </c>
      <c r="AC46" s="171">
        <f t="shared" si="6"/>
        <v>5547527.04825</v>
      </c>
      <c r="AD46" s="171">
        <f t="shared" si="7"/>
        <v>0</v>
      </c>
      <c r="AE46" s="171">
        <f t="shared" si="8"/>
        <v>0</v>
      </c>
      <c r="AF46" s="171">
        <f t="shared" si="9"/>
        <v>0</v>
      </c>
      <c r="AG46" s="136">
        <f t="shared" si="10"/>
        <v>0</v>
      </c>
      <c r="AH46" s="171">
        <f t="shared" si="11"/>
        <v>0</v>
      </c>
      <c r="AJ46" s="175">
        <v>2020</v>
      </c>
      <c r="AK46" s="171">
        <f>HLOOKUP($S46,CapX!$A$11:$AP$14,3,FALSE)</f>
        <v>10525799.467500001</v>
      </c>
      <c r="AL46" s="171">
        <f>IF($L$14="",$AK46,IF($L$14&gt;$AJ46,$AK46,HLOOKUP($AJ46-$L$14,CapX!$A$18:$AP$26,$H$24,FALSE)*$AK46))</f>
        <v>9473219.5207500011</v>
      </c>
      <c r="AM46" s="171">
        <f>IF($L$15="",$AK46,IF($L$15&gt;$AJ46,$AK46,HLOOKUP($AJ46-$L$15,CapX!$A$18:$AP$26,$H$24,FALSE)*$AK46))</f>
        <v>10525799.467500001</v>
      </c>
      <c r="AN46" s="171">
        <f>IF($L$16="",$AK46,IF($L$16&gt;$AJ46,$AK46,HLOOKUP($AJ46-$L$16,CapX!$A$18:$AP$26,$H$24,FALSE)*$AK46))</f>
        <v>10525799.467500001</v>
      </c>
      <c r="AO46" s="136">
        <f>IF($L$17="",$AK46,IF($L$17&gt;$AJ46,$AK46,HLOOKUP($AJ46-$L$17,CapX!$A$18:$AP$26,$H$24,FALSE)*$AK46))</f>
        <v>10525799.467500001</v>
      </c>
      <c r="AP46" s="171">
        <f>IF($L$18="",$AK46,IF($L$18&gt;$AJ46,$AK46,HLOOKUP($AJ46-$L$18,CapX!$A$18:$AP$26,$H$24,FALSE)*$AK46))</f>
        <v>10525799.467500001</v>
      </c>
      <c r="AQ46" s="171">
        <f>IF($L$19="",$AK46,IF($L$19&gt;$AJ46,$AK46,HLOOKUP($AJ46-$L$19,CapX!$A$18:$AP$26,$H$24,FALSE)*$AK46))</f>
        <v>10525799.467500001</v>
      </c>
      <c r="AS46" s="175">
        <v>2020</v>
      </c>
      <c r="AT46" s="171">
        <f t="shared" si="12"/>
        <v>9473219.5207500011</v>
      </c>
      <c r="AU46" s="171">
        <f t="shared" si="13"/>
        <v>0</v>
      </c>
      <c r="AV46" s="171">
        <f t="shared" si="14"/>
        <v>0</v>
      </c>
      <c r="AW46" s="171">
        <f t="shared" si="15"/>
        <v>0</v>
      </c>
      <c r="AX46" s="136">
        <f t="shared" si="16"/>
        <v>0</v>
      </c>
      <c r="AY46" s="171">
        <f t="shared" si="17"/>
        <v>0</v>
      </c>
      <c r="BA46" s="202"/>
      <c r="BB46" s="138"/>
      <c r="BC46" s="138"/>
      <c r="BD46" s="138"/>
      <c r="BE46" s="138"/>
      <c r="BF46" s="138"/>
      <c r="BG46" s="138"/>
      <c r="BI46" s="202"/>
      <c r="BJ46" s="138"/>
      <c r="BK46" s="138"/>
      <c r="BL46" s="138"/>
      <c r="BM46" s="138"/>
      <c r="BN46" s="138"/>
      <c r="BO46" s="138"/>
    </row>
    <row r="47" spans="1:68">
      <c r="A47" s="162"/>
      <c r="B47" s="162"/>
      <c r="C47" s="162"/>
      <c r="D47" s="162"/>
      <c r="E47" s="162"/>
      <c r="F47" s="162"/>
      <c r="G47" s="162"/>
      <c r="H47" s="175">
        <v>2021</v>
      </c>
      <c r="I47" s="171">
        <f t="shared" si="18"/>
        <v>12549413.018676311</v>
      </c>
      <c r="J47" s="171">
        <f t="shared" si="5"/>
        <v>0</v>
      </c>
      <c r="K47" s="171">
        <f t="shared" si="5"/>
        <v>0</v>
      </c>
      <c r="L47" s="171">
        <f t="shared" si="5"/>
        <v>0</v>
      </c>
      <c r="M47" s="171">
        <f t="shared" si="5"/>
        <v>0</v>
      </c>
      <c r="N47" s="171">
        <f t="shared" si="5"/>
        <v>0</v>
      </c>
      <c r="O47" s="162"/>
      <c r="P47" s="162"/>
      <c r="Q47" s="162"/>
      <c r="R47" s="162"/>
      <c r="S47" s="175">
        <v>2021</v>
      </c>
      <c r="T47" s="196">
        <f>HLOOKUP($S47,CapX!$A$11:$AP$14,2,FALSE)</f>
        <v>10631803.235945571</v>
      </c>
      <c r="U47" s="196">
        <f>IF($K$14="",$T47,IF($K$14&gt;$S47,$T47,HLOOKUP($S47-$K$14,CapX!$A$18:$AP$26,$H$24,FALSE)*$T47))</f>
        <v>9037032.7505537346</v>
      </c>
      <c r="V47" s="171">
        <f>IF($K$15="",$T47,IF($K$15&gt;$S47,$T47,HLOOKUP($S47-$K$15,CapX!$A$18:$AP$26,$H$24,FALSE)*$T47))</f>
        <v>10631803.235945571</v>
      </c>
      <c r="W47" s="171">
        <f>IF($K$16="",$T47,IF($K$16&gt;$S47,$T47,HLOOKUP($S47-$K$16,CapX!$A$18:$AP$26,$H$24,FALSE)*$T47))</f>
        <v>10631803.235945571</v>
      </c>
      <c r="X47" s="171">
        <f>IF($K$17="",$T47,IF($K$17&gt;$S47,$T47,HLOOKUP($S47-$K$17,CapX!$A$18:$AP$26,$H$24,FALSE)*$T47))</f>
        <v>10631803.235945571</v>
      </c>
      <c r="Y47" s="171">
        <f>IF($K$18="",$T47,IF($K$18&gt;$S47,$T47,HLOOKUP($S47-$K$18,CapX!$A$18:$AP$26,$H$24,FALSE)*$T47))</f>
        <v>10631803.235945571</v>
      </c>
      <c r="Z47" s="171">
        <f>IF($K$19="",$T47,IF($K$19&gt;$S47,$T47,HLOOKUP($S47-$K$19,CapX!$A$18:$AP$26,$H$24,FALSE)*$T47))</f>
        <v>10631803.235945571</v>
      </c>
      <c r="AB47" s="175">
        <v>2021</v>
      </c>
      <c r="AC47" s="171">
        <f t="shared" si="6"/>
        <v>9037032.7505537346</v>
      </c>
      <c r="AD47" s="171">
        <f t="shared" si="7"/>
        <v>0</v>
      </c>
      <c r="AE47" s="171">
        <f t="shared" si="8"/>
        <v>0</v>
      </c>
      <c r="AF47" s="171">
        <f t="shared" si="9"/>
        <v>0</v>
      </c>
      <c r="AG47" s="136">
        <f t="shared" si="10"/>
        <v>0</v>
      </c>
      <c r="AH47" s="171">
        <f t="shared" si="11"/>
        <v>0</v>
      </c>
      <c r="AJ47" s="175">
        <v>2021</v>
      </c>
      <c r="AK47" s="171">
        <f>HLOOKUP($S47,CapX!$A$11:$AP$14,3,FALSE)</f>
        <v>4132212.0801442079</v>
      </c>
      <c r="AL47" s="171">
        <f>IF($L$14="",$AK47,IF($L$14&gt;$AJ47,$AK47,HLOOKUP($AJ47-$L$14,CapX!$A$18:$AP$26,$H$24,FALSE)*$AK47))</f>
        <v>3512380.2681225766</v>
      </c>
      <c r="AM47" s="171">
        <f>IF($L$15="",$AK47,IF($L$15&gt;$AJ47,$AK47,HLOOKUP($AJ47-$L$15,CapX!$A$18:$AP$26,$H$24,FALSE)*$AK47))</f>
        <v>4132212.0801442079</v>
      </c>
      <c r="AN47" s="171">
        <f>IF($L$16="",$AK47,IF($L$16&gt;$AJ47,$AK47,HLOOKUP($AJ47-$L$16,CapX!$A$18:$AP$26,$H$24,FALSE)*$AK47))</f>
        <v>4132212.0801442079</v>
      </c>
      <c r="AO47" s="136">
        <f>IF($L$17="",$AK47,IF($L$17&gt;$AJ47,$AK47,HLOOKUP($AJ47-$L$17,CapX!$A$18:$AP$26,$H$24,FALSE)*$AK47))</f>
        <v>4132212.0801442079</v>
      </c>
      <c r="AP47" s="171">
        <f>IF($L$18="",$AK47,IF($L$18&gt;$AJ47,$AK47,HLOOKUP($AJ47-$L$18,CapX!$A$18:$AP$26,$H$24,FALSE)*$AK47))</f>
        <v>4132212.0801442079</v>
      </c>
      <c r="AQ47" s="171">
        <f>IF($L$19="",$AK47,IF($L$19&gt;$AJ47,$AK47,HLOOKUP($AJ47-$L$19,CapX!$A$18:$AP$26,$H$24,FALSE)*$AK47))</f>
        <v>4132212.0801442079</v>
      </c>
      <c r="AS47" s="175">
        <v>2021</v>
      </c>
      <c r="AT47" s="171">
        <f t="shared" si="12"/>
        <v>3512380.2681225766</v>
      </c>
      <c r="AU47" s="171">
        <f t="shared" si="13"/>
        <v>0</v>
      </c>
      <c r="AV47" s="171">
        <f t="shared" si="14"/>
        <v>0</v>
      </c>
      <c r="AW47" s="171">
        <f t="shared" si="15"/>
        <v>0</v>
      </c>
      <c r="AX47" s="136">
        <f t="shared" si="16"/>
        <v>0</v>
      </c>
      <c r="AY47" s="171">
        <f t="shared" si="17"/>
        <v>0</v>
      </c>
      <c r="BA47" s="202"/>
      <c r="BB47" s="138"/>
      <c r="BC47" s="138"/>
      <c r="BD47" s="138"/>
      <c r="BE47" s="138"/>
      <c r="BF47" s="138"/>
      <c r="BG47" s="138"/>
      <c r="BI47" s="202"/>
      <c r="BJ47" s="138"/>
      <c r="BK47" s="138"/>
      <c r="BL47" s="138"/>
      <c r="BM47" s="138"/>
      <c r="BN47" s="138"/>
      <c r="BO47" s="138"/>
    </row>
    <row r="48" spans="1:68">
      <c r="A48" s="162"/>
      <c r="B48" s="162"/>
      <c r="C48" s="162"/>
      <c r="D48" s="162"/>
      <c r="E48" s="162"/>
      <c r="F48" s="162"/>
      <c r="G48" s="162"/>
      <c r="H48" s="175">
        <v>2022</v>
      </c>
      <c r="I48" s="171">
        <f t="shared" si="18"/>
        <v>8188457.2071336005</v>
      </c>
      <c r="J48" s="171">
        <f t="shared" si="5"/>
        <v>0</v>
      </c>
      <c r="K48" s="171">
        <f t="shared" si="5"/>
        <v>0</v>
      </c>
      <c r="L48" s="171">
        <f t="shared" si="5"/>
        <v>0</v>
      </c>
      <c r="M48" s="171">
        <f t="shared" si="5"/>
        <v>0</v>
      </c>
      <c r="N48" s="171">
        <f t="shared" si="5"/>
        <v>0</v>
      </c>
      <c r="O48" s="162"/>
      <c r="P48" s="162"/>
      <c r="Q48" s="162"/>
      <c r="R48" s="162"/>
      <c r="S48" s="175">
        <v>2022</v>
      </c>
      <c r="T48" s="196">
        <f>HLOOKUP($S48,CapX!$A$11:$AP$14,2,FALSE)</f>
        <v>3955955.7506670002</v>
      </c>
      <c r="U48" s="196">
        <f>IF($K$14="",$T48,IF($K$14&gt;$S48,$T48,HLOOKUP($S48-$K$14,CapX!$A$18:$AP$26,$H$24,FALSE)*$T48))</f>
        <v>3006526.3705069204</v>
      </c>
      <c r="V48" s="171">
        <f>IF($K$15="",$T48,IF($K$15&gt;$S48,$T48,HLOOKUP($S48-$K$15,CapX!$A$18:$AP$26,$H$24,FALSE)*$T48))</f>
        <v>3955955.7506670002</v>
      </c>
      <c r="W48" s="171">
        <f>IF($K$16="",$T48,IF($K$16&gt;$S48,$T48,HLOOKUP($S48-$K$16,CapX!$A$18:$AP$26,$H$24,FALSE)*$T48))</f>
        <v>3955955.7506670002</v>
      </c>
      <c r="X48" s="171">
        <f>IF($K$17="",$T48,IF($K$17&gt;$S48,$T48,HLOOKUP($S48-$K$17,CapX!$A$18:$AP$26,$H$24,FALSE)*$T48))</f>
        <v>3955955.7506670002</v>
      </c>
      <c r="Y48" s="171">
        <f>IF($K$18="",$T48,IF($K$18&gt;$S48,$T48,HLOOKUP($S48-$K$18,CapX!$A$18:$AP$26,$H$24,FALSE)*$T48))</f>
        <v>3955955.7506670002</v>
      </c>
      <c r="Z48" s="171">
        <f>IF($K$19="",$T48,IF($K$19&gt;$S48,$T48,HLOOKUP($S48-$K$19,CapX!$A$18:$AP$26,$H$24,FALSE)*$T48))</f>
        <v>3955955.7506670002</v>
      </c>
      <c r="AB48" s="175">
        <v>2022</v>
      </c>
      <c r="AC48" s="171">
        <f t="shared" si="6"/>
        <v>3006526.3705069204</v>
      </c>
      <c r="AD48" s="171">
        <f t="shared" si="7"/>
        <v>0</v>
      </c>
      <c r="AE48" s="171">
        <f t="shared" si="8"/>
        <v>0</v>
      </c>
      <c r="AF48" s="171">
        <f t="shared" si="9"/>
        <v>0</v>
      </c>
      <c r="AG48" s="136">
        <f t="shared" si="10"/>
        <v>0</v>
      </c>
      <c r="AH48" s="171">
        <f t="shared" si="11"/>
        <v>0</v>
      </c>
      <c r="AJ48" s="175">
        <v>2022</v>
      </c>
      <c r="AK48" s="171">
        <f>HLOOKUP($S48,CapX!$A$11:$AP$14,3,FALSE)</f>
        <v>6818330.0481929993</v>
      </c>
      <c r="AL48" s="171">
        <f>IF($L$14="",$AK48,IF($L$14&gt;$AJ48,$AK48,HLOOKUP($AJ48-$L$14,CapX!$A$18:$AP$26,$H$24,FALSE)*$AK48))</f>
        <v>5181930.8366266796</v>
      </c>
      <c r="AM48" s="171">
        <f>IF($L$15="",$AK48,IF($L$15&gt;$AJ48,$AK48,HLOOKUP($AJ48-$L$15,CapX!$A$18:$AP$26,$H$24,FALSE)*$AK48))</f>
        <v>6818330.0481929993</v>
      </c>
      <c r="AN48" s="171">
        <f>IF($L$16="",$AK48,IF($L$16&gt;$AJ48,$AK48,HLOOKUP($AJ48-$L$16,CapX!$A$18:$AP$26,$H$24,FALSE)*$AK48))</f>
        <v>6818330.0481929993</v>
      </c>
      <c r="AO48" s="136">
        <f>IF($L$17="",$AK48,IF($L$17&gt;$AJ48,$AK48,HLOOKUP($AJ48-$L$17,CapX!$A$18:$AP$26,$H$24,FALSE)*$AK48))</f>
        <v>6818330.0481929993</v>
      </c>
      <c r="AP48" s="171">
        <f>IF($L$18="",$AK48,IF($L$18&gt;$AJ48,$AK48,HLOOKUP($AJ48-$L$18,CapX!$A$18:$AP$26,$H$24,FALSE)*$AK48))</f>
        <v>6818330.0481929993</v>
      </c>
      <c r="AQ48" s="171">
        <f>IF($L$19="",$AK48,IF($L$19&gt;$AJ48,$AK48,HLOOKUP($AJ48-$L$19,CapX!$A$18:$AP$26,$H$24,FALSE)*$AK48))</f>
        <v>6818330.0481929993</v>
      </c>
      <c r="AS48" s="175">
        <v>2022</v>
      </c>
      <c r="AT48" s="171">
        <f t="shared" si="12"/>
        <v>5181930.8366266796</v>
      </c>
      <c r="AU48" s="171">
        <f t="shared" si="13"/>
        <v>0</v>
      </c>
      <c r="AV48" s="171">
        <f t="shared" si="14"/>
        <v>0</v>
      </c>
      <c r="AW48" s="171">
        <f t="shared" si="15"/>
        <v>0</v>
      </c>
      <c r="AX48" s="136">
        <f t="shared" si="16"/>
        <v>0</v>
      </c>
      <c r="AY48" s="171">
        <f t="shared" si="17"/>
        <v>0</v>
      </c>
      <c r="BA48" s="202"/>
      <c r="BB48" s="138"/>
      <c r="BC48" s="138"/>
      <c r="BD48" s="138"/>
      <c r="BE48" s="138"/>
      <c r="BF48" s="138"/>
      <c r="BG48" s="138"/>
      <c r="BI48" s="202"/>
      <c r="BJ48" s="138"/>
      <c r="BK48" s="138"/>
      <c r="BL48" s="138"/>
      <c r="BM48" s="138"/>
      <c r="BN48" s="138"/>
      <c r="BO48" s="138"/>
    </row>
    <row r="49" spans="1:67">
      <c r="A49" s="162"/>
      <c r="B49" s="162"/>
      <c r="C49" s="162"/>
      <c r="D49" s="162"/>
      <c r="E49" s="162"/>
      <c r="F49" s="162"/>
      <c r="G49" s="162"/>
      <c r="H49" s="175">
        <v>2023</v>
      </c>
      <c r="I49" s="171">
        <f t="shared" si="18"/>
        <v>11856322.380695246</v>
      </c>
      <c r="J49" s="171">
        <f t="shared" si="5"/>
        <v>0</v>
      </c>
      <c r="K49" s="171">
        <f t="shared" si="5"/>
        <v>0</v>
      </c>
      <c r="L49" s="171">
        <f t="shared" si="5"/>
        <v>0</v>
      </c>
      <c r="M49" s="171">
        <f t="shared" si="5"/>
        <v>0</v>
      </c>
      <c r="N49" s="171">
        <f t="shared" si="5"/>
        <v>0</v>
      </c>
      <c r="O49" s="162"/>
      <c r="P49" s="162"/>
      <c r="Q49" s="162"/>
      <c r="R49" s="162"/>
      <c r="S49" s="175">
        <v>2023</v>
      </c>
      <c r="T49" s="196">
        <f>HLOOKUP($S49,CapX!$A$11:$AP$14,2,FALSE)</f>
        <v>6412941.2677769996</v>
      </c>
      <c r="U49" s="196">
        <f>IF($K$14="",$T49,IF($K$14&gt;$S49,$T49,HLOOKUP($S49-$K$14,CapX!$A$18:$AP$26,$H$24,FALSE)*$T49))</f>
        <v>4873835.3635105202</v>
      </c>
      <c r="V49" s="171">
        <f>IF($K$15="",$T49,IF($K$15&gt;$S49,$T49,HLOOKUP($S49-$K$15,CapX!$A$18:$AP$26,$H$24,FALSE)*$T49))</f>
        <v>6412941.2677769996</v>
      </c>
      <c r="W49" s="171">
        <f>IF($K$16="",$T49,IF($K$16&gt;$S49,$T49,HLOOKUP($S49-$K$16,CapX!$A$18:$AP$26,$H$24,FALSE)*$T49))</f>
        <v>6412941.2677769996</v>
      </c>
      <c r="X49" s="171">
        <f>IF($K$17="",$T49,IF($K$17&gt;$S49,$T49,HLOOKUP($S49-$K$17,CapX!$A$18:$AP$26,$H$24,FALSE)*$T49))</f>
        <v>6412941.2677769996</v>
      </c>
      <c r="Y49" s="171">
        <f>IF($K$18="",$T49,IF($K$18&gt;$S49,$T49,HLOOKUP($S49-$K$18,CapX!$A$18:$AP$26,$H$24,FALSE)*$T49))</f>
        <v>6412941.2677769996</v>
      </c>
      <c r="Z49" s="171">
        <f>IF($K$19="",$T49,IF($K$19&gt;$S49,$T49,HLOOKUP($S49-$K$19,CapX!$A$18:$AP$26,$H$24,FALSE)*$T49))</f>
        <v>6412941.2677769996</v>
      </c>
      <c r="AB49" s="175">
        <v>2023</v>
      </c>
      <c r="AC49" s="171">
        <f t="shared" si="6"/>
        <v>3533530.6385451271</v>
      </c>
      <c r="AD49" s="171">
        <f t="shared" si="7"/>
        <v>0</v>
      </c>
      <c r="AE49" s="171">
        <f t="shared" si="8"/>
        <v>0</v>
      </c>
      <c r="AF49" s="171">
        <f t="shared" si="9"/>
        <v>0</v>
      </c>
      <c r="AG49" s="136">
        <f t="shared" si="10"/>
        <v>0</v>
      </c>
      <c r="AH49" s="171">
        <f t="shared" si="11"/>
        <v>0</v>
      </c>
      <c r="AJ49" s="175">
        <v>2023</v>
      </c>
      <c r="AK49" s="171">
        <f>HLOOKUP($S49,CapX!$A$11:$AP$14,3,FALSE)</f>
        <v>10951041.765986999</v>
      </c>
      <c r="AL49" s="171">
        <f>IF($L$14="",$AK49,IF($L$14&gt;$AJ49,$AK49,HLOOKUP($AJ49-$L$14,CapX!$A$18:$AP$26,$H$24,FALSE)*$AK49))</f>
        <v>8322791.7421501195</v>
      </c>
      <c r="AM49" s="171">
        <f>IF($L$15="",$AK49,IF($L$15&gt;$AJ49,$AK49,HLOOKUP($AJ49-$L$15,CapX!$A$18:$AP$26,$H$24,FALSE)*$AK49))</f>
        <v>10951041.765986999</v>
      </c>
      <c r="AN49" s="171">
        <f>IF($L$16="",$AK49,IF($L$16&gt;$AJ49,$AK49,HLOOKUP($AJ49-$L$16,CapX!$A$18:$AP$26,$H$24,FALSE)*$AK49))</f>
        <v>10951041.765986999</v>
      </c>
      <c r="AO49" s="136">
        <f>IF($L$17="",$AK49,IF($L$17&gt;$AJ49,$AK49,HLOOKUP($AJ49-$L$17,CapX!$A$18:$AP$26,$H$24,FALSE)*$AK49))</f>
        <v>10951041.765986999</v>
      </c>
      <c r="AP49" s="171">
        <f>IF($L$18="",$AK49,IF($L$18&gt;$AJ49,$AK49,HLOOKUP($AJ49-$L$18,CapX!$A$18:$AP$26,$H$24,FALSE)*$AK49))</f>
        <v>10951041.765986999</v>
      </c>
      <c r="AQ49" s="171">
        <f>IF($L$19="",$AK49,IF($L$19&gt;$AJ49,$AK49,HLOOKUP($AJ49-$L$19,CapX!$A$18:$AP$26,$H$24,FALSE)*$AK49))</f>
        <v>10951041.765986999</v>
      </c>
      <c r="AS49" s="175">
        <v>2023</v>
      </c>
      <c r="AT49" s="171">
        <f t="shared" si="12"/>
        <v>8322791.7421501195</v>
      </c>
      <c r="AU49" s="171">
        <f t="shared" si="13"/>
        <v>0</v>
      </c>
      <c r="AV49" s="171">
        <f t="shared" si="14"/>
        <v>0</v>
      </c>
      <c r="AW49" s="171">
        <f t="shared" si="15"/>
        <v>0</v>
      </c>
      <c r="AX49" s="136">
        <f t="shared" si="16"/>
        <v>0</v>
      </c>
      <c r="AY49" s="171">
        <f t="shared" si="17"/>
        <v>0</v>
      </c>
      <c r="BA49" s="202"/>
      <c r="BB49" s="138"/>
      <c r="BC49" s="138"/>
      <c r="BD49" s="138"/>
      <c r="BE49" s="138"/>
      <c r="BF49" s="138"/>
      <c r="BG49" s="138"/>
      <c r="BI49" s="202"/>
      <c r="BJ49" s="138"/>
      <c r="BK49" s="138"/>
      <c r="BL49" s="138"/>
      <c r="BM49" s="138"/>
      <c r="BN49" s="138"/>
      <c r="BO49" s="138"/>
    </row>
    <row r="50" spans="1:67">
      <c r="A50" s="162"/>
      <c r="B50" s="162"/>
      <c r="C50" s="162"/>
      <c r="D50" s="162"/>
      <c r="E50" s="162"/>
      <c r="F50" s="162"/>
      <c r="G50" s="162"/>
      <c r="H50" s="175">
        <v>2024</v>
      </c>
      <c r="I50" s="171">
        <f t="shared" si="18"/>
        <v>7256219.1737305727</v>
      </c>
      <c r="J50" s="171">
        <f t="shared" si="5"/>
        <v>0</v>
      </c>
      <c r="K50" s="171">
        <f t="shared" si="5"/>
        <v>0</v>
      </c>
      <c r="L50" s="171">
        <f t="shared" si="5"/>
        <v>0</v>
      </c>
      <c r="M50" s="171">
        <f t="shared" si="5"/>
        <v>0</v>
      </c>
      <c r="N50" s="171">
        <f t="shared" si="5"/>
        <v>0</v>
      </c>
      <c r="O50" s="162"/>
      <c r="P50" s="162"/>
      <c r="Q50" s="162"/>
      <c r="R50" s="162"/>
      <c r="S50" s="175">
        <v>2024</v>
      </c>
      <c r="T50" s="196">
        <f>HLOOKUP($S50,CapX!$A$11:$AP$14,2,FALSE)</f>
        <v>11061328.086677773</v>
      </c>
      <c r="U50" s="196">
        <f>IF($K$14="",$T50,IF($K$14&gt;$S50,$T50,HLOOKUP($S50-$K$14,CapX!$A$18:$AP$26,$H$24,FALSE)*$T50))</f>
        <v>8295996.0650083292</v>
      </c>
      <c r="V50" s="171">
        <f>IF($K$15="",$T50,IF($K$15&gt;$S50,$T50,HLOOKUP($S50-$K$15,CapX!$A$18:$AP$26,$H$24,FALSE)*$T50))</f>
        <v>11061328.086677773</v>
      </c>
      <c r="W50" s="171">
        <f>IF($K$16="",$T50,IF($K$16&gt;$S50,$T50,HLOOKUP($S50-$K$16,CapX!$A$18:$AP$26,$H$24,FALSE)*$T50))</f>
        <v>11061328.086677773</v>
      </c>
      <c r="X50" s="171">
        <f>IF($K$17="",$T50,IF($K$17&gt;$S50,$T50,HLOOKUP($S50-$K$17,CapX!$A$18:$AP$26,$H$24,FALSE)*$T50))</f>
        <v>11061328.086677773</v>
      </c>
      <c r="Y50" s="171">
        <f>IF($K$18="",$T50,IF($K$18&gt;$S50,$T50,HLOOKUP($S50-$K$18,CapX!$A$18:$AP$26,$H$24,FALSE)*$T50))</f>
        <v>11061328.086677773</v>
      </c>
      <c r="Z50" s="171">
        <f>IF($K$19="",$T50,IF($K$19&gt;$S50,$T50,HLOOKUP($S50-$K$19,CapX!$A$18:$AP$26,$H$24,FALSE)*$T50))</f>
        <v>11061328.086677773</v>
      </c>
      <c r="AB50" s="175">
        <v>2024</v>
      </c>
      <c r="AC50" s="171">
        <f t="shared" si="6"/>
        <v>4031854.0875940481</v>
      </c>
      <c r="AD50" s="171">
        <f t="shared" si="7"/>
        <v>0</v>
      </c>
      <c r="AE50" s="171">
        <f t="shared" si="8"/>
        <v>0</v>
      </c>
      <c r="AF50" s="171">
        <f t="shared" si="9"/>
        <v>0</v>
      </c>
      <c r="AG50" s="136">
        <f t="shared" si="10"/>
        <v>0</v>
      </c>
      <c r="AH50" s="171">
        <f t="shared" si="11"/>
        <v>0</v>
      </c>
      <c r="AJ50" s="175">
        <v>2024</v>
      </c>
      <c r="AK50" s="171">
        <f>HLOOKUP($S50,CapX!$A$11:$AP$14,3,FALSE)</f>
        <v>4299153.4481820334</v>
      </c>
      <c r="AL50" s="171">
        <f>IF($L$14="",$AK50,IF($L$14&gt;$AJ50,$AK50,HLOOKUP($AJ50-$L$14,CapX!$A$18:$AP$26,$H$24,FALSE)*$AK50))</f>
        <v>3224365.086136525</v>
      </c>
      <c r="AM50" s="171">
        <f>IF($L$15="",$AK50,IF($L$15&gt;$AJ50,$AK50,HLOOKUP($AJ50-$L$15,CapX!$A$18:$AP$26,$H$24,FALSE)*$AK50))</f>
        <v>4299153.4481820334</v>
      </c>
      <c r="AN50" s="171">
        <f>IF($L$16="",$AK50,IF($L$16&gt;$AJ50,$AK50,HLOOKUP($AJ50-$L$16,CapX!$A$18:$AP$26,$H$24,FALSE)*$AK50))</f>
        <v>4299153.4481820334</v>
      </c>
      <c r="AO50" s="136">
        <f>IF($L$17="",$AK50,IF($L$17&gt;$AJ50,$AK50,HLOOKUP($AJ50-$L$17,CapX!$A$18:$AP$26,$H$24,FALSE)*$AK50))</f>
        <v>4299153.4481820334</v>
      </c>
      <c r="AP50" s="171">
        <f>IF($L$18="",$AK50,IF($L$18&gt;$AJ50,$AK50,HLOOKUP($AJ50-$L$18,CapX!$A$18:$AP$26,$H$24,FALSE)*$AK50))</f>
        <v>4299153.4481820334</v>
      </c>
      <c r="AQ50" s="171">
        <f>IF($L$19="",$AK50,IF($L$19&gt;$AJ50,$AK50,HLOOKUP($AJ50-$L$19,CapX!$A$18:$AP$26,$H$24,FALSE)*$AK50))</f>
        <v>4299153.4481820334</v>
      </c>
      <c r="AS50" s="175">
        <v>2024</v>
      </c>
      <c r="AT50" s="171">
        <f t="shared" si="12"/>
        <v>3224365.086136525</v>
      </c>
      <c r="AU50" s="171">
        <f t="shared" si="13"/>
        <v>0</v>
      </c>
      <c r="AV50" s="171">
        <f t="shared" si="14"/>
        <v>0</v>
      </c>
      <c r="AW50" s="171">
        <f t="shared" si="15"/>
        <v>0</v>
      </c>
      <c r="AX50" s="136">
        <f t="shared" si="16"/>
        <v>0</v>
      </c>
      <c r="AY50" s="171">
        <f t="shared" si="17"/>
        <v>0</v>
      </c>
      <c r="BA50" s="202"/>
      <c r="BB50" s="138"/>
      <c r="BC50" s="138"/>
      <c r="BD50" s="138"/>
      <c r="BE50" s="138"/>
      <c r="BF50" s="138"/>
      <c r="BG50" s="138"/>
      <c r="BI50" s="202"/>
      <c r="BJ50" s="138"/>
      <c r="BK50" s="138"/>
      <c r="BL50" s="138"/>
      <c r="BM50" s="138"/>
      <c r="BN50" s="138"/>
      <c r="BO50" s="138"/>
    </row>
    <row r="51" spans="1:67">
      <c r="A51" s="162"/>
      <c r="B51" s="162"/>
      <c r="C51" s="162"/>
      <c r="D51" s="162"/>
      <c r="E51" s="162"/>
      <c r="F51" s="162"/>
      <c r="G51" s="162"/>
      <c r="H51" s="175">
        <v>2025</v>
      </c>
      <c r="I51" s="171">
        <f t="shared" si="18"/>
        <v>5980925.0428655259</v>
      </c>
      <c r="J51" s="171">
        <f t="shared" si="5"/>
        <v>0</v>
      </c>
      <c r="K51" s="171">
        <f t="shared" si="5"/>
        <v>0</v>
      </c>
      <c r="L51" s="171">
        <f t="shared" si="5"/>
        <v>0</v>
      </c>
      <c r="M51" s="171">
        <f t="shared" si="5"/>
        <v>0</v>
      </c>
      <c r="N51" s="171">
        <f t="shared" si="5"/>
        <v>0</v>
      </c>
      <c r="O51" s="162"/>
      <c r="P51" s="162"/>
      <c r="Q51" s="162"/>
      <c r="R51" s="162"/>
      <c r="S51" s="175">
        <v>2025</v>
      </c>
      <c r="T51" s="196">
        <f>HLOOKUP($S51,CapX!$A$11:$AP$14,2,FALSE)</f>
        <v>4115776.3629939472</v>
      </c>
      <c r="U51" s="196">
        <f>IF($K$14="",$T51,IF($K$14&gt;$S51,$T51,HLOOKUP($S51-$K$14,CapX!$A$18:$AP$26,$H$24,FALSE)*$T51))</f>
        <v>3086832.2722454602</v>
      </c>
      <c r="V51" s="171">
        <f>IF($K$15="",$T51,IF($K$15&gt;$S51,$T51,HLOOKUP($S51-$K$15,CapX!$A$18:$AP$26,$H$24,FALSE)*$T51))</f>
        <v>4115776.3629939472</v>
      </c>
      <c r="W51" s="171">
        <f>IF($K$16="",$T51,IF($K$16&gt;$S51,$T51,HLOOKUP($S51-$K$16,CapX!$A$18:$AP$26,$H$24,FALSE)*$T51))</f>
        <v>4115776.3629939472</v>
      </c>
      <c r="X51" s="171">
        <f>IF($K$17="",$T51,IF($K$17&gt;$S51,$T51,HLOOKUP($S51-$K$17,CapX!$A$18:$AP$26,$H$24,FALSE)*$T51))</f>
        <v>4115776.3629939472</v>
      </c>
      <c r="Y51" s="171">
        <f>IF($K$18="",$T51,IF($K$18&gt;$S51,$T51,HLOOKUP($S51-$K$18,CapX!$A$18:$AP$26,$H$24,FALSE)*$T51))</f>
        <v>4115776.3629939472</v>
      </c>
      <c r="Z51" s="171">
        <f>IF($K$19="",$T51,IF($K$19&gt;$S51,$T51,HLOOKUP($S51-$K$19,CapX!$A$18:$AP$26,$H$24,FALSE)*$T51))</f>
        <v>4115776.3629939472</v>
      </c>
      <c r="AB51" s="175">
        <v>2025</v>
      </c>
      <c r="AC51" s="171">
        <f t="shared" si="6"/>
        <v>660582.10626052844</v>
      </c>
      <c r="AD51" s="171">
        <f t="shared" si="7"/>
        <v>0</v>
      </c>
      <c r="AE51" s="171">
        <f t="shared" si="8"/>
        <v>0</v>
      </c>
      <c r="AF51" s="171">
        <f t="shared" si="9"/>
        <v>0</v>
      </c>
      <c r="AG51" s="136">
        <f t="shared" si="10"/>
        <v>0</v>
      </c>
      <c r="AH51" s="171">
        <f t="shared" si="11"/>
        <v>0</v>
      </c>
      <c r="AJ51" s="175">
        <v>2025</v>
      </c>
      <c r="AK51" s="171">
        <f>HLOOKUP($S51,CapX!$A$11:$AP$14,3,FALSE)</f>
        <v>7093790.5821399968</v>
      </c>
      <c r="AL51" s="171">
        <f>IF($L$14="",$AK51,IF($L$14&gt;$AJ51,$AK51,HLOOKUP($AJ51-$L$14,CapX!$A$18:$AP$26,$H$24,FALSE)*$AK51))</f>
        <v>5320342.9366049971</v>
      </c>
      <c r="AM51" s="171">
        <f>IF($L$15="",$AK51,IF($L$15&gt;$AJ51,$AK51,HLOOKUP($AJ51-$L$15,CapX!$A$18:$AP$26,$H$24,FALSE)*$AK51))</f>
        <v>7093790.5821399968</v>
      </c>
      <c r="AN51" s="171">
        <f>IF($L$16="",$AK51,IF($L$16&gt;$AJ51,$AK51,HLOOKUP($AJ51-$L$16,CapX!$A$18:$AP$26,$H$24,FALSE)*$AK51))</f>
        <v>7093790.5821399968</v>
      </c>
      <c r="AO51" s="136">
        <f>IF($L$17="",$AK51,IF($L$17&gt;$AJ51,$AK51,HLOOKUP($AJ51-$L$17,CapX!$A$18:$AP$26,$H$24,FALSE)*$AK51))</f>
        <v>7093790.5821399968</v>
      </c>
      <c r="AP51" s="171">
        <f>IF($L$18="",$AK51,IF($L$18&gt;$AJ51,$AK51,HLOOKUP($AJ51-$L$18,CapX!$A$18:$AP$26,$H$24,FALSE)*$AK51))</f>
        <v>7093790.5821399968</v>
      </c>
      <c r="AQ51" s="171">
        <f>IF($L$19="",$AK51,IF($L$19&gt;$AJ51,$AK51,HLOOKUP($AJ51-$L$19,CapX!$A$18:$AP$26,$H$24,FALSE)*$AK51))</f>
        <v>7093790.5821399968</v>
      </c>
      <c r="AS51" s="175">
        <v>2025</v>
      </c>
      <c r="AT51" s="171">
        <f t="shared" si="12"/>
        <v>5320342.9366049971</v>
      </c>
      <c r="AU51" s="171">
        <f t="shared" si="13"/>
        <v>0</v>
      </c>
      <c r="AV51" s="171">
        <f t="shared" si="14"/>
        <v>0</v>
      </c>
      <c r="AW51" s="171">
        <f t="shared" si="15"/>
        <v>0</v>
      </c>
      <c r="AX51" s="136">
        <f t="shared" si="16"/>
        <v>0</v>
      </c>
      <c r="AY51" s="171">
        <f t="shared" si="17"/>
        <v>0</v>
      </c>
      <c r="BA51" s="202"/>
      <c r="BB51" s="138"/>
      <c r="BC51" s="138"/>
      <c r="BD51" s="138"/>
      <c r="BE51" s="138"/>
      <c r="BF51" s="138"/>
      <c r="BG51" s="138"/>
      <c r="BI51" s="202"/>
      <c r="BJ51" s="138"/>
      <c r="BK51" s="138"/>
      <c r="BL51" s="138"/>
      <c r="BM51" s="138"/>
      <c r="BN51" s="138"/>
      <c r="BO51" s="138"/>
    </row>
    <row r="52" spans="1:67">
      <c r="A52" s="162"/>
      <c r="B52" s="162"/>
      <c r="C52" s="162"/>
      <c r="D52" s="162"/>
      <c r="E52" s="162"/>
      <c r="F52" s="162"/>
      <c r="G52" s="162"/>
      <c r="H52" s="175">
        <v>2026</v>
      </c>
      <c r="I52" s="171">
        <f t="shared" si="18"/>
        <v>6393855.4876782307</v>
      </c>
      <c r="J52" s="171">
        <f t="shared" si="5"/>
        <v>0</v>
      </c>
      <c r="K52" s="171">
        <f t="shared" si="5"/>
        <v>0</v>
      </c>
      <c r="L52" s="171">
        <f t="shared" si="5"/>
        <v>0</v>
      </c>
      <c r="M52" s="171">
        <f t="shared" si="5"/>
        <v>0</v>
      </c>
      <c r="N52" s="171">
        <f t="shared" si="5"/>
        <v>0</v>
      </c>
      <c r="O52" s="162"/>
      <c r="P52" s="162"/>
      <c r="Q52" s="162"/>
      <c r="R52" s="162"/>
      <c r="S52" s="175">
        <v>2026</v>
      </c>
      <c r="T52" s="196">
        <f>HLOOKUP($S52,CapX!$A$11:$AP$14,2,FALSE)</f>
        <v>6672024.0949951913</v>
      </c>
      <c r="U52" s="196">
        <f>IF($K$14="",$T52,IF($K$14&gt;$S52,$T52,HLOOKUP($S52-$K$14,CapX!$A$18:$AP$26,$H$24,FALSE)*$T52))</f>
        <v>5004018.071246393</v>
      </c>
      <c r="V52" s="171">
        <f>IF($K$15="",$T52,IF($K$15&gt;$S52,$T52,HLOOKUP($S52-$K$15,CapX!$A$18:$AP$26,$H$24,FALSE)*$T52))</f>
        <v>6672024.0949951913</v>
      </c>
      <c r="W52" s="171">
        <f>IF($K$16="",$T52,IF($K$16&gt;$S52,$T52,HLOOKUP($S52-$K$16,CapX!$A$18:$AP$26,$H$24,FALSE)*$T52))</f>
        <v>6672024.0949951913</v>
      </c>
      <c r="X52" s="171">
        <f>IF($K$17="",$T52,IF($K$17&gt;$S52,$T52,HLOOKUP($S52-$K$17,CapX!$A$18:$AP$26,$H$24,FALSE)*$T52))</f>
        <v>6672024.0949951913</v>
      </c>
      <c r="Y52" s="171">
        <f>IF($K$18="",$T52,IF($K$18&gt;$S52,$T52,HLOOKUP($S52-$K$18,CapX!$A$18:$AP$26,$H$24,FALSE)*$T52))</f>
        <v>6672024.0949951913</v>
      </c>
      <c r="Z52" s="171">
        <f>IF($K$19="",$T52,IF($K$19&gt;$S52,$T52,HLOOKUP($S52-$K$19,CapX!$A$18:$AP$26,$H$24,FALSE)*$T52))</f>
        <v>6672024.0949951913</v>
      </c>
      <c r="AB52" s="175">
        <v>2026</v>
      </c>
      <c r="AC52" s="171">
        <f t="shared" si="6"/>
        <v>198659.51742848181</v>
      </c>
      <c r="AD52" s="171">
        <f t="shared" si="7"/>
        <v>0</v>
      </c>
      <c r="AE52" s="171">
        <f t="shared" si="8"/>
        <v>0</v>
      </c>
      <c r="AF52" s="171">
        <f t="shared" si="9"/>
        <v>0</v>
      </c>
      <c r="AG52" s="136">
        <f t="shared" si="10"/>
        <v>0</v>
      </c>
      <c r="AH52" s="171">
        <f t="shared" si="11"/>
        <v>0</v>
      </c>
      <c r="AJ52" s="175">
        <v>2026</v>
      </c>
      <c r="AK52" s="171">
        <f>HLOOKUP($S52,CapX!$A$11:$AP$14,3,FALSE)</f>
        <v>11393463.853332873</v>
      </c>
      <c r="AL52" s="171">
        <f>IF($L$14="",$AK52,IF($L$14&gt;$AJ52,$AK52,HLOOKUP($AJ52-$L$14,CapX!$A$18:$AP$26,$H$24,FALSE)*$AK52))</f>
        <v>8545097.8899996541</v>
      </c>
      <c r="AM52" s="171">
        <f>IF($L$15="",$AK52,IF($L$15&gt;$AJ52,$AK52,HLOOKUP($AJ52-$L$15,CapX!$A$18:$AP$26,$H$24,FALSE)*$AK52))</f>
        <v>11393463.853332873</v>
      </c>
      <c r="AN52" s="171">
        <f>IF($L$16="",$AK52,IF($L$16&gt;$AJ52,$AK52,HLOOKUP($AJ52-$L$16,CapX!$A$18:$AP$26,$H$24,FALSE)*$AK52))</f>
        <v>11393463.853332873</v>
      </c>
      <c r="AO52" s="136">
        <f>IF($L$17="",$AK52,IF($L$17&gt;$AJ52,$AK52,HLOOKUP($AJ52-$L$17,CapX!$A$18:$AP$26,$H$24,FALSE)*$AK52))</f>
        <v>11393463.853332873</v>
      </c>
      <c r="AP52" s="171">
        <f>IF($L$18="",$AK52,IF($L$18&gt;$AJ52,$AK52,HLOOKUP($AJ52-$L$18,CapX!$A$18:$AP$26,$H$24,FALSE)*$AK52))</f>
        <v>11393463.853332873</v>
      </c>
      <c r="AQ52" s="171">
        <f>IF($L$19="",$AK52,IF($L$19&gt;$AJ52,$AK52,HLOOKUP($AJ52-$L$19,CapX!$A$18:$AP$26,$H$24,FALSE)*$AK52))</f>
        <v>11393463.853332873</v>
      </c>
      <c r="AS52" s="175">
        <v>2026</v>
      </c>
      <c r="AT52" s="171">
        <f t="shared" si="12"/>
        <v>6195195.9702497488</v>
      </c>
      <c r="AU52" s="171">
        <f t="shared" si="13"/>
        <v>0</v>
      </c>
      <c r="AV52" s="171">
        <f t="shared" si="14"/>
        <v>0</v>
      </c>
      <c r="AW52" s="171">
        <f t="shared" si="15"/>
        <v>0</v>
      </c>
      <c r="AX52" s="136">
        <f t="shared" si="16"/>
        <v>0</v>
      </c>
      <c r="AY52" s="171">
        <f t="shared" si="17"/>
        <v>0</v>
      </c>
      <c r="BA52" s="202"/>
      <c r="BB52" s="138"/>
      <c r="BC52" s="138"/>
      <c r="BD52" s="138"/>
      <c r="BE52" s="138"/>
      <c r="BF52" s="138"/>
      <c r="BG52" s="138"/>
      <c r="BI52" s="202"/>
      <c r="BJ52" s="138"/>
      <c r="BK52" s="138"/>
      <c r="BL52" s="138"/>
      <c r="BM52" s="138"/>
      <c r="BN52" s="138"/>
      <c r="BO52" s="138"/>
    </row>
    <row r="53" spans="1:67">
      <c r="A53" s="162"/>
      <c r="B53" s="162"/>
      <c r="C53" s="162"/>
      <c r="D53" s="162"/>
      <c r="E53" s="162"/>
      <c r="F53" s="162"/>
      <c r="G53" s="162"/>
      <c r="H53" s="175">
        <v>2027</v>
      </c>
      <c r="I53" s="171">
        <f t="shared" si="18"/>
        <v>1630349.9057095903</v>
      </c>
      <c r="J53" s="171">
        <f t="shared" si="5"/>
        <v>0</v>
      </c>
      <c r="K53" s="171">
        <f t="shared" si="5"/>
        <v>0</v>
      </c>
      <c r="L53" s="171">
        <f t="shared" si="5"/>
        <v>0</v>
      </c>
      <c r="M53" s="171">
        <f t="shared" si="5"/>
        <v>0</v>
      </c>
      <c r="N53" s="171">
        <f t="shared" si="5"/>
        <v>0</v>
      </c>
      <c r="O53" s="162"/>
      <c r="P53" s="162"/>
      <c r="Q53" s="162"/>
      <c r="R53" s="162"/>
      <c r="S53" s="175">
        <v>2027</v>
      </c>
      <c r="T53" s="196">
        <f>HLOOKUP($S53,CapX!$A$11:$AP$14,2,FALSE)</f>
        <v>11508205.741379553</v>
      </c>
      <c r="U53" s="196">
        <f>IF($K$14="",$T53,IF($K$14&gt;$S53,$T53,HLOOKUP($S53-$K$14,CapX!$A$18:$AP$26,$H$24,FALSE)*$T53))</f>
        <v>8631154.3060346656</v>
      </c>
      <c r="V53" s="171">
        <f>IF($K$15="",$T53,IF($K$15&gt;$S53,$T53,HLOOKUP($S53-$K$15,CapX!$A$18:$AP$26,$H$24,FALSE)*$T53))</f>
        <v>11508205.741379553</v>
      </c>
      <c r="W53" s="171">
        <f>IF($K$16="",$T53,IF($K$16&gt;$S53,$T53,HLOOKUP($S53-$K$16,CapX!$A$18:$AP$26,$H$24,FALSE)*$T53))</f>
        <v>11508205.741379553</v>
      </c>
      <c r="X53" s="171">
        <f>IF($K$17="",$T53,IF($K$17&gt;$S53,$T53,HLOOKUP($S53-$K$17,CapX!$A$18:$AP$26,$H$24,FALSE)*$T53))</f>
        <v>11508205.741379553</v>
      </c>
      <c r="Y53" s="171">
        <f>IF($K$18="",$T53,IF($K$18&gt;$S53,$T53,HLOOKUP($S53-$K$18,CapX!$A$18:$AP$26,$H$24,FALSE)*$T53))</f>
        <v>11508205.741379553</v>
      </c>
      <c r="Z53" s="171">
        <f>IF($K$19="",$T53,IF($K$19&gt;$S53,$T53,HLOOKUP($S53-$K$19,CapX!$A$18:$AP$26,$H$24,FALSE)*$T53))</f>
        <v>11508205.741379553</v>
      </c>
      <c r="AB53" s="175">
        <v>2027</v>
      </c>
      <c r="AC53" s="171">
        <f t="shared" si="6"/>
        <v>0</v>
      </c>
      <c r="AD53" s="171">
        <f t="shared" si="7"/>
        <v>0</v>
      </c>
      <c r="AE53" s="171">
        <f t="shared" si="8"/>
        <v>0</v>
      </c>
      <c r="AF53" s="171">
        <f t="shared" si="9"/>
        <v>0</v>
      </c>
      <c r="AG53" s="136">
        <f t="shared" si="10"/>
        <v>0</v>
      </c>
      <c r="AH53" s="171">
        <f t="shared" si="11"/>
        <v>0</v>
      </c>
      <c r="AJ53" s="175">
        <v>2027</v>
      </c>
      <c r="AK53" s="171">
        <f>HLOOKUP($S53,CapX!$A$11:$AP$14,3,FALSE)</f>
        <v>4472839.2474885881</v>
      </c>
      <c r="AL53" s="171">
        <f>IF($L$14="",$AK53,IF($L$14&gt;$AJ53,$AK53,HLOOKUP($AJ53-$L$14,CapX!$A$18:$AP$26,$H$24,FALSE)*$AK53))</f>
        <v>3354629.4356164411</v>
      </c>
      <c r="AM53" s="171">
        <f>IF($L$15="",$AK53,IF($L$15&gt;$AJ53,$AK53,HLOOKUP($AJ53-$L$15,CapX!$A$18:$AP$26,$H$24,FALSE)*$AK53))</f>
        <v>4472839.2474885881</v>
      </c>
      <c r="AN53" s="171">
        <f>IF($L$16="",$AK53,IF($L$16&gt;$AJ53,$AK53,HLOOKUP($AJ53-$L$16,CapX!$A$18:$AP$26,$H$24,FALSE)*$AK53))</f>
        <v>4472839.2474885881</v>
      </c>
      <c r="AO53" s="136">
        <f>IF($L$17="",$AK53,IF($L$17&gt;$AJ53,$AK53,HLOOKUP($AJ53-$L$17,CapX!$A$18:$AP$26,$H$24,FALSE)*$AK53))</f>
        <v>4472839.2474885881</v>
      </c>
      <c r="AP53" s="171">
        <f>IF($L$18="",$AK53,IF($L$18&gt;$AJ53,$AK53,HLOOKUP($AJ53-$L$18,CapX!$A$18:$AP$26,$H$24,FALSE)*$AK53))</f>
        <v>4472839.2474885881</v>
      </c>
      <c r="AQ53" s="171">
        <f>IF($L$19="",$AK53,IF($L$19&gt;$AJ53,$AK53,HLOOKUP($AJ53-$L$19,CapX!$A$18:$AP$26,$H$24,FALSE)*$AK53))</f>
        <v>4472839.2474885881</v>
      </c>
      <c r="AS53" s="175">
        <v>2027</v>
      </c>
      <c r="AT53" s="171">
        <f t="shared" si="12"/>
        <v>1630349.9057095903</v>
      </c>
      <c r="AU53" s="171">
        <f t="shared" si="13"/>
        <v>0</v>
      </c>
      <c r="AV53" s="171">
        <f t="shared" si="14"/>
        <v>0</v>
      </c>
      <c r="AW53" s="171">
        <f t="shared" si="15"/>
        <v>0</v>
      </c>
      <c r="AX53" s="136">
        <f t="shared" si="16"/>
        <v>0</v>
      </c>
      <c r="AY53" s="171">
        <f t="shared" si="17"/>
        <v>0</v>
      </c>
      <c r="BA53" s="202"/>
      <c r="BB53" s="138"/>
      <c r="BC53" s="138"/>
      <c r="BD53" s="138"/>
      <c r="BE53" s="138"/>
      <c r="BF53" s="138"/>
      <c r="BG53" s="138"/>
      <c r="BI53" s="202"/>
      <c r="BJ53" s="138"/>
      <c r="BK53" s="138"/>
      <c r="BL53" s="138"/>
      <c r="BM53" s="138"/>
      <c r="BN53" s="138"/>
      <c r="BO53" s="138"/>
    </row>
    <row r="54" spans="1:67">
      <c r="A54" s="162"/>
      <c r="B54" s="162"/>
      <c r="C54" s="162"/>
      <c r="D54" s="162"/>
      <c r="E54" s="162"/>
      <c r="F54" s="162"/>
      <c r="G54" s="162"/>
      <c r="H54" s="175">
        <v>2028</v>
      </c>
      <c r="I54" s="171">
        <f t="shared" si="18"/>
        <v>1208241.9642327053</v>
      </c>
      <c r="J54" s="171">
        <f t="shared" si="5"/>
        <v>0</v>
      </c>
      <c r="K54" s="171">
        <f t="shared" si="5"/>
        <v>0</v>
      </c>
      <c r="L54" s="171">
        <f t="shared" si="5"/>
        <v>0</v>
      </c>
      <c r="M54" s="171">
        <f t="shared" si="5"/>
        <v>0</v>
      </c>
      <c r="N54" s="171">
        <f t="shared" si="5"/>
        <v>0</v>
      </c>
      <c r="O54" s="162"/>
      <c r="P54" s="162"/>
      <c r="Q54" s="162"/>
      <c r="R54" s="162"/>
      <c r="S54" s="175">
        <v>2028</v>
      </c>
      <c r="T54" s="196">
        <f>HLOOKUP($S54,CapX!$A$11:$AP$14,2,FALSE)</f>
        <v>4367694.8026200812</v>
      </c>
      <c r="U54" s="196">
        <f>IF($K$14="",$T54,IF($K$14&gt;$S54,$T54,HLOOKUP($S54-$K$14,CapX!$A$18:$AP$26,$H$24,FALSE)*$T54))</f>
        <v>3275771.1019650609</v>
      </c>
      <c r="V54" s="171">
        <f>IF($K$15="",$T54,IF($K$15&gt;$S54,$T54,HLOOKUP($S54-$K$15,CapX!$A$18:$AP$26,$H$24,FALSE)*$T54))</f>
        <v>4367694.8026200812</v>
      </c>
      <c r="W54" s="171">
        <f>IF($K$16="",$T54,IF($K$16&gt;$S54,$T54,HLOOKUP($S54-$K$16,CapX!$A$18:$AP$26,$H$24,FALSE)*$T54))</f>
        <v>4367694.8026200812</v>
      </c>
      <c r="X54" s="171">
        <f>IF($K$17="",$T54,IF($K$17&gt;$S54,$T54,HLOOKUP($S54-$K$17,CapX!$A$18:$AP$26,$H$24,FALSE)*$T54))</f>
        <v>4367694.8026200812</v>
      </c>
      <c r="Y54" s="171">
        <f>IF($K$18="",$T54,IF($K$18&gt;$S54,$T54,HLOOKUP($S54-$K$18,CapX!$A$18:$AP$26,$H$24,FALSE)*$T54))</f>
        <v>4367694.8026200812</v>
      </c>
      <c r="Z54" s="171">
        <f>IF($K$19="",$T54,IF($K$19&gt;$S54,$T54,HLOOKUP($S54-$K$19,CapX!$A$18:$AP$26,$H$24,FALSE)*$T54))</f>
        <v>4367694.8026200812</v>
      </c>
      <c r="AB54" s="175">
        <v>2028</v>
      </c>
      <c r="AC54" s="171">
        <f t="shared" si="6"/>
        <v>0</v>
      </c>
      <c r="AD54" s="171">
        <f t="shared" si="7"/>
        <v>0</v>
      </c>
      <c r="AE54" s="171">
        <f t="shared" si="8"/>
        <v>0</v>
      </c>
      <c r="AF54" s="171">
        <f t="shared" si="9"/>
        <v>0</v>
      </c>
      <c r="AG54" s="136">
        <f t="shared" si="10"/>
        <v>0</v>
      </c>
      <c r="AH54" s="171">
        <f t="shared" si="11"/>
        <v>0</v>
      </c>
      <c r="AJ54" s="175">
        <v>2028</v>
      </c>
      <c r="AK54" s="171">
        <f>HLOOKUP($S54,CapX!$A$11:$AP$14,3,FALSE)</f>
        <v>7527987.3160916222</v>
      </c>
      <c r="AL54" s="171">
        <f>IF($L$14="",$AK54,IF($L$14&gt;$AJ54,$AK54,HLOOKUP($AJ54-$L$14,CapX!$A$18:$AP$26,$H$24,FALSE)*$AK54))</f>
        <v>5645990.4870687164</v>
      </c>
      <c r="AM54" s="171">
        <f>IF($L$15="",$AK54,IF($L$15&gt;$AJ54,$AK54,HLOOKUP($AJ54-$L$15,CapX!$A$18:$AP$26,$H$24,FALSE)*$AK54))</f>
        <v>7527987.3160916222</v>
      </c>
      <c r="AN54" s="171">
        <f>IF($L$16="",$AK54,IF($L$16&gt;$AJ54,$AK54,HLOOKUP($AJ54-$L$16,CapX!$A$18:$AP$26,$H$24,FALSE)*$AK54))</f>
        <v>7527987.3160916222</v>
      </c>
      <c r="AO54" s="136">
        <f>IF($L$17="",$AK54,IF($L$17&gt;$AJ54,$AK54,HLOOKUP($AJ54-$L$17,CapX!$A$18:$AP$26,$H$24,FALSE)*$AK54))</f>
        <v>7527987.3160916222</v>
      </c>
      <c r="AP54" s="171">
        <f>IF($L$18="",$AK54,IF($L$18&gt;$AJ54,$AK54,HLOOKUP($AJ54-$L$18,CapX!$A$18:$AP$26,$H$24,FALSE)*$AK54))</f>
        <v>7527987.3160916222</v>
      </c>
      <c r="AQ54" s="171">
        <f>IF($L$19="",$AK54,IF($L$19&gt;$AJ54,$AK54,HLOOKUP($AJ54-$L$19,CapX!$A$18:$AP$26,$H$24,FALSE)*$AK54))</f>
        <v>7527987.3160916222</v>
      </c>
      <c r="AS54" s="175">
        <v>2028</v>
      </c>
      <c r="AT54" s="171">
        <f t="shared" si="12"/>
        <v>1208241.9642327053</v>
      </c>
      <c r="AU54" s="171">
        <f t="shared" si="13"/>
        <v>0</v>
      </c>
      <c r="AV54" s="171">
        <f t="shared" si="14"/>
        <v>0</v>
      </c>
      <c r="AW54" s="171">
        <f t="shared" si="15"/>
        <v>0</v>
      </c>
      <c r="AX54" s="136">
        <f t="shared" si="16"/>
        <v>0</v>
      </c>
      <c r="AY54" s="171">
        <f t="shared" si="17"/>
        <v>0</v>
      </c>
      <c r="BA54" s="202"/>
      <c r="BB54" s="138"/>
      <c r="BC54" s="138"/>
      <c r="BD54" s="138"/>
      <c r="BE54" s="138"/>
      <c r="BF54" s="138"/>
      <c r="BG54" s="138"/>
      <c r="BI54" s="202"/>
      <c r="BJ54" s="138"/>
      <c r="BK54" s="138"/>
      <c r="BL54" s="138"/>
      <c r="BM54" s="138"/>
      <c r="BN54" s="138"/>
      <c r="BO54" s="138"/>
    </row>
    <row r="55" spans="1:67">
      <c r="A55" s="162"/>
      <c r="B55" s="162"/>
      <c r="C55" s="162"/>
      <c r="D55" s="162"/>
      <c r="E55" s="162"/>
      <c r="F55" s="162"/>
      <c r="G55" s="162"/>
      <c r="H55" s="175">
        <v>2029</v>
      </c>
      <c r="I55" s="171">
        <f t="shared" si="18"/>
        <v>360004.611793535</v>
      </c>
      <c r="J55" s="171">
        <f t="shared" si="5"/>
        <v>0</v>
      </c>
      <c r="K55" s="171">
        <f t="shared" si="5"/>
        <v>0</v>
      </c>
      <c r="L55" s="171">
        <f t="shared" si="5"/>
        <v>0</v>
      </c>
      <c r="M55" s="171">
        <f t="shared" si="5"/>
        <v>0</v>
      </c>
      <c r="N55" s="171">
        <f t="shared" si="5"/>
        <v>0</v>
      </c>
      <c r="O55" s="162"/>
      <c r="P55" s="162"/>
      <c r="Q55" s="162"/>
      <c r="R55" s="162"/>
      <c r="S55" s="175">
        <v>2029</v>
      </c>
      <c r="T55" s="196">
        <f>HLOOKUP($S55,CapX!$A$11:$AP$14,2,FALSE)</f>
        <v>7080405.3458016571</v>
      </c>
      <c r="U55" s="196">
        <f>IF($K$14="",$T55,IF($K$14&gt;$S55,$T55,HLOOKUP($S55-$K$14,CapX!$A$18:$AP$26,$H$24,FALSE)*$T55))</f>
        <v>5310304.0093512423</v>
      </c>
      <c r="V55" s="171">
        <f>IF($K$15="",$T55,IF($K$15&gt;$S55,$T55,HLOOKUP($S55-$K$15,CapX!$A$18:$AP$26,$H$24,FALSE)*$T55))</f>
        <v>7080405.3458016571</v>
      </c>
      <c r="W55" s="171">
        <f>IF($K$16="",$T55,IF($K$16&gt;$S55,$T55,HLOOKUP($S55-$K$16,CapX!$A$18:$AP$26,$H$24,FALSE)*$T55))</f>
        <v>7080405.3458016571</v>
      </c>
      <c r="X55" s="171">
        <f>IF($K$17="",$T55,IF($K$17&gt;$S55,$T55,HLOOKUP($S55-$K$17,CapX!$A$18:$AP$26,$H$24,FALSE)*$T55))</f>
        <v>7080405.3458016571</v>
      </c>
      <c r="Y55" s="171">
        <f>IF($K$18="",$T55,IF($K$18&gt;$S55,$T55,HLOOKUP($S55-$K$18,CapX!$A$18:$AP$26,$H$24,FALSE)*$T55))</f>
        <v>7080405.3458016571</v>
      </c>
      <c r="Z55" s="171">
        <f>IF($K$19="",$T55,IF($K$19&gt;$S55,$T55,HLOOKUP($S55-$K$19,CapX!$A$18:$AP$26,$H$24,FALSE)*$T55))</f>
        <v>7080405.3458016571</v>
      </c>
      <c r="AB55" s="175">
        <v>2029</v>
      </c>
      <c r="AC55" s="196">
        <f t="shared" si="6"/>
        <v>0</v>
      </c>
      <c r="AD55" s="171">
        <f t="shared" si="7"/>
        <v>0</v>
      </c>
      <c r="AE55" s="171">
        <f t="shared" si="8"/>
        <v>0</v>
      </c>
      <c r="AF55" s="171">
        <f t="shared" si="9"/>
        <v>0</v>
      </c>
      <c r="AG55" s="136">
        <f t="shared" si="10"/>
        <v>0</v>
      </c>
      <c r="AH55" s="171">
        <f t="shared" si="11"/>
        <v>0</v>
      </c>
      <c r="AJ55" s="175">
        <v>2029</v>
      </c>
      <c r="AK55" s="196">
        <f>HLOOKUP($S55,CapX!$A$11:$AP$14,3,FALSE)</f>
        <v>12090834.988867674</v>
      </c>
      <c r="AL55" s="171">
        <f>IF($L$14="",$AK55,IF($L$14&gt;$AJ55,$AK55,HLOOKUP($AJ55-$L$14,CapX!$A$18:$AP$26,$H$24,FALSE)*$AK55))</f>
        <v>9068126.2416507564</v>
      </c>
      <c r="AM55" s="171">
        <f>IF($L$15="",$AK55,IF($L$15&gt;$AJ55,$AK55,HLOOKUP($AJ55-$L$15,CapX!$A$18:$AP$26,$H$24,FALSE)*$AK55))</f>
        <v>12090834.988867674</v>
      </c>
      <c r="AN55" s="171">
        <f>IF($L$16="",$AK55,IF($L$16&gt;$AJ55,$AK55,HLOOKUP($AJ55-$L$16,CapX!$A$18:$AP$26,$H$24,FALSE)*$AK55))</f>
        <v>12090834.988867674</v>
      </c>
      <c r="AO55" s="136">
        <f>IF($L$17="",$AK55,IF($L$17&gt;$AJ55,$AK55,HLOOKUP($AJ55-$L$17,CapX!$A$18:$AP$26,$H$24,FALSE)*$AK55))</f>
        <v>12090834.988867674</v>
      </c>
      <c r="AP55" s="171">
        <f>IF($L$18="",$AK55,IF($L$18&gt;$AJ55,$AK55,HLOOKUP($AJ55-$L$18,CapX!$A$18:$AP$26,$H$24,FALSE)*$AK55))</f>
        <v>12090834.988867674</v>
      </c>
      <c r="AQ55" s="171">
        <f>IF($L$19="",$AK55,IF($L$19&gt;$AJ55,$AK55,HLOOKUP($AJ55-$L$19,CapX!$A$18:$AP$26,$H$24,FALSE)*$AK55))</f>
        <v>12090834.988867674</v>
      </c>
      <c r="AS55" s="175">
        <v>2029</v>
      </c>
      <c r="AT55" s="196">
        <f t="shared" si="12"/>
        <v>360004.611793535</v>
      </c>
      <c r="AU55" s="171">
        <f t="shared" si="13"/>
        <v>0</v>
      </c>
      <c r="AV55" s="171">
        <f t="shared" si="14"/>
        <v>0</v>
      </c>
      <c r="AW55" s="171">
        <f t="shared" si="15"/>
        <v>0</v>
      </c>
      <c r="AX55" s="136">
        <f t="shared" si="16"/>
        <v>0</v>
      </c>
      <c r="AY55" s="171">
        <f t="shared" si="17"/>
        <v>0</v>
      </c>
      <c r="BA55" s="202"/>
      <c r="BB55" s="138"/>
      <c r="BC55" s="138"/>
      <c r="BD55" s="138"/>
      <c r="BE55" s="138"/>
      <c r="BF55" s="138"/>
      <c r="BG55" s="138"/>
      <c r="BI55" s="202"/>
      <c r="BJ55" s="138"/>
      <c r="BK55" s="138"/>
      <c r="BL55" s="138"/>
      <c r="BM55" s="138"/>
      <c r="BN55" s="138"/>
      <c r="BO55" s="138"/>
    </row>
    <row r="56" spans="1:67">
      <c r="A56" s="162"/>
      <c r="B56" s="162"/>
      <c r="C56" s="162"/>
      <c r="D56" s="162"/>
      <c r="E56" s="162"/>
      <c r="F56" s="162"/>
      <c r="G56" s="162"/>
      <c r="H56" s="175">
        <v>2030</v>
      </c>
      <c r="I56" s="171">
        <f t="shared" si="18"/>
        <v>0</v>
      </c>
      <c r="J56" s="171">
        <f t="shared" si="5"/>
        <v>0</v>
      </c>
      <c r="K56" s="171">
        <f t="shared" si="5"/>
        <v>0</v>
      </c>
      <c r="L56" s="171">
        <f t="shared" si="5"/>
        <v>0</v>
      </c>
      <c r="M56" s="171">
        <f t="shared" si="5"/>
        <v>0</v>
      </c>
      <c r="N56" s="171">
        <f t="shared" si="5"/>
        <v>0</v>
      </c>
      <c r="O56" s="162"/>
      <c r="P56" s="162"/>
      <c r="Q56" s="162"/>
      <c r="R56" s="162"/>
      <c r="S56" s="175">
        <v>2030</v>
      </c>
      <c r="T56" s="196">
        <f>HLOOKUP($S56,CapX!$A$11:$AP$14,2,FALSE)</f>
        <v>11973137.253331287</v>
      </c>
      <c r="U56" s="196">
        <f>IF($K$14="",$T56,IF($K$14&gt;$S56,$T56,HLOOKUP($S56-$K$14,CapX!$A$18:$AP$26,$H$24,FALSE)*$T56))</f>
        <v>8979852.9399984647</v>
      </c>
      <c r="V56" s="171">
        <f>IF($K$15="",$T56,IF($K$15&gt;$S56,$T56,HLOOKUP($S56-$K$15,CapX!$A$18:$AP$26,$H$24,FALSE)*$T56))</f>
        <v>11973137.253331287</v>
      </c>
      <c r="W56" s="171">
        <f>IF($K$16="",$T56,IF($K$16&gt;$S56,$T56,HLOOKUP($S56-$K$16,CapX!$A$18:$AP$26,$H$24,FALSE)*$T56))</f>
        <v>11973137.253331287</v>
      </c>
      <c r="X56" s="171">
        <f>IF($K$17="",$T56,IF($K$17&gt;$S56,$T56,HLOOKUP($S56-$K$17,CapX!$A$18:$AP$26,$H$24,FALSE)*$T56))</f>
        <v>11973137.253331287</v>
      </c>
      <c r="Y56" s="171">
        <f>IF($K$18="",$T56,IF($K$18&gt;$S56,$T56,HLOOKUP($S56-$K$18,CapX!$A$18:$AP$26,$H$24,FALSE)*$T56))</f>
        <v>11973137.253331287</v>
      </c>
      <c r="Z56" s="171">
        <f>IF($K$19="",$T56,IF($K$19&gt;$S56,$T56,HLOOKUP($S56-$K$19,CapX!$A$18:$AP$26,$H$24,FALSE)*$T56))</f>
        <v>11973137.253331287</v>
      </c>
      <c r="AB56" s="175">
        <v>2030</v>
      </c>
      <c r="AC56" s="196">
        <f t="shared" si="6"/>
        <v>0</v>
      </c>
      <c r="AD56" s="171">
        <f t="shared" si="7"/>
        <v>0</v>
      </c>
      <c r="AE56" s="171">
        <f t="shared" si="8"/>
        <v>0</v>
      </c>
      <c r="AF56" s="171">
        <f t="shared" si="9"/>
        <v>0</v>
      </c>
      <c r="AG56" s="136">
        <f t="shared" si="10"/>
        <v>0</v>
      </c>
      <c r="AH56" s="171">
        <f t="shared" si="11"/>
        <v>0</v>
      </c>
      <c r="AJ56" s="175">
        <v>2030</v>
      </c>
      <c r="AK56" s="196">
        <f>HLOOKUP($S56,CapX!$A$11:$AP$14,3,FALSE)</f>
        <v>4653541.9530871278</v>
      </c>
      <c r="AL56" s="171">
        <f>IF($L$14="",$AK56,IF($L$14&gt;$AJ56,$AK56,HLOOKUP($AJ56-$L$14,CapX!$A$18:$AP$26,$H$24,FALSE)*$AK56))</f>
        <v>3490156.4648153456</v>
      </c>
      <c r="AM56" s="171">
        <f>IF($L$15="",$AK56,IF($L$15&gt;$AJ56,$AK56,HLOOKUP($AJ56-$L$15,CapX!$A$18:$AP$26,$H$24,FALSE)*$AK56))</f>
        <v>4653541.9530871278</v>
      </c>
      <c r="AN56" s="171">
        <f>IF($L$16="",$AK56,IF($L$16&gt;$AJ56,$AK56,HLOOKUP($AJ56-$L$16,CapX!$A$18:$AP$26,$H$24,FALSE)*$AK56))</f>
        <v>4653541.9530871278</v>
      </c>
      <c r="AO56" s="136">
        <f>IF($L$17="",$AK56,IF($L$17&gt;$AJ56,$AK56,HLOOKUP($AJ56-$L$17,CapX!$A$18:$AP$26,$H$24,FALSE)*$AK56))</f>
        <v>4653541.9530871278</v>
      </c>
      <c r="AP56" s="171">
        <f>IF($L$18="",$AK56,IF($L$18&gt;$AJ56,$AK56,HLOOKUP($AJ56-$L$18,CapX!$A$18:$AP$26,$H$24,FALSE)*$AK56))</f>
        <v>4653541.9530871278</v>
      </c>
      <c r="AQ56" s="171">
        <f>IF($L$19="",$AK56,IF($L$19&gt;$AJ56,$AK56,HLOOKUP($AJ56-$L$19,CapX!$A$18:$AP$26,$H$24,FALSE)*$AK56))</f>
        <v>4653541.9530871278</v>
      </c>
      <c r="AS56" s="175">
        <v>2030</v>
      </c>
      <c r="AT56" s="196">
        <f t="shared" si="12"/>
        <v>0</v>
      </c>
      <c r="AU56" s="171">
        <f t="shared" si="13"/>
        <v>0</v>
      </c>
      <c r="AV56" s="171">
        <f t="shared" si="14"/>
        <v>0</v>
      </c>
      <c r="AW56" s="171">
        <f t="shared" si="15"/>
        <v>0</v>
      </c>
      <c r="AX56" s="136">
        <f t="shared" si="16"/>
        <v>0</v>
      </c>
      <c r="AY56" s="171">
        <f t="shared" si="17"/>
        <v>0</v>
      </c>
      <c r="BA56" s="202"/>
      <c r="BB56" s="138"/>
      <c r="BC56" s="138"/>
      <c r="BD56" s="138"/>
      <c r="BE56" s="138"/>
      <c r="BF56" s="138"/>
      <c r="BG56" s="138"/>
      <c r="BI56" s="202"/>
      <c r="BJ56" s="138"/>
      <c r="BK56" s="138"/>
      <c r="BL56" s="138"/>
      <c r="BM56" s="138"/>
      <c r="BN56" s="138"/>
      <c r="BO56" s="138"/>
    </row>
    <row r="57" spans="1:67">
      <c r="A57" s="162"/>
      <c r="B57" s="162"/>
      <c r="C57" s="162"/>
      <c r="D57" s="162"/>
      <c r="E57" s="162"/>
      <c r="F57" s="162"/>
      <c r="G57" s="162"/>
      <c r="H57" s="175">
        <v>2031</v>
      </c>
      <c r="I57" s="171">
        <f t="shared" si="18"/>
        <v>0</v>
      </c>
      <c r="J57" s="171">
        <f t="shared" si="5"/>
        <v>0</v>
      </c>
      <c r="K57" s="171">
        <f t="shared" si="5"/>
        <v>0</v>
      </c>
      <c r="L57" s="171">
        <f t="shared" si="5"/>
        <v>0</v>
      </c>
      <c r="M57" s="171">
        <f t="shared" si="5"/>
        <v>0</v>
      </c>
      <c r="N57" s="171">
        <f t="shared" si="5"/>
        <v>0</v>
      </c>
      <c r="O57" s="162"/>
      <c r="P57" s="162"/>
      <c r="Q57" s="162"/>
      <c r="R57" s="162"/>
      <c r="S57" s="175">
        <v>2031</v>
      </c>
      <c r="T57" s="196">
        <f>HLOOKUP($S57,CapX!$A$11:$AP$14,2,FALSE)</f>
        <v>4544149.6726459321</v>
      </c>
      <c r="U57" s="196">
        <f>IF($K$14="",$T57,IF($K$14&gt;$S57,$T57,HLOOKUP($S57-$K$14,CapX!$A$18:$AP$26,$H$24,FALSE)*$T57))</f>
        <v>3408112.254484449</v>
      </c>
      <c r="V57" s="171">
        <f>IF($K$15="",$T57,IF($K$15&gt;$S57,$T57,HLOOKUP($S57-$K$15,CapX!$A$18:$AP$26,$H$24,FALSE)*$T57))</f>
        <v>4544149.6726459321</v>
      </c>
      <c r="W57" s="171">
        <f>IF($K$16="",$T57,IF($K$16&gt;$S57,$T57,HLOOKUP($S57-$K$16,CapX!$A$18:$AP$26,$H$24,FALSE)*$T57))</f>
        <v>4544149.6726459321</v>
      </c>
      <c r="X57" s="171">
        <f>IF($K$17="",$T57,IF($K$17&gt;$S57,$T57,HLOOKUP($S57-$K$17,CapX!$A$18:$AP$26,$H$24,FALSE)*$T57))</f>
        <v>4544149.6726459321</v>
      </c>
      <c r="Y57" s="171">
        <f>IF($K$18="",$T57,IF($K$18&gt;$S57,$T57,HLOOKUP($S57-$K$18,CapX!$A$18:$AP$26,$H$24,FALSE)*$T57))</f>
        <v>4544149.6726459321</v>
      </c>
      <c r="Z57" s="171">
        <f>IF($K$19="",$T57,IF($K$19&gt;$S57,$T57,HLOOKUP($S57-$K$19,CapX!$A$18:$AP$26,$H$24,FALSE)*$T57))</f>
        <v>4544149.6726459321</v>
      </c>
      <c r="AB57" s="175">
        <v>2031</v>
      </c>
      <c r="AC57" s="196">
        <f t="shared" si="6"/>
        <v>0</v>
      </c>
      <c r="AD57" s="171">
        <f t="shared" si="7"/>
        <v>0</v>
      </c>
      <c r="AE57" s="171">
        <f t="shared" si="8"/>
        <v>0</v>
      </c>
      <c r="AF57" s="171">
        <f t="shared" si="9"/>
        <v>0</v>
      </c>
      <c r="AG57" s="136">
        <f t="shared" si="10"/>
        <v>0</v>
      </c>
      <c r="AH57" s="171">
        <f t="shared" si="11"/>
        <v>0</v>
      </c>
      <c r="AJ57" s="175">
        <v>2031</v>
      </c>
      <c r="AK57" s="196">
        <f>HLOOKUP($S57,CapX!$A$11:$AP$14,3,FALSE)</f>
        <v>7832118.0036617247</v>
      </c>
      <c r="AL57" s="171">
        <f>IF($L$14="",$AK57,IF($L$14&gt;$AJ57,$AK57,HLOOKUP($AJ57-$L$14,CapX!$A$18:$AP$26,$H$24,FALSE)*$AK57))</f>
        <v>5874088.5027462933</v>
      </c>
      <c r="AM57" s="171">
        <f>IF($L$15="",$AK57,IF($L$15&gt;$AJ57,$AK57,HLOOKUP($AJ57-$L$15,CapX!$A$18:$AP$26,$H$24,FALSE)*$AK57))</f>
        <v>7832118.0036617247</v>
      </c>
      <c r="AN57" s="171">
        <f>IF($L$16="",$AK57,IF($L$16&gt;$AJ57,$AK57,HLOOKUP($AJ57-$L$16,CapX!$A$18:$AP$26,$H$24,FALSE)*$AK57))</f>
        <v>7832118.0036617247</v>
      </c>
      <c r="AO57" s="136">
        <f>IF($L$17="",$AK57,IF($L$17&gt;$AJ57,$AK57,HLOOKUP($AJ57-$L$17,CapX!$A$18:$AP$26,$H$24,FALSE)*$AK57))</f>
        <v>7832118.0036617247</v>
      </c>
      <c r="AP57" s="171">
        <f>IF($L$18="",$AK57,IF($L$18&gt;$AJ57,$AK57,HLOOKUP($AJ57-$L$18,CapX!$A$18:$AP$26,$H$24,FALSE)*$AK57))</f>
        <v>7832118.0036617247</v>
      </c>
      <c r="AQ57" s="171">
        <f>IF($L$19="",$AK57,IF($L$19&gt;$AJ57,$AK57,HLOOKUP($AJ57-$L$19,CapX!$A$18:$AP$26,$H$24,FALSE)*$AK57))</f>
        <v>7832118.0036617247</v>
      </c>
      <c r="AS57" s="175">
        <v>2031</v>
      </c>
      <c r="AT57" s="196">
        <f t="shared" si="12"/>
        <v>0</v>
      </c>
      <c r="AU57" s="171">
        <f t="shared" si="13"/>
        <v>0</v>
      </c>
      <c r="AV57" s="171">
        <f t="shared" si="14"/>
        <v>0</v>
      </c>
      <c r="AW57" s="171">
        <f t="shared" si="15"/>
        <v>0</v>
      </c>
      <c r="AX57" s="136">
        <f t="shared" si="16"/>
        <v>0</v>
      </c>
      <c r="AY57" s="171">
        <f t="shared" si="17"/>
        <v>0</v>
      </c>
      <c r="BA57" s="202"/>
      <c r="BB57" s="138"/>
      <c r="BC57" s="138"/>
      <c r="BD57" s="138"/>
      <c r="BE57" s="138"/>
      <c r="BF57" s="138"/>
      <c r="BG57" s="138"/>
      <c r="BI57" s="202"/>
      <c r="BJ57" s="138"/>
      <c r="BK57" s="138"/>
      <c r="BL57" s="138"/>
      <c r="BM57" s="138"/>
      <c r="BN57" s="138"/>
      <c r="BO57" s="138"/>
    </row>
    <row r="58" spans="1:67">
      <c r="A58" s="162"/>
      <c r="B58" s="162"/>
      <c r="C58" s="162"/>
      <c r="D58" s="162"/>
      <c r="E58" s="162"/>
      <c r="F58" s="162"/>
      <c r="G58" s="162"/>
      <c r="H58" s="175">
        <v>2032</v>
      </c>
      <c r="I58" s="171">
        <f t="shared" si="18"/>
        <v>0</v>
      </c>
      <c r="J58" s="171">
        <f t="shared" si="5"/>
        <v>0</v>
      </c>
      <c r="K58" s="171">
        <f t="shared" si="5"/>
        <v>0</v>
      </c>
      <c r="L58" s="171">
        <f t="shared" si="5"/>
        <v>0</v>
      </c>
      <c r="M58" s="171">
        <f t="shared" si="5"/>
        <v>0</v>
      </c>
      <c r="N58" s="171">
        <f t="shared" si="5"/>
        <v>0</v>
      </c>
      <c r="O58" s="162"/>
      <c r="P58" s="162"/>
      <c r="Q58" s="162"/>
      <c r="R58" s="162"/>
      <c r="S58" s="175">
        <v>2032</v>
      </c>
      <c r="T58" s="196">
        <f>HLOOKUP($S58,CapX!$A$11:$AP$14,2,FALSE)</f>
        <v>7366453.721772044</v>
      </c>
      <c r="U58" s="196">
        <f>IF($K$14="",$T58,IF($K$14&gt;$S58,$T58,HLOOKUP($S58-$K$14,CapX!$A$18:$AP$26,$H$24,FALSE)*$T58))</f>
        <v>5524840.2913290327</v>
      </c>
      <c r="V58" s="171">
        <f>IF($K$15="",$T58,IF($K$15&gt;$S58,$T58,HLOOKUP($S58-$K$15,CapX!$A$18:$AP$26,$H$24,FALSE)*$T58))</f>
        <v>7366453.721772044</v>
      </c>
      <c r="W58" s="171">
        <f>IF($K$16="",$T58,IF($K$16&gt;$S58,$T58,HLOOKUP($S58-$K$16,CapX!$A$18:$AP$26,$H$24,FALSE)*$T58))</f>
        <v>7366453.721772044</v>
      </c>
      <c r="X58" s="171">
        <f>IF($K$17="",$T58,IF($K$17&gt;$S58,$T58,HLOOKUP($S58-$K$17,CapX!$A$18:$AP$26,$H$24,FALSE)*$T58))</f>
        <v>7366453.721772044</v>
      </c>
      <c r="Y58" s="171">
        <f>IF($K$18="",$T58,IF($K$18&gt;$S58,$T58,HLOOKUP($S58-$K$18,CapX!$A$18:$AP$26,$H$24,FALSE)*$T58))</f>
        <v>7366453.721772044</v>
      </c>
      <c r="Z58" s="171">
        <f>IF($K$19="",$T58,IF($K$19&gt;$S58,$T58,HLOOKUP($S58-$K$19,CapX!$A$18:$AP$26,$H$24,FALSE)*$T58))</f>
        <v>7366453.721772044</v>
      </c>
      <c r="AB58" s="175">
        <v>2032</v>
      </c>
      <c r="AC58" s="196">
        <f t="shared" si="6"/>
        <v>0</v>
      </c>
      <c r="AD58" s="171">
        <f t="shared" si="7"/>
        <v>0</v>
      </c>
      <c r="AE58" s="171">
        <f t="shared" si="8"/>
        <v>0</v>
      </c>
      <c r="AF58" s="171">
        <f t="shared" si="9"/>
        <v>0</v>
      </c>
      <c r="AG58" s="136">
        <f t="shared" si="10"/>
        <v>0</v>
      </c>
      <c r="AH58" s="171">
        <f t="shared" si="11"/>
        <v>0</v>
      </c>
      <c r="AJ58" s="175">
        <v>2032</v>
      </c>
      <c r="AK58" s="196">
        <f>HLOOKUP($S58,CapX!$A$11:$AP$14,3,FALSE)</f>
        <v>12579304.722417928</v>
      </c>
      <c r="AL58" s="171">
        <f>IF($L$14="",$AK58,IF($L$14&gt;$AJ58,$AK58,HLOOKUP($AJ58-$L$14,CapX!$A$18:$AP$26,$H$24,FALSE)*$AK58))</f>
        <v>9434478.5418134462</v>
      </c>
      <c r="AM58" s="171">
        <f>IF($L$15="",$AK58,IF($L$15&gt;$AJ58,$AK58,HLOOKUP($AJ58-$L$15,CapX!$A$18:$AP$26,$H$24,FALSE)*$AK58))</f>
        <v>12579304.722417928</v>
      </c>
      <c r="AN58" s="171">
        <f>IF($L$16="",$AK58,IF($L$16&gt;$AJ58,$AK58,HLOOKUP($AJ58-$L$16,CapX!$A$18:$AP$26,$H$24,FALSE)*$AK58))</f>
        <v>12579304.722417928</v>
      </c>
      <c r="AO58" s="136">
        <f>IF($L$17="",$AK58,IF($L$17&gt;$AJ58,$AK58,HLOOKUP($AJ58-$L$17,CapX!$A$18:$AP$26,$H$24,FALSE)*$AK58))</f>
        <v>12579304.722417928</v>
      </c>
      <c r="AP58" s="171">
        <f>IF($L$18="",$AK58,IF($L$18&gt;$AJ58,$AK58,HLOOKUP($AJ58-$L$18,CapX!$A$18:$AP$26,$H$24,FALSE)*$AK58))</f>
        <v>12579304.722417928</v>
      </c>
      <c r="AQ58" s="171">
        <f>IF($L$19="",$AK58,IF($L$19&gt;$AJ58,$AK58,HLOOKUP($AJ58-$L$19,CapX!$A$18:$AP$26,$H$24,FALSE)*$AK58))</f>
        <v>12579304.722417928</v>
      </c>
      <c r="AS58" s="175">
        <v>2032</v>
      </c>
      <c r="AT58" s="196">
        <f t="shared" si="12"/>
        <v>0</v>
      </c>
      <c r="AU58" s="171">
        <f t="shared" si="13"/>
        <v>0</v>
      </c>
      <c r="AV58" s="171">
        <f t="shared" si="14"/>
        <v>0</v>
      </c>
      <c r="AW58" s="171">
        <f t="shared" si="15"/>
        <v>0</v>
      </c>
      <c r="AX58" s="136">
        <f t="shared" si="16"/>
        <v>0</v>
      </c>
      <c r="AY58" s="171">
        <f t="shared" si="17"/>
        <v>0</v>
      </c>
      <c r="BA58" s="202"/>
      <c r="BB58" s="138"/>
      <c r="BC58" s="138"/>
      <c r="BD58" s="138"/>
      <c r="BE58" s="138"/>
      <c r="BF58" s="138"/>
      <c r="BG58" s="138"/>
      <c r="BI58" s="202"/>
      <c r="BJ58" s="138"/>
      <c r="BK58" s="138"/>
      <c r="BL58" s="138"/>
      <c r="BM58" s="138"/>
      <c r="BN58" s="138"/>
      <c r="BO58" s="138"/>
    </row>
    <row r="59" spans="1:67">
      <c r="A59" s="162"/>
      <c r="B59" s="162"/>
      <c r="C59" s="162"/>
      <c r="D59" s="162"/>
      <c r="E59" s="162"/>
      <c r="F59" s="162"/>
      <c r="G59" s="162"/>
      <c r="H59" s="175">
        <v>2033</v>
      </c>
      <c r="I59" s="171">
        <f t="shared" si="18"/>
        <v>0</v>
      </c>
      <c r="J59" s="171">
        <f t="shared" si="5"/>
        <v>0</v>
      </c>
      <c r="K59" s="171">
        <f t="shared" si="5"/>
        <v>0</v>
      </c>
      <c r="L59" s="171">
        <f t="shared" si="5"/>
        <v>0</v>
      </c>
      <c r="M59" s="171">
        <f t="shared" si="5"/>
        <v>0</v>
      </c>
      <c r="N59" s="171">
        <f t="shared" si="5"/>
        <v>0</v>
      </c>
      <c r="O59" s="162"/>
      <c r="P59" s="162"/>
      <c r="Q59" s="162"/>
      <c r="R59" s="162"/>
      <c r="S59" s="175">
        <v>2033</v>
      </c>
      <c r="T59" s="196">
        <f>HLOOKUP($S59,CapX!$A$11:$AP$14,2,FALSE)</f>
        <v>12456851.998365872</v>
      </c>
      <c r="U59" s="196">
        <f>IF($K$14="",$T59,IF($K$14&gt;$S59,$T59,HLOOKUP($S59-$K$14,CapX!$A$18:$AP$26,$H$24,FALSE)*$T59))</f>
        <v>9342638.9987744037</v>
      </c>
      <c r="V59" s="171">
        <f>IF($K$15="",$T59,IF($K$15&gt;$S59,$T59,HLOOKUP($S59-$K$15,CapX!$A$18:$AP$26,$H$24,FALSE)*$T59))</f>
        <v>12456851.998365872</v>
      </c>
      <c r="W59" s="171">
        <f>IF($K$16="",$T59,IF($K$16&gt;$S59,$T59,HLOOKUP($S59-$K$16,CapX!$A$18:$AP$26,$H$24,FALSE)*$T59))</f>
        <v>12456851.998365872</v>
      </c>
      <c r="X59" s="171">
        <f>IF($K$17="",$T59,IF($K$17&gt;$S59,$T59,HLOOKUP($S59-$K$17,CapX!$A$18:$AP$26,$H$24,FALSE)*$T59))</f>
        <v>12456851.998365872</v>
      </c>
      <c r="Y59" s="171">
        <f>IF($K$18="",$T59,IF($K$18&gt;$S59,$T59,HLOOKUP($S59-$K$18,CapX!$A$18:$AP$26,$H$24,FALSE)*$T59))</f>
        <v>12456851.998365872</v>
      </c>
      <c r="Z59" s="171">
        <f>IF($K$19="",$T59,IF($K$19&gt;$S59,$T59,HLOOKUP($S59-$K$19,CapX!$A$18:$AP$26,$H$24,FALSE)*$T59))</f>
        <v>12456851.998365872</v>
      </c>
      <c r="AB59" s="175">
        <v>2033</v>
      </c>
      <c r="AC59" s="196">
        <f t="shared" si="6"/>
        <v>0</v>
      </c>
      <c r="AD59" s="171">
        <f t="shared" si="7"/>
        <v>0</v>
      </c>
      <c r="AE59" s="171">
        <f t="shared" si="8"/>
        <v>0</v>
      </c>
      <c r="AF59" s="171">
        <f t="shared" si="9"/>
        <v>0</v>
      </c>
      <c r="AG59" s="136">
        <f t="shared" si="10"/>
        <v>0</v>
      </c>
      <c r="AH59" s="171">
        <f t="shared" si="11"/>
        <v>0</v>
      </c>
      <c r="AJ59" s="175">
        <v>2033</v>
      </c>
      <c r="AK59" s="196">
        <f>HLOOKUP($S59,CapX!$A$11:$AP$14,3,FALSE)</f>
        <v>4841545.0479918476</v>
      </c>
      <c r="AL59" s="171">
        <f>IF($L$14="",$AK59,IF($L$14&gt;$AJ59,$AK59,HLOOKUP($AJ59-$L$14,CapX!$A$18:$AP$26,$H$24,FALSE)*$AK59))</f>
        <v>3631158.7859938857</v>
      </c>
      <c r="AM59" s="171">
        <f>IF($L$15="",$AK59,IF($L$15&gt;$AJ59,$AK59,HLOOKUP($AJ59-$L$15,CapX!$A$18:$AP$26,$H$24,FALSE)*$AK59))</f>
        <v>4841545.0479918476</v>
      </c>
      <c r="AN59" s="171">
        <f>IF($L$16="",$AK59,IF($L$16&gt;$AJ59,$AK59,HLOOKUP($AJ59-$L$16,CapX!$A$18:$AP$26,$H$24,FALSE)*$AK59))</f>
        <v>4841545.0479918476</v>
      </c>
      <c r="AO59" s="136">
        <f>IF($L$17="",$AK59,IF($L$17&gt;$AJ59,$AK59,HLOOKUP($AJ59-$L$17,CapX!$A$18:$AP$26,$H$24,FALSE)*$AK59))</f>
        <v>4841545.0479918476</v>
      </c>
      <c r="AP59" s="171">
        <f>IF($L$18="",$AK59,IF($L$18&gt;$AJ59,$AK59,HLOOKUP($AJ59-$L$18,CapX!$A$18:$AP$26,$H$24,FALSE)*$AK59))</f>
        <v>4841545.0479918476</v>
      </c>
      <c r="AQ59" s="171">
        <f>IF($L$19="",$AK59,IF($L$19&gt;$AJ59,$AK59,HLOOKUP($AJ59-$L$19,CapX!$A$18:$AP$26,$H$24,FALSE)*$AK59))</f>
        <v>4841545.0479918476</v>
      </c>
      <c r="AS59" s="175">
        <v>2033</v>
      </c>
      <c r="AT59" s="196">
        <f t="shared" si="12"/>
        <v>0</v>
      </c>
      <c r="AU59" s="171">
        <f t="shared" si="13"/>
        <v>0</v>
      </c>
      <c r="AV59" s="171">
        <f t="shared" si="14"/>
        <v>0</v>
      </c>
      <c r="AW59" s="171">
        <f t="shared" si="15"/>
        <v>0</v>
      </c>
      <c r="AX59" s="136">
        <f t="shared" si="16"/>
        <v>0</v>
      </c>
      <c r="AY59" s="171">
        <f t="shared" si="17"/>
        <v>0</v>
      </c>
      <c r="BA59" s="202"/>
      <c r="BB59" s="138"/>
      <c r="BC59" s="138"/>
      <c r="BD59" s="138"/>
      <c r="BE59" s="138"/>
      <c r="BF59" s="138"/>
      <c r="BG59" s="138"/>
      <c r="BI59" s="202"/>
      <c r="BJ59" s="138"/>
      <c r="BK59" s="138"/>
      <c r="BL59" s="138"/>
      <c r="BM59" s="138"/>
      <c r="BN59" s="138"/>
      <c r="BO59" s="138"/>
    </row>
    <row r="60" spans="1:67">
      <c r="A60" s="162"/>
      <c r="B60" s="162"/>
      <c r="C60" s="162"/>
      <c r="D60" s="162"/>
      <c r="E60" s="162"/>
      <c r="F60" s="162"/>
      <c r="G60" s="162"/>
      <c r="H60" s="175">
        <v>2034</v>
      </c>
      <c r="I60" s="171">
        <f t="shared" si="18"/>
        <v>0</v>
      </c>
      <c r="J60" s="171">
        <f t="shared" si="5"/>
        <v>0</v>
      </c>
      <c r="K60" s="171">
        <f t="shared" si="5"/>
        <v>0</v>
      </c>
      <c r="L60" s="171">
        <f t="shared" si="5"/>
        <v>0</v>
      </c>
      <c r="M60" s="171">
        <f t="shared" si="5"/>
        <v>0</v>
      </c>
      <c r="N60" s="171">
        <f t="shared" si="5"/>
        <v>0</v>
      </c>
      <c r="O60" s="162"/>
      <c r="P60" s="162"/>
      <c r="Q60" s="162"/>
      <c r="R60" s="162"/>
      <c r="S60" s="175">
        <v>2034</v>
      </c>
      <c r="T60" s="196">
        <f>HLOOKUP($S60,CapX!$A$11:$AP$14,2,FALSE)</f>
        <v>4727733.3194208285</v>
      </c>
      <c r="U60" s="196">
        <f>IF($K$14="",$T60,IF($K$14&gt;$S60,$T60,HLOOKUP($S60-$K$14,CapX!$A$18:$AP$26,$H$24,FALSE)*$T60))</f>
        <v>3545799.9895656211</v>
      </c>
      <c r="V60" s="171">
        <f>IF($K$15="",$T60,IF($K$15&gt;$S60,$T60,HLOOKUP($S60-$K$15,CapX!$A$18:$AP$26,$H$24,FALSE)*$T60))</f>
        <v>4727733.3194208285</v>
      </c>
      <c r="W60" s="171">
        <f>IF($K$16="",$T60,IF($K$16&gt;$S60,$T60,HLOOKUP($S60-$K$16,CapX!$A$18:$AP$26,$H$24,FALSE)*$T60))</f>
        <v>4727733.3194208285</v>
      </c>
      <c r="X60" s="171">
        <f>IF($K$17="",$T60,IF($K$17&gt;$S60,$T60,HLOOKUP($S60-$K$17,CapX!$A$18:$AP$26,$H$24,FALSE)*$T60))</f>
        <v>4727733.3194208285</v>
      </c>
      <c r="Y60" s="171">
        <f>IF($K$18="",$T60,IF($K$18&gt;$S60,$T60,HLOOKUP($S60-$K$18,CapX!$A$18:$AP$26,$H$24,FALSE)*$T60))</f>
        <v>4727733.3194208285</v>
      </c>
      <c r="Z60" s="171">
        <f>IF($K$19="",$T60,IF($K$19&gt;$S60,$T60,HLOOKUP($S60-$K$19,CapX!$A$18:$AP$26,$H$24,FALSE)*$T60))</f>
        <v>4727733.3194208285</v>
      </c>
      <c r="AB60" s="175">
        <v>2034</v>
      </c>
      <c r="AC60" s="196">
        <f t="shared" si="6"/>
        <v>0</v>
      </c>
      <c r="AD60" s="171">
        <f t="shared" si="7"/>
        <v>0</v>
      </c>
      <c r="AE60" s="171">
        <f t="shared" si="8"/>
        <v>0</v>
      </c>
      <c r="AF60" s="171">
        <f t="shared" si="9"/>
        <v>0</v>
      </c>
      <c r="AG60" s="136">
        <f t="shared" si="10"/>
        <v>0</v>
      </c>
      <c r="AH60" s="171">
        <f t="shared" si="11"/>
        <v>0</v>
      </c>
      <c r="AJ60" s="175">
        <v>2034</v>
      </c>
      <c r="AK60" s="196">
        <f>HLOOKUP($S60,CapX!$A$11:$AP$14,3,FALSE)</f>
        <v>8148535.5710096592</v>
      </c>
      <c r="AL60" s="171">
        <f>IF($L$14="",$AK60,IF($L$14&gt;$AJ60,$AK60,HLOOKUP($AJ60-$L$14,CapX!$A$18:$AP$26,$H$24,FALSE)*$AK60))</f>
        <v>6111401.6782572446</v>
      </c>
      <c r="AM60" s="171">
        <f>IF($L$15="",$AK60,IF($L$15&gt;$AJ60,$AK60,HLOOKUP($AJ60-$L$15,CapX!$A$18:$AP$26,$H$24,FALSE)*$AK60))</f>
        <v>8148535.5710096592</v>
      </c>
      <c r="AN60" s="171">
        <f>IF($L$16="",$AK60,IF($L$16&gt;$AJ60,$AK60,HLOOKUP($AJ60-$L$16,CapX!$A$18:$AP$26,$H$24,FALSE)*$AK60))</f>
        <v>8148535.5710096592</v>
      </c>
      <c r="AO60" s="136">
        <f>IF($L$17="",$AK60,IF($L$17&gt;$AJ60,$AK60,HLOOKUP($AJ60-$L$17,CapX!$A$18:$AP$26,$H$24,FALSE)*$AK60))</f>
        <v>8148535.5710096592</v>
      </c>
      <c r="AP60" s="171">
        <f>IF($L$18="",$AK60,IF($L$18&gt;$AJ60,$AK60,HLOOKUP($AJ60-$L$18,CapX!$A$18:$AP$26,$H$24,FALSE)*$AK60))</f>
        <v>8148535.5710096592</v>
      </c>
      <c r="AQ60" s="171">
        <f>IF($L$19="",$AK60,IF($L$19&gt;$AJ60,$AK60,HLOOKUP($AJ60-$L$19,CapX!$A$18:$AP$26,$H$24,FALSE)*$AK60))</f>
        <v>8148535.5710096592</v>
      </c>
      <c r="AS60" s="175">
        <v>2034</v>
      </c>
      <c r="AT60" s="196">
        <f t="shared" si="12"/>
        <v>0</v>
      </c>
      <c r="AU60" s="171">
        <f t="shared" si="13"/>
        <v>0</v>
      </c>
      <c r="AV60" s="171">
        <f t="shared" si="14"/>
        <v>0</v>
      </c>
      <c r="AW60" s="171">
        <f t="shared" si="15"/>
        <v>0</v>
      </c>
      <c r="AX60" s="136">
        <f t="shared" si="16"/>
        <v>0</v>
      </c>
      <c r="AY60" s="171">
        <f t="shared" si="17"/>
        <v>0</v>
      </c>
      <c r="BA60" s="202"/>
      <c r="BB60" s="138"/>
      <c r="BC60" s="138"/>
      <c r="BD60" s="138"/>
      <c r="BE60" s="138"/>
      <c r="BF60" s="138"/>
      <c r="BG60" s="138"/>
      <c r="BI60" s="202"/>
      <c r="BJ60" s="138"/>
      <c r="BK60" s="138"/>
      <c r="BL60" s="138"/>
      <c r="BM60" s="138"/>
      <c r="BN60" s="138"/>
      <c r="BO60" s="138"/>
    </row>
    <row r="61" spans="1:67">
      <c r="A61" s="162"/>
      <c r="B61" s="162"/>
      <c r="C61" s="162"/>
      <c r="D61" s="162"/>
      <c r="E61" s="162"/>
      <c r="F61" s="162"/>
      <c r="G61" s="162"/>
      <c r="H61" s="175">
        <v>2035</v>
      </c>
      <c r="I61" s="171">
        <f t="shared" si="18"/>
        <v>0</v>
      </c>
      <c r="J61" s="171">
        <f t="shared" si="5"/>
        <v>0</v>
      </c>
      <c r="K61" s="171">
        <f t="shared" si="5"/>
        <v>0</v>
      </c>
      <c r="L61" s="171">
        <f t="shared" si="5"/>
        <v>0</v>
      </c>
      <c r="M61" s="171">
        <f t="shared" si="5"/>
        <v>0</v>
      </c>
      <c r="N61" s="171">
        <f t="shared" si="5"/>
        <v>0</v>
      </c>
      <c r="O61" s="162"/>
      <c r="P61" s="162"/>
      <c r="Q61" s="162"/>
      <c r="R61" s="162"/>
      <c r="S61" s="175">
        <v>2035</v>
      </c>
      <c r="T61" s="196">
        <f>HLOOKUP($S61,CapX!$A$11:$AP$14,2,FALSE)</f>
        <v>7664058.4521316346</v>
      </c>
      <c r="U61" s="196">
        <f>IF($K$14="",$T61,IF($K$14&gt;$S61,$T61,HLOOKUP($S61-$K$14,CapX!$A$18:$AP$26,$H$24,FALSE)*$T61))</f>
        <v>5748043.8390987255</v>
      </c>
      <c r="V61" s="171">
        <f>IF($K$15="",$T61,IF($K$15&gt;$S61,$T61,HLOOKUP($S61-$K$15,CapX!$A$18:$AP$26,$H$24,FALSE)*$T61))</f>
        <v>7664058.4521316346</v>
      </c>
      <c r="W61" s="171">
        <f>IF($K$16="",$T61,IF($K$16&gt;$S61,$T61,HLOOKUP($S61-$K$16,CapX!$A$18:$AP$26,$H$24,FALSE)*$T61))</f>
        <v>7664058.4521316346</v>
      </c>
      <c r="X61" s="171">
        <f>IF($K$17="",$T61,IF($K$17&gt;$S61,$T61,HLOOKUP($S61-$K$17,CapX!$A$18:$AP$26,$H$24,FALSE)*$T61))</f>
        <v>7664058.4521316346</v>
      </c>
      <c r="Y61" s="171">
        <f>IF($K$18="",$T61,IF($K$18&gt;$S61,$T61,HLOOKUP($S61-$K$18,CapX!$A$18:$AP$26,$H$24,FALSE)*$T61))</f>
        <v>7664058.4521316346</v>
      </c>
      <c r="Z61" s="171">
        <f>IF($K$19="",$T61,IF($K$19&gt;$S61,$T61,HLOOKUP($S61-$K$19,CapX!$A$18:$AP$26,$H$24,FALSE)*$T61))</f>
        <v>7664058.4521316346</v>
      </c>
      <c r="AB61" s="175">
        <v>2035</v>
      </c>
      <c r="AC61" s="196">
        <f t="shared" si="6"/>
        <v>0</v>
      </c>
      <c r="AD61" s="171">
        <f t="shared" si="7"/>
        <v>0</v>
      </c>
      <c r="AE61" s="171">
        <f t="shared" si="8"/>
        <v>0</v>
      </c>
      <c r="AF61" s="171">
        <f t="shared" si="9"/>
        <v>0</v>
      </c>
      <c r="AG61" s="136">
        <f t="shared" si="10"/>
        <v>0</v>
      </c>
      <c r="AH61" s="171">
        <f t="shared" si="11"/>
        <v>0</v>
      </c>
      <c r="AJ61" s="175">
        <v>2035</v>
      </c>
      <c r="AK61" s="196">
        <f>HLOOKUP($S61,CapX!$A$11:$AP$14,3,FALSE)</f>
        <v>13087508.633203615</v>
      </c>
      <c r="AL61" s="171">
        <f>IF($L$14="",$AK61,IF($L$14&gt;$AJ61,$AK61,HLOOKUP($AJ61-$L$14,CapX!$A$18:$AP$26,$H$24,FALSE)*$AK61))</f>
        <v>9815631.4749027118</v>
      </c>
      <c r="AM61" s="171">
        <f>IF($L$15="",$AK61,IF($L$15&gt;$AJ61,$AK61,HLOOKUP($AJ61-$L$15,CapX!$A$18:$AP$26,$H$24,FALSE)*$AK61))</f>
        <v>13087508.633203615</v>
      </c>
      <c r="AN61" s="171">
        <f>IF($L$16="",$AK61,IF($L$16&gt;$AJ61,$AK61,HLOOKUP($AJ61-$L$16,CapX!$A$18:$AP$26,$H$24,FALSE)*$AK61))</f>
        <v>13087508.633203615</v>
      </c>
      <c r="AO61" s="136">
        <f>IF($L$17="",$AK61,IF($L$17&gt;$AJ61,$AK61,HLOOKUP($AJ61-$L$17,CapX!$A$18:$AP$26,$H$24,FALSE)*$AK61))</f>
        <v>13087508.633203615</v>
      </c>
      <c r="AP61" s="171">
        <f>IF($L$18="",$AK61,IF($L$18&gt;$AJ61,$AK61,HLOOKUP($AJ61-$L$18,CapX!$A$18:$AP$26,$H$24,FALSE)*$AK61))</f>
        <v>13087508.633203615</v>
      </c>
      <c r="AQ61" s="171">
        <f>IF($L$19="",$AK61,IF($L$19&gt;$AJ61,$AK61,HLOOKUP($AJ61-$L$19,CapX!$A$18:$AP$26,$H$24,FALSE)*$AK61))</f>
        <v>13087508.633203615</v>
      </c>
      <c r="AS61" s="175">
        <v>2035</v>
      </c>
      <c r="AT61" s="196">
        <f t="shared" si="12"/>
        <v>0</v>
      </c>
      <c r="AU61" s="171">
        <f t="shared" si="13"/>
        <v>0</v>
      </c>
      <c r="AV61" s="171">
        <f t="shared" si="14"/>
        <v>0</v>
      </c>
      <c r="AW61" s="171">
        <f t="shared" si="15"/>
        <v>0</v>
      </c>
      <c r="AX61" s="136">
        <f t="shared" si="16"/>
        <v>0</v>
      </c>
      <c r="AY61" s="171">
        <f t="shared" si="17"/>
        <v>0</v>
      </c>
      <c r="BA61" s="202"/>
      <c r="BB61" s="138"/>
      <c r="BC61" s="138"/>
      <c r="BD61" s="138"/>
      <c r="BE61" s="138"/>
      <c r="BF61" s="138"/>
      <c r="BG61" s="138"/>
      <c r="BI61" s="202"/>
      <c r="BJ61" s="138"/>
      <c r="BK61" s="138"/>
      <c r="BL61" s="138"/>
      <c r="BM61" s="138"/>
      <c r="BN61" s="138"/>
      <c r="BO61" s="138"/>
    </row>
    <row r="62" spans="1:67">
      <c r="A62" s="162"/>
      <c r="B62" s="162"/>
      <c r="C62" s="162"/>
      <c r="D62" s="162"/>
      <c r="E62" s="162"/>
      <c r="F62" s="162"/>
      <c r="G62" s="162"/>
      <c r="H62" s="175">
        <v>2036</v>
      </c>
      <c r="I62" s="171">
        <f t="shared" si="18"/>
        <v>0</v>
      </c>
      <c r="J62" s="171">
        <f t="shared" si="5"/>
        <v>0</v>
      </c>
      <c r="K62" s="171">
        <f t="shared" si="5"/>
        <v>0</v>
      </c>
      <c r="L62" s="171">
        <f t="shared" si="5"/>
        <v>0</v>
      </c>
      <c r="M62" s="171">
        <f t="shared" si="5"/>
        <v>0</v>
      </c>
      <c r="N62" s="171">
        <f t="shared" si="5"/>
        <v>0</v>
      </c>
      <c r="O62" s="162"/>
      <c r="P62" s="162"/>
      <c r="Q62" s="162"/>
      <c r="R62" s="162"/>
      <c r="S62" s="175">
        <v>2036</v>
      </c>
      <c r="T62" s="196">
        <f>HLOOKUP($S62,CapX!$A$11:$AP$14,2,FALSE)</f>
        <v>12960108.819099851</v>
      </c>
      <c r="U62" s="196">
        <f>IF($K$14="",$T62,IF($K$14&gt;$S62,$T62,HLOOKUP($S62-$K$14,CapX!$A$18:$AP$26,$H$24,FALSE)*$T62))</f>
        <v>9720081.6143248882</v>
      </c>
      <c r="V62" s="171">
        <f>IF($K$15="",$T62,IF($K$15&gt;$S62,$T62,HLOOKUP($S62-$K$15,CapX!$A$18:$AP$26,$H$24,FALSE)*$T62))</f>
        <v>12960108.819099851</v>
      </c>
      <c r="W62" s="171">
        <f>IF($K$16="",$T62,IF($K$16&gt;$S62,$T62,HLOOKUP($S62-$K$16,CapX!$A$18:$AP$26,$H$24,FALSE)*$T62))</f>
        <v>12960108.819099851</v>
      </c>
      <c r="X62" s="171">
        <f>IF($K$17="",$T62,IF($K$17&gt;$S62,$T62,HLOOKUP($S62-$K$17,CapX!$A$18:$AP$26,$H$24,FALSE)*$T62))</f>
        <v>12960108.819099851</v>
      </c>
      <c r="Y62" s="171">
        <f>IF($K$18="",$T62,IF($K$18&gt;$S62,$T62,HLOOKUP($S62-$K$18,CapX!$A$18:$AP$26,$H$24,FALSE)*$T62))</f>
        <v>12960108.819099851</v>
      </c>
      <c r="Z62" s="171">
        <f>IF($K$19="",$T62,IF($K$19&gt;$S62,$T62,HLOOKUP($S62-$K$19,CapX!$A$18:$AP$26,$H$24,FALSE)*$T62))</f>
        <v>12960108.819099851</v>
      </c>
      <c r="AB62" s="175">
        <v>2036</v>
      </c>
      <c r="AC62" s="196">
        <f t="shared" si="6"/>
        <v>0</v>
      </c>
      <c r="AD62" s="171">
        <f t="shared" si="7"/>
        <v>0</v>
      </c>
      <c r="AE62" s="171">
        <f t="shared" si="8"/>
        <v>0</v>
      </c>
      <c r="AF62" s="171">
        <f t="shared" si="9"/>
        <v>0</v>
      </c>
      <c r="AG62" s="136">
        <f t="shared" si="10"/>
        <v>0</v>
      </c>
      <c r="AH62" s="171">
        <f t="shared" si="11"/>
        <v>0</v>
      </c>
      <c r="AJ62" s="175">
        <v>2036</v>
      </c>
      <c r="AK62" s="196">
        <f>HLOOKUP($S62,CapX!$A$11:$AP$14,3,FALSE)</f>
        <v>5037143.4679307193</v>
      </c>
      <c r="AL62" s="171">
        <f>IF($L$14="",$AK62,IF($L$14&gt;$AJ62,$AK62,HLOOKUP($AJ62-$L$14,CapX!$A$18:$AP$26,$H$24,FALSE)*$AK62))</f>
        <v>3777857.6009480394</v>
      </c>
      <c r="AM62" s="171">
        <f>IF($L$15="",$AK62,IF($L$15&gt;$AJ62,$AK62,HLOOKUP($AJ62-$L$15,CapX!$A$18:$AP$26,$H$24,FALSE)*$AK62))</f>
        <v>5037143.4679307193</v>
      </c>
      <c r="AN62" s="171">
        <f>IF($L$16="",$AK62,IF($L$16&gt;$AJ62,$AK62,HLOOKUP($AJ62-$L$16,CapX!$A$18:$AP$26,$H$24,FALSE)*$AK62))</f>
        <v>5037143.4679307193</v>
      </c>
      <c r="AO62" s="136">
        <f>IF($L$17="",$AK62,IF($L$17&gt;$AJ62,$AK62,HLOOKUP($AJ62-$L$17,CapX!$A$18:$AP$26,$H$24,FALSE)*$AK62))</f>
        <v>5037143.4679307193</v>
      </c>
      <c r="AP62" s="171">
        <f>IF($L$18="",$AK62,IF($L$18&gt;$AJ62,$AK62,HLOOKUP($AJ62-$L$18,CapX!$A$18:$AP$26,$H$24,FALSE)*$AK62))</f>
        <v>5037143.4679307193</v>
      </c>
      <c r="AQ62" s="171">
        <f>IF($L$19="",$AK62,IF($L$19&gt;$AJ62,$AK62,HLOOKUP($AJ62-$L$19,CapX!$A$18:$AP$26,$H$24,FALSE)*$AK62))</f>
        <v>5037143.4679307193</v>
      </c>
      <c r="AS62" s="175">
        <v>2036</v>
      </c>
      <c r="AT62" s="196">
        <f t="shared" si="12"/>
        <v>0</v>
      </c>
      <c r="AU62" s="171">
        <f t="shared" si="13"/>
        <v>0</v>
      </c>
      <c r="AV62" s="171">
        <f t="shared" si="14"/>
        <v>0</v>
      </c>
      <c r="AW62" s="171">
        <f t="shared" si="15"/>
        <v>0</v>
      </c>
      <c r="AX62" s="136">
        <f t="shared" si="16"/>
        <v>0</v>
      </c>
      <c r="AY62" s="171">
        <f t="shared" si="17"/>
        <v>0</v>
      </c>
      <c r="BA62" s="202"/>
      <c r="BB62" s="138"/>
      <c r="BC62" s="138"/>
      <c r="BD62" s="138"/>
      <c r="BE62" s="138"/>
      <c r="BF62" s="138"/>
      <c r="BG62" s="138"/>
      <c r="BI62" s="202"/>
      <c r="BJ62" s="138"/>
      <c r="BK62" s="138"/>
      <c r="BL62" s="138"/>
      <c r="BM62" s="138"/>
      <c r="BN62" s="138"/>
      <c r="BO62" s="138"/>
    </row>
    <row r="63" spans="1:67">
      <c r="A63" s="162"/>
      <c r="B63" s="162"/>
      <c r="C63" s="162"/>
      <c r="D63" s="162"/>
      <c r="E63" s="162"/>
      <c r="F63" s="162"/>
      <c r="G63" s="162"/>
      <c r="H63" s="175">
        <v>2037</v>
      </c>
      <c r="I63" s="171">
        <f t="shared" si="18"/>
        <v>0</v>
      </c>
      <c r="J63" s="171">
        <f t="shared" si="5"/>
        <v>0</v>
      </c>
      <c r="K63" s="171">
        <f t="shared" si="5"/>
        <v>0</v>
      </c>
      <c r="L63" s="171">
        <f t="shared" si="5"/>
        <v>0</v>
      </c>
      <c r="M63" s="171">
        <f t="shared" si="5"/>
        <v>0</v>
      </c>
      <c r="N63" s="171">
        <f t="shared" si="5"/>
        <v>0</v>
      </c>
      <c r="O63" s="162"/>
      <c r="P63" s="162"/>
      <c r="Q63" s="162"/>
      <c r="R63" s="162"/>
      <c r="S63" s="175">
        <v>2037</v>
      </c>
      <c r="T63" s="196">
        <f>HLOOKUP($S63,CapX!$A$11:$AP$14,2,FALSE)</f>
        <v>4918733.74552543</v>
      </c>
      <c r="U63" s="196">
        <f>IF($K$14="",$T63,IF($K$14&gt;$S63,$T63,HLOOKUP($S63-$K$14,CapX!$A$18:$AP$26,$H$24,FALSE)*$T63))</f>
        <v>3689050.3091440722</v>
      </c>
      <c r="V63" s="171">
        <f>IF($K$15="",$T63,IF($K$15&gt;$S63,$T63,HLOOKUP($S63-$K$15,CapX!$A$18:$AP$26,$H$24,FALSE)*$T63))</f>
        <v>4918733.74552543</v>
      </c>
      <c r="W63" s="171">
        <f>IF($K$16="",$T63,IF($K$16&gt;$S63,$T63,HLOOKUP($S63-$K$16,CapX!$A$18:$AP$26,$H$24,FALSE)*$T63))</f>
        <v>4918733.74552543</v>
      </c>
      <c r="X63" s="171">
        <f>IF($K$17="",$T63,IF($K$17&gt;$S63,$T63,HLOOKUP($S63-$K$17,CapX!$A$18:$AP$26,$H$24,FALSE)*$T63))</f>
        <v>4918733.74552543</v>
      </c>
      <c r="Y63" s="171">
        <f>IF($K$18="",$T63,IF($K$18&gt;$S63,$T63,HLOOKUP($S63-$K$18,CapX!$A$18:$AP$26,$H$24,FALSE)*$T63))</f>
        <v>4918733.74552543</v>
      </c>
      <c r="Z63" s="171">
        <f>IF($K$19="",$T63,IF($K$19&gt;$S63,$T63,HLOOKUP($S63-$K$19,CapX!$A$18:$AP$26,$H$24,FALSE)*$T63))</f>
        <v>4918733.74552543</v>
      </c>
      <c r="AB63" s="175">
        <v>2037</v>
      </c>
      <c r="AC63" s="196">
        <f t="shared" si="6"/>
        <v>0</v>
      </c>
      <c r="AD63" s="171">
        <f t="shared" si="7"/>
        <v>0</v>
      </c>
      <c r="AE63" s="171">
        <f t="shared" si="8"/>
        <v>0</v>
      </c>
      <c r="AF63" s="171">
        <f t="shared" si="9"/>
        <v>0</v>
      </c>
      <c r="AG63" s="136">
        <f t="shared" si="10"/>
        <v>0</v>
      </c>
      <c r="AH63" s="171">
        <f t="shared" si="11"/>
        <v>0</v>
      </c>
      <c r="AJ63" s="175">
        <v>2037</v>
      </c>
      <c r="AK63" s="196">
        <f>HLOOKUP($S63,CapX!$A$11:$AP$14,3,FALSE)</f>
        <v>8477736.4080784488</v>
      </c>
      <c r="AL63" s="171">
        <f>IF($L$14="",$AK63,IF($L$14&gt;$AJ63,$AK63,HLOOKUP($AJ63-$L$14,CapX!$A$18:$AP$26,$H$24,FALSE)*$AK63))</f>
        <v>6358302.3060588371</v>
      </c>
      <c r="AM63" s="171">
        <f>IF($L$15="",$AK63,IF($L$15&gt;$AJ63,$AK63,HLOOKUP($AJ63-$L$15,CapX!$A$18:$AP$26,$H$24,FALSE)*$AK63))</f>
        <v>8477736.4080784488</v>
      </c>
      <c r="AN63" s="171">
        <f>IF($L$16="",$AK63,IF($L$16&gt;$AJ63,$AK63,HLOOKUP($AJ63-$L$16,CapX!$A$18:$AP$26,$H$24,FALSE)*$AK63))</f>
        <v>8477736.4080784488</v>
      </c>
      <c r="AO63" s="136">
        <f>IF($L$17="",$AK63,IF($L$17&gt;$AJ63,$AK63,HLOOKUP($AJ63-$L$17,CapX!$A$18:$AP$26,$H$24,FALSE)*$AK63))</f>
        <v>8477736.4080784488</v>
      </c>
      <c r="AP63" s="171">
        <f>IF($L$18="",$AK63,IF($L$18&gt;$AJ63,$AK63,HLOOKUP($AJ63-$L$18,CapX!$A$18:$AP$26,$H$24,FALSE)*$AK63))</f>
        <v>8477736.4080784488</v>
      </c>
      <c r="AQ63" s="171">
        <f>IF($L$19="",$AK63,IF($L$19&gt;$AJ63,$AK63,HLOOKUP($AJ63-$L$19,CapX!$A$18:$AP$26,$H$24,FALSE)*$AK63))</f>
        <v>8477736.4080784488</v>
      </c>
      <c r="AS63" s="175">
        <v>2037</v>
      </c>
      <c r="AT63" s="196">
        <f t="shared" si="12"/>
        <v>0</v>
      </c>
      <c r="AU63" s="171">
        <f t="shared" si="13"/>
        <v>0</v>
      </c>
      <c r="AV63" s="171">
        <f t="shared" si="14"/>
        <v>0</v>
      </c>
      <c r="AW63" s="171">
        <f t="shared" si="15"/>
        <v>0</v>
      </c>
      <c r="AX63" s="136">
        <f t="shared" si="16"/>
        <v>0</v>
      </c>
      <c r="AY63" s="171">
        <f t="shared" si="17"/>
        <v>0</v>
      </c>
      <c r="BA63" s="202"/>
      <c r="BB63" s="138"/>
      <c r="BC63" s="138"/>
      <c r="BD63" s="138"/>
      <c r="BE63" s="138"/>
      <c r="BF63" s="138"/>
      <c r="BG63" s="138"/>
      <c r="BI63" s="202"/>
      <c r="BJ63" s="138"/>
      <c r="BK63" s="138"/>
      <c r="BL63" s="138"/>
      <c r="BM63" s="138"/>
      <c r="BN63" s="138"/>
      <c r="BO63" s="138"/>
    </row>
    <row r="64" spans="1:67">
      <c r="A64" s="162"/>
      <c r="B64" s="162"/>
      <c r="C64" s="162"/>
      <c r="D64" s="162"/>
      <c r="E64" s="162"/>
      <c r="F64" s="162"/>
      <c r="G64" s="162"/>
      <c r="H64" s="175">
        <v>2038</v>
      </c>
      <c r="I64" s="171">
        <f t="shared" si="18"/>
        <v>0</v>
      </c>
      <c r="J64" s="171">
        <f t="shared" si="5"/>
        <v>0</v>
      </c>
      <c r="K64" s="171">
        <f t="shared" si="5"/>
        <v>0</v>
      </c>
      <c r="L64" s="171">
        <f t="shared" si="5"/>
        <v>0</v>
      </c>
      <c r="M64" s="171">
        <f t="shared" si="5"/>
        <v>0</v>
      </c>
      <c r="N64" s="171">
        <f t="shared" si="5"/>
        <v>0</v>
      </c>
      <c r="O64" s="162"/>
      <c r="P64" s="162"/>
      <c r="Q64" s="162"/>
      <c r="R64" s="162"/>
      <c r="S64" s="175">
        <v>2038</v>
      </c>
      <c r="T64" s="196">
        <f>HLOOKUP($S64,CapX!$A$11:$AP$14,2,FALSE)</f>
        <v>7973686.4135977533</v>
      </c>
      <c r="U64" s="196">
        <f>IF($K$14="",$T64,IF($K$14&gt;$S64,$T64,HLOOKUP($S64-$K$14,CapX!$A$18:$AP$26,$H$24,FALSE)*$T64))</f>
        <v>5980264.8101983145</v>
      </c>
      <c r="V64" s="171">
        <f>IF($K$15="",$T64,IF($K$15&gt;$S64,$T64,HLOOKUP($S64-$K$15,CapX!$A$18:$AP$26,$H$24,FALSE)*$T64))</f>
        <v>7973686.4135977533</v>
      </c>
      <c r="W64" s="171">
        <f>IF($K$16="",$T64,IF($K$16&gt;$S64,$T64,HLOOKUP($S64-$K$16,CapX!$A$18:$AP$26,$H$24,FALSE)*$T64))</f>
        <v>7973686.4135977533</v>
      </c>
      <c r="X64" s="171">
        <f>IF($K$17="",$T64,IF($K$17&gt;$S64,$T64,HLOOKUP($S64-$K$17,CapX!$A$18:$AP$26,$H$24,FALSE)*$T64))</f>
        <v>7973686.4135977533</v>
      </c>
      <c r="Y64" s="171">
        <f>IF($K$18="",$T64,IF($K$18&gt;$S64,$T64,HLOOKUP($S64-$K$18,CapX!$A$18:$AP$26,$H$24,FALSE)*$T64))</f>
        <v>7973686.4135977533</v>
      </c>
      <c r="Z64" s="171">
        <f>IF($K$19="",$T64,IF($K$19&gt;$S64,$T64,HLOOKUP($S64-$K$19,CapX!$A$18:$AP$26,$H$24,FALSE)*$T64))</f>
        <v>7973686.4135977533</v>
      </c>
      <c r="AB64" s="175">
        <v>2038</v>
      </c>
      <c r="AC64" s="196">
        <f t="shared" si="6"/>
        <v>0</v>
      </c>
      <c r="AD64" s="171">
        <f t="shared" si="7"/>
        <v>0</v>
      </c>
      <c r="AE64" s="171">
        <f t="shared" si="8"/>
        <v>0</v>
      </c>
      <c r="AF64" s="171">
        <f t="shared" si="9"/>
        <v>0</v>
      </c>
      <c r="AG64" s="136">
        <f t="shared" si="10"/>
        <v>0</v>
      </c>
      <c r="AH64" s="171">
        <f t="shared" si="11"/>
        <v>0</v>
      </c>
      <c r="AJ64" s="175">
        <v>2038</v>
      </c>
      <c r="AK64" s="196">
        <f>HLOOKUP($S64,CapX!$A$11:$AP$14,3,FALSE)</f>
        <v>13616243.981985042</v>
      </c>
      <c r="AL64" s="171">
        <f>IF($L$14="",$AK64,IF($L$14&gt;$AJ64,$AK64,HLOOKUP($AJ64-$L$14,CapX!$A$18:$AP$26,$H$24,FALSE)*$AK64))</f>
        <v>10212182.986488782</v>
      </c>
      <c r="AM64" s="171">
        <f>IF($L$15="",$AK64,IF($L$15&gt;$AJ64,$AK64,HLOOKUP($AJ64-$L$15,CapX!$A$18:$AP$26,$H$24,FALSE)*$AK64))</f>
        <v>13616243.981985042</v>
      </c>
      <c r="AN64" s="171">
        <f>IF($L$16="",$AK64,IF($L$16&gt;$AJ64,$AK64,HLOOKUP($AJ64-$L$16,CapX!$A$18:$AP$26,$H$24,FALSE)*$AK64))</f>
        <v>13616243.981985042</v>
      </c>
      <c r="AO64" s="136">
        <f>IF($L$17="",$AK64,IF($L$17&gt;$AJ64,$AK64,HLOOKUP($AJ64-$L$17,CapX!$A$18:$AP$26,$H$24,FALSE)*$AK64))</f>
        <v>13616243.981985042</v>
      </c>
      <c r="AP64" s="171">
        <f>IF($L$18="",$AK64,IF($L$18&gt;$AJ64,$AK64,HLOOKUP($AJ64-$L$18,CapX!$A$18:$AP$26,$H$24,FALSE)*$AK64))</f>
        <v>13616243.981985042</v>
      </c>
      <c r="AQ64" s="171">
        <f>IF($L$19="",$AK64,IF($L$19&gt;$AJ64,$AK64,HLOOKUP($AJ64-$L$19,CapX!$A$18:$AP$26,$H$24,FALSE)*$AK64))</f>
        <v>13616243.981985042</v>
      </c>
      <c r="AS64" s="175">
        <v>2038</v>
      </c>
      <c r="AT64" s="196">
        <f t="shared" si="12"/>
        <v>0</v>
      </c>
      <c r="AU64" s="171">
        <f t="shared" si="13"/>
        <v>0</v>
      </c>
      <c r="AV64" s="171">
        <f t="shared" si="14"/>
        <v>0</v>
      </c>
      <c r="AW64" s="171">
        <f t="shared" si="15"/>
        <v>0</v>
      </c>
      <c r="AX64" s="136">
        <f t="shared" si="16"/>
        <v>0</v>
      </c>
      <c r="AY64" s="171">
        <f t="shared" si="17"/>
        <v>0</v>
      </c>
      <c r="BA64" s="202"/>
      <c r="BB64" s="138"/>
      <c r="BC64" s="138"/>
      <c r="BD64" s="138"/>
      <c r="BE64" s="138"/>
      <c r="BF64" s="138"/>
      <c r="BG64" s="138"/>
      <c r="BI64" s="202"/>
      <c r="BJ64" s="138"/>
      <c r="BK64" s="138"/>
      <c r="BL64" s="138"/>
      <c r="BM64" s="138"/>
      <c r="BN64" s="138"/>
      <c r="BO64" s="138"/>
    </row>
    <row r="65" spans="1:67">
      <c r="A65" s="162"/>
      <c r="B65" s="162"/>
      <c r="C65" s="162"/>
      <c r="D65" s="162"/>
      <c r="E65" s="162"/>
      <c r="F65" s="162"/>
      <c r="G65" s="162"/>
      <c r="H65" s="175">
        <v>2039</v>
      </c>
      <c r="I65" s="171">
        <f t="shared" si="18"/>
        <v>0</v>
      </c>
      <c r="J65" s="171">
        <f t="shared" si="5"/>
        <v>0</v>
      </c>
      <c r="K65" s="171">
        <f t="shared" si="5"/>
        <v>0</v>
      </c>
      <c r="L65" s="171">
        <f t="shared" si="5"/>
        <v>0</v>
      </c>
      <c r="M65" s="171">
        <f t="shared" si="5"/>
        <v>0</v>
      </c>
      <c r="N65" s="171">
        <f t="shared" si="5"/>
        <v>0</v>
      </c>
      <c r="O65" s="162"/>
      <c r="P65" s="162"/>
      <c r="Q65" s="162"/>
      <c r="R65" s="162"/>
      <c r="S65" s="175">
        <v>2039</v>
      </c>
      <c r="T65" s="196">
        <f>HLOOKUP($S65,CapX!$A$11:$AP$14,2,FALSE)</f>
        <v>13483697.215391487</v>
      </c>
      <c r="U65" s="196">
        <f>IF($K$14="",$T65,IF($K$14&gt;$S65,$T65,HLOOKUP($S65-$K$14,CapX!$A$18:$AP$26,$H$24,FALSE)*$T65))</f>
        <v>10112772.911543615</v>
      </c>
      <c r="V65" s="171">
        <f>IF($K$15="",$T65,IF($K$15&gt;$S65,$T65,HLOOKUP($S65-$K$15,CapX!$A$18:$AP$26,$H$24,FALSE)*$T65))</f>
        <v>13483697.215391487</v>
      </c>
      <c r="W65" s="171">
        <f>IF($K$16="",$T65,IF($K$16&gt;$S65,$T65,HLOOKUP($S65-$K$16,CapX!$A$18:$AP$26,$H$24,FALSE)*$T65))</f>
        <v>13483697.215391487</v>
      </c>
      <c r="X65" s="171">
        <f>IF($K$17="",$T65,IF($K$17&gt;$S65,$T65,HLOOKUP($S65-$K$17,CapX!$A$18:$AP$26,$H$24,FALSE)*$T65))</f>
        <v>13483697.215391487</v>
      </c>
      <c r="Y65" s="171">
        <f>IF($K$18="",$T65,IF($K$18&gt;$S65,$T65,HLOOKUP($S65-$K$18,CapX!$A$18:$AP$26,$H$24,FALSE)*$T65))</f>
        <v>13483697.215391487</v>
      </c>
      <c r="Z65" s="171">
        <f>IF($K$19="",$T65,IF($K$19&gt;$S65,$T65,HLOOKUP($S65-$K$19,CapX!$A$18:$AP$26,$H$24,FALSE)*$T65))</f>
        <v>13483697.215391487</v>
      </c>
      <c r="AB65" s="175">
        <v>2039</v>
      </c>
      <c r="AC65" s="196">
        <f t="shared" si="6"/>
        <v>0</v>
      </c>
      <c r="AD65" s="171">
        <f t="shared" si="7"/>
        <v>0</v>
      </c>
      <c r="AE65" s="171">
        <f t="shared" si="8"/>
        <v>0</v>
      </c>
      <c r="AF65" s="171">
        <f t="shared" si="9"/>
        <v>0</v>
      </c>
      <c r="AG65" s="136">
        <f t="shared" si="10"/>
        <v>0</v>
      </c>
      <c r="AH65" s="171">
        <f t="shared" si="11"/>
        <v>0</v>
      </c>
      <c r="AJ65" s="175">
        <v>2039</v>
      </c>
      <c r="AK65" s="196">
        <f>HLOOKUP($S65,CapX!$A$11:$AP$14,3,FALSE)</f>
        <v>5240644.0640351214</v>
      </c>
      <c r="AL65" s="171">
        <f>IF($L$14="",$AK65,IF($L$14&gt;$AJ65,$AK65,HLOOKUP($AJ65-$L$14,CapX!$A$18:$AP$26,$H$24,FALSE)*$AK65))</f>
        <v>3930483.048026341</v>
      </c>
      <c r="AM65" s="171">
        <f>IF($L$15="",$AK65,IF($L$15&gt;$AJ65,$AK65,HLOOKUP($AJ65-$L$15,CapX!$A$18:$AP$26,$H$24,FALSE)*$AK65))</f>
        <v>5240644.0640351214</v>
      </c>
      <c r="AN65" s="171">
        <f>IF($L$16="",$AK65,IF($L$16&gt;$AJ65,$AK65,HLOOKUP($AJ65-$L$16,CapX!$A$18:$AP$26,$H$24,FALSE)*$AK65))</f>
        <v>5240644.0640351214</v>
      </c>
      <c r="AO65" s="136">
        <f>IF($L$17="",$AK65,IF($L$17&gt;$AJ65,$AK65,HLOOKUP($AJ65-$L$17,CapX!$A$18:$AP$26,$H$24,FALSE)*$AK65))</f>
        <v>5240644.0640351214</v>
      </c>
      <c r="AP65" s="171">
        <f>IF($L$18="",$AK65,IF($L$18&gt;$AJ65,$AK65,HLOOKUP($AJ65-$L$18,CapX!$A$18:$AP$26,$H$24,FALSE)*$AK65))</f>
        <v>5240644.0640351214</v>
      </c>
      <c r="AQ65" s="171">
        <f>IF($L$19="",$AK65,IF($L$19&gt;$AJ65,$AK65,HLOOKUP($AJ65-$L$19,CapX!$A$18:$AP$26,$H$24,FALSE)*$AK65))</f>
        <v>5240644.0640351214</v>
      </c>
      <c r="AS65" s="175">
        <v>2039</v>
      </c>
      <c r="AT65" s="196">
        <f t="shared" si="12"/>
        <v>0</v>
      </c>
      <c r="AU65" s="171">
        <f t="shared" si="13"/>
        <v>0</v>
      </c>
      <c r="AV65" s="171">
        <f t="shared" si="14"/>
        <v>0</v>
      </c>
      <c r="AW65" s="171">
        <f t="shared" si="15"/>
        <v>0</v>
      </c>
      <c r="AX65" s="136">
        <f t="shared" si="16"/>
        <v>0</v>
      </c>
      <c r="AY65" s="171">
        <f t="shared" si="17"/>
        <v>0</v>
      </c>
      <c r="BA65" s="202"/>
      <c r="BB65" s="138"/>
      <c r="BC65" s="138"/>
      <c r="BD65" s="138"/>
      <c r="BE65" s="138"/>
      <c r="BF65" s="138"/>
      <c r="BG65" s="138"/>
      <c r="BI65" s="202"/>
      <c r="BJ65" s="138"/>
      <c r="BK65" s="138"/>
      <c r="BL65" s="138"/>
      <c r="BM65" s="138"/>
      <c r="BN65" s="138"/>
      <c r="BO65" s="138"/>
    </row>
    <row r="66" spans="1:67">
      <c r="A66" s="162"/>
      <c r="B66" s="162"/>
      <c r="C66" s="162"/>
      <c r="D66" s="162"/>
      <c r="E66" s="162"/>
      <c r="F66" s="162"/>
      <c r="G66" s="162"/>
      <c r="H66" s="175">
        <v>2040</v>
      </c>
      <c r="I66" s="171">
        <f t="shared" si="18"/>
        <v>0</v>
      </c>
      <c r="J66" s="171">
        <f t="shared" si="5"/>
        <v>0</v>
      </c>
      <c r="K66" s="171">
        <f t="shared" si="5"/>
        <v>0</v>
      </c>
      <c r="L66" s="171">
        <f t="shared" si="5"/>
        <v>0</v>
      </c>
      <c r="M66" s="171">
        <f t="shared" si="5"/>
        <v>0</v>
      </c>
      <c r="N66" s="171">
        <f t="shared" si="5"/>
        <v>0</v>
      </c>
      <c r="O66" s="162"/>
      <c r="P66" s="162"/>
      <c r="Q66" s="162"/>
      <c r="R66" s="162"/>
      <c r="S66" s="175">
        <v>2040</v>
      </c>
      <c r="T66" s="196">
        <f>HLOOKUP($S66,CapX!$A$11:$AP$14,2,FALSE)</f>
        <v>5117450.5888446579</v>
      </c>
      <c r="U66" s="196">
        <f>IF($K$14="",$T66,IF($K$14&gt;$S66,$T66,HLOOKUP($S66-$K$14,CapX!$A$18:$AP$26,$H$24,FALSE)*$T66))</f>
        <v>3838087.9416334936</v>
      </c>
      <c r="V66" s="171">
        <f>IF($K$15="",$T66,IF($K$15&gt;$S66,$T66,HLOOKUP($S66-$K$15,CapX!$A$18:$AP$26,$H$24,FALSE)*$T66))</f>
        <v>5117450.5888446579</v>
      </c>
      <c r="W66" s="171">
        <f>IF($K$16="",$T66,IF($K$16&gt;$S66,$T66,HLOOKUP($S66-$K$16,CapX!$A$18:$AP$26,$H$24,FALSE)*$T66))</f>
        <v>5117450.5888446579</v>
      </c>
      <c r="X66" s="171">
        <f>IF($K$17="",$T66,IF($K$17&gt;$S66,$T66,HLOOKUP($S66-$K$17,CapX!$A$18:$AP$26,$H$24,FALSE)*$T66))</f>
        <v>5117450.5888446579</v>
      </c>
      <c r="Y66" s="171">
        <f>IF($K$18="",$T66,IF($K$18&gt;$S66,$T66,HLOOKUP($S66-$K$18,CapX!$A$18:$AP$26,$H$24,FALSE)*$T66))</f>
        <v>5117450.5888446579</v>
      </c>
      <c r="Z66" s="171">
        <f>IF($K$19="",$T66,IF($K$19&gt;$S66,$T66,HLOOKUP($S66-$K$19,CapX!$A$18:$AP$26,$H$24,FALSE)*$T66))</f>
        <v>5117450.5888446579</v>
      </c>
      <c r="AB66" s="175">
        <v>2040</v>
      </c>
      <c r="AC66" s="196">
        <f t="shared" si="6"/>
        <v>0</v>
      </c>
      <c r="AD66" s="171">
        <f t="shared" si="7"/>
        <v>0</v>
      </c>
      <c r="AE66" s="171">
        <f t="shared" si="8"/>
        <v>0</v>
      </c>
      <c r="AF66" s="171">
        <f t="shared" si="9"/>
        <v>0</v>
      </c>
      <c r="AG66" s="136">
        <f t="shared" si="10"/>
        <v>0</v>
      </c>
      <c r="AH66" s="171">
        <f t="shared" si="11"/>
        <v>0</v>
      </c>
      <c r="AJ66" s="175">
        <v>2040</v>
      </c>
      <c r="AK66" s="196">
        <f>HLOOKUP($S66,CapX!$A$11:$AP$14,3,FALSE)</f>
        <v>8820236.9589648191</v>
      </c>
      <c r="AL66" s="171">
        <f>IF($L$14="",$AK66,IF($L$14&gt;$AJ66,$AK66,HLOOKUP($AJ66-$L$14,CapX!$A$18:$AP$26,$H$24,FALSE)*$AK66))</f>
        <v>6615177.7192236148</v>
      </c>
      <c r="AM66" s="171">
        <f>IF($L$15="",$AK66,IF($L$15&gt;$AJ66,$AK66,HLOOKUP($AJ66-$L$15,CapX!$A$18:$AP$26,$H$24,FALSE)*$AK66))</f>
        <v>8820236.9589648191</v>
      </c>
      <c r="AN66" s="171">
        <f>IF($L$16="",$AK66,IF($L$16&gt;$AJ66,$AK66,HLOOKUP($AJ66-$L$16,CapX!$A$18:$AP$26,$H$24,FALSE)*$AK66))</f>
        <v>8820236.9589648191</v>
      </c>
      <c r="AO66" s="136">
        <f>IF($L$17="",$AK66,IF($L$17&gt;$AJ66,$AK66,HLOOKUP($AJ66-$L$17,CapX!$A$18:$AP$26,$H$24,FALSE)*$AK66))</f>
        <v>8820236.9589648191</v>
      </c>
      <c r="AP66" s="171">
        <f>IF($L$18="",$AK66,IF($L$18&gt;$AJ66,$AK66,HLOOKUP($AJ66-$L$18,CapX!$A$18:$AP$26,$H$24,FALSE)*$AK66))</f>
        <v>8820236.9589648191</v>
      </c>
      <c r="AQ66" s="171">
        <f>IF($L$19="",$AK66,IF($L$19&gt;$AJ66,$AK66,HLOOKUP($AJ66-$L$19,CapX!$A$18:$AP$26,$H$24,FALSE)*$AK66))</f>
        <v>8820236.9589648191</v>
      </c>
      <c r="AS66" s="175">
        <v>2040</v>
      </c>
      <c r="AT66" s="196">
        <f t="shared" si="12"/>
        <v>0</v>
      </c>
      <c r="AU66" s="171">
        <f t="shared" si="13"/>
        <v>0</v>
      </c>
      <c r="AV66" s="171">
        <f t="shared" si="14"/>
        <v>0</v>
      </c>
      <c r="AW66" s="171">
        <f t="shared" si="15"/>
        <v>0</v>
      </c>
      <c r="AX66" s="136">
        <f t="shared" si="16"/>
        <v>0</v>
      </c>
      <c r="AY66" s="171">
        <f t="shared" si="17"/>
        <v>0</v>
      </c>
      <c r="BA66" s="202"/>
      <c r="BB66" s="138"/>
      <c r="BC66" s="138"/>
      <c r="BD66" s="138"/>
      <c r="BE66" s="138"/>
      <c r="BF66" s="138"/>
      <c r="BG66" s="138"/>
      <c r="BI66" s="202"/>
      <c r="BJ66" s="138"/>
      <c r="BK66" s="138"/>
      <c r="BL66" s="138"/>
      <c r="BM66" s="138"/>
      <c r="BN66" s="138"/>
      <c r="BO66" s="138"/>
    </row>
    <row r="67" spans="1:67">
      <c r="A67" s="162"/>
      <c r="B67" s="162"/>
      <c r="C67" s="162"/>
      <c r="D67" s="162"/>
      <c r="E67" s="162"/>
      <c r="F67" s="162"/>
      <c r="G67" s="162"/>
      <c r="H67" s="175">
        <v>2041</v>
      </c>
      <c r="I67" s="171">
        <f t="shared" si="18"/>
        <v>0</v>
      </c>
      <c r="J67" s="171">
        <f t="shared" si="5"/>
        <v>0</v>
      </c>
      <c r="K67" s="171">
        <f t="shared" si="5"/>
        <v>0</v>
      </c>
      <c r="L67" s="171">
        <f t="shared" si="5"/>
        <v>0</v>
      </c>
      <c r="M67" s="171">
        <f t="shared" si="5"/>
        <v>0</v>
      </c>
      <c r="N67" s="171">
        <f t="shared" si="5"/>
        <v>0</v>
      </c>
      <c r="O67" s="162"/>
      <c r="P67" s="162"/>
      <c r="Q67" s="162"/>
      <c r="R67" s="162"/>
      <c r="S67" s="175">
        <v>2041</v>
      </c>
      <c r="T67" s="196">
        <f>HLOOKUP($S67,CapX!$A$11:$AP$14,2,FALSE)</f>
        <v>8295823.3447071016</v>
      </c>
      <c r="U67" s="196">
        <f>IF($K$14="",$T67,IF($K$14&gt;$S67,$T67,HLOOKUP($S67-$K$14,CapX!$A$18:$AP$26,$H$24,FALSE)*$T67))</f>
        <v>6221867.5085303262</v>
      </c>
      <c r="V67" s="171">
        <f>IF($K$15="",$T67,IF($K$15&gt;$S67,$T67,HLOOKUP($S67-$K$15,CapX!$A$18:$AP$26,$H$24,FALSE)*$T67))</f>
        <v>8295823.3447071016</v>
      </c>
      <c r="W67" s="171">
        <f>IF($K$16="",$T67,IF($K$16&gt;$S67,$T67,HLOOKUP($S67-$K$16,CapX!$A$18:$AP$26,$H$24,FALSE)*$T67))</f>
        <v>8295823.3447071016</v>
      </c>
      <c r="X67" s="171">
        <f>IF($K$17="",$T67,IF($K$17&gt;$S67,$T67,HLOOKUP($S67-$K$17,CapX!$A$18:$AP$26,$H$24,FALSE)*$T67))</f>
        <v>8295823.3447071016</v>
      </c>
      <c r="Y67" s="171">
        <f>IF($K$18="",$T67,IF($K$18&gt;$S67,$T67,HLOOKUP($S67-$K$18,CapX!$A$18:$AP$26,$H$24,FALSE)*$T67))</f>
        <v>8295823.3447071016</v>
      </c>
      <c r="Z67" s="171">
        <f>IF($K$19="",$T67,IF($K$19&gt;$S67,$T67,HLOOKUP($S67-$K$19,CapX!$A$18:$AP$26,$H$24,FALSE)*$T67))</f>
        <v>8295823.3447071016</v>
      </c>
      <c r="AB67" s="175">
        <v>2041</v>
      </c>
      <c r="AC67" s="196">
        <f t="shared" si="6"/>
        <v>0</v>
      </c>
      <c r="AD67" s="171">
        <f t="shared" si="7"/>
        <v>0</v>
      </c>
      <c r="AE67" s="171">
        <f t="shared" si="8"/>
        <v>0</v>
      </c>
      <c r="AF67" s="171">
        <f t="shared" si="9"/>
        <v>0</v>
      </c>
      <c r="AG67" s="136">
        <f t="shared" si="10"/>
        <v>0</v>
      </c>
      <c r="AH67" s="171">
        <f t="shared" si="11"/>
        <v>0</v>
      </c>
      <c r="AJ67" s="175">
        <v>2041</v>
      </c>
      <c r="AK67" s="196">
        <f>HLOOKUP($S67,CapX!$A$11:$AP$14,3,FALSE)</f>
        <v>14166340.238857238</v>
      </c>
      <c r="AL67" s="171">
        <f>IF($L$14="",$AK67,IF($L$14&gt;$AJ67,$AK67,HLOOKUP($AJ67-$L$14,CapX!$A$18:$AP$26,$H$24,FALSE)*$AK67))</f>
        <v>10624755.179142928</v>
      </c>
      <c r="AM67" s="171">
        <f>IF($L$15="",$AK67,IF($L$15&gt;$AJ67,$AK67,HLOOKUP($AJ67-$L$15,CapX!$A$18:$AP$26,$H$24,FALSE)*$AK67))</f>
        <v>14166340.238857238</v>
      </c>
      <c r="AN67" s="171">
        <f>IF($L$16="",$AK67,IF($L$16&gt;$AJ67,$AK67,HLOOKUP($AJ67-$L$16,CapX!$A$18:$AP$26,$H$24,FALSE)*$AK67))</f>
        <v>14166340.238857238</v>
      </c>
      <c r="AO67" s="136">
        <f>IF($L$17="",$AK67,IF($L$17&gt;$AJ67,$AK67,HLOOKUP($AJ67-$L$17,CapX!$A$18:$AP$26,$H$24,FALSE)*$AK67))</f>
        <v>14166340.238857238</v>
      </c>
      <c r="AP67" s="171">
        <f>IF($L$18="",$AK67,IF($L$18&gt;$AJ67,$AK67,HLOOKUP($AJ67-$L$18,CapX!$A$18:$AP$26,$H$24,FALSE)*$AK67))</f>
        <v>14166340.238857238</v>
      </c>
      <c r="AQ67" s="171">
        <f>IF($L$19="",$AK67,IF($L$19&gt;$AJ67,$AK67,HLOOKUP($AJ67-$L$19,CapX!$A$18:$AP$26,$H$24,FALSE)*$AK67))</f>
        <v>14166340.238857238</v>
      </c>
      <c r="AS67" s="175">
        <v>2041</v>
      </c>
      <c r="AT67" s="196">
        <f t="shared" si="12"/>
        <v>0</v>
      </c>
      <c r="AU67" s="171">
        <f t="shared" si="13"/>
        <v>0</v>
      </c>
      <c r="AV67" s="171">
        <f t="shared" si="14"/>
        <v>0</v>
      </c>
      <c r="AW67" s="171">
        <f t="shared" si="15"/>
        <v>0</v>
      </c>
      <c r="AX67" s="136">
        <f t="shared" si="16"/>
        <v>0</v>
      </c>
      <c r="AY67" s="171">
        <f t="shared" si="17"/>
        <v>0</v>
      </c>
      <c r="BA67" s="202"/>
      <c r="BB67" s="138"/>
      <c r="BC67" s="138"/>
      <c r="BD67" s="138"/>
      <c r="BE67" s="138"/>
      <c r="BF67" s="138"/>
      <c r="BG67" s="138"/>
      <c r="BI67" s="202"/>
      <c r="BJ67" s="138"/>
      <c r="BK67" s="138"/>
      <c r="BL67" s="138"/>
      <c r="BM67" s="138"/>
      <c r="BN67" s="138"/>
      <c r="BO67" s="138"/>
    </row>
    <row r="68" spans="1:67">
      <c r="A68" s="162"/>
      <c r="B68" s="162"/>
      <c r="C68" s="162"/>
      <c r="D68" s="162"/>
      <c r="E68" s="162"/>
      <c r="F68" s="162"/>
      <c r="G68" s="162"/>
      <c r="H68" s="175">
        <v>2042</v>
      </c>
      <c r="I68" s="171">
        <f t="shared" si="18"/>
        <v>0</v>
      </c>
      <c r="J68" s="171">
        <f t="shared" si="5"/>
        <v>0</v>
      </c>
      <c r="K68" s="171">
        <f t="shared" si="5"/>
        <v>0</v>
      </c>
      <c r="L68" s="171">
        <f t="shared" si="5"/>
        <v>0</v>
      </c>
      <c r="M68" s="171">
        <f t="shared" si="5"/>
        <v>0</v>
      </c>
      <c r="N68" s="171">
        <f t="shared" si="5"/>
        <v>0</v>
      </c>
      <c r="O68" s="162"/>
      <c r="P68" s="162"/>
      <c r="Q68" s="162"/>
      <c r="R68" s="162"/>
      <c r="S68" s="175">
        <v>2042</v>
      </c>
      <c r="T68" s="196">
        <f>HLOOKUP($S68,CapX!$A$11:$AP$14,2,FALSE)</f>
        <v>14028438.582893301</v>
      </c>
      <c r="U68" s="196">
        <f>IF($K$14="",$T68,IF($K$14&gt;$S68,$T68,HLOOKUP($S68-$K$14,CapX!$A$18:$AP$26,$H$24,FALSE)*$T68))</f>
        <v>10521328.937169977</v>
      </c>
      <c r="V68" s="171">
        <f>IF($K$15="",$T68,IF($K$15&gt;$S68,$T68,HLOOKUP($S68-$K$15,CapX!$A$18:$AP$26,$H$24,FALSE)*$T68))</f>
        <v>14028438.582893301</v>
      </c>
      <c r="W68" s="171">
        <f>IF($K$16="",$T68,IF($K$16&gt;$S68,$T68,HLOOKUP($S68-$K$16,CapX!$A$18:$AP$26,$H$24,FALSE)*$T68))</f>
        <v>14028438.582893301</v>
      </c>
      <c r="X68" s="171">
        <f>IF($K$17="",$T68,IF($K$17&gt;$S68,$T68,HLOOKUP($S68-$K$17,CapX!$A$18:$AP$26,$H$24,FALSE)*$T68))</f>
        <v>14028438.582893301</v>
      </c>
      <c r="Y68" s="171">
        <f>IF($K$18="",$T68,IF($K$18&gt;$S68,$T68,HLOOKUP($S68-$K$18,CapX!$A$18:$AP$26,$H$24,FALSE)*$T68))</f>
        <v>14028438.582893301</v>
      </c>
      <c r="Z68" s="171">
        <f>IF($K$19="",$T68,IF($K$19&gt;$S68,$T68,HLOOKUP($S68-$K$19,CapX!$A$18:$AP$26,$H$24,FALSE)*$T68))</f>
        <v>14028438.582893301</v>
      </c>
      <c r="AB68" s="175">
        <v>2042</v>
      </c>
      <c r="AC68" s="196">
        <f t="shared" si="6"/>
        <v>0</v>
      </c>
      <c r="AD68" s="171">
        <f t="shared" si="7"/>
        <v>0</v>
      </c>
      <c r="AE68" s="171">
        <f t="shared" si="8"/>
        <v>0</v>
      </c>
      <c r="AF68" s="171">
        <f t="shared" si="9"/>
        <v>0</v>
      </c>
      <c r="AG68" s="136">
        <f t="shared" si="10"/>
        <v>0</v>
      </c>
      <c r="AH68" s="171">
        <f t="shared" si="11"/>
        <v>0</v>
      </c>
      <c r="AJ68" s="175">
        <v>2042</v>
      </c>
      <c r="AK68" s="196">
        <f>HLOOKUP($S68,CapX!$A$11:$AP$14,3,FALSE)</f>
        <v>5452366.0842221398</v>
      </c>
      <c r="AL68" s="171">
        <f>IF($L$14="",$AK68,IF($L$14&gt;$AJ68,$AK68,HLOOKUP($AJ68-$L$14,CapX!$A$18:$AP$26,$H$24,FALSE)*$AK68))</f>
        <v>4089274.5631666048</v>
      </c>
      <c r="AM68" s="171">
        <f>IF($L$15="",$AK68,IF($L$15&gt;$AJ68,$AK68,HLOOKUP($AJ68-$L$15,CapX!$A$18:$AP$26,$H$24,FALSE)*$AK68))</f>
        <v>5452366.0842221398</v>
      </c>
      <c r="AN68" s="171">
        <f>IF($L$16="",$AK68,IF($L$16&gt;$AJ68,$AK68,HLOOKUP($AJ68-$L$16,CapX!$A$18:$AP$26,$H$24,FALSE)*$AK68))</f>
        <v>5452366.0842221398</v>
      </c>
      <c r="AO68" s="136">
        <f>IF($L$17="",$AK68,IF($L$17&gt;$AJ68,$AK68,HLOOKUP($AJ68-$L$17,CapX!$A$18:$AP$26,$H$24,FALSE)*$AK68))</f>
        <v>5452366.0842221398</v>
      </c>
      <c r="AP68" s="171">
        <f>IF($L$18="",$AK68,IF($L$18&gt;$AJ68,$AK68,HLOOKUP($AJ68-$L$18,CapX!$A$18:$AP$26,$H$24,FALSE)*$AK68))</f>
        <v>5452366.0842221398</v>
      </c>
      <c r="AQ68" s="171">
        <f>IF($L$19="",$AK68,IF($L$19&gt;$AJ68,$AK68,HLOOKUP($AJ68-$L$19,CapX!$A$18:$AP$26,$H$24,FALSE)*$AK68))</f>
        <v>5452366.0842221398</v>
      </c>
      <c r="AS68" s="175">
        <v>2042</v>
      </c>
      <c r="AT68" s="196">
        <f t="shared" si="12"/>
        <v>0</v>
      </c>
      <c r="AU68" s="171">
        <f t="shared" si="13"/>
        <v>0</v>
      </c>
      <c r="AV68" s="171">
        <f t="shared" si="14"/>
        <v>0</v>
      </c>
      <c r="AW68" s="171">
        <f t="shared" si="15"/>
        <v>0</v>
      </c>
      <c r="AX68" s="136">
        <f t="shared" si="16"/>
        <v>0</v>
      </c>
      <c r="AY68" s="171">
        <f t="shared" si="17"/>
        <v>0</v>
      </c>
      <c r="BA68" s="202"/>
      <c r="BB68" s="138"/>
      <c r="BC68" s="138"/>
      <c r="BD68" s="138"/>
      <c r="BE68" s="138"/>
      <c r="BF68" s="138"/>
      <c r="BG68" s="138"/>
      <c r="BI68" s="202"/>
      <c r="BJ68" s="138"/>
      <c r="BK68" s="138"/>
      <c r="BL68" s="138"/>
      <c r="BM68" s="138"/>
      <c r="BN68" s="138"/>
      <c r="BO68" s="138"/>
    </row>
    <row r="69" spans="1:67">
      <c r="A69" s="162"/>
      <c r="B69" s="162"/>
      <c r="C69" s="162"/>
      <c r="D69" s="162"/>
      <c r="E69" s="162"/>
      <c r="F69" s="162"/>
      <c r="G69" s="162"/>
      <c r="H69" s="175">
        <v>2043</v>
      </c>
      <c r="I69" s="171">
        <f t="shared" si="18"/>
        <v>0</v>
      </c>
      <c r="J69" s="171">
        <f t="shared" si="5"/>
        <v>0</v>
      </c>
      <c r="K69" s="171">
        <f t="shared" si="5"/>
        <v>0</v>
      </c>
      <c r="L69" s="171">
        <f t="shared" si="5"/>
        <v>0</v>
      </c>
      <c r="M69" s="171">
        <f t="shared" si="5"/>
        <v>0</v>
      </c>
      <c r="N69" s="171">
        <f t="shared" si="5"/>
        <v>0</v>
      </c>
      <c r="O69" s="162"/>
      <c r="P69" s="162"/>
      <c r="Q69" s="162"/>
      <c r="R69" s="162"/>
      <c r="S69" s="175">
        <v>2043</v>
      </c>
      <c r="T69" s="196">
        <f>HLOOKUP($S69,CapX!$A$11:$AP$14,2,FALSE)</f>
        <v>5324195.5926339831</v>
      </c>
      <c r="U69" s="196">
        <f>IF($K$14="",$T69,IF($K$14&gt;$S69,$T69,HLOOKUP($S69-$K$14,CapX!$A$18:$AP$26,$H$24,FALSE)*$T69))</f>
        <v>3993146.6944754873</v>
      </c>
      <c r="V69" s="171">
        <f>IF($K$15="",$T69,IF($K$15&gt;$S69,$T69,HLOOKUP($S69-$K$15,CapX!$A$18:$AP$26,$H$24,FALSE)*$T69))</f>
        <v>5324195.5926339831</v>
      </c>
      <c r="W69" s="171">
        <f>IF($K$16="",$T69,IF($K$16&gt;$S69,$T69,HLOOKUP($S69-$K$16,CapX!$A$18:$AP$26,$H$24,FALSE)*$T69))</f>
        <v>5324195.5926339831</v>
      </c>
      <c r="X69" s="171">
        <f>IF($K$17="",$T69,IF($K$17&gt;$S69,$T69,HLOOKUP($S69-$K$17,CapX!$A$18:$AP$26,$H$24,FALSE)*$T69))</f>
        <v>5324195.5926339831</v>
      </c>
      <c r="Y69" s="171">
        <f>IF($K$18="",$T69,IF($K$18&gt;$S69,$T69,HLOOKUP($S69-$K$18,CapX!$A$18:$AP$26,$H$24,FALSE)*$T69))</f>
        <v>5324195.5926339831</v>
      </c>
      <c r="Z69" s="171">
        <f>IF($K$19="",$T69,IF($K$19&gt;$S69,$T69,HLOOKUP($S69-$K$19,CapX!$A$18:$AP$26,$H$24,FALSE)*$T69))</f>
        <v>5324195.5926339831</v>
      </c>
      <c r="AB69" s="175">
        <v>2043</v>
      </c>
      <c r="AC69" s="196">
        <f t="shared" si="6"/>
        <v>0</v>
      </c>
      <c r="AD69" s="171">
        <f t="shared" si="7"/>
        <v>0</v>
      </c>
      <c r="AE69" s="171">
        <f t="shared" si="8"/>
        <v>0</v>
      </c>
      <c r="AF69" s="171">
        <f t="shared" si="9"/>
        <v>0</v>
      </c>
      <c r="AG69" s="136">
        <f t="shared" si="10"/>
        <v>0</v>
      </c>
      <c r="AH69" s="171">
        <f t="shared" si="11"/>
        <v>0</v>
      </c>
      <c r="AJ69" s="175">
        <v>2043</v>
      </c>
      <c r="AK69" s="196">
        <f>HLOOKUP($S69,CapX!$A$11:$AP$14,3,FALSE)</f>
        <v>9176574.5321069993</v>
      </c>
      <c r="AL69" s="171">
        <f>IF($L$14="",$AK69,IF($L$14&gt;$AJ69,$AK69,HLOOKUP($AJ69-$L$14,CapX!$A$18:$AP$26,$H$24,FALSE)*$AK69))</f>
        <v>6882430.8990802495</v>
      </c>
      <c r="AM69" s="171">
        <f>IF($L$15="",$AK69,IF($L$15&gt;$AJ69,$AK69,HLOOKUP($AJ69-$L$15,CapX!$A$18:$AP$26,$H$24,FALSE)*$AK69))</f>
        <v>9176574.5321069993</v>
      </c>
      <c r="AN69" s="171">
        <f>IF($L$16="",$AK69,IF($L$16&gt;$AJ69,$AK69,HLOOKUP($AJ69-$L$16,CapX!$A$18:$AP$26,$H$24,FALSE)*$AK69))</f>
        <v>9176574.5321069993</v>
      </c>
      <c r="AO69" s="136">
        <f>IF($L$17="",$AK69,IF($L$17&gt;$AJ69,$AK69,HLOOKUP($AJ69-$L$17,CapX!$A$18:$AP$26,$H$24,FALSE)*$AK69))</f>
        <v>9176574.5321069993</v>
      </c>
      <c r="AP69" s="171">
        <f>IF($L$18="",$AK69,IF($L$18&gt;$AJ69,$AK69,HLOOKUP($AJ69-$L$18,CapX!$A$18:$AP$26,$H$24,FALSE)*$AK69))</f>
        <v>9176574.5321069993</v>
      </c>
      <c r="AQ69" s="171">
        <f>IF($L$19="",$AK69,IF($L$19&gt;$AJ69,$AK69,HLOOKUP($AJ69-$L$19,CapX!$A$18:$AP$26,$H$24,FALSE)*$AK69))</f>
        <v>9176574.5321069993</v>
      </c>
      <c r="AS69" s="175">
        <v>2043</v>
      </c>
      <c r="AT69" s="196">
        <f t="shared" si="12"/>
        <v>0</v>
      </c>
      <c r="AU69" s="171">
        <f t="shared" si="13"/>
        <v>0</v>
      </c>
      <c r="AV69" s="171">
        <f t="shared" si="14"/>
        <v>0</v>
      </c>
      <c r="AW69" s="171">
        <f t="shared" si="15"/>
        <v>0</v>
      </c>
      <c r="AX69" s="136">
        <f t="shared" si="16"/>
        <v>0</v>
      </c>
      <c r="AY69" s="171">
        <f t="shared" si="17"/>
        <v>0</v>
      </c>
      <c r="BA69" s="202"/>
      <c r="BB69" s="138"/>
      <c r="BC69" s="138"/>
      <c r="BD69" s="138"/>
      <c r="BE69" s="138"/>
      <c r="BF69" s="138"/>
      <c r="BG69" s="138"/>
      <c r="BI69" s="202"/>
      <c r="BJ69" s="138"/>
      <c r="BK69" s="138"/>
      <c r="BL69" s="138"/>
      <c r="BM69" s="138"/>
      <c r="BN69" s="138"/>
      <c r="BO69" s="138"/>
    </row>
    <row r="70" spans="1:67">
      <c r="A70" s="162"/>
      <c r="B70" s="162"/>
      <c r="C70" s="162"/>
      <c r="D70" s="162"/>
      <c r="E70" s="162"/>
      <c r="F70" s="162"/>
      <c r="G70" s="162"/>
      <c r="H70" s="175">
        <v>2044</v>
      </c>
      <c r="I70" s="171">
        <f t="shared" si="18"/>
        <v>0</v>
      </c>
      <c r="J70" s="171">
        <f t="shared" si="5"/>
        <v>0</v>
      </c>
      <c r="K70" s="171">
        <f t="shared" si="5"/>
        <v>0</v>
      </c>
      <c r="L70" s="171">
        <f t="shared" si="5"/>
        <v>0</v>
      </c>
      <c r="M70" s="171">
        <f t="shared" si="5"/>
        <v>0</v>
      </c>
      <c r="N70" s="171">
        <f t="shared" si="5"/>
        <v>0</v>
      </c>
      <c r="O70" s="162"/>
      <c r="P70" s="162"/>
      <c r="Q70" s="162"/>
      <c r="R70" s="162"/>
      <c r="S70" s="175">
        <v>2044</v>
      </c>
      <c r="T70" s="196">
        <f>HLOOKUP($S70,CapX!$A$11:$AP$14,2,FALSE)</f>
        <v>8630974.60783327</v>
      </c>
      <c r="U70" s="196">
        <f>IF($K$14="",$T70,IF($K$14&gt;$S70,$T70,HLOOKUP($S70-$K$14,CapX!$A$18:$AP$26,$H$24,FALSE)*$T70))</f>
        <v>6473230.9558749525</v>
      </c>
      <c r="V70" s="171">
        <f>IF($K$15="",$T70,IF($K$15&gt;$S70,$T70,HLOOKUP($S70-$K$15,CapX!$A$18:$AP$26,$H$24,FALSE)*$T70))</f>
        <v>8630974.60783327</v>
      </c>
      <c r="W70" s="171">
        <f>IF($K$16="",$T70,IF($K$16&gt;$S70,$T70,HLOOKUP($S70-$K$16,CapX!$A$18:$AP$26,$H$24,FALSE)*$T70))</f>
        <v>8630974.60783327</v>
      </c>
      <c r="X70" s="171">
        <f>IF($K$17="",$T70,IF($K$17&gt;$S70,$T70,HLOOKUP($S70-$K$17,CapX!$A$18:$AP$26,$H$24,FALSE)*$T70))</f>
        <v>8630974.60783327</v>
      </c>
      <c r="Y70" s="171">
        <f>IF($K$18="",$T70,IF($K$18&gt;$S70,$T70,HLOOKUP($S70-$K$18,CapX!$A$18:$AP$26,$H$24,FALSE)*$T70))</f>
        <v>8630974.60783327</v>
      </c>
      <c r="Z70" s="171">
        <f>IF($K$19="",$T70,IF($K$19&gt;$S70,$T70,HLOOKUP($S70-$K$19,CapX!$A$18:$AP$26,$H$24,FALSE)*$T70))</f>
        <v>8630974.60783327</v>
      </c>
      <c r="AB70" s="175">
        <v>2044</v>
      </c>
      <c r="AC70" s="196">
        <f t="shared" si="6"/>
        <v>0</v>
      </c>
      <c r="AD70" s="171">
        <f t="shared" si="7"/>
        <v>0</v>
      </c>
      <c r="AE70" s="171">
        <f t="shared" si="8"/>
        <v>0</v>
      </c>
      <c r="AF70" s="171">
        <f t="shared" si="9"/>
        <v>0</v>
      </c>
      <c r="AG70" s="136">
        <f t="shared" si="10"/>
        <v>0</v>
      </c>
      <c r="AH70" s="171">
        <f t="shared" si="11"/>
        <v>0</v>
      </c>
      <c r="AJ70" s="175">
        <v>2044</v>
      </c>
      <c r="AK70" s="196">
        <f>HLOOKUP($S70,CapX!$A$11:$AP$14,3,FALSE)</f>
        <v>14738660.384507069</v>
      </c>
      <c r="AL70" s="171">
        <f>IF($L$14="",$AK70,IF($L$14&gt;$AJ70,$AK70,HLOOKUP($AJ70-$L$14,CapX!$A$18:$AP$26,$H$24,FALSE)*$AK70))</f>
        <v>11053995.288380302</v>
      </c>
      <c r="AM70" s="171">
        <f>IF($L$15="",$AK70,IF($L$15&gt;$AJ70,$AK70,HLOOKUP($AJ70-$L$15,CapX!$A$18:$AP$26,$H$24,FALSE)*$AK70))</f>
        <v>14738660.384507069</v>
      </c>
      <c r="AN70" s="171">
        <f>IF($L$16="",$AK70,IF($L$16&gt;$AJ70,$AK70,HLOOKUP($AJ70-$L$16,CapX!$A$18:$AP$26,$H$24,FALSE)*$AK70))</f>
        <v>14738660.384507069</v>
      </c>
      <c r="AO70" s="136">
        <f>IF($L$17="",$AK70,IF($L$17&gt;$AJ70,$AK70,HLOOKUP($AJ70-$L$17,CapX!$A$18:$AP$26,$H$24,FALSE)*$AK70))</f>
        <v>14738660.384507069</v>
      </c>
      <c r="AP70" s="171">
        <f>IF($L$18="",$AK70,IF($L$18&gt;$AJ70,$AK70,HLOOKUP($AJ70-$L$18,CapX!$A$18:$AP$26,$H$24,FALSE)*$AK70))</f>
        <v>14738660.384507069</v>
      </c>
      <c r="AQ70" s="171">
        <f>IF($L$19="",$AK70,IF($L$19&gt;$AJ70,$AK70,HLOOKUP($AJ70-$L$19,CapX!$A$18:$AP$26,$H$24,FALSE)*$AK70))</f>
        <v>14738660.384507069</v>
      </c>
      <c r="AS70" s="175">
        <v>2044</v>
      </c>
      <c r="AT70" s="196">
        <f t="shared" si="12"/>
        <v>0</v>
      </c>
      <c r="AU70" s="171">
        <f t="shared" si="13"/>
        <v>0</v>
      </c>
      <c r="AV70" s="171">
        <f t="shared" si="14"/>
        <v>0</v>
      </c>
      <c r="AW70" s="171">
        <f t="shared" si="15"/>
        <v>0</v>
      </c>
      <c r="AX70" s="136">
        <f t="shared" si="16"/>
        <v>0</v>
      </c>
      <c r="AY70" s="171">
        <f t="shared" si="17"/>
        <v>0</v>
      </c>
      <c r="BA70" s="202"/>
      <c r="BB70" s="138"/>
      <c r="BC70" s="138"/>
      <c r="BD70" s="138"/>
      <c r="BE70" s="138"/>
      <c r="BF70" s="138"/>
      <c r="BG70" s="138"/>
      <c r="BI70" s="202"/>
      <c r="BJ70" s="138"/>
      <c r="BK70" s="138"/>
      <c r="BL70" s="138"/>
      <c r="BM70" s="138"/>
      <c r="BN70" s="138"/>
      <c r="BO70" s="138"/>
    </row>
    <row r="71" spans="1:67">
      <c r="A71" s="162"/>
      <c r="B71" s="162"/>
      <c r="C71" s="162"/>
      <c r="D71" s="162"/>
      <c r="E71" s="162"/>
      <c r="F71" s="162"/>
      <c r="G71" s="162"/>
      <c r="H71" s="176">
        <v>2045</v>
      </c>
      <c r="I71" s="171">
        <f t="shared" si="18"/>
        <v>0</v>
      </c>
      <c r="J71" s="171">
        <f t="shared" si="5"/>
        <v>0</v>
      </c>
      <c r="K71" s="171">
        <f t="shared" si="5"/>
        <v>0</v>
      </c>
      <c r="L71" s="171">
        <f t="shared" si="5"/>
        <v>0</v>
      </c>
      <c r="M71" s="171">
        <f t="shared" si="5"/>
        <v>0</v>
      </c>
      <c r="N71" s="171">
        <f t="shared" si="5"/>
        <v>0</v>
      </c>
      <c r="O71" s="162"/>
      <c r="P71" s="162"/>
      <c r="Q71" s="162"/>
      <c r="R71" s="162"/>
      <c r="S71" s="176">
        <v>2045</v>
      </c>
      <c r="T71" s="197">
        <f>HLOOKUP($S71,CapX!$A$11:$AP$14,2,FALSE)</f>
        <v>14595187.501642192</v>
      </c>
      <c r="U71" s="197">
        <f>IF($K$14="",$T71,IF($K$14&gt;$S71,$T71,HLOOKUP($S71-$K$14,CapX!$A$18:$AP$26,$H$24,FALSE)*$T71))</f>
        <v>10946390.626231644</v>
      </c>
      <c r="V71" s="172">
        <f>IF($K$15="",$T71,IF($K$15&gt;$S71,$T71,HLOOKUP($S71-$K$15,CapX!$A$18:$AP$26,$H$24,FALSE)*$T71))</f>
        <v>14595187.501642192</v>
      </c>
      <c r="W71" s="172">
        <f>IF($K$16="",$T71,IF($K$16&gt;$S71,$T71,HLOOKUP($S71-$K$16,CapX!$A$18:$AP$26,$H$24,FALSE)*$T71))</f>
        <v>14595187.501642192</v>
      </c>
      <c r="X71" s="172">
        <f>IF($K$17="",$T71,IF($K$17&gt;$S71,$T71,HLOOKUP($S71-$K$17,CapX!$A$18:$AP$26,$H$24,FALSE)*$T71))</f>
        <v>14595187.501642192</v>
      </c>
      <c r="Y71" s="172">
        <f>IF($K$18="",$T71,IF($K$18&gt;$S71,$T71,HLOOKUP($S71-$K$18,CapX!$A$18:$AP$26,$H$24,FALSE)*$T71))</f>
        <v>14595187.501642192</v>
      </c>
      <c r="Z71" s="172">
        <f>IF($K$19="",$T71,IF($K$19&gt;$S71,$T71,HLOOKUP($S71-$K$19,CapX!$A$18:$AP$26,$H$24,FALSE)*$T71))</f>
        <v>14595187.501642192</v>
      </c>
      <c r="AB71" s="176">
        <v>2045</v>
      </c>
      <c r="AC71" s="197">
        <f t="shared" si="6"/>
        <v>0</v>
      </c>
      <c r="AD71" s="172">
        <f t="shared" si="7"/>
        <v>0</v>
      </c>
      <c r="AE71" s="172">
        <f t="shared" si="8"/>
        <v>0</v>
      </c>
      <c r="AF71" s="172">
        <f t="shared" si="9"/>
        <v>0</v>
      </c>
      <c r="AG71" s="137">
        <f t="shared" si="10"/>
        <v>0</v>
      </c>
      <c r="AH71" s="172">
        <f t="shared" si="11"/>
        <v>0</v>
      </c>
      <c r="AJ71" s="176">
        <v>2045</v>
      </c>
      <c r="AK71" s="197">
        <f>HLOOKUP($S71,CapX!$A$11:$AP$14,3,FALSE)</f>
        <v>5672641.6740247151</v>
      </c>
      <c r="AL71" s="172">
        <f>IF($L$14="",$AK71,IF($L$14&gt;$AJ71,$AK71,HLOOKUP($AJ71-$L$14,CapX!$A$18:$AP$26,$H$24,FALSE)*$AK71))</f>
        <v>4254481.2555185361</v>
      </c>
      <c r="AM71" s="172">
        <f>IF($L$15="",$AK71,IF($L$15&gt;$AJ71,$AK71,HLOOKUP($AJ71-$L$15,CapX!$A$18:$AP$26,$H$24,FALSE)*$AK71))</f>
        <v>5672641.6740247151</v>
      </c>
      <c r="AN71" s="172">
        <f>IF($L$16="",$AK71,IF($L$16&gt;$AJ71,$AK71,HLOOKUP($AJ71-$L$16,CapX!$A$18:$AP$26,$H$24,FALSE)*$AK71))</f>
        <v>5672641.6740247151</v>
      </c>
      <c r="AO71" s="137">
        <f>IF($L$17="",$AK71,IF($L$17&gt;$AJ71,$AK71,HLOOKUP($AJ71-$L$17,CapX!$A$18:$AP$26,$H$24,FALSE)*$AK71))</f>
        <v>5672641.6740247151</v>
      </c>
      <c r="AP71" s="172">
        <f>IF($L$18="",$AK71,IF($L$18&gt;$AJ71,$AK71,HLOOKUP($AJ71-$L$18,CapX!$A$18:$AP$26,$H$24,FALSE)*$AK71))</f>
        <v>5672641.6740247151</v>
      </c>
      <c r="AQ71" s="172">
        <f>IF($L$19="",$AK71,IF($L$19&gt;$AJ71,$AK71,HLOOKUP($AJ71-$L$19,CapX!$A$18:$AP$26,$H$24,FALSE)*$AK71))</f>
        <v>5672641.6740247151</v>
      </c>
      <c r="AS71" s="176">
        <v>2045</v>
      </c>
      <c r="AT71" s="197">
        <f t="shared" si="12"/>
        <v>0</v>
      </c>
      <c r="AU71" s="172">
        <f t="shared" si="13"/>
        <v>0</v>
      </c>
      <c r="AV71" s="172">
        <f t="shared" si="14"/>
        <v>0</v>
      </c>
      <c r="AW71" s="172">
        <f t="shared" si="15"/>
        <v>0</v>
      </c>
      <c r="AX71" s="137">
        <f t="shared" si="16"/>
        <v>0</v>
      </c>
      <c r="AY71" s="172">
        <f t="shared" si="17"/>
        <v>0</v>
      </c>
      <c r="BA71" s="202"/>
      <c r="BB71" s="138"/>
      <c r="BC71" s="138"/>
      <c r="BD71" s="138"/>
      <c r="BE71" s="138"/>
      <c r="BF71" s="138"/>
      <c r="BG71" s="138"/>
      <c r="BI71" s="202"/>
      <c r="BJ71" s="138"/>
      <c r="BK71" s="138"/>
      <c r="BL71" s="138"/>
      <c r="BM71" s="138"/>
      <c r="BN71" s="138"/>
      <c r="BO71" s="138"/>
    </row>
    <row r="72" spans="1:67">
      <c r="A72" s="162"/>
      <c r="B72" s="162"/>
      <c r="C72" s="162"/>
      <c r="D72" s="162"/>
      <c r="E72" s="162"/>
      <c r="F72" s="162"/>
      <c r="G72" s="162"/>
      <c r="H72" s="188" t="s">
        <v>26</v>
      </c>
      <c r="I72" s="187">
        <f t="shared" ref="I72:N72" si="19">SUM(I43:I71)</f>
        <v>113877431.60971531</v>
      </c>
      <c r="J72" s="187">
        <f t="shared" si="19"/>
        <v>0</v>
      </c>
      <c r="K72" s="187">
        <f t="shared" si="19"/>
        <v>0</v>
      </c>
      <c r="L72" s="187">
        <f t="shared" si="19"/>
        <v>0</v>
      </c>
      <c r="M72" s="187">
        <f t="shared" si="19"/>
        <v>0</v>
      </c>
      <c r="N72" s="187">
        <f t="shared" si="19"/>
        <v>0</v>
      </c>
      <c r="O72" s="162"/>
      <c r="P72" s="162"/>
      <c r="Q72" s="162"/>
      <c r="R72" s="162"/>
    </row>
    <row r="73" spans="1:67">
      <c r="A73" s="162"/>
      <c r="B73" s="167" t="s">
        <v>409</v>
      </c>
      <c r="C73" s="162"/>
      <c r="D73" s="162"/>
      <c r="E73" s="162"/>
      <c r="F73" s="162"/>
      <c r="G73" s="162"/>
      <c r="H73" s="162"/>
      <c r="I73" s="162"/>
      <c r="J73" s="162"/>
      <c r="K73" s="162"/>
      <c r="L73" s="162"/>
      <c r="M73" s="162"/>
      <c r="N73" s="162"/>
      <c r="O73" s="162"/>
      <c r="P73" s="162"/>
      <c r="Q73" s="162"/>
      <c r="R73" s="162"/>
      <c r="S73" s="179"/>
      <c r="AB73" s="179"/>
      <c r="AJ73" s="179"/>
      <c r="AS73" s="179"/>
      <c r="BA73" s="179" t="s">
        <v>232</v>
      </c>
      <c r="BI73" s="179" t="s">
        <v>231</v>
      </c>
    </row>
    <row r="74" spans="1:67">
      <c r="A74" s="162"/>
      <c r="B74" s="162"/>
      <c r="C74" s="162"/>
      <c r="D74" s="162"/>
      <c r="E74" s="162"/>
      <c r="F74" s="162"/>
      <c r="G74" s="162"/>
      <c r="H74" s="343"/>
      <c r="I74" s="343"/>
      <c r="J74" s="162"/>
      <c r="K74" s="162"/>
      <c r="L74" s="162"/>
      <c r="M74" s="162"/>
      <c r="N74" s="162"/>
      <c r="O74" s="162"/>
      <c r="P74" s="162"/>
      <c r="Q74" s="162"/>
      <c r="R74" s="162"/>
    </row>
    <row r="75" spans="1:67">
      <c r="A75" s="162"/>
      <c r="B75" s="162"/>
      <c r="C75" s="162"/>
      <c r="D75" s="162"/>
      <c r="E75" s="162"/>
      <c r="F75" s="162"/>
      <c r="G75" s="162"/>
      <c r="H75" s="163" t="s">
        <v>33</v>
      </c>
      <c r="I75" s="163">
        <f t="shared" ref="I75:N75" si="20">I42</f>
        <v>6</v>
      </c>
      <c r="J75" s="163" t="str">
        <f t="shared" si="20"/>
        <v>6A</v>
      </c>
      <c r="K75" s="163" t="str">
        <f t="shared" si="20"/>
        <v>6B</v>
      </c>
      <c r="L75" s="163" t="str">
        <f t="shared" si="20"/>
        <v>6C</v>
      </c>
      <c r="M75" s="163" t="str">
        <f t="shared" si="20"/>
        <v>6D</v>
      </c>
      <c r="N75" s="163" t="str">
        <f t="shared" si="20"/>
        <v>6E</v>
      </c>
      <c r="O75" s="162"/>
      <c r="P75" s="162"/>
      <c r="Q75" s="162"/>
      <c r="R75" s="162"/>
      <c r="BA75" s="163" t="s">
        <v>33</v>
      </c>
      <c r="BB75" s="163">
        <f t="shared" ref="BB75:BG75" si="21">U42</f>
        <v>6</v>
      </c>
      <c r="BC75" s="163" t="str">
        <f t="shared" si="21"/>
        <v>6A</v>
      </c>
      <c r="BD75" s="163" t="str">
        <f t="shared" si="21"/>
        <v>6B</v>
      </c>
      <c r="BE75" s="163" t="str">
        <f t="shared" si="21"/>
        <v>6C</v>
      </c>
      <c r="BF75" s="163" t="str">
        <f t="shared" si="21"/>
        <v>6D</v>
      </c>
      <c r="BG75" s="163" t="str">
        <f t="shared" si="21"/>
        <v>6E</v>
      </c>
      <c r="BI75" s="163" t="s">
        <v>33</v>
      </c>
      <c r="BJ75" s="163">
        <f>BB75</f>
        <v>6</v>
      </c>
      <c r="BK75" s="163" t="str">
        <f t="shared" ref="BK75:BO75" si="22">BC75</f>
        <v>6A</v>
      </c>
      <c r="BL75" s="163" t="str">
        <f t="shared" si="22"/>
        <v>6B</v>
      </c>
      <c r="BM75" s="163" t="str">
        <f t="shared" si="22"/>
        <v>6C</v>
      </c>
      <c r="BN75" s="163" t="str">
        <f t="shared" si="22"/>
        <v>6D</v>
      </c>
      <c r="BO75" s="163" t="str">
        <f t="shared" si="22"/>
        <v>6E</v>
      </c>
    </row>
    <row r="76" spans="1:67">
      <c r="A76" s="162"/>
      <c r="B76" s="162"/>
      <c r="C76" s="162"/>
      <c r="D76" s="162"/>
      <c r="E76" s="162"/>
      <c r="F76" s="162"/>
      <c r="G76" s="162"/>
      <c r="H76" s="174">
        <v>2017</v>
      </c>
      <c r="I76" s="171">
        <f ca="1">IF($H$14="","",HLOOKUP($H$14,'Capx - H2O'!$E$352:$AU$382,$H76-2015,FALSE)+BB76+BJ76)</f>
        <v>600000</v>
      </c>
      <c r="J76" s="171" t="str">
        <f>IF($H$15="","",HLOOKUP($H$15,'Capx - H2O'!$E$352:$AU$382,$H76-2015,FALSE)+BC76+BK76)</f>
        <v/>
      </c>
      <c r="K76" s="171" t="str">
        <f>IF($H$16="","",HLOOKUP($H$16,'Capx - H2O'!$E$352:$AU$382,$H76-2015,FALSE)+BD76+BL76)</f>
        <v/>
      </c>
      <c r="L76" s="171" t="str">
        <f>IF($H$17="","",HLOOKUP($H$17,'Capx - H2O'!$E$352:$AU$382,$H76-2015,FALSE)+BE76+BM76)</f>
        <v/>
      </c>
      <c r="M76" s="171" t="str">
        <f>IF($H$18="","",HLOOKUP($H$18,'Capx - H2O'!$E$352:$AU$382,$H76-2015,FALSE)+BF76+BN76)</f>
        <v/>
      </c>
      <c r="N76" s="171" t="str">
        <f>IF($H$19="","",HLOOKUP($H$19,'Capx - H2O'!$E$352:$AU$382,$H76-2015,FALSE)+BG76+BO76)</f>
        <v/>
      </c>
      <c r="O76" s="162"/>
      <c r="P76" s="162"/>
      <c r="Q76" s="162"/>
      <c r="R76" s="162"/>
      <c r="BA76" s="144">
        <v>2017</v>
      </c>
      <c r="BB76" s="173">
        <f ca="1">IF($E$14="",0,IF($H43&gt;$E$14,0,IF($H43-$E$14&lt;-3,0,OFFSET(Extras!$E$3,0,'Scenario 6'!$H43-'Scenario 6'!$E$14))))</f>
        <v>0</v>
      </c>
      <c r="BC76" s="173">
        <f ca="1">IF($E$15="",0,IF($H43&gt;$E$15,0,IF($H43-$E$15&lt;-3,0,OFFSET(Extras!$E$3,0,'Scenario 6'!$H43-'Scenario 6'!$E$15))))</f>
        <v>0</v>
      </c>
      <c r="BD76" s="173">
        <f ca="1">IF($E$16="",0,IF($H43&gt;$E$16,0,IF($H43-$E$16&lt;-3,0,OFFSET(Extras!$E$3,0,'Scenario 6'!$H43-'Scenario 6'!$E$16))))</f>
        <v>0</v>
      </c>
      <c r="BE76" s="173">
        <f ca="1">IF($E$17="",0,IF($H43&gt;$E$17,0,IF($H43-$E$17&lt;-3,0,OFFSET(Extras!$E$3,0,'Scenario 6'!$H43-'Scenario 6'!$E$17))))</f>
        <v>0</v>
      </c>
      <c r="BF76" s="173">
        <f ca="1">IF($E$18="",0,IF($H43&gt;$E$18,0,IF($H43-$E$18&lt;-3,0,OFFSET(Extras!$E$3,0,'Scenario 6'!$H43-'Scenario 6'!$E$18))))</f>
        <v>0</v>
      </c>
      <c r="BG76" s="173">
        <f ca="1">IF($E$19="",0,IF($H43&gt;$E$19,0,IF($H43-$E$19&lt;-3,0,OFFSET(Extras!$E$3,0,'Scenario 6'!$H43-'Scenario 6'!$E$19))))</f>
        <v>0</v>
      </c>
      <c r="BI76" s="144">
        <v>2017</v>
      </c>
      <c r="BJ76" s="173">
        <f ca="1">IF($G$14="",0,IF($H43&gt;$G$14,0,IF($H43-$G$14&lt;-3,0,OFFSET(Extras!$E$4,0,'Scenario 6'!$H43-'Scenario 6'!$G$14))))</f>
        <v>0</v>
      </c>
      <c r="BK76" s="173">
        <f ca="1">IF($G$15="",0,IF($H43&gt;$G$15,0,IF($H43-$G$15&lt;-3,0,OFFSET(Extras!$E$4,0,'Scenario 6'!$H43-'Scenario 6'!$G$15))))</f>
        <v>0</v>
      </c>
      <c r="BL76" s="173">
        <f ca="1">IF($G$16="",0,IF($H43&gt;$G$16,0,IF($H43-$G$16&lt;-3,0,OFFSET(Extras!$E$4,0,'Scenario 6'!$H43-'Scenario 6'!$G$16))))</f>
        <v>0</v>
      </c>
      <c r="BM76" s="173">
        <f ca="1">IF($G$17="",0,IF($H43&gt;$G$17,0,IF($H43-$G$17&lt;-3,0,OFFSET(Extras!$E$4,0,'Scenario 6'!$H43-'Scenario 6'!$G$17))))</f>
        <v>0</v>
      </c>
      <c r="BN76" s="173">
        <f ca="1">IF($G$18="",0,IF($H43&gt;$G$18,0,IF($H43-$G$18&lt;-3,0,OFFSET(Extras!$E$4,0,'Scenario 6'!$H43-'Scenario 6'!$G$18))))</f>
        <v>0</v>
      </c>
      <c r="BO76" s="173">
        <f ca="1">IF($G$19="",0,IF($H43&gt;$G$19,0,IF($H43-$G$19&lt;-3,0,OFFSET(Extras!$E$4,0,'Scenario 6'!$H43-'Scenario 6'!$G$19))))</f>
        <v>0</v>
      </c>
    </row>
    <row r="77" spans="1:67">
      <c r="A77" s="162"/>
      <c r="B77" s="162"/>
      <c r="C77" s="162"/>
      <c r="D77" s="162"/>
      <c r="E77" s="162"/>
      <c r="F77" s="162"/>
      <c r="G77" s="162"/>
      <c r="H77" s="175">
        <v>2018</v>
      </c>
      <c r="I77" s="171">
        <f ca="1">IF($H$14="","",HLOOKUP($H$14,'Capx - H2O'!$E$352:$AU$382,$H77-2015,FALSE)+BB77+BJ77)</f>
        <v>4641000</v>
      </c>
      <c r="J77" s="171" t="str">
        <f>IF($H$15="","",HLOOKUP($H$15,'Capx - H2O'!$E$352:$AU$382,$H77-2015,FALSE)+BC77+BK77)</f>
        <v/>
      </c>
      <c r="K77" s="171" t="str">
        <f>IF($H$16="","",HLOOKUP($H$16,'Capx - H2O'!$E$352:$AU$382,$H77-2015,FALSE)+BD77+BL77)</f>
        <v/>
      </c>
      <c r="L77" s="171" t="str">
        <f>IF($H$17="","",HLOOKUP($H$17,'Capx - H2O'!$E$352:$AU$382,$H77-2015,FALSE)+BE77+BM77)</f>
        <v/>
      </c>
      <c r="M77" s="171" t="str">
        <f>IF($H$18="","",HLOOKUP($H$18,'Capx - H2O'!$E$352:$AU$382,$H77-2015,FALSE)+BF77+BN77)</f>
        <v/>
      </c>
      <c r="N77" s="171" t="str">
        <f>IF($H$19="","",HLOOKUP($H$19,'Capx - H2O'!$E$352:$AU$382,$H77-2015,FALSE)+BG77+BO77)</f>
        <v/>
      </c>
      <c r="O77" s="162"/>
      <c r="P77" s="162"/>
      <c r="Q77" s="162"/>
      <c r="R77" s="162"/>
      <c r="BA77" s="145">
        <v>2018</v>
      </c>
      <c r="BB77" s="171">
        <f ca="1">IF($E$14="",0,IF($H44&gt;$E$14,0,IF($H44-$E$14&lt;-3,0,OFFSET(Extras!$E$3,0,'Scenario 6'!$H44-'Scenario 6'!$E$14))))</f>
        <v>0</v>
      </c>
      <c r="BC77" s="171">
        <f ca="1">IF($E$15="",0,IF($H44&gt;$E$15,0,IF($H44-$E$15&lt;-3,0,OFFSET(Extras!$E$3,0,'Scenario 6'!$H44-'Scenario 6'!$E$15))))</f>
        <v>0</v>
      </c>
      <c r="BD77" s="171">
        <f ca="1">IF($E$16="",0,IF($H44&gt;$E$16,0,IF($H44-$E$16&lt;-3,0,OFFSET(Extras!$E$3,0,'Scenario 6'!$H44-'Scenario 6'!$E$16))))</f>
        <v>0</v>
      </c>
      <c r="BE77" s="171">
        <f ca="1">IF($E$17="",0,IF($H44&gt;$E$17,0,IF($H44-$E$17&lt;-3,0,OFFSET(Extras!$E$3,0,'Scenario 6'!$H44-'Scenario 6'!$E$17))))</f>
        <v>0</v>
      </c>
      <c r="BF77" s="171">
        <f ca="1">IF($E$18="",0,IF($H44&gt;$E$18,0,IF($H44-$E$18&lt;-3,0,OFFSET(Extras!$E$3,0,'Scenario 6'!$H44-'Scenario 6'!$E$18))))</f>
        <v>0</v>
      </c>
      <c r="BG77" s="171">
        <f ca="1">IF($E$19="",0,IF($H44&gt;$E$19,0,IF($H44-$E$19&lt;-3,0,OFFSET(Extras!$E$3,0,'Scenario 6'!$H44-'Scenario 6'!$E$19))))</f>
        <v>0</v>
      </c>
      <c r="BI77" s="145">
        <v>2018</v>
      </c>
      <c r="BJ77" s="171">
        <f ca="1">IF($G$14="",0,IF($H44&gt;$G$14,0,IF($H44-$G$14&lt;-3,0,OFFSET(Extras!$E$4,0,'Scenario 6'!$H44-'Scenario 6'!$G$14))))</f>
        <v>0</v>
      </c>
      <c r="BK77" s="171">
        <f ca="1">IF($G$15="",0,IF($H44&gt;$G$15,0,IF($H44-$G$15&lt;-3,0,OFFSET(Extras!$E$4,0,'Scenario 6'!$H44-'Scenario 6'!$G$15))))</f>
        <v>0</v>
      </c>
      <c r="BL77" s="171">
        <f ca="1">IF($G$16="",0,IF($H44&gt;$G$16,0,IF($H44-$G$16&lt;-3,0,OFFSET(Extras!$E$4,0,'Scenario 6'!$H44-'Scenario 6'!$G$16))))</f>
        <v>0</v>
      </c>
      <c r="BM77" s="171">
        <f ca="1">IF($G$17="",0,IF($H44&gt;$G$17,0,IF($H44-$G$17&lt;-3,0,OFFSET(Extras!$E$4,0,'Scenario 6'!$H44-'Scenario 6'!$G$17))))</f>
        <v>0</v>
      </c>
      <c r="BN77" s="171">
        <f ca="1">IF($G$18="",0,IF($H44&gt;$G$18,0,IF($H44-$G$18&lt;-3,0,OFFSET(Extras!$E$4,0,'Scenario 6'!$H44-'Scenario 6'!$G$18))))</f>
        <v>0</v>
      </c>
      <c r="BO77" s="171">
        <f ca="1">IF($G$19="",0,IF($H44&gt;$G$19,0,IF($H44-$G$19&lt;-3,0,OFFSET(Extras!$E$4,0,'Scenario 6'!$H44-'Scenario 6'!$G$19))))</f>
        <v>0</v>
      </c>
    </row>
    <row r="78" spans="1:67">
      <c r="A78" s="162"/>
      <c r="B78" s="162"/>
      <c r="C78" s="162"/>
      <c r="D78" s="162"/>
      <c r="E78" s="162"/>
      <c r="F78" s="162"/>
      <c r="G78" s="162"/>
      <c r="H78" s="175">
        <v>2019</v>
      </c>
      <c r="I78" s="171">
        <f ca="1">IF($H$14="","",HLOOKUP($H$14,'Capx - H2O'!$E$352:$AU$382,$H78-2015,FALSE)+BB78+BJ78)</f>
        <v>0</v>
      </c>
      <c r="J78" s="171" t="str">
        <f>IF($H$15="","",HLOOKUP($H$15,'Capx - H2O'!$E$352:$AU$382,$H78-2015,FALSE)+BC78+BK78)</f>
        <v/>
      </c>
      <c r="K78" s="171" t="str">
        <f>IF($H$16="","",HLOOKUP($H$16,'Capx - H2O'!$E$352:$AU$382,$H78-2015,FALSE)+BD78+BL78)</f>
        <v/>
      </c>
      <c r="L78" s="171" t="str">
        <f>IF($H$17="","",HLOOKUP($H$17,'Capx - H2O'!$E$352:$AU$382,$H78-2015,FALSE)+BE78+BM78)</f>
        <v/>
      </c>
      <c r="M78" s="171" t="str">
        <f>IF($H$18="","",HLOOKUP($H$18,'Capx - H2O'!$E$352:$AU$382,$H78-2015,FALSE)+BF78+BN78)</f>
        <v/>
      </c>
      <c r="N78" s="171" t="str">
        <f>IF($H$19="","",HLOOKUP($H$19,'Capx - H2O'!$E$352:$AU$382,$H78-2015,FALSE)+BG78+BO78)</f>
        <v/>
      </c>
      <c r="O78" s="162"/>
      <c r="P78" s="162"/>
      <c r="Q78" s="162"/>
      <c r="R78" s="162"/>
      <c r="BA78" s="145">
        <v>2019</v>
      </c>
      <c r="BB78" s="171">
        <f ca="1">IF($E$14="",0,IF($H45&gt;$E$14,0,IF($H45-$E$14&lt;-3,0,OFFSET(Extras!$E$3,0,'Scenario 6'!$H45-'Scenario 6'!$E$14))))</f>
        <v>0</v>
      </c>
      <c r="BC78" s="171">
        <f ca="1">IF($E$15="",0,IF($H45&gt;$E$15,0,IF($H45-$E$15&lt;-3,0,OFFSET(Extras!$E$3,0,'Scenario 6'!$H45-'Scenario 6'!$E$15))))</f>
        <v>0</v>
      </c>
      <c r="BD78" s="171">
        <f ca="1">IF($E$16="",0,IF($H45&gt;$E$16,0,IF($H45-$E$16&lt;-3,0,OFFSET(Extras!$E$3,0,'Scenario 6'!$H45-'Scenario 6'!$E$16))))</f>
        <v>0</v>
      </c>
      <c r="BE78" s="171">
        <f ca="1">IF($E$17="",0,IF($H45&gt;$E$17,0,IF($H45-$E$17&lt;-3,0,OFFSET(Extras!$E$3,0,'Scenario 6'!$H45-'Scenario 6'!$E$17))))</f>
        <v>0</v>
      </c>
      <c r="BF78" s="171">
        <f ca="1">IF($E$18="",0,IF($H45&gt;$E$18,0,IF($H45-$E$18&lt;-3,0,OFFSET(Extras!$E$3,0,'Scenario 6'!$H45-'Scenario 6'!$E$18))))</f>
        <v>0</v>
      </c>
      <c r="BG78" s="171">
        <f ca="1">IF($E$19="",0,IF($H45&gt;$E$19,0,IF($H45-$E$19&lt;-3,0,OFFSET(Extras!$E$3,0,'Scenario 6'!$H45-'Scenario 6'!$E$19))))</f>
        <v>0</v>
      </c>
      <c r="BI78" s="145">
        <v>2019</v>
      </c>
      <c r="BJ78" s="171">
        <f ca="1">IF($G$14="",0,IF($H45&gt;$G$14,0,IF($H45-$G$14&lt;-3,0,OFFSET(Extras!$E$4,0,'Scenario 6'!$H45-'Scenario 6'!$G$14))))</f>
        <v>0</v>
      </c>
      <c r="BK78" s="171">
        <f ca="1">IF($G$15="",0,IF($H45&gt;$G$15,0,IF($H45-$G$15&lt;-3,0,OFFSET(Extras!$E$4,0,'Scenario 6'!$H45-'Scenario 6'!$G$15))))</f>
        <v>0</v>
      </c>
      <c r="BL78" s="171">
        <f ca="1">IF($G$16="",0,IF($H45&gt;$G$16,0,IF($H45-$G$16&lt;-3,0,OFFSET(Extras!$E$4,0,'Scenario 6'!$H45-'Scenario 6'!$G$16))))</f>
        <v>0</v>
      </c>
      <c r="BM78" s="171">
        <f ca="1">IF($G$17="",0,IF($H45&gt;$G$17,0,IF($H45-$G$17&lt;-3,0,OFFSET(Extras!$E$4,0,'Scenario 6'!$H45-'Scenario 6'!$G$17))))</f>
        <v>0</v>
      </c>
      <c r="BN78" s="171">
        <f ca="1">IF($G$18="",0,IF($H45&gt;$G$18,0,IF($H45-$G$18&lt;-3,0,OFFSET(Extras!$E$4,0,'Scenario 6'!$H45-'Scenario 6'!$G$18))))</f>
        <v>0</v>
      </c>
      <c r="BO78" s="171">
        <f ca="1">IF($G$19="",0,IF($H45&gt;$G$19,0,IF($H45-$G$19&lt;-3,0,OFFSET(Extras!$E$4,0,'Scenario 6'!$H45-'Scenario 6'!$G$19))))</f>
        <v>0</v>
      </c>
    </row>
    <row r="79" spans="1:67">
      <c r="A79" s="162"/>
      <c r="B79" s="162"/>
      <c r="C79" s="162"/>
      <c r="D79" s="162"/>
      <c r="E79" s="162"/>
      <c r="F79" s="162"/>
      <c r="G79" s="162"/>
      <c r="H79" s="175">
        <v>2020</v>
      </c>
      <c r="I79" s="171">
        <f ca="1">IF($H$14="","",HLOOKUP($H$14,'Capx - H2O'!$E$352:$AU$382,$H79-2015,FALSE)+BB79+BJ79)</f>
        <v>0</v>
      </c>
      <c r="J79" s="171" t="str">
        <f>IF($H$15="","",HLOOKUP($H$15,'Capx - H2O'!$E$352:$AU$382,$H79-2015,FALSE)+BC79+BK79)</f>
        <v/>
      </c>
      <c r="K79" s="171" t="str">
        <f>IF($H$16="","",HLOOKUP($H$16,'Capx - H2O'!$E$352:$AU$382,$H79-2015,FALSE)+BD79+BL79)</f>
        <v/>
      </c>
      <c r="L79" s="171" t="str">
        <f>IF($H$17="","",HLOOKUP($H$17,'Capx - H2O'!$E$352:$AU$382,$H79-2015,FALSE)+BE79+BM79)</f>
        <v/>
      </c>
      <c r="M79" s="171" t="str">
        <f>IF($H$18="","",HLOOKUP($H$18,'Capx - H2O'!$E$352:$AU$382,$H79-2015,FALSE)+BF79+BN79)</f>
        <v/>
      </c>
      <c r="N79" s="171" t="str">
        <f>IF($H$19="","",HLOOKUP($H$19,'Capx - H2O'!$E$352:$AU$382,$H79-2015,FALSE)+BG79+BO79)</f>
        <v/>
      </c>
      <c r="O79" s="162"/>
      <c r="P79" s="162"/>
      <c r="Q79" s="162"/>
      <c r="R79" s="162"/>
      <c r="BA79" s="145">
        <v>2020</v>
      </c>
      <c r="BB79" s="171">
        <f ca="1">IF($E$14="",0,IF($H46&gt;$E$14,0,IF($H46-$E$14&lt;-3,0,OFFSET(Extras!$E$3,0,'Scenario 6'!$H46-'Scenario 6'!$E$14))))</f>
        <v>0</v>
      </c>
      <c r="BC79" s="171">
        <f ca="1">IF($E$15="",0,IF($H46&gt;$E$15,0,IF($H46-$E$15&lt;-3,0,OFFSET(Extras!$E$3,0,'Scenario 6'!$H46-'Scenario 6'!$E$15))))</f>
        <v>0</v>
      </c>
      <c r="BD79" s="171">
        <f ca="1">IF($E$16="",0,IF($H46&gt;$E$16,0,IF($H46-$E$16&lt;-3,0,OFFSET(Extras!$E$3,0,'Scenario 6'!$H46-'Scenario 6'!$E$16))))</f>
        <v>0</v>
      </c>
      <c r="BE79" s="171">
        <f ca="1">IF($E$17="",0,IF($H46&gt;$E$17,0,IF($H46-$E$17&lt;-3,0,OFFSET(Extras!$E$3,0,'Scenario 6'!$H46-'Scenario 6'!$E$17))))</f>
        <v>0</v>
      </c>
      <c r="BF79" s="171">
        <f ca="1">IF($E$18="",0,IF($H46&gt;$E$18,0,IF($H46-$E$18&lt;-3,0,OFFSET(Extras!$E$3,0,'Scenario 6'!$H46-'Scenario 6'!$E$18))))</f>
        <v>0</v>
      </c>
      <c r="BG79" s="171">
        <f ca="1">IF($E$19="",0,IF($H46&gt;$E$19,0,IF($H46-$E$19&lt;-3,0,OFFSET(Extras!$E$3,0,'Scenario 6'!$H46-'Scenario 6'!$E$19))))</f>
        <v>0</v>
      </c>
      <c r="BI79" s="145">
        <v>2020</v>
      </c>
      <c r="BJ79" s="171">
        <f ca="1">IF($G$14="",0,IF($H46&gt;$G$14,0,IF($H46-$G$14&lt;-3,0,OFFSET(Extras!$E$4,0,'Scenario 6'!$H46-'Scenario 6'!$G$14))))</f>
        <v>0</v>
      </c>
      <c r="BK79" s="171">
        <f ca="1">IF($G$15="",0,IF($H46&gt;$G$15,0,IF($H46-$G$15&lt;-3,0,OFFSET(Extras!$E$4,0,'Scenario 6'!$H46-'Scenario 6'!$G$15))))</f>
        <v>0</v>
      </c>
      <c r="BL79" s="171">
        <f ca="1">IF($G$16="",0,IF($H46&gt;$G$16,0,IF($H46-$G$16&lt;-3,0,OFFSET(Extras!$E$4,0,'Scenario 6'!$H46-'Scenario 6'!$G$16))))</f>
        <v>0</v>
      </c>
      <c r="BM79" s="171">
        <f ca="1">IF($G$17="",0,IF($H46&gt;$G$17,0,IF($H46-$G$17&lt;-3,0,OFFSET(Extras!$E$4,0,'Scenario 6'!$H46-'Scenario 6'!$G$17))))</f>
        <v>0</v>
      </c>
      <c r="BN79" s="171">
        <f ca="1">IF($G$18="",0,IF($H46&gt;$G$18,0,IF($H46-$G$18&lt;-3,0,OFFSET(Extras!$E$4,0,'Scenario 6'!$H46-'Scenario 6'!$G$18))))</f>
        <v>0</v>
      </c>
      <c r="BO79" s="171">
        <f ca="1">IF($G$19="",0,IF($H46&gt;$G$19,0,IF($H46-$G$19&lt;-3,0,OFFSET(Extras!$E$4,0,'Scenario 6'!$H46-'Scenario 6'!$G$19))))</f>
        <v>0</v>
      </c>
    </row>
    <row r="80" spans="1:67">
      <c r="A80" s="162"/>
      <c r="B80" s="162"/>
      <c r="C80" s="162"/>
      <c r="D80" s="162"/>
      <c r="E80" s="162"/>
      <c r="F80" s="162"/>
      <c r="G80" s="162"/>
      <c r="H80" s="175">
        <v>2021</v>
      </c>
      <c r="I80" s="171">
        <f ca="1">IF($H$14="","",HLOOKUP($H$14,'Capx - H2O'!$E$352:$AU$382,$H80-2015,FALSE)+BB80+BJ80)</f>
        <v>378000</v>
      </c>
      <c r="J80" s="171" t="str">
        <f>IF($H$15="","",HLOOKUP($H$15,'Capx - H2O'!$E$352:$AU$382,$H80-2015,FALSE)+BC80+BK80)</f>
        <v/>
      </c>
      <c r="K80" s="171" t="str">
        <f>IF($H$16="","",HLOOKUP($H$16,'Capx - H2O'!$E$352:$AU$382,$H80-2015,FALSE)+BD80+BL80)</f>
        <v/>
      </c>
      <c r="L80" s="171" t="str">
        <f>IF($H$17="","",HLOOKUP($H$17,'Capx - H2O'!$E$352:$AU$382,$H80-2015,FALSE)+BE80+BM80)</f>
        <v/>
      </c>
      <c r="M80" s="171" t="str">
        <f>IF($H$18="","",HLOOKUP($H$18,'Capx - H2O'!$E$352:$AU$382,$H80-2015,FALSE)+BF80+BN80)</f>
        <v/>
      </c>
      <c r="N80" s="171" t="str">
        <f>IF($H$19="","",HLOOKUP($H$19,'Capx - H2O'!$E$352:$AU$382,$H80-2015,FALSE)+BG80+BO80)</f>
        <v/>
      </c>
      <c r="O80" s="162"/>
      <c r="P80" s="162"/>
      <c r="Q80" s="162"/>
      <c r="R80" s="162"/>
      <c r="BA80" s="145">
        <v>2021</v>
      </c>
      <c r="BB80" s="171">
        <f ca="1">IF($E$14="",0,IF($H47&gt;$E$14,0,IF($H47-$E$14&lt;-3,0,OFFSET(Extras!$E$3,0,'Scenario 6'!$H47-'Scenario 6'!$E$14))))</f>
        <v>0</v>
      </c>
      <c r="BC80" s="171">
        <f ca="1">IF($E$15="",0,IF($H47&gt;$E$15,0,IF($H47-$E$15&lt;-3,0,OFFSET(Extras!$E$3,0,'Scenario 6'!$H47-'Scenario 6'!$E$15))))</f>
        <v>0</v>
      </c>
      <c r="BD80" s="171">
        <f ca="1">IF($E$16="",0,IF($H47&gt;$E$16,0,IF($H47-$E$16&lt;-3,0,OFFSET(Extras!$E$3,0,'Scenario 6'!$H47-'Scenario 6'!$E$16))))</f>
        <v>0</v>
      </c>
      <c r="BE80" s="171">
        <f ca="1">IF($E$17="",0,IF($H47&gt;$E$17,0,IF($H47-$E$17&lt;-3,0,OFFSET(Extras!$E$3,0,'Scenario 6'!$H47-'Scenario 6'!$E$17))))</f>
        <v>0</v>
      </c>
      <c r="BF80" s="171">
        <f ca="1">IF($E$18="",0,IF($H47&gt;$E$18,0,IF($H47-$E$18&lt;-3,0,OFFSET(Extras!$E$3,0,'Scenario 6'!$H47-'Scenario 6'!$E$18))))</f>
        <v>0</v>
      </c>
      <c r="BG80" s="171">
        <f ca="1">IF($E$19="",0,IF($H47&gt;$E$19,0,IF($H47-$E$19&lt;-3,0,OFFSET(Extras!$E$3,0,'Scenario 6'!$H47-'Scenario 6'!$E$19))))</f>
        <v>0</v>
      </c>
      <c r="BI80" s="145">
        <v>2021</v>
      </c>
      <c r="BJ80" s="171">
        <f ca="1">IF($G$14="",0,IF($H47&gt;$G$14,0,IF($H47-$G$14&lt;-3,0,OFFSET(Extras!$E$4,0,'Scenario 6'!$H47-'Scenario 6'!$G$14))))</f>
        <v>0</v>
      </c>
      <c r="BK80" s="171">
        <f ca="1">IF($G$15="",0,IF($H47&gt;$G$15,0,IF($H47-$G$15&lt;-3,0,OFFSET(Extras!$E$4,0,'Scenario 6'!$H47-'Scenario 6'!$G$15))))</f>
        <v>0</v>
      </c>
      <c r="BL80" s="171">
        <f ca="1">IF($G$16="",0,IF($H47&gt;$G$16,0,IF($H47-$G$16&lt;-3,0,OFFSET(Extras!$E$4,0,'Scenario 6'!$H47-'Scenario 6'!$G$16))))</f>
        <v>0</v>
      </c>
      <c r="BM80" s="171">
        <f ca="1">IF($G$17="",0,IF($H47&gt;$G$17,0,IF($H47-$G$17&lt;-3,0,OFFSET(Extras!$E$4,0,'Scenario 6'!$H47-'Scenario 6'!$G$17))))</f>
        <v>0</v>
      </c>
      <c r="BN80" s="171">
        <f ca="1">IF($G$18="",0,IF($H47&gt;$G$18,0,IF($H47-$G$18&lt;-3,0,OFFSET(Extras!$E$4,0,'Scenario 6'!$H47-'Scenario 6'!$G$18))))</f>
        <v>0</v>
      </c>
      <c r="BO80" s="171">
        <f ca="1">IF($G$19="",0,IF($H47&gt;$G$19,0,IF($H47-$G$19&lt;-3,0,OFFSET(Extras!$E$4,0,'Scenario 6'!$H47-'Scenario 6'!$G$19))))</f>
        <v>0</v>
      </c>
    </row>
    <row r="81" spans="1:67">
      <c r="A81" s="162"/>
      <c r="B81" s="162"/>
      <c r="C81" s="162"/>
      <c r="D81" s="162"/>
      <c r="E81" s="162"/>
      <c r="F81" s="162"/>
      <c r="G81" s="162"/>
      <c r="H81" s="175">
        <v>2022</v>
      </c>
      <c r="I81" s="171">
        <f ca="1">IF($H$14="","",HLOOKUP($H$14,'Capx - H2O'!$E$352:$AU$382,$H81-2015,FALSE)+BB81+BJ81)</f>
        <v>385000.00000000006</v>
      </c>
      <c r="J81" s="171" t="str">
        <f>IF($H$15="","",HLOOKUP($H$15,'Capx - H2O'!$E$352:$AU$382,$H81-2015,FALSE)+BC81+BK81)</f>
        <v/>
      </c>
      <c r="K81" s="171" t="str">
        <f>IF($H$16="","",HLOOKUP($H$16,'Capx - H2O'!$E$352:$AU$382,$H81-2015,FALSE)+BD81+BL81)</f>
        <v/>
      </c>
      <c r="L81" s="171" t="str">
        <f>IF($H$17="","",HLOOKUP($H$17,'Capx - H2O'!$E$352:$AU$382,$H81-2015,FALSE)+BE81+BM81)</f>
        <v/>
      </c>
      <c r="M81" s="171" t="str">
        <f>IF($H$18="","",HLOOKUP($H$18,'Capx - H2O'!$E$352:$AU$382,$H81-2015,FALSE)+BF81+BN81)</f>
        <v/>
      </c>
      <c r="N81" s="171" t="str">
        <f>IF($H$19="","",HLOOKUP($H$19,'Capx - H2O'!$E$352:$AU$382,$H81-2015,FALSE)+BG81+BO81)</f>
        <v/>
      </c>
      <c r="O81" s="162"/>
      <c r="P81" s="162"/>
      <c r="Q81" s="162"/>
      <c r="R81" s="162"/>
      <c r="BA81" s="145">
        <v>2022</v>
      </c>
      <c r="BB81" s="171">
        <f ca="1">IF($E$14="",0,IF($H48&gt;$E$14,0,IF($H48-$E$14&lt;-3,0,OFFSET(Extras!$E$3,0,'Scenario 6'!$H48-'Scenario 6'!$E$14))))</f>
        <v>0</v>
      </c>
      <c r="BC81" s="171">
        <f ca="1">IF($E$15="",0,IF($H48&gt;$E$15,0,IF($H48-$E$15&lt;-3,0,OFFSET(Extras!$E$3,0,'Scenario 6'!$H48-'Scenario 6'!$E$15))))</f>
        <v>0</v>
      </c>
      <c r="BD81" s="171">
        <f ca="1">IF($E$16="",0,IF($H48&gt;$E$16,0,IF($H48-$E$16&lt;-3,0,OFFSET(Extras!$E$3,0,'Scenario 6'!$H48-'Scenario 6'!$E$16))))</f>
        <v>0</v>
      </c>
      <c r="BE81" s="171">
        <f ca="1">IF($E$17="",0,IF($H48&gt;$E$17,0,IF($H48-$E$17&lt;-3,0,OFFSET(Extras!$E$3,0,'Scenario 6'!$H48-'Scenario 6'!$E$17))))</f>
        <v>0</v>
      </c>
      <c r="BF81" s="171">
        <f ca="1">IF($E$18="",0,IF($H48&gt;$E$18,0,IF($H48-$E$18&lt;-3,0,OFFSET(Extras!$E$3,0,'Scenario 6'!$H48-'Scenario 6'!$E$18))))</f>
        <v>0</v>
      </c>
      <c r="BG81" s="171">
        <f ca="1">IF($E$19="",0,IF($H48&gt;$E$19,0,IF($H48-$E$19&lt;-3,0,OFFSET(Extras!$E$3,0,'Scenario 6'!$H48-'Scenario 6'!$E$19))))</f>
        <v>0</v>
      </c>
      <c r="BI81" s="145">
        <v>2022</v>
      </c>
      <c r="BJ81" s="171">
        <f ca="1">IF($G$14="",0,IF($H48&gt;$G$14,0,IF($H48-$G$14&lt;-3,0,OFFSET(Extras!$E$4,0,'Scenario 6'!$H48-'Scenario 6'!$G$14))))</f>
        <v>0</v>
      </c>
      <c r="BK81" s="171">
        <f ca="1">IF($G$15="",0,IF($H48&gt;$G$15,0,IF($H48-$G$15&lt;-3,0,OFFSET(Extras!$E$4,0,'Scenario 6'!$H48-'Scenario 6'!$G$15))))</f>
        <v>0</v>
      </c>
      <c r="BL81" s="171">
        <f ca="1">IF($G$16="",0,IF($H48&gt;$G$16,0,IF($H48-$G$16&lt;-3,0,OFFSET(Extras!$E$4,0,'Scenario 6'!$H48-'Scenario 6'!$G$16))))</f>
        <v>0</v>
      </c>
      <c r="BM81" s="171">
        <f ca="1">IF($G$17="",0,IF($H48&gt;$G$17,0,IF($H48-$G$17&lt;-3,0,OFFSET(Extras!$E$4,0,'Scenario 6'!$H48-'Scenario 6'!$G$17))))</f>
        <v>0</v>
      </c>
      <c r="BN81" s="171">
        <f ca="1">IF($G$18="",0,IF($H48&gt;$G$18,0,IF($H48-$G$18&lt;-3,0,OFFSET(Extras!$E$4,0,'Scenario 6'!$H48-'Scenario 6'!$G$18))))</f>
        <v>0</v>
      </c>
      <c r="BO81" s="171">
        <f ca="1">IF($G$19="",0,IF($H48&gt;$G$19,0,IF($H48-$G$19&lt;-3,0,OFFSET(Extras!$E$4,0,'Scenario 6'!$H48-'Scenario 6'!$G$19))))</f>
        <v>0</v>
      </c>
    </row>
    <row r="82" spans="1:67">
      <c r="A82" s="162"/>
      <c r="B82" s="162"/>
      <c r="C82" s="162"/>
      <c r="D82" s="162"/>
      <c r="E82" s="162"/>
      <c r="F82" s="162"/>
      <c r="G82" s="162"/>
      <c r="H82" s="175">
        <v>2023</v>
      </c>
      <c r="I82" s="171">
        <f ca="1">IF($H$14="","",HLOOKUP($H$14,'Capx - H2O'!$E$352:$AU$382,$H82-2015,FALSE)+BB82+BJ82)</f>
        <v>392000.00000000006</v>
      </c>
      <c r="J82" s="171" t="str">
        <f>IF($H$15="","",HLOOKUP($H$15,'Capx - H2O'!$E$352:$AU$382,$H82-2015,FALSE)+BC82+BK82)</f>
        <v/>
      </c>
      <c r="K82" s="171" t="str">
        <f>IF($H$16="","",HLOOKUP($H$16,'Capx - H2O'!$E$352:$AU$382,$H82-2015,FALSE)+BD82+BL82)</f>
        <v/>
      </c>
      <c r="L82" s="171" t="str">
        <f>IF($H$17="","",HLOOKUP($H$17,'Capx - H2O'!$E$352:$AU$382,$H82-2015,FALSE)+BE82+BM82)</f>
        <v/>
      </c>
      <c r="M82" s="171" t="str">
        <f>IF($H$18="","",HLOOKUP($H$18,'Capx - H2O'!$E$352:$AU$382,$H82-2015,FALSE)+BF82+BN82)</f>
        <v/>
      </c>
      <c r="N82" s="171" t="str">
        <f>IF($H$19="","",HLOOKUP($H$19,'Capx - H2O'!$E$352:$AU$382,$H82-2015,FALSE)+BG82+BO82)</f>
        <v/>
      </c>
      <c r="O82" s="162"/>
      <c r="P82" s="162"/>
      <c r="Q82" s="162"/>
      <c r="R82" s="162"/>
      <c r="BA82" s="145">
        <v>2023</v>
      </c>
      <c r="BB82" s="171">
        <f ca="1">IF($E$14="",0,IF($H49&gt;$E$14,0,IF($H49-$E$14&lt;-3,0,OFFSET(Extras!$E$3,0,'Scenario 6'!$H49-'Scenario 6'!$E$14))))</f>
        <v>0</v>
      </c>
      <c r="BC82" s="171">
        <f ca="1">IF($E$15="",0,IF($H49&gt;$E$15,0,IF($H49-$E$15&lt;-3,0,OFFSET(Extras!$E$3,0,'Scenario 6'!$H49-'Scenario 6'!$E$15))))</f>
        <v>0</v>
      </c>
      <c r="BD82" s="171">
        <f ca="1">IF($E$16="",0,IF($H49&gt;$E$16,0,IF($H49-$E$16&lt;-3,0,OFFSET(Extras!$E$3,0,'Scenario 6'!$H49-'Scenario 6'!$E$16))))</f>
        <v>0</v>
      </c>
      <c r="BE82" s="171">
        <f ca="1">IF($E$17="",0,IF($H49&gt;$E$17,0,IF($H49-$E$17&lt;-3,0,OFFSET(Extras!$E$3,0,'Scenario 6'!$H49-'Scenario 6'!$E$17))))</f>
        <v>0</v>
      </c>
      <c r="BF82" s="171">
        <f ca="1">IF($E$18="",0,IF($H49&gt;$E$18,0,IF($H49-$E$18&lt;-3,0,OFFSET(Extras!$E$3,0,'Scenario 6'!$H49-'Scenario 6'!$E$18))))</f>
        <v>0</v>
      </c>
      <c r="BG82" s="171">
        <f ca="1">IF($E$19="",0,IF($H49&gt;$E$19,0,IF($H49-$E$19&lt;-3,0,OFFSET(Extras!$E$3,0,'Scenario 6'!$H49-'Scenario 6'!$E$19))))</f>
        <v>0</v>
      </c>
      <c r="BI82" s="145">
        <v>2023</v>
      </c>
      <c r="BJ82" s="171">
        <f ca="1">IF($G$14="",0,IF($H49&gt;$G$14,0,IF($H49-$G$14&lt;-3,0,OFFSET(Extras!$E$4,0,'Scenario 6'!$H49-'Scenario 6'!$G$14))))</f>
        <v>0</v>
      </c>
      <c r="BK82" s="171">
        <f ca="1">IF($G$15="",0,IF($H49&gt;$G$15,0,IF($H49-$G$15&lt;-3,0,OFFSET(Extras!$E$4,0,'Scenario 6'!$H49-'Scenario 6'!$G$15))))</f>
        <v>0</v>
      </c>
      <c r="BL82" s="171">
        <f ca="1">IF($G$16="",0,IF($H49&gt;$G$16,0,IF($H49-$G$16&lt;-3,0,OFFSET(Extras!$E$4,0,'Scenario 6'!$H49-'Scenario 6'!$G$16))))</f>
        <v>0</v>
      </c>
      <c r="BM82" s="171">
        <f ca="1">IF($G$17="",0,IF($H49&gt;$G$17,0,IF($H49-$G$17&lt;-3,0,OFFSET(Extras!$E$4,0,'Scenario 6'!$H49-'Scenario 6'!$G$17))))</f>
        <v>0</v>
      </c>
      <c r="BN82" s="171">
        <f ca="1">IF($G$18="",0,IF($H49&gt;$G$18,0,IF($H49-$G$18&lt;-3,0,OFFSET(Extras!$E$4,0,'Scenario 6'!$H49-'Scenario 6'!$G$18))))</f>
        <v>0</v>
      </c>
      <c r="BO82" s="171">
        <f ca="1">IF($G$19="",0,IF($H49&gt;$G$19,0,IF($H49-$G$19&lt;-3,0,OFFSET(Extras!$E$4,0,'Scenario 6'!$H49-'Scenario 6'!$G$19))))</f>
        <v>0</v>
      </c>
    </row>
    <row r="83" spans="1:67">
      <c r="A83" s="162"/>
      <c r="B83" s="162"/>
      <c r="C83" s="162"/>
      <c r="D83" s="162"/>
      <c r="E83" s="162"/>
      <c r="F83" s="162"/>
      <c r="G83" s="162"/>
      <c r="H83" s="175">
        <v>2024</v>
      </c>
      <c r="I83" s="171">
        <f ca="1">IF($H$14="","",HLOOKUP($H$14,'Capx - H2O'!$E$352:$AU$382,$H83-2015,FALSE)+BB83+BJ83)</f>
        <v>1490685.6676492798</v>
      </c>
      <c r="J83" s="171" t="str">
        <f>IF($H$15="","",HLOOKUP($H$15,'Capx - H2O'!$E$352:$AU$382,$H83-2015,FALSE)+BC83+BK83)</f>
        <v/>
      </c>
      <c r="K83" s="171" t="str">
        <f>IF($H$16="","",HLOOKUP($H$16,'Capx - H2O'!$E$352:$AU$382,$H83-2015,FALSE)+BD83+BL83)</f>
        <v/>
      </c>
      <c r="L83" s="171" t="str">
        <f>IF($H$17="","",HLOOKUP($H$17,'Capx - H2O'!$E$352:$AU$382,$H83-2015,FALSE)+BE83+BM83)</f>
        <v/>
      </c>
      <c r="M83" s="171" t="str">
        <f>IF($H$18="","",HLOOKUP($H$18,'Capx - H2O'!$E$352:$AU$382,$H83-2015,FALSE)+BF83+BN83)</f>
        <v/>
      </c>
      <c r="N83" s="171" t="str">
        <f>IF($H$19="","",HLOOKUP($H$19,'Capx - H2O'!$E$352:$AU$382,$H83-2015,FALSE)+BG83+BO83)</f>
        <v/>
      </c>
      <c r="O83" s="162"/>
      <c r="P83" s="162"/>
      <c r="Q83" s="162"/>
      <c r="R83" s="162"/>
      <c r="BA83" s="145">
        <v>2024</v>
      </c>
      <c r="BB83" s="171">
        <f ca="1">IF($E$14="",0,IF($H50&gt;$E$14,0,IF($H50-$E$14&lt;-3,0,OFFSET(Extras!$E$3,0,'Scenario 6'!$H50-'Scenario 6'!$E$14))))</f>
        <v>0</v>
      </c>
      <c r="BC83" s="171">
        <f ca="1">IF($E$15="",0,IF($H50&gt;$E$15,0,IF($H50-$E$15&lt;-3,0,OFFSET(Extras!$E$3,0,'Scenario 6'!$H50-'Scenario 6'!$E$15))))</f>
        <v>0</v>
      </c>
      <c r="BD83" s="171">
        <f ca="1">IF($E$16="",0,IF($H50&gt;$E$16,0,IF($H50-$E$16&lt;-3,0,OFFSET(Extras!$E$3,0,'Scenario 6'!$H50-'Scenario 6'!$E$16))))</f>
        <v>0</v>
      </c>
      <c r="BE83" s="171">
        <f ca="1">IF($E$17="",0,IF($H50&gt;$E$17,0,IF($H50-$E$17&lt;-3,0,OFFSET(Extras!$E$3,0,'Scenario 6'!$H50-'Scenario 6'!$E$17))))</f>
        <v>0</v>
      </c>
      <c r="BF83" s="171">
        <f ca="1">IF($E$18="",0,IF($H50&gt;$E$18,0,IF($H50-$E$18&lt;-3,0,OFFSET(Extras!$E$3,0,'Scenario 6'!$H50-'Scenario 6'!$E$18))))</f>
        <v>0</v>
      </c>
      <c r="BG83" s="171">
        <f ca="1">IF($E$19="",0,IF($H50&gt;$E$19,0,IF($H50-$E$19&lt;-3,0,OFFSET(Extras!$E$3,0,'Scenario 6'!$H50-'Scenario 6'!$E$19))))</f>
        <v>0</v>
      </c>
      <c r="BI83" s="145">
        <v>2024</v>
      </c>
      <c r="BJ83" s="171">
        <f ca="1">IF($G$14="",0,IF($H50&gt;$G$14,0,IF($H50-$G$14&lt;-3,0,OFFSET(Extras!$E$4,0,'Scenario 6'!$H50-'Scenario 6'!$G$14))))</f>
        <v>0</v>
      </c>
      <c r="BK83" s="171">
        <f ca="1">IF($G$15="",0,IF($H50&gt;$G$15,0,IF($H50-$G$15&lt;-3,0,OFFSET(Extras!$E$4,0,'Scenario 6'!$H50-'Scenario 6'!$G$15))))</f>
        <v>0</v>
      </c>
      <c r="BL83" s="171">
        <f ca="1">IF($G$16="",0,IF($H50&gt;$G$16,0,IF($H50-$G$16&lt;-3,0,OFFSET(Extras!$E$4,0,'Scenario 6'!$H50-'Scenario 6'!$G$16))))</f>
        <v>0</v>
      </c>
      <c r="BM83" s="171">
        <f ca="1">IF($G$17="",0,IF($H50&gt;$G$17,0,IF($H50-$G$17&lt;-3,0,OFFSET(Extras!$E$4,0,'Scenario 6'!$H50-'Scenario 6'!$G$17))))</f>
        <v>0</v>
      </c>
      <c r="BN83" s="171">
        <f ca="1">IF($G$18="",0,IF($H50&gt;$G$18,0,IF($H50-$G$18&lt;-3,0,OFFSET(Extras!$E$4,0,'Scenario 6'!$H50-'Scenario 6'!$G$18))))</f>
        <v>0</v>
      </c>
      <c r="BO83" s="171">
        <f ca="1">IF($G$19="",0,IF($H50&gt;$G$19,0,IF($H50-$G$19&lt;-3,0,OFFSET(Extras!$E$4,0,'Scenario 6'!$H50-'Scenario 6'!$G$19))))</f>
        <v>0</v>
      </c>
    </row>
    <row r="84" spans="1:67">
      <c r="A84" s="162"/>
      <c r="B84" s="162"/>
      <c r="C84" s="162"/>
      <c r="D84" s="162"/>
      <c r="E84" s="162"/>
      <c r="F84" s="162"/>
      <c r="G84" s="162"/>
      <c r="H84" s="175">
        <v>2025</v>
      </c>
      <c r="I84" s="171">
        <f ca="1">IF($H$14="","",HLOOKUP($H$14,'Capx - H2O'!$E$352:$AU$382,$H84-2015,FALSE)+BB84+BJ84)</f>
        <v>348000</v>
      </c>
      <c r="J84" s="171" t="str">
        <f>IF($H$15="","",HLOOKUP($H$15,'Capx - H2O'!$E$352:$AU$382,$H84-2015,FALSE)+BC84+BK84)</f>
        <v/>
      </c>
      <c r="K84" s="171" t="str">
        <f>IF($H$16="","",HLOOKUP($H$16,'Capx - H2O'!$E$352:$AU$382,$H84-2015,FALSE)+BD84+BL84)</f>
        <v/>
      </c>
      <c r="L84" s="171" t="str">
        <f>IF($H$17="","",HLOOKUP($H$17,'Capx - H2O'!$E$352:$AU$382,$H84-2015,FALSE)+BE84+BM84)</f>
        <v/>
      </c>
      <c r="M84" s="171" t="str">
        <f>IF($H$18="","",HLOOKUP($H$18,'Capx - H2O'!$E$352:$AU$382,$H84-2015,FALSE)+BF84+BN84)</f>
        <v/>
      </c>
      <c r="N84" s="171" t="str">
        <f>IF($H$19="","",HLOOKUP($H$19,'Capx - H2O'!$E$352:$AU$382,$H84-2015,FALSE)+BG84+BO84)</f>
        <v/>
      </c>
      <c r="O84" s="162"/>
      <c r="P84" s="162"/>
      <c r="Q84" s="162"/>
      <c r="R84" s="162"/>
      <c r="BA84" s="145">
        <v>2025</v>
      </c>
      <c r="BB84" s="171">
        <f ca="1">IF($E$14="",0,IF($H51&gt;$E$14,0,IF($H51-$E$14&lt;-3,0,OFFSET(Extras!$E$3,0,'Scenario 6'!$H51-'Scenario 6'!$E$14))))</f>
        <v>0</v>
      </c>
      <c r="BC84" s="171">
        <f ca="1">IF($E$15="",0,IF($H51&gt;$E$15,0,IF($H51-$E$15&lt;-3,0,OFFSET(Extras!$E$3,0,'Scenario 6'!$H51-'Scenario 6'!$E$15))))</f>
        <v>0</v>
      </c>
      <c r="BD84" s="171">
        <f ca="1">IF($E$16="",0,IF($H51&gt;$E$16,0,IF($H51-$E$16&lt;-3,0,OFFSET(Extras!$E$3,0,'Scenario 6'!$H51-'Scenario 6'!$E$16))))</f>
        <v>0</v>
      </c>
      <c r="BE84" s="171">
        <f ca="1">IF($E$17="",0,IF($H51&gt;$E$17,0,IF($H51-$E$17&lt;-3,0,OFFSET(Extras!$E$3,0,'Scenario 6'!$H51-'Scenario 6'!$E$17))))</f>
        <v>0</v>
      </c>
      <c r="BF84" s="171">
        <f ca="1">IF($E$18="",0,IF($H51&gt;$E$18,0,IF($H51-$E$18&lt;-3,0,OFFSET(Extras!$E$3,0,'Scenario 6'!$H51-'Scenario 6'!$E$18))))</f>
        <v>0</v>
      </c>
      <c r="BG84" s="171">
        <f ca="1">IF($E$19="",0,IF($H51&gt;$E$19,0,IF($H51-$E$19&lt;-3,0,OFFSET(Extras!$E$3,0,'Scenario 6'!$H51-'Scenario 6'!$E$19))))</f>
        <v>0</v>
      </c>
      <c r="BI84" s="145">
        <v>2025</v>
      </c>
      <c r="BJ84" s="171">
        <f ca="1">IF($G$14="",0,IF($H51&gt;$G$14,0,IF($H51-$G$14&lt;-3,0,OFFSET(Extras!$E$4,0,'Scenario 6'!$H51-'Scenario 6'!$G$14))))</f>
        <v>0</v>
      </c>
      <c r="BK84" s="171">
        <f ca="1">IF($G$15="",0,IF($H51&gt;$G$15,0,IF($H51-$G$15&lt;-3,0,OFFSET(Extras!$E$4,0,'Scenario 6'!$H51-'Scenario 6'!$G$15))))</f>
        <v>0</v>
      </c>
      <c r="BL84" s="171">
        <f ca="1">IF($G$16="",0,IF($H51&gt;$G$16,0,IF($H51-$G$16&lt;-3,0,OFFSET(Extras!$E$4,0,'Scenario 6'!$H51-'Scenario 6'!$G$16))))</f>
        <v>0</v>
      </c>
      <c r="BM84" s="171">
        <f ca="1">IF($G$17="",0,IF($H51&gt;$G$17,0,IF($H51-$G$17&lt;-3,0,OFFSET(Extras!$E$4,0,'Scenario 6'!$H51-'Scenario 6'!$G$17))))</f>
        <v>0</v>
      </c>
      <c r="BN84" s="171">
        <f ca="1">IF($G$18="",0,IF($H51&gt;$G$18,0,IF($H51-$G$18&lt;-3,0,OFFSET(Extras!$E$4,0,'Scenario 6'!$H51-'Scenario 6'!$G$18))))</f>
        <v>0</v>
      </c>
      <c r="BO84" s="171">
        <f ca="1">IF($G$19="",0,IF($H51&gt;$G$19,0,IF($H51-$G$19&lt;-3,0,OFFSET(Extras!$E$4,0,'Scenario 6'!$H51-'Scenario 6'!$G$19))))</f>
        <v>0</v>
      </c>
    </row>
    <row r="85" spans="1:67">
      <c r="A85" s="162"/>
      <c r="B85" s="162"/>
      <c r="C85" s="162"/>
      <c r="D85" s="162"/>
      <c r="E85" s="162"/>
      <c r="F85" s="162"/>
      <c r="G85" s="162"/>
      <c r="H85" s="175">
        <v>2026</v>
      </c>
      <c r="I85" s="171">
        <f ca="1">IF($H$14="","",HLOOKUP($H$14,'Capx - H2O'!$E$352:$AU$382,$H85-2015,FALSE)+BB85+BJ85)</f>
        <v>354000</v>
      </c>
      <c r="J85" s="171" t="str">
        <f>IF($H$15="","",HLOOKUP($H$15,'Capx - H2O'!$E$352:$AU$382,$H85-2015,FALSE)+BC85+BK85)</f>
        <v/>
      </c>
      <c r="K85" s="171" t="str">
        <f>IF($H$16="","",HLOOKUP($H$16,'Capx - H2O'!$E$352:$AU$382,$H85-2015,FALSE)+BD85+BL85)</f>
        <v/>
      </c>
      <c r="L85" s="171" t="str">
        <f>IF($H$17="","",HLOOKUP($H$17,'Capx - H2O'!$E$352:$AU$382,$H85-2015,FALSE)+BE85+BM85)</f>
        <v/>
      </c>
      <c r="M85" s="171" t="str">
        <f>IF($H$18="","",HLOOKUP($H$18,'Capx - H2O'!$E$352:$AU$382,$H85-2015,FALSE)+BF85+BN85)</f>
        <v/>
      </c>
      <c r="N85" s="171" t="str">
        <f>IF($H$19="","",HLOOKUP($H$19,'Capx - H2O'!$E$352:$AU$382,$H85-2015,FALSE)+BG85+BO85)</f>
        <v/>
      </c>
      <c r="O85" s="162"/>
      <c r="P85" s="162"/>
      <c r="Q85" s="162"/>
      <c r="R85" s="162"/>
      <c r="BA85" s="145">
        <v>2026</v>
      </c>
      <c r="BB85" s="171">
        <f ca="1">IF($E$14="",0,IF($H52&gt;$E$14,0,IF($H52-$E$14&lt;-3,0,OFFSET(Extras!$E$3,0,'Scenario 6'!$H52-'Scenario 6'!$E$14))))</f>
        <v>0</v>
      </c>
      <c r="BC85" s="171">
        <f ca="1">IF($E$15="",0,IF($H52&gt;$E$15,0,IF($H52-$E$15&lt;-3,0,OFFSET(Extras!$E$3,0,'Scenario 6'!$H52-'Scenario 6'!$E$15))))</f>
        <v>0</v>
      </c>
      <c r="BD85" s="171">
        <f ca="1">IF($E$16="",0,IF($H52&gt;$E$16,0,IF($H52-$E$16&lt;-3,0,OFFSET(Extras!$E$3,0,'Scenario 6'!$H52-'Scenario 6'!$E$16))))</f>
        <v>0</v>
      </c>
      <c r="BE85" s="171">
        <f ca="1">IF($E$17="",0,IF($H52&gt;$E$17,0,IF($H52-$E$17&lt;-3,0,OFFSET(Extras!$E$3,0,'Scenario 6'!$H52-'Scenario 6'!$E$17))))</f>
        <v>0</v>
      </c>
      <c r="BF85" s="171">
        <f ca="1">IF($E$18="",0,IF($H52&gt;$E$18,0,IF($H52-$E$18&lt;-3,0,OFFSET(Extras!$E$3,0,'Scenario 6'!$H52-'Scenario 6'!$E$18))))</f>
        <v>0</v>
      </c>
      <c r="BG85" s="171">
        <f ca="1">IF($E$19="",0,IF($H52&gt;$E$19,0,IF($H52-$E$19&lt;-3,0,OFFSET(Extras!$E$3,0,'Scenario 6'!$H52-'Scenario 6'!$E$19))))</f>
        <v>0</v>
      </c>
      <c r="BI85" s="145">
        <v>2026</v>
      </c>
      <c r="BJ85" s="171">
        <f ca="1">IF($G$14="",0,IF($H52&gt;$G$14,0,IF($H52-$G$14&lt;-3,0,OFFSET(Extras!$E$4,0,'Scenario 6'!$H52-'Scenario 6'!$G$14))))</f>
        <v>0</v>
      </c>
      <c r="BK85" s="171">
        <f ca="1">IF($G$15="",0,IF($H52&gt;$G$15,0,IF($H52-$G$15&lt;-3,0,OFFSET(Extras!$E$4,0,'Scenario 6'!$H52-'Scenario 6'!$G$15))))</f>
        <v>0</v>
      </c>
      <c r="BL85" s="171">
        <f ca="1">IF($G$16="",0,IF($H52&gt;$G$16,0,IF($H52-$G$16&lt;-3,0,OFFSET(Extras!$E$4,0,'Scenario 6'!$H52-'Scenario 6'!$G$16))))</f>
        <v>0</v>
      </c>
      <c r="BM85" s="171">
        <f ca="1">IF($G$17="",0,IF($H52&gt;$G$17,0,IF($H52-$G$17&lt;-3,0,OFFSET(Extras!$E$4,0,'Scenario 6'!$H52-'Scenario 6'!$G$17))))</f>
        <v>0</v>
      </c>
      <c r="BN85" s="171">
        <f ca="1">IF($G$18="",0,IF($H52&gt;$G$18,0,IF($H52-$G$18&lt;-3,0,OFFSET(Extras!$E$4,0,'Scenario 6'!$H52-'Scenario 6'!$G$18))))</f>
        <v>0</v>
      </c>
      <c r="BO85" s="171">
        <f ca="1">IF($G$19="",0,IF($H52&gt;$G$19,0,IF($H52-$G$19&lt;-3,0,OFFSET(Extras!$E$4,0,'Scenario 6'!$H52-'Scenario 6'!$G$19))))</f>
        <v>0</v>
      </c>
    </row>
    <row r="86" spans="1:67">
      <c r="A86" s="162"/>
      <c r="B86" s="162"/>
      <c r="C86" s="162"/>
      <c r="D86" s="162"/>
      <c r="E86" s="162"/>
      <c r="F86" s="162"/>
      <c r="G86" s="162"/>
      <c r="H86" s="175">
        <v>2027</v>
      </c>
      <c r="I86" s="171">
        <f ca="1">IF($H$14="","",HLOOKUP($H$14,'Capx - H2O'!$E$352:$AU$382,$H86-2015,FALSE)+BB86+BJ86)</f>
        <v>360000</v>
      </c>
      <c r="J86" s="171" t="str">
        <f>IF($H$15="","",HLOOKUP($H$15,'Capx - H2O'!$E$352:$AU$382,$H86-2015,FALSE)+BC86+BK86)</f>
        <v/>
      </c>
      <c r="K86" s="171" t="str">
        <f>IF($H$16="","",HLOOKUP($H$16,'Capx - H2O'!$E$352:$AU$382,$H86-2015,FALSE)+BD86+BL86)</f>
        <v/>
      </c>
      <c r="L86" s="171" t="str">
        <f>IF($H$17="","",HLOOKUP($H$17,'Capx - H2O'!$E$352:$AU$382,$H86-2015,FALSE)+BE86+BM86)</f>
        <v/>
      </c>
      <c r="M86" s="171" t="str">
        <f>IF($H$18="","",HLOOKUP($H$18,'Capx - H2O'!$E$352:$AU$382,$H86-2015,FALSE)+BF86+BN86)</f>
        <v/>
      </c>
      <c r="N86" s="171" t="str">
        <f>IF($H$19="","",HLOOKUP($H$19,'Capx - H2O'!$E$352:$AU$382,$H86-2015,FALSE)+BG86+BO86)</f>
        <v/>
      </c>
      <c r="O86" s="162"/>
      <c r="P86" s="162"/>
      <c r="Q86" s="162"/>
      <c r="R86" s="162"/>
      <c r="BA86" s="145">
        <v>2027</v>
      </c>
      <c r="BB86" s="171">
        <f ca="1">IF($E$14="",0,IF($H53&gt;$E$14,0,IF($H53-$E$14&lt;-3,0,OFFSET(Extras!$E$3,0,'Scenario 6'!$H53-'Scenario 6'!$E$14))))</f>
        <v>0</v>
      </c>
      <c r="BC86" s="171">
        <f ca="1">IF($E$15="",0,IF($H53&gt;$E$15,0,IF($H53-$E$15&lt;-3,0,OFFSET(Extras!$E$3,0,'Scenario 6'!$H53-'Scenario 6'!$E$15))))</f>
        <v>0</v>
      </c>
      <c r="BD86" s="171">
        <f ca="1">IF($E$16="",0,IF($H53&gt;$E$16,0,IF($H53-$E$16&lt;-3,0,OFFSET(Extras!$E$3,0,'Scenario 6'!$H53-'Scenario 6'!$E$16))))</f>
        <v>0</v>
      </c>
      <c r="BE86" s="171">
        <f ca="1">IF($E$17="",0,IF($H53&gt;$E$17,0,IF($H53-$E$17&lt;-3,0,OFFSET(Extras!$E$3,0,'Scenario 6'!$H53-'Scenario 6'!$E$17))))</f>
        <v>0</v>
      </c>
      <c r="BF86" s="171">
        <f ca="1">IF($E$18="",0,IF($H53&gt;$E$18,0,IF($H53-$E$18&lt;-3,0,OFFSET(Extras!$E$3,0,'Scenario 6'!$H53-'Scenario 6'!$E$18))))</f>
        <v>0</v>
      </c>
      <c r="BG86" s="171">
        <f ca="1">IF($E$19="",0,IF($H53&gt;$E$19,0,IF($H53-$E$19&lt;-3,0,OFFSET(Extras!$E$3,0,'Scenario 6'!$H53-'Scenario 6'!$E$19))))</f>
        <v>0</v>
      </c>
      <c r="BI86" s="145">
        <v>2027</v>
      </c>
      <c r="BJ86" s="171">
        <f ca="1">IF($G$14="",0,IF($H53&gt;$G$14,0,IF($H53-$G$14&lt;-3,0,OFFSET(Extras!$E$4,0,'Scenario 6'!$H53-'Scenario 6'!$G$14))))</f>
        <v>0</v>
      </c>
      <c r="BK86" s="171">
        <f ca="1">IF($G$15="",0,IF($H53&gt;$G$15,0,IF($H53-$G$15&lt;-3,0,OFFSET(Extras!$E$4,0,'Scenario 6'!$H53-'Scenario 6'!$G$15))))</f>
        <v>0</v>
      </c>
      <c r="BL86" s="171">
        <f ca="1">IF($G$16="",0,IF($H53&gt;$G$16,0,IF($H53-$G$16&lt;-3,0,OFFSET(Extras!$E$4,0,'Scenario 6'!$H53-'Scenario 6'!$G$16))))</f>
        <v>0</v>
      </c>
      <c r="BM86" s="171">
        <f ca="1">IF($G$17="",0,IF($H53&gt;$G$17,0,IF($H53-$G$17&lt;-3,0,OFFSET(Extras!$E$4,0,'Scenario 6'!$H53-'Scenario 6'!$G$17))))</f>
        <v>0</v>
      </c>
      <c r="BN86" s="171">
        <f ca="1">IF($G$18="",0,IF($H53&gt;$G$18,0,IF($H53-$G$18&lt;-3,0,OFFSET(Extras!$E$4,0,'Scenario 6'!$H53-'Scenario 6'!$G$18))))</f>
        <v>0</v>
      </c>
      <c r="BO86" s="171">
        <f ca="1">IF($G$19="",0,IF($H53&gt;$G$19,0,IF($H53-$G$19&lt;-3,0,OFFSET(Extras!$E$4,0,'Scenario 6'!$H53-'Scenario 6'!$G$19))))</f>
        <v>0</v>
      </c>
    </row>
    <row r="87" spans="1:67">
      <c r="A87" s="162"/>
      <c r="B87" s="162"/>
      <c r="C87" s="162"/>
      <c r="D87" s="162"/>
      <c r="E87" s="162"/>
      <c r="F87" s="162"/>
      <c r="G87" s="162"/>
      <c r="H87" s="175">
        <v>2028</v>
      </c>
      <c r="I87" s="171">
        <f ca="1">IF($H$14="","",HLOOKUP($H$14,'Capx - H2O'!$E$352:$AU$382,$H87-2015,FALSE)+BB87+BJ87)</f>
        <v>0</v>
      </c>
      <c r="J87" s="171" t="str">
        <f>IF($H$15="","",HLOOKUP($H$15,'Capx - H2O'!$E$352:$AU$382,$H87-2015,FALSE)+BC87+BK87)</f>
        <v/>
      </c>
      <c r="K87" s="171" t="str">
        <f>IF($H$16="","",HLOOKUP($H$16,'Capx - H2O'!$E$352:$AU$382,$H87-2015,FALSE)+BD87+BL87)</f>
        <v/>
      </c>
      <c r="L87" s="171" t="str">
        <f>IF($H$17="","",HLOOKUP($H$17,'Capx - H2O'!$E$352:$AU$382,$H87-2015,FALSE)+BE87+BM87)</f>
        <v/>
      </c>
      <c r="M87" s="171" t="str">
        <f>IF($H$18="","",HLOOKUP($H$18,'Capx - H2O'!$E$352:$AU$382,$H87-2015,FALSE)+BF87+BN87)</f>
        <v/>
      </c>
      <c r="N87" s="171" t="str">
        <f>IF($H$19="","",HLOOKUP($H$19,'Capx - H2O'!$E$352:$AU$382,$H87-2015,FALSE)+BG87+BO87)</f>
        <v/>
      </c>
      <c r="O87" s="162"/>
      <c r="P87" s="162"/>
      <c r="Q87" s="162"/>
      <c r="R87" s="162"/>
      <c r="BA87" s="145">
        <v>2028</v>
      </c>
      <c r="BB87" s="171">
        <f ca="1">IF($E$14="",0,IF($H54&gt;$E$14,0,IF($H54-$E$14&lt;-3,0,OFFSET(Extras!$E$3,0,'Scenario 6'!$H54-'Scenario 6'!$E$14))))</f>
        <v>0</v>
      </c>
      <c r="BC87" s="171">
        <f ca="1">IF($E$15="",0,IF($H54&gt;$E$15,0,IF($H54-$E$15&lt;-3,0,OFFSET(Extras!$E$3,0,'Scenario 6'!$H54-'Scenario 6'!$E$15))))</f>
        <v>0</v>
      </c>
      <c r="BD87" s="171">
        <f ca="1">IF($E$16="",0,IF($H54&gt;$E$16,0,IF($H54-$E$16&lt;-3,0,OFFSET(Extras!$E$3,0,'Scenario 6'!$H54-'Scenario 6'!$E$16))))</f>
        <v>0</v>
      </c>
      <c r="BE87" s="171">
        <f ca="1">IF($E$17="",0,IF($H54&gt;$E$17,0,IF($H54-$E$17&lt;-3,0,OFFSET(Extras!$E$3,0,'Scenario 6'!$H54-'Scenario 6'!$E$17))))</f>
        <v>0</v>
      </c>
      <c r="BF87" s="171">
        <f ca="1">IF($E$18="",0,IF($H54&gt;$E$18,0,IF($H54-$E$18&lt;-3,0,OFFSET(Extras!$E$3,0,'Scenario 6'!$H54-'Scenario 6'!$E$18))))</f>
        <v>0</v>
      </c>
      <c r="BG87" s="171">
        <f ca="1">IF($E$19="",0,IF($H54&gt;$E$19,0,IF($H54-$E$19&lt;-3,0,OFFSET(Extras!$E$3,0,'Scenario 6'!$H54-'Scenario 6'!$E$19))))</f>
        <v>0</v>
      </c>
      <c r="BI87" s="145">
        <v>2028</v>
      </c>
      <c r="BJ87" s="171">
        <f ca="1">IF($G$14="",0,IF($H54&gt;$G$14,0,IF($H54-$G$14&lt;-3,0,OFFSET(Extras!$E$4,0,'Scenario 6'!$H54-'Scenario 6'!$G$14))))</f>
        <v>0</v>
      </c>
      <c r="BK87" s="171">
        <f ca="1">IF($G$15="",0,IF($H54&gt;$G$15,0,IF($H54-$G$15&lt;-3,0,OFFSET(Extras!$E$4,0,'Scenario 6'!$H54-'Scenario 6'!$G$15))))</f>
        <v>0</v>
      </c>
      <c r="BL87" s="171">
        <f ca="1">IF($G$16="",0,IF($H54&gt;$G$16,0,IF($H54-$G$16&lt;-3,0,OFFSET(Extras!$E$4,0,'Scenario 6'!$H54-'Scenario 6'!$G$16))))</f>
        <v>0</v>
      </c>
      <c r="BM87" s="171">
        <f ca="1">IF($G$17="",0,IF($H54&gt;$G$17,0,IF($H54-$G$17&lt;-3,0,OFFSET(Extras!$E$4,0,'Scenario 6'!$H54-'Scenario 6'!$G$17))))</f>
        <v>0</v>
      </c>
      <c r="BN87" s="171">
        <f ca="1">IF($G$18="",0,IF($H54&gt;$G$18,0,IF($H54-$G$18&lt;-3,0,OFFSET(Extras!$E$4,0,'Scenario 6'!$H54-'Scenario 6'!$G$18))))</f>
        <v>0</v>
      </c>
      <c r="BO87" s="171">
        <f ca="1">IF($G$19="",0,IF($H54&gt;$G$19,0,IF($H54-$G$19&lt;-3,0,OFFSET(Extras!$E$4,0,'Scenario 6'!$H54-'Scenario 6'!$G$19))))</f>
        <v>0</v>
      </c>
    </row>
    <row r="88" spans="1:67">
      <c r="A88" s="162"/>
      <c r="B88" s="162"/>
      <c r="C88" s="162"/>
      <c r="D88" s="162"/>
      <c r="E88" s="162"/>
      <c r="F88" s="162"/>
      <c r="G88" s="162"/>
      <c r="H88" s="175">
        <v>2029</v>
      </c>
      <c r="I88" s="171">
        <f ca="1">IF($H$14="","",HLOOKUP($H$14,'Capx - H2O'!$E$352:$AU$382,$H88-2015,FALSE)+BB88+BJ88)</f>
        <v>0</v>
      </c>
      <c r="J88" s="171" t="str">
        <f>IF($H$15="","",HLOOKUP($H$15,'Capx - H2O'!$E$352:$AU$382,$H88-2015,FALSE)+BC88+BK88)</f>
        <v/>
      </c>
      <c r="K88" s="171" t="str">
        <f>IF($H$16="","",HLOOKUP($H$16,'Capx - H2O'!$E$352:$AU$382,$H88-2015,FALSE)+BD88+BL88)</f>
        <v/>
      </c>
      <c r="L88" s="171" t="str">
        <f>IF($H$17="","",HLOOKUP($H$17,'Capx - H2O'!$E$352:$AU$382,$H88-2015,FALSE)+BE88+BM88)</f>
        <v/>
      </c>
      <c r="M88" s="171" t="str">
        <f>IF($H$18="","",HLOOKUP($H$18,'Capx - H2O'!$E$352:$AU$382,$H88-2015,FALSE)+BF88+BN88)</f>
        <v/>
      </c>
      <c r="N88" s="171" t="str">
        <f>IF($H$19="","",HLOOKUP($H$19,'Capx - H2O'!$E$352:$AU$382,$H88-2015,FALSE)+BG88+BO88)</f>
        <v/>
      </c>
      <c r="O88" s="162"/>
      <c r="P88" s="162"/>
      <c r="Q88" s="162"/>
      <c r="R88" s="162"/>
      <c r="BA88" s="145">
        <v>2029</v>
      </c>
      <c r="BB88" s="171">
        <f ca="1">IF($E$14="",0,IF($H55&gt;$E$14,0,IF($H55-$E$14&lt;-3,0,OFFSET(Extras!$E$3,0,'Scenario 6'!$H55-'Scenario 6'!$E$14))))</f>
        <v>0</v>
      </c>
      <c r="BC88" s="171">
        <f ca="1">IF($E$15="",0,IF($H55&gt;$E$15,0,IF($H55-$E$15&lt;-3,0,OFFSET(Extras!$E$3,0,'Scenario 6'!$H55-'Scenario 6'!$E$15))))</f>
        <v>0</v>
      </c>
      <c r="BD88" s="171">
        <f ca="1">IF($E$16="",0,IF($H55&gt;$E$16,0,IF($H55-$E$16&lt;-3,0,OFFSET(Extras!$E$3,0,'Scenario 6'!$H55-'Scenario 6'!$E$16))))</f>
        <v>0</v>
      </c>
      <c r="BE88" s="171">
        <f ca="1">IF($E$17="",0,IF($H55&gt;$E$17,0,IF($H55-$E$17&lt;-3,0,OFFSET(Extras!$E$3,0,'Scenario 6'!$H55-'Scenario 6'!$E$17))))</f>
        <v>0</v>
      </c>
      <c r="BF88" s="171">
        <f ca="1">IF($E$18="",0,IF($H55&gt;$E$18,0,IF($H55-$E$18&lt;-3,0,OFFSET(Extras!$E$3,0,'Scenario 6'!$H55-'Scenario 6'!$E$18))))</f>
        <v>0</v>
      </c>
      <c r="BG88" s="171">
        <f ca="1">IF($E$19="",0,IF($H55&gt;$E$19,0,IF($H55-$E$19&lt;-3,0,OFFSET(Extras!$E$3,0,'Scenario 6'!$H55-'Scenario 6'!$E$19))))</f>
        <v>0</v>
      </c>
      <c r="BI88" s="145">
        <v>2029</v>
      </c>
      <c r="BJ88" s="171">
        <f ca="1">IF($G$14="",0,IF($H55&gt;$G$14,0,IF($H55-$G$14&lt;-3,0,OFFSET(Extras!$E$4,0,'Scenario 6'!$H55-'Scenario 6'!$G$14))))</f>
        <v>0</v>
      </c>
      <c r="BK88" s="171">
        <f ca="1">IF($G$15="",0,IF($H55&gt;$G$15,0,IF($H55-$G$15&lt;-3,0,OFFSET(Extras!$E$4,0,'Scenario 6'!$H55-'Scenario 6'!$G$15))))</f>
        <v>0</v>
      </c>
      <c r="BL88" s="171">
        <f ca="1">IF($G$16="",0,IF($H55&gt;$G$16,0,IF($H55-$G$16&lt;-3,0,OFFSET(Extras!$E$4,0,'Scenario 6'!$H55-'Scenario 6'!$G$16))))</f>
        <v>0</v>
      </c>
      <c r="BM88" s="171">
        <f ca="1">IF($G$17="",0,IF($H55&gt;$G$17,0,IF($H55-$G$17&lt;-3,0,OFFSET(Extras!$E$4,0,'Scenario 6'!$H55-'Scenario 6'!$G$17))))</f>
        <v>0</v>
      </c>
      <c r="BN88" s="171">
        <f ca="1">IF($G$18="",0,IF($H55&gt;$G$18,0,IF($H55-$G$18&lt;-3,0,OFFSET(Extras!$E$4,0,'Scenario 6'!$H55-'Scenario 6'!$G$18))))</f>
        <v>0</v>
      </c>
      <c r="BO88" s="171">
        <f ca="1">IF($G$19="",0,IF($H55&gt;$G$19,0,IF($H55-$G$19&lt;-3,0,OFFSET(Extras!$E$4,0,'Scenario 6'!$H55-'Scenario 6'!$G$19))))</f>
        <v>0</v>
      </c>
    </row>
    <row r="89" spans="1:67">
      <c r="A89" s="162"/>
      <c r="B89" s="162"/>
      <c r="C89" s="162"/>
      <c r="D89" s="162"/>
      <c r="E89" s="162"/>
      <c r="F89" s="162"/>
      <c r="G89" s="162"/>
      <c r="H89" s="175">
        <v>2030</v>
      </c>
      <c r="I89" s="171">
        <f ca="1">IF($H$14="","",HLOOKUP($H$14,'Capx - H2O'!$E$352:$AU$382,$H89-2015,FALSE)+BB89+BJ89)</f>
        <v>0</v>
      </c>
      <c r="J89" s="171" t="str">
        <f>IF($H$15="","",HLOOKUP($H$15,'Capx - H2O'!$E$352:$AU$382,$H89-2015,FALSE)+BC89+BK89)</f>
        <v/>
      </c>
      <c r="K89" s="171" t="str">
        <f>IF($H$16="","",HLOOKUP($H$16,'Capx - H2O'!$E$352:$AU$382,$H89-2015,FALSE)+BD89+BL89)</f>
        <v/>
      </c>
      <c r="L89" s="171" t="str">
        <f>IF($H$17="","",HLOOKUP($H$17,'Capx - H2O'!$E$352:$AU$382,$H89-2015,FALSE)+BE89+BM89)</f>
        <v/>
      </c>
      <c r="M89" s="171" t="str">
        <f>IF($H$18="","",HLOOKUP($H$18,'Capx - H2O'!$E$352:$AU$382,$H89-2015,FALSE)+BF89+BN89)</f>
        <v/>
      </c>
      <c r="N89" s="171" t="str">
        <f>IF($H$19="","",HLOOKUP($H$19,'Capx - H2O'!$E$352:$AU$382,$H89-2015,FALSE)+BG89+BO89)</f>
        <v/>
      </c>
      <c r="O89" s="162"/>
      <c r="P89" s="162"/>
      <c r="Q89" s="162"/>
      <c r="R89" s="162"/>
      <c r="BA89" s="145">
        <v>2030</v>
      </c>
      <c r="BB89" s="171">
        <f ca="1">IF($E$14="",0,IF($H56&gt;$E$14,0,IF($H56-$E$14&lt;-3,0,OFFSET(Extras!$E$3,0,'Scenario 6'!$H56-'Scenario 6'!$E$14))))</f>
        <v>0</v>
      </c>
      <c r="BC89" s="171">
        <f ca="1">IF($E$15="",0,IF($H56&gt;$E$15,0,IF($H56-$E$15&lt;-3,0,OFFSET(Extras!$E$3,0,'Scenario 6'!$H56-'Scenario 6'!$E$15))))</f>
        <v>0</v>
      </c>
      <c r="BD89" s="171">
        <f ca="1">IF($E$16="",0,IF($H56&gt;$E$16,0,IF($H56-$E$16&lt;-3,0,OFFSET(Extras!$E$3,0,'Scenario 6'!$H56-'Scenario 6'!$E$16))))</f>
        <v>0</v>
      </c>
      <c r="BE89" s="171">
        <f ca="1">IF($E$17="",0,IF($H56&gt;$E$17,0,IF($H56-$E$17&lt;-3,0,OFFSET(Extras!$E$3,0,'Scenario 6'!$H56-'Scenario 6'!$E$17))))</f>
        <v>0</v>
      </c>
      <c r="BF89" s="171">
        <f ca="1">IF($E$18="",0,IF($H56&gt;$E$18,0,IF($H56-$E$18&lt;-3,0,OFFSET(Extras!$E$3,0,'Scenario 6'!$H56-'Scenario 6'!$E$18))))</f>
        <v>0</v>
      </c>
      <c r="BG89" s="171">
        <f ca="1">IF($E$19="",0,IF($H56&gt;$E$19,0,IF($H56-$E$19&lt;-3,0,OFFSET(Extras!$E$3,0,'Scenario 6'!$H56-'Scenario 6'!$E$19))))</f>
        <v>0</v>
      </c>
      <c r="BI89" s="145">
        <v>2030</v>
      </c>
      <c r="BJ89" s="171">
        <f ca="1">IF($G$14="",0,IF($H56&gt;$G$14,0,IF($H56-$G$14&lt;-3,0,OFFSET(Extras!$E$4,0,'Scenario 6'!$H56-'Scenario 6'!$G$14))))</f>
        <v>0</v>
      </c>
      <c r="BK89" s="171">
        <f ca="1">IF($G$15="",0,IF($H56&gt;$G$15,0,IF($H56-$G$15&lt;-3,0,OFFSET(Extras!$E$4,0,'Scenario 6'!$H56-'Scenario 6'!$G$15))))</f>
        <v>0</v>
      </c>
      <c r="BL89" s="171">
        <f ca="1">IF($G$16="",0,IF($H56&gt;$G$16,0,IF($H56-$G$16&lt;-3,0,OFFSET(Extras!$E$4,0,'Scenario 6'!$H56-'Scenario 6'!$G$16))))</f>
        <v>0</v>
      </c>
      <c r="BM89" s="171">
        <f ca="1">IF($G$17="",0,IF($H56&gt;$G$17,0,IF($H56-$G$17&lt;-3,0,OFFSET(Extras!$E$4,0,'Scenario 6'!$H56-'Scenario 6'!$G$17))))</f>
        <v>0</v>
      </c>
      <c r="BN89" s="171">
        <f ca="1">IF($G$18="",0,IF($H56&gt;$G$18,0,IF($H56-$G$18&lt;-3,0,OFFSET(Extras!$E$4,0,'Scenario 6'!$H56-'Scenario 6'!$G$18))))</f>
        <v>0</v>
      </c>
      <c r="BO89" s="171">
        <f ca="1">IF($G$19="",0,IF($H56&gt;$G$19,0,IF($H56-$G$19&lt;-3,0,OFFSET(Extras!$E$4,0,'Scenario 6'!$H56-'Scenario 6'!$G$19))))</f>
        <v>0</v>
      </c>
    </row>
    <row r="90" spans="1:67">
      <c r="A90" s="162"/>
      <c r="B90" s="162"/>
      <c r="C90" s="162"/>
      <c r="D90" s="162"/>
      <c r="E90" s="162"/>
      <c r="F90" s="162"/>
      <c r="G90" s="162"/>
      <c r="H90" s="175">
        <v>2031</v>
      </c>
      <c r="I90" s="171">
        <f ca="1">IF($H$14="","",HLOOKUP($H$14,'Capx - H2O'!$E$352:$AU$382,$H90-2015,FALSE)+BB90+BJ90)</f>
        <v>0</v>
      </c>
      <c r="J90" s="171" t="str">
        <f>IF($H$15="","",HLOOKUP($H$15,'Capx - H2O'!$E$352:$AU$382,$H90-2015,FALSE)+BC90+BK90)</f>
        <v/>
      </c>
      <c r="K90" s="171" t="str">
        <f>IF($H$16="","",HLOOKUP($H$16,'Capx - H2O'!$E$352:$AU$382,$H90-2015,FALSE)+BD90+BL90)</f>
        <v/>
      </c>
      <c r="L90" s="171" t="str">
        <f>IF($H$17="","",HLOOKUP($H$17,'Capx - H2O'!$E$352:$AU$382,$H90-2015,FALSE)+BE90+BM90)</f>
        <v/>
      </c>
      <c r="M90" s="171" t="str">
        <f>IF($H$18="","",HLOOKUP($H$18,'Capx - H2O'!$E$352:$AU$382,$H90-2015,FALSE)+BF90+BN90)</f>
        <v/>
      </c>
      <c r="N90" s="171" t="str">
        <f>IF($H$19="","",HLOOKUP($H$19,'Capx - H2O'!$E$352:$AU$382,$H90-2015,FALSE)+BG90+BO90)</f>
        <v/>
      </c>
      <c r="O90" s="162"/>
      <c r="P90" s="162"/>
      <c r="Q90" s="162"/>
      <c r="R90" s="162"/>
      <c r="BA90" s="145">
        <v>2031</v>
      </c>
      <c r="BB90" s="171">
        <f ca="1">IF($E$14="",0,IF($H57&gt;$E$14,0,IF($H57-$E$14&lt;-3,0,OFFSET(Extras!$E$3,0,'Scenario 6'!$H57-'Scenario 6'!$E$14))))</f>
        <v>0</v>
      </c>
      <c r="BC90" s="171">
        <f ca="1">IF($E$15="",0,IF($H57&gt;$E$15,0,IF($H57-$E$15&lt;-3,0,OFFSET(Extras!$E$3,0,'Scenario 6'!$H57-'Scenario 6'!$E$15))))</f>
        <v>0</v>
      </c>
      <c r="BD90" s="171">
        <f ca="1">IF($E$16="",0,IF($H57&gt;$E$16,0,IF($H57-$E$16&lt;-3,0,OFFSET(Extras!$E$3,0,'Scenario 6'!$H57-'Scenario 6'!$E$16))))</f>
        <v>0</v>
      </c>
      <c r="BE90" s="171">
        <f ca="1">IF($E$17="",0,IF($H57&gt;$E$17,0,IF($H57-$E$17&lt;-3,0,OFFSET(Extras!$E$3,0,'Scenario 6'!$H57-'Scenario 6'!$E$17))))</f>
        <v>0</v>
      </c>
      <c r="BF90" s="171">
        <f ca="1">IF($E$18="",0,IF($H57&gt;$E$18,0,IF($H57-$E$18&lt;-3,0,OFFSET(Extras!$E$3,0,'Scenario 6'!$H57-'Scenario 6'!$E$18))))</f>
        <v>0</v>
      </c>
      <c r="BG90" s="171">
        <f ca="1">IF($E$19="",0,IF($H57&gt;$E$19,0,IF($H57-$E$19&lt;-3,0,OFFSET(Extras!$E$3,0,'Scenario 6'!$H57-'Scenario 6'!$E$19))))</f>
        <v>0</v>
      </c>
      <c r="BI90" s="145">
        <v>2031</v>
      </c>
      <c r="BJ90" s="171">
        <f ca="1">IF($G$14="",0,IF($H57&gt;$G$14,0,IF($H57-$G$14&lt;-3,0,OFFSET(Extras!$E$4,0,'Scenario 6'!$H57-'Scenario 6'!$G$14))))</f>
        <v>0</v>
      </c>
      <c r="BK90" s="171">
        <f ca="1">IF($G$15="",0,IF($H57&gt;$G$15,0,IF($H57-$G$15&lt;-3,0,OFFSET(Extras!$E$4,0,'Scenario 6'!$H57-'Scenario 6'!$G$15))))</f>
        <v>0</v>
      </c>
      <c r="BL90" s="171">
        <f ca="1">IF($G$16="",0,IF($H57&gt;$G$16,0,IF($H57-$G$16&lt;-3,0,OFFSET(Extras!$E$4,0,'Scenario 6'!$H57-'Scenario 6'!$G$16))))</f>
        <v>0</v>
      </c>
      <c r="BM90" s="171">
        <f ca="1">IF($G$17="",0,IF($H57&gt;$G$17,0,IF($H57-$G$17&lt;-3,0,OFFSET(Extras!$E$4,0,'Scenario 6'!$H57-'Scenario 6'!$G$17))))</f>
        <v>0</v>
      </c>
      <c r="BN90" s="171">
        <f ca="1">IF($G$18="",0,IF($H57&gt;$G$18,0,IF($H57-$G$18&lt;-3,0,OFFSET(Extras!$E$4,0,'Scenario 6'!$H57-'Scenario 6'!$G$18))))</f>
        <v>0</v>
      </c>
      <c r="BO90" s="171">
        <f ca="1">IF($G$19="",0,IF($H57&gt;$G$19,0,IF($H57-$G$19&lt;-3,0,OFFSET(Extras!$E$4,0,'Scenario 6'!$H57-'Scenario 6'!$G$19))))</f>
        <v>0</v>
      </c>
    </row>
    <row r="91" spans="1:67">
      <c r="A91" s="162"/>
      <c r="B91" s="162"/>
      <c r="C91" s="162"/>
      <c r="D91" s="162"/>
      <c r="E91" s="162"/>
      <c r="F91" s="162"/>
      <c r="G91" s="162"/>
      <c r="H91" s="175">
        <v>2032</v>
      </c>
      <c r="I91" s="171">
        <f ca="1">IF($H$14="","",HLOOKUP($H$14,'Capx - H2O'!$E$352:$AU$382,$H91-2015,FALSE)+BB91+BJ91)</f>
        <v>0</v>
      </c>
      <c r="J91" s="171" t="str">
        <f>IF($H$15="","",HLOOKUP($H$15,'Capx - H2O'!$E$352:$AU$382,$H91-2015,FALSE)+BC91+BK91)</f>
        <v/>
      </c>
      <c r="K91" s="171" t="str">
        <f>IF($H$16="","",HLOOKUP($H$16,'Capx - H2O'!$E$352:$AU$382,$H91-2015,FALSE)+BD91+BL91)</f>
        <v/>
      </c>
      <c r="L91" s="171" t="str">
        <f>IF($H$17="","",HLOOKUP($H$17,'Capx - H2O'!$E$352:$AU$382,$H91-2015,FALSE)+BE91+BM91)</f>
        <v/>
      </c>
      <c r="M91" s="171" t="str">
        <f>IF($H$18="","",HLOOKUP($H$18,'Capx - H2O'!$E$352:$AU$382,$H91-2015,FALSE)+BF91+BN91)</f>
        <v/>
      </c>
      <c r="N91" s="171" t="str">
        <f>IF($H$19="","",HLOOKUP($H$19,'Capx - H2O'!$E$352:$AU$382,$H91-2015,FALSE)+BG91+BO91)</f>
        <v/>
      </c>
      <c r="O91" s="162"/>
      <c r="P91" s="162"/>
      <c r="Q91" s="162"/>
      <c r="R91" s="162"/>
      <c r="BA91" s="145">
        <v>2032</v>
      </c>
      <c r="BB91" s="171">
        <f ca="1">IF($E$14="",0,IF($H58&gt;$E$14,0,IF($H58-$E$14&lt;-3,0,OFFSET(Extras!$E$3,0,'Scenario 6'!$H58-'Scenario 6'!$E$14))))</f>
        <v>0</v>
      </c>
      <c r="BC91" s="171">
        <f ca="1">IF($E$15="",0,IF($H58&gt;$E$15,0,IF($H58-$E$15&lt;-3,0,OFFSET(Extras!$E$3,0,'Scenario 6'!$H58-'Scenario 6'!$E$15))))</f>
        <v>0</v>
      </c>
      <c r="BD91" s="171">
        <f ca="1">IF($E$16="",0,IF($H58&gt;$E$16,0,IF($H58-$E$16&lt;-3,0,OFFSET(Extras!$E$3,0,'Scenario 6'!$H58-'Scenario 6'!$E$16))))</f>
        <v>0</v>
      </c>
      <c r="BE91" s="171">
        <f ca="1">IF($E$17="",0,IF($H58&gt;$E$17,0,IF($H58-$E$17&lt;-3,0,OFFSET(Extras!$E$3,0,'Scenario 6'!$H58-'Scenario 6'!$E$17))))</f>
        <v>0</v>
      </c>
      <c r="BF91" s="171">
        <f ca="1">IF($E$18="",0,IF($H58&gt;$E$18,0,IF($H58-$E$18&lt;-3,0,OFFSET(Extras!$E$3,0,'Scenario 6'!$H58-'Scenario 6'!$E$18))))</f>
        <v>0</v>
      </c>
      <c r="BG91" s="171">
        <f ca="1">IF($E$19="",0,IF($H58&gt;$E$19,0,IF($H58-$E$19&lt;-3,0,OFFSET(Extras!$E$3,0,'Scenario 6'!$H58-'Scenario 6'!$E$19))))</f>
        <v>0</v>
      </c>
      <c r="BI91" s="145">
        <v>2032</v>
      </c>
      <c r="BJ91" s="171">
        <f ca="1">IF($G$14="",0,IF($H58&gt;$G$14,0,IF($H58-$G$14&lt;-3,0,OFFSET(Extras!$E$4,0,'Scenario 6'!$H58-'Scenario 6'!$G$14))))</f>
        <v>0</v>
      </c>
      <c r="BK91" s="171">
        <f ca="1">IF($G$15="",0,IF($H58&gt;$G$15,0,IF($H58-$G$15&lt;-3,0,OFFSET(Extras!$E$4,0,'Scenario 6'!$H58-'Scenario 6'!$G$15))))</f>
        <v>0</v>
      </c>
      <c r="BL91" s="171">
        <f ca="1">IF($G$16="",0,IF($H58&gt;$G$16,0,IF($H58-$G$16&lt;-3,0,OFFSET(Extras!$E$4,0,'Scenario 6'!$H58-'Scenario 6'!$G$16))))</f>
        <v>0</v>
      </c>
      <c r="BM91" s="171">
        <f ca="1">IF($G$17="",0,IF($H58&gt;$G$17,0,IF($H58-$G$17&lt;-3,0,OFFSET(Extras!$E$4,0,'Scenario 6'!$H58-'Scenario 6'!$G$17))))</f>
        <v>0</v>
      </c>
      <c r="BN91" s="171">
        <f ca="1">IF($G$18="",0,IF($H58&gt;$G$18,0,IF($H58-$G$18&lt;-3,0,OFFSET(Extras!$E$4,0,'Scenario 6'!$H58-'Scenario 6'!$G$18))))</f>
        <v>0</v>
      </c>
      <c r="BO91" s="171">
        <f ca="1">IF($G$19="",0,IF($H58&gt;$G$19,0,IF($H58-$G$19&lt;-3,0,OFFSET(Extras!$E$4,0,'Scenario 6'!$H58-'Scenario 6'!$G$19))))</f>
        <v>0</v>
      </c>
    </row>
    <row r="92" spans="1:67">
      <c r="A92" s="162"/>
      <c r="B92" s="162"/>
      <c r="C92" s="162"/>
      <c r="D92" s="162"/>
      <c r="E92" s="162"/>
      <c r="F92" s="162"/>
      <c r="G92" s="162"/>
      <c r="H92" s="175">
        <v>2033</v>
      </c>
      <c r="I92" s="171">
        <f ca="1">IF($H$14="","",HLOOKUP($H$14,'Capx - H2O'!$E$352:$AU$382,$H92-2015,FALSE)+BB92+BJ92)</f>
        <v>0</v>
      </c>
      <c r="J92" s="171" t="str">
        <f>IF($H$15="","",HLOOKUP($H$15,'Capx - H2O'!$E$352:$AU$382,$H92-2015,FALSE)+BC92+BK92)</f>
        <v/>
      </c>
      <c r="K92" s="171" t="str">
        <f>IF($H$16="","",HLOOKUP($H$16,'Capx - H2O'!$E$352:$AU$382,$H92-2015,FALSE)+BD92+BL92)</f>
        <v/>
      </c>
      <c r="L92" s="171" t="str">
        <f>IF($H$17="","",HLOOKUP($H$17,'Capx - H2O'!$E$352:$AU$382,$H92-2015,FALSE)+BE92+BM92)</f>
        <v/>
      </c>
      <c r="M92" s="171" t="str">
        <f>IF($H$18="","",HLOOKUP($H$18,'Capx - H2O'!$E$352:$AU$382,$H92-2015,FALSE)+BF92+BN92)</f>
        <v/>
      </c>
      <c r="N92" s="171" t="str">
        <f>IF($H$19="","",HLOOKUP($H$19,'Capx - H2O'!$E$352:$AU$382,$H92-2015,FALSE)+BG92+BO92)</f>
        <v/>
      </c>
      <c r="O92" s="162"/>
      <c r="P92" s="162"/>
      <c r="Q92" s="162"/>
      <c r="R92" s="162"/>
      <c r="BA92" s="145">
        <v>2033</v>
      </c>
      <c r="BB92" s="171">
        <f ca="1">IF($E$14="",0,IF($H59&gt;$E$14,0,IF($H59-$E$14&lt;-3,0,OFFSET(Extras!$E$3,0,'Scenario 6'!$H59-'Scenario 6'!$E$14))))</f>
        <v>0</v>
      </c>
      <c r="BC92" s="171">
        <f ca="1">IF($E$15="",0,IF($H59&gt;$E$15,0,IF($H59-$E$15&lt;-3,0,OFFSET(Extras!$E$3,0,'Scenario 6'!$H59-'Scenario 6'!$E$15))))</f>
        <v>0</v>
      </c>
      <c r="BD92" s="171">
        <f ca="1">IF($E$16="",0,IF($H59&gt;$E$16,0,IF($H59-$E$16&lt;-3,0,OFFSET(Extras!$E$3,0,'Scenario 6'!$H59-'Scenario 6'!$E$16))))</f>
        <v>0</v>
      </c>
      <c r="BE92" s="171">
        <f ca="1">IF($E$17="",0,IF($H59&gt;$E$17,0,IF($H59-$E$17&lt;-3,0,OFFSET(Extras!$E$3,0,'Scenario 6'!$H59-'Scenario 6'!$E$17))))</f>
        <v>0</v>
      </c>
      <c r="BF92" s="171">
        <f ca="1">IF($E$18="",0,IF($H59&gt;$E$18,0,IF($H59-$E$18&lt;-3,0,OFFSET(Extras!$E$3,0,'Scenario 6'!$H59-'Scenario 6'!$E$18))))</f>
        <v>0</v>
      </c>
      <c r="BG92" s="171">
        <f ca="1">IF($E$19="",0,IF($H59&gt;$E$19,0,IF($H59-$E$19&lt;-3,0,OFFSET(Extras!$E$3,0,'Scenario 6'!$H59-'Scenario 6'!$E$19))))</f>
        <v>0</v>
      </c>
      <c r="BI92" s="145">
        <v>2033</v>
      </c>
      <c r="BJ92" s="171">
        <f ca="1">IF($G$14="",0,IF($H59&gt;$G$14,0,IF($H59-$G$14&lt;-3,0,OFFSET(Extras!$E$4,0,'Scenario 6'!$H59-'Scenario 6'!$G$14))))</f>
        <v>0</v>
      </c>
      <c r="BK92" s="171">
        <f ca="1">IF($G$15="",0,IF($H59&gt;$G$15,0,IF($H59-$G$15&lt;-3,0,OFFSET(Extras!$E$4,0,'Scenario 6'!$H59-'Scenario 6'!$G$15))))</f>
        <v>0</v>
      </c>
      <c r="BL92" s="171">
        <f ca="1">IF($G$16="",0,IF($H59&gt;$G$16,0,IF($H59-$G$16&lt;-3,0,OFFSET(Extras!$E$4,0,'Scenario 6'!$H59-'Scenario 6'!$G$16))))</f>
        <v>0</v>
      </c>
      <c r="BM92" s="171">
        <f ca="1">IF($G$17="",0,IF($H59&gt;$G$17,0,IF($H59-$G$17&lt;-3,0,OFFSET(Extras!$E$4,0,'Scenario 6'!$H59-'Scenario 6'!$G$17))))</f>
        <v>0</v>
      </c>
      <c r="BN92" s="171">
        <f ca="1">IF($G$18="",0,IF($H59&gt;$G$18,0,IF($H59-$G$18&lt;-3,0,OFFSET(Extras!$E$4,0,'Scenario 6'!$H59-'Scenario 6'!$G$18))))</f>
        <v>0</v>
      </c>
      <c r="BO92" s="171">
        <f ca="1">IF($G$19="",0,IF($H59&gt;$G$19,0,IF($H59-$G$19&lt;-3,0,OFFSET(Extras!$E$4,0,'Scenario 6'!$H59-'Scenario 6'!$G$19))))</f>
        <v>0</v>
      </c>
    </row>
    <row r="93" spans="1:67">
      <c r="A93" s="162"/>
      <c r="B93" s="162"/>
      <c r="C93" s="162"/>
      <c r="D93" s="162"/>
      <c r="E93" s="162"/>
      <c r="F93" s="162"/>
      <c r="G93" s="162"/>
      <c r="H93" s="175">
        <v>2034</v>
      </c>
      <c r="I93" s="171">
        <f ca="1">IF($H$14="","",HLOOKUP($H$14,'Capx - H2O'!$E$352:$AU$382,$H93-2015,FALSE)+BB93+BJ93)</f>
        <v>0</v>
      </c>
      <c r="J93" s="171" t="str">
        <f>IF($H$15="","",HLOOKUP($H$15,'Capx - H2O'!$E$352:$AU$382,$H93-2015,FALSE)+BC93+BK93)</f>
        <v/>
      </c>
      <c r="K93" s="171" t="str">
        <f>IF($H$16="","",HLOOKUP($H$16,'Capx - H2O'!$E$352:$AU$382,$H93-2015,FALSE)+BD93+BL93)</f>
        <v/>
      </c>
      <c r="L93" s="171" t="str">
        <f>IF($H$17="","",HLOOKUP($H$17,'Capx - H2O'!$E$352:$AU$382,$H93-2015,FALSE)+BE93+BM93)</f>
        <v/>
      </c>
      <c r="M93" s="171" t="str">
        <f>IF($H$18="","",HLOOKUP($H$18,'Capx - H2O'!$E$352:$AU$382,$H93-2015,FALSE)+BF93+BN93)</f>
        <v/>
      </c>
      <c r="N93" s="171" t="str">
        <f>IF($H$19="","",HLOOKUP($H$19,'Capx - H2O'!$E$352:$AU$382,$H93-2015,FALSE)+BG93+BO93)</f>
        <v/>
      </c>
      <c r="O93" s="162"/>
      <c r="P93" s="162"/>
      <c r="Q93" s="162"/>
      <c r="R93" s="162"/>
      <c r="BA93" s="145">
        <v>2034</v>
      </c>
      <c r="BB93" s="171">
        <f ca="1">IF($E$14="",0,IF($H60&gt;$E$14,0,IF($H60-$E$14&lt;-3,0,OFFSET(Extras!$E$3,0,'Scenario 6'!$H60-'Scenario 6'!$E$14))))</f>
        <v>0</v>
      </c>
      <c r="BC93" s="171">
        <f ca="1">IF($E$15="",0,IF($H60&gt;$E$15,0,IF($H60-$E$15&lt;-3,0,OFFSET(Extras!$E$3,0,'Scenario 6'!$H60-'Scenario 6'!$E$15))))</f>
        <v>0</v>
      </c>
      <c r="BD93" s="171">
        <f ca="1">IF($E$16="",0,IF($H60&gt;$E$16,0,IF($H60-$E$16&lt;-3,0,OFFSET(Extras!$E$3,0,'Scenario 6'!$H60-'Scenario 6'!$E$16))))</f>
        <v>0</v>
      </c>
      <c r="BE93" s="171">
        <f ca="1">IF($E$17="",0,IF($H60&gt;$E$17,0,IF($H60-$E$17&lt;-3,0,OFFSET(Extras!$E$3,0,'Scenario 6'!$H60-'Scenario 6'!$E$17))))</f>
        <v>0</v>
      </c>
      <c r="BF93" s="171">
        <f ca="1">IF($E$18="",0,IF($H60&gt;$E$18,0,IF($H60-$E$18&lt;-3,0,OFFSET(Extras!$E$3,0,'Scenario 6'!$H60-'Scenario 6'!$E$18))))</f>
        <v>0</v>
      </c>
      <c r="BG93" s="171">
        <f ca="1">IF($E$19="",0,IF($H60&gt;$E$19,0,IF($H60-$E$19&lt;-3,0,OFFSET(Extras!$E$3,0,'Scenario 6'!$H60-'Scenario 6'!$E$19))))</f>
        <v>0</v>
      </c>
      <c r="BI93" s="145">
        <v>2034</v>
      </c>
      <c r="BJ93" s="171">
        <f ca="1">IF($G$14="",0,IF($H60&gt;$G$14,0,IF($H60-$G$14&lt;-3,0,OFFSET(Extras!$E$4,0,'Scenario 6'!$H60-'Scenario 6'!$G$14))))</f>
        <v>0</v>
      </c>
      <c r="BK93" s="171">
        <f ca="1">IF($G$15="",0,IF($H60&gt;$G$15,0,IF($H60-$G$15&lt;-3,0,OFFSET(Extras!$E$4,0,'Scenario 6'!$H60-'Scenario 6'!$G$15))))</f>
        <v>0</v>
      </c>
      <c r="BL93" s="171">
        <f ca="1">IF($G$16="",0,IF($H60&gt;$G$16,0,IF($H60-$G$16&lt;-3,0,OFFSET(Extras!$E$4,0,'Scenario 6'!$H60-'Scenario 6'!$G$16))))</f>
        <v>0</v>
      </c>
      <c r="BM93" s="171">
        <f ca="1">IF($G$17="",0,IF($H60&gt;$G$17,0,IF($H60-$G$17&lt;-3,0,OFFSET(Extras!$E$4,0,'Scenario 6'!$H60-'Scenario 6'!$G$17))))</f>
        <v>0</v>
      </c>
      <c r="BN93" s="171">
        <f ca="1">IF($G$18="",0,IF($H60&gt;$G$18,0,IF($H60-$G$18&lt;-3,0,OFFSET(Extras!$E$4,0,'Scenario 6'!$H60-'Scenario 6'!$G$18))))</f>
        <v>0</v>
      </c>
      <c r="BO93" s="171">
        <f ca="1">IF($G$19="",0,IF($H60&gt;$G$19,0,IF($H60-$G$19&lt;-3,0,OFFSET(Extras!$E$4,0,'Scenario 6'!$H60-'Scenario 6'!$G$19))))</f>
        <v>0</v>
      </c>
    </row>
    <row r="94" spans="1:67">
      <c r="A94" s="162"/>
      <c r="B94" s="162"/>
      <c r="C94" s="162"/>
      <c r="D94" s="162"/>
      <c r="E94" s="162"/>
      <c r="F94" s="162"/>
      <c r="G94" s="162"/>
      <c r="H94" s="175">
        <v>2035</v>
      </c>
      <c r="I94" s="171">
        <f ca="1">IF($H$14="","",HLOOKUP($H$14,'Capx - H2O'!$E$352:$AU$382,$H94-2015,FALSE)+BB94+BJ94)</f>
        <v>0</v>
      </c>
      <c r="J94" s="171" t="str">
        <f>IF($H$15="","",HLOOKUP($H$15,'Capx - H2O'!$E$352:$AU$382,$H94-2015,FALSE)+BC94+BK94)</f>
        <v/>
      </c>
      <c r="K94" s="171" t="str">
        <f>IF($H$16="","",HLOOKUP($H$16,'Capx - H2O'!$E$352:$AU$382,$H94-2015,FALSE)+BD94+BL94)</f>
        <v/>
      </c>
      <c r="L94" s="171" t="str">
        <f>IF($H$17="","",HLOOKUP($H$17,'Capx - H2O'!$E$352:$AU$382,$H94-2015,FALSE)+BE94+BM94)</f>
        <v/>
      </c>
      <c r="M94" s="171" t="str">
        <f>IF($H$18="","",HLOOKUP($H$18,'Capx - H2O'!$E$352:$AU$382,$H94-2015,FALSE)+BF94+BN94)</f>
        <v/>
      </c>
      <c r="N94" s="171" t="str">
        <f>IF($H$19="","",HLOOKUP($H$19,'Capx - H2O'!$E$352:$AU$382,$H94-2015,FALSE)+BG94+BO94)</f>
        <v/>
      </c>
      <c r="O94" s="162"/>
      <c r="P94" s="162"/>
      <c r="Q94" s="162"/>
      <c r="R94" s="162"/>
      <c r="BA94" s="145">
        <v>2035</v>
      </c>
      <c r="BB94" s="171">
        <f ca="1">IF($E$14="",0,IF($H61&gt;$E$14,0,IF($H61-$E$14&lt;-3,0,OFFSET(Extras!$E$3,0,'Scenario 6'!$H61-'Scenario 6'!$E$14))))</f>
        <v>0</v>
      </c>
      <c r="BC94" s="171">
        <f ca="1">IF($E$15="",0,IF($H61&gt;$E$15,0,IF($H61-$E$15&lt;-3,0,OFFSET(Extras!$E$3,0,'Scenario 6'!$H61-'Scenario 6'!$E$15))))</f>
        <v>0</v>
      </c>
      <c r="BD94" s="171">
        <f ca="1">IF($E$16="",0,IF($H61&gt;$E$16,0,IF($H61-$E$16&lt;-3,0,OFFSET(Extras!$E$3,0,'Scenario 6'!$H61-'Scenario 6'!$E$16))))</f>
        <v>0</v>
      </c>
      <c r="BE94" s="171">
        <f ca="1">IF($E$17="",0,IF($H61&gt;$E$17,0,IF($H61-$E$17&lt;-3,0,OFFSET(Extras!$E$3,0,'Scenario 6'!$H61-'Scenario 6'!$E$17))))</f>
        <v>0</v>
      </c>
      <c r="BF94" s="171">
        <f ca="1">IF($E$18="",0,IF($H61&gt;$E$18,0,IF($H61-$E$18&lt;-3,0,OFFSET(Extras!$E$3,0,'Scenario 6'!$H61-'Scenario 6'!$E$18))))</f>
        <v>0</v>
      </c>
      <c r="BG94" s="171">
        <f ca="1">IF($E$19="",0,IF($H61&gt;$E$19,0,IF($H61-$E$19&lt;-3,0,OFFSET(Extras!$E$3,0,'Scenario 6'!$H61-'Scenario 6'!$E$19))))</f>
        <v>0</v>
      </c>
      <c r="BI94" s="145">
        <v>2035</v>
      </c>
      <c r="BJ94" s="171">
        <f ca="1">IF($G$14="",0,IF($H61&gt;$G$14,0,IF($H61-$G$14&lt;-3,0,OFFSET(Extras!$E$4,0,'Scenario 6'!$H61-'Scenario 6'!$G$14))))</f>
        <v>0</v>
      </c>
      <c r="BK94" s="171">
        <f ca="1">IF($G$15="",0,IF($H61&gt;$G$15,0,IF($H61-$G$15&lt;-3,0,OFFSET(Extras!$E$4,0,'Scenario 6'!$H61-'Scenario 6'!$G$15))))</f>
        <v>0</v>
      </c>
      <c r="BL94" s="171">
        <f ca="1">IF($G$16="",0,IF($H61&gt;$G$16,0,IF($H61-$G$16&lt;-3,0,OFFSET(Extras!$E$4,0,'Scenario 6'!$H61-'Scenario 6'!$G$16))))</f>
        <v>0</v>
      </c>
      <c r="BM94" s="171">
        <f ca="1">IF($G$17="",0,IF($H61&gt;$G$17,0,IF($H61-$G$17&lt;-3,0,OFFSET(Extras!$E$4,0,'Scenario 6'!$H61-'Scenario 6'!$G$17))))</f>
        <v>0</v>
      </c>
      <c r="BN94" s="171">
        <f ca="1">IF($G$18="",0,IF($H61&gt;$G$18,0,IF($H61-$G$18&lt;-3,0,OFFSET(Extras!$E$4,0,'Scenario 6'!$H61-'Scenario 6'!$G$18))))</f>
        <v>0</v>
      </c>
      <c r="BO94" s="171">
        <f ca="1">IF($G$19="",0,IF($H61&gt;$G$19,0,IF($H61-$G$19&lt;-3,0,OFFSET(Extras!$E$4,0,'Scenario 6'!$H61-'Scenario 6'!$G$19))))</f>
        <v>0</v>
      </c>
    </row>
    <row r="95" spans="1:67">
      <c r="A95" s="162"/>
      <c r="B95" s="162"/>
      <c r="C95" s="162"/>
      <c r="D95" s="162"/>
      <c r="E95" s="162"/>
      <c r="F95" s="162"/>
      <c r="G95" s="162"/>
      <c r="H95" s="175">
        <v>2036</v>
      </c>
      <c r="I95" s="171">
        <f ca="1">IF($H$14="","",HLOOKUP($H$14,'Capx - H2O'!$E$352:$AU$382,$H95-2015,FALSE)+BB95+BJ95)</f>
        <v>0</v>
      </c>
      <c r="J95" s="171" t="str">
        <f>IF($H$15="","",HLOOKUP($H$15,'Capx - H2O'!$E$352:$AU$382,$H95-2015,FALSE)+BC95+BK95)</f>
        <v/>
      </c>
      <c r="K95" s="171" t="str">
        <f>IF($H$16="","",HLOOKUP($H$16,'Capx - H2O'!$E$352:$AU$382,$H95-2015,FALSE)+BD95+BL95)</f>
        <v/>
      </c>
      <c r="L95" s="171" t="str">
        <f>IF($H$17="","",HLOOKUP($H$17,'Capx - H2O'!$E$352:$AU$382,$H95-2015,FALSE)+BE95+BM95)</f>
        <v/>
      </c>
      <c r="M95" s="171" t="str">
        <f>IF($H$18="","",HLOOKUP($H$18,'Capx - H2O'!$E$352:$AU$382,$H95-2015,FALSE)+BF95+BN95)</f>
        <v/>
      </c>
      <c r="N95" s="171" t="str">
        <f>IF($H$19="","",HLOOKUP($H$19,'Capx - H2O'!$E$352:$AU$382,$H95-2015,FALSE)+BG95+BO95)</f>
        <v/>
      </c>
      <c r="O95" s="162"/>
      <c r="P95" s="162"/>
      <c r="Q95" s="162"/>
      <c r="R95" s="162"/>
      <c r="BA95" s="145">
        <v>2036</v>
      </c>
      <c r="BB95" s="171">
        <f ca="1">IF($E$14="",0,IF($H62&gt;$E$14,0,IF($H62-$E$14&lt;-3,0,OFFSET(Extras!$E$3,0,'Scenario 6'!$H62-'Scenario 6'!$E$14))))</f>
        <v>0</v>
      </c>
      <c r="BC95" s="171">
        <f ca="1">IF($E$15="",0,IF($H62&gt;$E$15,0,IF($H62-$E$15&lt;-3,0,OFFSET(Extras!$E$3,0,'Scenario 6'!$H62-'Scenario 6'!$E$15))))</f>
        <v>0</v>
      </c>
      <c r="BD95" s="171">
        <f ca="1">IF($E$16="",0,IF($H62&gt;$E$16,0,IF($H62-$E$16&lt;-3,0,OFFSET(Extras!$E$3,0,'Scenario 6'!$H62-'Scenario 6'!$E$16))))</f>
        <v>0</v>
      </c>
      <c r="BE95" s="171">
        <f ca="1">IF($E$17="",0,IF($H62&gt;$E$17,0,IF($H62-$E$17&lt;-3,0,OFFSET(Extras!$E$3,0,'Scenario 6'!$H62-'Scenario 6'!$E$17))))</f>
        <v>0</v>
      </c>
      <c r="BF95" s="171">
        <f ca="1">IF($E$18="",0,IF($H62&gt;$E$18,0,IF($H62-$E$18&lt;-3,0,OFFSET(Extras!$E$3,0,'Scenario 6'!$H62-'Scenario 6'!$E$18))))</f>
        <v>0</v>
      </c>
      <c r="BG95" s="171">
        <f ca="1">IF($E$19="",0,IF($H62&gt;$E$19,0,IF($H62-$E$19&lt;-3,0,OFFSET(Extras!$E$3,0,'Scenario 6'!$H62-'Scenario 6'!$E$19))))</f>
        <v>0</v>
      </c>
      <c r="BI95" s="145">
        <v>2036</v>
      </c>
      <c r="BJ95" s="171">
        <f ca="1">IF($G$14="",0,IF($H62&gt;$G$14,0,IF($H62-$G$14&lt;-3,0,OFFSET(Extras!$E$4,0,'Scenario 6'!$H62-'Scenario 6'!$G$14))))</f>
        <v>0</v>
      </c>
      <c r="BK95" s="171">
        <f ca="1">IF($G$15="",0,IF($H62&gt;$G$15,0,IF($H62-$G$15&lt;-3,0,OFFSET(Extras!$E$4,0,'Scenario 6'!$H62-'Scenario 6'!$G$15))))</f>
        <v>0</v>
      </c>
      <c r="BL95" s="171">
        <f ca="1">IF($G$16="",0,IF($H62&gt;$G$16,0,IF($H62-$G$16&lt;-3,0,OFFSET(Extras!$E$4,0,'Scenario 6'!$H62-'Scenario 6'!$G$16))))</f>
        <v>0</v>
      </c>
      <c r="BM95" s="171">
        <f ca="1">IF($G$17="",0,IF($H62&gt;$G$17,0,IF($H62-$G$17&lt;-3,0,OFFSET(Extras!$E$4,0,'Scenario 6'!$H62-'Scenario 6'!$G$17))))</f>
        <v>0</v>
      </c>
      <c r="BN95" s="171">
        <f ca="1">IF($G$18="",0,IF($H62&gt;$G$18,0,IF($H62-$G$18&lt;-3,0,OFFSET(Extras!$E$4,0,'Scenario 6'!$H62-'Scenario 6'!$G$18))))</f>
        <v>0</v>
      </c>
      <c r="BO95" s="171">
        <f ca="1">IF($G$19="",0,IF($H62&gt;$G$19,0,IF($H62-$G$19&lt;-3,0,OFFSET(Extras!$E$4,0,'Scenario 6'!$H62-'Scenario 6'!$G$19))))</f>
        <v>0</v>
      </c>
    </row>
    <row r="96" spans="1:67">
      <c r="A96" s="162"/>
      <c r="B96" s="162"/>
      <c r="C96" s="162"/>
      <c r="D96" s="162"/>
      <c r="E96" s="162"/>
      <c r="F96" s="162"/>
      <c r="G96" s="162"/>
      <c r="H96" s="175">
        <v>2037</v>
      </c>
      <c r="I96" s="171">
        <f ca="1">IF($H$14="","",HLOOKUP($H$14,'Capx - H2O'!$E$352:$AU$382,$H96-2015,FALSE)+BB96+BJ96)</f>
        <v>0</v>
      </c>
      <c r="J96" s="171" t="str">
        <f>IF($H$15="","",HLOOKUP($H$15,'Capx - H2O'!$E$352:$AU$382,$H96-2015,FALSE)+BC96+BK96)</f>
        <v/>
      </c>
      <c r="K96" s="171" t="str">
        <f>IF($H$16="","",HLOOKUP($H$16,'Capx - H2O'!$E$352:$AU$382,$H96-2015,FALSE)+BD96+BL96)</f>
        <v/>
      </c>
      <c r="L96" s="171" t="str">
        <f>IF($H$17="","",HLOOKUP($H$17,'Capx - H2O'!$E$352:$AU$382,$H96-2015,FALSE)+BE96+BM96)</f>
        <v/>
      </c>
      <c r="M96" s="171" t="str">
        <f>IF($H$18="","",HLOOKUP($H$18,'Capx - H2O'!$E$352:$AU$382,$H96-2015,FALSE)+BF96+BN96)</f>
        <v/>
      </c>
      <c r="N96" s="171" t="str">
        <f>IF($H$19="","",HLOOKUP($H$19,'Capx - H2O'!$E$352:$AU$382,$H96-2015,FALSE)+BG96+BO96)</f>
        <v/>
      </c>
      <c r="O96" s="162"/>
      <c r="P96" s="162"/>
      <c r="Q96" s="162"/>
      <c r="R96" s="162"/>
      <c r="BA96" s="145">
        <v>2037</v>
      </c>
      <c r="BB96" s="171">
        <f ca="1">IF($E$14="",0,IF($H63&gt;$E$14,0,IF($H63-$E$14&lt;-3,0,OFFSET(Extras!$E$3,0,'Scenario 6'!$H63-'Scenario 6'!$E$14))))</f>
        <v>0</v>
      </c>
      <c r="BC96" s="171">
        <f ca="1">IF($E$15="",0,IF($H63&gt;$E$15,0,IF($H63-$E$15&lt;-3,0,OFFSET(Extras!$E$3,0,'Scenario 6'!$H63-'Scenario 6'!$E$15))))</f>
        <v>0</v>
      </c>
      <c r="BD96" s="171">
        <f ca="1">IF($E$16="",0,IF($H63&gt;$E$16,0,IF($H63-$E$16&lt;-3,0,OFFSET(Extras!$E$3,0,'Scenario 6'!$H63-'Scenario 6'!$E$16))))</f>
        <v>0</v>
      </c>
      <c r="BE96" s="171">
        <f ca="1">IF($E$17="",0,IF($H63&gt;$E$17,0,IF($H63-$E$17&lt;-3,0,OFFSET(Extras!$E$3,0,'Scenario 6'!$H63-'Scenario 6'!$E$17))))</f>
        <v>0</v>
      </c>
      <c r="BF96" s="171">
        <f ca="1">IF($E$18="",0,IF($H63&gt;$E$18,0,IF($H63-$E$18&lt;-3,0,OFFSET(Extras!$E$3,0,'Scenario 6'!$H63-'Scenario 6'!$E$18))))</f>
        <v>0</v>
      </c>
      <c r="BG96" s="171">
        <f ca="1">IF($E$19="",0,IF($H63&gt;$E$19,0,IF($H63-$E$19&lt;-3,0,OFFSET(Extras!$E$3,0,'Scenario 6'!$H63-'Scenario 6'!$E$19))))</f>
        <v>0</v>
      </c>
      <c r="BI96" s="145">
        <v>2037</v>
      </c>
      <c r="BJ96" s="171">
        <f ca="1">IF($G$14="",0,IF($H63&gt;$G$14,0,IF($H63-$G$14&lt;-3,0,OFFSET(Extras!$E$4,0,'Scenario 6'!$H63-'Scenario 6'!$G$14))))</f>
        <v>0</v>
      </c>
      <c r="BK96" s="171">
        <f ca="1">IF($G$15="",0,IF($H63&gt;$G$15,0,IF($H63-$G$15&lt;-3,0,OFFSET(Extras!$E$4,0,'Scenario 6'!$H63-'Scenario 6'!$G$15))))</f>
        <v>0</v>
      </c>
      <c r="BL96" s="171">
        <f ca="1">IF($G$16="",0,IF($H63&gt;$G$16,0,IF($H63-$G$16&lt;-3,0,OFFSET(Extras!$E$4,0,'Scenario 6'!$H63-'Scenario 6'!$G$16))))</f>
        <v>0</v>
      </c>
      <c r="BM96" s="171">
        <f ca="1">IF($G$17="",0,IF($H63&gt;$G$17,0,IF($H63-$G$17&lt;-3,0,OFFSET(Extras!$E$4,0,'Scenario 6'!$H63-'Scenario 6'!$G$17))))</f>
        <v>0</v>
      </c>
      <c r="BN96" s="171">
        <f ca="1">IF($G$18="",0,IF($H63&gt;$G$18,0,IF($H63-$G$18&lt;-3,0,OFFSET(Extras!$E$4,0,'Scenario 6'!$H63-'Scenario 6'!$G$18))))</f>
        <v>0</v>
      </c>
      <c r="BO96" s="171">
        <f ca="1">IF($G$19="",0,IF($H63&gt;$G$19,0,IF($H63-$G$19&lt;-3,0,OFFSET(Extras!$E$4,0,'Scenario 6'!$H63-'Scenario 6'!$G$19))))</f>
        <v>0</v>
      </c>
    </row>
    <row r="97" spans="1:67">
      <c r="A97" s="162"/>
      <c r="B97" s="162"/>
      <c r="C97" s="162"/>
      <c r="D97" s="162"/>
      <c r="E97" s="162"/>
      <c r="F97" s="162"/>
      <c r="G97" s="162"/>
      <c r="H97" s="175">
        <v>2038</v>
      </c>
      <c r="I97" s="171">
        <f ca="1">IF($H$14="","",HLOOKUP($H$14,'Capx - H2O'!$E$352:$AU$382,$H97-2015,FALSE)+BB97+BJ97)</f>
        <v>0</v>
      </c>
      <c r="J97" s="171" t="str">
        <f>IF($H$15="","",HLOOKUP($H$15,'Capx - H2O'!$E$352:$AU$382,$H97-2015,FALSE)+BC97+BK97)</f>
        <v/>
      </c>
      <c r="K97" s="171" t="str">
        <f>IF($H$16="","",HLOOKUP($H$16,'Capx - H2O'!$E$352:$AU$382,$H97-2015,FALSE)+BD97+BL97)</f>
        <v/>
      </c>
      <c r="L97" s="171" t="str">
        <f>IF($H$17="","",HLOOKUP($H$17,'Capx - H2O'!$E$352:$AU$382,$H97-2015,FALSE)+BE97+BM97)</f>
        <v/>
      </c>
      <c r="M97" s="171" t="str">
        <f>IF($H$18="","",HLOOKUP($H$18,'Capx - H2O'!$E$352:$AU$382,$H97-2015,FALSE)+BF97+BN97)</f>
        <v/>
      </c>
      <c r="N97" s="171" t="str">
        <f>IF($H$19="","",HLOOKUP($H$19,'Capx - H2O'!$E$352:$AU$382,$H97-2015,FALSE)+BG97+BO97)</f>
        <v/>
      </c>
      <c r="O97" s="162"/>
      <c r="P97" s="162"/>
      <c r="Q97" s="162"/>
      <c r="R97" s="162"/>
      <c r="BA97" s="145">
        <v>2038</v>
      </c>
      <c r="BB97" s="171">
        <f ca="1">IF($E$14="",0,IF($H64&gt;$E$14,0,IF($H64-$E$14&lt;-3,0,OFFSET(Extras!$E$3,0,'Scenario 6'!$H64-'Scenario 6'!$E$14))))</f>
        <v>0</v>
      </c>
      <c r="BC97" s="171">
        <f ca="1">IF($E$15="",0,IF($H64&gt;$E$15,0,IF($H64-$E$15&lt;-3,0,OFFSET(Extras!$E$3,0,'Scenario 6'!$H64-'Scenario 6'!$E$15))))</f>
        <v>0</v>
      </c>
      <c r="BD97" s="171">
        <f ca="1">IF($E$16="",0,IF($H64&gt;$E$16,0,IF($H64-$E$16&lt;-3,0,OFFSET(Extras!$E$3,0,'Scenario 6'!$H64-'Scenario 6'!$E$16))))</f>
        <v>0</v>
      </c>
      <c r="BE97" s="171">
        <f ca="1">IF($E$17="",0,IF($H64&gt;$E$17,0,IF($H64-$E$17&lt;-3,0,OFFSET(Extras!$E$3,0,'Scenario 6'!$H64-'Scenario 6'!$E$17))))</f>
        <v>0</v>
      </c>
      <c r="BF97" s="171">
        <f ca="1">IF($E$18="",0,IF($H64&gt;$E$18,0,IF($H64-$E$18&lt;-3,0,OFFSET(Extras!$E$3,0,'Scenario 6'!$H64-'Scenario 6'!$E$18))))</f>
        <v>0</v>
      </c>
      <c r="BG97" s="171">
        <f ca="1">IF($E$19="",0,IF($H64&gt;$E$19,0,IF($H64-$E$19&lt;-3,0,OFFSET(Extras!$E$3,0,'Scenario 6'!$H64-'Scenario 6'!$E$19))))</f>
        <v>0</v>
      </c>
      <c r="BI97" s="145">
        <v>2038</v>
      </c>
      <c r="BJ97" s="171">
        <f ca="1">IF($G$14="",0,IF($H64&gt;$G$14,0,IF($H64-$G$14&lt;-3,0,OFFSET(Extras!$E$4,0,'Scenario 6'!$H64-'Scenario 6'!$G$14))))</f>
        <v>0</v>
      </c>
      <c r="BK97" s="171">
        <f ca="1">IF($G$15="",0,IF($H64&gt;$G$15,0,IF($H64-$G$15&lt;-3,0,OFFSET(Extras!$E$4,0,'Scenario 6'!$H64-'Scenario 6'!$G$15))))</f>
        <v>0</v>
      </c>
      <c r="BL97" s="171">
        <f ca="1">IF($G$16="",0,IF($H64&gt;$G$16,0,IF($H64-$G$16&lt;-3,0,OFFSET(Extras!$E$4,0,'Scenario 6'!$H64-'Scenario 6'!$G$16))))</f>
        <v>0</v>
      </c>
      <c r="BM97" s="171">
        <f ca="1">IF($G$17="",0,IF($H64&gt;$G$17,0,IF($H64-$G$17&lt;-3,0,OFFSET(Extras!$E$4,0,'Scenario 6'!$H64-'Scenario 6'!$G$17))))</f>
        <v>0</v>
      </c>
      <c r="BN97" s="171">
        <f ca="1">IF($G$18="",0,IF($H64&gt;$G$18,0,IF($H64-$G$18&lt;-3,0,OFFSET(Extras!$E$4,0,'Scenario 6'!$H64-'Scenario 6'!$G$18))))</f>
        <v>0</v>
      </c>
      <c r="BO97" s="171">
        <f ca="1">IF($G$19="",0,IF($H64&gt;$G$19,0,IF($H64-$G$19&lt;-3,0,OFFSET(Extras!$E$4,0,'Scenario 6'!$H64-'Scenario 6'!$G$19))))</f>
        <v>0</v>
      </c>
    </row>
    <row r="98" spans="1:67">
      <c r="A98" s="162"/>
      <c r="B98" s="162"/>
      <c r="C98" s="162"/>
      <c r="D98" s="162"/>
      <c r="E98" s="162"/>
      <c r="F98" s="162"/>
      <c r="G98" s="162"/>
      <c r="H98" s="175">
        <v>2039</v>
      </c>
      <c r="I98" s="171">
        <f ca="1">IF($H$14="","",HLOOKUP($H$14,'Capx - H2O'!$E$352:$AU$382,$H98-2015,FALSE)+BB98+BJ98)</f>
        <v>0</v>
      </c>
      <c r="J98" s="171" t="str">
        <f>IF($H$15="","",HLOOKUP($H$15,'Capx - H2O'!$E$352:$AU$382,$H98-2015,FALSE)+BC98+BK98)</f>
        <v/>
      </c>
      <c r="K98" s="171" t="str">
        <f>IF($H$16="","",HLOOKUP($H$16,'Capx - H2O'!$E$352:$AU$382,$H98-2015,FALSE)+BD98+BL98)</f>
        <v/>
      </c>
      <c r="L98" s="171" t="str">
        <f>IF($H$17="","",HLOOKUP($H$17,'Capx - H2O'!$E$352:$AU$382,$H98-2015,FALSE)+BE98+BM98)</f>
        <v/>
      </c>
      <c r="M98" s="171" t="str">
        <f>IF($H$18="","",HLOOKUP($H$18,'Capx - H2O'!$E$352:$AU$382,$H98-2015,FALSE)+BF98+BN98)</f>
        <v/>
      </c>
      <c r="N98" s="171" t="str">
        <f>IF($H$19="","",HLOOKUP($H$19,'Capx - H2O'!$E$352:$AU$382,$H98-2015,FALSE)+BG98+BO98)</f>
        <v/>
      </c>
      <c r="O98" s="162"/>
      <c r="P98" s="162"/>
      <c r="Q98" s="162"/>
      <c r="R98" s="162"/>
      <c r="BA98" s="145">
        <v>2039</v>
      </c>
      <c r="BB98" s="171">
        <f ca="1">IF($E$14="",0,IF($H65&gt;$E$14,0,IF($H65-$E$14&lt;-3,0,OFFSET(Extras!$E$3,0,'Scenario 6'!$H65-'Scenario 6'!$E$14))))</f>
        <v>0</v>
      </c>
      <c r="BC98" s="171">
        <f ca="1">IF($E$15="",0,IF($H65&gt;$E$15,0,IF($H65-$E$15&lt;-3,0,OFFSET(Extras!$E$3,0,'Scenario 6'!$H65-'Scenario 6'!$E$15))))</f>
        <v>0</v>
      </c>
      <c r="BD98" s="171">
        <f ca="1">IF($E$16="",0,IF($H65&gt;$E$16,0,IF($H65-$E$16&lt;-3,0,OFFSET(Extras!$E$3,0,'Scenario 6'!$H65-'Scenario 6'!$E$16))))</f>
        <v>0</v>
      </c>
      <c r="BE98" s="171">
        <f ca="1">IF($E$17="",0,IF($H65&gt;$E$17,0,IF($H65-$E$17&lt;-3,0,OFFSET(Extras!$E$3,0,'Scenario 6'!$H65-'Scenario 6'!$E$17))))</f>
        <v>0</v>
      </c>
      <c r="BF98" s="171">
        <f ca="1">IF($E$18="",0,IF($H65&gt;$E$18,0,IF($H65-$E$18&lt;-3,0,OFFSET(Extras!$E$3,0,'Scenario 6'!$H65-'Scenario 6'!$E$18))))</f>
        <v>0</v>
      </c>
      <c r="BG98" s="171">
        <f ca="1">IF($E$19="",0,IF($H65&gt;$E$19,0,IF($H65-$E$19&lt;-3,0,OFFSET(Extras!$E$3,0,'Scenario 6'!$H65-'Scenario 6'!$E$19))))</f>
        <v>0</v>
      </c>
      <c r="BI98" s="145">
        <v>2039</v>
      </c>
      <c r="BJ98" s="171">
        <f ca="1">IF($G$14="",0,IF($H65&gt;$G$14,0,IF($H65-$G$14&lt;-3,0,OFFSET(Extras!$E$4,0,'Scenario 6'!$H65-'Scenario 6'!$G$14))))</f>
        <v>0</v>
      </c>
      <c r="BK98" s="171">
        <f ca="1">IF($G$15="",0,IF($H65&gt;$G$15,0,IF($H65-$G$15&lt;-3,0,OFFSET(Extras!$E$4,0,'Scenario 6'!$H65-'Scenario 6'!$G$15))))</f>
        <v>0</v>
      </c>
      <c r="BL98" s="171">
        <f ca="1">IF($G$16="",0,IF($H65&gt;$G$16,0,IF($H65-$G$16&lt;-3,0,OFFSET(Extras!$E$4,0,'Scenario 6'!$H65-'Scenario 6'!$G$16))))</f>
        <v>0</v>
      </c>
      <c r="BM98" s="171">
        <f ca="1">IF($G$17="",0,IF($H65&gt;$G$17,0,IF($H65-$G$17&lt;-3,0,OFFSET(Extras!$E$4,0,'Scenario 6'!$H65-'Scenario 6'!$G$17))))</f>
        <v>0</v>
      </c>
      <c r="BN98" s="171">
        <f ca="1">IF($G$18="",0,IF($H65&gt;$G$18,0,IF($H65-$G$18&lt;-3,0,OFFSET(Extras!$E$4,0,'Scenario 6'!$H65-'Scenario 6'!$G$18))))</f>
        <v>0</v>
      </c>
      <c r="BO98" s="171">
        <f ca="1">IF($G$19="",0,IF($H65&gt;$G$19,0,IF($H65-$G$19&lt;-3,0,OFFSET(Extras!$E$4,0,'Scenario 6'!$H65-'Scenario 6'!$G$19))))</f>
        <v>0</v>
      </c>
    </row>
    <row r="99" spans="1:67">
      <c r="A99" s="162"/>
      <c r="B99" s="162"/>
      <c r="C99" s="162"/>
      <c r="D99" s="162"/>
      <c r="E99" s="162"/>
      <c r="F99" s="162"/>
      <c r="G99" s="162"/>
      <c r="H99" s="175">
        <v>2040</v>
      </c>
      <c r="I99" s="171">
        <f ca="1">IF($H$14="","",HLOOKUP($H$14,'Capx - H2O'!$E$352:$AU$382,$H99-2015,FALSE)+BB99+BJ99)</f>
        <v>0</v>
      </c>
      <c r="J99" s="171" t="str">
        <f>IF($H$15="","",HLOOKUP($H$15,'Capx - H2O'!$E$352:$AU$382,$H99-2015,FALSE)+BC99+BK99)</f>
        <v/>
      </c>
      <c r="K99" s="171" t="str">
        <f>IF($H$16="","",HLOOKUP($H$16,'Capx - H2O'!$E$352:$AU$382,$H99-2015,FALSE)+BD99+BL99)</f>
        <v/>
      </c>
      <c r="L99" s="171" t="str">
        <f>IF($H$17="","",HLOOKUP($H$17,'Capx - H2O'!$E$352:$AU$382,$H99-2015,FALSE)+BE99+BM99)</f>
        <v/>
      </c>
      <c r="M99" s="171" t="str">
        <f>IF($H$18="","",HLOOKUP($H$18,'Capx - H2O'!$E$352:$AU$382,$H99-2015,FALSE)+BF99+BN99)</f>
        <v/>
      </c>
      <c r="N99" s="171" t="str">
        <f>IF($H$19="","",HLOOKUP($H$19,'Capx - H2O'!$E$352:$AU$382,$H99-2015,FALSE)+BG99+BO99)</f>
        <v/>
      </c>
      <c r="O99" s="162"/>
      <c r="P99" s="162"/>
      <c r="Q99" s="162"/>
      <c r="R99" s="162"/>
      <c r="BA99" s="145">
        <v>2040</v>
      </c>
      <c r="BB99" s="171">
        <f ca="1">IF($E$14="",0,IF($H66&gt;$E$14,0,IF($H66-$E$14&lt;-3,0,OFFSET(Extras!$E$3,0,'Scenario 6'!$H66-'Scenario 6'!$E$14))))</f>
        <v>0</v>
      </c>
      <c r="BC99" s="171">
        <f ca="1">IF($E$15="",0,IF($H66&gt;$E$15,0,IF($H66-$E$15&lt;-3,0,OFFSET(Extras!$E$3,0,'Scenario 6'!$H66-'Scenario 6'!$E$15))))</f>
        <v>0</v>
      </c>
      <c r="BD99" s="171">
        <f ca="1">IF($E$16="",0,IF($H66&gt;$E$16,0,IF($H66-$E$16&lt;-3,0,OFFSET(Extras!$E$3,0,'Scenario 6'!$H66-'Scenario 6'!$E$16))))</f>
        <v>0</v>
      </c>
      <c r="BE99" s="171">
        <f ca="1">IF($E$17="",0,IF($H66&gt;$E$17,0,IF($H66-$E$17&lt;-3,0,OFFSET(Extras!$E$3,0,'Scenario 6'!$H66-'Scenario 6'!$E$17))))</f>
        <v>0</v>
      </c>
      <c r="BF99" s="171">
        <f ca="1">IF($E$18="",0,IF($H66&gt;$E$18,0,IF($H66-$E$18&lt;-3,0,OFFSET(Extras!$E$3,0,'Scenario 6'!$H66-'Scenario 6'!$E$18))))</f>
        <v>0</v>
      </c>
      <c r="BG99" s="171">
        <f ca="1">IF($E$19="",0,IF($H66&gt;$E$19,0,IF($H66-$E$19&lt;-3,0,OFFSET(Extras!$E$3,0,'Scenario 6'!$H66-'Scenario 6'!$E$19))))</f>
        <v>0</v>
      </c>
      <c r="BI99" s="145">
        <v>2040</v>
      </c>
      <c r="BJ99" s="171">
        <f ca="1">IF($G$14="",0,IF($H66&gt;$G$14,0,IF($H66-$G$14&lt;-3,0,OFFSET(Extras!$E$4,0,'Scenario 6'!$H66-'Scenario 6'!$G$14))))</f>
        <v>0</v>
      </c>
      <c r="BK99" s="171">
        <f ca="1">IF($G$15="",0,IF($H66&gt;$G$15,0,IF($H66-$G$15&lt;-3,0,OFFSET(Extras!$E$4,0,'Scenario 6'!$H66-'Scenario 6'!$G$15))))</f>
        <v>0</v>
      </c>
      <c r="BL99" s="171">
        <f ca="1">IF($G$16="",0,IF($H66&gt;$G$16,0,IF($H66-$G$16&lt;-3,0,OFFSET(Extras!$E$4,0,'Scenario 6'!$H66-'Scenario 6'!$G$16))))</f>
        <v>0</v>
      </c>
      <c r="BM99" s="171">
        <f ca="1">IF($G$17="",0,IF($H66&gt;$G$17,0,IF($H66-$G$17&lt;-3,0,OFFSET(Extras!$E$4,0,'Scenario 6'!$H66-'Scenario 6'!$G$17))))</f>
        <v>0</v>
      </c>
      <c r="BN99" s="171">
        <f ca="1">IF($G$18="",0,IF($H66&gt;$G$18,0,IF($H66-$G$18&lt;-3,0,OFFSET(Extras!$E$4,0,'Scenario 6'!$H66-'Scenario 6'!$G$18))))</f>
        <v>0</v>
      </c>
      <c r="BO99" s="171">
        <f ca="1">IF($G$19="",0,IF($H66&gt;$G$19,0,IF($H66-$G$19&lt;-3,0,OFFSET(Extras!$E$4,0,'Scenario 6'!$H66-'Scenario 6'!$G$19))))</f>
        <v>0</v>
      </c>
    </row>
    <row r="100" spans="1:67">
      <c r="A100" s="162"/>
      <c r="B100" s="162"/>
      <c r="C100" s="162"/>
      <c r="D100" s="162"/>
      <c r="E100" s="162"/>
      <c r="F100" s="162"/>
      <c r="G100" s="162"/>
      <c r="H100" s="175">
        <v>2041</v>
      </c>
      <c r="I100" s="171">
        <f ca="1">IF($H$14="","",HLOOKUP($H$14,'Capx - H2O'!$E$352:$AU$382,$H100-2015,FALSE)+BB100+BJ100)</f>
        <v>0</v>
      </c>
      <c r="J100" s="171" t="str">
        <f>IF($H$15="","",HLOOKUP($H$15,'Capx - H2O'!$E$352:$AU$382,$H100-2015,FALSE)+BC100+BK100)</f>
        <v/>
      </c>
      <c r="K100" s="171" t="str">
        <f>IF($H$16="","",HLOOKUP($H$16,'Capx - H2O'!$E$352:$AU$382,$H100-2015,FALSE)+BD100+BL100)</f>
        <v/>
      </c>
      <c r="L100" s="171" t="str">
        <f>IF($H$17="","",HLOOKUP($H$17,'Capx - H2O'!$E$352:$AU$382,$H100-2015,FALSE)+BE100+BM100)</f>
        <v/>
      </c>
      <c r="M100" s="171" t="str">
        <f>IF($H$18="","",HLOOKUP($H$18,'Capx - H2O'!$E$352:$AU$382,$H100-2015,FALSE)+BF100+BN100)</f>
        <v/>
      </c>
      <c r="N100" s="171" t="str">
        <f>IF($H$19="","",HLOOKUP($H$19,'Capx - H2O'!$E$352:$AU$382,$H100-2015,FALSE)+BG100+BO100)</f>
        <v/>
      </c>
      <c r="O100" s="162"/>
      <c r="P100" s="162"/>
      <c r="Q100" s="162"/>
      <c r="R100" s="162"/>
      <c r="BA100" s="145">
        <v>2041</v>
      </c>
      <c r="BB100" s="171">
        <f ca="1">IF($E$14="",0,IF($H67&gt;$E$14,0,IF($H67-$E$14&lt;-3,0,OFFSET(Extras!$E$3,0,'Scenario 6'!$H67-'Scenario 6'!$E$14))))</f>
        <v>0</v>
      </c>
      <c r="BC100" s="171">
        <f ca="1">IF($E$15="",0,IF($H67&gt;$E$15,0,IF($H67-$E$15&lt;-3,0,OFFSET(Extras!$E$3,0,'Scenario 6'!$H67-'Scenario 6'!$E$15))))</f>
        <v>0</v>
      </c>
      <c r="BD100" s="171">
        <f ca="1">IF($E$16="",0,IF($H67&gt;$E$16,0,IF($H67-$E$16&lt;-3,0,OFFSET(Extras!$E$3,0,'Scenario 6'!$H67-'Scenario 6'!$E$16))))</f>
        <v>0</v>
      </c>
      <c r="BE100" s="171">
        <f ca="1">IF($E$17="",0,IF($H67&gt;$E$17,0,IF($H67-$E$17&lt;-3,0,OFFSET(Extras!$E$3,0,'Scenario 6'!$H67-'Scenario 6'!$E$17))))</f>
        <v>0</v>
      </c>
      <c r="BF100" s="171">
        <f ca="1">IF($E$18="",0,IF($H67&gt;$E$18,0,IF($H67-$E$18&lt;-3,0,OFFSET(Extras!$E$3,0,'Scenario 6'!$H67-'Scenario 6'!$E$18))))</f>
        <v>0</v>
      </c>
      <c r="BG100" s="171">
        <f ca="1">IF($E$19="",0,IF($H67&gt;$E$19,0,IF($H67-$E$19&lt;-3,0,OFFSET(Extras!$E$3,0,'Scenario 6'!$H67-'Scenario 6'!$E$19))))</f>
        <v>0</v>
      </c>
      <c r="BI100" s="145">
        <v>2041</v>
      </c>
      <c r="BJ100" s="171">
        <f ca="1">IF($G$14="",0,IF($H67&gt;$G$14,0,IF($H67-$G$14&lt;-3,0,OFFSET(Extras!$E$4,0,'Scenario 6'!$H67-'Scenario 6'!$G$14))))</f>
        <v>0</v>
      </c>
      <c r="BK100" s="171">
        <f ca="1">IF($G$15="",0,IF($H67&gt;$G$15,0,IF($H67-$G$15&lt;-3,0,OFFSET(Extras!$E$4,0,'Scenario 6'!$H67-'Scenario 6'!$G$15))))</f>
        <v>0</v>
      </c>
      <c r="BL100" s="171">
        <f ca="1">IF($G$16="",0,IF($H67&gt;$G$16,0,IF($H67-$G$16&lt;-3,0,OFFSET(Extras!$E$4,0,'Scenario 6'!$H67-'Scenario 6'!$G$16))))</f>
        <v>0</v>
      </c>
      <c r="BM100" s="171">
        <f ca="1">IF($G$17="",0,IF($H67&gt;$G$17,0,IF($H67-$G$17&lt;-3,0,OFFSET(Extras!$E$4,0,'Scenario 6'!$H67-'Scenario 6'!$G$17))))</f>
        <v>0</v>
      </c>
      <c r="BN100" s="171">
        <f ca="1">IF($G$18="",0,IF($H67&gt;$G$18,0,IF($H67-$G$18&lt;-3,0,OFFSET(Extras!$E$4,0,'Scenario 6'!$H67-'Scenario 6'!$G$18))))</f>
        <v>0</v>
      </c>
      <c r="BO100" s="171">
        <f ca="1">IF($G$19="",0,IF($H67&gt;$G$19,0,IF($H67-$G$19&lt;-3,0,OFFSET(Extras!$E$4,0,'Scenario 6'!$H67-'Scenario 6'!$G$19))))</f>
        <v>0</v>
      </c>
    </row>
    <row r="101" spans="1:67">
      <c r="A101" s="162"/>
      <c r="B101" s="162"/>
      <c r="C101" s="162"/>
      <c r="D101" s="162"/>
      <c r="E101" s="162"/>
      <c r="F101" s="162"/>
      <c r="G101" s="162"/>
      <c r="H101" s="175">
        <v>2042</v>
      </c>
      <c r="I101" s="171">
        <f ca="1">IF($H$14="","",HLOOKUP($H$14,'Capx - H2O'!$E$352:$AU$382,$H101-2015,FALSE)+BB101+BJ101)</f>
        <v>0</v>
      </c>
      <c r="J101" s="171" t="str">
        <f>IF($H$15="","",HLOOKUP($H$15,'Capx - H2O'!$E$352:$AU$382,$H101-2015,FALSE)+BC101+BK101)</f>
        <v/>
      </c>
      <c r="K101" s="171" t="str">
        <f>IF($H$16="","",HLOOKUP($H$16,'Capx - H2O'!$E$352:$AU$382,$H101-2015,FALSE)+BD101+BL101)</f>
        <v/>
      </c>
      <c r="L101" s="171" t="str">
        <f>IF($H$17="","",HLOOKUP($H$17,'Capx - H2O'!$E$352:$AU$382,$H101-2015,FALSE)+BE101+BM101)</f>
        <v/>
      </c>
      <c r="M101" s="171" t="str">
        <f>IF($H$18="","",HLOOKUP($H$18,'Capx - H2O'!$E$352:$AU$382,$H101-2015,FALSE)+BF101+BN101)</f>
        <v/>
      </c>
      <c r="N101" s="171" t="str">
        <f>IF($H$19="","",HLOOKUP($H$19,'Capx - H2O'!$E$352:$AU$382,$H101-2015,FALSE)+BG101+BO101)</f>
        <v/>
      </c>
      <c r="O101" s="162"/>
      <c r="P101" s="162"/>
      <c r="Q101" s="162"/>
      <c r="R101" s="162"/>
      <c r="BA101" s="145">
        <v>2042</v>
      </c>
      <c r="BB101" s="171">
        <f ca="1">IF($E$14="",0,IF($H68&gt;$E$14,0,IF($H68-$E$14&lt;-3,0,OFFSET(Extras!$E$3,0,'Scenario 6'!$H68-'Scenario 6'!$E$14))))</f>
        <v>0</v>
      </c>
      <c r="BC101" s="171">
        <f ca="1">IF($E$15="",0,IF($H68&gt;$E$15,0,IF($H68-$E$15&lt;-3,0,OFFSET(Extras!$E$3,0,'Scenario 6'!$H68-'Scenario 6'!$E$15))))</f>
        <v>0</v>
      </c>
      <c r="BD101" s="171">
        <f ca="1">IF($E$16="",0,IF($H68&gt;$E$16,0,IF($H68-$E$16&lt;-3,0,OFFSET(Extras!$E$3,0,'Scenario 6'!$H68-'Scenario 6'!$E$16))))</f>
        <v>0</v>
      </c>
      <c r="BE101" s="171">
        <f ca="1">IF($E$17="",0,IF($H68&gt;$E$17,0,IF($H68-$E$17&lt;-3,0,OFFSET(Extras!$E$3,0,'Scenario 6'!$H68-'Scenario 6'!$E$17))))</f>
        <v>0</v>
      </c>
      <c r="BF101" s="171">
        <f ca="1">IF($E$18="",0,IF($H68&gt;$E$18,0,IF($H68-$E$18&lt;-3,0,OFFSET(Extras!$E$3,0,'Scenario 6'!$H68-'Scenario 6'!$E$18))))</f>
        <v>0</v>
      </c>
      <c r="BG101" s="171">
        <f ca="1">IF($E$19="",0,IF($H68&gt;$E$19,0,IF($H68-$E$19&lt;-3,0,OFFSET(Extras!$E$3,0,'Scenario 6'!$H68-'Scenario 6'!$E$19))))</f>
        <v>0</v>
      </c>
      <c r="BI101" s="145">
        <v>2042</v>
      </c>
      <c r="BJ101" s="171">
        <f ca="1">IF($G$14="",0,IF($H68&gt;$G$14,0,IF($H68-$G$14&lt;-3,0,OFFSET(Extras!$E$4,0,'Scenario 6'!$H68-'Scenario 6'!$G$14))))</f>
        <v>0</v>
      </c>
      <c r="BK101" s="171">
        <f ca="1">IF($G$15="",0,IF($H68&gt;$G$15,0,IF($H68-$G$15&lt;-3,0,OFFSET(Extras!$E$4,0,'Scenario 6'!$H68-'Scenario 6'!$G$15))))</f>
        <v>0</v>
      </c>
      <c r="BL101" s="171">
        <f ca="1">IF($G$16="",0,IF($H68&gt;$G$16,0,IF($H68-$G$16&lt;-3,0,OFFSET(Extras!$E$4,0,'Scenario 6'!$H68-'Scenario 6'!$G$16))))</f>
        <v>0</v>
      </c>
      <c r="BM101" s="171">
        <f ca="1">IF($G$17="",0,IF($H68&gt;$G$17,0,IF($H68-$G$17&lt;-3,0,OFFSET(Extras!$E$4,0,'Scenario 6'!$H68-'Scenario 6'!$G$17))))</f>
        <v>0</v>
      </c>
      <c r="BN101" s="171">
        <f ca="1">IF($G$18="",0,IF($H68&gt;$G$18,0,IF($H68-$G$18&lt;-3,0,OFFSET(Extras!$E$4,0,'Scenario 6'!$H68-'Scenario 6'!$G$18))))</f>
        <v>0</v>
      </c>
      <c r="BO101" s="171">
        <f ca="1">IF($G$19="",0,IF($H68&gt;$G$19,0,IF($H68-$G$19&lt;-3,0,OFFSET(Extras!$E$4,0,'Scenario 6'!$H68-'Scenario 6'!$G$19))))</f>
        <v>0</v>
      </c>
    </row>
    <row r="102" spans="1:67">
      <c r="A102" s="162"/>
      <c r="B102" s="162"/>
      <c r="C102" s="162"/>
      <c r="D102" s="162"/>
      <c r="E102" s="162"/>
      <c r="F102" s="162"/>
      <c r="G102" s="162"/>
      <c r="H102" s="175">
        <v>2043</v>
      </c>
      <c r="I102" s="171">
        <f ca="1">IF($H$14="","",HLOOKUP($H$14,'Capx - H2O'!$E$352:$AU$382,$H102-2015,FALSE)+BB102+BJ102)</f>
        <v>0</v>
      </c>
      <c r="J102" s="171" t="str">
        <f>IF($H$15="","",HLOOKUP($H$15,'Capx - H2O'!$E$352:$AU$382,$H102-2015,FALSE)+BC102+BK102)</f>
        <v/>
      </c>
      <c r="K102" s="171" t="str">
        <f>IF($H$16="","",HLOOKUP($H$16,'Capx - H2O'!$E$352:$AU$382,$H102-2015,FALSE)+BD102+BL102)</f>
        <v/>
      </c>
      <c r="L102" s="171" t="str">
        <f>IF($H$17="","",HLOOKUP($H$17,'Capx - H2O'!$E$352:$AU$382,$H102-2015,FALSE)+BE102+BM102)</f>
        <v/>
      </c>
      <c r="M102" s="171" t="str">
        <f>IF($H$18="","",HLOOKUP($H$18,'Capx - H2O'!$E$352:$AU$382,$H102-2015,FALSE)+BF102+BN102)</f>
        <v/>
      </c>
      <c r="N102" s="171" t="str">
        <f>IF($H$19="","",HLOOKUP($H$19,'Capx - H2O'!$E$352:$AU$382,$H102-2015,FALSE)+BG102+BO102)</f>
        <v/>
      </c>
      <c r="O102" s="162"/>
      <c r="P102" s="162"/>
      <c r="Q102" s="162"/>
      <c r="R102" s="162"/>
      <c r="BA102" s="145">
        <v>2043</v>
      </c>
      <c r="BB102" s="171">
        <f ca="1">IF($E$14="",0,IF($H69&gt;$E$14,0,IF($H69-$E$14&lt;-3,0,OFFSET(Extras!$E$3,0,'Scenario 6'!$H69-'Scenario 6'!$E$14))))</f>
        <v>0</v>
      </c>
      <c r="BC102" s="171">
        <f ca="1">IF($E$15="",0,IF($H69&gt;$E$15,0,IF($H69-$E$15&lt;-3,0,OFFSET(Extras!$E$3,0,'Scenario 6'!$H69-'Scenario 6'!$E$15))))</f>
        <v>0</v>
      </c>
      <c r="BD102" s="171">
        <f ca="1">IF($E$16="",0,IF($H69&gt;$E$16,0,IF($H69-$E$16&lt;-3,0,OFFSET(Extras!$E$3,0,'Scenario 6'!$H69-'Scenario 6'!$E$16))))</f>
        <v>0</v>
      </c>
      <c r="BE102" s="171">
        <f ca="1">IF($E$17="",0,IF($H69&gt;$E$17,0,IF($H69-$E$17&lt;-3,0,OFFSET(Extras!$E$3,0,'Scenario 6'!$H69-'Scenario 6'!$E$17))))</f>
        <v>0</v>
      </c>
      <c r="BF102" s="171">
        <f ca="1">IF($E$18="",0,IF($H69&gt;$E$18,0,IF($H69-$E$18&lt;-3,0,OFFSET(Extras!$E$3,0,'Scenario 6'!$H69-'Scenario 6'!$E$18))))</f>
        <v>0</v>
      </c>
      <c r="BG102" s="171">
        <f ca="1">IF($E$19="",0,IF($H69&gt;$E$19,0,IF($H69-$E$19&lt;-3,0,OFFSET(Extras!$E$3,0,'Scenario 6'!$H69-'Scenario 6'!$E$19))))</f>
        <v>0</v>
      </c>
      <c r="BI102" s="145">
        <v>2043</v>
      </c>
      <c r="BJ102" s="171">
        <f ca="1">IF($G$14="",0,IF($H69&gt;$G$14,0,IF($H69-$G$14&lt;-3,0,OFFSET(Extras!$E$4,0,'Scenario 6'!$H69-'Scenario 6'!$G$14))))</f>
        <v>0</v>
      </c>
      <c r="BK102" s="171">
        <f ca="1">IF($G$15="",0,IF($H69&gt;$G$15,0,IF($H69-$G$15&lt;-3,0,OFFSET(Extras!$E$4,0,'Scenario 6'!$H69-'Scenario 6'!$G$15))))</f>
        <v>0</v>
      </c>
      <c r="BL102" s="171">
        <f ca="1">IF($G$16="",0,IF($H69&gt;$G$16,0,IF($H69-$G$16&lt;-3,0,OFFSET(Extras!$E$4,0,'Scenario 6'!$H69-'Scenario 6'!$G$16))))</f>
        <v>0</v>
      </c>
      <c r="BM102" s="171">
        <f ca="1">IF($G$17="",0,IF($H69&gt;$G$17,0,IF($H69-$G$17&lt;-3,0,OFFSET(Extras!$E$4,0,'Scenario 6'!$H69-'Scenario 6'!$G$17))))</f>
        <v>0</v>
      </c>
      <c r="BN102" s="171">
        <f ca="1">IF($G$18="",0,IF($H69&gt;$G$18,0,IF($H69-$G$18&lt;-3,0,OFFSET(Extras!$E$4,0,'Scenario 6'!$H69-'Scenario 6'!$G$18))))</f>
        <v>0</v>
      </c>
      <c r="BO102" s="171">
        <f ca="1">IF($G$19="",0,IF($H69&gt;$G$19,0,IF($H69-$G$19&lt;-3,0,OFFSET(Extras!$E$4,0,'Scenario 6'!$H69-'Scenario 6'!$G$19))))</f>
        <v>0</v>
      </c>
    </row>
    <row r="103" spans="1:67">
      <c r="A103" s="162"/>
      <c r="B103" s="162"/>
      <c r="C103" s="162"/>
      <c r="D103" s="162"/>
      <c r="E103" s="162"/>
      <c r="F103" s="162"/>
      <c r="G103" s="162"/>
      <c r="H103" s="175">
        <v>2044</v>
      </c>
      <c r="I103" s="171">
        <f ca="1">IF($H$14="","",HLOOKUP($H$14,'Capx - H2O'!$E$352:$AU$382,$H103-2015,FALSE)+BB103+BJ103)</f>
        <v>0</v>
      </c>
      <c r="J103" s="171" t="str">
        <f>IF($H$15="","",HLOOKUP($H$15,'Capx - H2O'!$E$352:$AU$382,$H103-2015,FALSE)+BC103+BK103)</f>
        <v/>
      </c>
      <c r="K103" s="171" t="str">
        <f>IF($H$16="","",HLOOKUP($H$16,'Capx - H2O'!$E$352:$AU$382,$H103-2015,FALSE)+BD103+BL103)</f>
        <v/>
      </c>
      <c r="L103" s="171" t="str">
        <f>IF($H$17="","",HLOOKUP($H$17,'Capx - H2O'!$E$352:$AU$382,$H103-2015,FALSE)+BE103+BM103)</f>
        <v/>
      </c>
      <c r="M103" s="171" t="str">
        <f>IF($H$18="","",HLOOKUP($H$18,'Capx - H2O'!$E$352:$AU$382,$H103-2015,FALSE)+BF103+BN103)</f>
        <v/>
      </c>
      <c r="N103" s="171" t="str">
        <f>IF($H$19="","",HLOOKUP($H$19,'Capx - H2O'!$E$352:$AU$382,$H103-2015,FALSE)+BG103+BO103)</f>
        <v/>
      </c>
      <c r="O103" s="162"/>
      <c r="P103" s="162"/>
      <c r="Q103" s="162"/>
      <c r="R103" s="162"/>
      <c r="BA103" s="145">
        <v>2044</v>
      </c>
      <c r="BB103" s="171">
        <f ca="1">IF($E$14="",0,IF($H70&gt;$E$14,0,IF($H70-$E$14&lt;-3,0,OFFSET(Extras!$E$3,0,'Scenario 6'!$H70-'Scenario 6'!$E$14))))</f>
        <v>0</v>
      </c>
      <c r="BC103" s="171">
        <f ca="1">IF($E$15="",0,IF($H70&gt;$E$15,0,IF($H70-$E$15&lt;-3,0,OFFSET(Extras!$E$3,0,'Scenario 6'!$H70-'Scenario 6'!$E$15))))</f>
        <v>0</v>
      </c>
      <c r="BD103" s="171">
        <f ca="1">IF($E$16="",0,IF($H70&gt;$E$16,0,IF($H70-$E$16&lt;-3,0,OFFSET(Extras!$E$3,0,'Scenario 6'!$H70-'Scenario 6'!$E$16))))</f>
        <v>0</v>
      </c>
      <c r="BE103" s="171">
        <f ca="1">IF($E$17="",0,IF($H70&gt;$E$17,0,IF($H70-$E$17&lt;-3,0,OFFSET(Extras!$E$3,0,'Scenario 6'!$H70-'Scenario 6'!$E$17))))</f>
        <v>0</v>
      </c>
      <c r="BF103" s="171">
        <f ca="1">IF($E$18="",0,IF($H70&gt;$E$18,0,IF($H70-$E$18&lt;-3,0,OFFSET(Extras!$E$3,0,'Scenario 6'!$H70-'Scenario 6'!$E$18))))</f>
        <v>0</v>
      </c>
      <c r="BG103" s="171">
        <f ca="1">IF($E$19="",0,IF($H70&gt;$E$19,0,IF($H70-$E$19&lt;-3,0,OFFSET(Extras!$E$3,0,'Scenario 6'!$H70-'Scenario 6'!$E$19))))</f>
        <v>0</v>
      </c>
      <c r="BI103" s="145">
        <v>2044</v>
      </c>
      <c r="BJ103" s="171">
        <f ca="1">IF($G$14="",0,IF($H70&gt;$G$14,0,IF($H70-$G$14&lt;-3,0,OFFSET(Extras!$E$4,0,'Scenario 6'!$H70-'Scenario 6'!$G$14))))</f>
        <v>0</v>
      </c>
      <c r="BK103" s="171">
        <f ca="1">IF($G$15="",0,IF($H70&gt;$G$15,0,IF($H70-$G$15&lt;-3,0,OFFSET(Extras!$E$4,0,'Scenario 6'!$H70-'Scenario 6'!$G$15))))</f>
        <v>0</v>
      </c>
      <c r="BL103" s="171">
        <f ca="1">IF($G$16="",0,IF($H70&gt;$G$16,0,IF($H70-$G$16&lt;-3,0,OFFSET(Extras!$E$4,0,'Scenario 6'!$H70-'Scenario 6'!$G$16))))</f>
        <v>0</v>
      </c>
      <c r="BM103" s="171">
        <f ca="1">IF($G$17="",0,IF($H70&gt;$G$17,0,IF($H70-$G$17&lt;-3,0,OFFSET(Extras!$E$4,0,'Scenario 6'!$H70-'Scenario 6'!$G$17))))</f>
        <v>0</v>
      </c>
      <c r="BN103" s="171">
        <f ca="1">IF($G$18="",0,IF($H70&gt;$G$18,0,IF($H70-$G$18&lt;-3,0,OFFSET(Extras!$E$4,0,'Scenario 6'!$H70-'Scenario 6'!$G$18))))</f>
        <v>0</v>
      </c>
      <c r="BO103" s="171">
        <f ca="1">IF($G$19="",0,IF($H70&gt;$G$19,0,IF($H70-$G$19&lt;-3,0,OFFSET(Extras!$E$4,0,'Scenario 6'!$H70-'Scenario 6'!$G$19))))</f>
        <v>0</v>
      </c>
    </row>
    <row r="104" spans="1:67">
      <c r="A104" s="162"/>
      <c r="B104" s="162"/>
      <c r="C104" s="162"/>
      <c r="D104" s="162"/>
      <c r="E104" s="162"/>
      <c r="F104" s="162"/>
      <c r="G104" s="162"/>
      <c r="H104" s="176">
        <v>2045</v>
      </c>
      <c r="I104" s="171">
        <f ca="1">IF($H$14="","",HLOOKUP($H$14,'Capx - H2O'!$E$352:$AU$382,$H104-2015,FALSE)+BB104+BJ104)</f>
        <v>0</v>
      </c>
      <c r="J104" s="171" t="str">
        <f>IF($H$15="","",HLOOKUP($H$15,'Capx - H2O'!$E$352:$AU$382,$H104-2015,FALSE)+BC104+BK104)</f>
        <v/>
      </c>
      <c r="K104" s="171" t="str">
        <f>IF($H$16="","",HLOOKUP($H$16,'Capx - H2O'!$E$352:$AU$382,$H104-2015,FALSE)+BD104+BL104)</f>
        <v/>
      </c>
      <c r="L104" s="171" t="str">
        <f>IF($H$17="","",HLOOKUP($H$17,'Capx - H2O'!$E$352:$AU$382,$H104-2015,FALSE)+BE104+BM104)</f>
        <v/>
      </c>
      <c r="M104" s="171" t="str">
        <f>IF($H$18="","",HLOOKUP($H$18,'Capx - H2O'!$E$352:$AU$382,$H104-2015,FALSE)+BF104+BN104)</f>
        <v/>
      </c>
      <c r="N104" s="171" t="str">
        <f>IF($H$19="","",HLOOKUP($H$19,'Capx - H2O'!$E$352:$AU$382,$H104-2015,FALSE)+BG104+BO104)</f>
        <v/>
      </c>
      <c r="O104" s="162"/>
      <c r="P104" s="162"/>
      <c r="Q104" s="162"/>
      <c r="R104" s="162"/>
      <c r="BA104" s="103">
        <v>2045</v>
      </c>
      <c r="BB104" s="172">
        <f ca="1">IF($E$14="",0,IF($H71&gt;$E$14,0,IF($H71-$E$14&lt;-3,0,OFFSET(Extras!$E$3,0,'Scenario 6'!$H71-'Scenario 6'!$E$14))))</f>
        <v>0</v>
      </c>
      <c r="BC104" s="172">
        <f ca="1">IF($E$15="",0,IF($H71&gt;$E$15,0,IF($H71-$E$15&lt;-3,0,OFFSET(Extras!$E$3,0,'Scenario 6'!$H71-'Scenario 6'!$E$15))))</f>
        <v>0</v>
      </c>
      <c r="BD104" s="172">
        <f ca="1">IF($E$16="",0,IF($H71&gt;$E$16,0,IF($H71-$E$16&lt;-3,0,OFFSET(Extras!$E$3,0,'Scenario 6'!$H71-'Scenario 6'!$E$16))))</f>
        <v>0</v>
      </c>
      <c r="BE104" s="172">
        <f ca="1">IF($E$17="",0,IF($H71&gt;$E$17,0,IF($H71-$E$17&lt;-3,0,OFFSET(Extras!$E$3,0,'Scenario 6'!$H71-'Scenario 6'!$E$17))))</f>
        <v>0</v>
      </c>
      <c r="BF104" s="172">
        <f ca="1">IF($E$18="",0,IF($H71&gt;$E$18,0,IF($H71-$E$18&lt;-3,0,OFFSET(Extras!$E$3,0,'Scenario 6'!$H71-'Scenario 6'!$E$18))))</f>
        <v>0</v>
      </c>
      <c r="BG104" s="172">
        <f ca="1">IF($E$19="",0,IF($H71&gt;$E$19,0,IF($H71-$E$19&lt;-3,0,OFFSET(Extras!$E$3,0,'Scenario 6'!$H71-'Scenario 6'!$E$19))))</f>
        <v>0</v>
      </c>
      <c r="BI104" s="103">
        <v>2045</v>
      </c>
      <c r="BJ104" s="172">
        <f ca="1">IF($G$14="",0,IF($H71&gt;$G$14,0,IF($H71-$G$14&lt;-3,0,OFFSET(Extras!$E$4,0,'Scenario 6'!$H71-'Scenario 6'!$G$14))))</f>
        <v>0</v>
      </c>
      <c r="BK104" s="172">
        <f ca="1">IF($G$15="",0,IF($H71&gt;$G$15,0,IF($H71-$G$15&lt;-3,0,OFFSET(Extras!$E$4,0,'Scenario 6'!$H71-'Scenario 6'!$G$15))))</f>
        <v>0</v>
      </c>
      <c r="BL104" s="172">
        <f ca="1">IF($G$16="",0,IF($H71&gt;$G$16,0,IF($H71-$G$16&lt;-3,0,OFFSET(Extras!$E$4,0,'Scenario 6'!$H71-'Scenario 6'!$G$16))))</f>
        <v>0</v>
      </c>
      <c r="BM104" s="172">
        <f ca="1">IF($G$17="",0,IF($H71&gt;$G$17,0,IF($H71-$G$17&lt;-3,0,OFFSET(Extras!$E$4,0,'Scenario 6'!$H71-'Scenario 6'!$G$17))))</f>
        <v>0</v>
      </c>
      <c r="BN104" s="172">
        <f ca="1">IF($G$18="",0,IF($H71&gt;$G$18,0,IF($H71-$G$18&lt;-3,0,OFFSET(Extras!$E$4,0,'Scenario 6'!$H71-'Scenario 6'!$G$18))))</f>
        <v>0</v>
      </c>
      <c r="BO104" s="172">
        <f ca="1">IF($G$19="",0,IF($H71&gt;$G$19,0,IF($H71-$G$19&lt;-3,0,OFFSET(Extras!$E$4,0,'Scenario 6'!$H71-'Scenario 6'!$G$19))))</f>
        <v>0</v>
      </c>
    </row>
    <row r="105" spans="1:67">
      <c r="A105" s="162"/>
      <c r="B105" s="162"/>
      <c r="C105" s="162"/>
      <c r="D105" s="162"/>
      <c r="E105" s="162"/>
      <c r="F105" s="162"/>
      <c r="G105" s="162"/>
      <c r="H105" s="188" t="s">
        <v>26</v>
      </c>
      <c r="I105" s="187">
        <f t="shared" ref="I105:N105" ca="1" si="23">SUM(I76:I104)</f>
        <v>8948685.6676492803</v>
      </c>
      <c r="J105" s="187">
        <f t="shared" si="23"/>
        <v>0</v>
      </c>
      <c r="K105" s="187">
        <f t="shared" si="23"/>
        <v>0</v>
      </c>
      <c r="L105" s="187">
        <f t="shared" si="23"/>
        <v>0</v>
      </c>
      <c r="M105" s="187">
        <f t="shared" si="23"/>
        <v>0</v>
      </c>
      <c r="N105" s="187">
        <f t="shared" si="23"/>
        <v>0</v>
      </c>
      <c r="O105" s="162"/>
      <c r="P105" s="162"/>
      <c r="Q105" s="162"/>
      <c r="R105" s="162"/>
    </row>
    <row r="106" spans="1:67">
      <c r="A106" s="162"/>
      <c r="B106" s="183" t="s">
        <v>364</v>
      </c>
      <c r="C106" s="162"/>
      <c r="D106" s="162"/>
      <c r="E106" s="162"/>
      <c r="F106" s="162"/>
      <c r="G106" s="162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79" t="s">
        <v>52</v>
      </c>
      <c r="AB106" s="179" t="s">
        <v>56</v>
      </c>
      <c r="AJ106" s="179" t="s">
        <v>54</v>
      </c>
      <c r="AS106" s="179" t="s">
        <v>57</v>
      </c>
      <c r="BA106" s="179"/>
      <c r="BI106" s="179"/>
    </row>
    <row r="107" spans="1:67">
      <c r="A107" s="162"/>
      <c r="B107" s="162"/>
      <c r="C107" s="162"/>
      <c r="D107" s="162"/>
      <c r="E107" s="162"/>
      <c r="F107" s="162"/>
      <c r="G107" s="162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</row>
    <row r="108" spans="1:67">
      <c r="A108" s="162"/>
      <c r="B108" s="162"/>
      <c r="C108" s="162"/>
      <c r="D108" s="162"/>
      <c r="E108" s="162"/>
      <c r="F108" s="162"/>
      <c r="G108" s="162"/>
      <c r="H108" s="163" t="s">
        <v>33</v>
      </c>
      <c r="I108" s="163">
        <f t="shared" ref="I108:N108" si="24">I42</f>
        <v>6</v>
      </c>
      <c r="J108" s="163" t="str">
        <f t="shared" si="24"/>
        <v>6A</v>
      </c>
      <c r="K108" s="163" t="str">
        <f t="shared" si="24"/>
        <v>6B</v>
      </c>
      <c r="L108" s="163" t="str">
        <f t="shared" si="24"/>
        <v>6C</v>
      </c>
      <c r="M108" s="163" t="str">
        <f t="shared" si="24"/>
        <v>6D</v>
      </c>
      <c r="N108" s="163" t="str">
        <f t="shared" si="24"/>
        <v>6E</v>
      </c>
      <c r="O108" s="162"/>
      <c r="P108" s="162"/>
      <c r="Q108" s="162"/>
      <c r="R108" s="162"/>
      <c r="S108" s="163" t="s">
        <v>33</v>
      </c>
      <c r="T108" s="201" t="s">
        <v>27</v>
      </c>
      <c r="U108" s="159">
        <f t="shared" ref="U108:Z108" si="25">U42</f>
        <v>6</v>
      </c>
      <c r="V108" s="163" t="str">
        <f t="shared" si="25"/>
        <v>6A</v>
      </c>
      <c r="W108" s="163" t="str">
        <f t="shared" si="25"/>
        <v>6B</v>
      </c>
      <c r="X108" s="163" t="str">
        <f t="shared" si="25"/>
        <v>6C</v>
      </c>
      <c r="Y108" s="163" t="str">
        <f t="shared" si="25"/>
        <v>6D</v>
      </c>
      <c r="Z108" s="163" t="str">
        <f t="shared" si="25"/>
        <v>6E</v>
      </c>
      <c r="AB108" s="163" t="s">
        <v>33</v>
      </c>
      <c r="AC108" s="163">
        <f>U108</f>
        <v>6</v>
      </c>
      <c r="AD108" s="163" t="str">
        <f t="shared" ref="AD108:AH108" si="26">V108</f>
        <v>6A</v>
      </c>
      <c r="AE108" s="163" t="str">
        <f t="shared" si="26"/>
        <v>6B</v>
      </c>
      <c r="AF108" s="163" t="str">
        <f t="shared" si="26"/>
        <v>6C</v>
      </c>
      <c r="AG108" s="163" t="str">
        <f t="shared" si="26"/>
        <v>6D</v>
      </c>
      <c r="AH108" s="163" t="str">
        <f t="shared" si="26"/>
        <v>6E</v>
      </c>
      <c r="AJ108" s="163" t="s">
        <v>33</v>
      </c>
      <c r="AK108" s="201" t="s">
        <v>27</v>
      </c>
      <c r="AL108" s="163">
        <f t="shared" ref="AL108:AQ108" si="27">AL42</f>
        <v>6</v>
      </c>
      <c r="AM108" s="163" t="str">
        <f t="shared" si="27"/>
        <v>6A</v>
      </c>
      <c r="AN108" s="163" t="str">
        <f t="shared" si="27"/>
        <v>6B</v>
      </c>
      <c r="AO108" s="163" t="str">
        <f t="shared" si="27"/>
        <v>6C</v>
      </c>
      <c r="AP108" s="163" t="str">
        <f t="shared" si="27"/>
        <v>6D</v>
      </c>
      <c r="AQ108" s="163" t="str">
        <f t="shared" si="27"/>
        <v>6E</v>
      </c>
      <c r="AS108" s="163" t="s">
        <v>33</v>
      </c>
      <c r="AT108" s="163">
        <f>AL108</f>
        <v>6</v>
      </c>
      <c r="AU108" s="163" t="str">
        <f t="shared" ref="AU108:AY108" si="28">AM108</f>
        <v>6A</v>
      </c>
      <c r="AV108" s="163" t="str">
        <f t="shared" si="28"/>
        <v>6B</v>
      </c>
      <c r="AW108" s="163" t="str">
        <f t="shared" si="28"/>
        <v>6C</v>
      </c>
      <c r="AX108" s="163" t="str">
        <f t="shared" si="28"/>
        <v>6D</v>
      </c>
      <c r="AY108" s="163" t="str">
        <f t="shared" si="28"/>
        <v>6E</v>
      </c>
      <c r="BA108" s="202"/>
      <c r="BB108" s="138"/>
      <c r="BC108" s="138"/>
      <c r="BD108" s="138"/>
      <c r="BE108" s="138"/>
      <c r="BF108" s="138"/>
      <c r="BG108" s="138"/>
      <c r="BI108" s="202"/>
      <c r="BJ108" s="138"/>
      <c r="BK108" s="138"/>
      <c r="BL108" s="138"/>
      <c r="BM108" s="138"/>
      <c r="BN108" s="138"/>
      <c r="BO108" s="138"/>
    </row>
    <row r="109" spans="1:67">
      <c r="A109" s="162"/>
      <c r="B109" s="162"/>
      <c r="C109" s="162"/>
      <c r="D109" s="162"/>
      <c r="E109" s="162"/>
      <c r="F109" s="162"/>
      <c r="G109" s="162"/>
      <c r="H109" s="174">
        <v>2017</v>
      </c>
      <c r="I109" s="171">
        <f>AC109+AT109</f>
        <v>18063856.140000001</v>
      </c>
      <c r="J109" s="171">
        <f t="shared" ref="J109:N137" si="29">AD109+AU109</f>
        <v>0</v>
      </c>
      <c r="K109" s="171">
        <f t="shared" si="29"/>
        <v>0</v>
      </c>
      <c r="L109" s="171">
        <f t="shared" si="29"/>
        <v>0</v>
      </c>
      <c r="M109" s="171">
        <f t="shared" si="29"/>
        <v>0</v>
      </c>
      <c r="N109" s="171">
        <f t="shared" si="29"/>
        <v>0</v>
      </c>
      <c r="O109" s="162"/>
      <c r="P109" s="162"/>
      <c r="Q109" s="162"/>
      <c r="R109" s="162"/>
      <c r="S109" s="174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A</v>
      </c>
      <c r="V109" s="156" t="str">
        <f t="shared" ref="V109:V137" si="30">IF($S109&gt;$I$15,"Retired",IF($K$15="","A",IF($S109&lt;$K$15,"A",IF($S109&lt;=$I$15,"B"))))</f>
        <v>Retired</v>
      </c>
      <c r="W109" s="156" t="str">
        <f t="shared" ref="W109:W137" si="31">IF($S109&gt;$I$16,"Retired",IF($K$16="","A",IF($S109&lt;$K$16,"A",IF($S109&lt;=$I$16,"B"))))</f>
        <v>Retired</v>
      </c>
      <c r="X109" s="156" t="str">
        <f t="shared" ref="X109:X137" si="32">IF($S109&gt;$I$17,"Retired",IF($K$17="","A",IF($S109&lt;$K$17,"A",IF($S109&lt;=$I$17,"B"))))</f>
        <v>Retired</v>
      </c>
      <c r="Y109" s="156" t="str">
        <f t="shared" ref="Y109:Y137" si="33">IF($S109&gt;$I$18,"Retired",IF($K$18="","A",IF($S109&lt;$K$18,"A",IF($S109&lt;=$I$18,"B"))))</f>
        <v>Retired</v>
      </c>
      <c r="Z109" s="156" t="str">
        <f t="shared" ref="Z109:Z137" si="34">IF($S109&gt;$I$19,"Retired",IF($K$19="","A",IF($S109&lt;$K$19,"A",IF($S109&lt;=$I$19,"B"))))</f>
        <v>Retired</v>
      </c>
      <c r="AB109" s="174">
        <v>2017</v>
      </c>
      <c r="AC109" s="171">
        <f>IF(U109="Retired",0,HLOOKUP(U109,'Fixed - Labor'!$C$29:$E$37,'Scenario 6'!$H$24,FALSE)*$T109)</f>
        <v>5908687.3433940001</v>
      </c>
      <c r="AD109" s="171">
        <f>IF(V109="Retired",0,HLOOKUP(V109,'Fixed - Labor'!$C$29:$E$37,'Scenario 6'!$H$24,FALSE)*$T109)</f>
        <v>0</v>
      </c>
      <c r="AE109" s="171">
        <f>IF(W109="Retired",0,HLOOKUP(W109,'Fixed - Labor'!$C$29:$E$37,'Scenario 6'!$H$24,FALSE)*$T109)</f>
        <v>0</v>
      </c>
      <c r="AF109" s="171">
        <f>IF(X109="Retired",0,HLOOKUP(X109,'Fixed - Labor'!$C$29:$E$37,'Scenario 6'!$H$24,FALSE)*$T109)</f>
        <v>0</v>
      </c>
      <c r="AG109" s="171">
        <f>IF(Y109="Retired",0,HLOOKUP(Y109,'Fixed - Labor'!$C$29:$E$37,'Scenario 6'!$H$24,FALSE)*$T109)</f>
        <v>0</v>
      </c>
      <c r="AH109" s="171">
        <f>IF(Z109="Retired",0,HLOOKUP(Z109,'Fixed - Labor'!$C$29:$E$37,'Scenario 6'!$H$24,FALSE)*$T109)</f>
        <v>0</v>
      </c>
      <c r="AJ109" s="174">
        <v>2017</v>
      </c>
      <c r="AK109" s="173">
        <f>HLOOKUP($AJ109,'Fixed - Labor'!$A$21:$AE$24,3,FALSE)</f>
        <v>12155168.796606001</v>
      </c>
      <c r="AL109" s="156" t="str">
        <f t="shared" ref="AL109:AL113" si="35">IF($S109&gt;$J$14,"Retired",IF($L$14="","A",IF($S109&lt;$L$14,"A",IF(AND($S109&lt;=$J$14,$S109&lt;=$I$14),"B","C"))))</f>
        <v>A</v>
      </c>
      <c r="AM109" s="156" t="str">
        <f t="shared" ref="AM109:AM137" si="36">IF($S109&gt;$J$15,"Retired",IF($L$15="","A",IF($S109&lt;$L$15,"A",IF(AND($S109&lt;=$J$15,$S109&lt;=$I$15),"B","C"))))</f>
        <v>Retired</v>
      </c>
      <c r="AN109" s="156" t="str">
        <f t="shared" ref="AN109:AN137" si="37">IF($S109&gt;$J$16,"Retired",IF($L$16="","A",IF($S109&lt;$L$16,"A",IF(AND($S109&lt;=$J$16,$S109&lt;=$I$16),"B","C"))))</f>
        <v>Retired</v>
      </c>
      <c r="AO109" s="156" t="str">
        <f t="shared" ref="AO109:AO137" si="38">IF($S109&gt;$J$17,"Retired",IF($L$17="","A",IF($S109&lt;$L$17,"A",IF(AND($S109&lt;=$J$17,$S109&lt;=$I$17),"B","C"))))</f>
        <v>Retired</v>
      </c>
      <c r="AP109" s="156" t="str">
        <f t="shared" ref="AP109:AP137" si="39">IF($S109&gt;$J$18,"Retired",IF($L$18="","A",IF($S109&lt;$L$18,"A",IF(AND($S109&lt;=$J$18,$S109&lt;=$I$18),"B","C"))))</f>
        <v>Retired</v>
      </c>
      <c r="AQ109" s="156" t="str">
        <f t="shared" ref="AQ109:AQ137" si="40">IF($S109&gt;$J$19,"Retired",IF($L$19="","A",IF($S109&lt;$L$19,"A",IF(AND($S109&lt;=$J$19,$S109&lt;=$I$19),"B","C"))))</f>
        <v>Retired</v>
      </c>
      <c r="AS109" s="174">
        <v>2017</v>
      </c>
      <c r="AT109" s="171">
        <f>IF(AL109="Retired",0,HLOOKUP(AL109,'Fixed - Labor'!$C$29:$E$37,'Scenario 6'!$H$24,FALSE)*$AK109)</f>
        <v>12155168.796606001</v>
      </c>
      <c r="AU109" s="171">
        <f>IF(AM109="Retired",0,HLOOKUP(AM109,'Fixed - Labor'!$C$29:$E$37,'Scenario 6'!$H$24,FALSE)*$AK109)</f>
        <v>0</v>
      </c>
      <c r="AV109" s="171">
        <f>IF(AN109="Retired",0,HLOOKUP(AN109,'Fixed - Labor'!$C$29:$E$37,'Scenario 6'!$H$24,FALSE)*$AK109)</f>
        <v>0</v>
      </c>
      <c r="AW109" s="171">
        <f>IF(AO109="Retired",0,HLOOKUP(AO109,'Fixed - Labor'!$C$29:$E$37,'Scenario 6'!$H$24,FALSE)*$AK109)</f>
        <v>0</v>
      </c>
      <c r="AX109" s="171">
        <f>IF(AP109="Retired",0,HLOOKUP(AP109,'Fixed - Labor'!$C$29:$E$37,'Scenario 6'!$H$24,FALSE)*$AK109)</f>
        <v>0</v>
      </c>
      <c r="AY109" s="171">
        <f>IF(AQ109="Retired",0,HLOOKUP(AQ109,'Fixed - Labor'!$C$29:$E$37,'Scenario 6'!$H$24,FALSE)*$AK109)</f>
        <v>0</v>
      </c>
      <c r="BA109" s="202"/>
      <c r="BB109" s="138"/>
      <c r="BC109" s="138"/>
      <c r="BD109" s="138"/>
      <c r="BE109" s="138"/>
      <c r="BF109" s="138"/>
      <c r="BG109" s="138"/>
      <c r="BI109" s="202"/>
      <c r="BJ109" s="138"/>
      <c r="BK109" s="138"/>
      <c r="BL109" s="138"/>
      <c r="BM109" s="138"/>
      <c r="BN109" s="138"/>
      <c r="BO109" s="138"/>
    </row>
    <row r="110" spans="1:67">
      <c r="A110" s="162"/>
      <c r="B110" s="162"/>
      <c r="C110" s="162"/>
      <c r="D110" s="162"/>
      <c r="E110" s="162"/>
      <c r="F110" s="162"/>
      <c r="G110" s="162"/>
      <c r="H110" s="175">
        <v>2018</v>
      </c>
      <c r="I110" s="171">
        <f t="shared" ref="I110:I137" si="41">AC110+AT110</f>
        <v>16632735.566355139</v>
      </c>
      <c r="J110" s="171">
        <f t="shared" si="29"/>
        <v>0</v>
      </c>
      <c r="K110" s="171">
        <f t="shared" si="29"/>
        <v>0</v>
      </c>
      <c r="L110" s="171">
        <f t="shared" si="29"/>
        <v>0</v>
      </c>
      <c r="M110" s="171">
        <f t="shared" si="29"/>
        <v>0</v>
      </c>
      <c r="N110" s="171">
        <f t="shared" si="29"/>
        <v>0</v>
      </c>
      <c r="O110" s="162"/>
      <c r="P110" s="162"/>
      <c r="Q110" s="162"/>
      <c r="R110" s="162"/>
      <c r="S110" s="175">
        <v>2018</v>
      </c>
      <c r="T110" s="136">
        <f>HLOOKUP($S110,'Fixed - Labor'!$A$21:$AE$24,2,FALSE)</f>
        <v>6063966.1979349991</v>
      </c>
      <c r="U110" s="155" t="str">
        <f t="shared" ref="U110:U137" si="42">IF($S110&gt;$I$14,"Retired",IF($K$14="","A",IF($S110&lt;$K$14,"A",IF($S110&lt;=$I$14,"B"))))</f>
        <v>B</v>
      </c>
      <c r="V110" s="155" t="str">
        <f t="shared" si="30"/>
        <v>Retired</v>
      </c>
      <c r="W110" s="155" t="str">
        <f t="shared" si="31"/>
        <v>Retired</v>
      </c>
      <c r="X110" s="155" t="str">
        <f t="shared" si="32"/>
        <v>Retired</v>
      </c>
      <c r="Y110" s="155" t="str">
        <f t="shared" si="33"/>
        <v>Retired</v>
      </c>
      <c r="Z110" s="155" t="str">
        <f t="shared" si="34"/>
        <v>Retired</v>
      </c>
      <c r="AB110" s="175">
        <v>2018</v>
      </c>
      <c r="AC110" s="171">
        <f>IF(U110="Retired",0,HLOOKUP(U110,'Fixed - Labor'!$C$29:$E$37,'Scenario 6'!$H$24,FALSE)*$T110)</f>
        <v>5440567.8037547655</v>
      </c>
      <c r="AD110" s="171">
        <f>IF(V110="Retired",0,HLOOKUP(V110,'Fixed - Labor'!$C$29:$E$37,'Scenario 6'!$H$24,FALSE)*$T110)</f>
        <v>0</v>
      </c>
      <c r="AE110" s="171">
        <f>IF(W110="Retired",0,HLOOKUP(W110,'Fixed - Labor'!$C$29:$E$37,'Scenario 6'!$H$24,FALSE)*$T110)</f>
        <v>0</v>
      </c>
      <c r="AF110" s="171">
        <f>IF(X110="Retired",0,HLOOKUP(X110,'Fixed - Labor'!$C$29:$E$37,'Scenario 6'!$H$24,FALSE)*$T110)</f>
        <v>0</v>
      </c>
      <c r="AG110" s="171">
        <f>IF(Y110="Retired",0,HLOOKUP(Y110,'Fixed - Labor'!$C$29:$E$37,'Scenario 6'!$H$24,FALSE)*$T110)</f>
        <v>0</v>
      </c>
      <c r="AH110" s="171">
        <f>IF(Z110="Retired",0,HLOOKUP(Z110,'Fixed - Labor'!$C$29:$E$37,'Scenario 6'!$H$24,FALSE)*$T110)</f>
        <v>0</v>
      </c>
      <c r="AJ110" s="175">
        <v>2018</v>
      </c>
      <c r="AK110" s="171">
        <f>HLOOKUP($AJ110,'Fixed - Labor'!$A$21:$AE$24,3,FALSE)</f>
        <v>12474603.652065</v>
      </c>
      <c r="AL110" s="155" t="str">
        <f t="shared" si="35"/>
        <v>B</v>
      </c>
      <c r="AM110" s="155" t="str">
        <f t="shared" si="36"/>
        <v>Retired</v>
      </c>
      <c r="AN110" s="155" t="str">
        <f t="shared" si="37"/>
        <v>Retired</v>
      </c>
      <c r="AO110" s="155" t="str">
        <f t="shared" si="38"/>
        <v>Retired</v>
      </c>
      <c r="AP110" s="155" t="str">
        <f t="shared" si="39"/>
        <v>Retired</v>
      </c>
      <c r="AQ110" s="155" t="str">
        <f t="shared" si="40"/>
        <v>Retired</v>
      </c>
      <c r="AS110" s="175">
        <v>2018</v>
      </c>
      <c r="AT110" s="171">
        <f>IF(AL110="Retired",0,HLOOKUP(AL110,'Fixed - Labor'!$C$29:$E$37,'Scenario 6'!$H$24,FALSE)*$AK110)</f>
        <v>11192167.762600373</v>
      </c>
      <c r="AU110" s="171">
        <f>IF(AM110="Retired",0,HLOOKUP(AM110,'Fixed - Labor'!$C$29:$E$37,'Scenario 6'!$H$24,FALSE)*$AK110)</f>
        <v>0</v>
      </c>
      <c r="AV110" s="171">
        <f>IF(AN110="Retired",0,HLOOKUP(AN110,'Fixed - Labor'!$C$29:$E$37,'Scenario 6'!$H$24,FALSE)*$AK110)</f>
        <v>0</v>
      </c>
      <c r="AW110" s="171">
        <f>IF(AO110="Retired",0,HLOOKUP(AO110,'Fixed - Labor'!$C$29:$E$37,'Scenario 6'!$H$24,FALSE)*$AK110)</f>
        <v>0</v>
      </c>
      <c r="AX110" s="171">
        <f>IF(AP110="Retired",0,HLOOKUP(AP110,'Fixed - Labor'!$C$29:$E$37,'Scenario 6'!$H$24,FALSE)*$AK110)</f>
        <v>0</v>
      </c>
      <c r="AY110" s="171">
        <f>IF(AQ110="Retired",0,HLOOKUP(AQ110,'Fixed - Labor'!$C$29:$E$37,'Scenario 6'!$H$24,FALSE)*$AK110)</f>
        <v>0</v>
      </c>
      <c r="BA110" s="202"/>
      <c r="BB110" s="138"/>
      <c r="BC110" s="138"/>
      <c r="BD110" s="138"/>
      <c r="BE110" s="138"/>
      <c r="BF110" s="138"/>
      <c r="BG110" s="138"/>
      <c r="BI110" s="202"/>
      <c r="BJ110" s="138"/>
      <c r="BK110" s="138"/>
      <c r="BL110" s="138"/>
      <c r="BM110" s="138"/>
      <c r="BN110" s="138"/>
      <c r="BO110" s="138"/>
    </row>
    <row r="111" spans="1:67">
      <c r="A111" s="162"/>
      <c r="B111" s="162"/>
      <c r="C111" s="162"/>
      <c r="D111" s="162"/>
      <c r="E111" s="162"/>
      <c r="F111" s="162"/>
      <c r="G111" s="162"/>
      <c r="H111" s="175">
        <v>2019</v>
      </c>
      <c r="I111" s="171">
        <f t="shared" si="41"/>
        <v>16916012.204859816</v>
      </c>
      <c r="J111" s="171">
        <f t="shared" si="29"/>
        <v>0</v>
      </c>
      <c r="K111" s="171">
        <f t="shared" si="29"/>
        <v>0</v>
      </c>
      <c r="L111" s="171">
        <f t="shared" si="29"/>
        <v>0</v>
      </c>
      <c r="M111" s="171">
        <f t="shared" si="29"/>
        <v>0</v>
      </c>
      <c r="N111" s="171">
        <f t="shared" si="29"/>
        <v>0</v>
      </c>
      <c r="O111" s="162"/>
      <c r="P111" s="162"/>
      <c r="Q111" s="162"/>
      <c r="R111" s="162"/>
      <c r="S111" s="175">
        <v>2019</v>
      </c>
      <c r="T111" s="136">
        <f>HLOOKUP($S111,'Fixed - Labor'!$A$21:$AE$24,2,FALSE)</f>
        <v>6167243.2538169995</v>
      </c>
      <c r="U111" s="155" t="str">
        <f t="shared" si="42"/>
        <v>B</v>
      </c>
      <c r="V111" s="155" t="str">
        <f t="shared" si="30"/>
        <v>Retired</v>
      </c>
      <c r="W111" s="155" t="str">
        <f t="shared" si="31"/>
        <v>Retired</v>
      </c>
      <c r="X111" s="155" t="str">
        <f t="shared" si="32"/>
        <v>Retired</v>
      </c>
      <c r="Y111" s="155" t="str">
        <f t="shared" si="33"/>
        <v>Retired</v>
      </c>
      <c r="Z111" s="155" t="str">
        <f t="shared" si="34"/>
        <v>Retired</v>
      </c>
      <c r="AB111" s="175">
        <v>2019</v>
      </c>
      <c r="AC111" s="171">
        <f>IF(U111="Retired",0,HLOOKUP(U111,'Fixed - Labor'!$C$29:$E$37,'Scenario 6'!$H$24,FALSE)*$T111)</f>
        <v>5533227.5922096446</v>
      </c>
      <c r="AD111" s="171">
        <f>IF(V111="Retired",0,HLOOKUP(V111,'Fixed - Labor'!$C$29:$E$37,'Scenario 6'!$H$24,FALSE)*$T111)</f>
        <v>0</v>
      </c>
      <c r="AE111" s="171">
        <f>IF(W111="Retired",0,HLOOKUP(W111,'Fixed - Labor'!$C$29:$E$37,'Scenario 6'!$H$24,FALSE)*$T111)</f>
        <v>0</v>
      </c>
      <c r="AF111" s="171">
        <f>IF(X111="Retired",0,HLOOKUP(X111,'Fixed - Labor'!$C$29:$E$37,'Scenario 6'!$H$24,FALSE)*$T111)</f>
        <v>0</v>
      </c>
      <c r="AG111" s="171">
        <f>IF(Y111="Retired",0,HLOOKUP(Y111,'Fixed - Labor'!$C$29:$E$37,'Scenario 6'!$H$24,FALSE)*$T111)</f>
        <v>0</v>
      </c>
      <c r="AH111" s="171">
        <f>IF(Z111="Retired",0,HLOOKUP(Z111,'Fixed - Labor'!$C$29:$E$37,'Scenario 6'!$H$24,FALSE)*$T111)</f>
        <v>0</v>
      </c>
      <c r="AJ111" s="175">
        <v>2019</v>
      </c>
      <c r="AK111" s="171">
        <f>HLOOKUP($AJ111,'Fixed - Labor'!$A$21:$AE$24,3,FALSE)</f>
        <v>12687062.016183</v>
      </c>
      <c r="AL111" s="155" t="str">
        <f t="shared" si="35"/>
        <v>B</v>
      </c>
      <c r="AM111" s="155" t="str">
        <f t="shared" si="36"/>
        <v>Retired</v>
      </c>
      <c r="AN111" s="155" t="str">
        <f t="shared" si="37"/>
        <v>Retired</v>
      </c>
      <c r="AO111" s="155" t="str">
        <f t="shared" si="38"/>
        <v>Retired</v>
      </c>
      <c r="AP111" s="155" t="str">
        <f t="shared" si="39"/>
        <v>Retired</v>
      </c>
      <c r="AQ111" s="155" t="str">
        <f t="shared" si="40"/>
        <v>Retired</v>
      </c>
      <c r="AS111" s="175">
        <v>2019</v>
      </c>
      <c r="AT111" s="171">
        <f>IF(AL111="Retired",0,HLOOKUP(AL111,'Fixed - Labor'!$C$29:$E$37,'Scenario 6'!$H$24,FALSE)*$AK111)</f>
        <v>11382784.612650169</v>
      </c>
      <c r="AU111" s="171">
        <f>IF(AM111="Retired",0,HLOOKUP(AM111,'Fixed - Labor'!$C$29:$E$37,'Scenario 6'!$H$24,FALSE)*$AK111)</f>
        <v>0</v>
      </c>
      <c r="AV111" s="171">
        <f>IF(AN111="Retired",0,HLOOKUP(AN111,'Fixed - Labor'!$C$29:$E$37,'Scenario 6'!$H$24,FALSE)*$AK111)</f>
        <v>0</v>
      </c>
      <c r="AW111" s="171">
        <f>IF(AO111="Retired",0,HLOOKUP(AO111,'Fixed - Labor'!$C$29:$E$37,'Scenario 6'!$H$24,FALSE)*$AK111)</f>
        <v>0</v>
      </c>
      <c r="AX111" s="171">
        <f>IF(AP111="Retired",0,HLOOKUP(AP111,'Fixed - Labor'!$C$29:$E$37,'Scenario 6'!$H$24,FALSE)*$AK111)</f>
        <v>0</v>
      </c>
      <c r="AY111" s="171">
        <f>IF(AQ111="Retired",0,HLOOKUP(AQ111,'Fixed - Labor'!$C$29:$E$37,'Scenario 6'!$H$24,FALSE)*$AK111)</f>
        <v>0</v>
      </c>
      <c r="BA111" s="202"/>
      <c r="BB111" s="138"/>
      <c r="BC111" s="138"/>
      <c r="BD111" s="138"/>
      <c r="BE111" s="138"/>
      <c r="BF111" s="138"/>
      <c r="BG111" s="138"/>
      <c r="BI111" s="202"/>
      <c r="BJ111" s="138"/>
      <c r="BK111" s="138"/>
      <c r="BL111" s="138"/>
      <c r="BM111" s="138"/>
      <c r="BN111" s="138"/>
      <c r="BO111" s="138"/>
    </row>
    <row r="112" spans="1:67">
      <c r="A112" s="162"/>
      <c r="B112" s="162"/>
      <c r="C112" s="162"/>
      <c r="D112" s="162"/>
      <c r="E112" s="162"/>
      <c r="F112" s="162"/>
      <c r="G112" s="162"/>
      <c r="H112" s="175">
        <v>2020</v>
      </c>
      <c r="I112" s="171">
        <f t="shared" si="41"/>
        <v>17795841.474392522</v>
      </c>
      <c r="J112" s="171">
        <f t="shared" si="29"/>
        <v>0</v>
      </c>
      <c r="K112" s="171">
        <f t="shared" si="29"/>
        <v>0</v>
      </c>
      <c r="L112" s="171">
        <f t="shared" si="29"/>
        <v>0</v>
      </c>
      <c r="M112" s="171">
        <f t="shared" si="29"/>
        <v>0</v>
      </c>
      <c r="N112" s="171">
        <f t="shared" si="29"/>
        <v>0</v>
      </c>
      <c r="O112" s="162"/>
      <c r="P112" s="162"/>
      <c r="Q112" s="162"/>
      <c r="R112" s="162"/>
      <c r="S112" s="175">
        <v>2020</v>
      </c>
      <c r="T112" s="136">
        <f>HLOOKUP($S112,'Fixed - Labor'!$A$21:$AE$24,2,FALSE)</f>
        <v>6488011.5922009991</v>
      </c>
      <c r="U112" s="155" t="str">
        <f t="shared" si="42"/>
        <v>B</v>
      </c>
      <c r="V112" s="155" t="str">
        <f t="shared" si="30"/>
        <v>Retired</v>
      </c>
      <c r="W112" s="155" t="str">
        <f t="shared" si="31"/>
        <v>Retired</v>
      </c>
      <c r="X112" s="155" t="str">
        <f t="shared" si="32"/>
        <v>Retired</v>
      </c>
      <c r="Y112" s="155" t="str">
        <f t="shared" si="33"/>
        <v>Retired</v>
      </c>
      <c r="Z112" s="155" t="str">
        <f t="shared" si="34"/>
        <v>Retired</v>
      </c>
      <c r="AB112" s="175">
        <v>2020</v>
      </c>
      <c r="AC112" s="171">
        <f>IF(U112="Retired",0,HLOOKUP(U112,'Fixed - Labor'!$C$29:$E$37,'Scenario 6'!$H$24,FALSE)*$T112)</f>
        <v>5821019.7462737933</v>
      </c>
      <c r="AD112" s="171">
        <f>IF(V112="Retired",0,HLOOKUP(V112,'Fixed - Labor'!$C$29:$E$37,'Scenario 6'!$H$24,FALSE)*$T112)</f>
        <v>0</v>
      </c>
      <c r="AE112" s="171">
        <f>IF(W112="Retired",0,HLOOKUP(W112,'Fixed - Labor'!$C$29:$E$37,'Scenario 6'!$H$24,FALSE)*$T112)</f>
        <v>0</v>
      </c>
      <c r="AF112" s="171">
        <f>IF(X112="Retired",0,HLOOKUP(X112,'Fixed - Labor'!$C$29:$E$37,'Scenario 6'!$H$24,FALSE)*$T112)</f>
        <v>0</v>
      </c>
      <c r="AG112" s="171">
        <f>IF(Y112="Retired",0,HLOOKUP(Y112,'Fixed - Labor'!$C$29:$E$37,'Scenario 6'!$H$24,FALSE)*$T112)</f>
        <v>0</v>
      </c>
      <c r="AH112" s="171">
        <f>IF(Z112="Retired",0,HLOOKUP(Z112,'Fixed - Labor'!$C$29:$E$37,'Scenario 6'!$H$24,FALSE)*$T112)</f>
        <v>0</v>
      </c>
      <c r="AJ112" s="175">
        <v>2020</v>
      </c>
      <c r="AK112" s="171">
        <f>HLOOKUP($AJ112,'Fixed - Labor'!$A$21:$AE$24,3,FALSE)</f>
        <v>13346936.717799</v>
      </c>
      <c r="AL112" s="155" t="str">
        <f t="shared" si="35"/>
        <v>B</v>
      </c>
      <c r="AM112" s="155" t="str">
        <f t="shared" si="36"/>
        <v>Retired</v>
      </c>
      <c r="AN112" s="155" t="str">
        <f t="shared" si="37"/>
        <v>Retired</v>
      </c>
      <c r="AO112" s="155" t="str">
        <f t="shared" si="38"/>
        <v>Retired</v>
      </c>
      <c r="AP112" s="155" t="str">
        <f t="shared" si="39"/>
        <v>Retired</v>
      </c>
      <c r="AQ112" s="155" t="str">
        <f t="shared" si="40"/>
        <v>Retired</v>
      </c>
      <c r="AS112" s="175">
        <v>2020</v>
      </c>
      <c r="AT112" s="171">
        <f>IF(AL112="Retired",0,HLOOKUP(AL112,'Fixed - Labor'!$C$29:$E$37,'Scenario 6'!$H$24,FALSE)*$AK112)</f>
        <v>11974821.728118729</v>
      </c>
      <c r="AU112" s="171">
        <f>IF(AM112="Retired",0,HLOOKUP(AM112,'Fixed - Labor'!$C$29:$E$37,'Scenario 6'!$H$24,FALSE)*$AK112)</f>
        <v>0</v>
      </c>
      <c r="AV112" s="171">
        <f>IF(AN112="Retired",0,HLOOKUP(AN112,'Fixed - Labor'!$C$29:$E$37,'Scenario 6'!$H$24,FALSE)*$AK112)</f>
        <v>0</v>
      </c>
      <c r="AW112" s="171">
        <f>IF(AO112="Retired",0,HLOOKUP(AO112,'Fixed - Labor'!$C$29:$E$37,'Scenario 6'!$H$24,FALSE)*$AK112)</f>
        <v>0</v>
      </c>
      <c r="AX112" s="171">
        <f>IF(AP112="Retired",0,HLOOKUP(AP112,'Fixed - Labor'!$C$29:$E$37,'Scenario 6'!$H$24,FALSE)*$AK112)</f>
        <v>0</v>
      </c>
      <c r="AY112" s="171">
        <f>IF(AQ112="Retired",0,HLOOKUP(AQ112,'Fixed - Labor'!$C$29:$E$37,'Scenario 6'!$H$24,FALSE)*$AK112)</f>
        <v>0</v>
      </c>
      <c r="BA112" s="202"/>
      <c r="BB112" s="138"/>
      <c r="BC112" s="138"/>
      <c r="BD112" s="138"/>
      <c r="BE112" s="138"/>
      <c r="BF112" s="138"/>
      <c r="BG112" s="138"/>
      <c r="BI112" s="202"/>
      <c r="BJ112" s="138"/>
      <c r="BK112" s="138"/>
      <c r="BL112" s="138"/>
      <c r="BM112" s="138"/>
      <c r="BN112" s="138"/>
      <c r="BO112" s="138"/>
    </row>
    <row r="113" spans="1:67">
      <c r="A113" s="162"/>
      <c r="B113" s="162"/>
      <c r="C113" s="162"/>
      <c r="D113" s="162"/>
      <c r="E113" s="162"/>
      <c r="F113" s="162"/>
      <c r="G113" s="162"/>
      <c r="H113" s="175">
        <v>2021</v>
      </c>
      <c r="I113" s="171">
        <f t="shared" si="41"/>
        <v>17896680.80747664</v>
      </c>
      <c r="J113" s="171">
        <f t="shared" si="29"/>
        <v>0</v>
      </c>
      <c r="K113" s="171">
        <f t="shared" si="29"/>
        <v>0</v>
      </c>
      <c r="L113" s="171">
        <f t="shared" si="29"/>
        <v>0</v>
      </c>
      <c r="M113" s="171">
        <f t="shared" si="29"/>
        <v>0</v>
      </c>
      <c r="N113" s="171">
        <f t="shared" si="29"/>
        <v>0</v>
      </c>
      <c r="O113" s="162"/>
      <c r="P113" s="162"/>
      <c r="Q113" s="162"/>
      <c r="R113" s="162"/>
      <c r="S113" s="175">
        <v>2021</v>
      </c>
      <c r="T113" s="136">
        <f>HLOOKUP($S113,'Fixed - Labor'!$A$21:$AE$24,2,FALSE)</f>
        <v>6524775.6172650009</v>
      </c>
      <c r="U113" s="155" t="str">
        <f t="shared" si="42"/>
        <v>B</v>
      </c>
      <c r="V113" s="155" t="str">
        <f t="shared" si="30"/>
        <v>Retired</v>
      </c>
      <c r="W113" s="155" t="str">
        <f t="shared" si="31"/>
        <v>Retired</v>
      </c>
      <c r="X113" s="155" t="str">
        <f t="shared" si="32"/>
        <v>Retired</v>
      </c>
      <c r="Y113" s="155" t="str">
        <f t="shared" si="33"/>
        <v>Retired</v>
      </c>
      <c r="Z113" s="155" t="str">
        <f t="shared" si="34"/>
        <v>Retired</v>
      </c>
      <c r="AB113" s="175">
        <v>2021</v>
      </c>
      <c r="AC113" s="171">
        <f>IF(U113="Retired",0,HLOOKUP(U113,'Fixed - Labor'!$C$29:$E$37,'Scenario 6'!$H$24,FALSE)*$T113)</f>
        <v>5854004.2921256078</v>
      </c>
      <c r="AD113" s="171">
        <f>IF(V113="Retired",0,HLOOKUP(V113,'Fixed - Labor'!$C$29:$E$37,'Scenario 6'!$H$24,FALSE)*$T113)</f>
        <v>0</v>
      </c>
      <c r="AE113" s="171">
        <f>IF(W113="Retired",0,HLOOKUP(W113,'Fixed - Labor'!$C$29:$E$37,'Scenario 6'!$H$24,FALSE)*$T113)</f>
        <v>0</v>
      </c>
      <c r="AF113" s="171">
        <f>IF(X113="Retired",0,HLOOKUP(X113,'Fixed - Labor'!$C$29:$E$37,'Scenario 6'!$H$24,FALSE)*$T113)</f>
        <v>0</v>
      </c>
      <c r="AG113" s="171">
        <f>IF(Y113="Retired",0,HLOOKUP(Y113,'Fixed - Labor'!$C$29:$E$37,'Scenario 6'!$H$24,FALSE)*$T113)</f>
        <v>0</v>
      </c>
      <c r="AH113" s="171">
        <f>IF(Z113="Retired",0,HLOOKUP(Z113,'Fixed - Labor'!$C$29:$E$37,'Scenario 6'!$H$24,FALSE)*$T113)</f>
        <v>0</v>
      </c>
      <c r="AJ113" s="175">
        <v>2021</v>
      </c>
      <c r="AK113" s="171">
        <f>HLOOKUP($AJ113,'Fixed - Labor'!$A$21:$AE$24,3,FALSE)</f>
        <v>13422566.532735003</v>
      </c>
      <c r="AL113" s="155" t="str">
        <f t="shared" si="35"/>
        <v>B</v>
      </c>
      <c r="AM113" s="155" t="str">
        <f t="shared" si="36"/>
        <v>Retired</v>
      </c>
      <c r="AN113" s="155" t="str">
        <f t="shared" si="37"/>
        <v>Retired</v>
      </c>
      <c r="AO113" s="155" t="str">
        <f t="shared" si="38"/>
        <v>Retired</v>
      </c>
      <c r="AP113" s="155" t="str">
        <f t="shared" si="39"/>
        <v>Retired</v>
      </c>
      <c r="AQ113" s="155" t="str">
        <f t="shared" si="40"/>
        <v>Retired</v>
      </c>
      <c r="AS113" s="175">
        <v>2021</v>
      </c>
      <c r="AT113" s="171">
        <f>IF(AL113="Retired",0,HLOOKUP(AL113,'Fixed - Labor'!$C$29:$E$37,'Scenario 6'!$H$24,FALSE)*$AK113)</f>
        <v>12042676.515351031</v>
      </c>
      <c r="AU113" s="171">
        <f>IF(AM113="Retired",0,HLOOKUP(AM113,'Fixed - Labor'!$C$29:$E$37,'Scenario 6'!$H$24,FALSE)*$AK113)</f>
        <v>0</v>
      </c>
      <c r="AV113" s="171">
        <f>IF(AN113="Retired",0,HLOOKUP(AN113,'Fixed - Labor'!$C$29:$E$37,'Scenario 6'!$H$24,FALSE)*$AK113)</f>
        <v>0</v>
      </c>
      <c r="AW113" s="171">
        <f>IF(AO113="Retired",0,HLOOKUP(AO113,'Fixed - Labor'!$C$29:$E$37,'Scenario 6'!$H$24,FALSE)*$AK113)</f>
        <v>0</v>
      </c>
      <c r="AX113" s="171">
        <f>IF(AP113="Retired",0,HLOOKUP(AP113,'Fixed - Labor'!$C$29:$E$37,'Scenario 6'!$H$24,FALSE)*$AK113)</f>
        <v>0</v>
      </c>
      <c r="AY113" s="171">
        <f>IF(AQ113="Retired",0,HLOOKUP(AQ113,'Fixed - Labor'!$C$29:$E$37,'Scenario 6'!$H$24,FALSE)*$AK113)</f>
        <v>0</v>
      </c>
      <c r="BA113" s="202"/>
      <c r="BB113" s="138"/>
      <c r="BC113" s="138"/>
      <c r="BD113" s="138"/>
      <c r="BE113" s="138"/>
      <c r="BF113" s="138"/>
      <c r="BG113" s="138"/>
      <c r="BI113" s="202"/>
      <c r="BJ113" s="138"/>
      <c r="BK113" s="138"/>
      <c r="BL113" s="138"/>
      <c r="BM113" s="138"/>
      <c r="BN113" s="138"/>
      <c r="BO113" s="138"/>
    </row>
    <row r="114" spans="1:67">
      <c r="A114" s="162"/>
      <c r="B114" s="162"/>
      <c r="C114" s="162"/>
      <c r="D114" s="162"/>
      <c r="E114" s="162"/>
      <c r="F114" s="162"/>
      <c r="G114" s="162"/>
      <c r="H114" s="175">
        <v>2022</v>
      </c>
      <c r="I114" s="171">
        <f t="shared" si="41"/>
        <v>18254614.423626173</v>
      </c>
      <c r="J114" s="171">
        <f t="shared" si="29"/>
        <v>0</v>
      </c>
      <c r="K114" s="171">
        <f t="shared" si="29"/>
        <v>0</v>
      </c>
      <c r="L114" s="171">
        <f t="shared" si="29"/>
        <v>0</v>
      </c>
      <c r="M114" s="171">
        <f t="shared" si="29"/>
        <v>0</v>
      </c>
      <c r="N114" s="171">
        <f t="shared" si="29"/>
        <v>0</v>
      </c>
      <c r="O114" s="162"/>
      <c r="P114" s="162"/>
      <c r="Q114" s="162"/>
      <c r="R114" s="162"/>
      <c r="S114" s="175">
        <v>2022</v>
      </c>
      <c r="T114" s="136">
        <f>HLOOKUP($S114,'Fixed - Labor'!$A$21:$AE$24,2,FALSE)</f>
        <v>6655271.1296103019</v>
      </c>
      <c r="U114" s="155" t="str">
        <f t="shared" si="42"/>
        <v>B</v>
      </c>
      <c r="V114" s="155" t="str">
        <f t="shared" si="30"/>
        <v>Retired</v>
      </c>
      <c r="W114" s="155" t="str">
        <f t="shared" si="31"/>
        <v>Retired</v>
      </c>
      <c r="X114" s="155" t="str">
        <f t="shared" si="32"/>
        <v>Retired</v>
      </c>
      <c r="Y114" s="155" t="str">
        <f t="shared" si="33"/>
        <v>Retired</v>
      </c>
      <c r="Z114" s="155" t="str">
        <f t="shared" si="34"/>
        <v>Retired</v>
      </c>
      <c r="AB114" s="175">
        <v>2022</v>
      </c>
      <c r="AC114" s="171">
        <f>IF(U114="Retired",0,HLOOKUP(U114,'Fixed - Labor'!$C$29:$E$37,'Scenario 6'!$H$24,FALSE)*$T114)</f>
        <v>5971084.3779681213</v>
      </c>
      <c r="AD114" s="171">
        <f>IF(V114="Retired",0,HLOOKUP(V114,'Fixed - Labor'!$C$29:$E$37,'Scenario 6'!$H$24,FALSE)*$T114)</f>
        <v>0</v>
      </c>
      <c r="AE114" s="171">
        <f>IF(W114="Retired",0,HLOOKUP(W114,'Fixed - Labor'!$C$29:$E$37,'Scenario 6'!$H$24,FALSE)*$T114)</f>
        <v>0</v>
      </c>
      <c r="AF114" s="171">
        <f>IF(X114="Retired",0,HLOOKUP(X114,'Fixed - Labor'!$C$29:$E$37,'Scenario 6'!$H$24,FALSE)*$T114)</f>
        <v>0</v>
      </c>
      <c r="AG114" s="171">
        <f>IF(Y114="Retired",0,HLOOKUP(Y114,'Fixed - Labor'!$C$29:$E$37,'Scenario 6'!$H$24,FALSE)*$T114)</f>
        <v>0</v>
      </c>
      <c r="AH114" s="171">
        <f>IF(Z114="Retired",0,HLOOKUP(Z114,'Fixed - Labor'!$C$29:$E$37,'Scenario 6'!$H$24,FALSE)*$T114)</f>
        <v>0</v>
      </c>
      <c r="AJ114" s="175">
        <v>2022</v>
      </c>
      <c r="AK114" s="171">
        <f>HLOOKUP($AJ114,'Fixed - Labor'!$A$21:$AE$24,3,FALSE)</f>
        <v>13691017.863389704</v>
      </c>
      <c r="AL114" s="155" t="str">
        <f>IF($S114&gt;$J$14,"Retired",IF($L$14="","A",IF($S114&lt;$L$14,"A",IF(AND($S114&lt;=$J$14,$S114&lt;=$I$14),"B","C"))))</f>
        <v>B</v>
      </c>
      <c r="AM114" s="155" t="str">
        <f t="shared" si="36"/>
        <v>Retired</v>
      </c>
      <c r="AN114" s="155" t="str">
        <f t="shared" si="37"/>
        <v>Retired</v>
      </c>
      <c r="AO114" s="155" t="str">
        <f t="shared" si="38"/>
        <v>Retired</v>
      </c>
      <c r="AP114" s="155" t="str">
        <f t="shared" si="39"/>
        <v>Retired</v>
      </c>
      <c r="AQ114" s="155" t="str">
        <f t="shared" si="40"/>
        <v>Retired</v>
      </c>
      <c r="AS114" s="175">
        <v>2022</v>
      </c>
      <c r="AT114" s="171">
        <f>IF(AL114="Retired",0,HLOOKUP(AL114,'Fixed - Labor'!$C$29:$E$37,'Scenario 6'!$H$24,FALSE)*$AK114)</f>
        <v>12283530.045658052</v>
      </c>
      <c r="AU114" s="171">
        <f>IF(AM114="Retired",0,HLOOKUP(AM114,'Fixed - Labor'!$C$29:$E$37,'Scenario 6'!$H$24,FALSE)*$AK114)</f>
        <v>0</v>
      </c>
      <c r="AV114" s="171">
        <f>IF(AN114="Retired",0,HLOOKUP(AN114,'Fixed - Labor'!$C$29:$E$37,'Scenario 6'!$H$24,FALSE)*$AK114)</f>
        <v>0</v>
      </c>
      <c r="AW114" s="171">
        <f>IF(AO114="Retired",0,HLOOKUP(AO114,'Fixed - Labor'!$C$29:$E$37,'Scenario 6'!$H$24,FALSE)*$AK114)</f>
        <v>0</v>
      </c>
      <c r="AX114" s="171">
        <f>IF(AP114="Retired",0,HLOOKUP(AP114,'Fixed - Labor'!$C$29:$E$37,'Scenario 6'!$H$24,FALSE)*$AK114)</f>
        <v>0</v>
      </c>
      <c r="AY114" s="171">
        <f>IF(AQ114="Retired",0,HLOOKUP(AQ114,'Fixed - Labor'!$C$29:$E$37,'Scenario 6'!$H$24,FALSE)*$AK114)</f>
        <v>0</v>
      </c>
      <c r="BA114" s="202"/>
      <c r="BB114" s="138"/>
      <c r="BC114" s="138"/>
      <c r="BD114" s="138"/>
      <c r="BE114" s="138"/>
      <c r="BF114" s="138"/>
      <c r="BG114" s="138"/>
      <c r="BI114" s="202"/>
      <c r="BJ114" s="138"/>
      <c r="BK114" s="138"/>
      <c r="BL114" s="138"/>
      <c r="BM114" s="138"/>
      <c r="BN114" s="138"/>
      <c r="BO114" s="138"/>
    </row>
    <row r="115" spans="1:67">
      <c r="A115" s="162"/>
      <c r="B115" s="162"/>
      <c r="C115" s="162"/>
      <c r="D115" s="162"/>
      <c r="E115" s="162"/>
      <c r="F115" s="162"/>
      <c r="G115" s="162"/>
      <c r="H115" s="175">
        <v>2023</v>
      </c>
      <c r="I115" s="171">
        <f t="shared" si="41"/>
        <v>18619706.712098695</v>
      </c>
      <c r="J115" s="171">
        <f t="shared" si="29"/>
        <v>0</v>
      </c>
      <c r="K115" s="171">
        <f t="shared" si="29"/>
        <v>0</v>
      </c>
      <c r="L115" s="171">
        <f t="shared" si="29"/>
        <v>0</v>
      </c>
      <c r="M115" s="171">
        <f t="shared" si="29"/>
        <v>0</v>
      </c>
      <c r="N115" s="171">
        <f t="shared" si="29"/>
        <v>0</v>
      </c>
      <c r="O115" s="162"/>
      <c r="P115" s="162"/>
      <c r="Q115" s="162"/>
      <c r="R115" s="162"/>
      <c r="S115" s="175">
        <v>2023</v>
      </c>
      <c r="T115" s="136">
        <f>HLOOKUP($S115,'Fixed - Labor'!$A$21:$AE$24,2,FALSE)</f>
        <v>6788376.5522025069</v>
      </c>
      <c r="U115" s="155" t="str">
        <f t="shared" si="42"/>
        <v>B</v>
      </c>
      <c r="V115" s="155" t="str">
        <f t="shared" si="30"/>
        <v>Retired</v>
      </c>
      <c r="W115" s="155" t="str">
        <f t="shared" si="31"/>
        <v>Retired</v>
      </c>
      <c r="X115" s="155" t="str">
        <f t="shared" si="32"/>
        <v>Retired</v>
      </c>
      <c r="Y115" s="155" t="str">
        <f t="shared" si="33"/>
        <v>Retired</v>
      </c>
      <c r="Z115" s="155" t="str">
        <f t="shared" si="34"/>
        <v>Retired</v>
      </c>
      <c r="AB115" s="175">
        <v>2023</v>
      </c>
      <c r="AC115" s="171">
        <f>IF(U115="Retired",0,HLOOKUP(U115,'Fixed - Labor'!$C$29:$E$37,'Scenario 6'!$H$24,FALSE)*$T115)</f>
        <v>6090506.0655274829</v>
      </c>
      <c r="AD115" s="171">
        <f>IF(V115="Retired",0,HLOOKUP(V115,'Fixed - Labor'!$C$29:$E$37,'Scenario 6'!$H$24,FALSE)*$T115)</f>
        <v>0</v>
      </c>
      <c r="AE115" s="171">
        <f>IF(W115="Retired",0,HLOOKUP(W115,'Fixed - Labor'!$C$29:$E$37,'Scenario 6'!$H$24,FALSE)*$T115)</f>
        <v>0</v>
      </c>
      <c r="AF115" s="171">
        <f>IF(X115="Retired",0,HLOOKUP(X115,'Fixed - Labor'!$C$29:$E$37,'Scenario 6'!$H$24,FALSE)*$T115)</f>
        <v>0</v>
      </c>
      <c r="AG115" s="171">
        <f>IF(Y115="Retired",0,HLOOKUP(Y115,'Fixed - Labor'!$C$29:$E$37,'Scenario 6'!$H$24,FALSE)*$T115)</f>
        <v>0</v>
      </c>
      <c r="AH115" s="171">
        <f>IF(Z115="Retired",0,HLOOKUP(Z115,'Fixed - Labor'!$C$29:$E$37,'Scenario 6'!$H$24,FALSE)*$T115)</f>
        <v>0</v>
      </c>
      <c r="AJ115" s="175">
        <v>2023</v>
      </c>
      <c r="AK115" s="171">
        <f>HLOOKUP($AJ115,'Fixed - Labor'!$A$21:$AE$24,3,FALSE)</f>
        <v>13964838.220657496</v>
      </c>
      <c r="AL115" s="155" t="str">
        <f t="shared" ref="AL115:AL137" si="43">IF($S115&gt;$J$14,"Retired",IF($L$14="","A",IF($S115&lt;$L$14,"A",IF(AND($S115&lt;=$J$14,$S115&lt;=$I$14),"B","C"))))</f>
        <v>B</v>
      </c>
      <c r="AM115" s="155" t="str">
        <f t="shared" si="36"/>
        <v>Retired</v>
      </c>
      <c r="AN115" s="155" t="str">
        <f t="shared" si="37"/>
        <v>Retired</v>
      </c>
      <c r="AO115" s="155" t="str">
        <f t="shared" si="38"/>
        <v>Retired</v>
      </c>
      <c r="AP115" s="155" t="str">
        <f t="shared" si="39"/>
        <v>Retired</v>
      </c>
      <c r="AQ115" s="155" t="str">
        <f t="shared" si="40"/>
        <v>Retired</v>
      </c>
      <c r="AS115" s="175">
        <v>2023</v>
      </c>
      <c r="AT115" s="171">
        <f>IF(AL115="Retired",0,HLOOKUP(AL115,'Fixed - Labor'!$C$29:$E$37,'Scenario 6'!$H$24,FALSE)*$AK115)</f>
        <v>12529200.646571212</v>
      </c>
      <c r="AU115" s="171">
        <f>IF(AM115="Retired",0,HLOOKUP(AM115,'Fixed - Labor'!$C$29:$E$37,'Scenario 6'!$H$24,FALSE)*$AK115)</f>
        <v>0</v>
      </c>
      <c r="AV115" s="171">
        <f>IF(AN115="Retired",0,HLOOKUP(AN115,'Fixed - Labor'!$C$29:$E$37,'Scenario 6'!$H$24,FALSE)*$AK115)</f>
        <v>0</v>
      </c>
      <c r="AW115" s="171">
        <f>IF(AO115="Retired",0,HLOOKUP(AO115,'Fixed - Labor'!$C$29:$E$37,'Scenario 6'!$H$24,FALSE)*$AK115)</f>
        <v>0</v>
      </c>
      <c r="AX115" s="171">
        <f>IF(AP115="Retired",0,HLOOKUP(AP115,'Fixed - Labor'!$C$29:$E$37,'Scenario 6'!$H$24,FALSE)*$AK115)</f>
        <v>0</v>
      </c>
      <c r="AY115" s="171">
        <f>IF(AQ115="Retired",0,HLOOKUP(AQ115,'Fixed - Labor'!$C$29:$E$37,'Scenario 6'!$H$24,FALSE)*$AK115)</f>
        <v>0</v>
      </c>
      <c r="BA115" s="202"/>
      <c r="BB115" s="138"/>
      <c r="BC115" s="138"/>
      <c r="BD115" s="138"/>
      <c r="BE115" s="138"/>
      <c r="BF115" s="138"/>
      <c r="BG115" s="138"/>
      <c r="BI115" s="202"/>
      <c r="BJ115" s="138"/>
      <c r="BK115" s="138"/>
      <c r="BL115" s="138"/>
      <c r="BM115" s="138"/>
      <c r="BN115" s="138"/>
      <c r="BO115" s="138"/>
    </row>
    <row r="116" spans="1:67">
      <c r="A116" s="162"/>
      <c r="B116" s="162"/>
      <c r="C116" s="162"/>
      <c r="D116" s="162"/>
      <c r="E116" s="162"/>
      <c r="F116" s="162"/>
      <c r="G116" s="162"/>
      <c r="H116" s="175">
        <v>2024</v>
      </c>
      <c r="I116" s="171">
        <f t="shared" si="41"/>
        <v>18992100.846340671</v>
      </c>
      <c r="J116" s="171">
        <f t="shared" si="29"/>
        <v>0</v>
      </c>
      <c r="K116" s="171">
        <f t="shared" si="29"/>
        <v>0</v>
      </c>
      <c r="L116" s="171">
        <f t="shared" si="29"/>
        <v>0</v>
      </c>
      <c r="M116" s="171">
        <f t="shared" si="29"/>
        <v>0</v>
      </c>
      <c r="N116" s="171">
        <f t="shared" si="29"/>
        <v>0</v>
      </c>
      <c r="O116" s="162"/>
      <c r="P116" s="162"/>
      <c r="Q116" s="162"/>
      <c r="R116" s="162"/>
      <c r="S116" s="175">
        <v>2024</v>
      </c>
      <c r="T116" s="136">
        <f>HLOOKUP($S116,'Fixed - Labor'!$A$21:$AE$24,2,FALSE)</f>
        <v>6924144.083246558</v>
      </c>
      <c r="U116" s="155" t="str">
        <f t="shared" si="42"/>
        <v>B</v>
      </c>
      <c r="V116" s="155" t="str">
        <f t="shared" si="30"/>
        <v>Retired</v>
      </c>
      <c r="W116" s="155" t="str">
        <f t="shared" si="31"/>
        <v>Retired</v>
      </c>
      <c r="X116" s="155" t="str">
        <f t="shared" si="32"/>
        <v>Retired</v>
      </c>
      <c r="Y116" s="155" t="str">
        <f t="shared" si="33"/>
        <v>Retired</v>
      </c>
      <c r="Z116" s="155" t="str">
        <f t="shared" si="34"/>
        <v>Retired</v>
      </c>
      <c r="AB116" s="175">
        <v>2024</v>
      </c>
      <c r="AC116" s="171">
        <f>IF(U116="Retired",0,HLOOKUP(U116,'Fixed - Labor'!$C$29:$E$37,'Scenario 6'!$H$24,FALSE)*$T116)</f>
        <v>6212316.1868380336</v>
      </c>
      <c r="AD116" s="171">
        <f>IF(V116="Retired",0,HLOOKUP(V116,'Fixed - Labor'!$C$29:$E$37,'Scenario 6'!$H$24,FALSE)*$T116)</f>
        <v>0</v>
      </c>
      <c r="AE116" s="171">
        <f>IF(W116="Retired",0,HLOOKUP(W116,'Fixed - Labor'!$C$29:$E$37,'Scenario 6'!$H$24,FALSE)*$T116)</f>
        <v>0</v>
      </c>
      <c r="AF116" s="171">
        <f>IF(X116="Retired",0,HLOOKUP(X116,'Fixed - Labor'!$C$29:$E$37,'Scenario 6'!$H$24,FALSE)*$T116)</f>
        <v>0</v>
      </c>
      <c r="AG116" s="171">
        <f>IF(Y116="Retired",0,HLOOKUP(Y116,'Fixed - Labor'!$C$29:$E$37,'Scenario 6'!$H$24,FALSE)*$T116)</f>
        <v>0</v>
      </c>
      <c r="AH116" s="171">
        <f>IF(Z116="Retired",0,HLOOKUP(Z116,'Fixed - Labor'!$C$29:$E$37,'Scenario 6'!$H$24,FALSE)*$T116)</f>
        <v>0</v>
      </c>
      <c r="AJ116" s="175">
        <v>2024</v>
      </c>
      <c r="AK116" s="171">
        <f>HLOOKUP($AJ116,'Fixed - Labor'!$A$21:$AE$24,3,FALSE)</f>
        <v>14244134.985070648</v>
      </c>
      <c r="AL116" s="155" t="str">
        <f t="shared" si="43"/>
        <v>B</v>
      </c>
      <c r="AM116" s="155" t="str">
        <f t="shared" si="36"/>
        <v>Retired</v>
      </c>
      <c r="AN116" s="155" t="str">
        <f t="shared" si="37"/>
        <v>Retired</v>
      </c>
      <c r="AO116" s="155" t="str">
        <f t="shared" si="38"/>
        <v>Retired</v>
      </c>
      <c r="AP116" s="155" t="str">
        <f t="shared" si="39"/>
        <v>Retired</v>
      </c>
      <c r="AQ116" s="155" t="str">
        <f t="shared" si="40"/>
        <v>Retired</v>
      </c>
      <c r="AS116" s="175">
        <v>2024</v>
      </c>
      <c r="AT116" s="171">
        <f>IF(AL116="Retired",0,HLOOKUP(AL116,'Fixed - Labor'!$C$29:$E$37,'Scenario 6'!$H$24,FALSE)*$AK116)</f>
        <v>12779784.659502637</v>
      </c>
      <c r="AU116" s="171">
        <f>IF(AM116="Retired",0,HLOOKUP(AM116,'Fixed - Labor'!$C$29:$E$37,'Scenario 6'!$H$24,FALSE)*$AK116)</f>
        <v>0</v>
      </c>
      <c r="AV116" s="171">
        <f>IF(AN116="Retired",0,HLOOKUP(AN116,'Fixed - Labor'!$C$29:$E$37,'Scenario 6'!$H$24,FALSE)*$AK116)</f>
        <v>0</v>
      </c>
      <c r="AW116" s="171">
        <f>IF(AO116="Retired",0,HLOOKUP(AO116,'Fixed - Labor'!$C$29:$E$37,'Scenario 6'!$H$24,FALSE)*$AK116)</f>
        <v>0</v>
      </c>
      <c r="AX116" s="171">
        <f>IF(AP116="Retired",0,HLOOKUP(AP116,'Fixed - Labor'!$C$29:$E$37,'Scenario 6'!$H$24,FALSE)*$AK116)</f>
        <v>0</v>
      </c>
      <c r="AY116" s="171">
        <f>IF(AQ116="Retired",0,HLOOKUP(AQ116,'Fixed - Labor'!$C$29:$E$37,'Scenario 6'!$H$24,FALSE)*$AK116)</f>
        <v>0</v>
      </c>
      <c r="BA116" s="202"/>
      <c r="BB116" s="138"/>
      <c r="BC116" s="138"/>
      <c r="BD116" s="138"/>
      <c r="BE116" s="138"/>
      <c r="BF116" s="138"/>
      <c r="BG116" s="138"/>
      <c r="BI116" s="202"/>
      <c r="BJ116" s="138"/>
      <c r="BK116" s="138"/>
      <c r="BL116" s="138"/>
      <c r="BM116" s="138"/>
      <c r="BN116" s="138"/>
      <c r="BO116" s="138"/>
    </row>
    <row r="117" spans="1:67">
      <c r="A117" s="162"/>
      <c r="B117" s="162"/>
      <c r="C117" s="162"/>
      <c r="D117" s="162"/>
      <c r="E117" s="162"/>
      <c r="F117" s="162"/>
      <c r="G117" s="162"/>
      <c r="H117" s="175">
        <v>2025</v>
      </c>
      <c r="I117" s="171">
        <f t="shared" si="41"/>
        <v>19371942.863267478</v>
      </c>
      <c r="J117" s="171">
        <f t="shared" si="29"/>
        <v>0</v>
      </c>
      <c r="K117" s="171">
        <f t="shared" si="29"/>
        <v>0</v>
      </c>
      <c r="L117" s="171">
        <f t="shared" si="29"/>
        <v>0</v>
      </c>
      <c r="M117" s="171">
        <f t="shared" si="29"/>
        <v>0</v>
      </c>
      <c r="N117" s="171">
        <f t="shared" si="29"/>
        <v>0</v>
      </c>
      <c r="O117" s="162"/>
      <c r="P117" s="162"/>
      <c r="Q117" s="162"/>
      <c r="R117" s="162"/>
      <c r="S117" s="175">
        <v>2025</v>
      </c>
      <c r="T117" s="136">
        <f>HLOOKUP($S117,'Fixed - Labor'!$A$21:$AE$24,2,FALSE)</f>
        <v>7062626.964911487</v>
      </c>
      <c r="U117" s="155" t="str">
        <f t="shared" si="42"/>
        <v>B</v>
      </c>
      <c r="V117" s="155" t="str">
        <f t="shared" si="30"/>
        <v>Retired</v>
      </c>
      <c r="W117" s="155" t="str">
        <f t="shared" si="31"/>
        <v>Retired</v>
      </c>
      <c r="X117" s="155" t="str">
        <f t="shared" si="32"/>
        <v>Retired</v>
      </c>
      <c r="Y117" s="155" t="str">
        <f t="shared" si="33"/>
        <v>Retired</v>
      </c>
      <c r="Z117" s="155" t="str">
        <f t="shared" si="34"/>
        <v>Retired</v>
      </c>
      <c r="AB117" s="175">
        <v>2025</v>
      </c>
      <c r="AC117" s="171">
        <f>IF(U117="Retired",0,HLOOKUP(U117,'Fixed - Labor'!$C$29:$E$37,'Scenario 6'!$H$24,FALSE)*$T117)</f>
        <v>6336562.5105747916</v>
      </c>
      <c r="AD117" s="171">
        <f>IF(V117="Retired",0,HLOOKUP(V117,'Fixed - Labor'!$C$29:$E$37,'Scenario 6'!$H$24,FALSE)*$T117)</f>
        <v>0</v>
      </c>
      <c r="AE117" s="171">
        <f>IF(W117="Retired",0,HLOOKUP(W117,'Fixed - Labor'!$C$29:$E$37,'Scenario 6'!$H$24,FALSE)*$T117)</f>
        <v>0</v>
      </c>
      <c r="AF117" s="171">
        <f>IF(X117="Retired",0,HLOOKUP(X117,'Fixed - Labor'!$C$29:$E$37,'Scenario 6'!$H$24,FALSE)*$T117)</f>
        <v>0</v>
      </c>
      <c r="AG117" s="171">
        <f>IF(Y117="Retired",0,HLOOKUP(Y117,'Fixed - Labor'!$C$29:$E$37,'Scenario 6'!$H$24,FALSE)*$T117)</f>
        <v>0</v>
      </c>
      <c r="AH117" s="171">
        <f>IF(Z117="Retired",0,HLOOKUP(Z117,'Fixed - Labor'!$C$29:$E$37,'Scenario 6'!$H$24,FALSE)*$T117)</f>
        <v>0</v>
      </c>
      <c r="AJ117" s="175">
        <v>2025</v>
      </c>
      <c r="AK117" s="171">
        <f>HLOOKUP($AJ117,'Fixed - Labor'!$A$21:$AE$24,3,FALSE)</f>
        <v>14529017.684772057</v>
      </c>
      <c r="AL117" s="155" t="str">
        <f t="shared" si="43"/>
        <v>B</v>
      </c>
      <c r="AM117" s="155" t="str">
        <f t="shared" si="36"/>
        <v>Retired</v>
      </c>
      <c r="AN117" s="155" t="str">
        <f t="shared" si="37"/>
        <v>Retired</v>
      </c>
      <c r="AO117" s="155" t="str">
        <f t="shared" si="38"/>
        <v>Retired</v>
      </c>
      <c r="AP117" s="155" t="str">
        <f t="shared" si="39"/>
        <v>Retired</v>
      </c>
      <c r="AQ117" s="155" t="str">
        <f t="shared" si="40"/>
        <v>Retired</v>
      </c>
      <c r="AS117" s="175">
        <v>2025</v>
      </c>
      <c r="AT117" s="171">
        <f>IF(AL117="Retired",0,HLOOKUP(AL117,'Fixed - Labor'!$C$29:$E$37,'Scenario 6'!$H$24,FALSE)*$AK117)</f>
        <v>13035380.352692686</v>
      </c>
      <c r="AU117" s="171">
        <f>IF(AM117="Retired",0,HLOOKUP(AM117,'Fixed - Labor'!$C$29:$E$37,'Scenario 6'!$H$24,FALSE)*$AK117)</f>
        <v>0</v>
      </c>
      <c r="AV117" s="171">
        <f>IF(AN117="Retired",0,HLOOKUP(AN117,'Fixed - Labor'!$C$29:$E$37,'Scenario 6'!$H$24,FALSE)*$AK117)</f>
        <v>0</v>
      </c>
      <c r="AW117" s="171">
        <f>IF(AO117="Retired",0,HLOOKUP(AO117,'Fixed - Labor'!$C$29:$E$37,'Scenario 6'!$H$24,FALSE)*$AK117)</f>
        <v>0</v>
      </c>
      <c r="AX117" s="171">
        <f>IF(AP117="Retired",0,HLOOKUP(AP117,'Fixed - Labor'!$C$29:$E$37,'Scenario 6'!$H$24,FALSE)*$AK117)</f>
        <v>0</v>
      </c>
      <c r="AY117" s="171">
        <f>IF(AQ117="Retired",0,HLOOKUP(AQ117,'Fixed - Labor'!$C$29:$E$37,'Scenario 6'!$H$24,FALSE)*$AK117)</f>
        <v>0</v>
      </c>
      <c r="BA117" s="202"/>
      <c r="BB117" s="138"/>
      <c r="BC117" s="138"/>
      <c r="BD117" s="138"/>
      <c r="BE117" s="138"/>
      <c r="BF117" s="138"/>
      <c r="BG117" s="138"/>
      <c r="BI117" s="202"/>
      <c r="BJ117" s="138"/>
      <c r="BK117" s="138"/>
      <c r="BL117" s="138"/>
      <c r="BM117" s="138"/>
      <c r="BN117" s="138"/>
      <c r="BO117" s="138"/>
    </row>
    <row r="118" spans="1:67">
      <c r="A118" s="162"/>
      <c r="B118" s="162"/>
      <c r="C118" s="162"/>
      <c r="D118" s="162"/>
      <c r="E118" s="162"/>
      <c r="F118" s="162"/>
      <c r="G118" s="162"/>
      <c r="H118" s="175">
        <v>2026</v>
      </c>
      <c r="I118" s="171">
        <f t="shared" si="41"/>
        <v>19759381.720532831</v>
      </c>
      <c r="J118" s="171">
        <f t="shared" si="29"/>
        <v>0</v>
      </c>
      <c r="K118" s="171">
        <f t="shared" si="29"/>
        <v>0</v>
      </c>
      <c r="L118" s="171">
        <f t="shared" si="29"/>
        <v>0</v>
      </c>
      <c r="M118" s="171">
        <f t="shared" si="29"/>
        <v>0</v>
      </c>
      <c r="N118" s="171">
        <f t="shared" si="29"/>
        <v>0</v>
      </c>
      <c r="O118" s="162"/>
      <c r="P118" s="162"/>
      <c r="Q118" s="162"/>
      <c r="R118" s="162"/>
      <c r="S118" s="175">
        <v>2026</v>
      </c>
      <c r="T118" s="136">
        <f>HLOOKUP($S118,'Fixed - Labor'!$A$21:$AE$24,2,FALSE)</f>
        <v>7203879.5042097177</v>
      </c>
      <c r="U118" s="155" t="str">
        <f t="shared" si="42"/>
        <v>B</v>
      </c>
      <c r="V118" s="155" t="str">
        <f t="shared" si="30"/>
        <v>Retired</v>
      </c>
      <c r="W118" s="155" t="str">
        <f t="shared" si="31"/>
        <v>Retired</v>
      </c>
      <c r="X118" s="155" t="str">
        <f t="shared" si="32"/>
        <v>Retired</v>
      </c>
      <c r="Y118" s="155" t="str">
        <f t="shared" si="33"/>
        <v>Retired</v>
      </c>
      <c r="Z118" s="155" t="str">
        <f t="shared" si="34"/>
        <v>Retired</v>
      </c>
      <c r="AB118" s="175">
        <v>2026</v>
      </c>
      <c r="AC118" s="171">
        <f>IF(U118="Retired",0,HLOOKUP(U118,'Fixed - Labor'!$C$29:$E$37,'Scenario 6'!$H$24,FALSE)*$T118)</f>
        <v>6463293.7607862884</v>
      </c>
      <c r="AD118" s="171">
        <f>IF(V118="Retired",0,HLOOKUP(V118,'Fixed - Labor'!$C$29:$E$37,'Scenario 6'!$H$24,FALSE)*$T118)</f>
        <v>0</v>
      </c>
      <c r="AE118" s="171">
        <f>IF(W118="Retired",0,HLOOKUP(W118,'Fixed - Labor'!$C$29:$E$37,'Scenario 6'!$H$24,FALSE)*$T118)</f>
        <v>0</v>
      </c>
      <c r="AF118" s="171">
        <f>IF(X118="Retired",0,HLOOKUP(X118,'Fixed - Labor'!$C$29:$E$37,'Scenario 6'!$H$24,FALSE)*$T118)</f>
        <v>0</v>
      </c>
      <c r="AG118" s="171">
        <f>IF(Y118="Retired",0,HLOOKUP(Y118,'Fixed - Labor'!$C$29:$E$37,'Scenario 6'!$H$24,FALSE)*$T118)</f>
        <v>0</v>
      </c>
      <c r="AH118" s="171">
        <f>IF(Z118="Retired",0,HLOOKUP(Z118,'Fixed - Labor'!$C$29:$E$37,'Scenario 6'!$H$24,FALSE)*$T118)</f>
        <v>0</v>
      </c>
      <c r="AJ118" s="175">
        <v>2026</v>
      </c>
      <c r="AK118" s="171">
        <f>HLOOKUP($AJ118,'Fixed - Labor'!$A$21:$AE$24,3,FALSE)</f>
        <v>14819598.0384675</v>
      </c>
      <c r="AL118" s="155" t="str">
        <f t="shared" si="43"/>
        <v>B</v>
      </c>
      <c r="AM118" s="155" t="str">
        <f t="shared" si="36"/>
        <v>Retired</v>
      </c>
      <c r="AN118" s="155" t="str">
        <f t="shared" si="37"/>
        <v>Retired</v>
      </c>
      <c r="AO118" s="155" t="str">
        <f t="shared" si="38"/>
        <v>Retired</v>
      </c>
      <c r="AP118" s="155" t="str">
        <f t="shared" si="39"/>
        <v>Retired</v>
      </c>
      <c r="AQ118" s="155" t="str">
        <f t="shared" si="40"/>
        <v>Retired</v>
      </c>
      <c r="AS118" s="175">
        <v>2026</v>
      </c>
      <c r="AT118" s="171">
        <f>IF(AL118="Retired",0,HLOOKUP(AL118,'Fixed - Labor'!$C$29:$E$37,'Scenario 6'!$H$24,FALSE)*$AK118)</f>
        <v>13296087.959746541</v>
      </c>
      <c r="AU118" s="171">
        <f>IF(AM118="Retired",0,HLOOKUP(AM118,'Fixed - Labor'!$C$29:$E$37,'Scenario 6'!$H$24,FALSE)*$AK118)</f>
        <v>0</v>
      </c>
      <c r="AV118" s="171">
        <f>IF(AN118="Retired",0,HLOOKUP(AN118,'Fixed - Labor'!$C$29:$E$37,'Scenario 6'!$H$24,FALSE)*$AK118)</f>
        <v>0</v>
      </c>
      <c r="AW118" s="171">
        <f>IF(AO118="Retired",0,HLOOKUP(AO118,'Fixed - Labor'!$C$29:$E$37,'Scenario 6'!$H$24,FALSE)*$AK118)</f>
        <v>0</v>
      </c>
      <c r="AX118" s="171">
        <f>IF(AP118="Retired",0,HLOOKUP(AP118,'Fixed - Labor'!$C$29:$E$37,'Scenario 6'!$H$24,FALSE)*$AK118)</f>
        <v>0</v>
      </c>
      <c r="AY118" s="171">
        <f>IF(AQ118="Retired",0,HLOOKUP(AQ118,'Fixed - Labor'!$C$29:$E$37,'Scenario 6'!$H$24,FALSE)*$AK118)</f>
        <v>0</v>
      </c>
      <c r="BA118" s="202"/>
      <c r="BB118" s="138"/>
      <c r="BC118" s="138"/>
      <c r="BD118" s="138"/>
      <c r="BE118" s="138"/>
      <c r="BF118" s="138"/>
      <c r="BG118" s="138"/>
      <c r="BI118" s="202"/>
      <c r="BJ118" s="138"/>
      <c r="BK118" s="138"/>
      <c r="BL118" s="138"/>
      <c r="BM118" s="138"/>
      <c r="BN118" s="138"/>
      <c r="BO118" s="138"/>
    </row>
    <row r="119" spans="1:67">
      <c r="A119" s="162"/>
      <c r="B119" s="162"/>
      <c r="C119" s="162"/>
      <c r="D119" s="162"/>
      <c r="E119" s="162"/>
      <c r="F119" s="162"/>
      <c r="G119" s="162"/>
      <c r="H119" s="175">
        <v>2027</v>
      </c>
      <c r="I119" s="171">
        <f t="shared" si="41"/>
        <v>11336992.499427639</v>
      </c>
      <c r="J119" s="171">
        <f t="shared" si="29"/>
        <v>0</v>
      </c>
      <c r="K119" s="171">
        <f t="shared" si="29"/>
        <v>0</v>
      </c>
      <c r="L119" s="171">
        <f t="shared" si="29"/>
        <v>0</v>
      </c>
      <c r="M119" s="171">
        <f t="shared" si="29"/>
        <v>0</v>
      </c>
      <c r="N119" s="171">
        <f t="shared" si="29"/>
        <v>0</v>
      </c>
      <c r="O119" s="162"/>
      <c r="P119" s="162"/>
      <c r="Q119" s="162"/>
      <c r="R119" s="162"/>
      <c r="S119" s="175">
        <v>2027</v>
      </c>
      <c r="T119" s="136">
        <f>HLOOKUP($S119,'Fixed - Labor'!$A$21:$AE$24,2,FALSE)</f>
        <v>7347957.0942939129</v>
      </c>
      <c r="U119" s="155" t="str">
        <f t="shared" si="42"/>
        <v>Retired</v>
      </c>
      <c r="V119" s="155" t="str">
        <f t="shared" si="30"/>
        <v>Retired</v>
      </c>
      <c r="W119" s="155" t="str">
        <f t="shared" si="31"/>
        <v>Retired</v>
      </c>
      <c r="X119" s="155" t="str">
        <f t="shared" si="32"/>
        <v>Retired</v>
      </c>
      <c r="Y119" s="155" t="str">
        <f t="shared" si="33"/>
        <v>Retired</v>
      </c>
      <c r="Z119" s="155" t="str">
        <f t="shared" si="34"/>
        <v>Retired</v>
      </c>
      <c r="AB119" s="175">
        <v>2027</v>
      </c>
      <c r="AC119" s="171">
        <f>IF(U119="Retired",0,HLOOKUP(U119,'Fixed - Labor'!$C$29:$E$37,'Scenario 6'!$H$24,FALSE)*$T119)</f>
        <v>0</v>
      </c>
      <c r="AD119" s="171">
        <f>IF(V119="Retired",0,HLOOKUP(V119,'Fixed - Labor'!$C$29:$E$37,'Scenario 6'!$H$24,FALSE)*$T119)</f>
        <v>0</v>
      </c>
      <c r="AE119" s="171">
        <f>IF(W119="Retired",0,HLOOKUP(W119,'Fixed - Labor'!$C$29:$E$37,'Scenario 6'!$H$24,FALSE)*$T119)</f>
        <v>0</v>
      </c>
      <c r="AF119" s="171">
        <f>IF(X119="Retired",0,HLOOKUP(X119,'Fixed - Labor'!$C$29:$E$37,'Scenario 6'!$H$24,FALSE)*$T119)</f>
        <v>0</v>
      </c>
      <c r="AG119" s="171">
        <f>IF(Y119="Retired",0,HLOOKUP(Y119,'Fixed - Labor'!$C$29:$E$37,'Scenario 6'!$H$24,FALSE)*$T119)</f>
        <v>0</v>
      </c>
      <c r="AH119" s="171">
        <f>IF(Z119="Retired",0,HLOOKUP(Z119,'Fixed - Labor'!$C$29:$E$37,'Scenario 6'!$H$24,FALSE)*$T119)</f>
        <v>0</v>
      </c>
      <c r="AJ119" s="175">
        <v>2027</v>
      </c>
      <c r="AK119" s="171">
        <f>HLOOKUP($AJ119,'Fixed - Labor'!$A$21:$AE$24,3,FALSE)</f>
        <v>15115989.999236852</v>
      </c>
      <c r="AL119" s="155" t="str">
        <f t="shared" si="43"/>
        <v>C</v>
      </c>
      <c r="AM119" s="155" t="str">
        <f t="shared" si="36"/>
        <v>Retired</v>
      </c>
      <c r="AN119" s="155" t="str">
        <f t="shared" si="37"/>
        <v>Retired</v>
      </c>
      <c r="AO119" s="155" t="str">
        <f t="shared" si="38"/>
        <v>Retired</v>
      </c>
      <c r="AP119" s="155" t="str">
        <f t="shared" si="39"/>
        <v>Retired</v>
      </c>
      <c r="AQ119" s="155" t="str">
        <f t="shared" si="40"/>
        <v>Retired</v>
      </c>
      <c r="AS119" s="175">
        <v>2027</v>
      </c>
      <c r="AT119" s="171">
        <f>IF(AL119="Retired",0,HLOOKUP(AL119,'Fixed - Labor'!$C$29:$E$37,'Scenario 6'!$H$24,FALSE)*$AK119)</f>
        <v>11336992.499427639</v>
      </c>
      <c r="AU119" s="171">
        <f>IF(AM119="Retired",0,HLOOKUP(AM119,'Fixed - Labor'!$C$29:$E$37,'Scenario 6'!$H$24,FALSE)*$AK119)</f>
        <v>0</v>
      </c>
      <c r="AV119" s="171">
        <f>IF(AN119="Retired",0,HLOOKUP(AN119,'Fixed - Labor'!$C$29:$E$37,'Scenario 6'!$H$24,FALSE)*$AK119)</f>
        <v>0</v>
      </c>
      <c r="AW119" s="171">
        <f>IF(AO119="Retired",0,HLOOKUP(AO119,'Fixed - Labor'!$C$29:$E$37,'Scenario 6'!$H$24,FALSE)*$AK119)</f>
        <v>0</v>
      </c>
      <c r="AX119" s="171">
        <f>IF(AP119="Retired",0,HLOOKUP(AP119,'Fixed - Labor'!$C$29:$E$37,'Scenario 6'!$H$24,FALSE)*$AK119)</f>
        <v>0</v>
      </c>
      <c r="AY119" s="171">
        <f>IF(AQ119="Retired",0,HLOOKUP(AQ119,'Fixed - Labor'!$C$29:$E$37,'Scenario 6'!$H$24,FALSE)*$AK119)</f>
        <v>0</v>
      </c>
      <c r="BA119" s="202"/>
      <c r="BB119" s="138"/>
      <c r="BC119" s="138"/>
      <c r="BD119" s="138"/>
      <c r="BE119" s="138"/>
      <c r="BF119" s="138"/>
      <c r="BG119" s="138"/>
      <c r="BI119" s="202"/>
      <c r="BJ119" s="138"/>
      <c r="BK119" s="138"/>
      <c r="BL119" s="138"/>
      <c r="BM119" s="138"/>
      <c r="BN119" s="138"/>
      <c r="BO119" s="138"/>
    </row>
    <row r="120" spans="1:67">
      <c r="A120" s="162"/>
      <c r="B120" s="162"/>
      <c r="C120" s="162"/>
      <c r="D120" s="162"/>
      <c r="E120" s="162"/>
      <c r="F120" s="162"/>
      <c r="G120" s="162"/>
      <c r="H120" s="175">
        <v>2028</v>
      </c>
      <c r="I120" s="171">
        <f t="shared" si="41"/>
        <v>11563732.349416191</v>
      </c>
      <c r="J120" s="171">
        <f t="shared" si="29"/>
        <v>0</v>
      </c>
      <c r="K120" s="171">
        <f t="shared" si="29"/>
        <v>0</v>
      </c>
      <c r="L120" s="171">
        <f t="shared" si="29"/>
        <v>0</v>
      </c>
      <c r="M120" s="171">
        <f t="shared" si="29"/>
        <v>0</v>
      </c>
      <c r="N120" s="171">
        <f t="shared" si="29"/>
        <v>0</v>
      </c>
      <c r="O120" s="162"/>
      <c r="P120" s="162"/>
      <c r="Q120" s="162"/>
      <c r="R120" s="162"/>
      <c r="S120" s="175">
        <v>2028</v>
      </c>
      <c r="T120" s="136">
        <f>HLOOKUP($S120,'Fixed - Labor'!$A$21:$AE$24,2,FALSE)</f>
        <v>7494916.2361797905</v>
      </c>
      <c r="U120" s="155" t="str">
        <f t="shared" si="42"/>
        <v>Retired</v>
      </c>
      <c r="V120" s="155" t="str">
        <f t="shared" si="30"/>
        <v>Retired</v>
      </c>
      <c r="W120" s="155" t="str">
        <f t="shared" si="31"/>
        <v>Retired</v>
      </c>
      <c r="X120" s="155" t="str">
        <f t="shared" si="32"/>
        <v>Retired</v>
      </c>
      <c r="Y120" s="155" t="str">
        <f t="shared" si="33"/>
        <v>Retired</v>
      </c>
      <c r="Z120" s="155" t="str">
        <f t="shared" si="34"/>
        <v>Retired</v>
      </c>
      <c r="AB120" s="175">
        <v>2028</v>
      </c>
      <c r="AC120" s="171">
        <f>IF(U120="Retired",0,HLOOKUP(U120,'Fixed - Labor'!$C$29:$E$37,'Scenario 6'!$H$24,FALSE)*$T120)</f>
        <v>0</v>
      </c>
      <c r="AD120" s="171">
        <f>IF(V120="Retired",0,HLOOKUP(V120,'Fixed - Labor'!$C$29:$E$37,'Scenario 6'!$H$24,FALSE)*$T120)</f>
        <v>0</v>
      </c>
      <c r="AE120" s="171">
        <f>IF(W120="Retired",0,HLOOKUP(W120,'Fixed - Labor'!$C$29:$E$37,'Scenario 6'!$H$24,FALSE)*$T120)</f>
        <v>0</v>
      </c>
      <c r="AF120" s="171">
        <f>IF(X120="Retired",0,HLOOKUP(X120,'Fixed - Labor'!$C$29:$E$37,'Scenario 6'!$H$24,FALSE)*$T120)</f>
        <v>0</v>
      </c>
      <c r="AG120" s="171">
        <f>IF(Y120="Retired",0,HLOOKUP(Y120,'Fixed - Labor'!$C$29:$E$37,'Scenario 6'!$H$24,FALSE)*$T120)</f>
        <v>0</v>
      </c>
      <c r="AH120" s="171">
        <f>IF(Z120="Retired",0,HLOOKUP(Z120,'Fixed - Labor'!$C$29:$E$37,'Scenario 6'!$H$24,FALSE)*$T120)</f>
        <v>0</v>
      </c>
      <c r="AJ120" s="175">
        <v>2028</v>
      </c>
      <c r="AK120" s="171">
        <f>HLOOKUP($AJ120,'Fixed - Labor'!$A$21:$AE$24,3,FALSE)</f>
        <v>15418309.799221588</v>
      </c>
      <c r="AL120" s="155" t="str">
        <f t="shared" si="43"/>
        <v>C</v>
      </c>
      <c r="AM120" s="155" t="str">
        <f t="shared" si="36"/>
        <v>Retired</v>
      </c>
      <c r="AN120" s="155" t="str">
        <f t="shared" si="37"/>
        <v>Retired</v>
      </c>
      <c r="AO120" s="155" t="str">
        <f t="shared" si="38"/>
        <v>Retired</v>
      </c>
      <c r="AP120" s="155" t="str">
        <f t="shared" si="39"/>
        <v>Retired</v>
      </c>
      <c r="AQ120" s="155" t="str">
        <f t="shared" si="40"/>
        <v>Retired</v>
      </c>
      <c r="AS120" s="175">
        <v>2028</v>
      </c>
      <c r="AT120" s="171">
        <f>IF(AL120="Retired",0,HLOOKUP(AL120,'Fixed - Labor'!$C$29:$E$37,'Scenario 6'!$H$24,FALSE)*$AK120)</f>
        <v>11563732.349416191</v>
      </c>
      <c r="AU120" s="171">
        <f>IF(AM120="Retired",0,HLOOKUP(AM120,'Fixed - Labor'!$C$29:$E$37,'Scenario 6'!$H$24,FALSE)*$AK120)</f>
        <v>0</v>
      </c>
      <c r="AV120" s="171">
        <f>IF(AN120="Retired",0,HLOOKUP(AN120,'Fixed - Labor'!$C$29:$E$37,'Scenario 6'!$H$24,FALSE)*$AK120)</f>
        <v>0</v>
      </c>
      <c r="AW120" s="171">
        <f>IF(AO120="Retired",0,HLOOKUP(AO120,'Fixed - Labor'!$C$29:$E$37,'Scenario 6'!$H$24,FALSE)*$AK120)</f>
        <v>0</v>
      </c>
      <c r="AX120" s="171">
        <f>IF(AP120="Retired",0,HLOOKUP(AP120,'Fixed - Labor'!$C$29:$E$37,'Scenario 6'!$H$24,FALSE)*$AK120)</f>
        <v>0</v>
      </c>
      <c r="AY120" s="171">
        <f>IF(AQ120="Retired",0,HLOOKUP(AQ120,'Fixed - Labor'!$C$29:$E$37,'Scenario 6'!$H$24,FALSE)*$AK120)</f>
        <v>0</v>
      </c>
      <c r="BA120" s="202"/>
      <c r="BB120" s="138"/>
      <c r="BC120" s="138"/>
      <c r="BD120" s="138"/>
      <c r="BE120" s="138"/>
      <c r="BF120" s="138"/>
      <c r="BG120" s="138"/>
      <c r="BI120" s="202"/>
      <c r="BJ120" s="138"/>
      <c r="BK120" s="138"/>
      <c r="BL120" s="138"/>
      <c r="BM120" s="138"/>
      <c r="BN120" s="138"/>
      <c r="BO120" s="138"/>
    </row>
    <row r="121" spans="1:67">
      <c r="A121" s="162"/>
      <c r="B121" s="162"/>
      <c r="C121" s="162"/>
      <c r="D121" s="162"/>
      <c r="E121" s="162"/>
      <c r="F121" s="162"/>
      <c r="G121" s="162"/>
      <c r="H121" s="175">
        <v>2029</v>
      </c>
      <c r="I121" s="171">
        <f t="shared" si="41"/>
        <v>11795006.996404516</v>
      </c>
      <c r="J121" s="171">
        <f t="shared" si="29"/>
        <v>0</v>
      </c>
      <c r="K121" s="171">
        <f t="shared" si="29"/>
        <v>0</v>
      </c>
      <c r="L121" s="171">
        <f t="shared" si="29"/>
        <v>0</v>
      </c>
      <c r="M121" s="171">
        <f t="shared" si="29"/>
        <v>0</v>
      </c>
      <c r="N121" s="171">
        <f t="shared" si="29"/>
        <v>0</v>
      </c>
      <c r="O121" s="162"/>
      <c r="P121" s="162"/>
      <c r="Q121" s="162"/>
      <c r="R121" s="162"/>
      <c r="S121" s="175">
        <v>2029</v>
      </c>
      <c r="T121" s="136">
        <f>HLOOKUP($S121,'Fixed - Labor'!$A$21:$AE$24,2,FALSE)</f>
        <v>7644814.5609033871</v>
      </c>
      <c r="U121" s="155" t="str">
        <f t="shared" si="42"/>
        <v>Retired</v>
      </c>
      <c r="V121" s="155" t="str">
        <f t="shared" si="30"/>
        <v>Retired</v>
      </c>
      <c r="W121" s="155" t="str">
        <f t="shared" si="31"/>
        <v>Retired</v>
      </c>
      <c r="X121" s="155" t="str">
        <f t="shared" si="32"/>
        <v>Retired</v>
      </c>
      <c r="Y121" s="155" t="str">
        <f t="shared" si="33"/>
        <v>Retired</v>
      </c>
      <c r="Z121" s="155" t="str">
        <f t="shared" si="34"/>
        <v>Retired</v>
      </c>
      <c r="AB121" s="175">
        <v>2029</v>
      </c>
      <c r="AC121" s="171">
        <f>IF(U121="Retired",0,HLOOKUP(U121,'Fixed - Labor'!$C$29:$E$37,'Scenario 6'!$H$24,FALSE)*$T121)</f>
        <v>0</v>
      </c>
      <c r="AD121" s="171">
        <f>IF(V121="Retired",0,HLOOKUP(V121,'Fixed - Labor'!$C$29:$E$37,'Scenario 6'!$H$24,FALSE)*$T121)</f>
        <v>0</v>
      </c>
      <c r="AE121" s="171">
        <f>IF(W121="Retired",0,HLOOKUP(W121,'Fixed - Labor'!$C$29:$E$37,'Scenario 6'!$H$24,FALSE)*$T121)</f>
        <v>0</v>
      </c>
      <c r="AF121" s="171">
        <f>IF(X121="Retired",0,HLOOKUP(X121,'Fixed - Labor'!$C$29:$E$37,'Scenario 6'!$H$24,FALSE)*$T121)</f>
        <v>0</v>
      </c>
      <c r="AG121" s="171">
        <f>IF(Y121="Retired",0,HLOOKUP(Y121,'Fixed - Labor'!$C$29:$E$37,'Scenario 6'!$H$24,FALSE)*$T121)</f>
        <v>0</v>
      </c>
      <c r="AH121" s="171">
        <f>IF(Z121="Retired",0,HLOOKUP(Z121,'Fixed - Labor'!$C$29:$E$37,'Scenario 6'!$H$24,FALSE)*$T121)</f>
        <v>0</v>
      </c>
      <c r="AJ121" s="175">
        <v>2029</v>
      </c>
      <c r="AK121" s="171">
        <f>HLOOKUP($AJ121,'Fixed - Labor'!$A$21:$AE$24,3,FALSE)</f>
        <v>15726675.995206021</v>
      </c>
      <c r="AL121" s="155" t="str">
        <f t="shared" si="43"/>
        <v>C</v>
      </c>
      <c r="AM121" s="155" t="str">
        <f t="shared" si="36"/>
        <v>Retired</v>
      </c>
      <c r="AN121" s="155" t="str">
        <f t="shared" si="37"/>
        <v>Retired</v>
      </c>
      <c r="AO121" s="155" t="str">
        <f t="shared" si="38"/>
        <v>Retired</v>
      </c>
      <c r="AP121" s="155" t="str">
        <f t="shared" si="39"/>
        <v>Retired</v>
      </c>
      <c r="AQ121" s="155" t="str">
        <f t="shared" si="40"/>
        <v>Retired</v>
      </c>
      <c r="AS121" s="175">
        <v>2029</v>
      </c>
      <c r="AT121" s="171">
        <f>IF(AL121="Retired",0,HLOOKUP(AL121,'Fixed - Labor'!$C$29:$E$37,'Scenario 6'!$H$24,FALSE)*$AK121)</f>
        <v>11795006.996404516</v>
      </c>
      <c r="AU121" s="171">
        <f>IF(AM121="Retired",0,HLOOKUP(AM121,'Fixed - Labor'!$C$29:$E$37,'Scenario 6'!$H$24,FALSE)*$AK121)</f>
        <v>0</v>
      </c>
      <c r="AV121" s="171">
        <f>IF(AN121="Retired",0,HLOOKUP(AN121,'Fixed - Labor'!$C$29:$E$37,'Scenario 6'!$H$24,FALSE)*$AK121)</f>
        <v>0</v>
      </c>
      <c r="AW121" s="171">
        <f>IF(AO121="Retired",0,HLOOKUP(AO121,'Fixed - Labor'!$C$29:$E$37,'Scenario 6'!$H$24,FALSE)*$AK121)</f>
        <v>0</v>
      </c>
      <c r="AX121" s="171">
        <f>IF(AP121="Retired",0,HLOOKUP(AP121,'Fixed - Labor'!$C$29:$E$37,'Scenario 6'!$H$24,FALSE)*$AK121)</f>
        <v>0</v>
      </c>
      <c r="AY121" s="171">
        <f>IF(AQ121="Retired",0,HLOOKUP(AQ121,'Fixed - Labor'!$C$29:$E$37,'Scenario 6'!$H$24,FALSE)*$AK121)</f>
        <v>0</v>
      </c>
      <c r="BA121" s="202"/>
      <c r="BB121" s="138"/>
      <c r="BC121" s="138"/>
      <c r="BD121" s="138"/>
      <c r="BE121" s="138"/>
      <c r="BF121" s="138"/>
      <c r="BG121" s="138"/>
      <c r="BI121" s="202"/>
      <c r="BJ121" s="138"/>
      <c r="BK121" s="138"/>
      <c r="BL121" s="138"/>
      <c r="BM121" s="138"/>
      <c r="BN121" s="138"/>
      <c r="BO121" s="138"/>
    </row>
    <row r="122" spans="1:67">
      <c r="A122" s="162"/>
      <c r="B122" s="162"/>
      <c r="C122" s="162"/>
      <c r="D122" s="162"/>
      <c r="E122" s="162"/>
      <c r="F122" s="162"/>
      <c r="G122" s="162"/>
      <c r="H122" s="175">
        <v>2030</v>
      </c>
      <c r="I122" s="171">
        <f t="shared" si="41"/>
        <v>0</v>
      </c>
      <c r="J122" s="171">
        <f t="shared" si="29"/>
        <v>0</v>
      </c>
      <c r="K122" s="171">
        <f t="shared" si="29"/>
        <v>0</v>
      </c>
      <c r="L122" s="171">
        <f t="shared" si="29"/>
        <v>0</v>
      </c>
      <c r="M122" s="171">
        <f t="shared" si="29"/>
        <v>0</v>
      </c>
      <c r="N122" s="171">
        <f t="shared" si="29"/>
        <v>0</v>
      </c>
      <c r="O122" s="162"/>
      <c r="P122" s="162"/>
      <c r="Q122" s="162"/>
      <c r="R122" s="162"/>
      <c r="S122" s="175">
        <v>2030</v>
      </c>
      <c r="T122" s="136">
        <f>HLOOKUP($S122,'Fixed - Labor'!$A$21:$AE$24,2,FALSE)</f>
        <v>7797710.8521214556</v>
      </c>
      <c r="U122" s="155" t="str">
        <f t="shared" si="42"/>
        <v>Retired</v>
      </c>
      <c r="V122" s="155" t="str">
        <f t="shared" si="30"/>
        <v>Retired</v>
      </c>
      <c r="W122" s="155" t="str">
        <f t="shared" si="31"/>
        <v>Retired</v>
      </c>
      <c r="X122" s="155" t="str">
        <f t="shared" si="32"/>
        <v>Retired</v>
      </c>
      <c r="Y122" s="155" t="str">
        <f t="shared" si="33"/>
        <v>Retired</v>
      </c>
      <c r="Z122" s="155" t="str">
        <f t="shared" si="34"/>
        <v>Retired</v>
      </c>
      <c r="AB122" s="175">
        <v>2030</v>
      </c>
      <c r="AC122" s="171">
        <f>IF(U122="Retired",0,HLOOKUP(U122,'Fixed - Labor'!$C$29:$E$37,'Scenario 6'!$H$24,FALSE)*$T122)</f>
        <v>0</v>
      </c>
      <c r="AD122" s="171">
        <f>IF(V122="Retired",0,HLOOKUP(V122,'Fixed - Labor'!$C$29:$E$37,'Scenario 6'!$H$24,FALSE)*$T122)</f>
        <v>0</v>
      </c>
      <c r="AE122" s="171">
        <f>IF(W122="Retired",0,HLOOKUP(W122,'Fixed - Labor'!$C$29:$E$37,'Scenario 6'!$H$24,FALSE)*$T122)</f>
        <v>0</v>
      </c>
      <c r="AF122" s="171">
        <f>IF(X122="Retired",0,HLOOKUP(X122,'Fixed - Labor'!$C$29:$E$37,'Scenario 6'!$H$24,FALSE)*$T122)</f>
        <v>0</v>
      </c>
      <c r="AG122" s="171">
        <f>IF(Y122="Retired",0,HLOOKUP(Y122,'Fixed - Labor'!$C$29:$E$37,'Scenario 6'!$H$24,FALSE)*$T122)</f>
        <v>0</v>
      </c>
      <c r="AH122" s="171">
        <f>IF(Z122="Retired",0,HLOOKUP(Z122,'Fixed - Labor'!$C$29:$E$37,'Scenario 6'!$H$24,FALSE)*$T122)</f>
        <v>0</v>
      </c>
      <c r="AJ122" s="175">
        <v>2030</v>
      </c>
      <c r="AK122" s="171">
        <f>HLOOKUP($AJ122,'Fixed - Labor'!$A$21:$AE$24,3,FALSE)</f>
        <v>16041209.515110143</v>
      </c>
      <c r="AL122" s="155" t="str">
        <f t="shared" si="43"/>
        <v>Retired</v>
      </c>
      <c r="AM122" s="155" t="str">
        <f t="shared" si="36"/>
        <v>Retired</v>
      </c>
      <c r="AN122" s="155" t="str">
        <f t="shared" si="37"/>
        <v>Retired</v>
      </c>
      <c r="AO122" s="155" t="str">
        <f t="shared" si="38"/>
        <v>Retired</v>
      </c>
      <c r="AP122" s="155" t="str">
        <f t="shared" si="39"/>
        <v>Retired</v>
      </c>
      <c r="AQ122" s="155" t="str">
        <f t="shared" si="40"/>
        <v>Retired</v>
      </c>
      <c r="AS122" s="175">
        <v>2030</v>
      </c>
      <c r="AT122" s="171">
        <f>IF(AL122="Retired",0,HLOOKUP(AL122,'Fixed - Labor'!$C$29:$E$37,'Scenario 6'!$H$24,FALSE)*$AK122)</f>
        <v>0</v>
      </c>
      <c r="AU122" s="171">
        <f>IF(AM122="Retired",0,HLOOKUP(AM122,'Fixed - Labor'!$C$29:$E$37,'Scenario 6'!$H$24,FALSE)*$AK122)</f>
        <v>0</v>
      </c>
      <c r="AV122" s="171">
        <f>IF(AN122="Retired",0,HLOOKUP(AN122,'Fixed - Labor'!$C$29:$E$37,'Scenario 6'!$H$24,FALSE)*$AK122)</f>
        <v>0</v>
      </c>
      <c r="AW122" s="171">
        <f>IF(AO122="Retired",0,HLOOKUP(AO122,'Fixed - Labor'!$C$29:$E$37,'Scenario 6'!$H$24,FALSE)*$AK122)</f>
        <v>0</v>
      </c>
      <c r="AX122" s="171">
        <f>IF(AP122="Retired",0,HLOOKUP(AP122,'Fixed - Labor'!$C$29:$E$37,'Scenario 6'!$H$24,FALSE)*$AK122)</f>
        <v>0</v>
      </c>
      <c r="AY122" s="171">
        <f>IF(AQ122="Retired",0,HLOOKUP(AQ122,'Fixed - Labor'!$C$29:$E$37,'Scenario 6'!$H$24,FALSE)*$AK122)</f>
        <v>0</v>
      </c>
      <c r="BA122" s="202"/>
      <c r="BB122" s="138"/>
      <c r="BC122" s="138"/>
      <c r="BD122" s="138"/>
      <c r="BE122" s="138"/>
      <c r="BF122" s="138"/>
      <c r="BG122" s="138"/>
      <c r="BI122" s="202"/>
      <c r="BJ122" s="138"/>
      <c r="BK122" s="138"/>
      <c r="BL122" s="138"/>
      <c r="BM122" s="138"/>
      <c r="BN122" s="138"/>
      <c r="BO122" s="138"/>
    </row>
    <row r="123" spans="1:67">
      <c r="A123" s="162"/>
      <c r="B123" s="162"/>
      <c r="C123" s="162"/>
      <c r="D123" s="162"/>
      <c r="E123" s="162"/>
      <c r="F123" s="162"/>
      <c r="G123" s="162"/>
      <c r="H123" s="175">
        <v>2031</v>
      </c>
      <c r="I123" s="171">
        <f t="shared" si="41"/>
        <v>0</v>
      </c>
      <c r="J123" s="171">
        <f t="shared" si="29"/>
        <v>0</v>
      </c>
      <c r="K123" s="171">
        <f t="shared" si="29"/>
        <v>0</v>
      </c>
      <c r="L123" s="171">
        <f t="shared" si="29"/>
        <v>0</v>
      </c>
      <c r="M123" s="171">
        <f t="shared" si="29"/>
        <v>0</v>
      </c>
      <c r="N123" s="171">
        <f t="shared" si="29"/>
        <v>0</v>
      </c>
      <c r="O123" s="162"/>
      <c r="P123" s="162"/>
      <c r="Q123" s="162"/>
      <c r="R123" s="162"/>
      <c r="S123" s="175">
        <v>2031</v>
      </c>
      <c r="T123" s="136">
        <f>HLOOKUP($S123,'Fixed - Labor'!$A$21:$AE$24,2,FALSE)</f>
        <v>7953665.0691638831</v>
      </c>
      <c r="U123" s="155" t="str">
        <f t="shared" si="42"/>
        <v>Retired</v>
      </c>
      <c r="V123" s="155" t="str">
        <f t="shared" si="30"/>
        <v>Retired</v>
      </c>
      <c r="W123" s="155" t="str">
        <f t="shared" si="31"/>
        <v>Retired</v>
      </c>
      <c r="X123" s="155" t="str">
        <f t="shared" si="32"/>
        <v>Retired</v>
      </c>
      <c r="Y123" s="155" t="str">
        <f t="shared" si="33"/>
        <v>Retired</v>
      </c>
      <c r="Z123" s="155" t="str">
        <f t="shared" si="34"/>
        <v>Retired</v>
      </c>
      <c r="AB123" s="175">
        <v>2031</v>
      </c>
      <c r="AC123" s="171">
        <f>IF(U123="Retired",0,HLOOKUP(U123,'Fixed - Labor'!$C$29:$E$37,'Scenario 6'!$H$24,FALSE)*$T123)</f>
        <v>0</v>
      </c>
      <c r="AD123" s="171">
        <f>IF(V123="Retired",0,HLOOKUP(V123,'Fixed - Labor'!$C$29:$E$37,'Scenario 6'!$H$24,FALSE)*$T123)</f>
        <v>0</v>
      </c>
      <c r="AE123" s="171">
        <f>IF(W123="Retired",0,HLOOKUP(W123,'Fixed - Labor'!$C$29:$E$37,'Scenario 6'!$H$24,FALSE)*$T123)</f>
        <v>0</v>
      </c>
      <c r="AF123" s="171">
        <f>IF(X123="Retired",0,HLOOKUP(X123,'Fixed - Labor'!$C$29:$E$37,'Scenario 6'!$H$24,FALSE)*$T123)</f>
        <v>0</v>
      </c>
      <c r="AG123" s="171">
        <f>IF(Y123="Retired",0,HLOOKUP(Y123,'Fixed - Labor'!$C$29:$E$37,'Scenario 6'!$H$24,FALSE)*$T123)</f>
        <v>0</v>
      </c>
      <c r="AH123" s="171">
        <f>IF(Z123="Retired",0,HLOOKUP(Z123,'Fixed - Labor'!$C$29:$E$37,'Scenario 6'!$H$24,FALSE)*$T123)</f>
        <v>0</v>
      </c>
      <c r="AJ123" s="175">
        <v>2031</v>
      </c>
      <c r="AK123" s="171">
        <f>HLOOKUP($AJ123,'Fixed - Labor'!$A$21:$AE$24,3,FALSE)</f>
        <v>16362033.705412343</v>
      </c>
      <c r="AL123" s="155" t="str">
        <f t="shared" si="43"/>
        <v>Retired</v>
      </c>
      <c r="AM123" s="155" t="str">
        <f t="shared" si="36"/>
        <v>Retired</v>
      </c>
      <c r="AN123" s="155" t="str">
        <f t="shared" si="37"/>
        <v>Retired</v>
      </c>
      <c r="AO123" s="155" t="str">
        <f t="shared" si="38"/>
        <v>Retired</v>
      </c>
      <c r="AP123" s="155" t="str">
        <f t="shared" si="39"/>
        <v>Retired</v>
      </c>
      <c r="AQ123" s="155" t="str">
        <f t="shared" si="40"/>
        <v>Retired</v>
      </c>
      <c r="AS123" s="175">
        <v>2031</v>
      </c>
      <c r="AT123" s="171">
        <f>IF(AL123="Retired",0,HLOOKUP(AL123,'Fixed - Labor'!$C$29:$E$37,'Scenario 6'!$H$24,FALSE)*$AK123)</f>
        <v>0</v>
      </c>
      <c r="AU123" s="171">
        <f>IF(AM123="Retired",0,HLOOKUP(AM123,'Fixed - Labor'!$C$29:$E$37,'Scenario 6'!$H$24,FALSE)*$AK123)</f>
        <v>0</v>
      </c>
      <c r="AV123" s="171">
        <f>IF(AN123="Retired",0,HLOOKUP(AN123,'Fixed - Labor'!$C$29:$E$37,'Scenario 6'!$H$24,FALSE)*$AK123)</f>
        <v>0</v>
      </c>
      <c r="AW123" s="171">
        <f>IF(AO123="Retired",0,HLOOKUP(AO123,'Fixed - Labor'!$C$29:$E$37,'Scenario 6'!$H$24,FALSE)*$AK123)</f>
        <v>0</v>
      </c>
      <c r="AX123" s="171">
        <f>IF(AP123="Retired",0,HLOOKUP(AP123,'Fixed - Labor'!$C$29:$E$37,'Scenario 6'!$H$24,FALSE)*$AK123)</f>
        <v>0</v>
      </c>
      <c r="AY123" s="171">
        <f>IF(AQ123="Retired",0,HLOOKUP(AQ123,'Fixed - Labor'!$C$29:$E$37,'Scenario 6'!$H$24,FALSE)*$AK123)</f>
        <v>0</v>
      </c>
      <c r="BA123" s="202"/>
      <c r="BB123" s="138"/>
      <c r="BC123" s="138"/>
      <c r="BD123" s="138"/>
      <c r="BE123" s="138"/>
      <c r="BF123" s="138"/>
      <c r="BG123" s="138"/>
      <c r="BI123" s="202"/>
      <c r="BJ123" s="138"/>
      <c r="BK123" s="138"/>
      <c r="BL123" s="138"/>
      <c r="BM123" s="138"/>
      <c r="BN123" s="138"/>
      <c r="BO123" s="138"/>
    </row>
    <row r="124" spans="1:67">
      <c r="A124" s="162"/>
      <c r="B124" s="162"/>
      <c r="C124" s="162"/>
      <c r="D124" s="162"/>
      <c r="E124" s="162"/>
      <c r="F124" s="162"/>
      <c r="G124" s="162"/>
      <c r="H124" s="175">
        <v>2032</v>
      </c>
      <c r="I124" s="171">
        <f t="shared" si="41"/>
        <v>0</v>
      </c>
      <c r="J124" s="171">
        <f t="shared" si="29"/>
        <v>0</v>
      </c>
      <c r="K124" s="171">
        <f t="shared" si="29"/>
        <v>0</v>
      </c>
      <c r="L124" s="171">
        <f t="shared" si="29"/>
        <v>0</v>
      </c>
      <c r="M124" s="171">
        <f t="shared" si="29"/>
        <v>0</v>
      </c>
      <c r="N124" s="171">
        <f t="shared" si="29"/>
        <v>0</v>
      </c>
      <c r="O124" s="162"/>
      <c r="P124" s="162"/>
      <c r="Q124" s="162"/>
      <c r="R124" s="162"/>
      <c r="S124" s="175">
        <v>2032</v>
      </c>
      <c r="T124" s="136">
        <f>HLOOKUP($S124,'Fixed - Labor'!$A$21:$AE$24,2,FALSE)</f>
        <v>8112738.3705471605</v>
      </c>
      <c r="U124" s="155" t="str">
        <f t="shared" si="42"/>
        <v>Retired</v>
      </c>
      <c r="V124" s="155" t="str">
        <f t="shared" si="30"/>
        <v>Retired</v>
      </c>
      <c r="W124" s="155" t="str">
        <f t="shared" si="31"/>
        <v>Retired</v>
      </c>
      <c r="X124" s="155" t="str">
        <f t="shared" si="32"/>
        <v>Retired</v>
      </c>
      <c r="Y124" s="155" t="str">
        <f t="shared" si="33"/>
        <v>Retired</v>
      </c>
      <c r="Z124" s="155" t="str">
        <f t="shared" si="34"/>
        <v>Retired</v>
      </c>
      <c r="AB124" s="175">
        <v>2032</v>
      </c>
      <c r="AC124" s="171">
        <f>IF(U124="Retired",0,HLOOKUP(U124,'Fixed - Labor'!$C$29:$E$37,'Scenario 6'!$H$24,FALSE)*$T124)</f>
        <v>0</v>
      </c>
      <c r="AD124" s="171">
        <f>IF(V124="Retired",0,HLOOKUP(V124,'Fixed - Labor'!$C$29:$E$37,'Scenario 6'!$H$24,FALSE)*$T124)</f>
        <v>0</v>
      </c>
      <c r="AE124" s="171">
        <f>IF(W124="Retired",0,HLOOKUP(W124,'Fixed - Labor'!$C$29:$E$37,'Scenario 6'!$H$24,FALSE)*$T124)</f>
        <v>0</v>
      </c>
      <c r="AF124" s="171">
        <f>IF(X124="Retired",0,HLOOKUP(X124,'Fixed - Labor'!$C$29:$E$37,'Scenario 6'!$H$24,FALSE)*$T124)</f>
        <v>0</v>
      </c>
      <c r="AG124" s="171">
        <f>IF(Y124="Retired",0,HLOOKUP(Y124,'Fixed - Labor'!$C$29:$E$37,'Scenario 6'!$H$24,FALSE)*$T124)</f>
        <v>0</v>
      </c>
      <c r="AH124" s="171">
        <f>IF(Z124="Retired",0,HLOOKUP(Z124,'Fixed - Labor'!$C$29:$E$37,'Scenario 6'!$H$24,FALSE)*$T124)</f>
        <v>0</v>
      </c>
      <c r="AJ124" s="175">
        <v>2032</v>
      </c>
      <c r="AK124" s="171">
        <f>HLOOKUP($AJ124,'Fixed - Labor'!$A$21:$AE$24,3,FALSE)</f>
        <v>16689274.379520589</v>
      </c>
      <c r="AL124" s="155" t="str">
        <f t="shared" si="43"/>
        <v>Retired</v>
      </c>
      <c r="AM124" s="155" t="str">
        <f t="shared" si="36"/>
        <v>Retired</v>
      </c>
      <c r="AN124" s="155" t="str">
        <f t="shared" si="37"/>
        <v>Retired</v>
      </c>
      <c r="AO124" s="155" t="str">
        <f t="shared" si="38"/>
        <v>Retired</v>
      </c>
      <c r="AP124" s="155" t="str">
        <f t="shared" si="39"/>
        <v>Retired</v>
      </c>
      <c r="AQ124" s="155" t="str">
        <f t="shared" si="40"/>
        <v>Retired</v>
      </c>
      <c r="AS124" s="175">
        <v>2032</v>
      </c>
      <c r="AT124" s="171">
        <f>IF(AL124="Retired",0,HLOOKUP(AL124,'Fixed - Labor'!$C$29:$E$37,'Scenario 6'!$H$24,FALSE)*$AK124)</f>
        <v>0</v>
      </c>
      <c r="AU124" s="171">
        <f>IF(AM124="Retired",0,HLOOKUP(AM124,'Fixed - Labor'!$C$29:$E$37,'Scenario 6'!$H$24,FALSE)*$AK124)</f>
        <v>0</v>
      </c>
      <c r="AV124" s="171">
        <f>IF(AN124="Retired",0,HLOOKUP(AN124,'Fixed - Labor'!$C$29:$E$37,'Scenario 6'!$H$24,FALSE)*$AK124)</f>
        <v>0</v>
      </c>
      <c r="AW124" s="171">
        <f>IF(AO124="Retired",0,HLOOKUP(AO124,'Fixed - Labor'!$C$29:$E$37,'Scenario 6'!$H$24,FALSE)*$AK124)</f>
        <v>0</v>
      </c>
      <c r="AX124" s="171">
        <f>IF(AP124="Retired",0,HLOOKUP(AP124,'Fixed - Labor'!$C$29:$E$37,'Scenario 6'!$H$24,FALSE)*$AK124)</f>
        <v>0</v>
      </c>
      <c r="AY124" s="171">
        <f>IF(AQ124="Retired",0,HLOOKUP(AQ124,'Fixed - Labor'!$C$29:$E$37,'Scenario 6'!$H$24,FALSE)*$AK124)</f>
        <v>0</v>
      </c>
      <c r="BA124" s="202"/>
      <c r="BB124" s="138"/>
      <c r="BC124" s="138"/>
      <c r="BD124" s="138"/>
      <c r="BE124" s="138"/>
      <c r="BF124" s="138"/>
      <c r="BG124" s="138"/>
      <c r="BI124" s="202"/>
      <c r="BJ124" s="138"/>
      <c r="BK124" s="138"/>
      <c r="BL124" s="138"/>
      <c r="BM124" s="138"/>
      <c r="BN124" s="138"/>
      <c r="BO124" s="138"/>
    </row>
    <row r="125" spans="1:67">
      <c r="A125" s="162"/>
      <c r="B125" s="162"/>
      <c r="C125" s="162"/>
      <c r="D125" s="162"/>
      <c r="E125" s="162"/>
      <c r="F125" s="162"/>
      <c r="G125" s="162"/>
      <c r="H125" s="175">
        <v>2033</v>
      </c>
      <c r="I125" s="171">
        <f t="shared" si="41"/>
        <v>0</v>
      </c>
      <c r="J125" s="171">
        <f t="shared" si="29"/>
        <v>0</v>
      </c>
      <c r="K125" s="171">
        <f t="shared" si="29"/>
        <v>0</v>
      </c>
      <c r="L125" s="171">
        <f t="shared" si="29"/>
        <v>0</v>
      </c>
      <c r="M125" s="171">
        <f t="shared" si="29"/>
        <v>0</v>
      </c>
      <c r="N125" s="171">
        <f t="shared" si="29"/>
        <v>0</v>
      </c>
      <c r="O125" s="162"/>
      <c r="P125" s="162"/>
      <c r="Q125" s="162"/>
      <c r="R125" s="162"/>
      <c r="S125" s="175">
        <v>2033</v>
      </c>
      <c r="T125" s="136">
        <f>HLOOKUP($S125,'Fixed - Labor'!$A$21:$AE$24,2,FALSE)</f>
        <v>8274993.1379581038</v>
      </c>
      <c r="U125" s="155" t="str">
        <f t="shared" si="42"/>
        <v>Retired</v>
      </c>
      <c r="V125" s="155" t="str">
        <f t="shared" si="30"/>
        <v>Retired</v>
      </c>
      <c r="W125" s="155" t="str">
        <f t="shared" si="31"/>
        <v>Retired</v>
      </c>
      <c r="X125" s="155" t="str">
        <f t="shared" si="32"/>
        <v>Retired</v>
      </c>
      <c r="Y125" s="155" t="str">
        <f t="shared" si="33"/>
        <v>Retired</v>
      </c>
      <c r="Z125" s="155" t="str">
        <f t="shared" si="34"/>
        <v>Retired</v>
      </c>
      <c r="AB125" s="175">
        <v>2033</v>
      </c>
      <c r="AC125" s="171">
        <f>IF(U125="Retired",0,HLOOKUP(U125,'Fixed - Labor'!$C$29:$E$37,'Scenario 6'!$H$24,FALSE)*$T125)</f>
        <v>0</v>
      </c>
      <c r="AD125" s="171">
        <f>IF(V125="Retired",0,HLOOKUP(V125,'Fixed - Labor'!$C$29:$E$37,'Scenario 6'!$H$24,FALSE)*$T125)</f>
        <v>0</v>
      </c>
      <c r="AE125" s="171">
        <f>IF(W125="Retired",0,HLOOKUP(W125,'Fixed - Labor'!$C$29:$E$37,'Scenario 6'!$H$24,FALSE)*$T125)</f>
        <v>0</v>
      </c>
      <c r="AF125" s="171">
        <f>IF(X125="Retired",0,HLOOKUP(X125,'Fixed - Labor'!$C$29:$E$37,'Scenario 6'!$H$24,FALSE)*$T125)</f>
        <v>0</v>
      </c>
      <c r="AG125" s="171">
        <f>IF(Y125="Retired",0,HLOOKUP(Y125,'Fixed - Labor'!$C$29:$E$37,'Scenario 6'!$H$24,FALSE)*$T125)</f>
        <v>0</v>
      </c>
      <c r="AH125" s="171">
        <f>IF(Z125="Retired",0,HLOOKUP(Z125,'Fixed - Labor'!$C$29:$E$37,'Scenario 6'!$H$24,FALSE)*$T125)</f>
        <v>0</v>
      </c>
      <c r="AJ125" s="175">
        <v>2033</v>
      </c>
      <c r="AK125" s="171">
        <f>HLOOKUP($AJ125,'Fixed - Labor'!$A$21:$AE$24,3,FALSE)</f>
        <v>17023059.867111001</v>
      </c>
      <c r="AL125" s="155" t="str">
        <f t="shared" si="43"/>
        <v>Retired</v>
      </c>
      <c r="AM125" s="155" t="str">
        <f t="shared" si="36"/>
        <v>Retired</v>
      </c>
      <c r="AN125" s="155" t="str">
        <f t="shared" si="37"/>
        <v>Retired</v>
      </c>
      <c r="AO125" s="155" t="str">
        <f t="shared" si="38"/>
        <v>Retired</v>
      </c>
      <c r="AP125" s="155" t="str">
        <f t="shared" si="39"/>
        <v>Retired</v>
      </c>
      <c r="AQ125" s="155" t="str">
        <f t="shared" si="40"/>
        <v>Retired</v>
      </c>
      <c r="AS125" s="175">
        <v>2033</v>
      </c>
      <c r="AT125" s="171">
        <f>IF(AL125="Retired",0,HLOOKUP(AL125,'Fixed - Labor'!$C$29:$E$37,'Scenario 6'!$H$24,FALSE)*$AK125)</f>
        <v>0</v>
      </c>
      <c r="AU125" s="171">
        <f>IF(AM125="Retired",0,HLOOKUP(AM125,'Fixed - Labor'!$C$29:$E$37,'Scenario 6'!$H$24,FALSE)*$AK125)</f>
        <v>0</v>
      </c>
      <c r="AV125" s="171">
        <f>IF(AN125="Retired",0,HLOOKUP(AN125,'Fixed - Labor'!$C$29:$E$37,'Scenario 6'!$H$24,FALSE)*$AK125)</f>
        <v>0</v>
      </c>
      <c r="AW125" s="171">
        <f>IF(AO125="Retired",0,HLOOKUP(AO125,'Fixed - Labor'!$C$29:$E$37,'Scenario 6'!$H$24,FALSE)*$AK125)</f>
        <v>0</v>
      </c>
      <c r="AX125" s="171">
        <f>IF(AP125="Retired",0,HLOOKUP(AP125,'Fixed - Labor'!$C$29:$E$37,'Scenario 6'!$H$24,FALSE)*$AK125)</f>
        <v>0</v>
      </c>
      <c r="AY125" s="171">
        <f>IF(AQ125="Retired",0,HLOOKUP(AQ125,'Fixed - Labor'!$C$29:$E$37,'Scenario 6'!$H$24,FALSE)*$AK125)</f>
        <v>0</v>
      </c>
      <c r="BA125" s="202"/>
      <c r="BB125" s="138"/>
      <c r="BC125" s="138"/>
      <c r="BD125" s="138"/>
      <c r="BE125" s="138"/>
      <c r="BF125" s="138"/>
      <c r="BG125" s="138"/>
      <c r="BI125" s="202"/>
      <c r="BJ125" s="138"/>
      <c r="BK125" s="138"/>
      <c r="BL125" s="138"/>
      <c r="BM125" s="138"/>
      <c r="BN125" s="138"/>
      <c r="BO125" s="138"/>
    </row>
    <row r="126" spans="1:67">
      <c r="A126" s="162"/>
      <c r="B126" s="162"/>
      <c r="C126" s="162"/>
      <c r="D126" s="162"/>
      <c r="E126" s="162"/>
      <c r="F126" s="162"/>
      <c r="G126" s="162"/>
      <c r="H126" s="175">
        <v>2034</v>
      </c>
      <c r="I126" s="171">
        <f t="shared" si="41"/>
        <v>0</v>
      </c>
      <c r="J126" s="171">
        <f t="shared" si="29"/>
        <v>0</v>
      </c>
      <c r="K126" s="171">
        <f t="shared" si="29"/>
        <v>0</v>
      </c>
      <c r="L126" s="171">
        <f t="shared" si="29"/>
        <v>0</v>
      </c>
      <c r="M126" s="171">
        <f t="shared" si="29"/>
        <v>0</v>
      </c>
      <c r="N126" s="171">
        <f t="shared" si="29"/>
        <v>0</v>
      </c>
      <c r="O126" s="162"/>
      <c r="P126" s="162"/>
      <c r="Q126" s="162"/>
      <c r="R126" s="162"/>
      <c r="S126" s="175">
        <v>2034</v>
      </c>
      <c r="T126" s="136">
        <f>HLOOKUP($S126,'Fixed - Labor'!$A$21:$AE$24,2,FALSE)</f>
        <v>8440493.0007172655</v>
      </c>
      <c r="U126" s="155" t="str">
        <f t="shared" si="42"/>
        <v>Retired</v>
      </c>
      <c r="V126" s="155" t="str">
        <f t="shared" si="30"/>
        <v>Retired</v>
      </c>
      <c r="W126" s="155" t="str">
        <f t="shared" si="31"/>
        <v>Retired</v>
      </c>
      <c r="X126" s="155" t="str">
        <f t="shared" si="32"/>
        <v>Retired</v>
      </c>
      <c r="Y126" s="155" t="str">
        <f t="shared" si="33"/>
        <v>Retired</v>
      </c>
      <c r="Z126" s="155" t="str">
        <f t="shared" si="34"/>
        <v>Retired</v>
      </c>
      <c r="AB126" s="175">
        <v>2034</v>
      </c>
      <c r="AC126" s="171">
        <f>IF(U126="Retired",0,HLOOKUP(U126,'Fixed - Labor'!$C$29:$E$37,'Scenario 6'!$H$24,FALSE)*$T126)</f>
        <v>0</v>
      </c>
      <c r="AD126" s="171">
        <f>IF(V126="Retired",0,HLOOKUP(V126,'Fixed - Labor'!$C$29:$E$37,'Scenario 6'!$H$24,FALSE)*$T126)</f>
        <v>0</v>
      </c>
      <c r="AE126" s="171">
        <f>IF(W126="Retired",0,HLOOKUP(W126,'Fixed - Labor'!$C$29:$E$37,'Scenario 6'!$H$24,FALSE)*$T126)</f>
        <v>0</v>
      </c>
      <c r="AF126" s="171">
        <f>IF(X126="Retired",0,HLOOKUP(X126,'Fixed - Labor'!$C$29:$E$37,'Scenario 6'!$H$24,FALSE)*$T126)</f>
        <v>0</v>
      </c>
      <c r="AG126" s="171">
        <f>IF(Y126="Retired",0,HLOOKUP(Y126,'Fixed - Labor'!$C$29:$E$37,'Scenario 6'!$H$24,FALSE)*$T126)</f>
        <v>0</v>
      </c>
      <c r="AH126" s="171">
        <f>IF(Z126="Retired",0,HLOOKUP(Z126,'Fixed - Labor'!$C$29:$E$37,'Scenario 6'!$H$24,FALSE)*$T126)</f>
        <v>0</v>
      </c>
      <c r="AJ126" s="175">
        <v>2034</v>
      </c>
      <c r="AK126" s="171">
        <f>HLOOKUP($AJ126,'Fixed - Labor'!$A$21:$AE$24,3,FALSE)</f>
        <v>17363521.064453222</v>
      </c>
      <c r="AL126" s="155" t="str">
        <f t="shared" si="43"/>
        <v>Retired</v>
      </c>
      <c r="AM126" s="155" t="str">
        <f t="shared" si="36"/>
        <v>Retired</v>
      </c>
      <c r="AN126" s="155" t="str">
        <f t="shared" si="37"/>
        <v>Retired</v>
      </c>
      <c r="AO126" s="155" t="str">
        <f t="shared" si="38"/>
        <v>Retired</v>
      </c>
      <c r="AP126" s="155" t="str">
        <f t="shared" si="39"/>
        <v>Retired</v>
      </c>
      <c r="AQ126" s="155" t="str">
        <f t="shared" si="40"/>
        <v>Retired</v>
      </c>
      <c r="AS126" s="175">
        <v>2034</v>
      </c>
      <c r="AT126" s="171">
        <f>IF(AL126="Retired",0,HLOOKUP(AL126,'Fixed - Labor'!$C$29:$E$37,'Scenario 6'!$H$24,FALSE)*$AK126)</f>
        <v>0</v>
      </c>
      <c r="AU126" s="171">
        <f>IF(AM126="Retired",0,HLOOKUP(AM126,'Fixed - Labor'!$C$29:$E$37,'Scenario 6'!$H$24,FALSE)*$AK126)</f>
        <v>0</v>
      </c>
      <c r="AV126" s="171">
        <f>IF(AN126="Retired",0,HLOOKUP(AN126,'Fixed - Labor'!$C$29:$E$37,'Scenario 6'!$H$24,FALSE)*$AK126)</f>
        <v>0</v>
      </c>
      <c r="AW126" s="171">
        <f>IF(AO126="Retired",0,HLOOKUP(AO126,'Fixed - Labor'!$C$29:$E$37,'Scenario 6'!$H$24,FALSE)*$AK126)</f>
        <v>0</v>
      </c>
      <c r="AX126" s="171">
        <f>IF(AP126="Retired",0,HLOOKUP(AP126,'Fixed - Labor'!$C$29:$E$37,'Scenario 6'!$H$24,FALSE)*$AK126)</f>
        <v>0</v>
      </c>
      <c r="AY126" s="171">
        <f>IF(AQ126="Retired",0,HLOOKUP(AQ126,'Fixed - Labor'!$C$29:$E$37,'Scenario 6'!$H$24,FALSE)*$AK126)</f>
        <v>0</v>
      </c>
      <c r="BA126" s="202"/>
      <c r="BB126" s="138"/>
      <c r="BC126" s="138"/>
      <c r="BD126" s="138"/>
      <c r="BE126" s="138"/>
      <c r="BF126" s="138"/>
      <c r="BG126" s="138"/>
      <c r="BI126" s="202"/>
      <c r="BJ126" s="138"/>
      <c r="BK126" s="138"/>
      <c r="BL126" s="138"/>
      <c r="BM126" s="138"/>
      <c r="BN126" s="138"/>
      <c r="BO126" s="138"/>
    </row>
    <row r="127" spans="1:67">
      <c r="A127" s="162"/>
      <c r="B127" s="162"/>
      <c r="C127" s="162"/>
      <c r="D127" s="162"/>
      <c r="E127" s="162"/>
      <c r="F127" s="162"/>
      <c r="G127" s="162"/>
      <c r="H127" s="175">
        <v>2035</v>
      </c>
      <c r="I127" s="171">
        <f t="shared" si="41"/>
        <v>0</v>
      </c>
      <c r="J127" s="171">
        <f t="shared" si="29"/>
        <v>0</v>
      </c>
      <c r="K127" s="171">
        <f t="shared" si="29"/>
        <v>0</v>
      </c>
      <c r="L127" s="171">
        <f t="shared" si="29"/>
        <v>0</v>
      </c>
      <c r="M127" s="171">
        <f t="shared" si="29"/>
        <v>0</v>
      </c>
      <c r="N127" s="171">
        <f t="shared" si="29"/>
        <v>0</v>
      </c>
      <c r="O127" s="162"/>
      <c r="P127" s="162"/>
      <c r="Q127" s="162"/>
      <c r="R127" s="162"/>
      <c r="S127" s="175">
        <v>2035</v>
      </c>
      <c r="T127" s="136">
        <f>HLOOKUP($S127,'Fixed - Labor'!$A$21:$AE$24,2,FALSE)</f>
        <v>8609302.860731611</v>
      </c>
      <c r="U127" s="155" t="str">
        <f t="shared" si="42"/>
        <v>Retired</v>
      </c>
      <c r="V127" s="155" t="str">
        <f t="shared" si="30"/>
        <v>Retired</v>
      </c>
      <c r="W127" s="155" t="str">
        <f t="shared" si="31"/>
        <v>Retired</v>
      </c>
      <c r="X127" s="155" t="str">
        <f t="shared" si="32"/>
        <v>Retired</v>
      </c>
      <c r="Y127" s="155" t="str">
        <f t="shared" si="33"/>
        <v>Retired</v>
      </c>
      <c r="Z127" s="155" t="str">
        <f t="shared" si="34"/>
        <v>Retired</v>
      </c>
      <c r="AB127" s="175">
        <v>2035</v>
      </c>
      <c r="AC127" s="171">
        <f>IF(U127="Retired",0,HLOOKUP(U127,'Fixed - Labor'!$C$29:$E$37,'Scenario 6'!$H$24,FALSE)*$T127)</f>
        <v>0</v>
      </c>
      <c r="AD127" s="171">
        <f>IF(V127="Retired",0,HLOOKUP(V127,'Fixed - Labor'!$C$29:$E$37,'Scenario 6'!$H$24,FALSE)*$T127)</f>
        <v>0</v>
      </c>
      <c r="AE127" s="171">
        <f>IF(W127="Retired",0,HLOOKUP(W127,'Fixed - Labor'!$C$29:$E$37,'Scenario 6'!$H$24,FALSE)*$T127)</f>
        <v>0</v>
      </c>
      <c r="AF127" s="171">
        <f>IF(X127="Retired",0,HLOOKUP(X127,'Fixed - Labor'!$C$29:$E$37,'Scenario 6'!$H$24,FALSE)*$T127)</f>
        <v>0</v>
      </c>
      <c r="AG127" s="171">
        <f>IF(Y127="Retired",0,HLOOKUP(Y127,'Fixed - Labor'!$C$29:$E$37,'Scenario 6'!$H$24,FALSE)*$T127)</f>
        <v>0</v>
      </c>
      <c r="AH127" s="171">
        <f>IF(Z127="Retired",0,HLOOKUP(Z127,'Fixed - Labor'!$C$29:$E$37,'Scenario 6'!$H$24,FALSE)*$T127)</f>
        <v>0</v>
      </c>
      <c r="AJ127" s="175">
        <v>2035</v>
      </c>
      <c r="AK127" s="171">
        <f>HLOOKUP($AJ127,'Fixed - Labor'!$A$21:$AE$24,3,FALSE)</f>
        <v>17710791.485742286</v>
      </c>
      <c r="AL127" s="155" t="str">
        <f t="shared" si="43"/>
        <v>Retired</v>
      </c>
      <c r="AM127" s="155" t="str">
        <f t="shared" si="36"/>
        <v>Retired</v>
      </c>
      <c r="AN127" s="155" t="str">
        <f t="shared" si="37"/>
        <v>Retired</v>
      </c>
      <c r="AO127" s="155" t="str">
        <f t="shared" si="38"/>
        <v>Retired</v>
      </c>
      <c r="AP127" s="155" t="str">
        <f t="shared" si="39"/>
        <v>Retired</v>
      </c>
      <c r="AQ127" s="155" t="str">
        <f t="shared" si="40"/>
        <v>Retired</v>
      </c>
      <c r="AS127" s="175">
        <v>2035</v>
      </c>
      <c r="AT127" s="171">
        <f>IF(AL127="Retired",0,HLOOKUP(AL127,'Fixed - Labor'!$C$29:$E$37,'Scenario 6'!$H$24,FALSE)*$AK127)</f>
        <v>0</v>
      </c>
      <c r="AU127" s="171">
        <f>IF(AM127="Retired",0,HLOOKUP(AM127,'Fixed - Labor'!$C$29:$E$37,'Scenario 6'!$H$24,FALSE)*$AK127)</f>
        <v>0</v>
      </c>
      <c r="AV127" s="171">
        <f>IF(AN127="Retired",0,HLOOKUP(AN127,'Fixed - Labor'!$C$29:$E$37,'Scenario 6'!$H$24,FALSE)*$AK127)</f>
        <v>0</v>
      </c>
      <c r="AW127" s="171">
        <f>IF(AO127="Retired",0,HLOOKUP(AO127,'Fixed - Labor'!$C$29:$E$37,'Scenario 6'!$H$24,FALSE)*$AK127)</f>
        <v>0</v>
      </c>
      <c r="AX127" s="171">
        <f>IF(AP127="Retired",0,HLOOKUP(AP127,'Fixed - Labor'!$C$29:$E$37,'Scenario 6'!$H$24,FALSE)*$AK127)</f>
        <v>0</v>
      </c>
      <c r="AY127" s="171">
        <f>IF(AQ127="Retired",0,HLOOKUP(AQ127,'Fixed - Labor'!$C$29:$E$37,'Scenario 6'!$H$24,FALSE)*$AK127)</f>
        <v>0</v>
      </c>
      <c r="BA127" s="202"/>
      <c r="BB127" s="138"/>
      <c r="BC127" s="138"/>
      <c r="BD127" s="138"/>
      <c r="BE127" s="138"/>
      <c r="BF127" s="138"/>
      <c r="BG127" s="138"/>
      <c r="BI127" s="202"/>
      <c r="BJ127" s="138"/>
      <c r="BK127" s="138"/>
      <c r="BL127" s="138"/>
      <c r="BM127" s="138"/>
      <c r="BN127" s="138"/>
      <c r="BO127" s="138"/>
    </row>
    <row r="128" spans="1:67">
      <c r="A128" s="162"/>
      <c r="B128" s="162"/>
      <c r="C128" s="162"/>
      <c r="D128" s="162"/>
      <c r="E128" s="162"/>
      <c r="F128" s="162"/>
      <c r="G128" s="162"/>
      <c r="H128" s="175">
        <v>2036</v>
      </c>
      <c r="I128" s="171">
        <f t="shared" si="41"/>
        <v>0</v>
      </c>
      <c r="J128" s="171">
        <f t="shared" si="29"/>
        <v>0</v>
      </c>
      <c r="K128" s="171">
        <f t="shared" si="29"/>
        <v>0</v>
      </c>
      <c r="L128" s="171">
        <f t="shared" si="29"/>
        <v>0</v>
      </c>
      <c r="M128" s="171">
        <f t="shared" si="29"/>
        <v>0</v>
      </c>
      <c r="N128" s="171">
        <f t="shared" si="29"/>
        <v>0</v>
      </c>
      <c r="O128" s="162"/>
      <c r="P128" s="162"/>
      <c r="Q128" s="162"/>
      <c r="R128" s="162"/>
      <c r="S128" s="175">
        <v>2036</v>
      </c>
      <c r="T128" s="136">
        <f>HLOOKUP($S128,'Fixed - Labor'!$A$21:$AE$24,2,FALSE)</f>
        <v>8781488.9179462418</v>
      </c>
      <c r="U128" s="155" t="str">
        <f t="shared" si="42"/>
        <v>Retired</v>
      </c>
      <c r="V128" s="155" t="str">
        <f t="shared" si="30"/>
        <v>Retired</v>
      </c>
      <c r="W128" s="155" t="str">
        <f t="shared" si="31"/>
        <v>Retired</v>
      </c>
      <c r="X128" s="155" t="str">
        <f t="shared" si="32"/>
        <v>Retired</v>
      </c>
      <c r="Y128" s="155" t="str">
        <f t="shared" si="33"/>
        <v>Retired</v>
      </c>
      <c r="Z128" s="155" t="str">
        <f t="shared" si="34"/>
        <v>Retired</v>
      </c>
      <c r="AB128" s="175">
        <v>2036</v>
      </c>
      <c r="AC128" s="171">
        <f>IF(U128="Retired",0,HLOOKUP(U128,'Fixed - Labor'!$C$29:$E$37,'Scenario 6'!$H$24,FALSE)*$T128)</f>
        <v>0</v>
      </c>
      <c r="AD128" s="171">
        <f>IF(V128="Retired",0,HLOOKUP(V128,'Fixed - Labor'!$C$29:$E$37,'Scenario 6'!$H$24,FALSE)*$T128)</f>
        <v>0</v>
      </c>
      <c r="AE128" s="171">
        <f>IF(W128="Retired",0,HLOOKUP(W128,'Fixed - Labor'!$C$29:$E$37,'Scenario 6'!$H$24,FALSE)*$T128)</f>
        <v>0</v>
      </c>
      <c r="AF128" s="171">
        <f>IF(X128="Retired",0,HLOOKUP(X128,'Fixed - Labor'!$C$29:$E$37,'Scenario 6'!$H$24,FALSE)*$T128)</f>
        <v>0</v>
      </c>
      <c r="AG128" s="171">
        <f>IF(Y128="Retired",0,HLOOKUP(Y128,'Fixed - Labor'!$C$29:$E$37,'Scenario 6'!$H$24,FALSE)*$T128)</f>
        <v>0</v>
      </c>
      <c r="AH128" s="171">
        <f>IF(Z128="Retired",0,HLOOKUP(Z128,'Fixed - Labor'!$C$29:$E$37,'Scenario 6'!$H$24,FALSE)*$T128)</f>
        <v>0</v>
      </c>
      <c r="AJ128" s="175">
        <v>2036</v>
      </c>
      <c r="AK128" s="171">
        <f>HLOOKUP($AJ128,'Fixed - Labor'!$A$21:$AE$24,3,FALSE)</f>
        <v>18065007.315457128</v>
      </c>
      <c r="AL128" s="155" t="str">
        <f t="shared" si="43"/>
        <v>Retired</v>
      </c>
      <c r="AM128" s="155" t="str">
        <f t="shared" si="36"/>
        <v>Retired</v>
      </c>
      <c r="AN128" s="155" t="str">
        <f t="shared" si="37"/>
        <v>Retired</v>
      </c>
      <c r="AO128" s="155" t="str">
        <f t="shared" si="38"/>
        <v>Retired</v>
      </c>
      <c r="AP128" s="155" t="str">
        <f t="shared" si="39"/>
        <v>Retired</v>
      </c>
      <c r="AQ128" s="155" t="str">
        <f t="shared" si="40"/>
        <v>Retired</v>
      </c>
      <c r="AS128" s="175">
        <v>2036</v>
      </c>
      <c r="AT128" s="171">
        <f>IF(AL128="Retired",0,HLOOKUP(AL128,'Fixed - Labor'!$C$29:$E$37,'Scenario 6'!$H$24,FALSE)*$AK128)</f>
        <v>0</v>
      </c>
      <c r="AU128" s="171">
        <f>IF(AM128="Retired",0,HLOOKUP(AM128,'Fixed - Labor'!$C$29:$E$37,'Scenario 6'!$H$24,FALSE)*$AK128)</f>
        <v>0</v>
      </c>
      <c r="AV128" s="171">
        <f>IF(AN128="Retired",0,HLOOKUP(AN128,'Fixed - Labor'!$C$29:$E$37,'Scenario 6'!$H$24,FALSE)*$AK128)</f>
        <v>0</v>
      </c>
      <c r="AW128" s="171">
        <f>IF(AO128="Retired",0,HLOOKUP(AO128,'Fixed - Labor'!$C$29:$E$37,'Scenario 6'!$H$24,FALSE)*$AK128)</f>
        <v>0</v>
      </c>
      <c r="AX128" s="171">
        <f>IF(AP128="Retired",0,HLOOKUP(AP128,'Fixed - Labor'!$C$29:$E$37,'Scenario 6'!$H$24,FALSE)*$AK128)</f>
        <v>0</v>
      </c>
      <c r="AY128" s="171">
        <f>IF(AQ128="Retired",0,HLOOKUP(AQ128,'Fixed - Labor'!$C$29:$E$37,'Scenario 6'!$H$24,FALSE)*$AK128)</f>
        <v>0</v>
      </c>
      <c r="BA128" s="202"/>
      <c r="BB128" s="138"/>
      <c r="BC128" s="138"/>
      <c r="BD128" s="138"/>
      <c r="BE128" s="138"/>
      <c r="BF128" s="138"/>
      <c r="BG128" s="138"/>
      <c r="BI128" s="202"/>
      <c r="BJ128" s="138"/>
      <c r="BK128" s="138"/>
      <c r="BL128" s="138"/>
      <c r="BM128" s="138"/>
      <c r="BN128" s="138"/>
      <c r="BO128" s="138"/>
    </row>
    <row r="129" spans="1:67">
      <c r="A129" s="162"/>
      <c r="B129" s="162"/>
      <c r="C129" s="162"/>
      <c r="D129" s="162"/>
      <c r="E129" s="162"/>
      <c r="F129" s="162"/>
      <c r="G129" s="162"/>
      <c r="H129" s="175">
        <v>2037</v>
      </c>
      <c r="I129" s="171">
        <f t="shared" si="41"/>
        <v>0</v>
      </c>
      <c r="J129" s="171">
        <f t="shared" si="29"/>
        <v>0</v>
      </c>
      <c r="K129" s="171">
        <f t="shared" si="29"/>
        <v>0</v>
      </c>
      <c r="L129" s="171">
        <f t="shared" si="29"/>
        <v>0</v>
      </c>
      <c r="M129" s="171">
        <f t="shared" si="29"/>
        <v>0</v>
      </c>
      <c r="N129" s="171">
        <f t="shared" si="29"/>
        <v>0</v>
      </c>
      <c r="O129" s="162"/>
      <c r="P129" s="162"/>
      <c r="Q129" s="162"/>
      <c r="R129" s="162"/>
      <c r="S129" s="175">
        <v>2037</v>
      </c>
      <c r="T129" s="136">
        <f>HLOOKUP($S129,'Fixed - Labor'!$A$21:$AE$24,2,FALSE)</f>
        <v>8957118.6963051688</v>
      </c>
      <c r="U129" s="155" t="str">
        <f t="shared" si="42"/>
        <v>Retired</v>
      </c>
      <c r="V129" s="155" t="str">
        <f t="shared" si="30"/>
        <v>Retired</v>
      </c>
      <c r="W129" s="155" t="str">
        <f t="shared" si="31"/>
        <v>Retired</v>
      </c>
      <c r="X129" s="155" t="str">
        <f t="shared" si="32"/>
        <v>Retired</v>
      </c>
      <c r="Y129" s="155" t="str">
        <f t="shared" si="33"/>
        <v>Retired</v>
      </c>
      <c r="Z129" s="155" t="str">
        <f t="shared" si="34"/>
        <v>Retired</v>
      </c>
      <c r="AB129" s="175">
        <v>2037</v>
      </c>
      <c r="AC129" s="171">
        <f>IF(U129="Retired",0,HLOOKUP(U129,'Fixed - Labor'!$C$29:$E$37,'Scenario 6'!$H$24,FALSE)*$T129)</f>
        <v>0</v>
      </c>
      <c r="AD129" s="171">
        <f>IF(V129="Retired",0,HLOOKUP(V129,'Fixed - Labor'!$C$29:$E$37,'Scenario 6'!$H$24,FALSE)*$T129)</f>
        <v>0</v>
      </c>
      <c r="AE129" s="171">
        <f>IF(W129="Retired",0,HLOOKUP(W129,'Fixed - Labor'!$C$29:$E$37,'Scenario 6'!$H$24,FALSE)*$T129)</f>
        <v>0</v>
      </c>
      <c r="AF129" s="171">
        <f>IF(X129="Retired",0,HLOOKUP(X129,'Fixed - Labor'!$C$29:$E$37,'Scenario 6'!$H$24,FALSE)*$T129)</f>
        <v>0</v>
      </c>
      <c r="AG129" s="171">
        <f>IF(Y129="Retired",0,HLOOKUP(Y129,'Fixed - Labor'!$C$29:$E$37,'Scenario 6'!$H$24,FALSE)*$T129)</f>
        <v>0</v>
      </c>
      <c r="AH129" s="171">
        <f>IF(Z129="Retired",0,HLOOKUP(Z129,'Fixed - Labor'!$C$29:$E$37,'Scenario 6'!$H$24,FALSE)*$T129)</f>
        <v>0</v>
      </c>
      <c r="AJ129" s="175">
        <v>2037</v>
      </c>
      <c r="AK129" s="171">
        <f>HLOOKUP($AJ129,'Fixed - Labor'!$A$21:$AE$24,3,FALSE)</f>
        <v>18426307.461766273</v>
      </c>
      <c r="AL129" s="155" t="str">
        <f t="shared" si="43"/>
        <v>Retired</v>
      </c>
      <c r="AM129" s="155" t="str">
        <f t="shared" si="36"/>
        <v>Retired</v>
      </c>
      <c r="AN129" s="155" t="str">
        <f t="shared" si="37"/>
        <v>Retired</v>
      </c>
      <c r="AO129" s="155" t="str">
        <f t="shared" si="38"/>
        <v>Retired</v>
      </c>
      <c r="AP129" s="155" t="str">
        <f t="shared" si="39"/>
        <v>Retired</v>
      </c>
      <c r="AQ129" s="155" t="str">
        <f t="shared" si="40"/>
        <v>Retired</v>
      </c>
      <c r="AS129" s="175">
        <v>2037</v>
      </c>
      <c r="AT129" s="171">
        <f>IF(AL129="Retired",0,HLOOKUP(AL129,'Fixed - Labor'!$C$29:$E$37,'Scenario 6'!$H$24,FALSE)*$AK129)</f>
        <v>0</v>
      </c>
      <c r="AU129" s="171">
        <f>IF(AM129="Retired",0,HLOOKUP(AM129,'Fixed - Labor'!$C$29:$E$37,'Scenario 6'!$H$24,FALSE)*$AK129)</f>
        <v>0</v>
      </c>
      <c r="AV129" s="171">
        <f>IF(AN129="Retired",0,HLOOKUP(AN129,'Fixed - Labor'!$C$29:$E$37,'Scenario 6'!$H$24,FALSE)*$AK129)</f>
        <v>0</v>
      </c>
      <c r="AW129" s="171">
        <f>IF(AO129="Retired",0,HLOOKUP(AO129,'Fixed - Labor'!$C$29:$E$37,'Scenario 6'!$H$24,FALSE)*$AK129)</f>
        <v>0</v>
      </c>
      <c r="AX129" s="171">
        <f>IF(AP129="Retired",0,HLOOKUP(AP129,'Fixed - Labor'!$C$29:$E$37,'Scenario 6'!$H$24,FALSE)*$AK129)</f>
        <v>0</v>
      </c>
      <c r="AY129" s="171">
        <f>IF(AQ129="Retired",0,HLOOKUP(AQ129,'Fixed - Labor'!$C$29:$E$37,'Scenario 6'!$H$24,FALSE)*$AK129)</f>
        <v>0</v>
      </c>
      <c r="BA129" s="202"/>
      <c r="BB129" s="138"/>
      <c r="BC129" s="138"/>
      <c r="BD129" s="138"/>
      <c r="BE129" s="138"/>
      <c r="BF129" s="138"/>
      <c r="BG129" s="138"/>
      <c r="BI129" s="202"/>
      <c r="BJ129" s="138"/>
      <c r="BK129" s="138"/>
      <c r="BL129" s="138"/>
      <c r="BM129" s="138"/>
      <c r="BN129" s="138"/>
      <c r="BO129" s="138"/>
    </row>
    <row r="130" spans="1:67">
      <c r="A130" s="162"/>
      <c r="B130" s="162"/>
      <c r="C130" s="162"/>
      <c r="D130" s="162"/>
      <c r="E130" s="162"/>
      <c r="F130" s="162"/>
      <c r="G130" s="162"/>
      <c r="H130" s="175">
        <v>2038</v>
      </c>
      <c r="I130" s="171">
        <f t="shared" si="41"/>
        <v>0</v>
      </c>
      <c r="J130" s="171">
        <f t="shared" si="29"/>
        <v>0</v>
      </c>
      <c r="K130" s="171">
        <f t="shared" si="29"/>
        <v>0</v>
      </c>
      <c r="L130" s="171">
        <f t="shared" si="29"/>
        <v>0</v>
      </c>
      <c r="M130" s="171">
        <f t="shared" si="29"/>
        <v>0</v>
      </c>
      <c r="N130" s="171">
        <f t="shared" si="29"/>
        <v>0</v>
      </c>
      <c r="O130" s="162"/>
      <c r="P130" s="162"/>
      <c r="Q130" s="162"/>
      <c r="R130" s="162"/>
      <c r="S130" s="175">
        <v>2038</v>
      </c>
      <c r="T130" s="136">
        <f>HLOOKUP($S130,'Fixed - Labor'!$A$21:$AE$24,2,FALSE)</f>
        <v>9136261.0702312719</v>
      </c>
      <c r="U130" s="155" t="str">
        <f t="shared" si="42"/>
        <v>Retired</v>
      </c>
      <c r="V130" s="155" t="str">
        <f t="shared" si="30"/>
        <v>Retired</v>
      </c>
      <c r="W130" s="155" t="str">
        <f t="shared" si="31"/>
        <v>Retired</v>
      </c>
      <c r="X130" s="155" t="str">
        <f t="shared" si="32"/>
        <v>Retired</v>
      </c>
      <c r="Y130" s="155" t="str">
        <f t="shared" si="33"/>
        <v>Retired</v>
      </c>
      <c r="Z130" s="155" t="str">
        <f t="shared" si="34"/>
        <v>Retired</v>
      </c>
      <c r="AB130" s="175">
        <v>2038</v>
      </c>
      <c r="AC130" s="171">
        <f>IF(U130="Retired",0,HLOOKUP(U130,'Fixed - Labor'!$C$29:$E$37,'Scenario 6'!$H$24,FALSE)*$T130)</f>
        <v>0</v>
      </c>
      <c r="AD130" s="171">
        <f>IF(V130="Retired",0,HLOOKUP(V130,'Fixed - Labor'!$C$29:$E$37,'Scenario 6'!$H$24,FALSE)*$T130)</f>
        <v>0</v>
      </c>
      <c r="AE130" s="171">
        <f>IF(W130="Retired",0,HLOOKUP(W130,'Fixed - Labor'!$C$29:$E$37,'Scenario 6'!$H$24,FALSE)*$T130)</f>
        <v>0</v>
      </c>
      <c r="AF130" s="171">
        <f>IF(X130="Retired",0,HLOOKUP(X130,'Fixed - Labor'!$C$29:$E$37,'Scenario 6'!$H$24,FALSE)*$T130)</f>
        <v>0</v>
      </c>
      <c r="AG130" s="171">
        <f>IF(Y130="Retired",0,HLOOKUP(Y130,'Fixed - Labor'!$C$29:$E$37,'Scenario 6'!$H$24,FALSE)*$T130)</f>
        <v>0</v>
      </c>
      <c r="AH130" s="171">
        <f>IF(Z130="Retired",0,HLOOKUP(Z130,'Fixed - Labor'!$C$29:$E$37,'Scenario 6'!$H$24,FALSE)*$T130)</f>
        <v>0</v>
      </c>
      <c r="AJ130" s="175">
        <v>2038</v>
      </c>
      <c r="AK130" s="171">
        <f>HLOOKUP($AJ130,'Fixed - Labor'!$A$21:$AE$24,3,FALSE)</f>
        <v>18794833.6110016</v>
      </c>
      <c r="AL130" s="155" t="str">
        <f t="shared" si="43"/>
        <v>Retired</v>
      </c>
      <c r="AM130" s="155" t="str">
        <f t="shared" si="36"/>
        <v>Retired</v>
      </c>
      <c r="AN130" s="155" t="str">
        <f t="shared" si="37"/>
        <v>Retired</v>
      </c>
      <c r="AO130" s="155" t="str">
        <f t="shared" si="38"/>
        <v>Retired</v>
      </c>
      <c r="AP130" s="155" t="str">
        <f t="shared" si="39"/>
        <v>Retired</v>
      </c>
      <c r="AQ130" s="155" t="str">
        <f t="shared" si="40"/>
        <v>Retired</v>
      </c>
      <c r="AS130" s="175">
        <v>2038</v>
      </c>
      <c r="AT130" s="171">
        <f>IF(AL130="Retired",0,HLOOKUP(AL130,'Fixed - Labor'!$C$29:$E$37,'Scenario 6'!$H$24,FALSE)*$AK130)</f>
        <v>0</v>
      </c>
      <c r="AU130" s="171">
        <f>IF(AM130="Retired",0,HLOOKUP(AM130,'Fixed - Labor'!$C$29:$E$37,'Scenario 6'!$H$24,FALSE)*$AK130)</f>
        <v>0</v>
      </c>
      <c r="AV130" s="171">
        <f>IF(AN130="Retired",0,HLOOKUP(AN130,'Fixed - Labor'!$C$29:$E$37,'Scenario 6'!$H$24,FALSE)*$AK130)</f>
        <v>0</v>
      </c>
      <c r="AW130" s="171">
        <f>IF(AO130="Retired",0,HLOOKUP(AO130,'Fixed - Labor'!$C$29:$E$37,'Scenario 6'!$H$24,FALSE)*$AK130)</f>
        <v>0</v>
      </c>
      <c r="AX130" s="171">
        <f>IF(AP130="Retired",0,HLOOKUP(AP130,'Fixed - Labor'!$C$29:$E$37,'Scenario 6'!$H$24,FALSE)*$AK130)</f>
        <v>0</v>
      </c>
      <c r="AY130" s="171">
        <f>IF(AQ130="Retired",0,HLOOKUP(AQ130,'Fixed - Labor'!$C$29:$E$37,'Scenario 6'!$H$24,FALSE)*$AK130)</f>
        <v>0</v>
      </c>
      <c r="BA130" s="202"/>
      <c r="BB130" s="138"/>
      <c r="BC130" s="138"/>
      <c r="BD130" s="138"/>
      <c r="BE130" s="138"/>
      <c r="BF130" s="138"/>
      <c r="BG130" s="138"/>
      <c r="BI130" s="202"/>
      <c r="BJ130" s="138"/>
      <c r="BK130" s="138"/>
      <c r="BL130" s="138"/>
      <c r="BM130" s="138"/>
      <c r="BN130" s="138"/>
      <c r="BO130" s="138"/>
    </row>
    <row r="131" spans="1:67">
      <c r="A131" s="162"/>
      <c r="B131" s="162"/>
      <c r="C131" s="162"/>
      <c r="D131" s="162"/>
      <c r="E131" s="162"/>
      <c r="F131" s="162"/>
      <c r="G131" s="162"/>
      <c r="H131" s="175">
        <v>2039</v>
      </c>
      <c r="I131" s="171">
        <f t="shared" si="41"/>
        <v>0</v>
      </c>
      <c r="J131" s="171">
        <f t="shared" si="29"/>
        <v>0</v>
      </c>
      <c r="K131" s="171">
        <f t="shared" si="29"/>
        <v>0</v>
      </c>
      <c r="L131" s="171">
        <f t="shared" si="29"/>
        <v>0</v>
      </c>
      <c r="M131" s="171">
        <f t="shared" si="29"/>
        <v>0</v>
      </c>
      <c r="N131" s="171">
        <f t="shared" si="29"/>
        <v>0</v>
      </c>
      <c r="O131" s="162"/>
      <c r="P131" s="162"/>
      <c r="Q131" s="162"/>
      <c r="R131" s="162"/>
      <c r="S131" s="175">
        <v>2039</v>
      </c>
      <c r="T131" s="136">
        <f>HLOOKUP($S131,'Fixed - Labor'!$A$21:$AE$24,2,FALSE)</f>
        <v>9318986.291635897</v>
      </c>
      <c r="U131" s="155" t="str">
        <f t="shared" si="42"/>
        <v>Retired</v>
      </c>
      <c r="V131" s="155" t="str">
        <f t="shared" si="30"/>
        <v>Retired</v>
      </c>
      <c r="W131" s="155" t="str">
        <f t="shared" si="31"/>
        <v>Retired</v>
      </c>
      <c r="X131" s="155" t="str">
        <f t="shared" si="32"/>
        <v>Retired</v>
      </c>
      <c r="Y131" s="155" t="str">
        <f t="shared" si="33"/>
        <v>Retired</v>
      </c>
      <c r="Z131" s="155" t="str">
        <f t="shared" si="34"/>
        <v>Retired</v>
      </c>
      <c r="AB131" s="175">
        <v>2039</v>
      </c>
      <c r="AC131" s="171">
        <f>IF(U131="Retired",0,HLOOKUP(U131,'Fixed - Labor'!$C$29:$E$37,'Scenario 6'!$H$24,FALSE)*$T131)</f>
        <v>0</v>
      </c>
      <c r="AD131" s="171">
        <f>IF(V131="Retired",0,HLOOKUP(V131,'Fixed - Labor'!$C$29:$E$37,'Scenario 6'!$H$24,FALSE)*$T131)</f>
        <v>0</v>
      </c>
      <c r="AE131" s="171">
        <f>IF(W131="Retired",0,HLOOKUP(W131,'Fixed - Labor'!$C$29:$E$37,'Scenario 6'!$H$24,FALSE)*$T131)</f>
        <v>0</v>
      </c>
      <c r="AF131" s="171">
        <f>IF(X131="Retired",0,HLOOKUP(X131,'Fixed - Labor'!$C$29:$E$37,'Scenario 6'!$H$24,FALSE)*$T131)</f>
        <v>0</v>
      </c>
      <c r="AG131" s="171">
        <f>IF(Y131="Retired",0,HLOOKUP(Y131,'Fixed - Labor'!$C$29:$E$37,'Scenario 6'!$H$24,FALSE)*$T131)</f>
        <v>0</v>
      </c>
      <c r="AH131" s="171">
        <f>IF(Z131="Retired",0,HLOOKUP(Z131,'Fixed - Labor'!$C$29:$E$37,'Scenario 6'!$H$24,FALSE)*$T131)</f>
        <v>0</v>
      </c>
      <c r="AJ131" s="175">
        <v>2039</v>
      </c>
      <c r="AK131" s="171">
        <f>HLOOKUP($AJ131,'Fixed - Labor'!$A$21:$AE$24,3,FALSE)</f>
        <v>19170730.283221632</v>
      </c>
      <c r="AL131" s="155" t="str">
        <f t="shared" si="43"/>
        <v>Retired</v>
      </c>
      <c r="AM131" s="155" t="str">
        <f t="shared" si="36"/>
        <v>Retired</v>
      </c>
      <c r="AN131" s="155" t="str">
        <f t="shared" si="37"/>
        <v>Retired</v>
      </c>
      <c r="AO131" s="155" t="str">
        <f t="shared" si="38"/>
        <v>Retired</v>
      </c>
      <c r="AP131" s="155" t="str">
        <f t="shared" si="39"/>
        <v>Retired</v>
      </c>
      <c r="AQ131" s="155" t="str">
        <f t="shared" si="40"/>
        <v>Retired</v>
      </c>
      <c r="AS131" s="175">
        <v>2039</v>
      </c>
      <c r="AT131" s="171">
        <f>IF(AL131="Retired",0,HLOOKUP(AL131,'Fixed - Labor'!$C$29:$E$37,'Scenario 6'!$H$24,FALSE)*$AK131)</f>
        <v>0</v>
      </c>
      <c r="AU131" s="171">
        <f>IF(AM131="Retired",0,HLOOKUP(AM131,'Fixed - Labor'!$C$29:$E$37,'Scenario 6'!$H$24,FALSE)*$AK131)</f>
        <v>0</v>
      </c>
      <c r="AV131" s="171">
        <f>IF(AN131="Retired",0,HLOOKUP(AN131,'Fixed - Labor'!$C$29:$E$37,'Scenario 6'!$H$24,FALSE)*$AK131)</f>
        <v>0</v>
      </c>
      <c r="AW131" s="171">
        <f>IF(AO131="Retired",0,HLOOKUP(AO131,'Fixed - Labor'!$C$29:$E$37,'Scenario 6'!$H$24,FALSE)*$AK131)</f>
        <v>0</v>
      </c>
      <c r="AX131" s="171">
        <f>IF(AP131="Retired",0,HLOOKUP(AP131,'Fixed - Labor'!$C$29:$E$37,'Scenario 6'!$H$24,FALSE)*$AK131)</f>
        <v>0</v>
      </c>
      <c r="AY131" s="171">
        <f>IF(AQ131="Retired",0,HLOOKUP(AQ131,'Fixed - Labor'!$C$29:$E$37,'Scenario 6'!$H$24,FALSE)*$AK131)</f>
        <v>0</v>
      </c>
      <c r="BA131" s="202"/>
      <c r="BB131" s="138"/>
      <c r="BC131" s="138"/>
      <c r="BD131" s="138"/>
      <c r="BE131" s="138"/>
      <c r="BF131" s="138"/>
      <c r="BG131" s="138"/>
      <c r="BI131" s="202"/>
      <c r="BJ131" s="138"/>
      <c r="BK131" s="138"/>
      <c r="BL131" s="138"/>
      <c r="BM131" s="138"/>
      <c r="BN131" s="138"/>
      <c r="BO131" s="138"/>
    </row>
    <row r="132" spans="1:67">
      <c r="A132" s="162"/>
      <c r="B132" s="162"/>
      <c r="C132" s="162"/>
      <c r="D132" s="162"/>
      <c r="E132" s="162"/>
      <c r="F132" s="162"/>
      <c r="G132" s="162"/>
      <c r="H132" s="175">
        <v>2040</v>
      </c>
      <c r="I132" s="171">
        <f t="shared" si="41"/>
        <v>0</v>
      </c>
      <c r="J132" s="171">
        <f t="shared" si="29"/>
        <v>0</v>
      </c>
      <c r="K132" s="171">
        <f t="shared" si="29"/>
        <v>0</v>
      </c>
      <c r="L132" s="171">
        <f t="shared" si="29"/>
        <v>0</v>
      </c>
      <c r="M132" s="171">
        <f t="shared" si="29"/>
        <v>0</v>
      </c>
      <c r="N132" s="171">
        <f t="shared" si="29"/>
        <v>0</v>
      </c>
      <c r="O132" s="162"/>
      <c r="P132" s="162"/>
      <c r="Q132" s="162"/>
      <c r="R132" s="162"/>
      <c r="S132" s="175">
        <v>2040</v>
      </c>
      <c r="T132" s="136">
        <f>HLOOKUP($S132,'Fixed - Labor'!$A$21:$AE$24,2,FALSE)</f>
        <v>9505366.0174686164</v>
      </c>
      <c r="U132" s="155" t="str">
        <f t="shared" si="42"/>
        <v>Retired</v>
      </c>
      <c r="V132" s="155" t="str">
        <f t="shared" si="30"/>
        <v>Retired</v>
      </c>
      <c r="W132" s="155" t="str">
        <f t="shared" si="31"/>
        <v>Retired</v>
      </c>
      <c r="X132" s="155" t="str">
        <f t="shared" si="32"/>
        <v>Retired</v>
      </c>
      <c r="Y132" s="155" t="str">
        <f t="shared" si="33"/>
        <v>Retired</v>
      </c>
      <c r="Z132" s="155" t="str">
        <f t="shared" si="34"/>
        <v>Retired</v>
      </c>
      <c r="AB132" s="175">
        <v>2040</v>
      </c>
      <c r="AC132" s="171">
        <f>IF(U132="Retired",0,HLOOKUP(U132,'Fixed - Labor'!$C$29:$E$37,'Scenario 6'!$H$24,FALSE)*$T132)</f>
        <v>0</v>
      </c>
      <c r="AD132" s="171">
        <f>IF(V132="Retired",0,HLOOKUP(V132,'Fixed - Labor'!$C$29:$E$37,'Scenario 6'!$H$24,FALSE)*$T132)</f>
        <v>0</v>
      </c>
      <c r="AE132" s="171">
        <f>IF(W132="Retired",0,HLOOKUP(W132,'Fixed - Labor'!$C$29:$E$37,'Scenario 6'!$H$24,FALSE)*$T132)</f>
        <v>0</v>
      </c>
      <c r="AF132" s="171">
        <f>IF(X132="Retired",0,HLOOKUP(X132,'Fixed - Labor'!$C$29:$E$37,'Scenario 6'!$H$24,FALSE)*$T132)</f>
        <v>0</v>
      </c>
      <c r="AG132" s="171">
        <f>IF(Y132="Retired",0,HLOOKUP(Y132,'Fixed - Labor'!$C$29:$E$37,'Scenario 6'!$H$24,FALSE)*$T132)</f>
        <v>0</v>
      </c>
      <c r="AH132" s="171">
        <f>IF(Z132="Retired",0,HLOOKUP(Z132,'Fixed - Labor'!$C$29:$E$37,'Scenario 6'!$H$24,FALSE)*$T132)</f>
        <v>0</v>
      </c>
      <c r="AJ132" s="175">
        <v>2040</v>
      </c>
      <c r="AK132" s="171">
        <f>HLOOKUP($AJ132,'Fixed - Labor'!$A$21:$AE$24,3,FALSE)</f>
        <v>19554144.888886068</v>
      </c>
      <c r="AL132" s="155" t="str">
        <f t="shared" si="43"/>
        <v>Retired</v>
      </c>
      <c r="AM132" s="155" t="str">
        <f t="shared" si="36"/>
        <v>Retired</v>
      </c>
      <c r="AN132" s="155" t="str">
        <f t="shared" si="37"/>
        <v>Retired</v>
      </c>
      <c r="AO132" s="155" t="str">
        <f t="shared" si="38"/>
        <v>Retired</v>
      </c>
      <c r="AP132" s="155" t="str">
        <f t="shared" si="39"/>
        <v>Retired</v>
      </c>
      <c r="AQ132" s="155" t="str">
        <f t="shared" si="40"/>
        <v>Retired</v>
      </c>
      <c r="AS132" s="175">
        <v>2040</v>
      </c>
      <c r="AT132" s="171">
        <f>IF(AL132="Retired",0,HLOOKUP(AL132,'Fixed - Labor'!$C$29:$E$37,'Scenario 6'!$H$24,FALSE)*$AK132)</f>
        <v>0</v>
      </c>
      <c r="AU132" s="171">
        <f>IF(AM132="Retired",0,HLOOKUP(AM132,'Fixed - Labor'!$C$29:$E$37,'Scenario 6'!$H$24,FALSE)*$AK132)</f>
        <v>0</v>
      </c>
      <c r="AV132" s="171">
        <f>IF(AN132="Retired",0,HLOOKUP(AN132,'Fixed - Labor'!$C$29:$E$37,'Scenario 6'!$H$24,FALSE)*$AK132)</f>
        <v>0</v>
      </c>
      <c r="AW132" s="171">
        <f>IF(AO132="Retired",0,HLOOKUP(AO132,'Fixed - Labor'!$C$29:$E$37,'Scenario 6'!$H$24,FALSE)*$AK132)</f>
        <v>0</v>
      </c>
      <c r="AX132" s="171">
        <f>IF(AP132="Retired",0,HLOOKUP(AP132,'Fixed - Labor'!$C$29:$E$37,'Scenario 6'!$H$24,FALSE)*$AK132)</f>
        <v>0</v>
      </c>
      <c r="AY132" s="171">
        <f>IF(AQ132="Retired",0,HLOOKUP(AQ132,'Fixed - Labor'!$C$29:$E$37,'Scenario 6'!$H$24,FALSE)*$AK132)</f>
        <v>0</v>
      </c>
      <c r="BA132" s="202"/>
      <c r="BB132" s="138"/>
      <c r="BC132" s="138"/>
      <c r="BD132" s="138"/>
      <c r="BE132" s="138"/>
      <c r="BF132" s="138"/>
      <c r="BG132" s="138"/>
      <c r="BI132" s="202"/>
      <c r="BJ132" s="138"/>
      <c r="BK132" s="138"/>
      <c r="BL132" s="138"/>
      <c r="BM132" s="138"/>
      <c r="BN132" s="138"/>
      <c r="BO132" s="138"/>
    </row>
    <row r="133" spans="1:67">
      <c r="A133" s="162"/>
      <c r="B133" s="162"/>
      <c r="C133" s="162"/>
      <c r="D133" s="162"/>
      <c r="E133" s="162"/>
      <c r="F133" s="162"/>
      <c r="G133" s="162"/>
      <c r="H133" s="175">
        <v>2041</v>
      </c>
      <c r="I133" s="171">
        <f t="shared" si="41"/>
        <v>0</v>
      </c>
      <c r="J133" s="171">
        <f t="shared" si="29"/>
        <v>0</v>
      </c>
      <c r="K133" s="171">
        <f t="shared" si="29"/>
        <v>0</v>
      </c>
      <c r="L133" s="171">
        <f t="shared" si="29"/>
        <v>0</v>
      </c>
      <c r="M133" s="171">
        <f t="shared" si="29"/>
        <v>0</v>
      </c>
      <c r="N133" s="171">
        <f t="shared" si="29"/>
        <v>0</v>
      </c>
      <c r="O133" s="162"/>
      <c r="P133" s="162"/>
      <c r="Q133" s="162"/>
      <c r="R133" s="162"/>
      <c r="S133" s="175">
        <v>2041</v>
      </c>
      <c r="T133" s="136">
        <f>HLOOKUP($S133,'Fixed - Labor'!$A$21:$AE$24,2,FALSE)</f>
        <v>9695473.3378179893</v>
      </c>
      <c r="U133" s="155" t="str">
        <f t="shared" si="42"/>
        <v>Retired</v>
      </c>
      <c r="V133" s="155" t="str">
        <f t="shared" si="30"/>
        <v>Retired</v>
      </c>
      <c r="W133" s="155" t="str">
        <f t="shared" si="31"/>
        <v>Retired</v>
      </c>
      <c r="X133" s="155" t="str">
        <f t="shared" si="32"/>
        <v>Retired</v>
      </c>
      <c r="Y133" s="155" t="str">
        <f t="shared" si="33"/>
        <v>Retired</v>
      </c>
      <c r="Z133" s="155" t="str">
        <f t="shared" si="34"/>
        <v>Retired</v>
      </c>
      <c r="AB133" s="175">
        <v>2041</v>
      </c>
      <c r="AC133" s="171">
        <f>IF(U133="Retired",0,HLOOKUP(U133,'Fixed - Labor'!$C$29:$E$37,'Scenario 6'!$H$24,FALSE)*$T133)</f>
        <v>0</v>
      </c>
      <c r="AD133" s="171">
        <f>IF(V133="Retired",0,HLOOKUP(V133,'Fixed - Labor'!$C$29:$E$37,'Scenario 6'!$H$24,FALSE)*$T133)</f>
        <v>0</v>
      </c>
      <c r="AE133" s="171">
        <f>IF(W133="Retired",0,HLOOKUP(W133,'Fixed - Labor'!$C$29:$E$37,'Scenario 6'!$H$24,FALSE)*$T133)</f>
        <v>0</v>
      </c>
      <c r="AF133" s="171">
        <f>IF(X133="Retired",0,HLOOKUP(X133,'Fixed - Labor'!$C$29:$E$37,'Scenario 6'!$H$24,FALSE)*$T133)</f>
        <v>0</v>
      </c>
      <c r="AG133" s="171">
        <f>IF(Y133="Retired",0,HLOOKUP(Y133,'Fixed - Labor'!$C$29:$E$37,'Scenario 6'!$H$24,FALSE)*$T133)</f>
        <v>0</v>
      </c>
      <c r="AH133" s="171">
        <f>IF(Z133="Retired",0,HLOOKUP(Z133,'Fixed - Labor'!$C$29:$E$37,'Scenario 6'!$H$24,FALSE)*$T133)</f>
        <v>0</v>
      </c>
      <c r="AJ133" s="175">
        <v>2041</v>
      </c>
      <c r="AK133" s="171">
        <f>HLOOKUP($AJ133,'Fixed - Labor'!$A$21:$AE$24,3,FALSE)</f>
        <v>19945227.786663789</v>
      </c>
      <c r="AL133" s="155" t="str">
        <f t="shared" si="43"/>
        <v>Retired</v>
      </c>
      <c r="AM133" s="155" t="str">
        <f t="shared" si="36"/>
        <v>Retired</v>
      </c>
      <c r="AN133" s="155" t="str">
        <f t="shared" si="37"/>
        <v>Retired</v>
      </c>
      <c r="AO133" s="155" t="str">
        <f t="shared" si="38"/>
        <v>Retired</v>
      </c>
      <c r="AP133" s="155" t="str">
        <f t="shared" si="39"/>
        <v>Retired</v>
      </c>
      <c r="AQ133" s="155" t="str">
        <f t="shared" si="40"/>
        <v>Retired</v>
      </c>
      <c r="AS133" s="175">
        <v>2041</v>
      </c>
      <c r="AT133" s="171">
        <f>IF(AL133="Retired",0,HLOOKUP(AL133,'Fixed - Labor'!$C$29:$E$37,'Scenario 6'!$H$24,FALSE)*$AK133)</f>
        <v>0</v>
      </c>
      <c r="AU133" s="171">
        <f>IF(AM133="Retired",0,HLOOKUP(AM133,'Fixed - Labor'!$C$29:$E$37,'Scenario 6'!$H$24,FALSE)*$AK133)</f>
        <v>0</v>
      </c>
      <c r="AV133" s="171">
        <f>IF(AN133="Retired",0,HLOOKUP(AN133,'Fixed - Labor'!$C$29:$E$37,'Scenario 6'!$H$24,FALSE)*$AK133)</f>
        <v>0</v>
      </c>
      <c r="AW133" s="171">
        <f>IF(AO133="Retired",0,HLOOKUP(AO133,'Fixed - Labor'!$C$29:$E$37,'Scenario 6'!$H$24,FALSE)*$AK133)</f>
        <v>0</v>
      </c>
      <c r="AX133" s="171">
        <f>IF(AP133="Retired",0,HLOOKUP(AP133,'Fixed - Labor'!$C$29:$E$37,'Scenario 6'!$H$24,FALSE)*$AK133)</f>
        <v>0</v>
      </c>
      <c r="AY133" s="171">
        <f>IF(AQ133="Retired",0,HLOOKUP(AQ133,'Fixed - Labor'!$C$29:$E$37,'Scenario 6'!$H$24,FALSE)*$AK133)</f>
        <v>0</v>
      </c>
      <c r="BA133" s="202"/>
      <c r="BB133" s="138"/>
      <c r="BC133" s="138"/>
      <c r="BD133" s="138"/>
      <c r="BE133" s="138"/>
      <c r="BF133" s="138"/>
      <c r="BG133" s="138"/>
      <c r="BI133" s="202"/>
      <c r="BJ133" s="138"/>
      <c r="BK133" s="138"/>
      <c r="BL133" s="138"/>
      <c r="BM133" s="138"/>
      <c r="BN133" s="138"/>
      <c r="BO133" s="138"/>
    </row>
    <row r="134" spans="1:67">
      <c r="A134" s="162"/>
      <c r="B134" s="162"/>
      <c r="C134" s="162"/>
      <c r="D134" s="162"/>
      <c r="E134" s="162"/>
      <c r="F134" s="162"/>
      <c r="G134" s="162"/>
      <c r="H134" s="175">
        <v>2042</v>
      </c>
      <c r="I134" s="171">
        <f t="shared" si="41"/>
        <v>0</v>
      </c>
      <c r="J134" s="171">
        <f t="shared" si="29"/>
        <v>0</v>
      </c>
      <c r="K134" s="171">
        <f t="shared" si="29"/>
        <v>0</v>
      </c>
      <c r="L134" s="171">
        <f t="shared" si="29"/>
        <v>0</v>
      </c>
      <c r="M134" s="171">
        <f t="shared" si="29"/>
        <v>0</v>
      </c>
      <c r="N134" s="171">
        <f t="shared" si="29"/>
        <v>0</v>
      </c>
      <c r="O134" s="162"/>
      <c r="P134" s="162"/>
      <c r="Q134" s="162"/>
      <c r="R134" s="162"/>
      <c r="S134" s="175">
        <v>2042</v>
      </c>
      <c r="T134" s="136">
        <f>HLOOKUP($S134,'Fixed - Labor'!$A$21:$AE$24,2,FALSE)</f>
        <v>9889382.804574348</v>
      </c>
      <c r="U134" s="155" t="str">
        <f t="shared" si="42"/>
        <v>Retired</v>
      </c>
      <c r="V134" s="155" t="str">
        <f t="shared" si="30"/>
        <v>Retired</v>
      </c>
      <c r="W134" s="155" t="str">
        <f t="shared" si="31"/>
        <v>Retired</v>
      </c>
      <c r="X134" s="155" t="str">
        <f t="shared" si="32"/>
        <v>Retired</v>
      </c>
      <c r="Y134" s="155" t="str">
        <f t="shared" si="33"/>
        <v>Retired</v>
      </c>
      <c r="Z134" s="155" t="str">
        <f t="shared" si="34"/>
        <v>Retired</v>
      </c>
      <c r="AB134" s="175">
        <v>2042</v>
      </c>
      <c r="AC134" s="171">
        <f>IF(U134="Retired",0,HLOOKUP(U134,'Fixed - Labor'!$C$29:$E$37,'Scenario 6'!$H$24,FALSE)*$T134)</f>
        <v>0</v>
      </c>
      <c r="AD134" s="171">
        <f>IF(V134="Retired",0,HLOOKUP(V134,'Fixed - Labor'!$C$29:$E$37,'Scenario 6'!$H$24,FALSE)*$T134)</f>
        <v>0</v>
      </c>
      <c r="AE134" s="171">
        <f>IF(W134="Retired",0,HLOOKUP(W134,'Fixed - Labor'!$C$29:$E$37,'Scenario 6'!$H$24,FALSE)*$T134)</f>
        <v>0</v>
      </c>
      <c r="AF134" s="171">
        <f>IF(X134="Retired",0,HLOOKUP(X134,'Fixed - Labor'!$C$29:$E$37,'Scenario 6'!$H$24,FALSE)*$T134)</f>
        <v>0</v>
      </c>
      <c r="AG134" s="171">
        <f>IF(Y134="Retired",0,HLOOKUP(Y134,'Fixed - Labor'!$C$29:$E$37,'Scenario 6'!$H$24,FALSE)*$T134)</f>
        <v>0</v>
      </c>
      <c r="AH134" s="171">
        <f>IF(Z134="Retired",0,HLOOKUP(Z134,'Fixed - Labor'!$C$29:$E$37,'Scenario 6'!$H$24,FALSE)*$T134)</f>
        <v>0</v>
      </c>
      <c r="AJ134" s="175">
        <v>2042</v>
      </c>
      <c r="AK134" s="171">
        <f>HLOOKUP($AJ134,'Fixed - Labor'!$A$21:$AE$24,3,FALSE)</f>
        <v>20344132.342397064</v>
      </c>
      <c r="AL134" s="155" t="str">
        <f t="shared" si="43"/>
        <v>Retired</v>
      </c>
      <c r="AM134" s="155" t="str">
        <f t="shared" si="36"/>
        <v>Retired</v>
      </c>
      <c r="AN134" s="155" t="str">
        <f t="shared" si="37"/>
        <v>Retired</v>
      </c>
      <c r="AO134" s="155" t="str">
        <f t="shared" si="38"/>
        <v>Retired</v>
      </c>
      <c r="AP134" s="155" t="str">
        <f t="shared" si="39"/>
        <v>Retired</v>
      </c>
      <c r="AQ134" s="155" t="str">
        <f t="shared" si="40"/>
        <v>Retired</v>
      </c>
      <c r="AS134" s="175">
        <v>2042</v>
      </c>
      <c r="AT134" s="171">
        <f>IF(AL134="Retired",0,HLOOKUP(AL134,'Fixed - Labor'!$C$29:$E$37,'Scenario 6'!$H$24,FALSE)*$AK134)</f>
        <v>0</v>
      </c>
      <c r="AU134" s="171">
        <f>IF(AM134="Retired",0,HLOOKUP(AM134,'Fixed - Labor'!$C$29:$E$37,'Scenario 6'!$H$24,FALSE)*$AK134)</f>
        <v>0</v>
      </c>
      <c r="AV134" s="171">
        <f>IF(AN134="Retired",0,HLOOKUP(AN134,'Fixed - Labor'!$C$29:$E$37,'Scenario 6'!$H$24,FALSE)*$AK134)</f>
        <v>0</v>
      </c>
      <c r="AW134" s="171">
        <f>IF(AO134="Retired",0,HLOOKUP(AO134,'Fixed - Labor'!$C$29:$E$37,'Scenario 6'!$H$24,FALSE)*$AK134)</f>
        <v>0</v>
      </c>
      <c r="AX134" s="171">
        <f>IF(AP134="Retired",0,HLOOKUP(AP134,'Fixed - Labor'!$C$29:$E$37,'Scenario 6'!$H$24,FALSE)*$AK134)</f>
        <v>0</v>
      </c>
      <c r="AY134" s="171">
        <f>IF(AQ134="Retired",0,HLOOKUP(AQ134,'Fixed - Labor'!$C$29:$E$37,'Scenario 6'!$H$24,FALSE)*$AK134)</f>
        <v>0</v>
      </c>
      <c r="BA134" s="202"/>
      <c r="BB134" s="138"/>
      <c r="BC134" s="138"/>
      <c r="BD134" s="138"/>
      <c r="BE134" s="138"/>
      <c r="BF134" s="138"/>
      <c r="BG134" s="138"/>
      <c r="BI134" s="202"/>
      <c r="BJ134" s="138"/>
      <c r="BK134" s="138"/>
      <c r="BL134" s="138"/>
      <c r="BM134" s="138"/>
      <c r="BN134" s="138"/>
      <c r="BO134" s="138"/>
    </row>
    <row r="135" spans="1:67">
      <c r="A135" s="162"/>
      <c r="B135" s="162"/>
      <c r="C135" s="162"/>
      <c r="D135" s="162"/>
      <c r="E135" s="162"/>
      <c r="F135" s="162"/>
      <c r="G135" s="162"/>
      <c r="H135" s="175">
        <v>2043</v>
      </c>
      <c r="I135" s="171">
        <f t="shared" si="41"/>
        <v>0</v>
      </c>
      <c r="J135" s="171">
        <f t="shared" si="29"/>
        <v>0</v>
      </c>
      <c r="K135" s="171">
        <f t="shared" si="29"/>
        <v>0</v>
      </c>
      <c r="L135" s="171">
        <f t="shared" si="29"/>
        <v>0</v>
      </c>
      <c r="M135" s="171">
        <f t="shared" si="29"/>
        <v>0</v>
      </c>
      <c r="N135" s="171">
        <f t="shared" si="29"/>
        <v>0</v>
      </c>
      <c r="O135" s="162"/>
      <c r="P135" s="162"/>
      <c r="Q135" s="162"/>
      <c r="R135" s="162"/>
      <c r="S135" s="175">
        <v>2043</v>
      </c>
      <c r="T135" s="136">
        <f>HLOOKUP($S135,'Fixed - Labor'!$A$21:$AE$24,2,FALSE)</f>
        <v>10087170.460665835</v>
      </c>
      <c r="U135" s="155" t="str">
        <f t="shared" si="42"/>
        <v>Retired</v>
      </c>
      <c r="V135" s="155" t="str">
        <f t="shared" si="30"/>
        <v>Retired</v>
      </c>
      <c r="W135" s="155" t="str">
        <f t="shared" si="31"/>
        <v>Retired</v>
      </c>
      <c r="X135" s="155" t="str">
        <f t="shared" si="32"/>
        <v>Retired</v>
      </c>
      <c r="Y135" s="155" t="str">
        <f t="shared" si="33"/>
        <v>Retired</v>
      </c>
      <c r="Z135" s="155" t="str">
        <f t="shared" si="34"/>
        <v>Retired</v>
      </c>
      <c r="AB135" s="175">
        <v>2043</v>
      </c>
      <c r="AC135" s="171">
        <f>IF(U135="Retired",0,HLOOKUP(U135,'Fixed - Labor'!$C$29:$E$37,'Scenario 6'!$H$24,FALSE)*$T135)</f>
        <v>0</v>
      </c>
      <c r="AD135" s="171">
        <f>IF(V135="Retired",0,HLOOKUP(V135,'Fixed - Labor'!$C$29:$E$37,'Scenario 6'!$H$24,FALSE)*$T135)</f>
        <v>0</v>
      </c>
      <c r="AE135" s="171">
        <f>IF(W135="Retired",0,HLOOKUP(W135,'Fixed - Labor'!$C$29:$E$37,'Scenario 6'!$H$24,FALSE)*$T135)</f>
        <v>0</v>
      </c>
      <c r="AF135" s="171">
        <f>IF(X135="Retired",0,HLOOKUP(X135,'Fixed - Labor'!$C$29:$E$37,'Scenario 6'!$H$24,FALSE)*$T135)</f>
        <v>0</v>
      </c>
      <c r="AG135" s="171">
        <f>IF(Y135="Retired",0,HLOOKUP(Y135,'Fixed - Labor'!$C$29:$E$37,'Scenario 6'!$H$24,FALSE)*$T135)</f>
        <v>0</v>
      </c>
      <c r="AH135" s="171">
        <f>IF(Z135="Retired",0,HLOOKUP(Z135,'Fixed - Labor'!$C$29:$E$37,'Scenario 6'!$H$24,FALSE)*$T135)</f>
        <v>0</v>
      </c>
      <c r="AJ135" s="175">
        <v>2043</v>
      </c>
      <c r="AK135" s="171">
        <f>HLOOKUP($AJ135,'Fixed - Labor'!$A$21:$AE$24,3,FALSE)</f>
        <v>20751014.989245005</v>
      </c>
      <c r="AL135" s="155" t="str">
        <f t="shared" si="43"/>
        <v>Retired</v>
      </c>
      <c r="AM135" s="155" t="str">
        <f t="shared" si="36"/>
        <v>Retired</v>
      </c>
      <c r="AN135" s="155" t="str">
        <f t="shared" si="37"/>
        <v>Retired</v>
      </c>
      <c r="AO135" s="155" t="str">
        <f t="shared" si="38"/>
        <v>Retired</v>
      </c>
      <c r="AP135" s="155" t="str">
        <f t="shared" si="39"/>
        <v>Retired</v>
      </c>
      <c r="AQ135" s="155" t="str">
        <f t="shared" si="40"/>
        <v>Retired</v>
      </c>
      <c r="AS135" s="175">
        <v>2043</v>
      </c>
      <c r="AT135" s="171">
        <f>IF(AL135="Retired",0,HLOOKUP(AL135,'Fixed - Labor'!$C$29:$E$37,'Scenario 6'!$H$24,FALSE)*$AK135)</f>
        <v>0</v>
      </c>
      <c r="AU135" s="171">
        <f>IF(AM135="Retired",0,HLOOKUP(AM135,'Fixed - Labor'!$C$29:$E$37,'Scenario 6'!$H$24,FALSE)*$AK135)</f>
        <v>0</v>
      </c>
      <c r="AV135" s="171">
        <f>IF(AN135="Retired",0,HLOOKUP(AN135,'Fixed - Labor'!$C$29:$E$37,'Scenario 6'!$H$24,FALSE)*$AK135)</f>
        <v>0</v>
      </c>
      <c r="AW135" s="171">
        <f>IF(AO135="Retired",0,HLOOKUP(AO135,'Fixed - Labor'!$C$29:$E$37,'Scenario 6'!$H$24,FALSE)*$AK135)</f>
        <v>0</v>
      </c>
      <c r="AX135" s="171">
        <f>IF(AP135="Retired",0,HLOOKUP(AP135,'Fixed - Labor'!$C$29:$E$37,'Scenario 6'!$H$24,FALSE)*$AK135)</f>
        <v>0</v>
      </c>
      <c r="AY135" s="171">
        <f>IF(AQ135="Retired",0,HLOOKUP(AQ135,'Fixed - Labor'!$C$29:$E$37,'Scenario 6'!$H$24,FALSE)*$AK135)</f>
        <v>0</v>
      </c>
      <c r="BA135" s="202"/>
      <c r="BB135" s="138"/>
      <c r="BC135" s="138"/>
      <c r="BD135" s="138"/>
      <c r="BE135" s="138"/>
      <c r="BF135" s="138"/>
      <c r="BG135" s="138"/>
      <c r="BI135" s="202"/>
      <c r="BJ135" s="138"/>
      <c r="BK135" s="138"/>
      <c r="BL135" s="138"/>
      <c r="BM135" s="138"/>
      <c r="BN135" s="138"/>
      <c r="BO135" s="138"/>
    </row>
    <row r="136" spans="1:67">
      <c r="A136" s="162"/>
      <c r="B136" s="162"/>
      <c r="C136" s="162"/>
      <c r="D136" s="162"/>
      <c r="E136" s="162"/>
      <c r="F136" s="162"/>
      <c r="G136" s="162"/>
      <c r="H136" s="175">
        <v>2044</v>
      </c>
      <c r="I136" s="171">
        <f t="shared" si="41"/>
        <v>0</v>
      </c>
      <c r="J136" s="171">
        <f t="shared" si="29"/>
        <v>0</v>
      </c>
      <c r="K136" s="171">
        <f t="shared" si="29"/>
        <v>0</v>
      </c>
      <c r="L136" s="171">
        <f t="shared" si="29"/>
        <v>0</v>
      </c>
      <c r="M136" s="171">
        <f t="shared" si="29"/>
        <v>0</v>
      </c>
      <c r="N136" s="171">
        <f t="shared" si="29"/>
        <v>0</v>
      </c>
      <c r="O136" s="162"/>
      <c r="P136" s="162"/>
      <c r="Q136" s="162"/>
      <c r="R136" s="162"/>
      <c r="S136" s="175">
        <v>2044</v>
      </c>
      <c r="T136" s="136">
        <f>HLOOKUP($S136,'Fixed - Labor'!$A$21:$AE$24,2,FALSE)</f>
        <v>10288913.869879153</v>
      </c>
      <c r="U136" s="155" t="str">
        <f t="shared" si="42"/>
        <v>Retired</v>
      </c>
      <c r="V136" s="155" t="str">
        <f t="shared" si="30"/>
        <v>Retired</v>
      </c>
      <c r="W136" s="155" t="str">
        <f t="shared" si="31"/>
        <v>Retired</v>
      </c>
      <c r="X136" s="155" t="str">
        <f t="shared" si="32"/>
        <v>Retired</v>
      </c>
      <c r="Y136" s="155" t="str">
        <f t="shared" si="33"/>
        <v>Retired</v>
      </c>
      <c r="Z136" s="155" t="str">
        <f t="shared" si="34"/>
        <v>Retired</v>
      </c>
      <c r="AB136" s="175">
        <v>2044</v>
      </c>
      <c r="AC136" s="171">
        <f>IF(U136="Retired",0,HLOOKUP(U136,'Fixed - Labor'!$C$29:$E$37,'Scenario 6'!$H$24,FALSE)*$T136)</f>
        <v>0</v>
      </c>
      <c r="AD136" s="171">
        <f>IF(V136="Retired",0,HLOOKUP(V136,'Fixed - Labor'!$C$29:$E$37,'Scenario 6'!$H$24,FALSE)*$T136)</f>
        <v>0</v>
      </c>
      <c r="AE136" s="171">
        <f>IF(W136="Retired",0,HLOOKUP(W136,'Fixed - Labor'!$C$29:$E$37,'Scenario 6'!$H$24,FALSE)*$T136)</f>
        <v>0</v>
      </c>
      <c r="AF136" s="171">
        <f>IF(X136="Retired",0,HLOOKUP(X136,'Fixed - Labor'!$C$29:$E$37,'Scenario 6'!$H$24,FALSE)*$T136)</f>
        <v>0</v>
      </c>
      <c r="AG136" s="171">
        <f>IF(Y136="Retired",0,HLOOKUP(Y136,'Fixed - Labor'!$C$29:$E$37,'Scenario 6'!$H$24,FALSE)*$T136)</f>
        <v>0</v>
      </c>
      <c r="AH136" s="171">
        <f>IF(Z136="Retired",0,HLOOKUP(Z136,'Fixed - Labor'!$C$29:$E$37,'Scenario 6'!$H$24,FALSE)*$T136)</f>
        <v>0</v>
      </c>
      <c r="AJ136" s="175">
        <v>2044</v>
      </c>
      <c r="AK136" s="171">
        <f>HLOOKUP($AJ136,'Fixed - Labor'!$A$21:$AE$24,3,FALSE)</f>
        <v>21166035.289029907</v>
      </c>
      <c r="AL136" s="155" t="str">
        <f t="shared" si="43"/>
        <v>Retired</v>
      </c>
      <c r="AM136" s="155" t="str">
        <f t="shared" si="36"/>
        <v>Retired</v>
      </c>
      <c r="AN136" s="155" t="str">
        <f t="shared" si="37"/>
        <v>Retired</v>
      </c>
      <c r="AO136" s="155" t="str">
        <f t="shared" si="38"/>
        <v>Retired</v>
      </c>
      <c r="AP136" s="155" t="str">
        <f t="shared" si="39"/>
        <v>Retired</v>
      </c>
      <c r="AQ136" s="155" t="str">
        <f t="shared" si="40"/>
        <v>Retired</v>
      </c>
      <c r="AS136" s="175">
        <v>2044</v>
      </c>
      <c r="AT136" s="171">
        <f>IF(AL136="Retired",0,HLOOKUP(AL136,'Fixed - Labor'!$C$29:$E$37,'Scenario 6'!$H$24,FALSE)*$AK136)</f>
        <v>0</v>
      </c>
      <c r="AU136" s="171">
        <f>IF(AM136="Retired",0,HLOOKUP(AM136,'Fixed - Labor'!$C$29:$E$37,'Scenario 6'!$H$24,FALSE)*$AK136)</f>
        <v>0</v>
      </c>
      <c r="AV136" s="171">
        <f>IF(AN136="Retired",0,HLOOKUP(AN136,'Fixed - Labor'!$C$29:$E$37,'Scenario 6'!$H$24,FALSE)*$AK136)</f>
        <v>0</v>
      </c>
      <c r="AW136" s="171">
        <f>IF(AO136="Retired",0,HLOOKUP(AO136,'Fixed - Labor'!$C$29:$E$37,'Scenario 6'!$H$24,FALSE)*$AK136)</f>
        <v>0</v>
      </c>
      <c r="AX136" s="171">
        <f>IF(AP136="Retired",0,HLOOKUP(AP136,'Fixed - Labor'!$C$29:$E$37,'Scenario 6'!$H$24,FALSE)*$AK136)</f>
        <v>0</v>
      </c>
      <c r="AY136" s="171">
        <f>IF(AQ136="Retired",0,HLOOKUP(AQ136,'Fixed - Labor'!$C$29:$E$37,'Scenario 6'!$H$24,FALSE)*$AK136)</f>
        <v>0</v>
      </c>
      <c r="BA136" s="202"/>
      <c r="BB136" s="138"/>
      <c r="BC136" s="138"/>
      <c r="BD136" s="138"/>
      <c r="BE136" s="138"/>
      <c r="BF136" s="138"/>
      <c r="BG136" s="138"/>
      <c r="BI136" s="202"/>
      <c r="BJ136" s="138"/>
      <c r="BK136" s="138"/>
      <c r="BL136" s="138"/>
      <c r="BM136" s="138"/>
      <c r="BN136" s="138"/>
      <c r="BO136" s="138"/>
    </row>
    <row r="137" spans="1:67">
      <c r="A137" s="162"/>
      <c r="B137" s="162"/>
      <c r="C137" s="162"/>
      <c r="D137" s="162"/>
      <c r="E137" s="162"/>
      <c r="F137" s="162"/>
      <c r="G137" s="162"/>
      <c r="H137" s="176">
        <v>2045</v>
      </c>
      <c r="I137" s="172">
        <f t="shared" si="41"/>
        <v>0</v>
      </c>
      <c r="J137" s="172">
        <f t="shared" si="29"/>
        <v>0</v>
      </c>
      <c r="K137" s="172">
        <f t="shared" si="29"/>
        <v>0</v>
      </c>
      <c r="L137" s="172">
        <f t="shared" si="29"/>
        <v>0</v>
      </c>
      <c r="M137" s="172">
        <f t="shared" si="29"/>
        <v>0</v>
      </c>
      <c r="N137" s="172">
        <f t="shared" si="29"/>
        <v>0</v>
      </c>
      <c r="O137" s="162"/>
      <c r="P137" s="162"/>
      <c r="Q137" s="162"/>
      <c r="R137" s="162"/>
      <c r="S137" s="176">
        <v>2045</v>
      </c>
      <c r="T137" s="137">
        <f>HLOOKUP($S137,'Fixed - Labor'!$A$21:$AE$24,2,FALSE)</f>
        <v>10494692.147276737</v>
      </c>
      <c r="U137" s="157" t="str">
        <f t="shared" si="42"/>
        <v>Retired</v>
      </c>
      <c r="V137" s="157" t="str">
        <f t="shared" si="30"/>
        <v>Retired</v>
      </c>
      <c r="W137" s="157" t="str">
        <f t="shared" si="31"/>
        <v>Retired</v>
      </c>
      <c r="X137" s="157" t="str">
        <f t="shared" si="32"/>
        <v>Retired</v>
      </c>
      <c r="Y137" s="157" t="str">
        <f t="shared" si="33"/>
        <v>Retired</v>
      </c>
      <c r="Z137" s="157" t="str">
        <f t="shared" si="34"/>
        <v>Retired</v>
      </c>
      <c r="AB137" s="176">
        <v>2045</v>
      </c>
      <c r="AC137" s="172">
        <f>IF(U137="Retired",0,HLOOKUP(U137,'Fixed - Labor'!$C$29:$E$37,'Scenario 6'!$H$24,FALSE)*$T137)</f>
        <v>0</v>
      </c>
      <c r="AD137" s="172">
        <f>IF(V137="Retired",0,HLOOKUP(V137,'Fixed - Labor'!$C$29:$E$37,'Scenario 6'!$H$24,FALSE)*$T137)</f>
        <v>0</v>
      </c>
      <c r="AE137" s="172">
        <f>IF(W137="Retired",0,HLOOKUP(W137,'Fixed - Labor'!$C$29:$E$37,'Scenario 6'!$H$24,FALSE)*$T137)</f>
        <v>0</v>
      </c>
      <c r="AF137" s="172">
        <f>IF(X137="Retired",0,HLOOKUP(X137,'Fixed - Labor'!$C$29:$E$37,'Scenario 6'!$H$24,FALSE)*$T137)</f>
        <v>0</v>
      </c>
      <c r="AG137" s="172">
        <f>IF(Y137="Retired",0,HLOOKUP(Y137,'Fixed - Labor'!$C$29:$E$37,'Scenario 6'!$H$24,FALSE)*$T137)</f>
        <v>0</v>
      </c>
      <c r="AH137" s="172">
        <f>IF(Z137="Retired",0,HLOOKUP(Z137,'Fixed - Labor'!$C$29:$E$37,'Scenario 6'!$H$24,FALSE)*$T137)</f>
        <v>0</v>
      </c>
      <c r="AJ137" s="176">
        <v>2045</v>
      </c>
      <c r="AK137" s="172">
        <f>HLOOKUP($AJ137,'Fixed - Labor'!$A$21:$AE$24,3,FALSE)</f>
        <v>21589355.994810507</v>
      </c>
      <c r="AL137" s="157" t="str">
        <f t="shared" si="43"/>
        <v>Retired</v>
      </c>
      <c r="AM137" s="157" t="str">
        <f t="shared" si="36"/>
        <v>Retired</v>
      </c>
      <c r="AN137" s="157" t="str">
        <f t="shared" si="37"/>
        <v>Retired</v>
      </c>
      <c r="AO137" s="157" t="str">
        <f t="shared" si="38"/>
        <v>Retired</v>
      </c>
      <c r="AP137" s="157" t="str">
        <f t="shared" si="39"/>
        <v>Retired</v>
      </c>
      <c r="AQ137" s="157" t="str">
        <f t="shared" si="40"/>
        <v>Retired</v>
      </c>
      <c r="AS137" s="176">
        <v>2045</v>
      </c>
      <c r="AT137" s="171">
        <f>IF(AL137="Retired",0,HLOOKUP(AL137,'Fixed - Labor'!$C$29:$E$37,'Scenario 6'!$H$24,FALSE)*$AK137)</f>
        <v>0</v>
      </c>
      <c r="AU137" s="171">
        <f>IF(AM137="Retired",0,HLOOKUP(AM137,'Fixed - Labor'!$C$29:$E$37,'Scenario 6'!$H$24,FALSE)*$AK137)</f>
        <v>0</v>
      </c>
      <c r="AV137" s="171">
        <f>IF(AN137="Retired",0,HLOOKUP(AN137,'Fixed - Labor'!$C$29:$E$37,'Scenario 6'!$H$24,FALSE)*$AK137)</f>
        <v>0</v>
      </c>
      <c r="AW137" s="171">
        <f>IF(AO137="Retired",0,HLOOKUP(AO137,'Fixed - Labor'!$C$29:$E$37,'Scenario 6'!$H$24,FALSE)*$AK137)</f>
        <v>0</v>
      </c>
      <c r="AX137" s="171">
        <f>IF(AP137="Retired",0,HLOOKUP(AP137,'Fixed - Labor'!$C$29:$E$37,'Scenario 6'!$H$24,FALSE)*$AK137)</f>
        <v>0</v>
      </c>
      <c r="AY137" s="171">
        <f>IF(AQ137="Retired",0,HLOOKUP(AQ137,'Fixed - Labor'!$C$29:$E$37,'Scenario 6'!$H$24,FALSE)*$AK137)</f>
        <v>0</v>
      </c>
      <c r="BA137" s="202"/>
      <c r="BB137" s="138"/>
      <c r="BC137" s="138"/>
      <c r="BD137" s="138"/>
      <c r="BE137" s="138"/>
      <c r="BF137" s="138"/>
      <c r="BG137" s="138"/>
      <c r="BI137" s="202"/>
      <c r="BJ137" s="138"/>
      <c r="BK137" s="138"/>
      <c r="BL137" s="138"/>
      <c r="BM137" s="138"/>
      <c r="BN137" s="138"/>
      <c r="BO137" s="138"/>
    </row>
    <row r="138" spans="1:67">
      <c r="A138" s="162"/>
      <c r="B138" s="162"/>
      <c r="C138" s="162"/>
      <c r="D138" s="162"/>
      <c r="E138" s="162"/>
      <c r="F138" s="162"/>
      <c r="G138" s="162"/>
      <c r="H138" s="188" t="s">
        <v>26</v>
      </c>
      <c r="I138" s="187">
        <f t="shared" ref="I138:N138" si="44">SUM(I109:I137)</f>
        <v>216998604.60419837</v>
      </c>
      <c r="J138" s="187">
        <f t="shared" si="44"/>
        <v>0</v>
      </c>
      <c r="K138" s="187">
        <f t="shared" si="44"/>
        <v>0</v>
      </c>
      <c r="L138" s="187">
        <f t="shared" si="44"/>
        <v>0</v>
      </c>
      <c r="M138" s="187">
        <f t="shared" si="44"/>
        <v>0</v>
      </c>
      <c r="N138" s="187">
        <f t="shared" si="44"/>
        <v>0</v>
      </c>
      <c r="O138" s="162"/>
      <c r="P138" s="162"/>
      <c r="Q138" s="162"/>
      <c r="R138" s="162"/>
    </row>
    <row r="139" spans="1:67">
      <c r="A139" s="162"/>
      <c r="B139" s="162"/>
      <c r="C139" s="162"/>
      <c r="D139" s="162"/>
      <c r="E139" s="162"/>
      <c r="F139" s="162"/>
      <c r="G139" s="162"/>
      <c r="H139" s="162"/>
      <c r="I139" s="162"/>
      <c r="J139" s="162"/>
      <c r="K139" s="162"/>
      <c r="L139" s="162"/>
      <c r="M139" s="162"/>
      <c r="N139" s="162"/>
      <c r="O139" s="162"/>
      <c r="P139" s="162"/>
      <c r="Q139" s="162"/>
      <c r="R139" s="162"/>
      <c r="S139" s="181" t="s">
        <v>111</v>
      </c>
    </row>
    <row r="140" spans="1:67">
      <c r="A140" s="162"/>
      <c r="B140" s="162"/>
      <c r="C140" s="162"/>
      <c r="D140" s="162"/>
      <c r="E140" s="162"/>
      <c r="F140" s="162"/>
      <c r="G140" s="162"/>
      <c r="H140" s="162"/>
      <c r="I140" s="162"/>
      <c r="J140" s="162"/>
      <c r="K140" s="162"/>
      <c r="L140" s="162"/>
      <c r="M140" s="162"/>
      <c r="N140" s="162"/>
      <c r="O140" s="162"/>
      <c r="P140" s="162"/>
      <c r="Q140" s="162"/>
      <c r="R140" s="162"/>
    </row>
    <row r="141" spans="1:67">
      <c r="A141" s="162"/>
      <c r="B141" s="183" t="s">
        <v>365</v>
      </c>
      <c r="C141" s="162"/>
      <c r="D141" s="162"/>
      <c r="E141" s="162"/>
      <c r="F141" s="162"/>
      <c r="G141" s="162"/>
      <c r="H141" s="162"/>
      <c r="I141" s="162"/>
      <c r="J141" s="162"/>
      <c r="K141" s="162"/>
      <c r="L141" s="162"/>
      <c r="M141" s="162"/>
      <c r="N141" s="162"/>
      <c r="O141" s="162"/>
      <c r="P141" s="162"/>
      <c r="Q141" s="162"/>
      <c r="R141" s="162"/>
      <c r="S141" s="179" t="s">
        <v>52</v>
      </c>
      <c r="AB141" s="179" t="s">
        <v>118</v>
      </c>
      <c r="AJ141" s="179" t="s">
        <v>54</v>
      </c>
      <c r="AS141" s="179" t="s">
        <v>119</v>
      </c>
      <c r="BA141" s="179"/>
      <c r="BI141" s="179"/>
    </row>
    <row r="142" spans="1:67">
      <c r="A142" s="162"/>
      <c r="B142" s="162"/>
      <c r="C142" s="162"/>
      <c r="D142" s="162"/>
      <c r="E142" s="162"/>
      <c r="F142" s="162"/>
      <c r="G142" s="162"/>
      <c r="H142" s="162"/>
      <c r="I142" s="162"/>
      <c r="J142" s="162"/>
      <c r="K142" s="162"/>
      <c r="L142" s="162"/>
      <c r="M142" s="162"/>
      <c r="N142" s="162"/>
      <c r="O142" s="162"/>
      <c r="P142" s="162"/>
      <c r="Q142" s="162"/>
      <c r="R142" s="162"/>
    </row>
    <row r="143" spans="1:67">
      <c r="A143" s="162"/>
      <c r="B143" s="162"/>
      <c r="C143" s="162"/>
      <c r="D143" s="162"/>
      <c r="E143" s="162"/>
      <c r="F143" s="162"/>
      <c r="G143" s="162"/>
      <c r="H143" s="163" t="s">
        <v>33</v>
      </c>
      <c r="I143" s="163">
        <f t="shared" ref="I143:N143" si="45">I108</f>
        <v>6</v>
      </c>
      <c r="J143" s="163" t="str">
        <f t="shared" si="45"/>
        <v>6A</v>
      </c>
      <c r="K143" s="163" t="str">
        <f t="shared" si="45"/>
        <v>6B</v>
      </c>
      <c r="L143" s="163" t="str">
        <f t="shared" si="45"/>
        <v>6C</v>
      </c>
      <c r="M143" s="163" t="str">
        <f t="shared" si="45"/>
        <v>6D</v>
      </c>
      <c r="N143" s="163" t="str">
        <f t="shared" si="45"/>
        <v>6E</v>
      </c>
      <c r="O143" s="162"/>
      <c r="P143" s="162"/>
      <c r="Q143" s="162"/>
      <c r="R143" s="162"/>
      <c r="S143" s="163" t="s">
        <v>33</v>
      </c>
      <c r="T143" s="201" t="s">
        <v>27</v>
      </c>
      <c r="U143" s="163">
        <f t="shared" ref="U143:Z143" si="46">U108</f>
        <v>6</v>
      </c>
      <c r="V143" s="163" t="str">
        <f t="shared" si="46"/>
        <v>6A</v>
      </c>
      <c r="W143" s="163" t="str">
        <f t="shared" si="46"/>
        <v>6B</v>
      </c>
      <c r="X143" s="163" t="str">
        <f t="shared" si="46"/>
        <v>6C</v>
      </c>
      <c r="Y143" s="163" t="str">
        <f t="shared" si="46"/>
        <v>6D</v>
      </c>
      <c r="Z143" s="163" t="str">
        <f t="shared" si="46"/>
        <v>6E</v>
      </c>
      <c r="AB143" s="163" t="s">
        <v>33</v>
      </c>
      <c r="AC143" s="163">
        <f>U143</f>
        <v>6</v>
      </c>
      <c r="AD143" s="163" t="str">
        <f t="shared" ref="AD143:AH143" si="47">V143</f>
        <v>6A</v>
      </c>
      <c r="AE143" s="163" t="str">
        <f t="shared" si="47"/>
        <v>6B</v>
      </c>
      <c r="AF143" s="163" t="str">
        <f t="shared" si="47"/>
        <v>6C</v>
      </c>
      <c r="AG143" s="200" t="str">
        <f t="shared" si="47"/>
        <v>6D</v>
      </c>
      <c r="AH143" s="163" t="str">
        <f t="shared" si="47"/>
        <v>6E</v>
      </c>
      <c r="AJ143" s="163" t="s">
        <v>33</v>
      </c>
      <c r="AK143" s="201" t="s">
        <v>27</v>
      </c>
      <c r="AL143" s="163">
        <f t="shared" ref="AL143:AQ143" si="48">AL108</f>
        <v>6</v>
      </c>
      <c r="AM143" s="163" t="str">
        <f t="shared" si="48"/>
        <v>6A</v>
      </c>
      <c r="AN143" s="163" t="str">
        <f t="shared" si="48"/>
        <v>6B</v>
      </c>
      <c r="AO143" s="163" t="str">
        <f t="shared" si="48"/>
        <v>6C</v>
      </c>
      <c r="AP143" s="163" t="str">
        <f t="shared" si="48"/>
        <v>6D</v>
      </c>
      <c r="AQ143" s="163" t="str">
        <f t="shared" si="48"/>
        <v>6E</v>
      </c>
      <c r="AS143" s="163" t="s">
        <v>33</v>
      </c>
      <c r="AT143" s="163">
        <f>AL143</f>
        <v>6</v>
      </c>
      <c r="AU143" s="163" t="str">
        <f t="shared" ref="AU143:AY143" si="49">AM143</f>
        <v>6A</v>
      </c>
      <c r="AV143" s="163" t="str">
        <f t="shared" si="49"/>
        <v>6B</v>
      </c>
      <c r="AW143" s="163" t="str">
        <f t="shared" si="49"/>
        <v>6C</v>
      </c>
      <c r="AX143" s="200" t="str">
        <f t="shared" si="49"/>
        <v>6D</v>
      </c>
      <c r="AY143" s="163" t="str">
        <f t="shared" si="49"/>
        <v>6E</v>
      </c>
      <c r="BA143" s="202"/>
      <c r="BB143" s="138"/>
      <c r="BC143" s="138"/>
      <c r="BD143" s="138"/>
      <c r="BE143" s="138"/>
      <c r="BF143" s="138"/>
      <c r="BG143" s="138"/>
      <c r="BI143" s="202"/>
      <c r="BJ143" s="138"/>
      <c r="BK143" s="138"/>
      <c r="BL143" s="138"/>
      <c r="BM143" s="138"/>
      <c r="BN143" s="138"/>
      <c r="BO143" s="138"/>
    </row>
    <row r="144" spans="1:67">
      <c r="A144" s="162"/>
      <c r="B144" s="162"/>
      <c r="C144" s="162"/>
      <c r="D144" s="162"/>
      <c r="E144" s="162"/>
      <c r="F144" s="162"/>
      <c r="G144" s="162"/>
      <c r="H144" s="174">
        <v>2017</v>
      </c>
      <c r="I144" s="171">
        <f t="shared" ref="I144:N172" si="50">AC144+AT144</f>
        <v>10696150.390000001</v>
      </c>
      <c r="J144" s="171">
        <f t="shared" si="50"/>
        <v>0</v>
      </c>
      <c r="K144" s="171">
        <f t="shared" si="50"/>
        <v>0</v>
      </c>
      <c r="L144" s="171">
        <f t="shared" si="50"/>
        <v>0</v>
      </c>
      <c r="M144" s="171">
        <f t="shared" si="50"/>
        <v>0</v>
      </c>
      <c r="N144" s="171">
        <f t="shared" si="50"/>
        <v>0</v>
      </c>
      <c r="O144" s="162"/>
      <c r="P144" s="162"/>
      <c r="Q144" s="162"/>
      <c r="R144" s="162"/>
      <c r="S144" s="174">
        <v>2017</v>
      </c>
      <c r="T144" s="132">
        <f>HLOOKUP($S144,'Fixed - Other'!$A$61:$AE$64,2,FALSE)</f>
        <v>4605762.357934</v>
      </c>
      <c r="U144" s="171">
        <f>IF($K$14="",$T144,IF($K$14&gt;$S144,$T144,VLOOKUP($C6,'Fixed - Other'!$A$69:$C$77,3,FALSE)*$T144))</f>
        <v>4605762.357934</v>
      </c>
      <c r="V144" s="171">
        <f>IF($K$15="",$T144,IF($K$15&gt;$S144,$T144,VLOOKUP($C6,'Fixed - Other'!$A$69:$C$77,3,FALSE)*$T144))</f>
        <v>4605762.357934</v>
      </c>
      <c r="W144" s="171">
        <f>IF($K$16="",$T144,IF($K$16&gt;$S144,$T144,VLOOKUP($C6,'Fixed - Other'!$A$69:$C$77,3,FALSE)*$T144))</f>
        <v>4605762.357934</v>
      </c>
      <c r="X144" s="171">
        <f>IF($K$17="",$T144,IF($K$17&gt;$S144,$T144,VLOOKUP($C6,'Fixed - Other'!$A$69:$C$77,3,FALSE)*$T144))</f>
        <v>4605762.357934</v>
      </c>
      <c r="Y144" s="171">
        <f>IF($K$18="",$T144,IF($K$18&gt;$S144,$T144,VLOOKUP($C6,'Fixed - Other'!$A$69:$C$77,3,FALSE)*$T144))</f>
        <v>4605762.357934</v>
      </c>
      <c r="Z144" s="171">
        <f>IF($K$19="",$T144,IF($K$19&gt;$S144,$T144,VLOOKUP($C6,'Fixed - Other'!$A$69:$C$77,3,FALSE)*$T144))</f>
        <v>4605762.357934</v>
      </c>
      <c r="AB144" s="174">
        <v>2017</v>
      </c>
      <c r="AC144" s="171">
        <f t="shared" ref="AC144:AC172" si="51">IF($AB144&gt;$I$14,0,U144)</f>
        <v>4605762.357934</v>
      </c>
      <c r="AD144" s="171">
        <f t="shared" ref="AD144:AD172" si="52">IF($AB144&gt;$I$15,0,V144)</f>
        <v>0</v>
      </c>
      <c r="AE144" s="171">
        <f t="shared" ref="AE144:AE172" si="53">IF($AB144&gt;$I$16,0,W144)</f>
        <v>0</v>
      </c>
      <c r="AF144" s="171">
        <f t="shared" ref="AF144:AF172" si="54">IF($AB144&gt;$I$17,0,X144)</f>
        <v>0</v>
      </c>
      <c r="AG144" s="136">
        <f t="shared" ref="AG144:AG172" si="55">IF($AB144&gt;$I$18,0,Y144)</f>
        <v>0</v>
      </c>
      <c r="AH144" s="171">
        <f t="shared" ref="AH144:AH172" si="56">IF($AB144&gt;$I$19,0,Z144)</f>
        <v>0</v>
      </c>
      <c r="AJ144" s="174">
        <v>2017</v>
      </c>
      <c r="AK144" s="132">
        <f>HLOOKUP($S144,'Fixed - Other'!$A$61:$AE$64,3,FALSE)</f>
        <v>6090388.0320660006</v>
      </c>
      <c r="AL144" s="171">
        <f>IF($K$14="",$AK144,IF($K$14&gt;$AJ144,$AK144,VLOOKUP($C6,'Fixed - Other'!$A$69:$C$77,3,FALSE)*$AK144))</f>
        <v>6090388.0320660006</v>
      </c>
      <c r="AM144" s="171">
        <f>IF($K$15="",$AK144,IF($K$15&gt;$AJ144,$AK144,VLOOKUP($C6,'Fixed - Other'!$A$69:$C$77,3,FALSE)*$AK144))</f>
        <v>6090388.0320660006</v>
      </c>
      <c r="AN144" s="171">
        <f>IF($K$16="",$AK144,IF($K$16&gt;$AJ144,$AK144,VLOOKUP($C6,'Fixed - Other'!$A$69:$C$77,3,FALSE)*$AK144))</f>
        <v>6090388.0320660006</v>
      </c>
      <c r="AO144" s="171">
        <f>IF($K$17="",$AK144,IF($K$17&gt;$AJ144,$AK144,VLOOKUP($C6,'Fixed - Other'!$A$69:$C$77,3,FALSE)*$AK144))</f>
        <v>6090388.0320660006</v>
      </c>
      <c r="AP144" s="171">
        <f>IF($K$18="",$AK144,IF($K$18&gt;$AJ144,$AK144,VLOOKUP($C6,'Fixed - Other'!$A$69:$C$77,3,FALSE)*$AK144))</f>
        <v>6090388.0320660006</v>
      </c>
      <c r="AQ144" s="171">
        <f>IF($K$19="",$AK144,IF($K$19&gt;$AJ144,$AK144,VLOOKUP($C6,'Fixed - Other'!$A$69:$C$77,3,FALSE)*$AK144))</f>
        <v>6090388.0320660006</v>
      </c>
      <c r="AS144" s="174">
        <v>2017</v>
      </c>
      <c r="AT144" s="171">
        <f t="shared" ref="AT144:AT172" si="57">IF($AS144&gt;$J$14,0,AL144)</f>
        <v>6090388.0320660006</v>
      </c>
      <c r="AU144" s="171">
        <f t="shared" ref="AU144:AU172" si="58">IF($AS144&gt;$J$15,0,AM144)</f>
        <v>0</v>
      </c>
      <c r="AV144" s="171">
        <f t="shared" ref="AV144:AV172" si="59">IF($AS144&gt;$J$16,0,AN144)</f>
        <v>0</v>
      </c>
      <c r="AW144" s="171">
        <f t="shared" ref="AW144:AW172" si="60">IF($AS144&gt;$J$17,0,AO144)</f>
        <v>0</v>
      </c>
      <c r="AX144" s="136">
        <f t="shared" ref="AX144:AX172" si="61">IF($AS144&gt;$J$18,0,AP144)</f>
        <v>0</v>
      </c>
      <c r="AY144" s="171">
        <f t="shared" ref="AY144:AY172" si="62">IF($AS144&gt;$J$19,0,AQ144)</f>
        <v>0</v>
      </c>
      <c r="BA144" s="202"/>
      <c r="BB144" s="138"/>
      <c r="BC144" s="138"/>
      <c r="BD144" s="138"/>
      <c r="BE144" s="138"/>
      <c r="BF144" s="138"/>
      <c r="BG144" s="138"/>
      <c r="BI144" s="202"/>
      <c r="BJ144" s="138"/>
      <c r="BK144" s="138"/>
      <c r="BL144" s="138"/>
      <c r="BM144" s="138"/>
      <c r="BN144" s="138"/>
      <c r="BO144" s="138"/>
    </row>
    <row r="145" spans="1:67">
      <c r="A145" s="162"/>
      <c r="B145" s="162"/>
      <c r="C145" s="162"/>
      <c r="D145" s="162"/>
      <c r="E145" s="162"/>
      <c r="F145" s="162"/>
      <c r="G145" s="162"/>
      <c r="H145" s="175">
        <v>2018</v>
      </c>
      <c r="I145" s="171">
        <f t="shared" si="50"/>
        <v>7300203.8928000014</v>
      </c>
      <c r="J145" s="171">
        <f t="shared" si="50"/>
        <v>0</v>
      </c>
      <c r="K145" s="171">
        <f t="shared" si="50"/>
        <v>0</v>
      </c>
      <c r="L145" s="171">
        <f t="shared" si="50"/>
        <v>0</v>
      </c>
      <c r="M145" s="171">
        <f t="shared" si="50"/>
        <v>0</v>
      </c>
      <c r="N145" s="171">
        <f t="shared" si="50"/>
        <v>0</v>
      </c>
      <c r="O145" s="162"/>
      <c r="P145" s="162"/>
      <c r="Q145" s="162"/>
      <c r="R145" s="162"/>
      <c r="S145" s="175">
        <v>2018</v>
      </c>
      <c r="T145" s="196">
        <f>HLOOKUP($S145,'Fixed - Other'!$A$61:$AE$64,2,FALSE)</f>
        <v>4622746.759176</v>
      </c>
      <c r="U145" s="171">
        <f>IF($K$14="",$T145,IF($K$14&gt;$S145,$T145,VLOOKUP($C6,'Fixed - Other'!$A$69:$C$77,3,FALSE)*$T145))</f>
        <v>3143467.7962396801</v>
      </c>
      <c r="V145" s="171">
        <f>IF($K$15="",$T145,IF($K$15&gt;$S145,$T145,VLOOKUP($C6,'Fixed - Other'!$A$69:$C$77,3,FALSE)*$T145))</f>
        <v>4622746.759176</v>
      </c>
      <c r="W145" s="171">
        <f>IF($K$16="",$T145,IF($K$16&gt;$S145,$T145,VLOOKUP($C6,'Fixed - Other'!$A$69:$C$77,3,FALSE)*$T145))</f>
        <v>4622746.759176</v>
      </c>
      <c r="X145" s="171">
        <f>IF($K$17="",$T145,IF($K$17&gt;$S145,$T145,VLOOKUP($C6,'Fixed - Other'!$A$69:$C$77,3,FALSE)*$T145))</f>
        <v>4622746.759176</v>
      </c>
      <c r="Y145" s="171">
        <f>IF($K$18="",$T145,IF($K$18&gt;$S145,$T145,VLOOKUP($C6,'Fixed - Other'!$A$69:$C$77,3,FALSE)*$T145))</f>
        <v>4622746.759176</v>
      </c>
      <c r="Z145" s="171">
        <f>IF($K$19="",$T145,IF($K$19&gt;$S145,$T145,VLOOKUP($C6,'Fixed - Other'!$A$69:$C$77,3,FALSE)*$T145))</f>
        <v>4622746.759176</v>
      </c>
      <c r="AB145" s="175">
        <v>2018</v>
      </c>
      <c r="AC145" s="171">
        <f t="shared" si="51"/>
        <v>3143467.7962396801</v>
      </c>
      <c r="AD145" s="171">
        <f t="shared" si="52"/>
        <v>0</v>
      </c>
      <c r="AE145" s="171">
        <f t="shared" si="53"/>
        <v>0</v>
      </c>
      <c r="AF145" s="171">
        <f t="shared" si="54"/>
        <v>0</v>
      </c>
      <c r="AG145" s="136">
        <f t="shared" si="55"/>
        <v>0</v>
      </c>
      <c r="AH145" s="171">
        <f t="shared" si="56"/>
        <v>0</v>
      </c>
      <c r="AJ145" s="175">
        <v>2018</v>
      </c>
      <c r="AK145" s="196">
        <f>HLOOKUP($S145,'Fixed - Other'!$A$61:$AE$64,3,FALSE)</f>
        <v>6112847.2008240009</v>
      </c>
      <c r="AL145" s="171">
        <f>IF($K$14="",$AK145,IF($K$14&gt;$AJ145,$AK145,VLOOKUP($C6,'Fixed - Other'!$A$69:$C$77,3,FALSE)*$AK145))</f>
        <v>4156736.0965603208</v>
      </c>
      <c r="AM145" s="171">
        <f>IF($K$15="",$AK145,IF($K$15&gt;$AJ145,$AK145,VLOOKUP($C6,'Fixed - Other'!$A$69:$C$77,3,FALSE)*$AK145))</f>
        <v>6112847.2008240009</v>
      </c>
      <c r="AN145" s="171">
        <f>IF($K$16="",$AK145,IF($K$16&gt;$AJ145,$AK145,VLOOKUP($C6,'Fixed - Other'!$A$69:$C$77,3,FALSE)*$AK145))</f>
        <v>6112847.2008240009</v>
      </c>
      <c r="AO145" s="171">
        <f>IF($K$17="",$AK145,IF($K$17&gt;$AJ145,$AK145,VLOOKUP($C6,'Fixed - Other'!$A$69:$C$77,3,FALSE)*$AK145))</f>
        <v>6112847.2008240009</v>
      </c>
      <c r="AP145" s="171">
        <f>IF($K$18="",$AK145,IF($K$18&gt;$AJ145,$AK145,VLOOKUP($C6,'Fixed - Other'!$A$69:$C$77,3,FALSE)*$AK145))</f>
        <v>6112847.2008240009</v>
      </c>
      <c r="AQ145" s="171">
        <f>IF($K$19="",$AK145,IF($K$19&gt;$AJ145,$AK145,VLOOKUP($C6,'Fixed - Other'!$A$69:$C$77,3,FALSE)*$AK145))</f>
        <v>6112847.2008240009</v>
      </c>
      <c r="AS145" s="175">
        <v>2018</v>
      </c>
      <c r="AT145" s="171">
        <f t="shared" si="57"/>
        <v>4156736.0965603208</v>
      </c>
      <c r="AU145" s="171">
        <f t="shared" si="58"/>
        <v>0</v>
      </c>
      <c r="AV145" s="171">
        <f t="shared" si="59"/>
        <v>0</v>
      </c>
      <c r="AW145" s="171">
        <f t="shared" si="60"/>
        <v>0</v>
      </c>
      <c r="AX145" s="136">
        <f t="shared" si="61"/>
        <v>0</v>
      </c>
      <c r="AY145" s="171">
        <f t="shared" si="62"/>
        <v>0</v>
      </c>
      <c r="BA145" s="202"/>
      <c r="BB145" s="138"/>
      <c r="BC145" s="138"/>
      <c r="BD145" s="138"/>
      <c r="BE145" s="138"/>
      <c r="BF145" s="138"/>
      <c r="BG145" s="138"/>
      <c r="BI145" s="202"/>
      <c r="BJ145" s="138"/>
      <c r="BK145" s="138"/>
      <c r="BL145" s="138"/>
      <c r="BM145" s="138"/>
      <c r="BN145" s="138"/>
      <c r="BO145" s="138"/>
    </row>
    <row r="146" spans="1:67">
      <c r="A146" s="162"/>
      <c r="B146" s="162"/>
      <c r="C146" s="162"/>
      <c r="D146" s="162"/>
      <c r="E146" s="162"/>
      <c r="F146" s="162"/>
      <c r="G146" s="162"/>
      <c r="H146" s="175">
        <v>2019</v>
      </c>
      <c r="I146" s="171">
        <f t="shared" si="50"/>
        <v>5531683.7880000006</v>
      </c>
      <c r="J146" s="171">
        <f t="shared" si="50"/>
        <v>0</v>
      </c>
      <c r="K146" s="171">
        <f t="shared" si="50"/>
        <v>0</v>
      </c>
      <c r="L146" s="171">
        <f t="shared" si="50"/>
        <v>0</v>
      </c>
      <c r="M146" s="171">
        <f t="shared" si="50"/>
        <v>0</v>
      </c>
      <c r="N146" s="171">
        <f t="shared" si="50"/>
        <v>0</v>
      </c>
      <c r="O146" s="162"/>
      <c r="P146" s="162"/>
      <c r="Q146" s="162"/>
      <c r="R146" s="162"/>
      <c r="S146" s="175">
        <v>2019</v>
      </c>
      <c r="T146" s="196">
        <f>HLOOKUP($S146,'Fixed - Other'!$A$61:$AE$64,2,FALSE)</f>
        <v>3502857.4104599999</v>
      </c>
      <c r="U146" s="171">
        <f>IF($K$14="",$T146,IF($K$14&gt;$S146,$T146,VLOOKUP($C6,'Fixed - Other'!$A$69:$C$77,3,FALSE)*$T146))</f>
        <v>2381943.0391128003</v>
      </c>
      <c r="V146" s="171">
        <f>IF($K$15="",$T146,IF($K$15&gt;$S146,$T146,VLOOKUP($C6,'Fixed - Other'!$A$69:$C$77,3,FALSE)*$T146))</f>
        <v>3502857.4104599999</v>
      </c>
      <c r="W146" s="171">
        <f>IF($K$16="",$T146,IF($K$16&gt;$S146,$T146,VLOOKUP($C6,'Fixed - Other'!$A$69:$C$77,3,FALSE)*$T146))</f>
        <v>3502857.4104599999</v>
      </c>
      <c r="X146" s="171">
        <f>IF($K$17="",$T146,IF($K$17&gt;$S146,$T146,VLOOKUP($C6,'Fixed - Other'!$A$69:$C$77,3,FALSE)*$T146))</f>
        <v>3502857.4104599999</v>
      </c>
      <c r="Y146" s="171">
        <f>IF($K$18="",$T146,IF($K$18&gt;$S146,$T146,VLOOKUP($C6,'Fixed - Other'!$A$69:$C$77,3,FALSE)*$T146))</f>
        <v>3502857.4104599999</v>
      </c>
      <c r="Z146" s="171">
        <f>IF($K$19="",$T146,IF($K$19&gt;$S146,$T146,VLOOKUP($C6,'Fixed - Other'!$A$69:$C$77,3,FALSE)*$T146))</f>
        <v>3502857.4104599999</v>
      </c>
      <c r="AB146" s="175">
        <v>2019</v>
      </c>
      <c r="AC146" s="171">
        <f t="shared" si="51"/>
        <v>2381943.0391128003</v>
      </c>
      <c r="AD146" s="171">
        <f t="shared" si="52"/>
        <v>0</v>
      </c>
      <c r="AE146" s="171">
        <f t="shared" si="53"/>
        <v>0</v>
      </c>
      <c r="AF146" s="171">
        <f t="shared" si="54"/>
        <v>0</v>
      </c>
      <c r="AG146" s="136">
        <f t="shared" si="55"/>
        <v>0</v>
      </c>
      <c r="AH146" s="171">
        <f t="shared" si="56"/>
        <v>0</v>
      </c>
      <c r="AJ146" s="175">
        <v>2019</v>
      </c>
      <c r="AK146" s="196">
        <f>HLOOKUP($S146,'Fixed - Other'!$A$61:$AE$64,3,FALSE)</f>
        <v>4631971.6895399997</v>
      </c>
      <c r="AL146" s="171">
        <f>IF($K$14="",$AK146,IF($K$14&gt;$AJ146,$AK146,VLOOKUP($C6,'Fixed - Other'!$A$69:$C$77,3,FALSE)*$AK146))</f>
        <v>3149740.7488871999</v>
      </c>
      <c r="AM146" s="171">
        <f>IF($K$15="",$AK146,IF($K$15&gt;$AJ146,$AK146,VLOOKUP($C6,'Fixed - Other'!$A$69:$C$77,3,FALSE)*$AK146))</f>
        <v>4631971.6895399997</v>
      </c>
      <c r="AN146" s="171">
        <f>IF($K$16="",$AK146,IF($K$16&gt;$AJ146,$AK146,VLOOKUP($C6,'Fixed - Other'!$A$69:$C$77,3,FALSE)*$AK146))</f>
        <v>4631971.6895399997</v>
      </c>
      <c r="AO146" s="171">
        <f>IF($K$17="",$AK146,IF($K$17&gt;$AJ146,$AK146,VLOOKUP($C6,'Fixed - Other'!$A$69:$C$77,3,FALSE)*$AK146))</f>
        <v>4631971.6895399997</v>
      </c>
      <c r="AP146" s="171">
        <f>IF($K$18="",$AK146,IF($K$18&gt;$AJ146,$AK146,VLOOKUP($C6,'Fixed - Other'!$A$69:$C$77,3,FALSE)*$AK146))</f>
        <v>4631971.6895399997</v>
      </c>
      <c r="AQ146" s="171">
        <f>IF($K$19="",$AK146,IF($K$19&gt;$AJ146,$AK146,VLOOKUP($C6,'Fixed - Other'!$A$69:$C$77,3,FALSE)*$AK146))</f>
        <v>4631971.6895399997</v>
      </c>
      <c r="AS146" s="175">
        <v>2019</v>
      </c>
      <c r="AT146" s="171">
        <f t="shared" si="57"/>
        <v>3149740.7488871999</v>
      </c>
      <c r="AU146" s="171">
        <f t="shared" si="58"/>
        <v>0</v>
      </c>
      <c r="AV146" s="171">
        <f t="shared" si="59"/>
        <v>0</v>
      </c>
      <c r="AW146" s="171">
        <f t="shared" si="60"/>
        <v>0</v>
      </c>
      <c r="AX146" s="136">
        <f t="shared" si="61"/>
        <v>0</v>
      </c>
      <c r="AY146" s="171">
        <f t="shared" si="62"/>
        <v>0</v>
      </c>
      <c r="BA146" s="202"/>
      <c r="BB146" s="138"/>
      <c r="BC146" s="138"/>
      <c r="BD146" s="138"/>
      <c r="BE146" s="138"/>
      <c r="BF146" s="138"/>
      <c r="BG146" s="138"/>
      <c r="BI146" s="202"/>
      <c r="BJ146" s="138"/>
      <c r="BK146" s="138"/>
      <c r="BL146" s="138"/>
      <c r="BM146" s="138"/>
      <c r="BN146" s="138"/>
      <c r="BO146" s="138"/>
    </row>
    <row r="147" spans="1:67">
      <c r="A147" s="162"/>
      <c r="B147" s="162"/>
      <c r="C147" s="162"/>
      <c r="D147" s="162"/>
      <c r="E147" s="162"/>
      <c r="F147" s="162"/>
      <c r="G147" s="162"/>
      <c r="H147" s="175">
        <v>2020</v>
      </c>
      <c r="I147" s="171">
        <f t="shared" si="50"/>
        <v>7257525.6240000017</v>
      </c>
      <c r="J147" s="171">
        <f t="shared" si="50"/>
        <v>0</v>
      </c>
      <c r="K147" s="171">
        <f t="shared" si="50"/>
        <v>0</v>
      </c>
      <c r="L147" s="171">
        <f t="shared" si="50"/>
        <v>0</v>
      </c>
      <c r="M147" s="171">
        <f t="shared" si="50"/>
        <v>0</v>
      </c>
      <c r="N147" s="171">
        <f t="shared" si="50"/>
        <v>0</v>
      </c>
      <c r="O147" s="162"/>
      <c r="P147" s="162"/>
      <c r="Q147" s="162"/>
      <c r="R147" s="162"/>
      <c r="S147" s="175">
        <v>2020</v>
      </c>
      <c r="T147" s="196">
        <f>HLOOKUP($S147,'Fixed - Other'!$A$61:$AE$64,2,FALSE)</f>
        <v>4595721.3730800003</v>
      </c>
      <c r="U147" s="171">
        <f>IF($K$14="",$T147,IF($K$14&gt;$S147,$T147,VLOOKUP($C6,'Fixed - Other'!$A$69:$C$77,3,FALSE)*$T147))</f>
        <v>3125090.5336944005</v>
      </c>
      <c r="V147" s="171">
        <f>IF($K$15="",$T147,IF($K$15&gt;$S147,$T147,VLOOKUP($C6,'Fixed - Other'!$A$69:$C$77,3,FALSE)*$T147))</f>
        <v>4595721.3730800003</v>
      </c>
      <c r="W147" s="171">
        <f>IF($K$16="",$T147,IF($K$16&gt;$S147,$T147,VLOOKUP($C6,'Fixed - Other'!$A$69:$C$77,3,FALSE)*$T147))</f>
        <v>4595721.3730800003</v>
      </c>
      <c r="X147" s="171">
        <f>IF($K$17="",$T147,IF($K$17&gt;$S147,$T147,VLOOKUP($C6,'Fixed - Other'!$A$69:$C$77,3,FALSE)*$T147))</f>
        <v>4595721.3730800003</v>
      </c>
      <c r="Y147" s="171">
        <f>IF($K$18="",$T147,IF($K$18&gt;$S147,$T147,VLOOKUP($C6,'Fixed - Other'!$A$69:$C$77,3,FALSE)*$T147))</f>
        <v>4595721.3730800003</v>
      </c>
      <c r="Z147" s="171">
        <f>IF($K$19="",$T147,IF($K$19&gt;$S147,$T147,VLOOKUP($C6,'Fixed - Other'!$A$69:$C$77,3,FALSE)*$T147))</f>
        <v>4595721.3730800003</v>
      </c>
      <c r="AB147" s="175">
        <v>2020</v>
      </c>
      <c r="AC147" s="171">
        <f t="shared" si="51"/>
        <v>3125090.5336944005</v>
      </c>
      <c r="AD147" s="171">
        <f t="shared" si="52"/>
        <v>0</v>
      </c>
      <c r="AE147" s="171">
        <f t="shared" si="53"/>
        <v>0</v>
      </c>
      <c r="AF147" s="171">
        <f t="shared" si="54"/>
        <v>0</v>
      </c>
      <c r="AG147" s="136">
        <f t="shared" si="55"/>
        <v>0</v>
      </c>
      <c r="AH147" s="171">
        <f t="shared" si="56"/>
        <v>0</v>
      </c>
      <c r="AJ147" s="175">
        <v>2020</v>
      </c>
      <c r="AK147" s="196">
        <f>HLOOKUP($S147,'Fixed - Other'!$A$61:$AE$64,3,FALSE)</f>
        <v>6077110.4269200005</v>
      </c>
      <c r="AL147" s="171">
        <f>IF($K$14="",$AK147,IF($K$14&gt;$AJ147,$AK147,VLOOKUP($C6,'Fixed - Other'!$A$69:$C$77,3,FALSE)*$AK147))</f>
        <v>4132435.0903056008</v>
      </c>
      <c r="AM147" s="171">
        <f>IF($K$15="",$AK147,IF($K$15&gt;$AJ147,$AK147,VLOOKUP($C6,'Fixed - Other'!$A$69:$C$77,3,FALSE)*$AK147))</f>
        <v>6077110.4269200005</v>
      </c>
      <c r="AN147" s="171">
        <f>IF($K$16="",$AK147,IF($K$16&gt;$AJ147,$AK147,VLOOKUP($C6,'Fixed - Other'!$A$69:$C$77,3,FALSE)*$AK147))</f>
        <v>6077110.4269200005</v>
      </c>
      <c r="AO147" s="171">
        <f>IF($K$17="",$AK147,IF($K$17&gt;$AJ147,$AK147,VLOOKUP($C6,'Fixed - Other'!$A$69:$C$77,3,FALSE)*$AK147))</f>
        <v>6077110.4269200005</v>
      </c>
      <c r="AP147" s="171">
        <f>IF($K$18="",$AK147,IF($K$18&gt;$AJ147,$AK147,VLOOKUP($C6,'Fixed - Other'!$A$69:$C$77,3,FALSE)*$AK147))</f>
        <v>6077110.4269200005</v>
      </c>
      <c r="AQ147" s="171">
        <f>IF($K$19="",$AK147,IF($K$19&gt;$AJ147,$AK147,VLOOKUP($C6,'Fixed - Other'!$A$69:$C$77,3,FALSE)*$AK147))</f>
        <v>6077110.4269200005</v>
      </c>
      <c r="AS147" s="175">
        <v>2020</v>
      </c>
      <c r="AT147" s="171">
        <f t="shared" si="57"/>
        <v>4132435.0903056008</v>
      </c>
      <c r="AU147" s="171">
        <f t="shared" si="58"/>
        <v>0</v>
      </c>
      <c r="AV147" s="171">
        <f t="shared" si="59"/>
        <v>0</v>
      </c>
      <c r="AW147" s="171">
        <f t="shared" si="60"/>
        <v>0</v>
      </c>
      <c r="AX147" s="136">
        <f t="shared" si="61"/>
        <v>0</v>
      </c>
      <c r="AY147" s="171">
        <f t="shared" si="62"/>
        <v>0</v>
      </c>
      <c r="BA147" s="202"/>
      <c r="BB147" s="138"/>
      <c r="BC147" s="138"/>
      <c r="BD147" s="138"/>
      <c r="BE147" s="138"/>
      <c r="BF147" s="138"/>
      <c r="BG147" s="138"/>
      <c r="BI147" s="202"/>
      <c r="BJ147" s="138"/>
      <c r="BK147" s="138"/>
      <c r="BL147" s="138"/>
      <c r="BM147" s="138"/>
      <c r="BN147" s="138"/>
      <c r="BO147" s="138"/>
    </row>
    <row r="148" spans="1:67">
      <c r="A148" s="162"/>
      <c r="B148" s="162"/>
      <c r="C148" s="162"/>
      <c r="D148" s="162"/>
      <c r="E148" s="162"/>
      <c r="F148" s="162"/>
      <c r="G148" s="162"/>
      <c r="H148" s="175">
        <v>2021</v>
      </c>
      <c r="I148" s="171">
        <f t="shared" si="50"/>
        <v>6931154.3200000003</v>
      </c>
      <c r="J148" s="171">
        <f t="shared" si="50"/>
        <v>0</v>
      </c>
      <c r="K148" s="171">
        <f t="shared" si="50"/>
        <v>0</v>
      </c>
      <c r="L148" s="171">
        <f t="shared" si="50"/>
        <v>0</v>
      </c>
      <c r="M148" s="171">
        <f t="shared" si="50"/>
        <v>0</v>
      </c>
      <c r="N148" s="171">
        <f t="shared" si="50"/>
        <v>0</v>
      </c>
      <c r="O148" s="162"/>
      <c r="P148" s="162"/>
      <c r="Q148" s="162"/>
      <c r="R148" s="162"/>
      <c r="S148" s="175">
        <v>2021</v>
      </c>
      <c r="T148" s="196">
        <f>HLOOKUP($S148,'Fixed - Other'!$A$61:$AE$64,2,FALSE)</f>
        <v>4389051.5444</v>
      </c>
      <c r="U148" s="171">
        <f>IF($K$14="",$T148,IF($K$14&gt;$S148,$T148,VLOOKUP($C6,'Fixed - Other'!$A$69:$C$77,3,FALSE)*$T148))</f>
        <v>2984555.0501920003</v>
      </c>
      <c r="V148" s="171">
        <f>IF($K$15="",$T148,IF($K$15&gt;$S148,$T148,VLOOKUP($C6,'Fixed - Other'!$A$69:$C$77,3,FALSE)*$T148))</f>
        <v>4389051.5444</v>
      </c>
      <c r="W148" s="171">
        <f>IF($K$16="",$T148,IF($K$16&gt;$S148,$T148,VLOOKUP($C6,'Fixed - Other'!$A$69:$C$77,3,FALSE)*$T148))</f>
        <v>4389051.5444</v>
      </c>
      <c r="X148" s="171">
        <f>IF($K$17="",$T148,IF($K$17&gt;$S148,$T148,VLOOKUP($C6,'Fixed - Other'!$A$69:$C$77,3,FALSE)*$T148))</f>
        <v>4389051.5444</v>
      </c>
      <c r="Y148" s="171">
        <f>IF($K$18="",$T148,IF($K$18&gt;$S148,$T148,VLOOKUP($C6,'Fixed - Other'!$A$69:$C$77,3,FALSE)*$T148))</f>
        <v>4389051.5444</v>
      </c>
      <c r="Z148" s="171">
        <f>IF($K$19="",$T148,IF($K$19&gt;$S148,$T148,VLOOKUP($C6,'Fixed - Other'!$A$69:$C$77,3,FALSE)*$T148))</f>
        <v>4389051.5444</v>
      </c>
      <c r="AB148" s="175">
        <v>2021</v>
      </c>
      <c r="AC148" s="171">
        <f t="shared" si="51"/>
        <v>2984555.0501920003</v>
      </c>
      <c r="AD148" s="171">
        <f t="shared" si="52"/>
        <v>0</v>
      </c>
      <c r="AE148" s="171">
        <f t="shared" si="53"/>
        <v>0</v>
      </c>
      <c r="AF148" s="171">
        <f t="shared" si="54"/>
        <v>0</v>
      </c>
      <c r="AG148" s="136">
        <f t="shared" si="55"/>
        <v>0</v>
      </c>
      <c r="AH148" s="171">
        <f t="shared" si="56"/>
        <v>0</v>
      </c>
      <c r="AJ148" s="175">
        <v>2021</v>
      </c>
      <c r="AK148" s="196">
        <f>HLOOKUP($S148,'Fixed - Other'!$A$61:$AE$64,3,FALSE)</f>
        <v>5803822.4556</v>
      </c>
      <c r="AL148" s="171">
        <f>IF($K$14="",$AK148,IF($K$14&gt;$AJ148,$AK148,VLOOKUP($C6,'Fixed - Other'!$A$69:$C$77,3,FALSE)*$AK148))</f>
        <v>3946599.2698080004</v>
      </c>
      <c r="AM148" s="171">
        <f>IF($K$15="",$AK148,IF($K$15&gt;$AJ148,$AK148,VLOOKUP($C6,'Fixed - Other'!$A$69:$C$77,3,FALSE)*$AK148))</f>
        <v>5803822.4556</v>
      </c>
      <c r="AN148" s="171">
        <f>IF($K$16="",$AK148,IF($K$16&gt;$AJ148,$AK148,VLOOKUP($C6,'Fixed - Other'!$A$69:$C$77,3,FALSE)*$AK148))</f>
        <v>5803822.4556</v>
      </c>
      <c r="AO148" s="171">
        <f>IF($K$17="",$AK148,IF($K$17&gt;$AJ148,$AK148,VLOOKUP($C6,'Fixed - Other'!$A$69:$C$77,3,FALSE)*$AK148))</f>
        <v>5803822.4556</v>
      </c>
      <c r="AP148" s="171">
        <f>IF($K$18="",$AK148,IF($K$18&gt;$AJ148,$AK148,VLOOKUP($C6,'Fixed - Other'!$A$69:$C$77,3,FALSE)*$AK148))</f>
        <v>5803822.4556</v>
      </c>
      <c r="AQ148" s="171">
        <f>IF($K$19="",$AK148,IF($K$19&gt;$AJ148,$AK148,VLOOKUP($C6,'Fixed - Other'!$A$69:$C$77,3,FALSE)*$AK148))</f>
        <v>5803822.4556</v>
      </c>
      <c r="AS148" s="175">
        <v>2021</v>
      </c>
      <c r="AT148" s="171">
        <f t="shared" si="57"/>
        <v>3946599.2698080004</v>
      </c>
      <c r="AU148" s="171">
        <f t="shared" si="58"/>
        <v>0</v>
      </c>
      <c r="AV148" s="171">
        <f t="shared" si="59"/>
        <v>0</v>
      </c>
      <c r="AW148" s="171">
        <f t="shared" si="60"/>
        <v>0</v>
      </c>
      <c r="AX148" s="136">
        <f t="shared" si="61"/>
        <v>0</v>
      </c>
      <c r="AY148" s="171">
        <f t="shared" si="62"/>
        <v>0</v>
      </c>
      <c r="BA148" s="202"/>
      <c r="BB148" s="138"/>
      <c r="BC148" s="138"/>
      <c r="BD148" s="138"/>
      <c r="BE148" s="138"/>
      <c r="BF148" s="138"/>
      <c r="BG148" s="138"/>
      <c r="BI148" s="202"/>
      <c r="BJ148" s="138"/>
      <c r="BK148" s="138"/>
      <c r="BL148" s="138"/>
      <c r="BM148" s="138"/>
      <c r="BN148" s="138"/>
      <c r="BO148" s="138"/>
    </row>
    <row r="149" spans="1:67">
      <c r="A149" s="162"/>
      <c r="B149" s="162"/>
      <c r="C149" s="162"/>
      <c r="D149" s="162"/>
      <c r="E149" s="162"/>
      <c r="F149" s="162"/>
      <c r="G149" s="162"/>
      <c r="H149" s="175">
        <v>2022</v>
      </c>
      <c r="I149" s="171">
        <f t="shared" si="50"/>
        <v>7069777.4063999988</v>
      </c>
      <c r="J149" s="171">
        <f t="shared" si="50"/>
        <v>0</v>
      </c>
      <c r="K149" s="171">
        <f t="shared" si="50"/>
        <v>0</v>
      </c>
      <c r="L149" s="171">
        <f t="shared" si="50"/>
        <v>0</v>
      </c>
      <c r="M149" s="171">
        <f t="shared" si="50"/>
        <v>0</v>
      </c>
      <c r="N149" s="171">
        <f t="shared" si="50"/>
        <v>0</v>
      </c>
      <c r="O149" s="162"/>
      <c r="P149" s="162"/>
      <c r="Q149" s="162"/>
      <c r="R149" s="162"/>
      <c r="S149" s="175">
        <v>2022</v>
      </c>
      <c r="T149" s="196">
        <f>HLOOKUP($S149,'Fixed - Other'!$A$61:$AE$64,2,FALSE)</f>
        <v>4476832.5752879987</v>
      </c>
      <c r="U149" s="171">
        <f>IF($K$14="",$T149,IF($K$14&gt;$S149,$T149,VLOOKUP($C6,'Fixed - Other'!$A$69:$C$77,3,FALSE)*$T149))</f>
        <v>3044246.1511958395</v>
      </c>
      <c r="V149" s="171">
        <f>IF($K$15="",$T149,IF($K$15&gt;$S149,$T149,VLOOKUP($C6,'Fixed - Other'!$A$69:$C$77,3,FALSE)*$T149))</f>
        <v>4476832.5752879987</v>
      </c>
      <c r="W149" s="171">
        <f>IF($K$16="",$T149,IF($K$16&gt;$S149,$T149,VLOOKUP($C6,'Fixed - Other'!$A$69:$C$77,3,FALSE)*$T149))</f>
        <v>4476832.5752879987</v>
      </c>
      <c r="X149" s="171">
        <f>IF($K$17="",$T149,IF($K$17&gt;$S149,$T149,VLOOKUP($C6,'Fixed - Other'!$A$69:$C$77,3,FALSE)*$T149))</f>
        <v>4476832.5752879987</v>
      </c>
      <c r="Y149" s="171">
        <f>IF($K$18="",$T149,IF($K$18&gt;$S149,$T149,VLOOKUP($C6,'Fixed - Other'!$A$69:$C$77,3,FALSE)*$T149))</f>
        <v>4476832.5752879987</v>
      </c>
      <c r="Z149" s="171">
        <f>IF($K$19="",$T149,IF($K$19&gt;$S149,$T149,VLOOKUP($C6,'Fixed - Other'!$A$69:$C$77,3,FALSE)*$T149))</f>
        <v>4476832.5752879987</v>
      </c>
      <c r="AB149" s="175">
        <v>2022</v>
      </c>
      <c r="AC149" s="171">
        <f t="shared" si="51"/>
        <v>3044246.1511958395</v>
      </c>
      <c r="AD149" s="171">
        <f t="shared" si="52"/>
        <v>0</v>
      </c>
      <c r="AE149" s="171">
        <f t="shared" si="53"/>
        <v>0</v>
      </c>
      <c r="AF149" s="171">
        <f t="shared" si="54"/>
        <v>0</v>
      </c>
      <c r="AG149" s="136">
        <f t="shared" si="55"/>
        <v>0</v>
      </c>
      <c r="AH149" s="171">
        <f t="shared" si="56"/>
        <v>0</v>
      </c>
      <c r="AJ149" s="175">
        <v>2022</v>
      </c>
      <c r="AK149" s="196">
        <f>HLOOKUP($S149,'Fixed - Other'!$A$61:$AE$64,3,FALSE)</f>
        <v>5919898.9047119981</v>
      </c>
      <c r="AL149" s="171">
        <f>IF($K$14="",$AK149,IF($K$14&gt;$AJ149,$AK149,VLOOKUP($C6,'Fixed - Other'!$A$69:$C$77,3,FALSE)*$AK149))</f>
        <v>4025531.2552041588</v>
      </c>
      <c r="AM149" s="171">
        <f>IF($K$15="",$AK149,IF($K$15&gt;$AJ149,$AK149,VLOOKUP($C6,'Fixed - Other'!$A$69:$C$77,3,FALSE)*$AK149))</f>
        <v>5919898.9047119981</v>
      </c>
      <c r="AN149" s="171">
        <f>IF($K$16="",$AK149,IF($K$16&gt;$AJ149,$AK149,VLOOKUP($C6,'Fixed - Other'!$A$69:$C$77,3,FALSE)*$AK149))</f>
        <v>5919898.9047119981</v>
      </c>
      <c r="AO149" s="171">
        <f>IF($K$17="",$AK149,IF($K$17&gt;$AJ149,$AK149,VLOOKUP($C6,'Fixed - Other'!$A$69:$C$77,3,FALSE)*$AK149))</f>
        <v>5919898.9047119981</v>
      </c>
      <c r="AP149" s="171">
        <f>IF($K$18="",$AK149,IF($K$18&gt;$AJ149,$AK149,VLOOKUP($C6,'Fixed - Other'!$A$69:$C$77,3,FALSE)*$AK149))</f>
        <v>5919898.9047119981</v>
      </c>
      <c r="AQ149" s="171">
        <f>IF($K$19="",$AK149,IF($K$19&gt;$AJ149,$AK149,VLOOKUP($C6,'Fixed - Other'!$A$69:$C$77,3,FALSE)*$AK149))</f>
        <v>5919898.9047119981</v>
      </c>
      <c r="AS149" s="175">
        <v>2022</v>
      </c>
      <c r="AT149" s="171">
        <f t="shared" si="57"/>
        <v>4025531.2552041588</v>
      </c>
      <c r="AU149" s="171">
        <f t="shared" si="58"/>
        <v>0</v>
      </c>
      <c r="AV149" s="171">
        <f t="shared" si="59"/>
        <v>0</v>
      </c>
      <c r="AW149" s="171">
        <f t="shared" si="60"/>
        <v>0</v>
      </c>
      <c r="AX149" s="136">
        <f t="shared" si="61"/>
        <v>0</v>
      </c>
      <c r="AY149" s="171">
        <f t="shared" si="62"/>
        <v>0</v>
      </c>
      <c r="BA149" s="202"/>
      <c r="BB149" s="138"/>
      <c r="BC149" s="138"/>
      <c r="BD149" s="138"/>
      <c r="BE149" s="138"/>
      <c r="BF149" s="138"/>
      <c r="BG149" s="138"/>
      <c r="BI149" s="202"/>
      <c r="BJ149" s="138"/>
      <c r="BK149" s="138"/>
      <c r="BL149" s="138"/>
      <c r="BM149" s="138"/>
      <c r="BN149" s="138"/>
      <c r="BO149" s="138"/>
    </row>
    <row r="150" spans="1:67">
      <c r="A150" s="162"/>
      <c r="B150" s="162"/>
      <c r="C150" s="162"/>
      <c r="D150" s="162"/>
      <c r="E150" s="162"/>
      <c r="F150" s="162"/>
      <c r="G150" s="162"/>
      <c r="H150" s="175">
        <v>2023</v>
      </c>
      <c r="I150" s="171">
        <f t="shared" si="50"/>
        <v>7211172.9545279993</v>
      </c>
      <c r="J150" s="171">
        <f t="shared" si="50"/>
        <v>0</v>
      </c>
      <c r="K150" s="171">
        <f t="shared" si="50"/>
        <v>0</v>
      </c>
      <c r="L150" s="171">
        <f t="shared" si="50"/>
        <v>0</v>
      </c>
      <c r="M150" s="171">
        <f t="shared" si="50"/>
        <v>0</v>
      </c>
      <c r="N150" s="171">
        <f t="shared" si="50"/>
        <v>0</v>
      </c>
      <c r="O150" s="162"/>
      <c r="P150" s="162"/>
      <c r="Q150" s="162"/>
      <c r="R150" s="162"/>
      <c r="S150" s="175">
        <v>2023</v>
      </c>
      <c r="T150" s="196">
        <f>HLOOKUP($S150,'Fixed - Other'!$A$61:$AE$64,2,FALSE)</f>
        <v>4566369.2267937595</v>
      </c>
      <c r="U150" s="171">
        <f>IF($K$14="",$T150,IF($K$14&gt;$S150,$T150,VLOOKUP($C6,'Fixed - Other'!$A$69:$C$77,3,FALSE)*$T150))</f>
        <v>3105131.0742197568</v>
      </c>
      <c r="V150" s="171">
        <f>IF($K$15="",$T150,IF($K$15&gt;$S150,$T150,VLOOKUP($C6,'Fixed - Other'!$A$69:$C$77,3,FALSE)*$T150))</f>
        <v>4566369.2267937595</v>
      </c>
      <c r="W150" s="171">
        <f>IF($K$16="",$T150,IF($K$16&gt;$S150,$T150,VLOOKUP($C6,'Fixed - Other'!$A$69:$C$77,3,FALSE)*$T150))</f>
        <v>4566369.2267937595</v>
      </c>
      <c r="X150" s="171">
        <f>IF($K$17="",$T150,IF($K$17&gt;$S150,$T150,VLOOKUP($C6,'Fixed - Other'!$A$69:$C$77,3,FALSE)*$T150))</f>
        <v>4566369.2267937595</v>
      </c>
      <c r="Y150" s="171">
        <f>IF($K$18="",$T150,IF($K$18&gt;$S150,$T150,VLOOKUP($C6,'Fixed - Other'!$A$69:$C$77,3,FALSE)*$T150))</f>
        <v>4566369.2267937595</v>
      </c>
      <c r="Z150" s="171">
        <f>IF($K$19="",$T150,IF($K$19&gt;$S150,$T150,VLOOKUP($C6,'Fixed - Other'!$A$69:$C$77,3,FALSE)*$T150))</f>
        <v>4566369.2267937595</v>
      </c>
      <c r="AB150" s="175">
        <v>2023</v>
      </c>
      <c r="AC150" s="171">
        <f t="shared" si="51"/>
        <v>3105131.0742197568</v>
      </c>
      <c r="AD150" s="171">
        <f t="shared" si="52"/>
        <v>0</v>
      </c>
      <c r="AE150" s="171">
        <f t="shared" si="53"/>
        <v>0</v>
      </c>
      <c r="AF150" s="171">
        <f t="shared" si="54"/>
        <v>0</v>
      </c>
      <c r="AG150" s="136">
        <f t="shared" si="55"/>
        <v>0</v>
      </c>
      <c r="AH150" s="171">
        <f t="shared" si="56"/>
        <v>0</v>
      </c>
      <c r="AJ150" s="175">
        <v>2023</v>
      </c>
      <c r="AK150" s="196">
        <f>HLOOKUP($S150,'Fixed - Other'!$A$61:$AE$64,3,FALSE)</f>
        <v>6038296.8828062387</v>
      </c>
      <c r="AL150" s="171">
        <f>IF($K$14="",$AK150,IF($K$14&gt;$AJ150,$AK150,VLOOKUP($C6,'Fixed - Other'!$A$69:$C$77,3,FALSE)*$AK150))</f>
        <v>4106041.8803082425</v>
      </c>
      <c r="AM150" s="171">
        <f>IF($K$15="",$AK150,IF($K$15&gt;$AJ150,$AK150,VLOOKUP($C6,'Fixed - Other'!$A$69:$C$77,3,FALSE)*$AK150))</f>
        <v>6038296.8828062387</v>
      </c>
      <c r="AN150" s="171">
        <f>IF($K$16="",$AK150,IF($K$16&gt;$AJ150,$AK150,VLOOKUP($C6,'Fixed - Other'!$A$69:$C$77,3,FALSE)*$AK150))</f>
        <v>6038296.8828062387</v>
      </c>
      <c r="AO150" s="171">
        <f>IF($K$17="",$AK150,IF($K$17&gt;$AJ150,$AK150,VLOOKUP($C6,'Fixed - Other'!$A$69:$C$77,3,FALSE)*$AK150))</f>
        <v>6038296.8828062387</v>
      </c>
      <c r="AP150" s="171">
        <f>IF($K$18="",$AK150,IF($K$18&gt;$AJ150,$AK150,VLOOKUP($C6,'Fixed - Other'!$A$69:$C$77,3,FALSE)*$AK150))</f>
        <v>6038296.8828062387</v>
      </c>
      <c r="AQ150" s="171">
        <f>IF($K$19="",$AK150,IF($K$19&gt;$AJ150,$AK150,VLOOKUP($C6,'Fixed - Other'!$A$69:$C$77,3,FALSE)*$AK150))</f>
        <v>6038296.8828062387</v>
      </c>
      <c r="AS150" s="175">
        <v>2023</v>
      </c>
      <c r="AT150" s="171">
        <f t="shared" si="57"/>
        <v>4106041.8803082425</v>
      </c>
      <c r="AU150" s="171">
        <f t="shared" si="58"/>
        <v>0</v>
      </c>
      <c r="AV150" s="171">
        <f t="shared" si="59"/>
        <v>0</v>
      </c>
      <c r="AW150" s="171">
        <f t="shared" si="60"/>
        <v>0</v>
      </c>
      <c r="AX150" s="136">
        <f t="shared" si="61"/>
        <v>0</v>
      </c>
      <c r="AY150" s="171">
        <f t="shared" si="62"/>
        <v>0</v>
      </c>
      <c r="BA150" s="202"/>
      <c r="BB150" s="138"/>
      <c r="BC150" s="138"/>
      <c r="BD150" s="138"/>
      <c r="BE150" s="138"/>
      <c r="BF150" s="138"/>
      <c r="BG150" s="138"/>
      <c r="BI150" s="202"/>
      <c r="BJ150" s="138"/>
      <c r="BK150" s="138"/>
      <c r="BL150" s="138"/>
      <c r="BM150" s="138"/>
      <c r="BN150" s="138"/>
      <c r="BO150" s="138"/>
    </row>
    <row r="151" spans="1:67">
      <c r="A151" s="162"/>
      <c r="B151" s="162"/>
      <c r="C151" s="162"/>
      <c r="D151" s="162"/>
      <c r="E151" s="162"/>
      <c r="F151" s="162"/>
      <c r="G151" s="162"/>
      <c r="H151" s="175">
        <v>2024</v>
      </c>
      <c r="I151" s="171">
        <f t="shared" si="50"/>
        <v>7355396.4136185609</v>
      </c>
      <c r="J151" s="171">
        <f t="shared" si="50"/>
        <v>0</v>
      </c>
      <c r="K151" s="171">
        <f t="shared" si="50"/>
        <v>0</v>
      </c>
      <c r="L151" s="171">
        <f t="shared" si="50"/>
        <v>0</v>
      </c>
      <c r="M151" s="171">
        <f t="shared" si="50"/>
        <v>0</v>
      </c>
      <c r="N151" s="171">
        <f t="shared" si="50"/>
        <v>0</v>
      </c>
      <c r="O151" s="162"/>
      <c r="P151" s="162"/>
      <c r="Q151" s="162"/>
      <c r="R151" s="162"/>
      <c r="S151" s="175">
        <v>2024</v>
      </c>
      <c r="T151" s="196">
        <f>HLOOKUP($S151,'Fixed - Other'!$A$61:$AE$64,2,FALSE)</f>
        <v>4657696.6113296356</v>
      </c>
      <c r="U151" s="171">
        <f>IF($K$14="",$T151,IF($K$14&gt;$S151,$T151,VLOOKUP($C6,'Fixed - Other'!$A$69:$C$77,3,FALSE)*$T151))</f>
        <v>3167233.6957041523</v>
      </c>
      <c r="V151" s="171">
        <f>IF($K$15="",$T151,IF($K$15&gt;$S151,$T151,VLOOKUP($C6,'Fixed - Other'!$A$69:$C$77,3,FALSE)*$T151))</f>
        <v>4657696.6113296356</v>
      </c>
      <c r="W151" s="171">
        <f>IF($K$16="",$T151,IF($K$16&gt;$S151,$T151,VLOOKUP($C6,'Fixed - Other'!$A$69:$C$77,3,FALSE)*$T151))</f>
        <v>4657696.6113296356</v>
      </c>
      <c r="X151" s="171">
        <f>IF($K$17="",$T151,IF($K$17&gt;$S151,$T151,VLOOKUP($C6,'Fixed - Other'!$A$69:$C$77,3,FALSE)*$T151))</f>
        <v>4657696.6113296356</v>
      </c>
      <c r="Y151" s="171">
        <f>IF($K$18="",$T151,IF($K$18&gt;$S151,$T151,VLOOKUP($C6,'Fixed - Other'!$A$69:$C$77,3,FALSE)*$T151))</f>
        <v>4657696.6113296356</v>
      </c>
      <c r="Z151" s="171">
        <f>IF($K$19="",$T151,IF($K$19&gt;$S151,$T151,VLOOKUP($C6,'Fixed - Other'!$A$69:$C$77,3,FALSE)*$T151))</f>
        <v>4657696.6113296356</v>
      </c>
      <c r="AB151" s="175">
        <v>2024</v>
      </c>
      <c r="AC151" s="171">
        <f t="shared" si="51"/>
        <v>3167233.6957041523</v>
      </c>
      <c r="AD151" s="171">
        <f t="shared" si="52"/>
        <v>0</v>
      </c>
      <c r="AE151" s="171">
        <f t="shared" si="53"/>
        <v>0</v>
      </c>
      <c r="AF151" s="171">
        <f t="shared" si="54"/>
        <v>0</v>
      </c>
      <c r="AG151" s="136">
        <f t="shared" si="55"/>
        <v>0</v>
      </c>
      <c r="AH151" s="171">
        <f t="shared" si="56"/>
        <v>0</v>
      </c>
      <c r="AJ151" s="175">
        <v>2024</v>
      </c>
      <c r="AK151" s="196">
        <f>HLOOKUP($S151,'Fixed - Other'!$A$61:$AE$64,3,FALSE)</f>
        <v>6159062.8204623647</v>
      </c>
      <c r="AL151" s="171">
        <f>IF($K$14="",$AK151,IF($K$14&gt;$AJ151,$AK151,VLOOKUP($C6,'Fixed - Other'!$A$69:$C$77,3,FALSE)*$AK151))</f>
        <v>4188162.7179144081</v>
      </c>
      <c r="AM151" s="171">
        <f>IF($K$15="",$AK151,IF($K$15&gt;$AJ151,$AK151,VLOOKUP($C6,'Fixed - Other'!$A$69:$C$77,3,FALSE)*$AK151))</f>
        <v>6159062.8204623647</v>
      </c>
      <c r="AN151" s="171">
        <f>IF($K$16="",$AK151,IF($K$16&gt;$AJ151,$AK151,VLOOKUP($C6,'Fixed - Other'!$A$69:$C$77,3,FALSE)*$AK151))</f>
        <v>6159062.8204623647</v>
      </c>
      <c r="AO151" s="171">
        <f>IF($K$17="",$AK151,IF($K$17&gt;$AJ151,$AK151,VLOOKUP($C6,'Fixed - Other'!$A$69:$C$77,3,FALSE)*$AK151))</f>
        <v>6159062.8204623647</v>
      </c>
      <c r="AP151" s="171">
        <f>IF($K$18="",$AK151,IF($K$18&gt;$AJ151,$AK151,VLOOKUP($C6,'Fixed - Other'!$A$69:$C$77,3,FALSE)*$AK151))</f>
        <v>6159062.8204623647</v>
      </c>
      <c r="AQ151" s="171">
        <f>IF($K$19="",$AK151,IF($K$19&gt;$AJ151,$AK151,VLOOKUP($C6,'Fixed - Other'!$A$69:$C$77,3,FALSE)*$AK151))</f>
        <v>6159062.8204623647</v>
      </c>
      <c r="AS151" s="175">
        <v>2024</v>
      </c>
      <c r="AT151" s="171">
        <f t="shared" si="57"/>
        <v>4188162.7179144081</v>
      </c>
      <c r="AU151" s="171">
        <f t="shared" si="58"/>
        <v>0</v>
      </c>
      <c r="AV151" s="171">
        <f t="shared" si="59"/>
        <v>0</v>
      </c>
      <c r="AW151" s="171">
        <f t="shared" si="60"/>
        <v>0</v>
      </c>
      <c r="AX151" s="136">
        <f t="shared" si="61"/>
        <v>0</v>
      </c>
      <c r="AY151" s="171">
        <f t="shared" si="62"/>
        <v>0</v>
      </c>
      <c r="BA151" s="202"/>
      <c r="BB151" s="138"/>
      <c r="BC151" s="138"/>
      <c r="BD151" s="138"/>
      <c r="BE151" s="138"/>
      <c r="BF151" s="138"/>
      <c r="BG151" s="138"/>
      <c r="BI151" s="202"/>
      <c r="BJ151" s="138"/>
      <c r="BK151" s="138"/>
      <c r="BL151" s="138"/>
      <c r="BM151" s="138"/>
      <c r="BN151" s="138"/>
      <c r="BO151" s="138"/>
    </row>
    <row r="152" spans="1:67">
      <c r="A152" s="162"/>
      <c r="B152" s="162"/>
      <c r="C152" s="162"/>
      <c r="D152" s="162"/>
      <c r="E152" s="162"/>
      <c r="F152" s="162"/>
      <c r="G152" s="162"/>
      <c r="H152" s="175">
        <v>2025</v>
      </c>
      <c r="I152" s="171">
        <f t="shared" si="50"/>
        <v>7502504.3418909302</v>
      </c>
      <c r="J152" s="171">
        <f t="shared" si="50"/>
        <v>0</v>
      </c>
      <c r="K152" s="171">
        <f t="shared" si="50"/>
        <v>0</v>
      </c>
      <c r="L152" s="171">
        <f t="shared" si="50"/>
        <v>0</v>
      </c>
      <c r="M152" s="171">
        <f t="shared" si="50"/>
        <v>0</v>
      </c>
      <c r="N152" s="171">
        <f t="shared" si="50"/>
        <v>0</v>
      </c>
      <c r="O152" s="162"/>
      <c r="P152" s="162"/>
      <c r="Q152" s="162"/>
      <c r="R152" s="162"/>
      <c r="S152" s="175">
        <v>2025</v>
      </c>
      <c r="T152" s="196">
        <f>HLOOKUP($S152,'Fixed - Other'!$A$61:$AE$64,2,FALSE)</f>
        <v>4750850.5435562264</v>
      </c>
      <c r="U152" s="171">
        <f>IF($K$14="",$T152,IF($K$14&gt;$S152,$T152,VLOOKUP($C6,'Fixed - Other'!$A$69:$C$77,3,FALSE)*$T152))</f>
        <v>3230578.3696182342</v>
      </c>
      <c r="V152" s="171">
        <f>IF($K$15="",$T152,IF($K$15&gt;$S152,$T152,VLOOKUP($C6,'Fixed - Other'!$A$69:$C$77,3,FALSE)*$T152))</f>
        <v>4750850.5435562264</v>
      </c>
      <c r="W152" s="171">
        <f>IF($K$16="",$T152,IF($K$16&gt;$S152,$T152,VLOOKUP($C6,'Fixed - Other'!$A$69:$C$77,3,FALSE)*$T152))</f>
        <v>4750850.5435562264</v>
      </c>
      <c r="X152" s="171">
        <f>IF($K$17="",$T152,IF($K$17&gt;$S152,$T152,VLOOKUP($C6,'Fixed - Other'!$A$69:$C$77,3,FALSE)*$T152))</f>
        <v>4750850.5435562264</v>
      </c>
      <c r="Y152" s="171">
        <f>IF($K$18="",$T152,IF($K$18&gt;$S152,$T152,VLOOKUP($C6,'Fixed - Other'!$A$69:$C$77,3,FALSE)*$T152))</f>
        <v>4750850.5435562264</v>
      </c>
      <c r="Z152" s="171">
        <f>IF($K$19="",$T152,IF($K$19&gt;$S152,$T152,VLOOKUP($C6,'Fixed - Other'!$A$69:$C$77,3,FALSE)*$T152))</f>
        <v>4750850.5435562264</v>
      </c>
      <c r="AB152" s="175">
        <v>2025</v>
      </c>
      <c r="AC152" s="171">
        <f t="shared" si="51"/>
        <v>3230578.3696182342</v>
      </c>
      <c r="AD152" s="171">
        <f t="shared" si="52"/>
        <v>0</v>
      </c>
      <c r="AE152" s="171">
        <f t="shared" si="53"/>
        <v>0</v>
      </c>
      <c r="AF152" s="171">
        <f t="shared" si="54"/>
        <v>0</v>
      </c>
      <c r="AG152" s="136">
        <f t="shared" si="55"/>
        <v>0</v>
      </c>
      <c r="AH152" s="171">
        <f t="shared" si="56"/>
        <v>0</v>
      </c>
      <c r="AJ152" s="175">
        <v>2025</v>
      </c>
      <c r="AK152" s="196">
        <f>HLOOKUP($S152,'Fixed - Other'!$A$61:$AE$64,3,FALSE)</f>
        <v>6282244.0768716112</v>
      </c>
      <c r="AL152" s="171">
        <f>IF($K$14="",$AK152,IF($K$14&gt;$AJ152,$AK152,VLOOKUP($C6,'Fixed - Other'!$A$69:$C$77,3,FALSE)*$AK152))</f>
        <v>4271925.972272696</v>
      </c>
      <c r="AM152" s="171">
        <f>IF($K$15="",$AK152,IF($K$15&gt;$AJ152,$AK152,VLOOKUP($C6,'Fixed - Other'!$A$69:$C$77,3,FALSE)*$AK152))</f>
        <v>6282244.0768716112</v>
      </c>
      <c r="AN152" s="171">
        <f>IF($K$16="",$AK152,IF($K$16&gt;$AJ152,$AK152,VLOOKUP($C6,'Fixed - Other'!$A$69:$C$77,3,FALSE)*$AK152))</f>
        <v>6282244.0768716112</v>
      </c>
      <c r="AO152" s="171">
        <f>IF($K$17="",$AK152,IF($K$17&gt;$AJ152,$AK152,VLOOKUP($C6,'Fixed - Other'!$A$69:$C$77,3,FALSE)*$AK152))</f>
        <v>6282244.0768716112</v>
      </c>
      <c r="AP152" s="171">
        <f>IF($K$18="",$AK152,IF($K$18&gt;$AJ152,$AK152,VLOOKUP($C6,'Fixed - Other'!$A$69:$C$77,3,FALSE)*$AK152))</f>
        <v>6282244.0768716112</v>
      </c>
      <c r="AQ152" s="171">
        <f>IF($K$19="",$AK152,IF($K$19&gt;$AJ152,$AK152,VLOOKUP($C6,'Fixed - Other'!$A$69:$C$77,3,FALSE)*$AK152))</f>
        <v>6282244.0768716112</v>
      </c>
      <c r="AS152" s="175">
        <v>2025</v>
      </c>
      <c r="AT152" s="171">
        <f t="shared" si="57"/>
        <v>4271925.972272696</v>
      </c>
      <c r="AU152" s="171">
        <f t="shared" si="58"/>
        <v>0</v>
      </c>
      <c r="AV152" s="171">
        <f t="shared" si="59"/>
        <v>0</v>
      </c>
      <c r="AW152" s="171">
        <f t="shared" si="60"/>
        <v>0</v>
      </c>
      <c r="AX152" s="136">
        <f t="shared" si="61"/>
        <v>0</v>
      </c>
      <c r="AY152" s="171">
        <f t="shared" si="62"/>
        <v>0</v>
      </c>
      <c r="BA152" s="202"/>
      <c r="BB152" s="138"/>
      <c r="BC152" s="138"/>
      <c r="BD152" s="138"/>
      <c r="BE152" s="138"/>
      <c r="BF152" s="138"/>
      <c r="BG152" s="138"/>
      <c r="BI152" s="202"/>
      <c r="BJ152" s="138"/>
      <c r="BK152" s="138"/>
      <c r="BL152" s="138"/>
      <c r="BM152" s="138"/>
      <c r="BN152" s="138"/>
      <c r="BO152" s="138"/>
    </row>
    <row r="153" spans="1:67">
      <c r="A153" s="162"/>
      <c r="B153" s="162"/>
      <c r="C153" s="162"/>
      <c r="D153" s="162"/>
      <c r="E153" s="162"/>
      <c r="F153" s="162"/>
      <c r="G153" s="162"/>
      <c r="H153" s="175">
        <v>2026</v>
      </c>
      <c r="I153" s="171">
        <f t="shared" si="50"/>
        <v>7652554.428728749</v>
      </c>
      <c r="J153" s="171">
        <f t="shared" si="50"/>
        <v>0</v>
      </c>
      <c r="K153" s="171">
        <f t="shared" si="50"/>
        <v>0</v>
      </c>
      <c r="L153" s="171">
        <f t="shared" si="50"/>
        <v>0</v>
      </c>
      <c r="M153" s="171">
        <f t="shared" si="50"/>
        <v>0</v>
      </c>
      <c r="N153" s="171">
        <f t="shared" si="50"/>
        <v>0</v>
      </c>
      <c r="O153" s="162"/>
      <c r="P153" s="162"/>
      <c r="Q153" s="162"/>
      <c r="R153" s="162"/>
      <c r="S153" s="175">
        <v>2026</v>
      </c>
      <c r="T153" s="196">
        <f>HLOOKUP($S153,'Fixed - Other'!$A$61:$AE$64,2,FALSE)</f>
        <v>4845867.5544273518</v>
      </c>
      <c r="U153" s="171">
        <f>IF($K$14="",$T153,IF($K$14&gt;$S153,$T153,VLOOKUP($C6,'Fixed - Other'!$A$69:$C$77,3,FALSE)*$T153))</f>
        <v>3295189.9370105993</v>
      </c>
      <c r="V153" s="171">
        <f>IF($K$15="",$T153,IF($K$15&gt;$S153,$T153,VLOOKUP($C6,'Fixed - Other'!$A$69:$C$77,3,FALSE)*$T153))</f>
        <v>4845867.5544273518</v>
      </c>
      <c r="W153" s="171">
        <f>IF($K$16="",$T153,IF($K$16&gt;$S153,$T153,VLOOKUP($C6,'Fixed - Other'!$A$69:$C$77,3,FALSE)*$T153))</f>
        <v>4845867.5544273518</v>
      </c>
      <c r="X153" s="171">
        <f>IF($K$17="",$T153,IF($K$17&gt;$S153,$T153,VLOOKUP($C6,'Fixed - Other'!$A$69:$C$77,3,FALSE)*$T153))</f>
        <v>4845867.5544273518</v>
      </c>
      <c r="Y153" s="171">
        <f>IF($K$18="",$T153,IF($K$18&gt;$S153,$T153,VLOOKUP($C6,'Fixed - Other'!$A$69:$C$77,3,FALSE)*$T153))</f>
        <v>4845867.5544273518</v>
      </c>
      <c r="Z153" s="171">
        <f>IF($K$19="",$T153,IF($K$19&gt;$S153,$T153,VLOOKUP($C6,'Fixed - Other'!$A$69:$C$77,3,FALSE)*$T153))</f>
        <v>4845867.5544273518</v>
      </c>
      <c r="AB153" s="175">
        <v>2026</v>
      </c>
      <c r="AC153" s="171">
        <f t="shared" si="51"/>
        <v>3295189.9370105993</v>
      </c>
      <c r="AD153" s="171">
        <f t="shared" si="52"/>
        <v>0</v>
      </c>
      <c r="AE153" s="171">
        <f t="shared" si="53"/>
        <v>0</v>
      </c>
      <c r="AF153" s="171">
        <f t="shared" si="54"/>
        <v>0</v>
      </c>
      <c r="AG153" s="136">
        <f t="shared" si="55"/>
        <v>0</v>
      </c>
      <c r="AH153" s="171">
        <f t="shared" si="56"/>
        <v>0</v>
      </c>
      <c r="AJ153" s="175">
        <v>2026</v>
      </c>
      <c r="AK153" s="196">
        <f>HLOOKUP($S153,'Fixed - Other'!$A$61:$AE$64,3,FALSE)</f>
        <v>6407888.958409043</v>
      </c>
      <c r="AL153" s="171">
        <f>IF($K$14="",$AK153,IF($K$14&gt;$AJ153,$AK153,VLOOKUP($C6,'Fixed - Other'!$A$69:$C$77,3,FALSE)*$AK153))</f>
        <v>4357364.4917181497</v>
      </c>
      <c r="AM153" s="171">
        <f>IF($K$15="",$AK153,IF($K$15&gt;$AJ153,$AK153,VLOOKUP($C6,'Fixed - Other'!$A$69:$C$77,3,FALSE)*$AK153))</f>
        <v>6407888.958409043</v>
      </c>
      <c r="AN153" s="171">
        <f>IF($K$16="",$AK153,IF($K$16&gt;$AJ153,$AK153,VLOOKUP($C6,'Fixed - Other'!$A$69:$C$77,3,FALSE)*$AK153))</f>
        <v>6407888.958409043</v>
      </c>
      <c r="AO153" s="171">
        <f>IF($K$17="",$AK153,IF($K$17&gt;$AJ153,$AK153,VLOOKUP($C6,'Fixed - Other'!$A$69:$C$77,3,FALSE)*$AK153))</f>
        <v>6407888.958409043</v>
      </c>
      <c r="AP153" s="171">
        <f>IF($K$18="",$AK153,IF($K$18&gt;$AJ153,$AK153,VLOOKUP($C6,'Fixed - Other'!$A$69:$C$77,3,FALSE)*$AK153))</f>
        <v>6407888.958409043</v>
      </c>
      <c r="AQ153" s="171">
        <f>IF($K$19="",$AK153,IF($K$19&gt;$AJ153,$AK153,VLOOKUP($C6,'Fixed - Other'!$A$69:$C$77,3,FALSE)*$AK153))</f>
        <v>6407888.958409043</v>
      </c>
      <c r="AS153" s="175">
        <v>2026</v>
      </c>
      <c r="AT153" s="171">
        <f t="shared" si="57"/>
        <v>4357364.4917181497</v>
      </c>
      <c r="AU153" s="171">
        <f t="shared" si="58"/>
        <v>0</v>
      </c>
      <c r="AV153" s="171">
        <f t="shared" si="59"/>
        <v>0</v>
      </c>
      <c r="AW153" s="171">
        <f t="shared" si="60"/>
        <v>0</v>
      </c>
      <c r="AX153" s="136">
        <f t="shared" si="61"/>
        <v>0</v>
      </c>
      <c r="AY153" s="171">
        <f t="shared" si="62"/>
        <v>0</v>
      </c>
      <c r="BA153" s="202"/>
      <c r="BB153" s="138"/>
      <c r="BC153" s="138"/>
      <c r="BD153" s="138"/>
      <c r="BE153" s="138"/>
      <c r="BF153" s="138"/>
      <c r="BG153" s="138"/>
      <c r="BI153" s="202"/>
      <c r="BJ153" s="138"/>
      <c r="BK153" s="138"/>
      <c r="BL153" s="138"/>
      <c r="BM153" s="138"/>
      <c r="BN153" s="138"/>
      <c r="BO153" s="138"/>
    </row>
    <row r="154" spans="1:67">
      <c r="A154" s="162"/>
      <c r="B154" s="162"/>
      <c r="C154" s="162"/>
      <c r="D154" s="162"/>
      <c r="E154" s="162"/>
      <c r="F154" s="162"/>
      <c r="G154" s="162"/>
      <c r="H154" s="175">
        <v>2027</v>
      </c>
      <c r="I154" s="171">
        <f t="shared" si="50"/>
        <v>4444511.7815525131</v>
      </c>
      <c r="J154" s="171">
        <f t="shared" si="50"/>
        <v>0</v>
      </c>
      <c r="K154" s="171">
        <f t="shared" si="50"/>
        <v>0</v>
      </c>
      <c r="L154" s="171">
        <f t="shared" si="50"/>
        <v>0</v>
      </c>
      <c r="M154" s="171">
        <f t="shared" si="50"/>
        <v>0</v>
      </c>
      <c r="N154" s="171">
        <f t="shared" si="50"/>
        <v>0</v>
      </c>
      <c r="O154" s="162"/>
      <c r="P154" s="162"/>
      <c r="Q154" s="162"/>
      <c r="R154" s="162"/>
      <c r="S154" s="175">
        <v>2027</v>
      </c>
      <c r="T154" s="196">
        <f>HLOOKUP($S154,'Fixed - Other'!$A$61:$AE$64,2,FALSE)</f>
        <v>4942784.905515898</v>
      </c>
      <c r="U154" s="171">
        <f>IF($K$14="",$T154,IF($K$14&gt;$S154,$T154,VLOOKUP($C6,'Fixed - Other'!$A$69:$C$77,3,FALSE)*$T154))</f>
        <v>3361093.7357508107</v>
      </c>
      <c r="V154" s="171">
        <f>IF($K$15="",$T154,IF($K$15&gt;$S154,$T154,VLOOKUP($C6,'Fixed - Other'!$A$69:$C$77,3,FALSE)*$T154))</f>
        <v>4942784.905515898</v>
      </c>
      <c r="W154" s="171">
        <f>IF($K$16="",$T154,IF($K$16&gt;$S154,$T154,VLOOKUP($C6,'Fixed - Other'!$A$69:$C$77,3,FALSE)*$T154))</f>
        <v>4942784.905515898</v>
      </c>
      <c r="X154" s="171">
        <f>IF($K$17="",$T154,IF($K$17&gt;$S154,$T154,VLOOKUP($C6,'Fixed - Other'!$A$69:$C$77,3,FALSE)*$T154))</f>
        <v>4942784.905515898</v>
      </c>
      <c r="Y154" s="171">
        <f>IF($K$18="",$T154,IF($K$18&gt;$S154,$T154,VLOOKUP($C6,'Fixed - Other'!$A$69:$C$77,3,FALSE)*$T154))</f>
        <v>4942784.905515898</v>
      </c>
      <c r="Z154" s="171">
        <f>IF($K$19="",$T154,IF($K$19&gt;$S154,$T154,VLOOKUP($C6,'Fixed - Other'!$A$69:$C$77,3,FALSE)*$T154))</f>
        <v>4942784.905515898</v>
      </c>
      <c r="AB154" s="175">
        <v>2027</v>
      </c>
      <c r="AC154" s="171">
        <f t="shared" si="51"/>
        <v>0</v>
      </c>
      <c r="AD154" s="171">
        <f t="shared" si="52"/>
        <v>0</v>
      </c>
      <c r="AE154" s="171">
        <f t="shared" si="53"/>
        <v>0</v>
      </c>
      <c r="AF154" s="171">
        <f t="shared" si="54"/>
        <v>0</v>
      </c>
      <c r="AG154" s="136">
        <f t="shared" si="55"/>
        <v>0</v>
      </c>
      <c r="AH154" s="171">
        <f t="shared" si="56"/>
        <v>0</v>
      </c>
      <c r="AJ154" s="175">
        <v>2027</v>
      </c>
      <c r="AK154" s="196">
        <f>HLOOKUP($S154,'Fixed - Other'!$A$61:$AE$64,3,FALSE)</f>
        <v>6536046.7375772242</v>
      </c>
      <c r="AL154" s="171">
        <f>IF($K$14="",$AK154,IF($K$14&gt;$AJ154,$AK154,VLOOKUP($C6,'Fixed - Other'!$A$69:$C$77,3,FALSE)*$AK154))</f>
        <v>4444511.7815525131</v>
      </c>
      <c r="AM154" s="171">
        <f>IF($K$15="",$AK154,IF($K$15&gt;$AJ154,$AK154,VLOOKUP($C6,'Fixed - Other'!$A$69:$C$77,3,FALSE)*$AK154))</f>
        <v>6536046.7375772242</v>
      </c>
      <c r="AN154" s="171">
        <f>IF($K$16="",$AK154,IF($K$16&gt;$AJ154,$AK154,VLOOKUP($C6,'Fixed - Other'!$A$69:$C$77,3,FALSE)*$AK154))</f>
        <v>6536046.7375772242</v>
      </c>
      <c r="AO154" s="171">
        <f>IF($K$17="",$AK154,IF($K$17&gt;$AJ154,$AK154,VLOOKUP($C6,'Fixed - Other'!$A$69:$C$77,3,FALSE)*$AK154))</f>
        <v>6536046.7375772242</v>
      </c>
      <c r="AP154" s="171">
        <f>IF($K$18="",$AK154,IF($K$18&gt;$AJ154,$AK154,VLOOKUP($C6,'Fixed - Other'!$A$69:$C$77,3,FALSE)*$AK154))</f>
        <v>6536046.7375772242</v>
      </c>
      <c r="AQ154" s="171">
        <f>IF($K$19="",$AK154,IF($K$19&gt;$AJ154,$AK154,VLOOKUP($C6,'Fixed - Other'!$A$69:$C$77,3,FALSE)*$AK154))</f>
        <v>6536046.7375772242</v>
      </c>
      <c r="AS154" s="175">
        <v>2027</v>
      </c>
      <c r="AT154" s="171">
        <f t="shared" si="57"/>
        <v>4444511.7815525131</v>
      </c>
      <c r="AU154" s="171">
        <f t="shared" si="58"/>
        <v>0</v>
      </c>
      <c r="AV154" s="171">
        <f t="shared" si="59"/>
        <v>0</v>
      </c>
      <c r="AW154" s="171">
        <f t="shared" si="60"/>
        <v>0</v>
      </c>
      <c r="AX154" s="136">
        <f t="shared" si="61"/>
        <v>0</v>
      </c>
      <c r="AY154" s="171">
        <f t="shared" si="62"/>
        <v>0</v>
      </c>
      <c r="BA154" s="202"/>
      <c r="BB154" s="138"/>
      <c r="BC154" s="138"/>
      <c r="BD154" s="138"/>
      <c r="BE154" s="138"/>
      <c r="BF154" s="138"/>
      <c r="BG154" s="138"/>
      <c r="BI154" s="202"/>
      <c r="BJ154" s="138"/>
      <c r="BK154" s="138"/>
      <c r="BL154" s="138"/>
      <c r="BM154" s="138"/>
      <c r="BN154" s="138"/>
      <c r="BO154" s="138"/>
    </row>
    <row r="155" spans="1:67">
      <c r="A155" s="162"/>
      <c r="B155" s="162"/>
      <c r="C155" s="162"/>
      <c r="D155" s="162"/>
      <c r="E155" s="162"/>
      <c r="F155" s="162"/>
      <c r="G155" s="162"/>
      <c r="H155" s="175">
        <v>2028</v>
      </c>
      <c r="I155" s="171">
        <f t="shared" si="50"/>
        <v>4533402.0171835637</v>
      </c>
      <c r="J155" s="171">
        <f t="shared" si="50"/>
        <v>0</v>
      </c>
      <c r="K155" s="171">
        <f t="shared" si="50"/>
        <v>0</v>
      </c>
      <c r="L155" s="171">
        <f t="shared" si="50"/>
        <v>0</v>
      </c>
      <c r="M155" s="171">
        <f t="shared" si="50"/>
        <v>0</v>
      </c>
      <c r="N155" s="171">
        <f t="shared" si="50"/>
        <v>0</v>
      </c>
      <c r="O155" s="162"/>
      <c r="P155" s="162"/>
      <c r="Q155" s="162"/>
      <c r="R155" s="162"/>
      <c r="S155" s="175">
        <v>2028</v>
      </c>
      <c r="T155" s="196">
        <f>HLOOKUP($S155,'Fixed - Other'!$A$61:$AE$64,2,FALSE)</f>
        <v>5041640.6036262177</v>
      </c>
      <c r="U155" s="171">
        <f>IF($K$14="",$T155,IF($K$14&gt;$S155,$T155,VLOOKUP($C6,'Fixed - Other'!$A$69:$C$77,3,FALSE)*$T155))</f>
        <v>3428315.6104658283</v>
      </c>
      <c r="V155" s="171">
        <f>IF($K$15="",$T155,IF($K$15&gt;$S155,$T155,VLOOKUP($C6,'Fixed - Other'!$A$69:$C$77,3,FALSE)*$T155))</f>
        <v>5041640.6036262177</v>
      </c>
      <c r="W155" s="171">
        <f>IF($K$16="",$T155,IF($K$16&gt;$S155,$T155,VLOOKUP($C6,'Fixed - Other'!$A$69:$C$77,3,FALSE)*$T155))</f>
        <v>5041640.6036262177</v>
      </c>
      <c r="X155" s="171">
        <f>IF($K$17="",$T155,IF($K$17&gt;$S155,$T155,VLOOKUP($C6,'Fixed - Other'!$A$69:$C$77,3,FALSE)*$T155))</f>
        <v>5041640.6036262177</v>
      </c>
      <c r="Y155" s="171">
        <f>IF($K$18="",$T155,IF($K$18&gt;$S155,$T155,VLOOKUP($C6,'Fixed - Other'!$A$69:$C$77,3,FALSE)*$T155))</f>
        <v>5041640.6036262177</v>
      </c>
      <c r="Z155" s="171">
        <f>IF($K$19="",$T155,IF($K$19&gt;$S155,$T155,VLOOKUP($C6,'Fixed - Other'!$A$69:$C$77,3,FALSE)*$T155))</f>
        <v>5041640.6036262177</v>
      </c>
      <c r="AB155" s="175">
        <v>2028</v>
      </c>
      <c r="AC155" s="171">
        <f t="shared" si="51"/>
        <v>0</v>
      </c>
      <c r="AD155" s="171">
        <f t="shared" si="52"/>
        <v>0</v>
      </c>
      <c r="AE155" s="171">
        <f t="shared" si="53"/>
        <v>0</v>
      </c>
      <c r="AF155" s="171">
        <f t="shared" si="54"/>
        <v>0</v>
      </c>
      <c r="AG155" s="136">
        <f t="shared" si="55"/>
        <v>0</v>
      </c>
      <c r="AH155" s="171">
        <f t="shared" si="56"/>
        <v>0</v>
      </c>
      <c r="AJ155" s="175">
        <v>2028</v>
      </c>
      <c r="AK155" s="196">
        <f>HLOOKUP($S155,'Fixed - Other'!$A$61:$AE$64,3,FALSE)</f>
        <v>6666767.6723287702</v>
      </c>
      <c r="AL155" s="171">
        <f>IF($K$14="",$AK155,IF($K$14&gt;$AJ155,$AK155,VLOOKUP($C6,'Fixed - Other'!$A$69:$C$77,3,FALSE)*$AK155))</f>
        <v>4533402.0171835637</v>
      </c>
      <c r="AM155" s="171">
        <f>IF($K$15="",$AK155,IF($K$15&gt;$AJ155,$AK155,VLOOKUP($C6,'Fixed - Other'!$A$69:$C$77,3,FALSE)*$AK155))</f>
        <v>6666767.6723287702</v>
      </c>
      <c r="AN155" s="171">
        <f>IF($K$16="",$AK155,IF($K$16&gt;$AJ155,$AK155,VLOOKUP($C6,'Fixed - Other'!$A$69:$C$77,3,FALSE)*$AK155))</f>
        <v>6666767.6723287702</v>
      </c>
      <c r="AO155" s="171">
        <f>IF($K$17="",$AK155,IF($K$17&gt;$AJ155,$AK155,VLOOKUP($C6,'Fixed - Other'!$A$69:$C$77,3,FALSE)*$AK155))</f>
        <v>6666767.6723287702</v>
      </c>
      <c r="AP155" s="171">
        <f>IF($K$18="",$AK155,IF($K$18&gt;$AJ155,$AK155,VLOOKUP($C6,'Fixed - Other'!$A$69:$C$77,3,FALSE)*$AK155))</f>
        <v>6666767.6723287702</v>
      </c>
      <c r="AQ155" s="171">
        <f>IF($K$19="",$AK155,IF($K$19&gt;$AJ155,$AK155,VLOOKUP($C6,'Fixed - Other'!$A$69:$C$77,3,FALSE)*$AK155))</f>
        <v>6666767.6723287702</v>
      </c>
      <c r="AS155" s="175">
        <v>2028</v>
      </c>
      <c r="AT155" s="171">
        <f t="shared" si="57"/>
        <v>4533402.0171835637</v>
      </c>
      <c r="AU155" s="171">
        <f t="shared" si="58"/>
        <v>0</v>
      </c>
      <c r="AV155" s="171">
        <f t="shared" si="59"/>
        <v>0</v>
      </c>
      <c r="AW155" s="171">
        <f t="shared" si="60"/>
        <v>0</v>
      </c>
      <c r="AX155" s="136">
        <f t="shared" si="61"/>
        <v>0</v>
      </c>
      <c r="AY155" s="171">
        <f t="shared" si="62"/>
        <v>0</v>
      </c>
      <c r="BA155" s="202"/>
      <c r="BB155" s="138"/>
      <c r="BC155" s="138"/>
      <c r="BD155" s="138"/>
      <c r="BE155" s="138"/>
      <c r="BF155" s="138"/>
      <c r="BG155" s="138"/>
      <c r="BI155" s="202"/>
      <c r="BJ155" s="138"/>
      <c r="BK155" s="138"/>
      <c r="BL155" s="138"/>
      <c r="BM155" s="138"/>
      <c r="BN155" s="138"/>
      <c r="BO155" s="138"/>
    </row>
    <row r="156" spans="1:67">
      <c r="A156" s="162"/>
      <c r="B156" s="162"/>
      <c r="C156" s="162"/>
      <c r="D156" s="162"/>
      <c r="E156" s="162"/>
      <c r="F156" s="162"/>
      <c r="G156" s="162"/>
      <c r="H156" s="175">
        <v>2029</v>
      </c>
      <c r="I156" s="171">
        <f t="shared" si="50"/>
        <v>4624070.0575272338</v>
      </c>
      <c r="J156" s="171">
        <f t="shared" si="50"/>
        <v>0</v>
      </c>
      <c r="K156" s="171">
        <f t="shared" si="50"/>
        <v>0</v>
      </c>
      <c r="L156" s="171">
        <f t="shared" si="50"/>
        <v>0</v>
      </c>
      <c r="M156" s="171">
        <f t="shared" si="50"/>
        <v>0</v>
      </c>
      <c r="N156" s="171">
        <f t="shared" si="50"/>
        <v>0</v>
      </c>
      <c r="O156" s="162"/>
      <c r="P156" s="162"/>
      <c r="Q156" s="162"/>
      <c r="R156" s="162"/>
      <c r="S156" s="175">
        <v>2029</v>
      </c>
      <c r="T156" s="196">
        <f>HLOOKUP($S156,'Fixed - Other'!$A$61:$AE$64,2,FALSE)</f>
        <v>5142473.4156987406</v>
      </c>
      <c r="U156" s="171">
        <f>IF($K$14="",$T156,IF($K$14&gt;$S156,$T156,VLOOKUP($C6,'Fixed - Other'!$A$69:$C$77,3,FALSE)*$T156))</f>
        <v>3496881.9226751439</v>
      </c>
      <c r="V156" s="171">
        <f>IF($K$15="",$T156,IF($K$15&gt;$S156,$T156,VLOOKUP($C6,'Fixed - Other'!$A$69:$C$77,3,FALSE)*$T156))</f>
        <v>5142473.4156987406</v>
      </c>
      <c r="W156" s="171">
        <f>IF($K$16="",$T156,IF($K$16&gt;$S156,$T156,VLOOKUP($C6,'Fixed - Other'!$A$69:$C$77,3,FALSE)*$T156))</f>
        <v>5142473.4156987406</v>
      </c>
      <c r="X156" s="171">
        <f>IF($K$17="",$T156,IF($K$17&gt;$S156,$T156,VLOOKUP($C6,'Fixed - Other'!$A$69:$C$77,3,FALSE)*$T156))</f>
        <v>5142473.4156987406</v>
      </c>
      <c r="Y156" s="171">
        <f>IF($K$18="",$T156,IF($K$18&gt;$S156,$T156,VLOOKUP($C6,'Fixed - Other'!$A$69:$C$77,3,FALSE)*$T156))</f>
        <v>5142473.4156987406</v>
      </c>
      <c r="Z156" s="171">
        <f>IF($K$19="",$T156,IF($K$19&gt;$S156,$T156,VLOOKUP($C6,'Fixed - Other'!$A$69:$C$77,3,FALSE)*$T156))</f>
        <v>5142473.4156987406</v>
      </c>
      <c r="AB156" s="175">
        <v>2029</v>
      </c>
      <c r="AC156" s="171">
        <f t="shared" si="51"/>
        <v>0</v>
      </c>
      <c r="AD156" s="171">
        <f t="shared" si="52"/>
        <v>0</v>
      </c>
      <c r="AE156" s="171">
        <f t="shared" si="53"/>
        <v>0</v>
      </c>
      <c r="AF156" s="171">
        <f t="shared" si="54"/>
        <v>0</v>
      </c>
      <c r="AG156" s="136">
        <f t="shared" si="55"/>
        <v>0</v>
      </c>
      <c r="AH156" s="171">
        <f t="shared" si="56"/>
        <v>0</v>
      </c>
      <c r="AJ156" s="175">
        <v>2029</v>
      </c>
      <c r="AK156" s="196">
        <f>HLOOKUP($S156,'Fixed - Other'!$A$61:$AE$64,3,FALSE)</f>
        <v>6800103.0257753432</v>
      </c>
      <c r="AL156" s="171">
        <f>IF($K$14="",$AK156,IF($K$14&gt;$AJ156,$AK156,VLOOKUP($C6,'Fixed - Other'!$A$69:$C$77,3,FALSE)*$AK156))</f>
        <v>4624070.0575272338</v>
      </c>
      <c r="AM156" s="171">
        <f>IF($K$15="",$AK156,IF($K$15&gt;$AJ156,$AK156,VLOOKUP($C6,'Fixed - Other'!$A$69:$C$77,3,FALSE)*$AK156))</f>
        <v>6800103.0257753432</v>
      </c>
      <c r="AN156" s="171">
        <f>IF($K$16="",$AK156,IF($K$16&gt;$AJ156,$AK156,VLOOKUP($C6,'Fixed - Other'!$A$69:$C$77,3,FALSE)*$AK156))</f>
        <v>6800103.0257753432</v>
      </c>
      <c r="AO156" s="171">
        <f>IF($K$17="",$AK156,IF($K$17&gt;$AJ156,$AK156,VLOOKUP($C6,'Fixed - Other'!$A$69:$C$77,3,FALSE)*$AK156))</f>
        <v>6800103.0257753432</v>
      </c>
      <c r="AP156" s="171">
        <f>IF($K$18="",$AK156,IF($K$18&gt;$AJ156,$AK156,VLOOKUP($C6,'Fixed - Other'!$A$69:$C$77,3,FALSE)*$AK156))</f>
        <v>6800103.0257753432</v>
      </c>
      <c r="AQ156" s="171">
        <f>IF($K$19="",$AK156,IF($K$19&gt;$AJ156,$AK156,VLOOKUP($C6,'Fixed - Other'!$A$69:$C$77,3,FALSE)*$AK156))</f>
        <v>6800103.0257753432</v>
      </c>
      <c r="AS156" s="175">
        <v>2029</v>
      </c>
      <c r="AT156" s="171">
        <f t="shared" si="57"/>
        <v>4624070.0575272338</v>
      </c>
      <c r="AU156" s="171">
        <f t="shared" si="58"/>
        <v>0</v>
      </c>
      <c r="AV156" s="171">
        <f t="shared" si="59"/>
        <v>0</v>
      </c>
      <c r="AW156" s="171">
        <f t="shared" si="60"/>
        <v>0</v>
      </c>
      <c r="AX156" s="136">
        <f t="shared" si="61"/>
        <v>0</v>
      </c>
      <c r="AY156" s="171">
        <f t="shared" si="62"/>
        <v>0</v>
      </c>
      <c r="BA156" s="202"/>
      <c r="BB156" s="138"/>
      <c r="BC156" s="138"/>
      <c r="BD156" s="138"/>
      <c r="BE156" s="138"/>
      <c r="BF156" s="138"/>
      <c r="BG156" s="138"/>
      <c r="BI156" s="202"/>
      <c r="BJ156" s="138"/>
      <c r="BK156" s="138"/>
      <c r="BL156" s="138"/>
      <c r="BM156" s="138"/>
      <c r="BN156" s="138"/>
      <c r="BO156" s="138"/>
    </row>
    <row r="157" spans="1:67">
      <c r="A157" s="162"/>
      <c r="B157" s="162"/>
      <c r="C157" s="162"/>
      <c r="D157" s="162"/>
      <c r="E157" s="162"/>
      <c r="F157" s="162"/>
      <c r="G157" s="162"/>
      <c r="H157" s="175">
        <v>2030</v>
      </c>
      <c r="I157" s="171">
        <f t="shared" si="50"/>
        <v>0</v>
      </c>
      <c r="J157" s="171">
        <f t="shared" si="50"/>
        <v>0</v>
      </c>
      <c r="K157" s="171">
        <f t="shared" si="50"/>
        <v>0</v>
      </c>
      <c r="L157" s="171">
        <f t="shared" si="50"/>
        <v>0</v>
      </c>
      <c r="M157" s="171">
        <f t="shared" si="50"/>
        <v>0</v>
      </c>
      <c r="N157" s="171">
        <f t="shared" si="50"/>
        <v>0</v>
      </c>
      <c r="O157" s="162"/>
      <c r="P157" s="162"/>
      <c r="Q157" s="162"/>
      <c r="R157" s="162"/>
      <c r="S157" s="175">
        <v>2030</v>
      </c>
      <c r="T157" s="196">
        <f>HLOOKUP($S157,'Fixed - Other'!$A$61:$AE$64,2,FALSE)</f>
        <v>5245322.8840127178</v>
      </c>
      <c r="U157" s="171">
        <f>IF($K$14="",$T157,IF($K$14&gt;$S157,$T157,VLOOKUP($C6,'Fixed - Other'!$A$69:$C$77,3,FALSE)*$T157))</f>
        <v>3566819.5611286485</v>
      </c>
      <c r="V157" s="171">
        <f>IF($K$15="",$T157,IF($K$15&gt;$S157,$T157,VLOOKUP($C6,'Fixed - Other'!$A$69:$C$77,3,FALSE)*$T157))</f>
        <v>5245322.8840127178</v>
      </c>
      <c r="W157" s="171">
        <f>IF($K$16="",$T157,IF($K$16&gt;$S157,$T157,VLOOKUP($C6,'Fixed - Other'!$A$69:$C$77,3,FALSE)*$T157))</f>
        <v>5245322.8840127178</v>
      </c>
      <c r="X157" s="171">
        <f>IF($K$17="",$T157,IF($K$17&gt;$S157,$T157,VLOOKUP($C6,'Fixed - Other'!$A$69:$C$77,3,FALSE)*$T157))</f>
        <v>5245322.8840127178</v>
      </c>
      <c r="Y157" s="171">
        <f>IF($K$18="",$T157,IF($K$18&gt;$S157,$T157,VLOOKUP($C6,'Fixed - Other'!$A$69:$C$77,3,FALSE)*$T157))</f>
        <v>5245322.8840127178</v>
      </c>
      <c r="Z157" s="171">
        <f>IF($K$19="",$T157,IF($K$19&gt;$S157,$T157,VLOOKUP($C6,'Fixed - Other'!$A$69:$C$77,3,FALSE)*$T157))</f>
        <v>5245322.8840127178</v>
      </c>
      <c r="AB157" s="175">
        <v>2030</v>
      </c>
      <c r="AC157" s="171">
        <f t="shared" si="51"/>
        <v>0</v>
      </c>
      <c r="AD157" s="171">
        <f t="shared" si="52"/>
        <v>0</v>
      </c>
      <c r="AE157" s="171">
        <f t="shared" si="53"/>
        <v>0</v>
      </c>
      <c r="AF157" s="171">
        <f t="shared" si="54"/>
        <v>0</v>
      </c>
      <c r="AG157" s="136">
        <f t="shared" si="55"/>
        <v>0</v>
      </c>
      <c r="AH157" s="171">
        <f t="shared" si="56"/>
        <v>0</v>
      </c>
      <c r="AJ157" s="175">
        <v>2030</v>
      </c>
      <c r="AK157" s="196">
        <f>HLOOKUP($S157,'Fixed - Other'!$A$61:$AE$64,3,FALSE)</f>
        <v>6936105.0862908531</v>
      </c>
      <c r="AL157" s="171">
        <f>IF($K$14="",$AK157,IF($K$14&gt;$AJ157,$AK157,VLOOKUP($C6,'Fixed - Other'!$A$69:$C$77,3,FALSE)*$AK157))</f>
        <v>4716551.4586777808</v>
      </c>
      <c r="AM157" s="171">
        <f>IF($K$15="",$AK157,IF($K$15&gt;$AJ157,$AK157,VLOOKUP($C6,'Fixed - Other'!$A$69:$C$77,3,FALSE)*$AK157))</f>
        <v>6936105.0862908531</v>
      </c>
      <c r="AN157" s="171">
        <f>IF($K$16="",$AK157,IF($K$16&gt;$AJ157,$AK157,VLOOKUP($C6,'Fixed - Other'!$A$69:$C$77,3,FALSE)*$AK157))</f>
        <v>6936105.0862908531</v>
      </c>
      <c r="AO157" s="171">
        <f>IF($K$17="",$AK157,IF($K$17&gt;$AJ157,$AK157,VLOOKUP($C6,'Fixed - Other'!$A$69:$C$77,3,FALSE)*$AK157))</f>
        <v>6936105.0862908531</v>
      </c>
      <c r="AP157" s="171">
        <f>IF($K$18="",$AK157,IF($K$18&gt;$AJ157,$AK157,VLOOKUP($C6,'Fixed - Other'!$A$69:$C$77,3,FALSE)*$AK157))</f>
        <v>6936105.0862908531</v>
      </c>
      <c r="AQ157" s="171">
        <f>IF($K$19="",$AK157,IF($K$19&gt;$AJ157,$AK157,VLOOKUP($C6,'Fixed - Other'!$A$69:$C$77,3,FALSE)*$AK157))</f>
        <v>6936105.0862908531</v>
      </c>
      <c r="AS157" s="175">
        <v>2030</v>
      </c>
      <c r="AT157" s="171">
        <f t="shared" si="57"/>
        <v>0</v>
      </c>
      <c r="AU157" s="171">
        <f t="shared" si="58"/>
        <v>0</v>
      </c>
      <c r="AV157" s="171">
        <f t="shared" si="59"/>
        <v>0</v>
      </c>
      <c r="AW157" s="171">
        <f t="shared" si="60"/>
        <v>0</v>
      </c>
      <c r="AX157" s="136">
        <f t="shared" si="61"/>
        <v>0</v>
      </c>
      <c r="AY157" s="171">
        <f t="shared" si="62"/>
        <v>0</v>
      </c>
      <c r="BA157" s="202"/>
      <c r="BB157" s="138"/>
      <c r="BC157" s="138"/>
      <c r="BD157" s="138"/>
      <c r="BE157" s="138"/>
      <c r="BF157" s="138"/>
      <c r="BG157" s="138"/>
      <c r="BI157" s="202"/>
      <c r="BJ157" s="138"/>
      <c r="BK157" s="138"/>
      <c r="BL157" s="138"/>
      <c r="BM157" s="138"/>
      <c r="BN157" s="138"/>
      <c r="BO157" s="138"/>
    </row>
    <row r="158" spans="1:67">
      <c r="A158" s="162"/>
      <c r="B158" s="162"/>
      <c r="C158" s="162"/>
      <c r="D158" s="162"/>
      <c r="E158" s="162"/>
      <c r="F158" s="162"/>
      <c r="G158" s="162"/>
      <c r="H158" s="175">
        <v>2031</v>
      </c>
      <c r="I158" s="171">
        <f t="shared" si="50"/>
        <v>0</v>
      </c>
      <c r="J158" s="171">
        <f t="shared" si="50"/>
        <v>0</v>
      </c>
      <c r="K158" s="171">
        <f t="shared" si="50"/>
        <v>0</v>
      </c>
      <c r="L158" s="171">
        <f t="shared" si="50"/>
        <v>0</v>
      </c>
      <c r="M158" s="171">
        <f t="shared" si="50"/>
        <v>0</v>
      </c>
      <c r="N158" s="171">
        <f t="shared" si="50"/>
        <v>0</v>
      </c>
      <c r="O158" s="162"/>
      <c r="P158" s="162"/>
      <c r="Q158" s="162"/>
      <c r="R158" s="162"/>
      <c r="S158" s="175">
        <v>2031</v>
      </c>
      <c r="T158" s="196">
        <f>HLOOKUP($S158,'Fixed - Other'!$A$61:$AE$64,2,FALSE)</f>
        <v>5350229.3416929692</v>
      </c>
      <c r="U158" s="171">
        <f>IF($K$14="",$T158,IF($K$14&gt;$S158,$T158,VLOOKUP($C6,'Fixed - Other'!$A$69:$C$77,3,FALSE)*$T158))</f>
        <v>3638155.9523512195</v>
      </c>
      <c r="V158" s="171">
        <f>IF($K$15="",$T158,IF($K$15&gt;$S158,$T158,VLOOKUP($C6,'Fixed - Other'!$A$69:$C$77,3,FALSE)*$T158))</f>
        <v>5350229.3416929692</v>
      </c>
      <c r="W158" s="171">
        <f>IF($K$16="",$T158,IF($K$16&gt;$S158,$T158,VLOOKUP($C6,'Fixed - Other'!$A$69:$C$77,3,FALSE)*$T158))</f>
        <v>5350229.3416929692</v>
      </c>
      <c r="X158" s="171">
        <f>IF($K$17="",$T158,IF($K$17&gt;$S158,$T158,VLOOKUP($C6,'Fixed - Other'!$A$69:$C$77,3,FALSE)*$T158))</f>
        <v>5350229.3416929692</v>
      </c>
      <c r="Y158" s="171">
        <f>IF($K$18="",$T158,IF($K$18&gt;$S158,$T158,VLOOKUP($C6,'Fixed - Other'!$A$69:$C$77,3,FALSE)*$T158))</f>
        <v>5350229.3416929692</v>
      </c>
      <c r="Z158" s="171">
        <f>IF($K$19="",$T158,IF($K$19&gt;$S158,$T158,VLOOKUP($C6,'Fixed - Other'!$A$69:$C$77,3,FALSE)*$T158))</f>
        <v>5350229.3416929692</v>
      </c>
      <c r="AB158" s="175">
        <v>2031</v>
      </c>
      <c r="AC158" s="196">
        <f t="shared" si="51"/>
        <v>0</v>
      </c>
      <c r="AD158" s="171">
        <f t="shared" si="52"/>
        <v>0</v>
      </c>
      <c r="AE158" s="171">
        <f t="shared" si="53"/>
        <v>0</v>
      </c>
      <c r="AF158" s="171">
        <f t="shared" si="54"/>
        <v>0</v>
      </c>
      <c r="AG158" s="136">
        <f t="shared" si="55"/>
        <v>0</v>
      </c>
      <c r="AH158" s="171">
        <f t="shared" si="56"/>
        <v>0</v>
      </c>
      <c r="AJ158" s="175">
        <v>2031</v>
      </c>
      <c r="AK158" s="196">
        <f>HLOOKUP($S158,'Fixed - Other'!$A$61:$AE$64,3,FALSE)</f>
        <v>7074827.188016668</v>
      </c>
      <c r="AL158" s="171">
        <f>IF($K$14="",$AK158,IF($K$14&gt;$AJ158,$AK158,VLOOKUP($C6,'Fixed - Other'!$A$69:$C$77,3,FALSE)*$AK158))</f>
        <v>4810882.4878513347</v>
      </c>
      <c r="AM158" s="171">
        <f>IF($K$15="",$AK158,IF($K$15&gt;$AJ158,$AK158,VLOOKUP($C6,'Fixed - Other'!$A$69:$C$77,3,FALSE)*$AK158))</f>
        <v>7074827.188016668</v>
      </c>
      <c r="AN158" s="171">
        <f>IF($K$16="",$AK158,IF($K$16&gt;$AJ158,$AK158,VLOOKUP($C6,'Fixed - Other'!$A$69:$C$77,3,FALSE)*$AK158))</f>
        <v>7074827.188016668</v>
      </c>
      <c r="AO158" s="171">
        <f>IF($K$17="",$AK158,IF($K$17&gt;$AJ158,$AK158,VLOOKUP($C6,'Fixed - Other'!$A$69:$C$77,3,FALSE)*$AK158))</f>
        <v>7074827.188016668</v>
      </c>
      <c r="AP158" s="171">
        <f>IF($K$18="",$AK158,IF($K$18&gt;$AJ158,$AK158,VLOOKUP($C6,'Fixed - Other'!$A$69:$C$77,3,FALSE)*$AK158))</f>
        <v>7074827.188016668</v>
      </c>
      <c r="AQ158" s="171">
        <f>IF($K$19="",$AK158,IF($K$19&gt;$AJ158,$AK158,VLOOKUP($C6,'Fixed - Other'!$A$69:$C$77,3,FALSE)*$AK158))</f>
        <v>7074827.188016668</v>
      </c>
      <c r="AS158" s="175">
        <v>2031</v>
      </c>
      <c r="AT158" s="196">
        <f t="shared" si="57"/>
        <v>0</v>
      </c>
      <c r="AU158" s="171">
        <f t="shared" si="58"/>
        <v>0</v>
      </c>
      <c r="AV158" s="171">
        <f t="shared" si="59"/>
        <v>0</v>
      </c>
      <c r="AW158" s="171">
        <f t="shared" si="60"/>
        <v>0</v>
      </c>
      <c r="AX158" s="136">
        <f t="shared" si="61"/>
        <v>0</v>
      </c>
      <c r="AY158" s="171">
        <f t="shared" si="62"/>
        <v>0</v>
      </c>
      <c r="BA158" s="202"/>
      <c r="BB158" s="138"/>
      <c r="BC158" s="138"/>
      <c r="BD158" s="138"/>
      <c r="BE158" s="138"/>
      <c r="BF158" s="138"/>
      <c r="BG158" s="138"/>
      <c r="BI158" s="202"/>
      <c r="BJ158" s="138"/>
      <c r="BK158" s="138"/>
      <c r="BL158" s="138"/>
      <c r="BM158" s="138"/>
      <c r="BN158" s="138"/>
      <c r="BO158" s="138"/>
    </row>
    <row r="159" spans="1:67">
      <c r="A159" s="162"/>
      <c r="B159" s="162"/>
      <c r="C159" s="162"/>
      <c r="D159" s="162"/>
      <c r="E159" s="162"/>
      <c r="F159" s="162"/>
      <c r="G159" s="162"/>
      <c r="H159" s="175">
        <v>2032</v>
      </c>
      <c r="I159" s="171">
        <f t="shared" si="50"/>
        <v>0</v>
      </c>
      <c r="J159" s="171">
        <f t="shared" si="50"/>
        <v>0</v>
      </c>
      <c r="K159" s="171">
        <f t="shared" si="50"/>
        <v>0</v>
      </c>
      <c r="L159" s="171">
        <f t="shared" si="50"/>
        <v>0</v>
      </c>
      <c r="M159" s="171">
        <f t="shared" si="50"/>
        <v>0</v>
      </c>
      <c r="N159" s="171">
        <f t="shared" si="50"/>
        <v>0</v>
      </c>
      <c r="O159" s="162"/>
      <c r="P159" s="162"/>
      <c r="Q159" s="162"/>
      <c r="R159" s="162"/>
      <c r="S159" s="175">
        <v>2032</v>
      </c>
      <c r="T159" s="196">
        <f>HLOOKUP($S159,'Fixed - Other'!$A$61:$AE$64,2,FALSE)</f>
        <v>5457233.9285268299</v>
      </c>
      <c r="U159" s="171">
        <f>IF($K$14="",$T159,IF($K$14&gt;$S159,$T159,VLOOKUP($C6,'Fixed - Other'!$A$69:$C$77,3,FALSE)*$T159))</f>
        <v>3710919.0713982447</v>
      </c>
      <c r="V159" s="171">
        <f>IF($K$15="",$T159,IF($K$15&gt;$S159,$T159,VLOOKUP($C6,'Fixed - Other'!$A$69:$C$77,3,FALSE)*$T159))</f>
        <v>5457233.9285268299</v>
      </c>
      <c r="W159" s="171">
        <f>IF($K$16="",$T159,IF($K$16&gt;$S159,$T159,VLOOKUP($C6,'Fixed - Other'!$A$69:$C$77,3,FALSE)*$T159))</f>
        <v>5457233.9285268299</v>
      </c>
      <c r="X159" s="171">
        <f>IF($K$17="",$T159,IF($K$17&gt;$S159,$T159,VLOOKUP($C6,'Fixed - Other'!$A$69:$C$77,3,FALSE)*$T159))</f>
        <v>5457233.9285268299</v>
      </c>
      <c r="Y159" s="171">
        <f>IF($K$18="",$T159,IF($K$18&gt;$S159,$T159,VLOOKUP($C6,'Fixed - Other'!$A$69:$C$77,3,FALSE)*$T159))</f>
        <v>5457233.9285268299</v>
      </c>
      <c r="Z159" s="171">
        <f>IF($K$19="",$T159,IF($K$19&gt;$S159,$T159,VLOOKUP($C6,'Fixed - Other'!$A$69:$C$77,3,FALSE)*$T159))</f>
        <v>5457233.9285268299</v>
      </c>
      <c r="AB159" s="175">
        <v>2032</v>
      </c>
      <c r="AC159" s="196">
        <f t="shared" si="51"/>
        <v>0</v>
      </c>
      <c r="AD159" s="171">
        <f t="shared" si="52"/>
        <v>0</v>
      </c>
      <c r="AE159" s="171">
        <f t="shared" si="53"/>
        <v>0</v>
      </c>
      <c r="AF159" s="171">
        <f t="shared" si="54"/>
        <v>0</v>
      </c>
      <c r="AG159" s="136">
        <f t="shared" si="55"/>
        <v>0</v>
      </c>
      <c r="AH159" s="171">
        <f t="shared" si="56"/>
        <v>0</v>
      </c>
      <c r="AJ159" s="175">
        <v>2032</v>
      </c>
      <c r="AK159" s="196">
        <f>HLOOKUP($S159,'Fixed - Other'!$A$61:$AE$64,3,FALSE)</f>
        <v>7216323.731777003</v>
      </c>
      <c r="AL159" s="171">
        <f>IF($K$14="",$AK159,IF($K$14&gt;$AJ159,$AK159,VLOOKUP($C6,'Fixed - Other'!$A$69:$C$77,3,FALSE)*$AK159))</f>
        <v>4907100.1376083624</v>
      </c>
      <c r="AM159" s="171">
        <f>IF($K$15="",$AK159,IF($K$15&gt;$AJ159,$AK159,VLOOKUP($C6,'Fixed - Other'!$A$69:$C$77,3,FALSE)*$AK159))</f>
        <v>7216323.731777003</v>
      </c>
      <c r="AN159" s="171">
        <f>IF($K$16="",$AK159,IF($K$16&gt;$AJ159,$AK159,VLOOKUP($C6,'Fixed - Other'!$A$69:$C$77,3,FALSE)*$AK159))</f>
        <v>7216323.731777003</v>
      </c>
      <c r="AO159" s="171">
        <f>IF($K$17="",$AK159,IF($K$17&gt;$AJ159,$AK159,VLOOKUP($C6,'Fixed - Other'!$A$69:$C$77,3,FALSE)*$AK159))</f>
        <v>7216323.731777003</v>
      </c>
      <c r="AP159" s="171">
        <f>IF($K$18="",$AK159,IF($K$18&gt;$AJ159,$AK159,VLOOKUP($C6,'Fixed - Other'!$A$69:$C$77,3,FALSE)*$AK159))</f>
        <v>7216323.731777003</v>
      </c>
      <c r="AQ159" s="171">
        <f>IF($K$19="",$AK159,IF($K$19&gt;$AJ159,$AK159,VLOOKUP($C6,'Fixed - Other'!$A$69:$C$77,3,FALSE)*$AK159))</f>
        <v>7216323.731777003</v>
      </c>
      <c r="AS159" s="175">
        <v>2032</v>
      </c>
      <c r="AT159" s="196">
        <f t="shared" si="57"/>
        <v>0</v>
      </c>
      <c r="AU159" s="171">
        <f t="shared" si="58"/>
        <v>0</v>
      </c>
      <c r="AV159" s="171">
        <f t="shared" si="59"/>
        <v>0</v>
      </c>
      <c r="AW159" s="171">
        <f t="shared" si="60"/>
        <v>0</v>
      </c>
      <c r="AX159" s="136">
        <f t="shared" si="61"/>
        <v>0</v>
      </c>
      <c r="AY159" s="171">
        <f t="shared" si="62"/>
        <v>0</v>
      </c>
      <c r="BA159" s="202"/>
      <c r="BB159" s="138"/>
      <c r="BC159" s="138"/>
      <c r="BD159" s="138"/>
      <c r="BE159" s="138"/>
      <c r="BF159" s="138"/>
      <c r="BG159" s="138"/>
      <c r="BI159" s="202"/>
      <c r="BJ159" s="138"/>
      <c r="BK159" s="138"/>
      <c r="BL159" s="138"/>
      <c r="BM159" s="138"/>
      <c r="BN159" s="138"/>
      <c r="BO159" s="138"/>
    </row>
    <row r="160" spans="1:67">
      <c r="A160" s="162"/>
      <c r="B160" s="162"/>
      <c r="C160" s="162"/>
      <c r="D160" s="162"/>
      <c r="E160" s="162"/>
      <c r="F160" s="162"/>
      <c r="G160" s="162"/>
      <c r="H160" s="175">
        <v>2033</v>
      </c>
      <c r="I160" s="171">
        <f t="shared" si="50"/>
        <v>0</v>
      </c>
      <c r="J160" s="171">
        <f t="shared" si="50"/>
        <v>0</v>
      </c>
      <c r="K160" s="171">
        <f t="shared" si="50"/>
        <v>0</v>
      </c>
      <c r="L160" s="171">
        <f t="shared" si="50"/>
        <v>0</v>
      </c>
      <c r="M160" s="171">
        <f t="shared" si="50"/>
        <v>0</v>
      </c>
      <c r="N160" s="171">
        <f t="shared" si="50"/>
        <v>0</v>
      </c>
      <c r="O160" s="162"/>
      <c r="P160" s="162"/>
      <c r="Q160" s="162"/>
      <c r="R160" s="162"/>
      <c r="S160" s="175">
        <v>2033</v>
      </c>
      <c r="T160" s="196">
        <f>HLOOKUP($S160,'Fixed - Other'!$A$61:$AE$64,2,FALSE)</f>
        <v>5566378.6070973678</v>
      </c>
      <c r="U160" s="171">
        <f>IF($K$14="",$T160,IF($K$14&gt;$S160,$T160,VLOOKUP($C6,'Fixed - Other'!$A$69:$C$77,3,FALSE)*$T160))</f>
        <v>3785137.4528262103</v>
      </c>
      <c r="V160" s="171">
        <f>IF($K$15="",$T160,IF($K$15&gt;$S160,$T160,VLOOKUP($C6,'Fixed - Other'!$A$69:$C$77,3,FALSE)*$T160))</f>
        <v>5566378.6070973678</v>
      </c>
      <c r="W160" s="171">
        <f>IF($K$16="",$T160,IF($K$16&gt;$S160,$T160,VLOOKUP($C6,'Fixed - Other'!$A$69:$C$77,3,FALSE)*$T160))</f>
        <v>5566378.6070973678</v>
      </c>
      <c r="X160" s="171">
        <f>IF($K$17="",$T160,IF($K$17&gt;$S160,$T160,VLOOKUP($C6,'Fixed - Other'!$A$69:$C$77,3,FALSE)*$T160))</f>
        <v>5566378.6070973678</v>
      </c>
      <c r="Y160" s="171">
        <f>IF($K$18="",$T160,IF($K$18&gt;$S160,$T160,VLOOKUP($C6,'Fixed - Other'!$A$69:$C$77,3,FALSE)*$T160))</f>
        <v>5566378.6070973678</v>
      </c>
      <c r="Z160" s="171">
        <f>IF($K$19="",$T160,IF($K$19&gt;$S160,$T160,VLOOKUP($C6,'Fixed - Other'!$A$69:$C$77,3,FALSE)*$T160))</f>
        <v>5566378.6070973678</v>
      </c>
      <c r="AB160" s="175">
        <v>2033</v>
      </c>
      <c r="AC160" s="196">
        <f t="shared" si="51"/>
        <v>0</v>
      </c>
      <c r="AD160" s="171">
        <f t="shared" si="52"/>
        <v>0</v>
      </c>
      <c r="AE160" s="171">
        <f t="shared" si="53"/>
        <v>0</v>
      </c>
      <c r="AF160" s="171">
        <f t="shared" si="54"/>
        <v>0</v>
      </c>
      <c r="AG160" s="136">
        <f t="shared" si="55"/>
        <v>0</v>
      </c>
      <c r="AH160" s="171">
        <f t="shared" si="56"/>
        <v>0</v>
      </c>
      <c r="AJ160" s="175">
        <v>2033</v>
      </c>
      <c r="AK160" s="196">
        <f>HLOOKUP($S160,'Fixed - Other'!$A$61:$AE$64,3,FALSE)</f>
        <v>7360650.2064125435</v>
      </c>
      <c r="AL160" s="171">
        <f>IF($K$14="",$AK160,IF($K$14&gt;$AJ160,$AK160,VLOOKUP($C6,'Fixed - Other'!$A$69:$C$77,3,FALSE)*$AK160))</f>
        <v>5005242.1403605295</v>
      </c>
      <c r="AM160" s="171">
        <f>IF($K$15="",$AK160,IF($K$15&gt;$AJ160,$AK160,VLOOKUP($C6,'Fixed - Other'!$A$69:$C$77,3,FALSE)*$AK160))</f>
        <v>7360650.2064125435</v>
      </c>
      <c r="AN160" s="171">
        <f>IF($K$16="",$AK160,IF($K$16&gt;$AJ160,$AK160,VLOOKUP($C6,'Fixed - Other'!$A$69:$C$77,3,FALSE)*$AK160))</f>
        <v>7360650.2064125435</v>
      </c>
      <c r="AO160" s="171">
        <f>IF($K$17="",$AK160,IF($K$17&gt;$AJ160,$AK160,VLOOKUP($C6,'Fixed - Other'!$A$69:$C$77,3,FALSE)*$AK160))</f>
        <v>7360650.2064125435</v>
      </c>
      <c r="AP160" s="171">
        <f>IF($K$18="",$AK160,IF($K$18&gt;$AJ160,$AK160,VLOOKUP($C6,'Fixed - Other'!$A$69:$C$77,3,FALSE)*$AK160))</f>
        <v>7360650.2064125435</v>
      </c>
      <c r="AQ160" s="171">
        <f>IF($K$19="",$AK160,IF($K$19&gt;$AJ160,$AK160,VLOOKUP($C6,'Fixed - Other'!$A$69:$C$77,3,FALSE)*$AK160))</f>
        <v>7360650.2064125435</v>
      </c>
      <c r="AS160" s="175">
        <v>2033</v>
      </c>
      <c r="AT160" s="196">
        <f t="shared" si="57"/>
        <v>0</v>
      </c>
      <c r="AU160" s="171">
        <f t="shared" si="58"/>
        <v>0</v>
      </c>
      <c r="AV160" s="171">
        <f t="shared" si="59"/>
        <v>0</v>
      </c>
      <c r="AW160" s="171">
        <f t="shared" si="60"/>
        <v>0</v>
      </c>
      <c r="AX160" s="136">
        <f t="shared" si="61"/>
        <v>0</v>
      </c>
      <c r="AY160" s="171">
        <f t="shared" si="62"/>
        <v>0</v>
      </c>
      <c r="BA160" s="202"/>
      <c r="BB160" s="138"/>
      <c r="BC160" s="138"/>
      <c r="BD160" s="138"/>
      <c r="BE160" s="138"/>
      <c r="BF160" s="138"/>
      <c r="BG160" s="138"/>
      <c r="BI160" s="202"/>
      <c r="BJ160" s="138"/>
      <c r="BK160" s="138"/>
      <c r="BL160" s="138"/>
      <c r="BM160" s="138"/>
      <c r="BN160" s="138"/>
      <c r="BO160" s="138"/>
    </row>
    <row r="161" spans="1:67">
      <c r="A161" s="162"/>
      <c r="B161" s="162"/>
      <c r="C161" s="162"/>
      <c r="D161" s="162"/>
      <c r="E161" s="162"/>
      <c r="F161" s="162"/>
      <c r="G161" s="162"/>
      <c r="H161" s="175">
        <v>2034</v>
      </c>
      <c r="I161" s="171">
        <f t="shared" si="50"/>
        <v>0</v>
      </c>
      <c r="J161" s="171">
        <f t="shared" si="50"/>
        <v>0</v>
      </c>
      <c r="K161" s="171">
        <f t="shared" si="50"/>
        <v>0</v>
      </c>
      <c r="L161" s="171">
        <f t="shared" si="50"/>
        <v>0</v>
      </c>
      <c r="M161" s="171">
        <f t="shared" si="50"/>
        <v>0</v>
      </c>
      <c r="N161" s="171">
        <f t="shared" si="50"/>
        <v>0</v>
      </c>
      <c r="O161" s="162"/>
      <c r="P161" s="162"/>
      <c r="Q161" s="162"/>
      <c r="R161" s="162"/>
      <c r="S161" s="175">
        <v>2034</v>
      </c>
      <c r="T161" s="196">
        <f>HLOOKUP($S161,'Fixed - Other'!$A$61:$AE$64,2,FALSE)</f>
        <v>5677706.179239314</v>
      </c>
      <c r="U161" s="171">
        <f>IF($K$14="",$T161,IF($K$14&gt;$S161,$T161,VLOOKUP($C6,'Fixed - Other'!$A$69:$C$77,3,FALSE)*$T161))</f>
        <v>3860840.201882734</v>
      </c>
      <c r="V161" s="171">
        <f>IF($K$15="",$T161,IF($K$15&gt;$S161,$T161,VLOOKUP($C6,'Fixed - Other'!$A$69:$C$77,3,FALSE)*$T161))</f>
        <v>5677706.179239314</v>
      </c>
      <c r="W161" s="171">
        <f>IF($K$16="",$T161,IF($K$16&gt;$S161,$T161,VLOOKUP($C6,'Fixed - Other'!$A$69:$C$77,3,FALSE)*$T161))</f>
        <v>5677706.179239314</v>
      </c>
      <c r="X161" s="171">
        <f>IF($K$17="",$T161,IF($K$17&gt;$S161,$T161,VLOOKUP($C6,'Fixed - Other'!$A$69:$C$77,3,FALSE)*$T161))</f>
        <v>5677706.179239314</v>
      </c>
      <c r="Y161" s="171">
        <f>IF($K$18="",$T161,IF($K$18&gt;$S161,$T161,VLOOKUP($C6,'Fixed - Other'!$A$69:$C$77,3,FALSE)*$T161))</f>
        <v>5677706.179239314</v>
      </c>
      <c r="Z161" s="171">
        <f>IF($K$19="",$T161,IF($K$19&gt;$S161,$T161,VLOOKUP($C6,'Fixed - Other'!$A$69:$C$77,3,FALSE)*$T161))</f>
        <v>5677706.179239314</v>
      </c>
      <c r="AB161" s="175">
        <v>2034</v>
      </c>
      <c r="AC161" s="196">
        <f t="shared" si="51"/>
        <v>0</v>
      </c>
      <c r="AD161" s="171">
        <f t="shared" si="52"/>
        <v>0</v>
      </c>
      <c r="AE161" s="171">
        <f t="shared" si="53"/>
        <v>0</v>
      </c>
      <c r="AF161" s="171">
        <f t="shared" si="54"/>
        <v>0</v>
      </c>
      <c r="AG161" s="136">
        <f t="shared" si="55"/>
        <v>0</v>
      </c>
      <c r="AH161" s="171">
        <f t="shared" si="56"/>
        <v>0</v>
      </c>
      <c r="AJ161" s="175">
        <v>2034</v>
      </c>
      <c r="AK161" s="196">
        <f>HLOOKUP($S161,'Fixed - Other'!$A$61:$AE$64,3,FALSE)</f>
        <v>7507863.2105407938</v>
      </c>
      <c r="AL161" s="171">
        <f>IF($K$14="",$AK161,IF($K$14&gt;$AJ161,$AK161,VLOOKUP($C6,'Fixed - Other'!$A$69:$C$77,3,FALSE)*$AK161))</f>
        <v>5105346.9831677405</v>
      </c>
      <c r="AM161" s="171">
        <f>IF($K$15="",$AK161,IF($K$15&gt;$AJ161,$AK161,VLOOKUP($C6,'Fixed - Other'!$A$69:$C$77,3,FALSE)*$AK161))</f>
        <v>7507863.2105407938</v>
      </c>
      <c r="AN161" s="171">
        <f>IF($K$16="",$AK161,IF($K$16&gt;$AJ161,$AK161,VLOOKUP($C6,'Fixed - Other'!$A$69:$C$77,3,FALSE)*$AK161))</f>
        <v>7507863.2105407938</v>
      </c>
      <c r="AO161" s="171">
        <f>IF($K$17="",$AK161,IF($K$17&gt;$AJ161,$AK161,VLOOKUP($C6,'Fixed - Other'!$A$69:$C$77,3,FALSE)*$AK161))</f>
        <v>7507863.2105407938</v>
      </c>
      <c r="AP161" s="171">
        <f>IF($K$18="",$AK161,IF($K$18&gt;$AJ161,$AK161,VLOOKUP($C6,'Fixed - Other'!$A$69:$C$77,3,FALSE)*$AK161))</f>
        <v>7507863.2105407938</v>
      </c>
      <c r="AQ161" s="171">
        <f>IF($K$19="",$AK161,IF($K$19&gt;$AJ161,$AK161,VLOOKUP($C6,'Fixed - Other'!$A$69:$C$77,3,FALSE)*$AK161))</f>
        <v>7507863.2105407938</v>
      </c>
      <c r="AS161" s="175">
        <v>2034</v>
      </c>
      <c r="AT161" s="196">
        <f t="shared" si="57"/>
        <v>0</v>
      </c>
      <c r="AU161" s="171">
        <f t="shared" si="58"/>
        <v>0</v>
      </c>
      <c r="AV161" s="171">
        <f t="shared" si="59"/>
        <v>0</v>
      </c>
      <c r="AW161" s="171">
        <f t="shared" si="60"/>
        <v>0</v>
      </c>
      <c r="AX161" s="136">
        <f t="shared" si="61"/>
        <v>0</v>
      </c>
      <c r="AY161" s="171">
        <f t="shared" si="62"/>
        <v>0</v>
      </c>
      <c r="BA161" s="202"/>
      <c r="BB161" s="138"/>
      <c r="BC161" s="138"/>
      <c r="BD161" s="138"/>
      <c r="BE161" s="138"/>
      <c r="BF161" s="138"/>
      <c r="BG161" s="138"/>
      <c r="BI161" s="202"/>
      <c r="BJ161" s="138"/>
      <c r="BK161" s="138"/>
      <c r="BL161" s="138"/>
      <c r="BM161" s="138"/>
      <c r="BN161" s="138"/>
      <c r="BO161" s="138"/>
    </row>
    <row r="162" spans="1:67">
      <c r="A162" s="162"/>
      <c r="B162" s="162"/>
      <c r="C162" s="162"/>
      <c r="D162" s="162"/>
      <c r="E162" s="162"/>
      <c r="F162" s="162"/>
      <c r="G162" s="162"/>
      <c r="H162" s="175">
        <v>2035</v>
      </c>
      <c r="I162" s="171">
        <f t="shared" si="50"/>
        <v>0</v>
      </c>
      <c r="J162" s="171">
        <f t="shared" si="50"/>
        <v>0</v>
      </c>
      <c r="K162" s="171">
        <f t="shared" si="50"/>
        <v>0</v>
      </c>
      <c r="L162" s="171">
        <f t="shared" si="50"/>
        <v>0</v>
      </c>
      <c r="M162" s="171">
        <f t="shared" si="50"/>
        <v>0</v>
      </c>
      <c r="N162" s="171">
        <f t="shared" si="50"/>
        <v>0</v>
      </c>
      <c r="O162" s="162"/>
      <c r="P162" s="162"/>
      <c r="Q162" s="162"/>
      <c r="R162" s="162"/>
      <c r="S162" s="175">
        <v>2035</v>
      </c>
      <c r="T162" s="196">
        <f>HLOOKUP($S162,'Fixed - Other'!$A$61:$AE$64,2,FALSE)</f>
        <v>5791260.3028240986</v>
      </c>
      <c r="U162" s="171">
        <f>IF($K$14="",$T162,IF($K$14&gt;$S162,$T162,VLOOKUP($C6,'Fixed - Other'!$A$69:$C$77,3,FALSE)*$T162))</f>
        <v>3938057.0059203873</v>
      </c>
      <c r="V162" s="171">
        <f>IF($K$15="",$T162,IF($K$15&gt;$S162,$T162,VLOOKUP($C6,'Fixed - Other'!$A$69:$C$77,3,FALSE)*$T162))</f>
        <v>5791260.3028240986</v>
      </c>
      <c r="W162" s="171">
        <f>IF($K$16="",$T162,IF($K$16&gt;$S162,$T162,VLOOKUP($C6,'Fixed - Other'!$A$69:$C$77,3,FALSE)*$T162))</f>
        <v>5791260.3028240986</v>
      </c>
      <c r="X162" s="171">
        <f>IF($K$17="",$T162,IF($K$17&gt;$S162,$T162,VLOOKUP($C6,'Fixed - Other'!$A$69:$C$77,3,FALSE)*$T162))</f>
        <v>5791260.3028240986</v>
      </c>
      <c r="Y162" s="171">
        <f>IF($K$18="",$T162,IF($K$18&gt;$S162,$T162,VLOOKUP($C6,'Fixed - Other'!$A$69:$C$77,3,FALSE)*$T162))</f>
        <v>5791260.3028240986</v>
      </c>
      <c r="Z162" s="171">
        <f>IF($K$19="",$T162,IF($K$19&gt;$S162,$T162,VLOOKUP($C6,'Fixed - Other'!$A$69:$C$77,3,FALSE)*$T162))</f>
        <v>5791260.3028240986</v>
      </c>
      <c r="AB162" s="175">
        <v>2035</v>
      </c>
      <c r="AC162" s="196">
        <f t="shared" si="51"/>
        <v>0</v>
      </c>
      <c r="AD162" s="171">
        <f t="shared" si="52"/>
        <v>0</v>
      </c>
      <c r="AE162" s="171">
        <f t="shared" si="53"/>
        <v>0</v>
      </c>
      <c r="AF162" s="171">
        <f t="shared" si="54"/>
        <v>0</v>
      </c>
      <c r="AG162" s="136">
        <f t="shared" si="55"/>
        <v>0</v>
      </c>
      <c r="AH162" s="171">
        <f t="shared" si="56"/>
        <v>0</v>
      </c>
      <c r="AJ162" s="175">
        <v>2035</v>
      </c>
      <c r="AK162" s="196">
        <f>HLOOKUP($S162,'Fixed - Other'!$A$61:$AE$64,3,FALSE)</f>
        <v>7658020.4747516066</v>
      </c>
      <c r="AL162" s="171">
        <f>IF($K$14="",$AK162,IF($K$14&gt;$AJ162,$AK162,VLOOKUP($C6,'Fixed - Other'!$A$69:$C$77,3,FALSE)*$AK162))</f>
        <v>5207453.922831093</v>
      </c>
      <c r="AM162" s="171">
        <f>IF($K$15="",$AK162,IF($K$15&gt;$AJ162,$AK162,VLOOKUP($C6,'Fixed - Other'!$A$69:$C$77,3,FALSE)*$AK162))</f>
        <v>7658020.4747516066</v>
      </c>
      <c r="AN162" s="171">
        <f>IF($K$16="",$AK162,IF($K$16&gt;$AJ162,$AK162,VLOOKUP($C6,'Fixed - Other'!$A$69:$C$77,3,FALSE)*$AK162))</f>
        <v>7658020.4747516066</v>
      </c>
      <c r="AO162" s="171">
        <f>IF($K$17="",$AK162,IF($K$17&gt;$AJ162,$AK162,VLOOKUP($C6,'Fixed - Other'!$A$69:$C$77,3,FALSE)*$AK162))</f>
        <v>7658020.4747516066</v>
      </c>
      <c r="AP162" s="171">
        <f>IF($K$18="",$AK162,IF($K$18&gt;$AJ162,$AK162,VLOOKUP($C6,'Fixed - Other'!$A$69:$C$77,3,FALSE)*$AK162))</f>
        <v>7658020.4747516066</v>
      </c>
      <c r="AQ162" s="171">
        <f>IF($K$19="",$AK162,IF($K$19&gt;$AJ162,$AK162,VLOOKUP($C6,'Fixed - Other'!$A$69:$C$77,3,FALSE)*$AK162))</f>
        <v>7658020.4747516066</v>
      </c>
      <c r="AS162" s="175">
        <v>2035</v>
      </c>
      <c r="AT162" s="196">
        <f t="shared" si="57"/>
        <v>0</v>
      </c>
      <c r="AU162" s="171">
        <f t="shared" si="58"/>
        <v>0</v>
      </c>
      <c r="AV162" s="171">
        <f t="shared" si="59"/>
        <v>0</v>
      </c>
      <c r="AW162" s="171">
        <f t="shared" si="60"/>
        <v>0</v>
      </c>
      <c r="AX162" s="136">
        <f t="shared" si="61"/>
        <v>0</v>
      </c>
      <c r="AY162" s="171">
        <f t="shared" si="62"/>
        <v>0</v>
      </c>
      <c r="BA162" s="202"/>
      <c r="BB162" s="138"/>
      <c r="BC162" s="138"/>
      <c r="BD162" s="138"/>
      <c r="BE162" s="138"/>
      <c r="BF162" s="138"/>
      <c r="BG162" s="138"/>
      <c r="BI162" s="202"/>
      <c r="BJ162" s="138"/>
      <c r="BK162" s="138"/>
      <c r="BL162" s="138"/>
      <c r="BM162" s="138"/>
      <c r="BN162" s="138"/>
      <c r="BO162" s="138"/>
    </row>
    <row r="163" spans="1:67">
      <c r="A163" s="162"/>
      <c r="B163" s="162"/>
      <c r="C163" s="162"/>
      <c r="D163" s="162"/>
      <c r="E163" s="162"/>
      <c r="F163" s="162"/>
      <c r="G163" s="162"/>
      <c r="H163" s="175">
        <v>2036</v>
      </c>
      <c r="I163" s="171">
        <f t="shared" si="50"/>
        <v>0</v>
      </c>
      <c r="J163" s="171">
        <f t="shared" si="50"/>
        <v>0</v>
      </c>
      <c r="K163" s="171">
        <f t="shared" si="50"/>
        <v>0</v>
      </c>
      <c r="L163" s="171">
        <f t="shared" si="50"/>
        <v>0</v>
      </c>
      <c r="M163" s="171">
        <f t="shared" si="50"/>
        <v>0</v>
      </c>
      <c r="N163" s="171">
        <f t="shared" si="50"/>
        <v>0</v>
      </c>
      <c r="O163" s="162"/>
      <c r="P163" s="162"/>
      <c r="Q163" s="162"/>
      <c r="R163" s="162"/>
      <c r="S163" s="175">
        <v>2036</v>
      </c>
      <c r="T163" s="196">
        <f>HLOOKUP($S163,'Fixed - Other'!$A$61:$AE$64,2,FALSE)</f>
        <v>5907085.5088805817</v>
      </c>
      <c r="U163" s="171">
        <f>IF($K$14="",$T163,IF($K$14&gt;$S163,$T163,VLOOKUP($C6,'Fixed - Other'!$A$69:$C$77,3,FALSE)*$T163))</f>
        <v>4016818.1460387958</v>
      </c>
      <c r="V163" s="171">
        <f>IF($K$15="",$T163,IF($K$15&gt;$S163,$T163,VLOOKUP($C6,'Fixed - Other'!$A$69:$C$77,3,FALSE)*$T163))</f>
        <v>5907085.5088805817</v>
      </c>
      <c r="W163" s="171">
        <f>IF($K$16="",$T163,IF($K$16&gt;$S163,$T163,VLOOKUP($C6,'Fixed - Other'!$A$69:$C$77,3,FALSE)*$T163))</f>
        <v>5907085.5088805817</v>
      </c>
      <c r="X163" s="171">
        <f>IF($K$17="",$T163,IF($K$17&gt;$S163,$T163,VLOOKUP($C6,'Fixed - Other'!$A$69:$C$77,3,FALSE)*$T163))</f>
        <v>5907085.5088805817</v>
      </c>
      <c r="Y163" s="171">
        <f>IF($K$18="",$T163,IF($K$18&gt;$S163,$T163,VLOOKUP($C6,'Fixed - Other'!$A$69:$C$77,3,FALSE)*$T163))</f>
        <v>5907085.5088805817</v>
      </c>
      <c r="Z163" s="171">
        <f>IF($K$19="",$T163,IF($K$19&gt;$S163,$T163,VLOOKUP($C6,'Fixed - Other'!$A$69:$C$77,3,FALSE)*$T163))</f>
        <v>5907085.5088805817</v>
      </c>
      <c r="AB163" s="175">
        <v>2036</v>
      </c>
      <c r="AC163" s="196">
        <f t="shared" si="51"/>
        <v>0</v>
      </c>
      <c r="AD163" s="171">
        <f t="shared" si="52"/>
        <v>0</v>
      </c>
      <c r="AE163" s="171">
        <f t="shared" si="53"/>
        <v>0</v>
      </c>
      <c r="AF163" s="171">
        <f t="shared" si="54"/>
        <v>0</v>
      </c>
      <c r="AG163" s="136">
        <f t="shared" si="55"/>
        <v>0</v>
      </c>
      <c r="AH163" s="171">
        <f t="shared" si="56"/>
        <v>0</v>
      </c>
      <c r="AJ163" s="175">
        <v>2036</v>
      </c>
      <c r="AK163" s="196">
        <f>HLOOKUP($S163,'Fixed - Other'!$A$61:$AE$64,3,FALSE)</f>
        <v>7811180.8842466399</v>
      </c>
      <c r="AL163" s="171">
        <f>IF($K$14="",$AK163,IF($K$14&gt;$AJ163,$AK163,VLOOKUP($C6,'Fixed - Other'!$A$69:$C$77,3,FALSE)*$AK163))</f>
        <v>5311603.0012877155</v>
      </c>
      <c r="AM163" s="171">
        <f>IF($K$15="",$AK163,IF($K$15&gt;$AJ163,$AK163,VLOOKUP($C6,'Fixed - Other'!$A$69:$C$77,3,FALSE)*$AK163))</f>
        <v>7811180.8842466399</v>
      </c>
      <c r="AN163" s="171">
        <f>IF($K$16="",$AK163,IF($K$16&gt;$AJ163,$AK163,VLOOKUP($C6,'Fixed - Other'!$A$69:$C$77,3,FALSE)*$AK163))</f>
        <v>7811180.8842466399</v>
      </c>
      <c r="AO163" s="171">
        <f>IF($K$17="",$AK163,IF($K$17&gt;$AJ163,$AK163,VLOOKUP($C6,'Fixed - Other'!$A$69:$C$77,3,FALSE)*$AK163))</f>
        <v>7811180.8842466399</v>
      </c>
      <c r="AP163" s="171">
        <f>IF($K$18="",$AK163,IF($K$18&gt;$AJ163,$AK163,VLOOKUP($C6,'Fixed - Other'!$A$69:$C$77,3,FALSE)*$AK163))</f>
        <v>7811180.8842466399</v>
      </c>
      <c r="AQ163" s="171">
        <f>IF($K$19="",$AK163,IF($K$19&gt;$AJ163,$AK163,VLOOKUP($C6,'Fixed - Other'!$A$69:$C$77,3,FALSE)*$AK163))</f>
        <v>7811180.8842466399</v>
      </c>
      <c r="AS163" s="175">
        <v>2036</v>
      </c>
      <c r="AT163" s="196">
        <f t="shared" si="57"/>
        <v>0</v>
      </c>
      <c r="AU163" s="171">
        <f t="shared" si="58"/>
        <v>0</v>
      </c>
      <c r="AV163" s="171">
        <f t="shared" si="59"/>
        <v>0</v>
      </c>
      <c r="AW163" s="171">
        <f t="shared" si="60"/>
        <v>0</v>
      </c>
      <c r="AX163" s="136">
        <f t="shared" si="61"/>
        <v>0</v>
      </c>
      <c r="AY163" s="171">
        <f t="shared" si="62"/>
        <v>0</v>
      </c>
      <c r="BA163" s="202"/>
      <c r="BB163" s="138"/>
      <c r="BC163" s="138"/>
      <c r="BD163" s="138"/>
      <c r="BE163" s="138"/>
      <c r="BF163" s="138"/>
      <c r="BG163" s="138"/>
      <c r="BI163" s="202"/>
      <c r="BJ163" s="138"/>
      <c r="BK163" s="138"/>
      <c r="BL163" s="138"/>
      <c r="BM163" s="138"/>
      <c r="BN163" s="138"/>
      <c r="BO163" s="138"/>
    </row>
    <row r="164" spans="1:67">
      <c r="A164" s="162"/>
      <c r="B164" s="162"/>
      <c r="C164" s="162"/>
      <c r="D164" s="162"/>
      <c r="E164" s="162"/>
      <c r="F164" s="162"/>
      <c r="G164" s="162"/>
      <c r="H164" s="175">
        <v>2037</v>
      </c>
      <c r="I164" s="171">
        <f t="shared" si="50"/>
        <v>0</v>
      </c>
      <c r="J164" s="171">
        <f t="shared" si="50"/>
        <v>0</v>
      </c>
      <c r="K164" s="171">
        <f t="shared" si="50"/>
        <v>0</v>
      </c>
      <c r="L164" s="171">
        <f t="shared" si="50"/>
        <v>0</v>
      </c>
      <c r="M164" s="171">
        <f t="shared" si="50"/>
        <v>0</v>
      </c>
      <c r="N164" s="171">
        <f t="shared" si="50"/>
        <v>0</v>
      </c>
      <c r="O164" s="162"/>
      <c r="P164" s="162"/>
      <c r="Q164" s="162"/>
      <c r="R164" s="162"/>
      <c r="S164" s="175">
        <v>2037</v>
      </c>
      <c r="T164" s="196">
        <f>HLOOKUP($S164,'Fixed - Other'!$A$61:$AE$64,2,FALSE)</f>
        <v>6025227.2190581933</v>
      </c>
      <c r="U164" s="171">
        <f>IF($K$14="",$T164,IF($K$14&gt;$S164,$T164,VLOOKUP($C6,'Fixed - Other'!$A$69:$C$77,3,FALSE)*$T164))</f>
        <v>4097154.5089595718</v>
      </c>
      <c r="V164" s="171">
        <f>IF($K$15="",$T164,IF($K$15&gt;$S164,$T164,VLOOKUP($C6,'Fixed - Other'!$A$69:$C$77,3,FALSE)*$T164))</f>
        <v>6025227.2190581933</v>
      </c>
      <c r="W164" s="171">
        <f>IF($K$16="",$T164,IF($K$16&gt;$S164,$T164,VLOOKUP($C6,'Fixed - Other'!$A$69:$C$77,3,FALSE)*$T164))</f>
        <v>6025227.2190581933</v>
      </c>
      <c r="X164" s="171">
        <f>IF($K$17="",$T164,IF($K$17&gt;$S164,$T164,VLOOKUP($C6,'Fixed - Other'!$A$69:$C$77,3,FALSE)*$T164))</f>
        <v>6025227.2190581933</v>
      </c>
      <c r="Y164" s="171">
        <f>IF($K$18="",$T164,IF($K$18&gt;$S164,$T164,VLOOKUP($C6,'Fixed - Other'!$A$69:$C$77,3,FALSE)*$T164))</f>
        <v>6025227.2190581933</v>
      </c>
      <c r="Z164" s="171">
        <f>IF($K$19="",$T164,IF($K$19&gt;$S164,$T164,VLOOKUP($C6,'Fixed - Other'!$A$69:$C$77,3,FALSE)*$T164))</f>
        <v>6025227.2190581933</v>
      </c>
      <c r="AB164" s="175">
        <v>2037</v>
      </c>
      <c r="AC164" s="196">
        <f t="shared" si="51"/>
        <v>0</v>
      </c>
      <c r="AD164" s="171">
        <f t="shared" si="52"/>
        <v>0</v>
      </c>
      <c r="AE164" s="171">
        <f t="shared" si="53"/>
        <v>0</v>
      </c>
      <c r="AF164" s="171">
        <f t="shared" si="54"/>
        <v>0</v>
      </c>
      <c r="AG164" s="136">
        <f t="shared" si="55"/>
        <v>0</v>
      </c>
      <c r="AH164" s="171">
        <f t="shared" si="56"/>
        <v>0</v>
      </c>
      <c r="AJ164" s="175">
        <v>2037</v>
      </c>
      <c r="AK164" s="196">
        <f>HLOOKUP($S164,'Fixed - Other'!$A$61:$AE$64,3,FALSE)</f>
        <v>7967404.5019315742</v>
      </c>
      <c r="AL164" s="171">
        <f>IF($K$14="",$AK164,IF($K$14&gt;$AJ164,$AK164,VLOOKUP($C6,'Fixed - Other'!$A$69:$C$77,3,FALSE)*$AK164))</f>
        <v>5417835.0613134708</v>
      </c>
      <c r="AM164" s="171">
        <f>IF($K$15="",$AK164,IF($K$15&gt;$AJ164,$AK164,VLOOKUP($C6,'Fixed - Other'!$A$69:$C$77,3,FALSE)*$AK164))</f>
        <v>7967404.5019315742</v>
      </c>
      <c r="AN164" s="171">
        <f>IF($K$16="",$AK164,IF($K$16&gt;$AJ164,$AK164,VLOOKUP($C6,'Fixed - Other'!$A$69:$C$77,3,FALSE)*$AK164))</f>
        <v>7967404.5019315742</v>
      </c>
      <c r="AO164" s="171">
        <f>IF($K$17="",$AK164,IF($K$17&gt;$AJ164,$AK164,VLOOKUP($C6,'Fixed - Other'!$A$69:$C$77,3,FALSE)*$AK164))</f>
        <v>7967404.5019315742</v>
      </c>
      <c r="AP164" s="171">
        <f>IF($K$18="",$AK164,IF($K$18&gt;$AJ164,$AK164,VLOOKUP($C6,'Fixed - Other'!$A$69:$C$77,3,FALSE)*$AK164))</f>
        <v>7967404.5019315742</v>
      </c>
      <c r="AQ164" s="171">
        <f>IF($K$19="",$AK164,IF($K$19&gt;$AJ164,$AK164,VLOOKUP($C6,'Fixed - Other'!$A$69:$C$77,3,FALSE)*$AK164))</f>
        <v>7967404.5019315742</v>
      </c>
      <c r="AS164" s="175">
        <v>2037</v>
      </c>
      <c r="AT164" s="196">
        <f t="shared" si="57"/>
        <v>0</v>
      </c>
      <c r="AU164" s="171">
        <f t="shared" si="58"/>
        <v>0</v>
      </c>
      <c r="AV164" s="171">
        <f t="shared" si="59"/>
        <v>0</v>
      </c>
      <c r="AW164" s="171">
        <f t="shared" si="60"/>
        <v>0</v>
      </c>
      <c r="AX164" s="136">
        <f t="shared" si="61"/>
        <v>0</v>
      </c>
      <c r="AY164" s="171">
        <f t="shared" si="62"/>
        <v>0</v>
      </c>
      <c r="BA164" s="202"/>
      <c r="BB164" s="138"/>
      <c r="BC164" s="138"/>
      <c r="BD164" s="138"/>
      <c r="BE164" s="138"/>
      <c r="BF164" s="138"/>
      <c r="BG164" s="138"/>
      <c r="BI164" s="202"/>
      <c r="BJ164" s="138"/>
      <c r="BK164" s="138"/>
      <c r="BL164" s="138"/>
      <c r="BM164" s="138"/>
      <c r="BN164" s="138"/>
      <c r="BO164" s="138"/>
    </row>
    <row r="165" spans="1:67">
      <c r="A165" s="162"/>
      <c r="B165" s="162"/>
      <c r="C165" s="162"/>
      <c r="D165" s="162"/>
      <c r="E165" s="162"/>
      <c r="F165" s="162"/>
      <c r="G165" s="162"/>
      <c r="H165" s="175">
        <v>2038</v>
      </c>
      <c r="I165" s="171">
        <f t="shared" si="50"/>
        <v>0</v>
      </c>
      <c r="J165" s="171">
        <f t="shared" si="50"/>
        <v>0</v>
      </c>
      <c r="K165" s="171">
        <f t="shared" si="50"/>
        <v>0</v>
      </c>
      <c r="L165" s="171">
        <f t="shared" si="50"/>
        <v>0</v>
      </c>
      <c r="M165" s="171">
        <f t="shared" si="50"/>
        <v>0</v>
      </c>
      <c r="N165" s="171">
        <f t="shared" si="50"/>
        <v>0</v>
      </c>
      <c r="O165" s="162"/>
      <c r="P165" s="162"/>
      <c r="Q165" s="162"/>
      <c r="R165" s="162"/>
      <c r="S165" s="175">
        <v>2038</v>
      </c>
      <c r="T165" s="196">
        <f>HLOOKUP($S165,'Fixed - Other'!$A$61:$AE$64,2,FALSE)</f>
        <v>6145731.7634393554</v>
      </c>
      <c r="U165" s="171">
        <f>IF($K$14="",$T165,IF($K$14&gt;$S165,$T165,VLOOKUP($C6,'Fixed - Other'!$A$69:$C$77,3,FALSE)*$T165))</f>
        <v>4179097.5991387619</v>
      </c>
      <c r="V165" s="171">
        <f>IF($K$15="",$T165,IF($K$15&gt;$S165,$T165,VLOOKUP($C6,'Fixed - Other'!$A$69:$C$77,3,FALSE)*$T165))</f>
        <v>6145731.7634393554</v>
      </c>
      <c r="W165" s="171">
        <f>IF($K$16="",$T165,IF($K$16&gt;$S165,$T165,VLOOKUP($C6,'Fixed - Other'!$A$69:$C$77,3,FALSE)*$T165))</f>
        <v>6145731.7634393554</v>
      </c>
      <c r="X165" s="171">
        <f>IF($K$17="",$T165,IF($K$17&gt;$S165,$T165,VLOOKUP($C6,'Fixed - Other'!$A$69:$C$77,3,FALSE)*$T165))</f>
        <v>6145731.7634393554</v>
      </c>
      <c r="Y165" s="171">
        <f>IF($K$18="",$T165,IF($K$18&gt;$S165,$T165,VLOOKUP($C6,'Fixed - Other'!$A$69:$C$77,3,FALSE)*$T165))</f>
        <v>6145731.7634393554</v>
      </c>
      <c r="Z165" s="171">
        <f>IF($K$19="",$T165,IF($K$19&gt;$S165,$T165,VLOOKUP($C6,'Fixed - Other'!$A$69:$C$77,3,FALSE)*$T165))</f>
        <v>6145731.7634393554</v>
      </c>
      <c r="AB165" s="175">
        <v>2038</v>
      </c>
      <c r="AC165" s="196">
        <f t="shared" si="51"/>
        <v>0</v>
      </c>
      <c r="AD165" s="171">
        <f t="shared" si="52"/>
        <v>0</v>
      </c>
      <c r="AE165" s="171">
        <f t="shared" si="53"/>
        <v>0</v>
      </c>
      <c r="AF165" s="171">
        <f t="shared" si="54"/>
        <v>0</v>
      </c>
      <c r="AG165" s="136">
        <f t="shared" si="55"/>
        <v>0</v>
      </c>
      <c r="AH165" s="171">
        <f t="shared" si="56"/>
        <v>0</v>
      </c>
      <c r="AJ165" s="175">
        <v>2038</v>
      </c>
      <c r="AK165" s="196">
        <f>HLOOKUP($S165,'Fixed - Other'!$A$61:$AE$64,3,FALSE)</f>
        <v>8126752.5919702034</v>
      </c>
      <c r="AL165" s="171">
        <f>IF($K$14="",$AK165,IF($K$14&gt;$AJ165,$AK165,VLOOKUP($C6,'Fixed - Other'!$A$69:$C$77,3,FALSE)*$AK165))</f>
        <v>5526191.7625397388</v>
      </c>
      <c r="AM165" s="171">
        <f>IF($K$15="",$AK165,IF($K$15&gt;$AJ165,$AK165,VLOOKUP($C6,'Fixed - Other'!$A$69:$C$77,3,FALSE)*$AK165))</f>
        <v>8126752.5919702034</v>
      </c>
      <c r="AN165" s="171">
        <f>IF($K$16="",$AK165,IF($K$16&gt;$AJ165,$AK165,VLOOKUP($C6,'Fixed - Other'!$A$69:$C$77,3,FALSE)*$AK165))</f>
        <v>8126752.5919702034</v>
      </c>
      <c r="AO165" s="171">
        <f>IF($K$17="",$AK165,IF($K$17&gt;$AJ165,$AK165,VLOOKUP($C6,'Fixed - Other'!$A$69:$C$77,3,FALSE)*$AK165))</f>
        <v>8126752.5919702034</v>
      </c>
      <c r="AP165" s="171">
        <f>IF($K$18="",$AK165,IF($K$18&gt;$AJ165,$AK165,VLOOKUP($C6,'Fixed - Other'!$A$69:$C$77,3,FALSE)*$AK165))</f>
        <v>8126752.5919702034</v>
      </c>
      <c r="AQ165" s="171">
        <f>IF($K$19="",$AK165,IF($K$19&gt;$AJ165,$AK165,VLOOKUP($C6,'Fixed - Other'!$A$69:$C$77,3,FALSE)*$AK165))</f>
        <v>8126752.5919702034</v>
      </c>
      <c r="AS165" s="175">
        <v>2038</v>
      </c>
      <c r="AT165" s="196">
        <f t="shared" si="57"/>
        <v>0</v>
      </c>
      <c r="AU165" s="171">
        <f t="shared" si="58"/>
        <v>0</v>
      </c>
      <c r="AV165" s="171">
        <f t="shared" si="59"/>
        <v>0</v>
      </c>
      <c r="AW165" s="171">
        <f t="shared" si="60"/>
        <v>0</v>
      </c>
      <c r="AX165" s="136">
        <f t="shared" si="61"/>
        <v>0</v>
      </c>
      <c r="AY165" s="171">
        <f t="shared" si="62"/>
        <v>0</v>
      </c>
      <c r="BA165" s="202"/>
      <c r="BB165" s="138"/>
      <c r="BC165" s="138"/>
      <c r="BD165" s="138"/>
      <c r="BE165" s="138"/>
      <c r="BF165" s="138"/>
      <c r="BG165" s="138"/>
      <c r="BI165" s="202"/>
      <c r="BJ165" s="138"/>
      <c r="BK165" s="138"/>
      <c r="BL165" s="138"/>
      <c r="BM165" s="138"/>
      <c r="BN165" s="138"/>
      <c r="BO165" s="138"/>
    </row>
    <row r="166" spans="1:67">
      <c r="A166" s="162"/>
      <c r="B166" s="162"/>
      <c r="C166" s="162"/>
      <c r="D166" s="162"/>
      <c r="E166" s="162"/>
      <c r="F166" s="162"/>
      <c r="G166" s="162"/>
      <c r="H166" s="175">
        <v>2039</v>
      </c>
      <c r="I166" s="171">
        <f t="shared" si="50"/>
        <v>0</v>
      </c>
      <c r="J166" s="171">
        <f t="shared" si="50"/>
        <v>0</v>
      </c>
      <c r="K166" s="171">
        <f t="shared" si="50"/>
        <v>0</v>
      </c>
      <c r="L166" s="171">
        <f t="shared" si="50"/>
        <v>0</v>
      </c>
      <c r="M166" s="171">
        <f t="shared" si="50"/>
        <v>0</v>
      </c>
      <c r="N166" s="171">
        <f t="shared" si="50"/>
        <v>0</v>
      </c>
      <c r="O166" s="162"/>
      <c r="P166" s="162"/>
      <c r="Q166" s="162"/>
      <c r="R166" s="162"/>
      <c r="S166" s="175">
        <v>2039</v>
      </c>
      <c r="T166" s="196">
        <f>HLOOKUP($S166,'Fixed - Other'!$A$61:$AE$64,2,FALSE)</f>
        <v>6268646.3987081442</v>
      </c>
      <c r="U166" s="171">
        <f>IF($K$14="",$T166,IF($K$14&gt;$S166,$T166,VLOOKUP($C6,'Fixed - Other'!$A$69:$C$77,3,FALSE)*$T166))</f>
        <v>4262679.5511215385</v>
      </c>
      <c r="V166" s="171">
        <f>IF($K$15="",$T166,IF($K$15&gt;$S166,$T166,VLOOKUP($C6,'Fixed - Other'!$A$69:$C$77,3,FALSE)*$T166))</f>
        <v>6268646.3987081442</v>
      </c>
      <c r="W166" s="171">
        <f>IF($K$16="",$T166,IF($K$16&gt;$S166,$T166,VLOOKUP($C6,'Fixed - Other'!$A$69:$C$77,3,FALSE)*$T166))</f>
        <v>6268646.3987081442</v>
      </c>
      <c r="X166" s="171">
        <f>IF($K$17="",$T166,IF($K$17&gt;$S166,$T166,VLOOKUP($C6,'Fixed - Other'!$A$69:$C$77,3,FALSE)*$T166))</f>
        <v>6268646.3987081442</v>
      </c>
      <c r="Y166" s="171">
        <f>IF($K$18="",$T166,IF($K$18&gt;$S166,$T166,VLOOKUP($C6,'Fixed - Other'!$A$69:$C$77,3,FALSE)*$T166))</f>
        <v>6268646.3987081442</v>
      </c>
      <c r="Z166" s="171">
        <f>IF($K$19="",$T166,IF($K$19&gt;$S166,$T166,VLOOKUP($C6,'Fixed - Other'!$A$69:$C$77,3,FALSE)*$T166))</f>
        <v>6268646.3987081442</v>
      </c>
      <c r="AB166" s="175">
        <v>2039</v>
      </c>
      <c r="AC166" s="196">
        <f t="shared" si="51"/>
        <v>0</v>
      </c>
      <c r="AD166" s="171">
        <f t="shared" si="52"/>
        <v>0</v>
      </c>
      <c r="AE166" s="171">
        <f t="shared" si="53"/>
        <v>0</v>
      </c>
      <c r="AF166" s="171">
        <f t="shared" si="54"/>
        <v>0</v>
      </c>
      <c r="AG166" s="136">
        <f t="shared" si="55"/>
        <v>0</v>
      </c>
      <c r="AH166" s="171">
        <f t="shared" si="56"/>
        <v>0</v>
      </c>
      <c r="AJ166" s="175">
        <v>2039</v>
      </c>
      <c r="AK166" s="196">
        <f>HLOOKUP($S166,'Fixed - Other'!$A$61:$AE$64,3,FALSE)</f>
        <v>8289287.6438096091</v>
      </c>
      <c r="AL166" s="171">
        <f>IF($K$14="",$AK166,IF($K$14&gt;$AJ166,$AK166,VLOOKUP($C6,'Fixed - Other'!$A$69:$C$77,3,FALSE)*$AK166))</f>
        <v>5636715.5977905346</v>
      </c>
      <c r="AM166" s="171">
        <f>IF($K$15="",$AK166,IF($K$15&gt;$AJ166,$AK166,VLOOKUP($C6,'Fixed - Other'!$A$69:$C$77,3,FALSE)*$AK166))</f>
        <v>8289287.6438096091</v>
      </c>
      <c r="AN166" s="171">
        <f>IF($K$16="",$AK166,IF($K$16&gt;$AJ166,$AK166,VLOOKUP($C6,'Fixed - Other'!$A$69:$C$77,3,FALSE)*$AK166))</f>
        <v>8289287.6438096091</v>
      </c>
      <c r="AO166" s="171">
        <f>IF($K$17="",$AK166,IF($K$17&gt;$AJ166,$AK166,VLOOKUP($C6,'Fixed - Other'!$A$69:$C$77,3,FALSE)*$AK166))</f>
        <v>8289287.6438096091</v>
      </c>
      <c r="AP166" s="171">
        <f>IF($K$18="",$AK166,IF($K$18&gt;$AJ166,$AK166,VLOOKUP($C6,'Fixed - Other'!$A$69:$C$77,3,FALSE)*$AK166))</f>
        <v>8289287.6438096091</v>
      </c>
      <c r="AQ166" s="171">
        <f>IF($K$19="",$AK166,IF($K$19&gt;$AJ166,$AK166,VLOOKUP($C6,'Fixed - Other'!$A$69:$C$77,3,FALSE)*$AK166))</f>
        <v>8289287.6438096091</v>
      </c>
      <c r="AS166" s="175">
        <v>2039</v>
      </c>
      <c r="AT166" s="196">
        <f t="shared" si="57"/>
        <v>0</v>
      </c>
      <c r="AU166" s="171">
        <f t="shared" si="58"/>
        <v>0</v>
      </c>
      <c r="AV166" s="171">
        <f t="shared" si="59"/>
        <v>0</v>
      </c>
      <c r="AW166" s="171">
        <f t="shared" si="60"/>
        <v>0</v>
      </c>
      <c r="AX166" s="136">
        <f t="shared" si="61"/>
        <v>0</v>
      </c>
      <c r="AY166" s="171">
        <f t="shared" si="62"/>
        <v>0</v>
      </c>
      <c r="BA166" s="202"/>
      <c r="BB166" s="138"/>
      <c r="BC166" s="138"/>
      <c r="BD166" s="138"/>
      <c r="BE166" s="138"/>
      <c r="BF166" s="138"/>
      <c r="BG166" s="138"/>
      <c r="BI166" s="202"/>
      <c r="BJ166" s="138"/>
      <c r="BK166" s="138"/>
      <c r="BL166" s="138"/>
      <c r="BM166" s="138"/>
      <c r="BN166" s="138"/>
      <c r="BO166" s="138"/>
    </row>
    <row r="167" spans="1:67">
      <c r="A167" s="162"/>
      <c r="B167" s="162"/>
      <c r="C167" s="162"/>
      <c r="D167" s="162"/>
      <c r="E167" s="162"/>
      <c r="F167" s="162"/>
      <c r="G167" s="162"/>
      <c r="H167" s="175">
        <v>2040</v>
      </c>
      <c r="I167" s="171">
        <f t="shared" si="50"/>
        <v>0</v>
      </c>
      <c r="J167" s="171">
        <f t="shared" si="50"/>
        <v>0</v>
      </c>
      <c r="K167" s="171">
        <f t="shared" si="50"/>
        <v>0</v>
      </c>
      <c r="L167" s="171">
        <f t="shared" si="50"/>
        <v>0</v>
      </c>
      <c r="M167" s="171">
        <f t="shared" si="50"/>
        <v>0</v>
      </c>
      <c r="N167" s="171">
        <f t="shared" si="50"/>
        <v>0</v>
      </c>
      <c r="O167" s="162"/>
      <c r="P167" s="162"/>
      <c r="Q167" s="162"/>
      <c r="R167" s="162"/>
      <c r="S167" s="175">
        <v>2040</v>
      </c>
      <c r="T167" s="196">
        <f>HLOOKUP($S167,'Fixed - Other'!$A$61:$AE$64,2,FALSE)</f>
        <v>6394019.3266823068</v>
      </c>
      <c r="U167" s="171">
        <f>IF($K$14="",$T167,IF($K$14&gt;$S167,$T167,VLOOKUP($C6,'Fixed - Other'!$A$69:$C$77,3,FALSE)*$T167))</f>
        <v>4347933.1421439685</v>
      </c>
      <c r="V167" s="171">
        <f>IF($K$15="",$T167,IF($K$15&gt;$S167,$T167,VLOOKUP($C6,'Fixed - Other'!$A$69:$C$77,3,FALSE)*$T167))</f>
        <v>6394019.3266823068</v>
      </c>
      <c r="W167" s="171">
        <f>IF($K$16="",$T167,IF($K$16&gt;$S167,$T167,VLOOKUP($C6,'Fixed - Other'!$A$69:$C$77,3,FALSE)*$T167))</f>
        <v>6394019.3266823068</v>
      </c>
      <c r="X167" s="171">
        <f>IF($K$17="",$T167,IF($K$17&gt;$S167,$T167,VLOOKUP($C6,'Fixed - Other'!$A$69:$C$77,3,FALSE)*$T167))</f>
        <v>6394019.3266823068</v>
      </c>
      <c r="Y167" s="171">
        <f>IF($K$18="",$T167,IF($K$18&gt;$S167,$T167,VLOOKUP($C6,'Fixed - Other'!$A$69:$C$77,3,FALSE)*$T167))</f>
        <v>6394019.3266823068</v>
      </c>
      <c r="Z167" s="171">
        <f>IF($K$19="",$T167,IF($K$19&gt;$S167,$T167,VLOOKUP($C6,'Fixed - Other'!$A$69:$C$77,3,FALSE)*$T167))</f>
        <v>6394019.3266823068</v>
      </c>
      <c r="AB167" s="175">
        <v>2040</v>
      </c>
      <c r="AC167" s="196">
        <f t="shared" si="51"/>
        <v>0</v>
      </c>
      <c r="AD167" s="171">
        <f t="shared" si="52"/>
        <v>0</v>
      </c>
      <c r="AE167" s="171">
        <f t="shared" si="53"/>
        <v>0</v>
      </c>
      <c r="AF167" s="171">
        <f t="shared" si="54"/>
        <v>0</v>
      </c>
      <c r="AG167" s="136">
        <f t="shared" si="55"/>
        <v>0</v>
      </c>
      <c r="AH167" s="171">
        <f t="shared" si="56"/>
        <v>0</v>
      </c>
      <c r="AJ167" s="175">
        <v>2040</v>
      </c>
      <c r="AK167" s="196">
        <f>HLOOKUP($S167,'Fixed - Other'!$A$61:$AE$64,3,FALSE)</f>
        <v>8455073.3966858014</v>
      </c>
      <c r="AL167" s="171">
        <f>IF($K$14="",$AK167,IF($K$14&gt;$AJ167,$AK167,VLOOKUP($C6,'Fixed - Other'!$A$69:$C$77,3,FALSE)*$AK167))</f>
        <v>5749449.9097463451</v>
      </c>
      <c r="AM167" s="171">
        <f>IF($K$15="",$AK167,IF($K$15&gt;$AJ167,$AK167,VLOOKUP($C6,'Fixed - Other'!$A$69:$C$77,3,FALSE)*$AK167))</f>
        <v>8455073.3966858014</v>
      </c>
      <c r="AN167" s="171">
        <f>IF($K$16="",$AK167,IF($K$16&gt;$AJ167,$AK167,VLOOKUP($C6,'Fixed - Other'!$A$69:$C$77,3,FALSE)*$AK167))</f>
        <v>8455073.3966858014</v>
      </c>
      <c r="AO167" s="171">
        <f>IF($K$17="",$AK167,IF($K$17&gt;$AJ167,$AK167,VLOOKUP($C6,'Fixed - Other'!$A$69:$C$77,3,FALSE)*$AK167))</f>
        <v>8455073.3966858014</v>
      </c>
      <c r="AP167" s="171">
        <f>IF($K$18="",$AK167,IF($K$18&gt;$AJ167,$AK167,VLOOKUP($C6,'Fixed - Other'!$A$69:$C$77,3,FALSE)*$AK167))</f>
        <v>8455073.3966858014</v>
      </c>
      <c r="AQ167" s="171">
        <f>IF($K$19="",$AK167,IF($K$19&gt;$AJ167,$AK167,VLOOKUP($C6,'Fixed - Other'!$A$69:$C$77,3,FALSE)*$AK167))</f>
        <v>8455073.3966858014</v>
      </c>
      <c r="AS167" s="175">
        <v>2040</v>
      </c>
      <c r="AT167" s="196">
        <f t="shared" si="57"/>
        <v>0</v>
      </c>
      <c r="AU167" s="171">
        <f t="shared" si="58"/>
        <v>0</v>
      </c>
      <c r="AV167" s="171">
        <f t="shared" si="59"/>
        <v>0</v>
      </c>
      <c r="AW167" s="171">
        <f t="shared" si="60"/>
        <v>0</v>
      </c>
      <c r="AX167" s="136">
        <f t="shared" si="61"/>
        <v>0</v>
      </c>
      <c r="AY167" s="171">
        <f t="shared" si="62"/>
        <v>0</v>
      </c>
      <c r="BA167" s="202"/>
      <c r="BB167" s="138"/>
      <c r="BC167" s="138"/>
      <c r="BD167" s="138"/>
      <c r="BE167" s="138"/>
      <c r="BF167" s="138"/>
      <c r="BG167" s="138"/>
      <c r="BI167" s="202"/>
      <c r="BJ167" s="138"/>
      <c r="BK167" s="138"/>
      <c r="BL167" s="138"/>
      <c r="BM167" s="138"/>
      <c r="BN167" s="138"/>
      <c r="BO167" s="138"/>
    </row>
    <row r="168" spans="1:67">
      <c r="A168" s="162"/>
      <c r="B168" s="162"/>
      <c r="C168" s="162"/>
      <c r="D168" s="162"/>
      <c r="E168" s="162"/>
      <c r="F168" s="162"/>
      <c r="G168" s="162"/>
      <c r="H168" s="175">
        <v>2041</v>
      </c>
      <c r="I168" s="171">
        <f t="shared" si="50"/>
        <v>0</v>
      </c>
      <c r="J168" s="171">
        <f t="shared" si="50"/>
        <v>0</v>
      </c>
      <c r="K168" s="171">
        <f t="shared" si="50"/>
        <v>0</v>
      </c>
      <c r="L168" s="171">
        <f t="shared" si="50"/>
        <v>0</v>
      </c>
      <c r="M168" s="171">
        <f t="shared" si="50"/>
        <v>0</v>
      </c>
      <c r="N168" s="171">
        <f t="shared" si="50"/>
        <v>0</v>
      </c>
      <c r="O168" s="162"/>
      <c r="P168" s="162"/>
      <c r="Q168" s="162"/>
      <c r="R168" s="162"/>
      <c r="S168" s="175">
        <v>2041</v>
      </c>
      <c r="T168" s="196">
        <f>HLOOKUP($S168,'Fixed - Other'!$A$61:$AE$64,2,FALSE)</f>
        <v>6521899.7132159527</v>
      </c>
      <c r="U168" s="171">
        <f>IF($K$14="",$T168,IF($K$14&gt;$S168,$T168,VLOOKUP($C6,'Fixed - Other'!$A$69:$C$77,3,FALSE)*$T168))</f>
        <v>4434891.8049868485</v>
      </c>
      <c r="V168" s="171">
        <f>IF($K$15="",$T168,IF($K$15&gt;$S168,$T168,VLOOKUP($C6,'Fixed - Other'!$A$69:$C$77,3,FALSE)*$T168))</f>
        <v>6521899.7132159527</v>
      </c>
      <c r="W168" s="171">
        <f>IF($K$16="",$T168,IF($K$16&gt;$S168,$T168,VLOOKUP($C6,'Fixed - Other'!$A$69:$C$77,3,FALSE)*$T168))</f>
        <v>6521899.7132159527</v>
      </c>
      <c r="X168" s="171">
        <f>IF($K$17="",$T168,IF($K$17&gt;$S168,$T168,VLOOKUP($C6,'Fixed - Other'!$A$69:$C$77,3,FALSE)*$T168))</f>
        <v>6521899.7132159527</v>
      </c>
      <c r="Y168" s="171">
        <f>IF($K$18="",$T168,IF($K$18&gt;$S168,$T168,VLOOKUP($C6,'Fixed - Other'!$A$69:$C$77,3,FALSE)*$T168))</f>
        <v>6521899.7132159527</v>
      </c>
      <c r="Z168" s="171">
        <f>IF($K$19="",$T168,IF($K$19&gt;$S168,$T168,VLOOKUP($C6,'Fixed - Other'!$A$69:$C$77,3,FALSE)*$T168))</f>
        <v>6521899.7132159527</v>
      </c>
      <c r="AB168" s="175">
        <v>2041</v>
      </c>
      <c r="AC168" s="196">
        <f t="shared" si="51"/>
        <v>0</v>
      </c>
      <c r="AD168" s="171">
        <f t="shared" si="52"/>
        <v>0</v>
      </c>
      <c r="AE168" s="171">
        <f t="shared" si="53"/>
        <v>0</v>
      </c>
      <c r="AF168" s="171">
        <f t="shared" si="54"/>
        <v>0</v>
      </c>
      <c r="AG168" s="136">
        <f t="shared" si="55"/>
        <v>0</v>
      </c>
      <c r="AH168" s="171">
        <f t="shared" si="56"/>
        <v>0</v>
      </c>
      <c r="AJ168" s="175">
        <v>2041</v>
      </c>
      <c r="AK168" s="196">
        <f>HLOOKUP($S168,'Fixed - Other'!$A$61:$AE$64,3,FALSE)</f>
        <v>8624174.8646195158</v>
      </c>
      <c r="AL168" s="171">
        <f>IF($K$14="",$AK168,IF($K$14&gt;$AJ168,$AK168,VLOOKUP($C6,'Fixed - Other'!$A$69:$C$77,3,FALSE)*$AK168))</f>
        <v>5864438.9079412716</v>
      </c>
      <c r="AM168" s="171">
        <f>IF($K$15="",$AK168,IF($K$15&gt;$AJ168,$AK168,VLOOKUP($C6,'Fixed - Other'!$A$69:$C$77,3,FALSE)*$AK168))</f>
        <v>8624174.8646195158</v>
      </c>
      <c r="AN168" s="171">
        <f>IF($K$16="",$AK168,IF($K$16&gt;$AJ168,$AK168,VLOOKUP($C6,'Fixed - Other'!$A$69:$C$77,3,FALSE)*$AK168))</f>
        <v>8624174.8646195158</v>
      </c>
      <c r="AO168" s="171">
        <f>IF($K$17="",$AK168,IF($K$17&gt;$AJ168,$AK168,VLOOKUP($C6,'Fixed - Other'!$A$69:$C$77,3,FALSE)*$AK168))</f>
        <v>8624174.8646195158</v>
      </c>
      <c r="AP168" s="171">
        <f>IF($K$18="",$AK168,IF($K$18&gt;$AJ168,$AK168,VLOOKUP($C6,'Fixed - Other'!$A$69:$C$77,3,FALSE)*$AK168))</f>
        <v>8624174.8646195158</v>
      </c>
      <c r="AQ168" s="171">
        <f>IF($K$19="",$AK168,IF($K$19&gt;$AJ168,$AK168,VLOOKUP($C6,'Fixed - Other'!$A$69:$C$77,3,FALSE)*$AK168))</f>
        <v>8624174.8646195158</v>
      </c>
      <c r="AS168" s="175">
        <v>2041</v>
      </c>
      <c r="AT168" s="196">
        <f t="shared" si="57"/>
        <v>0</v>
      </c>
      <c r="AU168" s="171">
        <f t="shared" si="58"/>
        <v>0</v>
      </c>
      <c r="AV168" s="171">
        <f t="shared" si="59"/>
        <v>0</v>
      </c>
      <c r="AW168" s="171">
        <f t="shared" si="60"/>
        <v>0</v>
      </c>
      <c r="AX168" s="136">
        <f t="shared" si="61"/>
        <v>0</v>
      </c>
      <c r="AY168" s="171">
        <f t="shared" si="62"/>
        <v>0</v>
      </c>
      <c r="BA168" s="202"/>
      <c r="BB168" s="138"/>
      <c r="BC168" s="138"/>
      <c r="BD168" s="138"/>
      <c r="BE168" s="138"/>
      <c r="BF168" s="138"/>
      <c r="BG168" s="138"/>
      <c r="BI168" s="202"/>
      <c r="BJ168" s="138"/>
      <c r="BK168" s="138"/>
      <c r="BL168" s="138"/>
      <c r="BM168" s="138"/>
      <c r="BN168" s="138"/>
      <c r="BO168" s="138"/>
    </row>
    <row r="169" spans="1:67">
      <c r="A169" s="162"/>
      <c r="B169" s="162"/>
      <c r="C169" s="162"/>
      <c r="D169" s="162"/>
      <c r="E169" s="162"/>
      <c r="F169" s="162"/>
      <c r="G169" s="162"/>
      <c r="H169" s="175">
        <v>2042</v>
      </c>
      <c r="I169" s="171">
        <f t="shared" si="50"/>
        <v>0</v>
      </c>
      <c r="J169" s="171">
        <f t="shared" si="50"/>
        <v>0</v>
      </c>
      <c r="K169" s="171">
        <f t="shared" si="50"/>
        <v>0</v>
      </c>
      <c r="L169" s="171">
        <f t="shared" si="50"/>
        <v>0</v>
      </c>
      <c r="M169" s="171">
        <f t="shared" si="50"/>
        <v>0</v>
      </c>
      <c r="N169" s="171">
        <f t="shared" si="50"/>
        <v>0</v>
      </c>
      <c r="O169" s="162"/>
      <c r="P169" s="162"/>
      <c r="Q169" s="162"/>
      <c r="R169" s="162"/>
      <c r="S169" s="175">
        <v>2042</v>
      </c>
      <c r="T169" s="196">
        <f>HLOOKUP($S169,'Fixed - Other'!$A$61:$AE$64,2,FALSE)</f>
        <v>6652337.7074802732</v>
      </c>
      <c r="U169" s="171">
        <f>IF($K$14="",$T169,IF($K$14&gt;$S169,$T169,VLOOKUP($C6,'Fixed - Other'!$A$69:$C$77,3,FALSE)*$T169))</f>
        <v>4523589.6410865858</v>
      </c>
      <c r="V169" s="171">
        <f>IF($K$15="",$T169,IF($K$15&gt;$S169,$T169,VLOOKUP($C6,'Fixed - Other'!$A$69:$C$77,3,FALSE)*$T169))</f>
        <v>6652337.7074802732</v>
      </c>
      <c r="W169" s="171">
        <f>IF($K$16="",$T169,IF($K$16&gt;$S169,$T169,VLOOKUP($C6,'Fixed - Other'!$A$69:$C$77,3,FALSE)*$T169))</f>
        <v>6652337.7074802732</v>
      </c>
      <c r="X169" s="171">
        <f>IF($K$17="",$T169,IF($K$17&gt;$S169,$T169,VLOOKUP($C6,'Fixed - Other'!$A$69:$C$77,3,FALSE)*$T169))</f>
        <v>6652337.7074802732</v>
      </c>
      <c r="Y169" s="171">
        <f>IF($K$18="",$T169,IF($K$18&gt;$S169,$T169,VLOOKUP($C6,'Fixed - Other'!$A$69:$C$77,3,FALSE)*$T169))</f>
        <v>6652337.7074802732</v>
      </c>
      <c r="Z169" s="171">
        <f>IF($K$19="",$T169,IF($K$19&gt;$S169,$T169,VLOOKUP($C6,'Fixed - Other'!$A$69:$C$77,3,FALSE)*$T169))</f>
        <v>6652337.7074802732</v>
      </c>
      <c r="AB169" s="175">
        <v>2042</v>
      </c>
      <c r="AC169" s="196">
        <f t="shared" si="51"/>
        <v>0</v>
      </c>
      <c r="AD169" s="171">
        <f t="shared" si="52"/>
        <v>0</v>
      </c>
      <c r="AE169" s="171">
        <f t="shared" si="53"/>
        <v>0</v>
      </c>
      <c r="AF169" s="171">
        <f t="shared" si="54"/>
        <v>0</v>
      </c>
      <c r="AG169" s="136">
        <f t="shared" si="55"/>
        <v>0</v>
      </c>
      <c r="AH169" s="171">
        <f t="shared" si="56"/>
        <v>0</v>
      </c>
      <c r="AJ169" s="175">
        <v>2042</v>
      </c>
      <c r="AK169" s="196">
        <f>HLOOKUP($S169,'Fixed - Other'!$A$61:$AE$64,3,FALSE)</f>
        <v>8796658.3619119078</v>
      </c>
      <c r="AL169" s="171">
        <f>IF($K$14="",$AK169,IF($K$14&gt;$AJ169,$AK169,VLOOKUP($C6,'Fixed - Other'!$A$69:$C$77,3,FALSE)*$AK169))</f>
        <v>5981727.6861000974</v>
      </c>
      <c r="AM169" s="171">
        <f>IF($K$15="",$AK169,IF($K$15&gt;$AJ169,$AK169,VLOOKUP($C6,'Fixed - Other'!$A$69:$C$77,3,FALSE)*$AK169))</f>
        <v>8796658.3619119078</v>
      </c>
      <c r="AN169" s="171">
        <f>IF($K$16="",$AK169,IF($K$16&gt;$AJ169,$AK169,VLOOKUP($C6,'Fixed - Other'!$A$69:$C$77,3,FALSE)*$AK169))</f>
        <v>8796658.3619119078</v>
      </c>
      <c r="AO169" s="171">
        <f>IF($K$17="",$AK169,IF($K$17&gt;$AJ169,$AK169,VLOOKUP($C6,'Fixed - Other'!$A$69:$C$77,3,FALSE)*$AK169))</f>
        <v>8796658.3619119078</v>
      </c>
      <c r="AP169" s="171">
        <f>IF($K$18="",$AK169,IF($K$18&gt;$AJ169,$AK169,VLOOKUP($C6,'Fixed - Other'!$A$69:$C$77,3,FALSE)*$AK169))</f>
        <v>8796658.3619119078</v>
      </c>
      <c r="AQ169" s="171">
        <f>IF($K$19="",$AK169,IF($K$19&gt;$AJ169,$AK169,VLOOKUP($C6,'Fixed - Other'!$A$69:$C$77,3,FALSE)*$AK169))</f>
        <v>8796658.3619119078</v>
      </c>
      <c r="AS169" s="175">
        <v>2042</v>
      </c>
      <c r="AT169" s="196">
        <f t="shared" si="57"/>
        <v>0</v>
      </c>
      <c r="AU169" s="171">
        <f t="shared" si="58"/>
        <v>0</v>
      </c>
      <c r="AV169" s="171">
        <f t="shared" si="59"/>
        <v>0</v>
      </c>
      <c r="AW169" s="171">
        <f t="shared" si="60"/>
        <v>0</v>
      </c>
      <c r="AX169" s="136">
        <f t="shared" si="61"/>
        <v>0</v>
      </c>
      <c r="AY169" s="171">
        <f t="shared" si="62"/>
        <v>0</v>
      </c>
      <c r="BA169" s="202"/>
      <c r="BB169" s="138"/>
      <c r="BC169" s="138"/>
      <c r="BD169" s="138"/>
      <c r="BE169" s="138"/>
      <c r="BF169" s="138"/>
      <c r="BG169" s="138"/>
      <c r="BI169" s="202"/>
      <c r="BJ169" s="138"/>
      <c r="BK169" s="138"/>
      <c r="BL169" s="138"/>
      <c r="BM169" s="138"/>
      <c r="BN169" s="138"/>
      <c r="BO169" s="138"/>
    </row>
    <row r="170" spans="1:67">
      <c r="A170" s="162"/>
      <c r="B170" s="162"/>
      <c r="C170" s="162"/>
      <c r="D170" s="162"/>
      <c r="E170" s="162"/>
      <c r="F170" s="162"/>
      <c r="G170" s="162"/>
      <c r="H170" s="175">
        <v>2043</v>
      </c>
      <c r="I170" s="171">
        <f t="shared" si="50"/>
        <v>0</v>
      </c>
      <c r="J170" s="171">
        <f t="shared" si="50"/>
        <v>0</v>
      </c>
      <c r="K170" s="171">
        <f t="shared" si="50"/>
        <v>0</v>
      </c>
      <c r="L170" s="171">
        <f t="shared" si="50"/>
        <v>0</v>
      </c>
      <c r="M170" s="171">
        <f t="shared" si="50"/>
        <v>0</v>
      </c>
      <c r="N170" s="171">
        <f t="shared" si="50"/>
        <v>0</v>
      </c>
      <c r="O170" s="162"/>
      <c r="P170" s="162"/>
      <c r="Q170" s="162"/>
      <c r="R170" s="162"/>
      <c r="S170" s="175">
        <v>2043</v>
      </c>
      <c r="T170" s="196">
        <f>HLOOKUP($S170,'Fixed - Other'!$A$61:$AE$64,2,FALSE)</f>
        <v>6785384.4616298759</v>
      </c>
      <c r="U170" s="171">
        <f>IF($K$14="",$T170,IF($K$14&gt;$S170,$T170,VLOOKUP($C6,'Fixed - Other'!$A$69:$C$77,3,FALSE)*$T170))</f>
        <v>4614061.4339083163</v>
      </c>
      <c r="V170" s="171">
        <f>IF($K$15="",$T170,IF($K$15&gt;$S170,$T170,VLOOKUP($C6,'Fixed - Other'!$A$69:$C$77,3,FALSE)*$T170))</f>
        <v>6785384.4616298759</v>
      </c>
      <c r="W170" s="171">
        <f>IF($K$16="",$T170,IF($K$16&gt;$S170,$T170,VLOOKUP($C6,'Fixed - Other'!$A$69:$C$77,3,FALSE)*$T170))</f>
        <v>6785384.4616298759</v>
      </c>
      <c r="X170" s="171">
        <f>IF($K$17="",$T170,IF($K$17&gt;$S170,$T170,VLOOKUP($C6,'Fixed - Other'!$A$69:$C$77,3,FALSE)*$T170))</f>
        <v>6785384.4616298759</v>
      </c>
      <c r="Y170" s="171">
        <f>IF($K$18="",$T170,IF($K$18&gt;$S170,$T170,VLOOKUP($C6,'Fixed - Other'!$A$69:$C$77,3,FALSE)*$T170))</f>
        <v>6785384.4616298759</v>
      </c>
      <c r="Z170" s="171">
        <f>IF($K$19="",$T170,IF($K$19&gt;$S170,$T170,VLOOKUP($C6,'Fixed - Other'!$A$69:$C$77,3,FALSE)*$T170))</f>
        <v>6785384.4616298759</v>
      </c>
      <c r="AB170" s="175">
        <v>2043</v>
      </c>
      <c r="AC170" s="196">
        <f t="shared" si="51"/>
        <v>0</v>
      </c>
      <c r="AD170" s="171">
        <f t="shared" si="52"/>
        <v>0</v>
      </c>
      <c r="AE170" s="171">
        <f t="shared" si="53"/>
        <v>0</v>
      </c>
      <c r="AF170" s="171">
        <f t="shared" si="54"/>
        <v>0</v>
      </c>
      <c r="AG170" s="136">
        <f t="shared" si="55"/>
        <v>0</v>
      </c>
      <c r="AH170" s="171">
        <f t="shared" si="56"/>
        <v>0</v>
      </c>
      <c r="AJ170" s="175">
        <v>2043</v>
      </c>
      <c r="AK170" s="196">
        <f>HLOOKUP($S170,'Fixed - Other'!$A$61:$AE$64,3,FALSE)</f>
        <v>8972591.5291501433</v>
      </c>
      <c r="AL170" s="171">
        <f>IF($K$14="",$AK170,IF($K$14&gt;$AJ170,$AK170,VLOOKUP($C6,'Fixed - Other'!$A$69:$C$77,3,FALSE)*$AK170))</f>
        <v>6101362.2398220981</v>
      </c>
      <c r="AM170" s="171">
        <f>IF($K$15="",$AK170,IF($K$15&gt;$AJ170,$AK170,VLOOKUP($C6,'Fixed - Other'!$A$69:$C$77,3,FALSE)*$AK170))</f>
        <v>8972591.5291501433</v>
      </c>
      <c r="AN170" s="171">
        <f>IF($K$16="",$AK170,IF($K$16&gt;$AJ170,$AK170,VLOOKUP($C6,'Fixed - Other'!$A$69:$C$77,3,FALSE)*$AK170))</f>
        <v>8972591.5291501433</v>
      </c>
      <c r="AO170" s="171">
        <f>IF($K$17="",$AK170,IF($K$17&gt;$AJ170,$AK170,VLOOKUP($C6,'Fixed - Other'!$A$69:$C$77,3,FALSE)*$AK170))</f>
        <v>8972591.5291501433</v>
      </c>
      <c r="AP170" s="171">
        <f>IF($K$18="",$AK170,IF($K$18&gt;$AJ170,$AK170,VLOOKUP($C6,'Fixed - Other'!$A$69:$C$77,3,FALSE)*$AK170))</f>
        <v>8972591.5291501433</v>
      </c>
      <c r="AQ170" s="171">
        <f>IF($K$19="",$AK170,IF($K$19&gt;$AJ170,$AK170,VLOOKUP($C6,'Fixed - Other'!$A$69:$C$77,3,FALSE)*$AK170))</f>
        <v>8972591.5291501433</v>
      </c>
      <c r="AS170" s="175">
        <v>2043</v>
      </c>
      <c r="AT170" s="196">
        <f t="shared" si="57"/>
        <v>0</v>
      </c>
      <c r="AU170" s="171">
        <f t="shared" si="58"/>
        <v>0</v>
      </c>
      <c r="AV170" s="171">
        <f t="shared" si="59"/>
        <v>0</v>
      </c>
      <c r="AW170" s="171">
        <f t="shared" si="60"/>
        <v>0</v>
      </c>
      <c r="AX170" s="136">
        <f t="shared" si="61"/>
        <v>0</v>
      </c>
      <c r="AY170" s="171">
        <f t="shared" si="62"/>
        <v>0</v>
      </c>
      <c r="BA170" s="202"/>
      <c r="BB170" s="138"/>
      <c r="BC170" s="138"/>
      <c r="BD170" s="138"/>
      <c r="BE170" s="138"/>
      <c r="BF170" s="138"/>
      <c r="BG170" s="138"/>
      <c r="BI170" s="202"/>
      <c r="BJ170" s="138"/>
      <c r="BK170" s="138"/>
      <c r="BL170" s="138"/>
      <c r="BM170" s="138"/>
      <c r="BN170" s="138"/>
      <c r="BO170" s="138"/>
    </row>
    <row r="171" spans="1:67">
      <c r="A171" s="162"/>
      <c r="B171" s="162"/>
      <c r="C171" s="162"/>
      <c r="D171" s="162"/>
      <c r="E171" s="162"/>
      <c r="F171" s="162"/>
      <c r="G171" s="162"/>
      <c r="H171" s="175">
        <v>2044</v>
      </c>
      <c r="I171" s="171">
        <f t="shared" si="50"/>
        <v>0</v>
      </c>
      <c r="J171" s="171">
        <f t="shared" si="50"/>
        <v>0</v>
      </c>
      <c r="K171" s="171">
        <f t="shared" si="50"/>
        <v>0</v>
      </c>
      <c r="L171" s="171">
        <f t="shared" si="50"/>
        <v>0</v>
      </c>
      <c r="M171" s="171">
        <f t="shared" si="50"/>
        <v>0</v>
      </c>
      <c r="N171" s="171">
        <f t="shared" si="50"/>
        <v>0</v>
      </c>
      <c r="O171" s="162"/>
      <c r="P171" s="162"/>
      <c r="Q171" s="162"/>
      <c r="R171" s="162"/>
      <c r="S171" s="175">
        <v>2044</v>
      </c>
      <c r="T171" s="196">
        <f>HLOOKUP($S171,'Fixed - Other'!$A$61:$AE$64,2,FALSE)</f>
        <v>6921092.1508624768</v>
      </c>
      <c r="U171" s="171">
        <f>IF($K$14="",$T171,IF($K$14&gt;$S171,$T171,VLOOKUP($C6,'Fixed - Other'!$A$69:$C$77,3,FALSE)*$T171))</f>
        <v>4706342.6625864841</v>
      </c>
      <c r="V171" s="171">
        <f>IF($K$15="",$T171,IF($K$15&gt;$S171,$T171,VLOOKUP($C6,'Fixed - Other'!$A$69:$C$77,3,FALSE)*$T171))</f>
        <v>6921092.1508624768</v>
      </c>
      <c r="W171" s="171">
        <f>IF($K$16="",$T171,IF($K$16&gt;$S171,$T171,VLOOKUP($C6,'Fixed - Other'!$A$69:$C$77,3,FALSE)*$T171))</f>
        <v>6921092.1508624768</v>
      </c>
      <c r="X171" s="171">
        <f>IF($K$17="",$T171,IF($K$17&gt;$S171,$T171,VLOOKUP($C6,'Fixed - Other'!$A$69:$C$77,3,FALSE)*$T171))</f>
        <v>6921092.1508624768</v>
      </c>
      <c r="Y171" s="171">
        <f>IF($K$18="",$T171,IF($K$18&gt;$S171,$T171,VLOOKUP($C6,'Fixed - Other'!$A$69:$C$77,3,FALSE)*$T171))</f>
        <v>6921092.1508624768</v>
      </c>
      <c r="Z171" s="171">
        <f>IF($K$19="",$T171,IF($K$19&gt;$S171,$T171,VLOOKUP($C6,'Fixed - Other'!$A$69:$C$77,3,FALSE)*$T171))</f>
        <v>6921092.1508624768</v>
      </c>
      <c r="AB171" s="175">
        <v>2044</v>
      </c>
      <c r="AC171" s="196">
        <f t="shared" si="51"/>
        <v>0</v>
      </c>
      <c r="AD171" s="171">
        <f t="shared" si="52"/>
        <v>0</v>
      </c>
      <c r="AE171" s="171">
        <f t="shared" si="53"/>
        <v>0</v>
      </c>
      <c r="AF171" s="171">
        <f t="shared" si="54"/>
        <v>0</v>
      </c>
      <c r="AG171" s="136">
        <f t="shared" si="55"/>
        <v>0</v>
      </c>
      <c r="AH171" s="171">
        <f t="shared" si="56"/>
        <v>0</v>
      </c>
      <c r="AJ171" s="175">
        <v>2044</v>
      </c>
      <c r="AK171" s="196">
        <f>HLOOKUP($S171,'Fixed - Other'!$A$61:$AE$64,3,FALSE)</f>
        <v>9152043.3597331513</v>
      </c>
      <c r="AL171" s="171">
        <f>IF($K$14="",$AK171,IF($K$14&gt;$AJ171,$AK171,VLOOKUP($C6,'Fixed - Other'!$A$69:$C$77,3,FALSE)*$AK171))</f>
        <v>6223389.4846185436</v>
      </c>
      <c r="AM171" s="171">
        <f>IF($K$15="",$AK171,IF($K$15&gt;$AJ171,$AK171,VLOOKUP($C6,'Fixed - Other'!$A$69:$C$77,3,FALSE)*$AK171))</f>
        <v>9152043.3597331513</v>
      </c>
      <c r="AN171" s="171">
        <f>IF($K$16="",$AK171,IF($K$16&gt;$AJ171,$AK171,VLOOKUP($C6,'Fixed - Other'!$A$69:$C$77,3,FALSE)*$AK171))</f>
        <v>9152043.3597331513</v>
      </c>
      <c r="AO171" s="171">
        <f>IF($K$17="",$AK171,IF($K$17&gt;$AJ171,$AK171,VLOOKUP($C6,'Fixed - Other'!$A$69:$C$77,3,FALSE)*$AK171))</f>
        <v>9152043.3597331513</v>
      </c>
      <c r="AP171" s="171">
        <f>IF($K$18="",$AK171,IF($K$18&gt;$AJ171,$AK171,VLOOKUP($C6,'Fixed - Other'!$A$69:$C$77,3,FALSE)*$AK171))</f>
        <v>9152043.3597331513</v>
      </c>
      <c r="AQ171" s="171">
        <f>IF($K$19="",$AK171,IF($K$19&gt;$AJ171,$AK171,VLOOKUP($C6,'Fixed - Other'!$A$69:$C$77,3,FALSE)*$AK171))</f>
        <v>9152043.3597331513</v>
      </c>
      <c r="AS171" s="175">
        <v>2044</v>
      </c>
      <c r="AT171" s="196">
        <f t="shared" si="57"/>
        <v>0</v>
      </c>
      <c r="AU171" s="171">
        <f t="shared" si="58"/>
        <v>0</v>
      </c>
      <c r="AV171" s="171">
        <f t="shared" si="59"/>
        <v>0</v>
      </c>
      <c r="AW171" s="171">
        <f t="shared" si="60"/>
        <v>0</v>
      </c>
      <c r="AX171" s="136">
        <f t="shared" si="61"/>
        <v>0</v>
      </c>
      <c r="AY171" s="171">
        <f t="shared" si="62"/>
        <v>0</v>
      </c>
      <c r="BA171" s="202"/>
      <c r="BB171" s="138"/>
      <c r="BC171" s="138"/>
      <c r="BD171" s="138"/>
      <c r="BE171" s="138"/>
      <c r="BF171" s="138"/>
      <c r="BG171" s="138"/>
      <c r="BI171" s="202"/>
      <c r="BJ171" s="138"/>
      <c r="BK171" s="138"/>
      <c r="BL171" s="138"/>
      <c r="BM171" s="138"/>
      <c r="BN171" s="138"/>
      <c r="BO171" s="138"/>
    </row>
    <row r="172" spans="1:67">
      <c r="A172" s="162"/>
      <c r="B172" s="162"/>
      <c r="C172" s="162"/>
      <c r="D172" s="162"/>
      <c r="E172" s="162"/>
      <c r="F172" s="162"/>
      <c r="G172" s="162"/>
      <c r="H172" s="176">
        <v>2045</v>
      </c>
      <c r="I172" s="172">
        <f t="shared" si="50"/>
        <v>0</v>
      </c>
      <c r="J172" s="172">
        <f t="shared" si="50"/>
        <v>0</v>
      </c>
      <c r="K172" s="172">
        <f t="shared" si="50"/>
        <v>0</v>
      </c>
      <c r="L172" s="172">
        <f t="shared" si="50"/>
        <v>0</v>
      </c>
      <c r="M172" s="172">
        <f t="shared" si="50"/>
        <v>0</v>
      </c>
      <c r="N172" s="172">
        <f t="shared" si="50"/>
        <v>0</v>
      </c>
      <c r="O172" s="162"/>
      <c r="P172" s="162"/>
      <c r="Q172" s="162"/>
      <c r="R172" s="162"/>
      <c r="S172" s="176">
        <v>2045</v>
      </c>
      <c r="T172" s="197">
        <f>HLOOKUP($S172,'Fixed - Other'!$A$61:$AE$64,2,FALSE)</f>
        <v>7059513.9938797234</v>
      </c>
      <c r="U172" s="172">
        <f>IF($K$14="",$T172,IF($K$14&gt;$S172,$T172,VLOOKUP($C6,'Fixed - Other'!$A$69:$C$77,3,FALSE)*$T172))</f>
        <v>4800469.5158382123</v>
      </c>
      <c r="V172" s="172">
        <f>IF($K$15="",$T172,IF($K$15&gt;$S172,$T172,VLOOKUP($C6,'Fixed - Other'!$A$69:$C$77,3,FALSE)*$T172))</f>
        <v>7059513.9938797234</v>
      </c>
      <c r="W172" s="172">
        <f>IF($K$16="",$T172,IF($K$16&gt;$S172,$T172,VLOOKUP($C6,'Fixed - Other'!$A$69:$C$77,3,FALSE)*$T172))</f>
        <v>7059513.9938797234</v>
      </c>
      <c r="X172" s="172">
        <f>IF($K$17="",$T172,IF($K$17&gt;$S172,$T172,VLOOKUP($C6,'Fixed - Other'!$A$69:$C$77,3,FALSE)*$T172))</f>
        <v>7059513.9938797234</v>
      </c>
      <c r="Y172" s="172">
        <f>IF($K$18="",$T172,IF($K$18&gt;$S172,$T172,VLOOKUP($C6,'Fixed - Other'!$A$69:$C$77,3,FALSE)*$T172))</f>
        <v>7059513.9938797234</v>
      </c>
      <c r="Z172" s="172">
        <f>IF($K$19="",$T172,IF($K$19&gt;$S172,$T172,VLOOKUP($C6,'Fixed - Other'!$A$69:$C$77,3,FALSE)*$T172))</f>
        <v>7059513.9938797234</v>
      </c>
      <c r="AB172" s="176">
        <v>2045</v>
      </c>
      <c r="AC172" s="197">
        <f t="shared" si="51"/>
        <v>0</v>
      </c>
      <c r="AD172" s="172">
        <f t="shared" si="52"/>
        <v>0</v>
      </c>
      <c r="AE172" s="172">
        <f t="shared" si="53"/>
        <v>0</v>
      </c>
      <c r="AF172" s="172">
        <f t="shared" si="54"/>
        <v>0</v>
      </c>
      <c r="AG172" s="137">
        <f t="shared" si="55"/>
        <v>0</v>
      </c>
      <c r="AH172" s="172">
        <f t="shared" si="56"/>
        <v>0</v>
      </c>
      <c r="AJ172" s="176">
        <v>2045</v>
      </c>
      <c r="AK172" s="197">
        <f>HLOOKUP($S172,'Fixed - Other'!$A$61:$AE$64,3,FALSE)</f>
        <v>9335084.2269278094</v>
      </c>
      <c r="AL172" s="172">
        <f>IF($K$14="",$AK172,IF($K$14&gt;$AJ172,$AK172,VLOOKUP($C6,'Fixed - Other'!$A$69:$C$77,3,FALSE)*$AK172))</f>
        <v>6347857.2743109111</v>
      </c>
      <c r="AM172" s="172">
        <f>IF($K$15="",$AK172,IF($K$15&gt;$AJ172,$AK172,VLOOKUP($C6,'Fixed - Other'!$A$69:$C$77,3,FALSE)*$AK172))</f>
        <v>9335084.2269278094</v>
      </c>
      <c r="AN172" s="172">
        <f>IF($K$16="",$AK172,IF($K$16&gt;$AJ172,$AK172,VLOOKUP($C6,'Fixed - Other'!$A$69:$C$77,3,FALSE)*$AK172))</f>
        <v>9335084.2269278094</v>
      </c>
      <c r="AO172" s="172">
        <f>IF($K$17="",$AK172,IF($K$17&gt;$AJ172,$AK172,VLOOKUP($C6,'Fixed - Other'!$A$69:$C$77,3,FALSE)*$AK172))</f>
        <v>9335084.2269278094</v>
      </c>
      <c r="AP172" s="172">
        <f>IF($K$18="",$AK172,IF($K$18&gt;$AJ172,$AK172,VLOOKUP($C6,'Fixed - Other'!$A$69:$C$77,3,FALSE)*$AK172))</f>
        <v>9335084.2269278094</v>
      </c>
      <c r="AQ172" s="172">
        <f>IF($K$19="",$AK172,IF($K$19&gt;$AJ172,$AK172,VLOOKUP($C6,'Fixed - Other'!$A$69:$C$77,3,FALSE)*$AK172))</f>
        <v>9335084.2269278094</v>
      </c>
      <c r="AS172" s="176">
        <v>2045</v>
      </c>
      <c r="AT172" s="197">
        <f t="shared" si="57"/>
        <v>0</v>
      </c>
      <c r="AU172" s="172">
        <f t="shared" si="58"/>
        <v>0</v>
      </c>
      <c r="AV172" s="172">
        <f t="shared" si="59"/>
        <v>0</v>
      </c>
      <c r="AW172" s="172">
        <f t="shared" si="60"/>
        <v>0</v>
      </c>
      <c r="AX172" s="137">
        <f t="shared" si="61"/>
        <v>0</v>
      </c>
      <c r="AY172" s="172">
        <f t="shared" si="62"/>
        <v>0</v>
      </c>
      <c r="BA172" s="202"/>
      <c r="BB172" s="138"/>
      <c r="BC172" s="138"/>
      <c r="BD172" s="138"/>
      <c r="BE172" s="138"/>
      <c r="BF172" s="138"/>
      <c r="BG172" s="138"/>
      <c r="BI172" s="202"/>
      <c r="BJ172" s="138"/>
      <c r="BK172" s="138"/>
      <c r="BL172" s="138"/>
      <c r="BM172" s="138"/>
      <c r="BN172" s="138"/>
      <c r="BO172" s="138"/>
    </row>
    <row r="173" spans="1:67">
      <c r="A173" s="162"/>
      <c r="B173" s="162"/>
      <c r="C173" s="162"/>
      <c r="D173" s="162"/>
      <c r="E173" s="162"/>
      <c r="F173" s="162"/>
      <c r="G173" s="162"/>
      <c r="H173" s="188" t="s">
        <v>26</v>
      </c>
      <c r="I173" s="187">
        <f t="shared" ref="I173:N173" si="63">SUM(I144:I172)</f>
        <v>88110107.416229531</v>
      </c>
      <c r="J173" s="187">
        <f t="shared" si="63"/>
        <v>0</v>
      </c>
      <c r="K173" s="187">
        <f t="shared" si="63"/>
        <v>0</v>
      </c>
      <c r="L173" s="187">
        <f t="shared" si="63"/>
        <v>0</v>
      </c>
      <c r="M173" s="187">
        <f t="shared" si="63"/>
        <v>0</v>
      </c>
      <c r="N173" s="187">
        <f t="shared" si="63"/>
        <v>0</v>
      </c>
      <c r="O173" s="162"/>
      <c r="P173" s="162"/>
      <c r="Q173" s="162"/>
      <c r="R173" s="162"/>
    </row>
    <row r="174" spans="1:67">
      <c r="A174" s="162"/>
      <c r="B174" s="162"/>
      <c r="C174" s="162"/>
      <c r="D174" s="162"/>
      <c r="E174" s="162"/>
      <c r="F174" s="162"/>
      <c r="G174" s="162"/>
      <c r="H174" s="194"/>
      <c r="I174" s="193"/>
      <c r="J174" s="193"/>
      <c r="K174" s="193"/>
      <c r="L174" s="193"/>
      <c r="M174" s="193"/>
      <c r="N174" s="193"/>
      <c r="O174" s="162"/>
      <c r="P174" s="162"/>
      <c r="Q174" s="162"/>
      <c r="R174" s="162"/>
    </row>
    <row r="175" spans="1:67">
      <c r="A175" s="162"/>
      <c r="B175" s="167" t="s">
        <v>366</v>
      </c>
      <c r="D175" s="167"/>
      <c r="E175" s="167"/>
      <c r="F175" s="167"/>
      <c r="G175" s="167"/>
      <c r="H175" s="162"/>
      <c r="I175" s="162"/>
      <c r="J175" s="162"/>
      <c r="K175" s="162"/>
      <c r="L175" s="162"/>
      <c r="M175" s="162"/>
      <c r="N175" s="162"/>
      <c r="O175" s="162"/>
      <c r="P175" s="162"/>
      <c r="Q175" s="162"/>
      <c r="R175" s="162"/>
    </row>
    <row r="176" spans="1:67">
      <c r="A176" s="162"/>
      <c r="B176" s="162"/>
      <c r="C176" s="162"/>
      <c r="D176" s="162"/>
      <c r="E176" s="162"/>
      <c r="F176" s="162"/>
      <c r="G176" s="162"/>
      <c r="H176" s="162"/>
      <c r="I176" s="162"/>
      <c r="J176" s="162"/>
      <c r="K176" s="162"/>
      <c r="L176" s="162"/>
      <c r="M176" s="162"/>
      <c r="N176" s="162"/>
      <c r="O176" s="162"/>
      <c r="P176" s="162"/>
      <c r="Q176" s="162"/>
      <c r="R176" s="162"/>
      <c r="S176" s="179" t="s">
        <v>117</v>
      </c>
      <c r="AB176" s="179" t="s">
        <v>122</v>
      </c>
      <c r="AJ176" s="179" t="s">
        <v>120</v>
      </c>
      <c r="AS176" s="179" t="s">
        <v>121</v>
      </c>
      <c r="BA176" s="179" t="s">
        <v>391</v>
      </c>
      <c r="BI176" s="179"/>
    </row>
    <row r="177" spans="1:59">
      <c r="A177" s="162"/>
      <c r="B177" s="162"/>
      <c r="C177" s="162"/>
      <c r="D177" s="162"/>
      <c r="E177" s="162"/>
      <c r="F177" s="162"/>
      <c r="G177" s="162"/>
      <c r="H177" s="162"/>
      <c r="I177" s="162"/>
      <c r="J177" s="162"/>
      <c r="K177" s="162"/>
      <c r="L177" s="162"/>
      <c r="M177" s="162"/>
      <c r="N177" s="162"/>
      <c r="O177" s="162"/>
      <c r="P177" s="162"/>
      <c r="Q177" s="162"/>
      <c r="R177" s="162"/>
    </row>
    <row r="178" spans="1:59">
      <c r="A178" s="162"/>
      <c r="B178" s="162"/>
      <c r="C178" s="162"/>
      <c r="D178" s="162"/>
      <c r="E178" s="162"/>
      <c r="F178" s="162"/>
      <c r="G178" s="162"/>
      <c r="H178" s="163" t="s">
        <v>33</v>
      </c>
      <c r="I178" s="163">
        <f t="shared" ref="I178:N178" si="64">I143</f>
        <v>6</v>
      </c>
      <c r="J178" s="163" t="str">
        <f t="shared" si="64"/>
        <v>6A</v>
      </c>
      <c r="K178" s="163" t="str">
        <f t="shared" si="64"/>
        <v>6B</v>
      </c>
      <c r="L178" s="163" t="str">
        <f t="shared" si="64"/>
        <v>6C</v>
      </c>
      <c r="M178" s="163" t="str">
        <f t="shared" si="64"/>
        <v>6D</v>
      </c>
      <c r="N178" s="163" t="str">
        <f t="shared" si="64"/>
        <v>6E</v>
      </c>
      <c r="O178" s="162"/>
      <c r="P178" s="162"/>
      <c r="Q178" s="162"/>
      <c r="R178" s="162"/>
      <c r="S178" s="200" t="s">
        <v>33</v>
      </c>
      <c r="T178" s="163" t="s">
        <v>27</v>
      </c>
      <c r="U178" s="163">
        <f t="shared" ref="U178:Z178" si="65">U143</f>
        <v>6</v>
      </c>
      <c r="V178" s="163" t="str">
        <f t="shared" si="65"/>
        <v>6A</v>
      </c>
      <c r="W178" s="163" t="str">
        <f t="shared" si="65"/>
        <v>6B</v>
      </c>
      <c r="X178" s="163" t="str">
        <f t="shared" si="65"/>
        <v>6C</v>
      </c>
      <c r="Y178" s="163" t="str">
        <f t="shared" si="65"/>
        <v>6D</v>
      </c>
      <c r="Z178" s="163" t="str">
        <f t="shared" si="65"/>
        <v>6E</v>
      </c>
      <c r="AB178" s="163" t="s">
        <v>33</v>
      </c>
      <c r="AC178" s="163">
        <f>U178</f>
        <v>6</v>
      </c>
      <c r="AD178" s="163" t="str">
        <f t="shared" ref="AD178:AH178" si="66">V178</f>
        <v>6A</v>
      </c>
      <c r="AE178" s="163" t="str">
        <f t="shared" si="66"/>
        <v>6B</v>
      </c>
      <c r="AF178" s="163" t="str">
        <f t="shared" si="66"/>
        <v>6C</v>
      </c>
      <c r="AG178" s="200" t="str">
        <f t="shared" si="66"/>
        <v>6D</v>
      </c>
      <c r="AH178" s="163" t="str">
        <f t="shared" si="66"/>
        <v>6E</v>
      </c>
      <c r="AJ178" s="200" t="s">
        <v>33</v>
      </c>
      <c r="AK178" s="163" t="s">
        <v>27</v>
      </c>
      <c r="AL178" s="163">
        <f t="shared" ref="AL178:AQ178" si="67">AL143</f>
        <v>6</v>
      </c>
      <c r="AM178" s="163" t="str">
        <f t="shared" si="67"/>
        <v>6A</v>
      </c>
      <c r="AN178" s="163" t="str">
        <f t="shared" si="67"/>
        <v>6B</v>
      </c>
      <c r="AO178" s="163" t="str">
        <f t="shared" si="67"/>
        <v>6C</v>
      </c>
      <c r="AP178" s="163" t="str">
        <f t="shared" si="67"/>
        <v>6D</v>
      </c>
      <c r="AQ178" s="163" t="str">
        <f t="shared" si="67"/>
        <v>6E</v>
      </c>
      <c r="AS178" s="163" t="s">
        <v>33</v>
      </c>
      <c r="AT178" s="163">
        <f>AL178</f>
        <v>6</v>
      </c>
      <c r="AU178" s="163" t="str">
        <f t="shared" ref="AU178:AY178" si="68">AM178</f>
        <v>6A</v>
      </c>
      <c r="AV178" s="163" t="str">
        <f t="shared" si="68"/>
        <v>6B</v>
      </c>
      <c r="AW178" s="163" t="str">
        <f t="shared" si="68"/>
        <v>6C</v>
      </c>
      <c r="AX178" s="200" t="str">
        <f t="shared" si="68"/>
        <v>6D</v>
      </c>
      <c r="AY178" s="163" t="str">
        <f t="shared" si="68"/>
        <v>6E</v>
      </c>
      <c r="BA178" s="163" t="s">
        <v>33</v>
      </c>
      <c r="BB178" s="163">
        <f t="shared" ref="BB178:BG178" si="69">AT178</f>
        <v>6</v>
      </c>
      <c r="BC178" s="163" t="str">
        <f t="shared" si="69"/>
        <v>6A</v>
      </c>
      <c r="BD178" s="163" t="str">
        <f t="shared" si="69"/>
        <v>6B</v>
      </c>
      <c r="BE178" s="163" t="str">
        <f t="shared" si="69"/>
        <v>6C</v>
      </c>
      <c r="BF178" s="163" t="str">
        <f t="shared" si="69"/>
        <v>6D</v>
      </c>
      <c r="BG178" s="163" t="str">
        <f t="shared" si="69"/>
        <v>6E</v>
      </c>
    </row>
    <row r="179" spans="1:59">
      <c r="A179" s="162"/>
      <c r="B179" s="162"/>
      <c r="C179" s="162"/>
      <c r="D179" s="162"/>
      <c r="E179" s="162"/>
      <c r="F179" s="162"/>
      <c r="G179" s="162"/>
      <c r="H179" s="174">
        <v>2017</v>
      </c>
      <c r="I179" s="171">
        <f>AC179+AT179+BB179</f>
        <v>2076817</v>
      </c>
      <c r="J179" s="171">
        <f t="shared" ref="J179:N207" si="70">AD179+AU179+BC179</f>
        <v>0</v>
      </c>
      <c r="K179" s="171">
        <f t="shared" si="70"/>
        <v>0</v>
      </c>
      <c r="L179" s="171">
        <f t="shared" si="70"/>
        <v>0</v>
      </c>
      <c r="M179" s="171">
        <f t="shared" si="70"/>
        <v>0</v>
      </c>
      <c r="N179" s="171">
        <f t="shared" si="70"/>
        <v>0</v>
      </c>
      <c r="O179" s="162"/>
      <c r="P179" s="162"/>
      <c r="Q179" s="162"/>
      <c r="R179" s="162"/>
      <c r="S179" s="174">
        <v>2017</v>
      </c>
      <c r="T179" s="133">
        <f>HLOOKUP($S179,Variable!$B$15:$AE$16,2,FALSE)</f>
        <v>0.26626186681271974</v>
      </c>
      <c r="U179" s="190">
        <f t="shared" ref="U179:U207" si="71">IF($M$14="",0,IF($M$14&gt;$S179,$L$6,IF($I$14&gt;=$S179,$N$6,0)))</f>
        <v>3899952</v>
      </c>
      <c r="V179" s="190">
        <f t="shared" ref="V179:V207" si="72">IF($M$15="",0,IF($M$15&gt;$S179,$L$6,IF($I$15&gt;=$S179,$N$6,0)))</f>
        <v>0</v>
      </c>
      <c r="W179" s="190">
        <f t="shared" ref="W179:W207" si="73">IF($M$16="",0,IF($M$16&gt;$S179,$L$6,IF($I$16&gt;=$S179,$N$6,0)))</f>
        <v>0</v>
      </c>
      <c r="X179" s="190">
        <f t="shared" ref="X179:X207" si="74">IF($M$17="",0,IF($M$17&gt;$S179,$L$6,IF($I$17&gt;=$S179,$N$6,0)))</f>
        <v>0</v>
      </c>
      <c r="Y179" s="190">
        <f t="shared" ref="Y179:Y207" si="75">IF($M$18="",0,IF($M$18&gt;$S179,$L$6,IF($I$18&gt;=$S179,$N$6,0)))</f>
        <v>0</v>
      </c>
      <c r="Z179" s="190">
        <f t="shared" ref="Z179:Z207" si="76">IF($M$19="",0,IF($M$19&gt;$S179,$L$6,IF($I$19&gt;=$S179,$N$6,0)))</f>
        <v>0</v>
      </c>
      <c r="AB179" s="174">
        <v>2017</v>
      </c>
      <c r="AC179" s="171">
        <f>$T179*U179</f>
        <v>1038408.5</v>
      </c>
      <c r="AD179" s="171">
        <f t="shared" ref="AD179:AH207" si="77">$T179*V179</f>
        <v>0</v>
      </c>
      <c r="AE179" s="171">
        <f t="shared" si="77"/>
        <v>0</v>
      </c>
      <c r="AF179" s="171">
        <f t="shared" si="77"/>
        <v>0</v>
      </c>
      <c r="AG179" s="136">
        <f t="shared" si="77"/>
        <v>0</v>
      </c>
      <c r="AH179" s="171">
        <f t="shared" si="77"/>
        <v>0</v>
      </c>
      <c r="AJ179" s="174">
        <v>2017</v>
      </c>
      <c r="AK179" s="133">
        <f>HLOOKUP($S179,Variable!$B$15:$AE$16,2,FALSE)</f>
        <v>0.26626186681271974</v>
      </c>
      <c r="AL179" s="190">
        <f t="shared" ref="AL179:AL207" si="78">IF($N$14="",0,IF($N$14&gt;$AJ179,$M$6,IF($J$14&gt;=$AJ179,$O$6,0)))</f>
        <v>3899952</v>
      </c>
      <c r="AM179" s="190">
        <f t="shared" ref="AM179:AM207" si="79">IF($N$15="",0,IF($N$15&gt;$AJ179,$M$6,IF($J$15&gt;=$AJ179,$O$6,0)))</f>
        <v>0</v>
      </c>
      <c r="AN179" s="190">
        <f t="shared" ref="AN179:AN207" si="80">IF($N$16="",0,IF($N$16&gt;$AJ179,$M$6,IF($J$16&gt;=$AJ179,$O$6,0)))</f>
        <v>0</v>
      </c>
      <c r="AO179" s="190">
        <f t="shared" ref="AO179:AO207" si="81">IF($N$17="",0,IF($N$17&gt;$AJ179,$M$6,IF($J$17&gt;=$AJ179,$O$6,0)))</f>
        <v>0</v>
      </c>
      <c r="AP179" s="190">
        <f t="shared" ref="AP179:AP207" si="82">IF($N$18="",0,IF($N$18&gt;$AJ179,$M$6,IF($J$18&gt;=$AJ179,$O$6,0)))</f>
        <v>0</v>
      </c>
      <c r="AQ179" s="190">
        <f t="shared" ref="AQ179:AQ207" si="83">IF($N$19="",0,IF($N$19&gt;$AJ179,$M$6,IF($J$19&gt;=$AJ179,$O$6,0)))</f>
        <v>0</v>
      </c>
      <c r="AS179" s="174">
        <v>2017</v>
      </c>
      <c r="AT179" s="171">
        <f>$AK179*AL179</f>
        <v>1038408.5</v>
      </c>
      <c r="AU179" s="171">
        <f t="shared" ref="AU179:AY207" si="84">$AK179*AM179</f>
        <v>0</v>
      </c>
      <c r="AV179" s="171">
        <f t="shared" si="84"/>
        <v>0</v>
      </c>
      <c r="AW179" s="171">
        <f t="shared" si="84"/>
        <v>0</v>
      </c>
      <c r="AX179" s="136">
        <f t="shared" si="84"/>
        <v>0</v>
      </c>
      <c r="AY179" s="171">
        <f t="shared" si="84"/>
        <v>0</v>
      </c>
      <c r="BA179" s="144">
        <v>2017</v>
      </c>
      <c r="BB179" s="171">
        <f>IF($D$14&lt;&gt;"Yes",0,IF($BA179&lt;$E$14,0,IF($BA179&gt;$J$14,0,VLOOKUP($H$14,Variable!$B$21:$AE$64,'Scenario 6'!$BA179-2015,FALSE))))</f>
        <v>0</v>
      </c>
      <c r="BC179" s="171">
        <f>IF($D$15&lt;&gt;"Yes",0,IF($BA179&lt;$E$15,0,IF($BA179&gt;$J$15,0,VLOOKUP($H$15,Variable!$B$21:$AE$64,'Scenario 6'!$BA179-2015,FALSE))))</f>
        <v>0</v>
      </c>
      <c r="BD179" s="171">
        <f>IF($D$16&lt;&gt;"Yes",0,IF($BA179&lt;$E$16,0,IF($BA179&gt;$J$16,0,VLOOKUP($H$16,Variable!$B$21:$AE$64,'Scenario 6'!$BA179-2015,FALSE))))</f>
        <v>0</v>
      </c>
      <c r="BE179" s="171">
        <f>IF($D$17&lt;&gt;"Yes",0,IF($BA179&lt;$E$17,0,IF($BA179&gt;$J$17,0,VLOOKUP($H$17,Variable!$B$21:$AE$64,'Scenario 6'!$BA179-2015,FALSE))))</f>
        <v>0</v>
      </c>
      <c r="BF179" s="171">
        <f>IF($D$18&lt;&gt;"Yes",0,IF($BA179&lt;$E$18,0,IF($BA179&gt;$J$18,0,VLOOKUP($H$18,Variable!$B$21:$AE$64,'Scenario 6'!$BA179-2015,FALSE))))</f>
        <v>0</v>
      </c>
      <c r="BG179" s="171">
        <f>IF($D$19&lt;&gt;"Yes",0,IF($BA179&lt;$E$19,0,IF($BA179&gt;$J$19,0,VLOOKUP($H$19,Variable!$B$21:$AE$64,'Scenario 6'!$BA179-2015,FALSE))))</f>
        <v>0</v>
      </c>
    </row>
    <row r="180" spans="1:59">
      <c r="A180" s="162"/>
      <c r="B180" s="162"/>
      <c r="C180" s="162"/>
      <c r="D180" s="162"/>
      <c r="E180" s="162"/>
      <c r="F180" s="162"/>
      <c r="G180" s="162"/>
      <c r="H180" s="175">
        <v>2018</v>
      </c>
      <c r="I180" s="171">
        <f t="shared" ref="I180:I207" si="85">AC180+AT180+BB180</f>
        <v>649840.53928571416</v>
      </c>
      <c r="J180" s="171">
        <f t="shared" si="70"/>
        <v>0</v>
      </c>
      <c r="K180" s="171">
        <f t="shared" si="70"/>
        <v>0</v>
      </c>
      <c r="L180" s="171">
        <f t="shared" si="70"/>
        <v>0</v>
      </c>
      <c r="M180" s="171">
        <f t="shared" si="70"/>
        <v>0</v>
      </c>
      <c r="N180" s="171">
        <f t="shared" si="70"/>
        <v>0</v>
      </c>
      <c r="O180" s="162"/>
      <c r="P180" s="162"/>
      <c r="Q180" s="162"/>
      <c r="R180" s="162"/>
      <c r="S180" s="175">
        <v>2018</v>
      </c>
      <c r="T180" s="133">
        <f>HLOOKUP($S180,Variable!$B$15:$AE$16,2,FALSE)</f>
        <v>0.27937600257644196</v>
      </c>
      <c r="U180" s="190">
        <f t="shared" si="71"/>
        <v>1903547.9999999998</v>
      </c>
      <c r="V180" s="190">
        <f t="shared" si="72"/>
        <v>0</v>
      </c>
      <c r="W180" s="190">
        <f t="shared" si="73"/>
        <v>0</v>
      </c>
      <c r="X180" s="190">
        <f t="shared" si="74"/>
        <v>0</v>
      </c>
      <c r="Y180" s="190">
        <f t="shared" si="75"/>
        <v>0</v>
      </c>
      <c r="Z180" s="190">
        <f t="shared" si="76"/>
        <v>0</v>
      </c>
      <c r="AB180" s="175">
        <v>2018</v>
      </c>
      <c r="AC180" s="171">
        <f t="shared" ref="AC180:AC207" si="86">$T180*U180</f>
        <v>531805.63095238083</v>
      </c>
      <c r="AD180" s="171">
        <f t="shared" si="77"/>
        <v>0</v>
      </c>
      <c r="AE180" s="171">
        <f t="shared" si="77"/>
        <v>0</v>
      </c>
      <c r="AF180" s="171">
        <f t="shared" si="77"/>
        <v>0</v>
      </c>
      <c r="AG180" s="136">
        <f t="shared" si="77"/>
        <v>0</v>
      </c>
      <c r="AH180" s="171">
        <f t="shared" si="77"/>
        <v>0</v>
      </c>
      <c r="AJ180" s="175">
        <v>2018</v>
      </c>
      <c r="AK180" s="133">
        <f>HLOOKUP($S180,Variable!$B$15:$AE$16,2,FALSE)</f>
        <v>0.27937600257644196</v>
      </c>
      <c r="AL180" s="190">
        <f t="shared" si="78"/>
        <v>422494.8</v>
      </c>
      <c r="AM180" s="190">
        <f t="shared" si="79"/>
        <v>0</v>
      </c>
      <c r="AN180" s="190">
        <f t="shared" si="80"/>
        <v>0</v>
      </c>
      <c r="AO180" s="190">
        <f t="shared" si="81"/>
        <v>0</v>
      </c>
      <c r="AP180" s="190">
        <f t="shared" si="82"/>
        <v>0</v>
      </c>
      <c r="AQ180" s="190">
        <f t="shared" si="83"/>
        <v>0</v>
      </c>
      <c r="AS180" s="175">
        <v>2018</v>
      </c>
      <c r="AT180" s="171">
        <f t="shared" ref="AT180:AT207" si="87">$AK180*AL180</f>
        <v>118034.90833333333</v>
      </c>
      <c r="AU180" s="171">
        <f t="shared" si="84"/>
        <v>0</v>
      </c>
      <c r="AV180" s="171">
        <f t="shared" si="84"/>
        <v>0</v>
      </c>
      <c r="AW180" s="171">
        <f t="shared" si="84"/>
        <v>0</v>
      </c>
      <c r="AX180" s="136">
        <f t="shared" si="84"/>
        <v>0</v>
      </c>
      <c r="AY180" s="171">
        <f t="shared" si="84"/>
        <v>0</v>
      </c>
      <c r="BA180" s="145">
        <v>2018</v>
      </c>
      <c r="BB180" s="171">
        <f>IF($D$14&lt;&gt;"Yes",0,IF($BA180&lt;$E$14,0,IF($BA180&gt;$J$14,0,VLOOKUP($H$14,Variable!$B$21:$AE$64,'Scenario 6'!$BA180-2015,FALSE))))</f>
        <v>0</v>
      </c>
      <c r="BC180" s="171">
        <f>IF($D$15&lt;&gt;"Yes",0,IF($BA180&lt;$E$15,0,IF($BA180&gt;$J$15,0,VLOOKUP($H$15,Variable!$B$21:$AE$64,'Scenario 6'!$BA180-2015,FALSE))))</f>
        <v>0</v>
      </c>
      <c r="BD180" s="171">
        <f>IF($D$16&lt;&gt;"Yes",0,IF($BA180&lt;$E$16,0,IF($BA180&gt;$J$16,0,VLOOKUP($H$16,Variable!$B$21:$AE$64,'Scenario 6'!$BA180-2015,FALSE))))</f>
        <v>0</v>
      </c>
      <c r="BE180" s="171">
        <f>IF($D$17&lt;&gt;"Yes",0,IF($BA180&lt;$E$17,0,IF($BA180&gt;$J$17,0,VLOOKUP($H$17,Variable!$B$21:$AE$64,'Scenario 6'!$BA180-2015,FALSE))))</f>
        <v>0</v>
      </c>
      <c r="BF180" s="171">
        <f>IF($D$18&lt;&gt;"Yes",0,IF($BA180&lt;$E$18,0,IF($BA180&gt;$J$18,0,VLOOKUP($H$18,Variable!$B$21:$AE$64,'Scenario 6'!$BA180-2015,FALSE))))</f>
        <v>0</v>
      </c>
      <c r="BG180" s="171">
        <f>IF($D$19&lt;&gt;"Yes",0,IF($BA180&lt;$E$19,0,IF($BA180&gt;$J$19,0,VLOOKUP($H$19,Variable!$B$21:$AE$64,'Scenario 6'!$BA180-2015,FALSE))))</f>
        <v>0</v>
      </c>
    </row>
    <row r="181" spans="1:59">
      <c r="A181" s="162"/>
      <c r="B181" s="162"/>
      <c r="C181" s="162"/>
      <c r="D181" s="162"/>
      <c r="E181" s="162"/>
      <c r="F181" s="162"/>
      <c r="G181" s="162"/>
      <c r="H181" s="175">
        <v>2019</v>
      </c>
      <c r="I181" s="171">
        <f t="shared" si="85"/>
        <v>838625.09285714268</v>
      </c>
      <c r="J181" s="171">
        <f t="shared" si="70"/>
        <v>0</v>
      </c>
      <c r="K181" s="171">
        <f t="shared" si="70"/>
        <v>0</v>
      </c>
      <c r="L181" s="171">
        <f t="shared" si="70"/>
        <v>0</v>
      </c>
      <c r="M181" s="171">
        <f t="shared" si="70"/>
        <v>0</v>
      </c>
      <c r="N181" s="171">
        <f t="shared" si="70"/>
        <v>0</v>
      </c>
      <c r="O181" s="162"/>
      <c r="P181" s="162"/>
      <c r="Q181" s="162"/>
      <c r="R181" s="162"/>
      <c r="S181" s="175">
        <v>2019</v>
      </c>
      <c r="T181" s="133">
        <f>HLOOKUP($S181,Variable!$B$15:$AE$16,2,FALSE)</f>
        <v>0.36053725789445606</v>
      </c>
      <c r="U181" s="190">
        <f t="shared" si="71"/>
        <v>1903547.9999999998</v>
      </c>
      <c r="V181" s="190">
        <f t="shared" si="72"/>
        <v>0</v>
      </c>
      <c r="W181" s="190">
        <f t="shared" si="73"/>
        <v>0</v>
      </c>
      <c r="X181" s="190">
        <f t="shared" si="74"/>
        <v>0</v>
      </c>
      <c r="Y181" s="190">
        <f t="shared" si="75"/>
        <v>0</v>
      </c>
      <c r="Z181" s="190">
        <f t="shared" si="76"/>
        <v>0</v>
      </c>
      <c r="AB181" s="175">
        <v>2019</v>
      </c>
      <c r="AC181" s="171">
        <f t="shared" si="86"/>
        <v>686299.97619047598</v>
      </c>
      <c r="AD181" s="171">
        <f t="shared" si="77"/>
        <v>0</v>
      </c>
      <c r="AE181" s="171">
        <f t="shared" si="77"/>
        <v>0</v>
      </c>
      <c r="AF181" s="171">
        <f t="shared" si="77"/>
        <v>0</v>
      </c>
      <c r="AG181" s="136">
        <f t="shared" si="77"/>
        <v>0</v>
      </c>
      <c r="AH181" s="171">
        <f t="shared" si="77"/>
        <v>0</v>
      </c>
      <c r="AJ181" s="175">
        <v>2019</v>
      </c>
      <c r="AK181" s="133">
        <f>HLOOKUP($S181,Variable!$B$15:$AE$16,2,FALSE)</f>
        <v>0.36053725789445606</v>
      </c>
      <c r="AL181" s="190">
        <f t="shared" si="78"/>
        <v>422494.8</v>
      </c>
      <c r="AM181" s="190">
        <f t="shared" si="79"/>
        <v>0</v>
      </c>
      <c r="AN181" s="190">
        <f t="shared" si="80"/>
        <v>0</v>
      </c>
      <c r="AO181" s="190">
        <f t="shared" si="81"/>
        <v>0</v>
      </c>
      <c r="AP181" s="190">
        <f t="shared" si="82"/>
        <v>0</v>
      </c>
      <c r="AQ181" s="190">
        <f t="shared" si="83"/>
        <v>0</v>
      </c>
      <c r="AS181" s="175">
        <v>2019</v>
      </c>
      <c r="AT181" s="171">
        <f t="shared" si="87"/>
        <v>152325.11666666664</v>
      </c>
      <c r="AU181" s="171">
        <f t="shared" si="84"/>
        <v>0</v>
      </c>
      <c r="AV181" s="171">
        <f t="shared" si="84"/>
        <v>0</v>
      </c>
      <c r="AW181" s="171">
        <f t="shared" si="84"/>
        <v>0</v>
      </c>
      <c r="AX181" s="136">
        <f t="shared" si="84"/>
        <v>0</v>
      </c>
      <c r="AY181" s="171">
        <f t="shared" si="84"/>
        <v>0</v>
      </c>
      <c r="BA181" s="145">
        <v>2019</v>
      </c>
      <c r="BB181" s="171">
        <f>IF($D$14&lt;&gt;"Yes",0,IF($BA181&lt;$E$14,0,IF($BA181&gt;$J$14,0,VLOOKUP($H$14,Variable!$B$21:$AE$64,'Scenario 6'!$BA181-2015,FALSE))))</f>
        <v>0</v>
      </c>
      <c r="BC181" s="171">
        <f>IF($D$15&lt;&gt;"Yes",0,IF($BA181&lt;$E$15,0,IF($BA181&gt;$J$15,0,VLOOKUP($H$15,Variable!$B$21:$AE$64,'Scenario 6'!$BA181-2015,FALSE))))</f>
        <v>0</v>
      </c>
      <c r="BD181" s="171">
        <f>IF($D$16&lt;&gt;"Yes",0,IF($BA181&lt;$E$16,0,IF($BA181&gt;$J$16,0,VLOOKUP($H$16,Variable!$B$21:$AE$64,'Scenario 6'!$BA181-2015,FALSE))))</f>
        <v>0</v>
      </c>
      <c r="BE181" s="171">
        <f>IF($D$17&lt;&gt;"Yes",0,IF($BA181&lt;$E$17,0,IF($BA181&gt;$J$17,0,VLOOKUP($H$17,Variable!$B$21:$AE$64,'Scenario 6'!$BA181-2015,FALSE))))</f>
        <v>0</v>
      </c>
      <c r="BF181" s="171">
        <f>IF($D$18&lt;&gt;"Yes",0,IF($BA181&lt;$E$18,0,IF($BA181&gt;$J$18,0,VLOOKUP($H$18,Variable!$B$21:$AE$64,'Scenario 6'!$BA181-2015,FALSE))))</f>
        <v>0</v>
      </c>
      <c r="BG181" s="171">
        <f>IF($D$19&lt;&gt;"Yes",0,IF($BA181&lt;$E$19,0,IF($BA181&gt;$J$19,0,VLOOKUP($H$19,Variable!$B$21:$AE$64,'Scenario 6'!$BA181-2015,FALSE))))</f>
        <v>0</v>
      </c>
    </row>
    <row r="182" spans="1:59">
      <c r="A182" s="162"/>
      <c r="B182" s="162"/>
      <c r="C182" s="162"/>
      <c r="D182" s="162"/>
      <c r="E182" s="162"/>
      <c r="F182" s="162"/>
      <c r="G182" s="162"/>
      <c r="H182" s="175">
        <v>2020</v>
      </c>
      <c r="I182" s="171">
        <f t="shared" si="85"/>
        <v>865381.77321428573</v>
      </c>
      <c r="J182" s="171">
        <f t="shared" si="70"/>
        <v>0</v>
      </c>
      <c r="K182" s="171">
        <f t="shared" si="70"/>
        <v>0</v>
      </c>
      <c r="L182" s="171">
        <f t="shared" si="70"/>
        <v>0</v>
      </c>
      <c r="M182" s="171">
        <f t="shared" si="70"/>
        <v>0</v>
      </c>
      <c r="N182" s="171">
        <f t="shared" si="70"/>
        <v>0</v>
      </c>
      <c r="O182" s="162"/>
      <c r="P182" s="162"/>
      <c r="Q182" s="162"/>
      <c r="R182" s="162"/>
      <c r="S182" s="175">
        <v>2020</v>
      </c>
      <c r="T182" s="133">
        <f>HLOOKUP($S182,Variable!$B$15:$AE$16,2,FALSE)</f>
        <v>0.3720403481889008</v>
      </c>
      <c r="U182" s="190">
        <f t="shared" si="71"/>
        <v>1903547.9999999998</v>
      </c>
      <c r="V182" s="190">
        <f t="shared" si="72"/>
        <v>0</v>
      </c>
      <c r="W182" s="190">
        <f t="shared" si="73"/>
        <v>0</v>
      </c>
      <c r="X182" s="190">
        <f t="shared" si="74"/>
        <v>0</v>
      </c>
      <c r="Y182" s="190">
        <f t="shared" si="75"/>
        <v>0</v>
      </c>
      <c r="Z182" s="190">
        <f t="shared" si="76"/>
        <v>0</v>
      </c>
      <c r="AB182" s="175">
        <v>2020</v>
      </c>
      <c r="AC182" s="171">
        <f t="shared" si="86"/>
        <v>708196.66071428568</v>
      </c>
      <c r="AD182" s="171">
        <f t="shared" si="77"/>
        <v>0</v>
      </c>
      <c r="AE182" s="171">
        <f t="shared" si="77"/>
        <v>0</v>
      </c>
      <c r="AF182" s="171">
        <f t="shared" si="77"/>
        <v>0</v>
      </c>
      <c r="AG182" s="136">
        <f t="shared" si="77"/>
        <v>0</v>
      </c>
      <c r="AH182" s="171">
        <f t="shared" si="77"/>
        <v>0</v>
      </c>
      <c r="AJ182" s="175">
        <v>2020</v>
      </c>
      <c r="AK182" s="133">
        <f>HLOOKUP($S182,Variable!$B$15:$AE$16,2,FALSE)</f>
        <v>0.3720403481889008</v>
      </c>
      <c r="AL182" s="190">
        <f t="shared" si="78"/>
        <v>422494.8</v>
      </c>
      <c r="AM182" s="190">
        <f t="shared" si="79"/>
        <v>0</v>
      </c>
      <c r="AN182" s="190">
        <f t="shared" si="80"/>
        <v>0</v>
      </c>
      <c r="AO182" s="190">
        <f t="shared" si="81"/>
        <v>0</v>
      </c>
      <c r="AP182" s="190">
        <f t="shared" si="82"/>
        <v>0</v>
      </c>
      <c r="AQ182" s="190">
        <f t="shared" si="83"/>
        <v>0</v>
      </c>
      <c r="AS182" s="175">
        <v>2020</v>
      </c>
      <c r="AT182" s="171">
        <f t="shared" si="87"/>
        <v>157185.11250000002</v>
      </c>
      <c r="AU182" s="171">
        <f t="shared" si="84"/>
        <v>0</v>
      </c>
      <c r="AV182" s="171">
        <f t="shared" si="84"/>
        <v>0</v>
      </c>
      <c r="AW182" s="171">
        <f t="shared" si="84"/>
        <v>0</v>
      </c>
      <c r="AX182" s="136">
        <f t="shared" si="84"/>
        <v>0</v>
      </c>
      <c r="AY182" s="171">
        <f t="shared" si="84"/>
        <v>0</v>
      </c>
      <c r="BA182" s="145">
        <v>2020</v>
      </c>
      <c r="BB182" s="171">
        <f>IF($D$14&lt;&gt;"Yes",0,IF($BA182&lt;$E$14,0,IF($BA182&gt;$J$14,0,VLOOKUP($H$14,Variable!$B$21:$AE$64,'Scenario 6'!$BA182-2015,FALSE))))</f>
        <v>0</v>
      </c>
      <c r="BC182" s="171">
        <f>IF($D$15&lt;&gt;"Yes",0,IF($BA182&lt;$E$15,0,IF($BA182&gt;$J$15,0,VLOOKUP($H$15,Variable!$B$21:$AE$64,'Scenario 6'!$BA182-2015,FALSE))))</f>
        <v>0</v>
      </c>
      <c r="BD182" s="171">
        <f>IF($D$16&lt;&gt;"Yes",0,IF($BA182&lt;$E$16,0,IF($BA182&gt;$J$16,0,VLOOKUP($H$16,Variable!$B$21:$AE$64,'Scenario 6'!$BA182-2015,FALSE))))</f>
        <v>0</v>
      </c>
      <c r="BE182" s="171">
        <f>IF($D$17&lt;&gt;"Yes",0,IF($BA182&lt;$E$17,0,IF($BA182&gt;$J$17,0,VLOOKUP($H$17,Variable!$B$21:$AE$64,'Scenario 6'!$BA182-2015,FALSE))))</f>
        <v>0</v>
      </c>
      <c r="BF182" s="171">
        <f>IF($D$18&lt;&gt;"Yes",0,IF($BA182&lt;$E$18,0,IF($BA182&gt;$J$18,0,VLOOKUP($H$18,Variable!$B$21:$AE$64,'Scenario 6'!$BA182-2015,FALSE))))</f>
        <v>0</v>
      </c>
      <c r="BG182" s="171">
        <f>IF($D$19&lt;&gt;"Yes",0,IF($BA182&lt;$E$19,0,IF($BA182&gt;$J$19,0,VLOOKUP($H$19,Variable!$B$21:$AE$64,'Scenario 6'!$BA182-2015,FALSE))))</f>
        <v>0</v>
      </c>
    </row>
    <row r="183" spans="1:59">
      <c r="A183" s="162"/>
      <c r="B183" s="162"/>
      <c r="C183" s="162"/>
      <c r="D183" s="162"/>
      <c r="E183" s="162"/>
      <c r="F183" s="162"/>
      <c r="G183" s="162"/>
      <c r="H183" s="175">
        <v>2021</v>
      </c>
      <c r="I183" s="171">
        <f t="shared" si="85"/>
        <v>899033.16785714275</v>
      </c>
      <c r="J183" s="171">
        <f t="shared" si="70"/>
        <v>0</v>
      </c>
      <c r="K183" s="171">
        <f t="shared" si="70"/>
        <v>0</v>
      </c>
      <c r="L183" s="171">
        <f t="shared" si="70"/>
        <v>0</v>
      </c>
      <c r="M183" s="171">
        <f t="shared" si="70"/>
        <v>0</v>
      </c>
      <c r="N183" s="171">
        <f t="shared" si="70"/>
        <v>0</v>
      </c>
      <c r="O183" s="162"/>
      <c r="P183" s="162"/>
      <c r="Q183" s="162"/>
      <c r="R183" s="162"/>
      <c r="S183" s="175">
        <v>2021</v>
      </c>
      <c r="T183" s="133">
        <f>HLOOKUP($S183,Variable!$B$15:$AE$16,2,FALSE)</f>
        <v>0.38650757752915932</v>
      </c>
      <c r="U183" s="190">
        <f t="shared" si="71"/>
        <v>1903547.9999999998</v>
      </c>
      <c r="V183" s="190">
        <f t="shared" si="72"/>
        <v>0</v>
      </c>
      <c r="W183" s="190">
        <f t="shared" si="73"/>
        <v>0</v>
      </c>
      <c r="X183" s="190">
        <f t="shared" si="74"/>
        <v>0</v>
      </c>
      <c r="Y183" s="190">
        <f t="shared" si="75"/>
        <v>0</v>
      </c>
      <c r="Z183" s="190">
        <f t="shared" si="76"/>
        <v>0</v>
      </c>
      <c r="AB183" s="175">
        <v>2021</v>
      </c>
      <c r="AC183" s="171">
        <f t="shared" si="86"/>
        <v>735735.7261904761</v>
      </c>
      <c r="AD183" s="171">
        <f t="shared" si="77"/>
        <v>0</v>
      </c>
      <c r="AE183" s="171">
        <f t="shared" si="77"/>
        <v>0</v>
      </c>
      <c r="AF183" s="171">
        <f t="shared" si="77"/>
        <v>0</v>
      </c>
      <c r="AG183" s="136">
        <f t="shared" si="77"/>
        <v>0</v>
      </c>
      <c r="AH183" s="171">
        <f t="shared" si="77"/>
        <v>0</v>
      </c>
      <c r="AJ183" s="175">
        <v>2021</v>
      </c>
      <c r="AK183" s="133">
        <f>HLOOKUP($S183,Variable!$B$15:$AE$16,2,FALSE)</f>
        <v>0.38650757752915932</v>
      </c>
      <c r="AL183" s="190">
        <f t="shared" si="78"/>
        <v>422494.8</v>
      </c>
      <c r="AM183" s="190">
        <f t="shared" si="79"/>
        <v>0</v>
      </c>
      <c r="AN183" s="190">
        <f t="shared" si="80"/>
        <v>0</v>
      </c>
      <c r="AO183" s="190">
        <f t="shared" si="81"/>
        <v>0</v>
      </c>
      <c r="AP183" s="190">
        <f t="shared" si="82"/>
        <v>0</v>
      </c>
      <c r="AQ183" s="190">
        <f t="shared" si="83"/>
        <v>0</v>
      </c>
      <c r="AS183" s="175">
        <v>2021</v>
      </c>
      <c r="AT183" s="171">
        <f t="shared" si="87"/>
        <v>163297.44166666665</v>
      </c>
      <c r="AU183" s="171">
        <f t="shared" si="84"/>
        <v>0</v>
      </c>
      <c r="AV183" s="171">
        <f t="shared" si="84"/>
        <v>0</v>
      </c>
      <c r="AW183" s="171">
        <f t="shared" si="84"/>
        <v>0</v>
      </c>
      <c r="AX183" s="136">
        <f t="shared" si="84"/>
        <v>0</v>
      </c>
      <c r="AY183" s="171">
        <f t="shared" si="84"/>
        <v>0</v>
      </c>
      <c r="BA183" s="145">
        <v>2021</v>
      </c>
      <c r="BB183" s="171">
        <f>IF($D$14&lt;&gt;"Yes",0,IF($BA183&lt;$E$14,0,IF($BA183&gt;$J$14,0,VLOOKUP($H$14,Variable!$B$21:$AE$64,'Scenario 6'!$BA183-2015,FALSE))))</f>
        <v>0</v>
      </c>
      <c r="BC183" s="171">
        <f>IF($D$15&lt;&gt;"Yes",0,IF($BA183&lt;$E$15,0,IF($BA183&gt;$J$15,0,VLOOKUP($H$15,Variable!$B$21:$AE$64,'Scenario 6'!$BA183-2015,FALSE))))</f>
        <v>0</v>
      </c>
      <c r="BD183" s="171">
        <f>IF($D$16&lt;&gt;"Yes",0,IF($BA183&lt;$E$16,0,IF($BA183&gt;$J$16,0,VLOOKUP($H$16,Variable!$B$21:$AE$64,'Scenario 6'!$BA183-2015,FALSE))))</f>
        <v>0</v>
      </c>
      <c r="BE183" s="171">
        <f>IF($D$17&lt;&gt;"Yes",0,IF($BA183&lt;$E$17,0,IF($BA183&gt;$J$17,0,VLOOKUP($H$17,Variable!$B$21:$AE$64,'Scenario 6'!$BA183-2015,FALSE))))</f>
        <v>0</v>
      </c>
      <c r="BF183" s="171">
        <f>IF($D$18&lt;&gt;"Yes",0,IF($BA183&lt;$E$18,0,IF($BA183&gt;$J$18,0,VLOOKUP($H$18,Variable!$B$21:$AE$64,'Scenario 6'!$BA183-2015,FALSE))))</f>
        <v>0</v>
      </c>
      <c r="BG183" s="171">
        <f>IF($D$19&lt;&gt;"Yes",0,IF($BA183&lt;$E$19,0,IF($BA183&gt;$J$19,0,VLOOKUP($H$19,Variable!$B$21:$AE$64,'Scenario 6'!$BA183-2015,FALSE))))</f>
        <v>0</v>
      </c>
    </row>
    <row r="184" spans="1:59">
      <c r="A184" s="162"/>
      <c r="B184" s="162"/>
      <c r="C184" s="162"/>
      <c r="D184" s="162"/>
      <c r="E184" s="162"/>
      <c r="F184" s="162"/>
      <c r="G184" s="162"/>
      <c r="H184" s="175">
        <v>2022</v>
      </c>
      <c r="I184" s="171">
        <f t="shared" si="85"/>
        <v>917013.83121428557</v>
      </c>
      <c r="J184" s="171">
        <f t="shared" si="70"/>
        <v>0</v>
      </c>
      <c r="K184" s="171">
        <f t="shared" si="70"/>
        <v>0</v>
      </c>
      <c r="L184" s="171">
        <f t="shared" si="70"/>
        <v>0</v>
      </c>
      <c r="M184" s="171">
        <f t="shared" si="70"/>
        <v>0</v>
      </c>
      <c r="N184" s="171">
        <f t="shared" si="70"/>
        <v>0</v>
      </c>
      <c r="O184" s="162"/>
      <c r="P184" s="162"/>
      <c r="Q184" s="162"/>
      <c r="R184" s="162"/>
      <c r="S184" s="175">
        <v>2022</v>
      </c>
      <c r="T184" s="133">
        <f>HLOOKUP($S184,Variable!$B$15:$AE$16,2,FALSE)</f>
        <v>0.39423772907974253</v>
      </c>
      <c r="U184" s="190">
        <f t="shared" si="71"/>
        <v>1903547.9999999998</v>
      </c>
      <c r="V184" s="190">
        <f t="shared" si="72"/>
        <v>0</v>
      </c>
      <c r="W184" s="190">
        <f t="shared" si="73"/>
        <v>0</v>
      </c>
      <c r="X184" s="190">
        <f t="shared" si="74"/>
        <v>0</v>
      </c>
      <c r="Y184" s="190">
        <f t="shared" si="75"/>
        <v>0</v>
      </c>
      <c r="Z184" s="190">
        <f t="shared" si="76"/>
        <v>0</v>
      </c>
      <c r="AB184" s="175">
        <v>2022</v>
      </c>
      <c r="AC184" s="171">
        <f t="shared" si="86"/>
        <v>750450.44071428559</v>
      </c>
      <c r="AD184" s="171">
        <f t="shared" si="77"/>
        <v>0</v>
      </c>
      <c r="AE184" s="171">
        <f t="shared" si="77"/>
        <v>0</v>
      </c>
      <c r="AF184" s="171">
        <f t="shared" si="77"/>
        <v>0</v>
      </c>
      <c r="AG184" s="136">
        <f t="shared" si="77"/>
        <v>0</v>
      </c>
      <c r="AH184" s="171">
        <f t="shared" si="77"/>
        <v>0</v>
      </c>
      <c r="AJ184" s="175">
        <v>2022</v>
      </c>
      <c r="AK184" s="133">
        <f>HLOOKUP($S184,Variable!$B$15:$AE$16,2,FALSE)</f>
        <v>0.39423772907974253</v>
      </c>
      <c r="AL184" s="190">
        <f t="shared" si="78"/>
        <v>422494.8</v>
      </c>
      <c r="AM184" s="190">
        <f t="shared" si="79"/>
        <v>0</v>
      </c>
      <c r="AN184" s="190">
        <f t="shared" si="80"/>
        <v>0</v>
      </c>
      <c r="AO184" s="190">
        <f t="shared" si="81"/>
        <v>0</v>
      </c>
      <c r="AP184" s="190">
        <f t="shared" si="82"/>
        <v>0</v>
      </c>
      <c r="AQ184" s="190">
        <f t="shared" si="83"/>
        <v>0</v>
      </c>
      <c r="AS184" s="175">
        <v>2022</v>
      </c>
      <c r="AT184" s="171">
        <f t="shared" si="87"/>
        <v>166563.39050000001</v>
      </c>
      <c r="AU184" s="171">
        <f t="shared" si="84"/>
        <v>0</v>
      </c>
      <c r="AV184" s="171">
        <f t="shared" si="84"/>
        <v>0</v>
      </c>
      <c r="AW184" s="171">
        <f t="shared" si="84"/>
        <v>0</v>
      </c>
      <c r="AX184" s="136">
        <f t="shared" si="84"/>
        <v>0</v>
      </c>
      <c r="AY184" s="171">
        <f t="shared" si="84"/>
        <v>0</v>
      </c>
      <c r="BA184" s="145">
        <v>2022</v>
      </c>
      <c r="BB184" s="171">
        <f>IF($D$14&lt;&gt;"Yes",0,IF($BA184&lt;$E$14,0,IF($BA184&gt;$J$14,0,VLOOKUP($H$14,Variable!$B$21:$AE$64,'Scenario 6'!$BA184-2015,FALSE))))</f>
        <v>0</v>
      </c>
      <c r="BC184" s="171">
        <f>IF($D$15&lt;&gt;"Yes",0,IF($BA184&lt;$E$15,0,IF($BA184&gt;$J$15,0,VLOOKUP($H$15,Variable!$B$21:$AE$64,'Scenario 6'!$BA184-2015,FALSE))))</f>
        <v>0</v>
      </c>
      <c r="BD184" s="171">
        <f>IF($D$16&lt;&gt;"Yes",0,IF($BA184&lt;$E$16,0,IF($BA184&gt;$J$16,0,VLOOKUP($H$16,Variable!$B$21:$AE$64,'Scenario 6'!$BA184-2015,FALSE))))</f>
        <v>0</v>
      </c>
      <c r="BE184" s="171">
        <f>IF($D$17&lt;&gt;"Yes",0,IF($BA184&lt;$E$17,0,IF($BA184&gt;$J$17,0,VLOOKUP($H$17,Variable!$B$21:$AE$64,'Scenario 6'!$BA184-2015,FALSE))))</f>
        <v>0</v>
      </c>
      <c r="BF184" s="171">
        <f>IF($D$18&lt;&gt;"Yes",0,IF($BA184&lt;$E$18,0,IF($BA184&gt;$J$18,0,VLOOKUP($H$18,Variable!$B$21:$AE$64,'Scenario 6'!$BA184-2015,FALSE))))</f>
        <v>0</v>
      </c>
      <c r="BG184" s="171">
        <f>IF($D$19&lt;&gt;"Yes",0,IF($BA184&lt;$E$19,0,IF($BA184&gt;$J$19,0,VLOOKUP($H$19,Variable!$B$21:$AE$64,'Scenario 6'!$BA184-2015,FALSE))))</f>
        <v>0</v>
      </c>
    </row>
    <row r="185" spans="1:59">
      <c r="A185" s="162"/>
      <c r="B185" s="162"/>
      <c r="C185" s="162"/>
      <c r="D185" s="162"/>
      <c r="E185" s="162"/>
      <c r="F185" s="162"/>
      <c r="G185" s="162"/>
      <c r="H185" s="175">
        <v>2023</v>
      </c>
      <c r="I185" s="171">
        <f t="shared" si="85"/>
        <v>935354.1078385713</v>
      </c>
      <c r="J185" s="171">
        <f t="shared" si="70"/>
        <v>0</v>
      </c>
      <c r="K185" s="171">
        <f t="shared" si="70"/>
        <v>0</v>
      </c>
      <c r="L185" s="171">
        <f t="shared" si="70"/>
        <v>0</v>
      </c>
      <c r="M185" s="171">
        <f t="shared" si="70"/>
        <v>0</v>
      </c>
      <c r="N185" s="171">
        <f t="shared" si="70"/>
        <v>0</v>
      </c>
      <c r="O185" s="162"/>
      <c r="P185" s="162"/>
      <c r="Q185" s="162"/>
      <c r="R185" s="162"/>
      <c r="S185" s="175">
        <v>2023</v>
      </c>
      <c r="T185" s="133">
        <f>HLOOKUP($S185,Variable!$B$15:$AE$16,2,FALSE)</f>
        <v>0.40212248366133735</v>
      </c>
      <c r="U185" s="190">
        <f t="shared" si="71"/>
        <v>1903547.9999999998</v>
      </c>
      <c r="V185" s="190">
        <f t="shared" si="72"/>
        <v>0</v>
      </c>
      <c r="W185" s="190">
        <f t="shared" si="73"/>
        <v>0</v>
      </c>
      <c r="X185" s="190">
        <f t="shared" si="74"/>
        <v>0</v>
      </c>
      <c r="Y185" s="190">
        <f t="shared" si="75"/>
        <v>0</v>
      </c>
      <c r="Z185" s="190">
        <f t="shared" si="76"/>
        <v>0</v>
      </c>
      <c r="AB185" s="175">
        <v>2023</v>
      </c>
      <c r="AC185" s="171">
        <f t="shared" si="86"/>
        <v>765459.44952857133</v>
      </c>
      <c r="AD185" s="171">
        <f t="shared" si="77"/>
        <v>0</v>
      </c>
      <c r="AE185" s="171">
        <f t="shared" si="77"/>
        <v>0</v>
      </c>
      <c r="AF185" s="171">
        <f t="shared" si="77"/>
        <v>0</v>
      </c>
      <c r="AG185" s="136">
        <f t="shared" si="77"/>
        <v>0</v>
      </c>
      <c r="AH185" s="171">
        <f t="shared" si="77"/>
        <v>0</v>
      </c>
      <c r="AJ185" s="175">
        <v>2023</v>
      </c>
      <c r="AK185" s="133">
        <f>HLOOKUP($S185,Variable!$B$15:$AE$16,2,FALSE)</f>
        <v>0.40212248366133735</v>
      </c>
      <c r="AL185" s="190">
        <f t="shared" si="78"/>
        <v>422494.8</v>
      </c>
      <c r="AM185" s="190">
        <f t="shared" si="79"/>
        <v>0</v>
      </c>
      <c r="AN185" s="190">
        <f t="shared" si="80"/>
        <v>0</v>
      </c>
      <c r="AO185" s="190">
        <f t="shared" si="81"/>
        <v>0</v>
      </c>
      <c r="AP185" s="190">
        <f t="shared" si="82"/>
        <v>0</v>
      </c>
      <c r="AQ185" s="190">
        <f t="shared" si="83"/>
        <v>0</v>
      </c>
      <c r="AS185" s="175">
        <v>2023</v>
      </c>
      <c r="AT185" s="171">
        <f t="shared" si="87"/>
        <v>169894.65831</v>
      </c>
      <c r="AU185" s="171">
        <f t="shared" si="84"/>
        <v>0</v>
      </c>
      <c r="AV185" s="171">
        <f t="shared" si="84"/>
        <v>0</v>
      </c>
      <c r="AW185" s="171">
        <f t="shared" si="84"/>
        <v>0</v>
      </c>
      <c r="AX185" s="136">
        <f t="shared" si="84"/>
        <v>0</v>
      </c>
      <c r="AY185" s="171">
        <f t="shared" si="84"/>
        <v>0</v>
      </c>
      <c r="BA185" s="145">
        <v>2023</v>
      </c>
      <c r="BB185" s="171">
        <f>IF($D$14&lt;&gt;"Yes",0,IF($BA185&lt;$E$14,0,IF($BA185&gt;$J$14,0,VLOOKUP($H$14,Variable!$B$21:$AE$64,'Scenario 6'!$BA185-2015,FALSE))))</f>
        <v>0</v>
      </c>
      <c r="BC185" s="171">
        <f>IF($D$15&lt;&gt;"Yes",0,IF($BA185&lt;$E$15,0,IF($BA185&gt;$J$15,0,VLOOKUP($H$15,Variable!$B$21:$AE$64,'Scenario 6'!$BA185-2015,FALSE))))</f>
        <v>0</v>
      </c>
      <c r="BD185" s="171">
        <f>IF($D$16&lt;&gt;"Yes",0,IF($BA185&lt;$E$16,0,IF($BA185&gt;$J$16,0,VLOOKUP($H$16,Variable!$B$21:$AE$64,'Scenario 6'!$BA185-2015,FALSE))))</f>
        <v>0</v>
      </c>
      <c r="BE185" s="171">
        <f>IF($D$17&lt;&gt;"Yes",0,IF($BA185&lt;$E$17,0,IF($BA185&gt;$J$17,0,VLOOKUP($H$17,Variable!$B$21:$AE$64,'Scenario 6'!$BA185-2015,FALSE))))</f>
        <v>0</v>
      </c>
      <c r="BF185" s="171">
        <f>IF($D$18&lt;&gt;"Yes",0,IF($BA185&lt;$E$18,0,IF($BA185&gt;$J$18,0,VLOOKUP($H$18,Variable!$B$21:$AE$64,'Scenario 6'!$BA185-2015,FALSE))))</f>
        <v>0</v>
      </c>
      <c r="BG185" s="171">
        <f>IF($D$19&lt;&gt;"Yes",0,IF($BA185&lt;$E$19,0,IF($BA185&gt;$J$19,0,VLOOKUP($H$19,Variable!$B$21:$AE$64,'Scenario 6'!$BA185-2015,FALSE))))</f>
        <v>0</v>
      </c>
    </row>
    <row r="186" spans="1:59">
      <c r="A186" s="162"/>
      <c r="B186" s="162"/>
      <c r="C186" s="162"/>
      <c r="D186" s="162"/>
      <c r="E186" s="162"/>
      <c r="F186" s="162"/>
      <c r="G186" s="162"/>
      <c r="H186" s="175">
        <v>2024</v>
      </c>
      <c r="I186" s="171">
        <f t="shared" si="85"/>
        <v>954061.18999534275</v>
      </c>
      <c r="J186" s="171">
        <f t="shared" si="70"/>
        <v>0</v>
      </c>
      <c r="K186" s="171">
        <f t="shared" si="70"/>
        <v>0</v>
      </c>
      <c r="L186" s="171">
        <f t="shared" si="70"/>
        <v>0</v>
      </c>
      <c r="M186" s="171">
        <f t="shared" si="70"/>
        <v>0</v>
      </c>
      <c r="N186" s="171">
        <f t="shared" si="70"/>
        <v>0</v>
      </c>
      <c r="O186" s="162"/>
      <c r="P186" s="162"/>
      <c r="Q186" s="162"/>
      <c r="R186" s="162"/>
      <c r="S186" s="175">
        <v>2024</v>
      </c>
      <c r="T186" s="133">
        <f>HLOOKUP($S186,Variable!$B$15:$AE$16,2,FALSE)</f>
        <v>0.41016493333456411</v>
      </c>
      <c r="U186" s="190">
        <f t="shared" si="71"/>
        <v>1903547.9999999998</v>
      </c>
      <c r="V186" s="190">
        <f t="shared" si="72"/>
        <v>0</v>
      </c>
      <c r="W186" s="190">
        <f t="shared" si="73"/>
        <v>0</v>
      </c>
      <c r="X186" s="190">
        <f t="shared" si="74"/>
        <v>0</v>
      </c>
      <c r="Y186" s="190">
        <f t="shared" si="75"/>
        <v>0</v>
      </c>
      <c r="Z186" s="190">
        <f t="shared" si="76"/>
        <v>0</v>
      </c>
      <c r="AB186" s="175">
        <v>2024</v>
      </c>
      <c r="AC186" s="171">
        <f t="shared" si="86"/>
        <v>780768.63851914275</v>
      </c>
      <c r="AD186" s="171">
        <f t="shared" si="77"/>
        <v>0</v>
      </c>
      <c r="AE186" s="171">
        <f t="shared" si="77"/>
        <v>0</v>
      </c>
      <c r="AF186" s="171">
        <f t="shared" si="77"/>
        <v>0</v>
      </c>
      <c r="AG186" s="136">
        <f t="shared" si="77"/>
        <v>0</v>
      </c>
      <c r="AH186" s="171">
        <f t="shared" si="77"/>
        <v>0</v>
      </c>
      <c r="AJ186" s="175">
        <v>2024</v>
      </c>
      <c r="AK186" s="133">
        <f>HLOOKUP($S186,Variable!$B$15:$AE$16,2,FALSE)</f>
        <v>0.41016493333456411</v>
      </c>
      <c r="AL186" s="190">
        <f t="shared" si="78"/>
        <v>422494.8</v>
      </c>
      <c r="AM186" s="190">
        <f t="shared" si="79"/>
        <v>0</v>
      </c>
      <c r="AN186" s="190">
        <f t="shared" si="80"/>
        <v>0</v>
      </c>
      <c r="AO186" s="190">
        <f t="shared" si="81"/>
        <v>0</v>
      </c>
      <c r="AP186" s="190">
        <f t="shared" si="82"/>
        <v>0</v>
      </c>
      <c r="AQ186" s="190">
        <f t="shared" si="83"/>
        <v>0</v>
      </c>
      <c r="AS186" s="175">
        <v>2024</v>
      </c>
      <c r="AT186" s="171">
        <f t="shared" si="87"/>
        <v>173292.55147619999</v>
      </c>
      <c r="AU186" s="171">
        <f t="shared" si="84"/>
        <v>0</v>
      </c>
      <c r="AV186" s="171">
        <f t="shared" si="84"/>
        <v>0</v>
      </c>
      <c r="AW186" s="171">
        <f t="shared" si="84"/>
        <v>0</v>
      </c>
      <c r="AX186" s="136">
        <f t="shared" si="84"/>
        <v>0</v>
      </c>
      <c r="AY186" s="171">
        <f t="shared" si="84"/>
        <v>0</v>
      </c>
      <c r="BA186" s="145">
        <v>2024</v>
      </c>
      <c r="BB186" s="171">
        <f>IF($D$14&lt;&gt;"Yes",0,IF($BA186&lt;$E$14,0,IF($BA186&gt;$J$14,0,VLOOKUP($H$14,Variable!$B$21:$AE$64,'Scenario 6'!$BA186-2015,FALSE))))</f>
        <v>0</v>
      </c>
      <c r="BC186" s="171">
        <f>IF($D$15&lt;&gt;"Yes",0,IF($BA186&lt;$E$15,0,IF($BA186&gt;$J$15,0,VLOOKUP($H$15,Variable!$B$21:$AE$64,'Scenario 6'!$BA186-2015,FALSE))))</f>
        <v>0</v>
      </c>
      <c r="BD186" s="171">
        <f>IF($D$16&lt;&gt;"Yes",0,IF($BA186&lt;$E$16,0,IF($BA186&gt;$J$16,0,VLOOKUP($H$16,Variable!$B$21:$AE$64,'Scenario 6'!$BA186-2015,FALSE))))</f>
        <v>0</v>
      </c>
      <c r="BE186" s="171">
        <f>IF($D$17&lt;&gt;"Yes",0,IF($BA186&lt;$E$17,0,IF($BA186&gt;$J$17,0,VLOOKUP($H$17,Variable!$B$21:$AE$64,'Scenario 6'!$BA186-2015,FALSE))))</f>
        <v>0</v>
      </c>
      <c r="BF186" s="171">
        <f>IF($D$18&lt;&gt;"Yes",0,IF($BA186&lt;$E$18,0,IF($BA186&gt;$J$18,0,VLOOKUP($H$18,Variable!$B$21:$AE$64,'Scenario 6'!$BA186-2015,FALSE))))</f>
        <v>0</v>
      </c>
      <c r="BG186" s="171">
        <f>IF($D$19&lt;&gt;"Yes",0,IF($BA186&lt;$E$19,0,IF($BA186&gt;$J$19,0,VLOOKUP($H$19,Variable!$B$21:$AE$64,'Scenario 6'!$BA186-2015,FALSE))))</f>
        <v>0</v>
      </c>
    </row>
    <row r="187" spans="1:59">
      <c r="A187" s="162"/>
      <c r="B187" s="162"/>
      <c r="C187" s="162"/>
      <c r="D187" s="162"/>
      <c r="E187" s="162"/>
      <c r="F187" s="162"/>
      <c r="G187" s="162"/>
      <c r="H187" s="175">
        <v>2025</v>
      </c>
      <c r="I187" s="171">
        <f t="shared" si="85"/>
        <v>973142.41379524954</v>
      </c>
      <c r="J187" s="171">
        <f t="shared" si="70"/>
        <v>0</v>
      </c>
      <c r="K187" s="171">
        <f t="shared" si="70"/>
        <v>0</v>
      </c>
      <c r="L187" s="171">
        <f t="shared" si="70"/>
        <v>0</v>
      </c>
      <c r="M187" s="171">
        <f t="shared" si="70"/>
        <v>0</v>
      </c>
      <c r="N187" s="171">
        <f t="shared" si="70"/>
        <v>0</v>
      </c>
      <c r="O187" s="162"/>
      <c r="P187" s="162"/>
      <c r="Q187" s="162"/>
      <c r="R187" s="162"/>
      <c r="S187" s="175">
        <v>2025</v>
      </c>
      <c r="T187" s="133">
        <f>HLOOKUP($S187,Variable!$B$15:$AE$16,2,FALSE)</f>
        <v>0.41836823200125539</v>
      </c>
      <c r="U187" s="190">
        <f t="shared" si="71"/>
        <v>1903547.9999999998</v>
      </c>
      <c r="V187" s="190">
        <f t="shared" si="72"/>
        <v>0</v>
      </c>
      <c r="W187" s="190">
        <f t="shared" si="73"/>
        <v>0</v>
      </c>
      <c r="X187" s="190">
        <f t="shared" si="74"/>
        <v>0</v>
      </c>
      <c r="Y187" s="190">
        <f t="shared" si="75"/>
        <v>0</v>
      </c>
      <c r="Z187" s="190">
        <f t="shared" si="76"/>
        <v>0</v>
      </c>
      <c r="AB187" s="175">
        <v>2025</v>
      </c>
      <c r="AC187" s="171">
        <f t="shared" si="86"/>
        <v>796384.01128952554</v>
      </c>
      <c r="AD187" s="171">
        <f t="shared" si="77"/>
        <v>0</v>
      </c>
      <c r="AE187" s="171">
        <f t="shared" si="77"/>
        <v>0</v>
      </c>
      <c r="AF187" s="171">
        <f t="shared" si="77"/>
        <v>0</v>
      </c>
      <c r="AG187" s="136">
        <f t="shared" si="77"/>
        <v>0</v>
      </c>
      <c r="AH187" s="171">
        <f t="shared" si="77"/>
        <v>0</v>
      </c>
      <c r="AJ187" s="175">
        <v>2025</v>
      </c>
      <c r="AK187" s="133">
        <f>HLOOKUP($S187,Variable!$B$15:$AE$16,2,FALSE)</f>
        <v>0.41836823200125539</v>
      </c>
      <c r="AL187" s="190">
        <f t="shared" si="78"/>
        <v>422494.8</v>
      </c>
      <c r="AM187" s="190">
        <f t="shared" si="79"/>
        <v>0</v>
      </c>
      <c r="AN187" s="190">
        <f t="shared" si="80"/>
        <v>0</v>
      </c>
      <c r="AO187" s="190">
        <f t="shared" si="81"/>
        <v>0</v>
      </c>
      <c r="AP187" s="190">
        <f t="shared" si="82"/>
        <v>0</v>
      </c>
      <c r="AQ187" s="190">
        <f t="shared" si="83"/>
        <v>0</v>
      </c>
      <c r="AS187" s="175">
        <v>2025</v>
      </c>
      <c r="AT187" s="171">
        <f t="shared" si="87"/>
        <v>176758.40250572399</v>
      </c>
      <c r="AU187" s="171">
        <f t="shared" si="84"/>
        <v>0</v>
      </c>
      <c r="AV187" s="171">
        <f t="shared" si="84"/>
        <v>0</v>
      </c>
      <c r="AW187" s="171">
        <f t="shared" si="84"/>
        <v>0</v>
      </c>
      <c r="AX187" s="136">
        <f t="shared" si="84"/>
        <v>0</v>
      </c>
      <c r="AY187" s="171">
        <f t="shared" si="84"/>
        <v>0</v>
      </c>
      <c r="BA187" s="145">
        <v>2025</v>
      </c>
      <c r="BB187" s="171">
        <f>IF($D$14&lt;&gt;"Yes",0,IF($BA187&lt;$E$14,0,IF($BA187&gt;$J$14,0,VLOOKUP($H$14,Variable!$B$21:$AE$64,'Scenario 6'!$BA187-2015,FALSE))))</f>
        <v>0</v>
      </c>
      <c r="BC187" s="171">
        <f>IF($D$15&lt;&gt;"Yes",0,IF($BA187&lt;$E$15,0,IF($BA187&gt;$J$15,0,VLOOKUP($H$15,Variable!$B$21:$AE$64,'Scenario 6'!$BA187-2015,FALSE))))</f>
        <v>0</v>
      </c>
      <c r="BD187" s="171">
        <f>IF($D$16&lt;&gt;"Yes",0,IF($BA187&lt;$E$16,0,IF($BA187&gt;$J$16,0,VLOOKUP($H$16,Variable!$B$21:$AE$64,'Scenario 6'!$BA187-2015,FALSE))))</f>
        <v>0</v>
      </c>
      <c r="BE187" s="171">
        <f>IF($D$17&lt;&gt;"Yes",0,IF($BA187&lt;$E$17,0,IF($BA187&gt;$J$17,0,VLOOKUP($H$17,Variable!$B$21:$AE$64,'Scenario 6'!$BA187-2015,FALSE))))</f>
        <v>0</v>
      </c>
      <c r="BF187" s="171">
        <f>IF($D$18&lt;&gt;"Yes",0,IF($BA187&lt;$E$18,0,IF($BA187&gt;$J$18,0,VLOOKUP($H$18,Variable!$B$21:$AE$64,'Scenario 6'!$BA187-2015,FALSE))))</f>
        <v>0</v>
      </c>
      <c r="BG187" s="171">
        <f>IF($D$19&lt;&gt;"Yes",0,IF($BA187&lt;$E$19,0,IF($BA187&gt;$J$19,0,VLOOKUP($H$19,Variable!$B$21:$AE$64,'Scenario 6'!$BA187-2015,FALSE))))</f>
        <v>0</v>
      </c>
    </row>
    <row r="188" spans="1:59">
      <c r="A188" s="162"/>
      <c r="B188" s="162"/>
      <c r="C188" s="162"/>
      <c r="D188" s="162"/>
      <c r="E188" s="162"/>
      <c r="F188" s="162"/>
      <c r="G188" s="162"/>
      <c r="H188" s="175">
        <v>2026</v>
      </c>
      <c r="I188" s="171">
        <f t="shared" si="85"/>
        <v>992605.26207115455</v>
      </c>
      <c r="J188" s="171">
        <f t="shared" si="70"/>
        <v>0</v>
      </c>
      <c r="K188" s="171">
        <f t="shared" si="70"/>
        <v>0</v>
      </c>
      <c r="L188" s="171">
        <f t="shared" si="70"/>
        <v>0</v>
      </c>
      <c r="M188" s="171">
        <f t="shared" si="70"/>
        <v>0</v>
      </c>
      <c r="N188" s="171">
        <f t="shared" si="70"/>
        <v>0</v>
      </c>
      <c r="O188" s="162"/>
      <c r="P188" s="162"/>
      <c r="Q188" s="162"/>
      <c r="R188" s="162"/>
      <c r="S188" s="175">
        <v>2026</v>
      </c>
      <c r="T188" s="133">
        <f>HLOOKUP($S188,Variable!$B$15:$AE$16,2,FALSE)</f>
        <v>0.42673559664128047</v>
      </c>
      <c r="U188" s="190">
        <f t="shared" si="71"/>
        <v>1903547.9999999998</v>
      </c>
      <c r="V188" s="190">
        <f t="shared" si="72"/>
        <v>0</v>
      </c>
      <c r="W188" s="190">
        <f t="shared" si="73"/>
        <v>0</v>
      </c>
      <c r="X188" s="190">
        <f t="shared" si="74"/>
        <v>0</v>
      </c>
      <c r="Y188" s="190">
        <f t="shared" si="75"/>
        <v>0</v>
      </c>
      <c r="Z188" s="190">
        <f t="shared" si="76"/>
        <v>0</v>
      </c>
      <c r="AB188" s="175">
        <v>2026</v>
      </c>
      <c r="AC188" s="171">
        <f t="shared" si="86"/>
        <v>812311.69151531602</v>
      </c>
      <c r="AD188" s="171">
        <f t="shared" si="77"/>
        <v>0</v>
      </c>
      <c r="AE188" s="171">
        <f t="shared" si="77"/>
        <v>0</v>
      </c>
      <c r="AF188" s="171">
        <f t="shared" si="77"/>
        <v>0</v>
      </c>
      <c r="AG188" s="136">
        <f t="shared" si="77"/>
        <v>0</v>
      </c>
      <c r="AH188" s="171">
        <f t="shared" si="77"/>
        <v>0</v>
      </c>
      <c r="AJ188" s="175">
        <v>2026</v>
      </c>
      <c r="AK188" s="133">
        <f>HLOOKUP($S188,Variable!$B$15:$AE$16,2,FALSE)</f>
        <v>0.42673559664128047</v>
      </c>
      <c r="AL188" s="190">
        <f t="shared" si="78"/>
        <v>422494.8</v>
      </c>
      <c r="AM188" s="190">
        <f t="shared" si="79"/>
        <v>0</v>
      </c>
      <c r="AN188" s="190">
        <f t="shared" si="80"/>
        <v>0</v>
      </c>
      <c r="AO188" s="190">
        <f t="shared" si="81"/>
        <v>0</v>
      </c>
      <c r="AP188" s="190">
        <f t="shared" si="82"/>
        <v>0</v>
      </c>
      <c r="AQ188" s="190">
        <f t="shared" si="83"/>
        <v>0</v>
      </c>
      <c r="AS188" s="175">
        <v>2026</v>
      </c>
      <c r="AT188" s="171">
        <f t="shared" si="87"/>
        <v>180293.57055583847</v>
      </c>
      <c r="AU188" s="171">
        <f t="shared" si="84"/>
        <v>0</v>
      </c>
      <c r="AV188" s="171">
        <f t="shared" si="84"/>
        <v>0</v>
      </c>
      <c r="AW188" s="171">
        <f t="shared" si="84"/>
        <v>0</v>
      </c>
      <c r="AX188" s="136">
        <f t="shared" si="84"/>
        <v>0</v>
      </c>
      <c r="AY188" s="171">
        <f t="shared" si="84"/>
        <v>0</v>
      </c>
      <c r="BA188" s="145">
        <v>2026</v>
      </c>
      <c r="BB188" s="171">
        <f>IF($D$14&lt;&gt;"Yes",0,IF($BA188&lt;$E$14,0,IF($BA188&gt;$J$14,0,VLOOKUP($H$14,Variable!$B$21:$AE$64,'Scenario 6'!$BA188-2015,FALSE))))</f>
        <v>0</v>
      </c>
      <c r="BC188" s="171">
        <f>IF($D$15&lt;&gt;"Yes",0,IF($BA188&lt;$E$15,0,IF($BA188&gt;$J$15,0,VLOOKUP($H$15,Variable!$B$21:$AE$64,'Scenario 6'!$BA188-2015,FALSE))))</f>
        <v>0</v>
      </c>
      <c r="BD188" s="171">
        <f>IF($D$16&lt;&gt;"Yes",0,IF($BA188&lt;$E$16,0,IF($BA188&gt;$J$16,0,VLOOKUP($H$16,Variable!$B$21:$AE$64,'Scenario 6'!$BA188-2015,FALSE))))</f>
        <v>0</v>
      </c>
      <c r="BE188" s="171">
        <f>IF($D$17&lt;&gt;"Yes",0,IF($BA188&lt;$E$17,0,IF($BA188&gt;$J$17,0,VLOOKUP($H$17,Variable!$B$21:$AE$64,'Scenario 6'!$BA188-2015,FALSE))))</f>
        <v>0</v>
      </c>
      <c r="BF188" s="171">
        <f>IF($D$18&lt;&gt;"Yes",0,IF($BA188&lt;$E$18,0,IF($BA188&gt;$J$18,0,VLOOKUP($H$18,Variable!$B$21:$AE$64,'Scenario 6'!$BA188-2015,FALSE))))</f>
        <v>0</v>
      </c>
      <c r="BG188" s="171">
        <f>IF($D$19&lt;&gt;"Yes",0,IF($BA188&lt;$E$19,0,IF($BA188&gt;$J$19,0,VLOOKUP($H$19,Variable!$B$21:$AE$64,'Scenario 6'!$BA188-2015,FALSE))))</f>
        <v>0</v>
      </c>
    </row>
    <row r="189" spans="1:59">
      <c r="A189" s="162"/>
      <c r="B189" s="162"/>
      <c r="C189" s="162"/>
      <c r="D189" s="162"/>
      <c r="E189" s="162"/>
      <c r="F189" s="162"/>
      <c r="G189" s="162"/>
      <c r="H189" s="175">
        <v>2027</v>
      </c>
      <c r="I189" s="171">
        <f t="shared" si="85"/>
        <v>183899.44196695526</v>
      </c>
      <c r="J189" s="171">
        <f t="shared" si="70"/>
        <v>0</v>
      </c>
      <c r="K189" s="171">
        <f t="shared" si="70"/>
        <v>0</v>
      </c>
      <c r="L189" s="171">
        <f t="shared" si="70"/>
        <v>0</v>
      </c>
      <c r="M189" s="171">
        <f t="shared" si="70"/>
        <v>0</v>
      </c>
      <c r="N189" s="171">
        <f t="shared" si="70"/>
        <v>0</v>
      </c>
      <c r="O189" s="162"/>
      <c r="P189" s="162"/>
      <c r="Q189" s="162"/>
      <c r="R189" s="162"/>
      <c r="S189" s="175">
        <v>2027</v>
      </c>
      <c r="T189" s="133">
        <f>HLOOKUP($S189,Variable!$B$15:$AE$16,2,FALSE)</f>
        <v>0.43527030857410615</v>
      </c>
      <c r="U189" s="190">
        <f t="shared" si="71"/>
        <v>0</v>
      </c>
      <c r="V189" s="190">
        <f t="shared" si="72"/>
        <v>0</v>
      </c>
      <c r="W189" s="190">
        <f t="shared" si="73"/>
        <v>0</v>
      </c>
      <c r="X189" s="190">
        <f t="shared" si="74"/>
        <v>0</v>
      </c>
      <c r="Y189" s="190">
        <f t="shared" si="75"/>
        <v>0</v>
      </c>
      <c r="Z189" s="190">
        <f t="shared" si="76"/>
        <v>0</v>
      </c>
      <c r="AB189" s="175">
        <v>2027</v>
      </c>
      <c r="AC189" s="171">
        <f t="shared" si="86"/>
        <v>0</v>
      </c>
      <c r="AD189" s="171">
        <f t="shared" si="77"/>
        <v>0</v>
      </c>
      <c r="AE189" s="171">
        <f t="shared" si="77"/>
        <v>0</v>
      </c>
      <c r="AF189" s="171">
        <f t="shared" si="77"/>
        <v>0</v>
      </c>
      <c r="AG189" s="136">
        <f t="shared" si="77"/>
        <v>0</v>
      </c>
      <c r="AH189" s="171">
        <f t="shared" si="77"/>
        <v>0</v>
      </c>
      <c r="AJ189" s="175">
        <v>2027</v>
      </c>
      <c r="AK189" s="133">
        <f>HLOOKUP($S189,Variable!$B$15:$AE$16,2,FALSE)</f>
        <v>0.43527030857410615</v>
      </c>
      <c r="AL189" s="190">
        <f t="shared" si="78"/>
        <v>422494.8</v>
      </c>
      <c r="AM189" s="190">
        <f t="shared" si="79"/>
        <v>0</v>
      </c>
      <c r="AN189" s="190">
        <f t="shared" si="80"/>
        <v>0</v>
      </c>
      <c r="AO189" s="190">
        <f t="shared" si="81"/>
        <v>0</v>
      </c>
      <c r="AP189" s="190">
        <f t="shared" si="82"/>
        <v>0</v>
      </c>
      <c r="AQ189" s="190">
        <f t="shared" si="83"/>
        <v>0</v>
      </c>
      <c r="AS189" s="175">
        <v>2027</v>
      </c>
      <c r="AT189" s="171">
        <f t="shared" si="87"/>
        <v>183899.44196695526</v>
      </c>
      <c r="AU189" s="171">
        <f t="shared" si="84"/>
        <v>0</v>
      </c>
      <c r="AV189" s="171">
        <f t="shared" si="84"/>
        <v>0</v>
      </c>
      <c r="AW189" s="171">
        <f t="shared" si="84"/>
        <v>0</v>
      </c>
      <c r="AX189" s="136">
        <f t="shared" si="84"/>
        <v>0</v>
      </c>
      <c r="AY189" s="171">
        <f t="shared" si="84"/>
        <v>0</v>
      </c>
      <c r="BA189" s="145">
        <v>2027</v>
      </c>
      <c r="BB189" s="171">
        <f>IF($D$14&lt;&gt;"Yes",0,IF($BA189&lt;$E$14,0,IF($BA189&gt;$J$14,0,VLOOKUP($H$14,Variable!$B$21:$AE$64,'Scenario 6'!$BA189-2015,FALSE))))</f>
        <v>0</v>
      </c>
      <c r="BC189" s="171">
        <f>IF($D$15&lt;&gt;"Yes",0,IF($BA189&lt;$E$15,0,IF($BA189&gt;$J$15,0,VLOOKUP($H$15,Variable!$B$21:$AE$64,'Scenario 6'!$BA189-2015,FALSE))))</f>
        <v>0</v>
      </c>
      <c r="BD189" s="171">
        <f>IF($D$16&lt;&gt;"Yes",0,IF($BA189&lt;$E$16,0,IF($BA189&gt;$J$16,0,VLOOKUP($H$16,Variable!$B$21:$AE$64,'Scenario 6'!$BA189-2015,FALSE))))</f>
        <v>0</v>
      </c>
      <c r="BE189" s="171">
        <f>IF($D$17&lt;&gt;"Yes",0,IF($BA189&lt;$E$17,0,IF($BA189&gt;$J$17,0,VLOOKUP($H$17,Variable!$B$21:$AE$64,'Scenario 6'!$BA189-2015,FALSE))))</f>
        <v>0</v>
      </c>
      <c r="BF189" s="171">
        <f>IF($D$18&lt;&gt;"Yes",0,IF($BA189&lt;$E$18,0,IF($BA189&gt;$J$18,0,VLOOKUP($H$18,Variable!$B$21:$AE$64,'Scenario 6'!$BA189-2015,FALSE))))</f>
        <v>0</v>
      </c>
      <c r="BG189" s="171">
        <f>IF($D$19&lt;&gt;"Yes",0,IF($BA189&lt;$E$19,0,IF($BA189&gt;$J$19,0,VLOOKUP($H$19,Variable!$B$21:$AE$64,'Scenario 6'!$BA189-2015,FALSE))))</f>
        <v>0</v>
      </c>
    </row>
    <row r="190" spans="1:59">
      <c r="A190" s="162"/>
      <c r="B190" s="162"/>
      <c r="C190" s="162"/>
      <c r="D190" s="162"/>
      <c r="E190" s="162"/>
      <c r="F190" s="162"/>
      <c r="G190" s="162"/>
      <c r="H190" s="175">
        <v>2028</v>
      </c>
      <c r="I190" s="171">
        <f t="shared" si="85"/>
        <v>187577.43080629435</v>
      </c>
      <c r="J190" s="171">
        <f t="shared" si="70"/>
        <v>0</v>
      </c>
      <c r="K190" s="171">
        <f t="shared" si="70"/>
        <v>0</v>
      </c>
      <c r="L190" s="171">
        <f t="shared" si="70"/>
        <v>0</v>
      </c>
      <c r="M190" s="171">
        <f t="shared" si="70"/>
        <v>0</v>
      </c>
      <c r="N190" s="171">
        <f t="shared" si="70"/>
        <v>0</v>
      </c>
      <c r="O190" s="162"/>
      <c r="P190" s="162"/>
      <c r="Q190" s="162"/>
      <c r="R190" s="162"/>
      <c r="S190" s="175">
        <v>2028</v>
      </c>
      <c r="T190" s="133">
        <f>HLOOKUP($S190,Variable!$B$15:$AE$16,2,FALSE)</f>
        <v>0.44397571474558822</v>
      </c>
      <c r="U190" s="190">
        <f t="shared" si="71"/>
        <v>0</v>
      </c>
      <c r="V190" s="190">
        <f t="shared" si="72"/>
        <v>0</v>
      </c>
      <c r="W190" s="190">
        <f t="shared" si="73"/>
        <v>0</v>
      </c>
      <c r="X190" s="190">
        <f t="shared" si="74"/>
        <v>0</v>
      </c>
      <c r="Y190" s="190">
        <f t="shared" si="75"/>
        <v>0</v>
      </c>
      <c r="Z190" s="190">
        <f t="shared" si="76"/>
        <v>0</v>
      </c>
      <c r="AB190" s="175">
        <v>2028</v>
      </c>
      <c r="AC190" s="171">
        <f t="shared" si="86"/>
        <v>0</v>
      </c>
      <c r="AD190" s="171">
        <f t="shared" si="77"/>
        <v>0</v>
      </c>
      <c r="AE190" s="171">
        <f t="shared" si="77"/>
        <v>0</v>
      </c>
      <c r="AF190" s="171">
        <f t="shared" si="77"/>
        <v>0</v>
      </c>
      <c r="AG190" s="136">
        <f t="shared" si="77"/>
        <v>0</v>
      </c>
      <c r="AH190" s="171">
        <f t="shared" si="77"/>
        <v>0</v>
      </c>
      <c r="AJ190" s="175">
        <v>2028</v>
      </c>
      <c r="AK190" s="133">
        <f>HLOOKUP($S190,Variable!$B$15:$AE$16,2,FALSE)</f>
        <v>0.44397571474558822</v>
      </c>
      <c r="AL190" s="190">
        <f t="shared" si="78"/>
        <v>422494.8</v>
      </c>
      <c r="AM190" s="190">
        <f t="shared" si="79"/>
        <v>0</v>
      </c>
      <c r="AN190" s="190">
        <f t="shared" si="80"/>
        <v>0</v>
      </c>
      <c r="AO190" s="190">
        <f t="shared" si="81"/>
        <v>0</v>
      </c>
      <c r="AP190" s="190">
        <f t="shared" si="82"/>
        <v>0</v>
      </c>
      <c r="AQ190" s="190">
        <f t="shared" si="83"/>
        <v>0</v>
      </c>
      <c r="AS190" s="175">
        <v>2028</v>
      </c>
      <c r="AT190" s="171">
        <f t="shared" si="87"/>
        <v>187577.43080629435</v>
      </c>
      <c r="AU190" s="171">
        <f t="shared" si="84"/>
        <v>0</v>
      </c>
      <c r="AV190" s="171">
        <f t="shared" si="84"/>
        <v>0</v>
      </c>
      <c r="AW190" s="171">
        <f t="shared" si="84"/>
        <v>0</v>
      </c>
      <c r="AX190" s="136">
        <f t="shared" si="84"/>
        <v>0</v>
      </c>
      <c r="AY190" s="171">
        <f t="shared" si="84"/>
        <v>0</v>
      </c>
      <c r="BA190" s="145">
        <v>2028</v>
      </c>
      <c r="BB190" s="171">
        <f>IF($D$14&lt;&gt;"Yes",0,IF($BA190&lt;$E$14,0,IF($BA190&gt;$J$14,0,VLOOKUP($H$14,Variable!$B$21:$AE$64,'Scenario 6'!$BA190-2015,FALSE))))</f>
        <v>0</v>
      </c>
      <c r="BC190" s="171">
        <f>IF($D$15&lt;&gt;"Yes",0,IF($BA190&lt;$E$15,0,IF($BA190&gt;$J$15,0,VLOOKUP($H$15,Variable!$B$21:$AE$64,'Scenario 6'!$BA190-2015,FALSE))))</f>
        <v>0</v>
      </c>
      <c r="BD190" s="171">
        <f>IF($D$16&lt;&gt;"Yes",0,IF($BA190&lt;$E$16,0,IF($BA190&gt;$J$16,0,VLOOKUP($H$16,Variable!$B$21:$AE$64,'Scenario 6'!$BA190-2015,FALSE))))</f>
        <v>0</v>
      </c>
      <c r="BE190" s="171">
        <f>IF($D$17&lt;&gt;"Yes",0,IF($BA190&lt;$E$17,0,IF($BA190&gt;$J$17,0,VLOOKUP($H$17,Variable!$B$21:$AE$64,'Scenario 6'!$BA190-2015,FALSE))))</f>
        <v>0</v>
      </c>
      <c r="BF190" s="171">
        <f>IF($D$18&lt;&gt;"Yes",0,IF($BA190&lt;$E$18,0,IF($BA190&gt;$J$18,0,VLOOKUP($H$18,Variable!$B$21:$AE$64,'Scenario 6'!$BA190-2015,FALSE))))</f>
        <v>0</v>
      </c>
      <c r="BG190" s="171">
        <f>IF($D$19&lt;&gt;"Yes",0,IF($BA190&lt;$E$19,0,IF($BA190&gt;$J$19,0,VLOOKUP($H$19,Variable!$B$21:$AE$64,'Scenario 6'!$BA190-2015,FALSE))))</f>
        <v>0</v>
      </c>
    </row>
    <row r="191" spans="1:59">
      <c r="A191" s="162"/>
      <c r="B191" s="162"/>
      <c r="C191" s="162"/>
      <c r="D191" s="162"/>
      <c r="E191" s="162"/>
      <c r="F191" s="162"/>
      <c r="G191" s="162"/>
      <c r="H191" s="175">
        <v>2029</v>
      </c>
      <c r="I191" s="171">
        <f t="shared" si="85"/>
        <v>191328.97942242021</v>
      </c>
      <c r="J191" s="171">
        <f t="shared" si="70"/>
        <v>0</v>
      </c>
      <c r="K191" s="171">
        <f t="shared" si="70"/>
        <v>0</v>
      </c>
      <c r="L191" s="171">
        <f t="shared" si="70"/>
        <v>0</v>
      </c>
      <c r="M191" s="171">
        <f t="shared" si="70"/>
        <v>0</v>
      </c>
      <c r="N191" s="171">
        <f t="shared" si="70"/>
        <v>0</v>
      </c>
      <c r="O191" s="162"/>
      <c r="P191" s="162"/>
      <c r="Q191" s="162"/>
      <c r="R191" s="162"/>
      <c r="S191" s="175">
        <v>2029</v>
      </c>
      <c r="T191" s="133">
        <f>HLOOKUP($S191,Variable!$B$15:$AE$16,2,FALSE)</f>
        <v>0.45285522904049991</v>
      </c>
      <c r="U191" s="190">
        <f t="shared" si="71"/>
        <v>0</v>
      </c>
      <c r="V191" s="190">
        <f t="shared" si="72"/>
        <v>0</v>
      </c>
      <c r="W191" s="190">
        <f t="shared" si="73"/>
        <v>0</v>
      </c>
      <c r="X191" s="190">
        <f t="shared" si="74"/>
        <v>0</v>
      </c>
      <c r="Y191" s="190">
        <f t="shared" si="75"/>
        <v>0</v>
      </c>
      <c r="Z191" s="190">
        <f t="shared" si="76"/>
        <v>0</v>
      </c>
      <c r="AB191" s="175">
        <v>2029</v>
      </c>
      <c r="AC191" s="171">
        <f t="shared" si="86"/>
        <v>0</v>
      </c>
      <c r="AD191" s="171">
        <f t="shared" si="77"/>
        <v>0</v>
      </c>
      <c r="AE191" s="171">
        <f t="shared" si="77"/>
        <v>0</v>
      </c>
      <c r="AF191" s="171">
        <f t="shared" si="77"/>
        <v>0</v>
      </c>
      <c r="AG191" s="136">
        <f t="shared" si="77"/>
        <v>0</v>
      </c>
      <c r="AH191" s="171">
        <f t="shared" si="77"/>
        <v>0</v>
      </c>
      <c r="AJ191" s="175">
        <v>2029</v>
      </c>
      <c r="AK191" s="133">
        <f>HLOOKUP($S191,Variable!$B$15:$AE$16,2,FALSE)</f>
        <v>0.45285522904049991</v>
      </c>
      <c r="AL191" s="190">
        <f t="shared" si="78"/>
        <v>422494.8</v>
      </c>
      <c r="AM191" s="190">
        <f t="shared" si="79"/>
        <v>0</v>
      </c>
      <c r="AN191" s="190">
        <f t="shared" si="80"/>
        <v>0</v>
      </c>
      <c r="AO191" s="190">
        <f t="shared" si="81"/>
        <v>0</v>
      </c>
      <c r="AP191" s="190">
        <f t="shared" si="82"/>
        <v>0</v>
      </c>
      <c r="AQ191" s="190">
        <f t="shared" si="83"/>
        <v>0</v>
      </c>
      <c r="AS191" s="175">
        <v>2029</v>
      </c>
      <c r="AT191" s="171">
        <f t="shared" si="87"/>
        <v>191328.97942242021</v>
      </c>
      <c r="AU191" s="171">
        <f t="shared" si="84"/>
        <v>0</v>
      </c>
      <c r="AV191" s="171">
        <f t="shared" si="84"/>
        <v>0</v>
      </c>
      <c r="AW191" s="171">
        <f t="shared" si="84"/>
        <v>0</v>
      </c>
      <c r="AX191" s="136">
        <f t="shared" si="84"/>
        <v>0</v>
      </c>
      <c r="AY191" s="171">
        <f t="shared" si="84"/>
        <v>0</v>
      </c>
      <c r="BA191" s="145">
        <v>2029</v>
      </c>
      <c r="BB191" s="171">
        <f>IF($D$14&lt;&gt;"Yes",0,IF($BA191&lt;$E$14,0,IF($BA191&gt;$J$14,0,VLOOKUP($H$14,Variable!$B$21:$AE$64,'Scenario 6'!$BA191-2015,FALSE))))</f>
        <v>0</v>
      </c>
      <c r="BC191" s="171">
        <f>IF($D$15&lt;&gt;"Yes",0,IF($BA191&lt;$E$15,0,IF($BA191&gt;$J$15,0,VLOOKUP($H$15,Variable!$B$21:$AE$64,'Scenario 6'!$BA191-2015,FALSE))))</f>
        <v>0</v>
      </c>
      <c r="BD191" s="171">
        <f>IF($D$16&lt;&gt;"Yes",0,IF($BA191&lt;$E$16,0,IF($BA191&gt;$J$16,0,VLOOKUP($H$16,Variable!$B$21:$AE$64,'Scenario 6'!$BA191-2015,FALSE))))</f>
        <v>0</v>
      </c>
      <c r="BE191" s="171">
        <f>IF($D$17&lt;&gt;"Yes",0,IF($BA191&lt;$E$17,0,IF($BA191&gt;$J$17,0,VLOOKUP($H$17,Variable!$B$21:$AE$64,'Scenario 6'!$BA191-2015,FALSE))))</f>
        <v>0</v>
      </c>
      <c r="BF191" s="171">
        <f>IF($D$18&lt;&gt;"Yes",0,IF($BA191&lt;$E$18,0,IF($BA191&gt;$J$18,0,VLOOKUP($H$18,Variable!$B$21:$AE$64,'Scenario 6'!$BA191-2015,FALSE))))</f>
        <v>0</v>
      </c>
      <c r="BG191" s="171">
        <f>IF($D$19&lt;&gt;"Yes",0,IF($BA191&lt;$E$19,0,IF($BA191&gt;$J$19,0,VLOOKUP($H$19,Variable!$B$21:$AE$64,'Scenario 6'!$BA191-2015,FALSE))))</f>
        <v>0</v>
      </c>
    </row>
    <row r="192" spans="1:59">
      <c r="A192" s="162"/>
      <c r="B192" s="162"/>
      <c r="C192" s="162"/>
      <c r="D192" s="162"/>
      <c r="E192" s="162"/>
      <c r="F192" s="162"/>
      <c r="G192" s="162"/>
      <c r="H192" s="175">
        <v>2030</v>
      </c>
      <c r="I192" s="171">
        <f t="shared" si="85"/>
        <v>0</v>
      </c>
      <c r="J192" s="171">
        <f t="shared" si="70"/>
        <v>0</v>
      </c>
      <c r="K192" s="171">
        <f t="shared" si="70"/>
        <v>0</v>
      </c>
      <c r="L192" s="171">
        <f t="shared" si="70"/>
        <v>0</v>
      </c>
      <c r="M192" s="171">
        <f t="shared" si="70"/>
        <v>0</v>
      </c>
      <c r="N192" s="171">
        <f t="shared" si="70"/>
        <v>0</v>
      </c>
      <c r="O192" s="162"/>
      <c r="P192" s="162"/>
      <c r="Q192" s="162"/>
      <c r="R192" s="162"/>
      <c r="S192" s="175">
        <v>2030</v>
      </c>
      <c r="T192" s="133">
        <f>HLOOKUP($S192,Variable!$B$15:$AE$16,2,FALSE)</f>
        <v>0.46191233362130996</v>
      </c>
      <c r="U192" s="190">
        <f t="shared" si="71"/>
        <v>0</v>
      </c>
      <c r="V192" s="190">
        <f t="shared" si="72"/>
        <v>0</v>
      </c>
      <c r="W192" s="190">
        <f t="shared" si="73"/>
        <v>0</v>
      </c>
      <c r="X192" s="190">
        <f t="shared" si="74"/>
        <v>0</v>
      </c>
      <c r="Y192" s="190">
        <f t="shared" si="75"/>
        <v>0</v>
      </c>
      <c r="Z192" s="190">
        <f t="shared" si="76"/>
        <v>0</v>
      </c>
      <c r="AB192" s="175">
        <v>2030</v>
      </c>
      <c r="AC192" s="171">
        <f t="shared" si="86"/>
        <v>0</v>
      </c>
      <c r="AD192" s="171">
        <f t="shared" si="77"/>
        <v>0</v>
      </c>
      <c r="AE192" s="171">
        <f t="shared" si="77"/>
        <v>0</v>
      </c>
      <c r="AF192" s="171">
        <f t="shared" si="77"/>
        <v>0</v>
      </c>
      <c r="AG192" s="136">
        <f t="shared" si="77"/>
        <v>0</v>
      </c>
      <c r="AH192" s="171">
        <f t="shared" si="77"/>
        <v>0</v>
      </c>
      <c r="AJ192" s="175">
        <v>2030</v>
      </c>
      <c r="AK192" s="133">
        <f>HLOOKUP($S192,Variable!$B$15:$AE$16,2,FALSE)</f>
        <v>0.46191233362130996</v>
      </c>
      <c r="AL192" s="190">
        <f t="shared" si="78"/>
        <v>0</v>
      </c>
      <c r="AM192" s="190">
        <f t="shared" si="79"/>
        <v>0</v>
      </c>
      <c r="AN192" s="190">
        <f t="shared" si="80"/>
        <v>0</v>
      </c>
      <c r="AO192" s="190">
        <f t="shared" si="81"/>
        <v>0</v>
      </c>
      <c r="AP192" s="190">
        <f t="shared" si="82"/>
        <v>0</v>
      </c>
      <c r="AQ192" s="190">
        <f t="shared" si="83"/>
        <v>0</v>
      </c>
      <c r="AS192" s="175">
        <v>2030</v>
      </c>
      <c r="AT192" s="171">
        <f t="shared" si="87"/>
        <v>0</v>
      </c>
      <c r="AU192" s="171">
        <f t="shared" si="84"/>
        <v>0</v>
      </c>
      <c r="AV192" s="171">
        <f t="shared" si="84"/>
        <v>0</v>
      </c>
      <c r="AW192" s="171">
        <f t="shared" si="84"/>
        <v>0</v>
      </c>
      <c r="AX192" s="136">
        <f t="shared" si="84"/>
        <v>0</v>
      </c>
      <c r="AY192" s="171">
        <f t="shared" si="84"/>
        <v>0</v>
      </c>
      <c r="BA192" s="145">
        <v>2030</v>
      </c>
      <c r="BB192" s="171">
        <f>IF($D$14&lt;&gt;"Yes",0,IF($BA192&lt;$E$14,0,IF($BA192&gt;$J$14,0,VLOOKUP($H$14,Variable!$B$21:$AE$64,'Scenario 6'!$BA192-2015,FALSE))))</f>
        <v>0</v>
      </c>
      <c r="BC192" s="171">
        <f>IF($D$15&lt;&gt;"Yes",0,IF($BA192&lt;$E$15,0,IF($BA192&gt;$J$15,0,VLOOKUP($H$15,Variable!$B$21:$AE$64,'Scenario 6'!$BA192-2015,FALSE))))</f>
        <v>0</v>
      </c>
      <c r="BD192" s="171">
        <f>IF($D$16&lt;&gt;"Yes",0,IF($BA192&lt;$E$16,0,IF($BA192&gt;$J$16,0,VLOOKUP($H$16,Variable!$B$21:$AE$64,'Scenario 6'!$BA192-2015,FALSE))))</f>
        <v>0</v>
      </c>
      <c r="BE192" s="171">
        <f>IF($D$17&lt;&gt;"Yes",0,IF($BA192&lt;$E$17,0,IF($BA192&gt;$J$17,0,VLOOKUP($H$17,Variable!$B$21:$AE$64,'Scenario 6'!$BA192-2015,FALSE))))</f>
        <v>0</v>
      </c>
      <c r="BF192" s="171">
        <f>IF($D$18&lt;&gt;"Yes",0,IF($BA192&lt;$E$18,0,IF($BA192&gt;$J$18,0,VLOOKUP($H$18,Variable!$B$21:$AE$64,'Scenario 6'!$BA192-2015,FALSE))))</f>
        <v>0</v>
      </c>
      <c r="BG192" s="171">
        <f>IF($D$19&lt;&gt;"Yes",0,IF($BA192&lt;$E$19,0,IF($BA192&gt;$J$19,0,VLOOKUP($H$19,Variable!$B$21:$AE$64,'Scenario 6'!$BA192-2015,FALSE))))</f>
        <v>0</v>
      </c>
    </row>
    <row r="193" spans="1:59">
      <c r="A193" s="162"/>
      <c r="B193" s="162"/>
      <c r="C193" s="162"/>
      <c r="D193" s="162"/>
      <c r="E193" s="162"/>
      <c r="F193" s="162"/>
      <c r="G193" s="162"/>
      <c r="H193" s="175">
        <v>2031</v>
      </c>
      <c r="I193" s="171">
        <f t="shared" si="85"/>
        <v>0</v>
      </c>
      <c r="J193" s="171">
        <f t="shared" si="70"/>
        <v>0</v>
      </c>
      <c r="K193" s="171">
        <f t="shared" si="70"/>
        <v>0</v>
      </c>
      <c r="L193" s="171">
        <f t="shared" si="70"/>
        <v>0</v>
      </c>
      <c r="M193" s="171">
        <f t="shared" si="70"/>
        <v>0</v>
      </c>
      <c r="N193" s="171">
        <f t="shared" si="70"/>
        <v>0</v>
      </c>
      <c r="O193" s="162"/>
      <c r="P193" s="162"/>
      <c r="Q193" s="162"/>
      <c r="R193" s="162"/>
      <c r="S193" s="175">
        <v>2031</v>
      </c>
      <c r="T193" s="133">
        <f>HLOOKUP($S193,Variable!$B$15:$AE$16,2,FALSE)</f>
        <v>0.47115058029373613</v>
      </c>
      <c r="U193" s="190">
        <f t="shared" si="71"/>
        <v>0</v>
      </c>
      <c r="V193" s="190">
        <f t="shared" si="72"/>
        <v>0</v>
      </c>
      <c r="W193" s="190">
        <f t="shared" si="73"/>
        <v>0</v>
      </c>
      <c r="X193" s="190">
        <f t="shared" si="74"/>
        <v>0</v>
      </c>
      <c r="Y193" s="190">
        <f t="shared" si="75"/>
        <v>0</v>
      </c>
      <c r="Z193" s="190">
        <f t="shared" si="76"/>
        <v>0</v>
      </c>
      <c r="AB193" s="175">
        <v>2031</v>
      </c>
      <c r="AC193" s="171">
        <f t="shared" si="86"/>
        <v>0</v>
      </c>
      <c r="AD193" s="171">
        <f t="shared" si="77"/>
        <v>0</v>
      </c>
      <c r="AE193" s="171">
        <f t="shared" si="77"/>
        <v>0</v>
      </c>
      <c r="AF193" s="171">
        <f t="shared" si="77"/>
        <v>0</v>
      </c>
      <c r="AG193" s="136">
        <f t="shared" si="77"/>
        <v>0</v>
      </c>
      <c r="AH193" s="171">
        <f t="shared" si="77"/>
        <v>0</v>
      </c>
      <c r="AJ193" s="175">
        <v>2031</v>
      </c>
      <c r="AK193" s="133">
        <f>HLOOKUP($S193,Variable!$B$15:$AE$16,2,FALSE)</f>
        <v>0.47115058029373613</v>
      </c>
      <c r="AL193" s="190">
        <f t="shared" si="78"/>
        <v>0</v>
      </c>
      <c r="AM193" s="190">
        <f t="shared" si="79"/>
        <v>0</v>
      </c>
      <c r="AN193" s="190">
        <f t="shared" si="80"/>
        <v>0</v>
      </c>
      <c r="AO193" s="190">
        <f t="shared" si="81"/>
        <v>0</v>
      </c>
      <c r="AP193" s="190">
        <f t="shared" si="82"/>
        <v>0</v>
      </c>
      <c r="AQ193" s="190">
        <f t="shared" si="83"/>
        <v>0</v>
      </c>
      <c r="AS193" s="175">
        <v>2031</v>
      </c>
      <c r="AT193" s="171">
        <f t="shared" si="87"/>
        <v>0</v>
      </c>
      <c r="AU193" s="171">
        <f t="shared" si="84"/>
        <v>0</v>
      </c>
      <c r="AV193" s="171">
        <f t="shared" si="84"/>
        <v>0</v>
      </c>
      <c r="AW193" s="171">
        <f t="shared" si="84"/>
        <v>0</v>
      </c>
      <c r="AX193" s="136">
        <f t="shared" si="84"/>
        <v>0</v>
      </c>
      <c r="AY193" s="171">
        <f t="shared" si="84"/>
        <v>0</v>
      </c>
      <c r="BA193" s="145">
        <v>2031</v>
      </c>
      <c r="BB193" s="171">
        <f>IF($D$14&lt;&gt;"Yes",0,IF($BA193&lt;$E$14,0,IF($BA193&gt;$J$14,0,VLOOKUP($H$14,Variable!$B$21:$AE$64,'Scenario 6'!$BA193-2015,FALSE))))</f>
        <v>0</v>
      </c>
      <c r="BC193" s="171">
        <f>IF($D$15&lt;&gt;"Yes",0,IF($BA193&lt;$E$15,0,IF($BA193&gt;$J$15,0,VLOOKUP($H$15,Variable!$B$21:$AE$64,'Scenario 6'!$BA193-2015,FALSE))))</f>
        <v>0</v>
      </c>
      <c r="BD193" s="171">
        <f>IF($D$16&lt;&gt;"Yes",0,IF($BA193&lt;$E$16,0,IF($BA193&gt;$J$16,0,VLOOKUP($H$16,Variable!$B$21:$AE$64,'Scenario 6'!$BA193-2015,FALSE))))</f>
        <v>0</v>
      </c>
      <c r="BE193" s="171">
        <f>IF($D$17&lt;&gt;"Yes",0,IF($BA193&lt;$E$17,0,IF($BA193&gt;$J$17,0,VLOOKUP($H$17,Variable!$B$21:$AE$64,'Scenario 6'!$BA193-2015,FALSE))))</f>
        <v>0</v>
      </c>
      <c r="BF193" s="171">
        <f>IF($D$18&lt;&gt;"Yes",0,IF($BA193&lt;$E$18,0,IF($BA193&gt;$J$18,0,VLOOKUP($H$18,Variable!$B$21:$AE$64,'Scenario 6'!$BA193-2015,FALSE))))</f>
        <v>0</v>
      </c>
      <c r="BG193" s="171">
        <f>IF($D$19&lt;&gt;"Yes",0,IF($BA193&lt;$E$19,0,IF($BA193&gt;$J$19,0,VLOOKUP($H$19,Variable!$B$21:$AE$64,'Scenario 6'!$BA193-2015,FALSE))))</f>
        <v>0</v>
      </c>
    </row>
    <row r="194" spans="1:59">
      <c r="A194" s="162"/>
      <c r="B194" s="162"/>
      <c r="C194" s="162"/>
      <c r="D194" s="162"/>
      <c r="E194" s="162"/>
      <c r="F194" s="162"/>
      <c r="G194" s="162"/>
      <c r="H194" s="175">
        <v>2032</v>
      </c>
      <c r="I194" s="171">
        <f t="shared" si="85"/>
        <v>0</v>
      </c>
      <c r="J194" s="171">
        <f t="shared" si="70"/>
        <v>0</v>
      </c>
      <c r="K194" s="171">
        <f t="shared" si="70"/>
        <v>0</v>
      </c>
      <c r="L194" s="171">
        <f t="shared" si="70"/>
        <v>0</v>
      </c>
      <c r="M194" s="171">
        <f t="shared" si="70"/>
        <v>0</v>
      </c>
      <c r="N194" s="171">
        <f t="shared" si="70"/>
        <v>0</v>
      </c>
      <c r="O194" s="162"/>
      <c r="P194" s="162"/>
      <c r="Q194" s="162"/>
      <c r="R194" s="162"/>
      <c r="S194" s="175">
        <v>2032</v>
      </c>
      <c r="T194" s="133">
        <f>HLOOKUP($S194,Variable!$B$15:$AE$16,2,FALSE)</f>
        <v>0.48057359189961085</v>
      </c>
      <c r="U194" s="190">
        <f t="shared" si="71"/>
        <v>0</v>
      </c>
      <c r="V194" s="190">
        <f t="shared" si="72"/>
        <v>0</v>
      </c>
      <c r="W194" s="190">
        <f t="shared" si="73"/>
        <v>0</v>
      </c>
      <c r="X194" s="190">
        <f t="shared" si="74"/>
        <v>0</v>
      </c>
      <c r="Y194" s="190">
        <f t="shared" si="75"/>
        <v>0</v>
      </c>
      <c r="Z194" s="190">
        <f t="shared" si="76"/>
        <v>0</v>
      </c>
      <c r="AB194" s="175">
        <v>2032</v>
      </c>
      <c r="AC194" s="171">
        <f t="shared" si="86"/>
        <v>0</v>
      </c>
      <c r="AD194" s="171">
        <f t="shared" si="77"/>
        <v>0</v>
      </c>
      <c r="AE194" s="171">
        <f t="shared" si="77"/>
        <v>0</v>
      </c>
      <c r="AF194" s="171">
        <f t="shared" si="77"/>
        <v>0</v>
      </c>
      <c r="AG194" s="136">
        <f t="shared" si="77"/>
        <v>0</v>
      </c>
      <c r="AH194" s="171">
        <f t="shared" si="77"/>
        <v>0</v>
      </c>
      <c r="AJ194" s="175">
        <v>2032</v>
      </c>
      <c r="AK194" s="133">
        <f>HLOOKUP($S194,Variable!$B$15:$AE$16,2,FALSE)</f>
        <v>0.48057359189961085</v>
      </c>
      <c r="AL194" s="190">
        <f t="shared" si="78"/>
        <v>0</v>
      </c>
      <c r="AM194" s="190">
        <f t="shared" si="79"/>
        <v>0</v>
      </c>
      <c r="AN194" s="190">
        <f t="shared" si="80"/>
        <v>0</v>
      </c>
      <c r="AO194" s="190">
        <f t="shared" si="81"/>
        <v>0</v>
      </c>
      <c r="AP194" s="190">
        <f t="shared" si="82"/>
        <v>0</v>
      </c>
      <c r="AQ194" s="190">
        <f t="shared" si="83"/>
        <v>0</v>
      </c>
      <c r="AS194" s="175">
        <v>2032</v>
      </c>
      <c r="AT194" s="171">
        <f t="shared" si="87"/>
        <v>0</v>
      </c>
      <c r="AU194" s="171">
        <f t="shared" si="84"/>
        <v>0</v>
      </c>
      <c r="AV194" s="171">
        <f t="shared" si="84"/>
        <v>0</v>
      </c>
      <c r="AW194" s="171">
        <f t="shared" si="84"/>
        <v>0</v>
      </c>
      <c r="AX194" s="136">
        <f t="shared" si="84"/>
        <v>0</v>
      </c>
      <c r="AY194" s="171">
        <f t="shared" si="84"/>
        <v>0</v>
      </c>
      <c r="BA194" s="145">
        <v>2032</v>
      </c>
      <c r="BB194" s="171">
        <f>IF($D$14&lt;&gt;"Yes",0,IF($BA194&lt;$E$14,0,IF($BA194&gt;$J$14,0,VLOOKUP($H$14,Variable!$B$21:$AE$64,'Scenario 6'!$BA194-2015,FALSE))))</f>
        <v>0</v>
      </c>
      <c r="BC194" s="171">
        <f>IF($D$15&lt;&gt;"Yes",0,IF($BA194&lt;$E$15,0,IF($BA194&gt;$J$15,0,VLOOKUP($H$15,Variable!$B$21:$AE$64,'Scenario 6'!$BA194-2015,FALSE))))</f>
        <v>0</v>
      </c>
      <c r="BD194" s="171">
        <f>IF($D$16&lt;&gt;"Yes",0,IF($BA194&lt;$E$16,0,IF($BA194&gt;$J$16,0,VLOOKUP($H$16,Variable!$B$21:$AE$64,'Scenario 6'!$BA194-2015,FALSE))))</f>
        <v>0</v>
      </c>
      <c r="BE194" s="171">
        <f>IF($D$17&lt;&gt;"Yes",0,IF($BA194&lt;$E$17,0,IF($BA194&gt;$J$17,0,VLOOKUP($H$17,Variable!$B$21:$AE$64,'Scenario 6'!$BA194-2015,FALSE))))</f>
        <v>0</v>
      </c>
      <c r="BF194" s="171">
        <f>IF($D$18&lt;&gt;"Yes",0,IF($BA194&lt;$E$18,0,IF($BA194&gt;$J$18,0,VLOOKUP($H$18,Variable!$B$21:$AE$64,'Scenario 6'!$BA194-2015,FALSE))))</f>
        <v>0</v>
      </c>
      <c r="BG194" s="171">
        <f>IF($D$19&lt;&gt;"Yes",0,IF($BA194&lt;$E$19,0,IF($BA194&gt;$J$19,0,VLOOKUP($H$19,Variable!$B$21:$AE$64,'Scenario 6'!$BA194-2015,FALSE))))</f>
        <v>0</v>
      </c>
    </row>
    <row r="195" spans="1:59">
      <c r="A195" s="162"/>
      <c r="B195" s="162"/>
      <c r="C195" s="162"/>
      <c r="D195" s="162"/>
      <c r="E195" s="162"/>
      <c r="F195" s="162"/>
      <c r="G195" s="162"/>
      <c r="H195" s="175">
        <v>2033</v>
      </c>
      <c r="I195" s="171">
        <f t="shared" si="85"/>
        <v>0</v>
      </c>
      <c r="J195" s="171">
        <f t="shared" si="70"/>
        <v>0</v>
      </c>
      <c r="K195" s="171">
        <f t="shared" si="70"/>
        <v>0</v>
      </c>
      <c r="L195" s="171">
        <f t="shared" si="70"/>
        <v>0</v>
      </c>
      <c r="M195" s="171">
        <f t="shared" si="70"/>
        <v>0</v>
      </c>
      <c r="N195" s="171">
        <f t="shared" si="70"/>
        <v>0</v>
      </c>
      <c r="O195" s="162"/>
      <c r="P195" s="162"/>
      <c r="Q195" s="162"/>
      <c r="R195" s="162"/>
      <c r="S195" s="175">
        <v>2033</v>
      </c>
      <c r="T195" s="133">
        <f>HLOOKUP($S195,Variable!$B$15:$AE$16,2,FALSE)</f>
        <v>0.49018506373760307</v>
      </c>
      <c r="U195" s="190">
        <f t="shared" si="71"/>
        <v>0</v>
      </c>
      <c r="V195" s="190">
        <f t="shared" si="72"/>
        <v>0</v>
      </c>
      <c r="W195" s="190">
        <f t="shared" si="73"/>
        <v>0</v>
      </c>
      <c r="X195" s="190">
        <f t="shared" si="74"/>
        <v>0</v>
      </c>
      <c r="Y195" s="190">
        <f t="shared" si="75"/>
        <v>0</v>
      </c>
      <c r="Z195" s="190">
        <f t="shared" si="76"/>
        <v>0</v>
      </c>
      <c r="AB195" s="175">
        <v>2033</v>
      </c>
      <c r="AC195" s="171">
        <f t="shared" si="86"/>
        <v>0</v>
      </c>
      <c r="AD195" s="171">
        <f t="shared" si="77"/>
        <v>0</v>
      </c>
      <c r="AE195" s="171">
        <f t="shared" si="77"/>
        <v>0</v>
      </c>
      <c r="AF195" s="171">
        <f t="shared" si="77"/>
        <v>0</v>
      </c>
      <c r="AG195" s="136">
        <f t="shared" si="77"/>
        <v>0</v>
      </c>
      <c r="AH195" s="171">
        <f t="shared" si="77"/>
        <v>0</v>
      </c>
      <c r="AJ195" s="175">
        <v>2033</v>
      </c>
      <c r="AK195" s="133">
        <f>HLOOKUP($S195,Variable!$B$15:$AE$16,2,FALSE)</f>
        <v>0.49018506373760307</v>
      </c>
      <c r="AL195" s="190">
        <f t="shared" si="78"/>
        <v>0</v>
      </c>
      <c r="AM195" s="190">
        <f t="shared" si="79"/>
        <v>0</v>
      </c>
      <c r="AN195" s="190">
        <f t="shared" si="80"/>
        <v>0</v>
      </c>
      <c r="AO195" s="190">
        <f t="shared" si="81"/>
        <v>0</v>
      </c>
      <c r="AP195" s="190">
        <f t="shared" si="82"/>
        <v>0</v>
      </c>
      <c r="AQ195" s="190">
        <f t="shared" si="83"/>
        <v>0</v>
      </c>
      <c r="AS195" s="175">
        <v>2033</v>
      </c>
      <c r="AT195" s="171">
        <f t="shared" si="87"/>
        <v>0</v>
      </c>
      <c r="AU195" s="171">
        <f t="shared" si="84"/>
        <v>0</v>
      </c>
      <c r="AV195" s="171">
        <f t="shared" si="84"/>
        <v>0</v>
      </c>
      <c r="AW195" s="171">
        <f t="shared" si="84"/>
        <v>0</v>
      </c>
      <c r="AX195" s="136">
        <f t="shared" si="84"/>
        <v>0</v>
      </c>
      <c r="AY195" s="171">
        <f t="shared" si="84"/>
        <v>0</v>
      </c>
      <c r="BA195" s="145">
        <v>2033</v>
      </c>
      <c r="BB195" s="171">
        <f>IF($D$14&lt;&gt;"Yes",0,IF($BA195&lt;$E$14,0,IF($BA195&gt;$J$14,0,VLOOKUP($H$14,Variable!$B$21:$AE$64,'Scenario 6'!$BA195-2015,FALSE))))</f>
        <v>0</v>
      </c>
      <c r="BC195" s="171">
        <f>IF($D$15&lt;&gt;"Yes",0,IF($BA195&lt;$E$15,0,IF($BA195&gt;$J$15,0,VLOOKUP($H$15,Variable!$B$21:$AE$64,'Scenario 6'!$BA195-2015,FALSE))))</f>
        <v>0</v>
      </c>
      <c r="BD195" s="171">
        <f>IF($D$16&lt;&gt;"Yes",0,IF($BA195&lt;$E$16,0,IF($BA195&gt;$J$16,0,VLOOKUP($H$16,Variable!$B$21:$AE$64,'Scenario 6'!$BA195-2015,FALSE))))</f>
        <v>0</v>
      </c>
      <c r="BE195" s="171">
        <f>IF($D$17&lt;&gt;"Yes",0,IF($BA195&lt;$E$17,0,IF($BA195&gt;$J$17,0,VLOOKUP($H$17,Variable!$B$21:$AE$64,'Scenario 6'!$BA195-2015,FALSE))))</f>
        <v>0</v>
      </c>
      <c r="BF195" s="171">
        <f>IF($D$18&lt;&gt;"Yes",0,IF($BA195&lt;$E$18,0,IF($BA195&gt;$J$18,0,VLOOKUP($H$18,Variable!$B$21:$AE$64,'Scenario 6'!$BA195-2015,FALSE))))</f>
        <v>0</v>
      </c>
      <c r="BG195" s="171">
        <f>IF($D$19&lt;&gt;"Yes",0,IF($BA195&lt;$E$19,0,IF($BA195&gt;$J$19,0,VLOOKUP($H$19,Variable!$B$21:$AE$64,'Scenario 6'!$BA195-2015,FALSE))))</f>
        <v>0</v>
      </c>
    </row>
    <row r="196" spans="1:59">
      <c r="A196" s="162"/>
      <c r="B196" s="162"/>
      <c r="C196" s="162"/>
      <c r="D196" s="162"/>
      <c r="E196" s="162"/>
      <c r="F196" s="162"/>
      <c r="G196" s="162"/>
      <c r="H196" s="175">
        <v>2034</v>
      </c>
      <c r="I196" s="171">
        <f t="shared" si="85"/>
        <v>0</v>
      </c>
      <c r="J196" s="171">
        <f t="shared" si="70"/>
        <v>0</v>
      </c>
      <c r="K196" s="171">
        <f t="shared" si="70"/>
        <v>0</v>
      </c>
      <c r="L196" s="171">
        <f t="shared" si="70"/>
        <v>0</v>
      </c>
      <c r="M196" s="171">
        <f t="shared" si="70"/>
        <v>0</v>
      </c>
      <c r="N196" s="171">
        <f t="shared" si="70"/>
        <v>0</v>
      </c>
      <c r="O196" s="162"/>
      <c r="P196" s="162"/>
      <c r="Q196" s="162"/>
      <c r="R196" s="162"/>
      <c r="S196" s="175">
        <v>2034</v>
      </c>
      <c r="T196" s="133">
        <f>HLOOKUP($S196,Variable!$B$15:$AE$16,2,FALSE)</f>
        <v>0.49998876501235517</v>
      </c>
      <c r="U196" s="190">
        <f t="shared" si="71"/>
        <v>0</v>
      </c>
      <c r="V196" s="190">
        <f t="shared" si="72"/>
        <v>0</v>
      </c>
      <c r="W196" s="190">
        <f t="shared" si="73"/>
        <v>0</v>
      </c>
      <c r="X196" s="190">
        <f t="shared" si="74"/>
        <v>0</v>
      </c>
      <c r="Y196" s="190">
        <f t="shared" si="75"/>
        <v>0</v>
      </c>
      <c r="Z196" s="190">
        <f t="shared" si="76"/>
        <v>0</v>
      </c>
      <c r="AB196" s="175">
        <v>2034</v>
      </c>
      <c r="AC196" s="171">
        <f t="shared" si="86"/>
        <v>0</v>
      </c>
      <c r="AD196" s="171">
        <f t="shared" si="77"/>
        <v>0</v>
      </c>
      <c r="AE196" s="171">
        <f t="shared" si="77"/>
        <v>0</v>
      </c>
      <c r="AF196" s="171">
        <f t="shared" si="77"/>
        <v>0</v>
      </c>
      <c r="AG196" s="136">
        <f t="shared" si="77"/>
        <v>0</v>
      </c>
      <c r="AH196" s="171">
        <f t="shared" si="77"/>
        <v>0</v>
      </c>
      <c r="AJ196" s="175">
        <v>2034</v>
      </c>
      <c r="AK196" s="133">
        <f>HLOOKUP($S196,Variable!$B$15:$AE$16,2,FALSE)</f>
        <v>0.49998876501235517</v>
      </c>
      <c r="AL196" s="190">
        <f t="shared" si="78"/>
        <v>0</v>
      </c>
      <c r="AM196" s="190">
        <f t="shared" si="79"/>
        <v>0</v>
      </c>
      <c r="AN196" s="190">
        <f t="shared" si="80"/>
        <v>0</v>
      </c>
      <c r="AO196" s="190">
        <f t="shared" si="81"/>
        <v>0</v>
      </c>
      <c r="AP196" s="190">
        <f t="shared" si="82"/>
        <v>0</v>
      </c>
      <c r="AQ196" s="190">
        <f t="shared" si="83"/>
        <v>0</v>
      </c>
      <c r="AS196" s="175">
        <v>2034</v>
      </c>
      <c r="AT196" s="171">
        <f t="shared" si="87"/>
        <v>0</v>
      </c>
      <c r="AU196" s="171">
        <f t="shared" si="84"/>
        <v>0</v>
      </c>
      <c r="AV196" s="171">
        <f t="shared" si="84"/>
        <v>0</v>
      </c>
      <c r="AW196" s="171">
        <f t="shared" si="84"/>
        <v>0</v>
      </c>
      <c r="AX196" s="136">
        <f t="shared" si="84"/>
        <v>0</v>
      </c>
      <c r="AY196" s="171">
        <f t="shared" si="84"/>
        <v>0</v>
      </c>
      <c r="BA196" s="145">
        <v>2034</v>
      </c>
      <c r="BB196" s="171">
        <f>IF($D$14&lt;&gt;"Yes",0,IF($BA196&lt;$E$14,0,IF($BA196&gt;$J$14,0,VLOOKUP($H$14,Variable!$B$21:$AE$64,'Scenario 6'!$BA196-2015,FALSE))))</f>
        <v>0</v>
      </c>
      <c r="BC196" s="171">
        <f>IF($D$15&lt;&gt;"Yes",0,IF($BA196&lt;$E$15,0,IF($BA196&gt;$J$15,0,VLOOKUP($H$15,Variable!$B$21:$AE$64,'Scenario 6'!$BA196-2015,FALSE))))</f>
        <v>0</v>
      </c>
      <c r="BD196" s="171">
        <f>IF($D$16&lt;&gt;"Yes",0,IF($BA196&lt;$E$16,0,IF($BA196&gt;$J$16,0,VLOOKUP($H$16,Variable!$B$21:$AE$64,'Scenario 6'!$BA196-2015,FALSE))))</f>
        <v>0</v>
      </c>
      <c r="BE196" s="171">
        <f>IF($D$17&lt;&gt;"Yes",0,IF($BA196&lt;$E$17,0,IF($BA196&gt;$J$17,0,VLOOKUP($H$17,Variable!$B$21:$AE$64,'Scenario 6'!$BA196-2015,FALSE))))</f>
        <v>0</v>
      </c>
      <c r="BF196" s="171">
        <f>IF($D$18&lt;&gt;"Yes",0,IF($BA196&lt;$E$18,0,IF($BA196&gt;$J$18,0,VLOOKUP($H$18,Variable!$B$21:$AE$64,'Scenario 6'!$BA196-2015,FALSE))))</f>
        <v>0</v>
      </c>
      <c r="BG196" s="171">
        <f>IF($D$19&lt;&gt;"Yes",0,IF($BA196&lt;$E$19,0,IF($BA196&gt;$J$19,0,VLOOKUP($H$19,Variable!$B$21:$AE$64,'Scenario 6'!$BA196-2015,FALSE))))</f>
        <v>0</v>
      </c>
    </row>
    <row r="197" spans="1:59">
      <c r="A197" s="162"/>
      <c r="B197" s="162"/>
      <c r="C197" s="162"/>
      <c r="D197" s="162"/>
      <c r="E197" s="162"/>
      <c r="F197" s="162"/>
      <c r="G197" s="162"/>
      <c r="H197" s="175">
        <v>2035</v>
      </c>
      <c r="I197" s="171">
        <f t="shared" si="85"/>
        <v>0</v>
      </c>
      <c r="J197" s="171">
        <f t="shared" si="70"/>
        <v>0</v>
      </c>
      <c r="K197" s="171">
        <f t="shared" si="70"/>
        <v>0</v>
      </c>
      <c r="L197" s="171">
        <f t="shared" si="70"/>
        <v>0</v>
      </c>
      <c r="M197" s="171">
        <f t="shared" si="70"/>
        <v>0</v>
      </c>
      <c r="N197" s="171">
        <f t="shared" si="70"/>
        <v>0</v>
      </c>
      <c r="O197" s="162"/>
      <c r="P197" s="162"/>
      <c r="Q197" s="162"/>
      <c r="R197" s="162"/>
      <c r="S197" s="175">
        <v>2035</v>
      </c>
      <c r="T197" s="133">
        <f>HLOOKUP($S197,Variable!$B$15:$AE$16,2,FALSE)</f>
        <v>0.50998854031260221</v>
      </c>
      <c r="U197" s="190">
        <f t="shared" si="71"/>
        <v>0</v>
      </c>
      <c r="V197" s="190">
        <f t="shared" si="72"/>
        <v>0</v>
      </c>
      <c r="W197" s="190">
        <f t="shared" si="73"/>
        <v>0</v>
      </c>
      <c r="X197" s="190">
        <f t="shared" si="74"/>
        <v>0</v>
      </c>
      <c r="Y197" s="190">
        <f t="shared" si="75"/>
        <v>0</v>
      </c>
      <c r="Z197" s="190">
        <f t="shared" si="76"/>
        <v>0</v>
      </c>
      <c r="AB197" s="175">
        <v>2035</v>
      </c>
      <c r="AC197" s="171">
        <f t="shared" si="86"/>
        <v>0</v>
      </c>
      <c r="AD197" s="171">
        <f t="shared" si="77"/>
        <v>0</v>
      </c>
      <c r="AE197" s="171">
        <f t="shared" si="77"/>
        <v>0</v>
      </c>
      <c r="AF197" s="171">
        <f t="shared" si="77"/>
        <v>0</v>
      </c>
      <c r="AG197" s="136">
        <f t="shared" si="77"/>
        <v>0</v>
      </c>
      <c r="AH197" s="171">
        <f t="shared" si="77"/>
        <v>0</v>
      </c>
      <c r="AJ197" s="175">
        <v>2035</v>
      </c>
      <c r="AK197" s="133">
        <f>HLOOKUP($S197,Variable!$B$15:$AE$16,2,FALSE)</f>
        <v>0.50998854031260221</v>
      </c>
      <c r="AL197" s="190">
        <f t="shared" si="78"/>
        <v>0</v>
      </c>
      <c r="AM197" s="190">
        <f t="shared" si="79"/>
        <v>0</v>
      </c>
      <c r="AN197" s="190">
        <f t="shared" si="80"/>
        <v>0</v>
      </c>
      <c r="AO197" s="190">
        <f t="shared" si="81"/>
        <v>0</v>
      </c>
      <c r="AP197" s="190">
        <f t="shared" si="82"/>
        <v>0</v>
      </c>
      <c r="AQ197" s="190">
        <f t="shared" si="83"/>
        <v>0</v>
      </c>
      <c r="AS197" s="175">
        <v>2035</v>
      </c>
      <c r="AT197" s="171">
        <f t="shared" si="87"/>
        <v>0</v>
      </c>
      <c r="AU197" s="171">
        <f t="shared" si="84"/>
        <v>0</v>
      </c>
      <c r="AV197" s="171">
        <f t="shared" si="84"/>
        <v>0</v>
      </c>
      <c r="AW197" s="171">
        <f t="shared" si="84"/>
        <v>0</v>
      </c>
      <c r="AX197" s="136">
        <f t="shared" si="84"/>
        <v>0</v>
      </c>
      <c r="AY197" s="171">
        <f t="shared" si="84"/>
        <v>0</v>
      </c>
      <c r="BA197" s="145">
        <v>2035</v>
      </c>
      <c r="BB197" s="171">
        <f>IF($D$14&lt;&gt;"Yes",0,IF($BA197&lt;$E$14,0,IF($BA197&gt;$J$14,0,VLOOKUP($H$14,Variable!$B$21:$AE$64,'Scenario 6'!$BA197-2015,FALSE))))</f>
        <v>0</v>
      </c>
      <c r="BC197" s="171">
        <f>IF($D$15&lt;&gt;"Yes",0,IF($BA197&lt;$E$15,0,IF($BA197&gt;$J$15,0,VLOOKUP($H$15,Variable!$B$21:$AE$64,'Scenario 6'!$BA197-2015,FALSE))))</f>
        <v>0</v>
      </c>
      <c r="BD197" s="171">
        <f>IF($D$16&lt;&gt;"Yes",0,IF($BA197&lt;$E$16,0,IF($BA197&gt;$J$16,0,VLOOKUP($H$16,Variable!$B$21:$AE$64,'Scenario 6'!$BA197-2015,FALSE))))</f>
        <v>0</v>
      </c>
      <c r="BE197" s="171">
        <f>IF($D$17&lt;&gt;"Yes",0,IF($BA197&lt;$E$17,0,IF($BA197&gt;$J$17,0,VLOOKUP($H$17,Variable!$B$21:$AE$64,'Scenario 6'!$BA197-2015,FALSE))))</f>
        <v>0</v>
      </c>
      <c r="BF197" s="171">
        <f>IF($D$18&lt;&gt;"Yes",0,IF($BA197&lt;$E$18,0,IF($BA197&gt;$J$18,0,VLOOKUP($H$18,Variable!$B$21:$AE$64,'Scenario 6'!$BA197-2015,FALSE))))</f>
        <v>0</v>
      </c>
      <c r="BG197" s="171">
        <f>IF($D$19&lt;&gt;"Yes",0,IF($BA197&lt;$E$19,0,IF($BA197&gt;$J$19,0,VLOOKUP($H$19,Variable!$B$21:$AE$64,'Scenario 6'!$BA197-2015,FALSE))))</f>
        <v>0</v>
      </c>
    </row>
    <row r="198" spans="1:59">
      <c r="A198" s="162"/>
      <c r="B198" s="162"/>
      <c r="C198" s="162"/>
      <c r="D198" s="162"/>
      <c r="E198" s="162"/>
      <c r="F198" s="162"/>
      <c r="G198" s="162"/>
      <c r="H198" s="175">
        <v>2036</v>
      </c>
      <c r="I198" s="171">
        <f t="shared" si="85"/>
        <v>0</v>
      </c>
      <c r="J198" s="171">
        <f t="shared" si="70"/>
        <v>0</v>
      </c>
      <c r="K198" s="171">
        <f t="shared" si="70"/>
        <v>0</v>
      </c>
      <c r="L198" s="171">
        <f t="shared" si="70"/>
        <v>0</v>
      </c>
      <c r="M198" s="171">
        <f t="shared" si="70"/>
        <v>0</v>
      </c>
      <c r="N198" s="171">
        <f t="shared" si="70"/>
        <v>0</v>
      </c>
      <c r="O198" s="162"/>
      <c r="P198" s="162"/>
      <c r="Q198" s="162"/>
      <c r="R198" s="162"/>
      <c r="S198" s="175">
        <v>2036</v>
      </c>
      <c r="T198" s="133">
        <f>HLOOKUP($S198,Variable!$B$15:$AE$16,2,FALSE)</f>
        <v>0.52018831111885433</v>
      </c>
      <c r="U198" s="190">
        <f t="shared" si="71"/>
        <v>0</v>
      </c>
      <c r="V198" s="190">
        <f t="shared" si="72"/>
        <v>0</v>
      </c>
      <c r="W198" s="190">
        <f t="shared" si="73"/>
        <v>0</v>
      </c>
      <c r="X198" s="190">
        <f t="shared" si="74"/>
        <v>0</v>
      </c>
      <c r="Y198" s="190">
        <f t="shared" si="75"/>
        <v>0</v>
      </c>
      <c r="Z198" s="190">
        <f t="shared" si="76"/>
        <v>0</v>
      </c>
      <c r="AB198" s="175">
        <v>2036</v>
      </c>
      <c r="AC198" s="171">
        <f t="shared" si="86"/>
        <v>0</v>
      </c>
      <c r="AD198" s="171">
        <f t="shared" si="77"/>
        <v>0</v>
      </c>
      <c r="AE198" s="171">
        <f t="shared" si="77"/>
        <v>0</v>
      </c>
      <c r="AF198" s="171">
        <f t="shared" si="77"/>
        <v>0</v>
      </c>
      <c r="AG198" s="136">
        <f t="shared" si="77"/>
        <v>0</v>
      </c>
      <c r="AH198" s="171">
        <f t="shared" si="77"/>
        <v>0</v>
      </c>
      <c r="AJ198" s="175">
        <v>2036</v>
      </c>
      <c r="AK198" s="133">
        <f>HLOOKUP($S198,Variable!$B$15:$AE$16,2,FALSE)</f>
        <v>0.52018831111885433</v>
      </c>
      <c r="AL198" s="190">
        <f t="shared" si="78"/>
        <v>0</v>
      </c>
      <c r="AM198" s="190">
        <f t="shared" si="79"/>
        <v>0</v>
      </c>
      <c r="AN198" s="190">
        <f t="shared" si="80"/>
        <v>0</v>
      </c>
      <c r="AO198" s="190">
        <f t="shared" si="81"/>
        <v>0</v>
      </c>
      <c r="AP198" s="190">
        <f t="shared" si="82"/>
        <v>0</v>
      </c>
      <c r="AQ198" s="190">
        <f t="shared" si="83"/>
        <v>0</v>
      </c>
      <c r="AS198" s="175">
        <v>2036</v>
      </c>
      <c r="AT198" s="171">
        <f t="shared" si="87"/>
        <v>0</v>
      </c>
      <c r="AU198" s="171">
        <f t="shared" si="84"/>
        <v>0</v>
      </c>
      <c r="AV198" s="171">
        <f t="shared" si="84"/>
        <v>0</v>
      </c>
      <c r="AW198" s="171">
        <f t="shared" si="84"/>
        <v>0</v>
      </c>
      <c r="AX198" s="136">
        <f t="shared" si="84"/>
        <v>0</v>
      </c>
      <c r="AY198" s="171">
        <f t="shared" si="84"/>
        <v>0</v>
      </c>
      <c r="BA198" s="145">
        <v>2036</v>
      </c>
      <c r="BB198" s="171">
        <f>IF($D$14&lt;&gt;"Yes",0,IF($BA198&lt;$E$14,0,IF($BA198&gt;$J$14,0,VLOOKUP($H$14,Variable!$B$21:$AE$64,'Scenario 6'!$BA198-2015,FALSE))))</f>
        <v>0</v>
      </c>
      <c r="BC198" s="171">
        <f>IF($D$15&lt;&gt;"Yes",0,IF($BA198&lt;$E$15,0,IF($BA198&gt;$J$15,0,VLOOKUP($H$15,Variable!$B$21:$AE$64,'Scenario 6'!$BA198-2015,FALSE))))</f>
        <v>0</v>
      </c>
      <c r="BD198" s="171">
        <f>IF($D$16&lt;&gt;"Yes",0,IF($BA198&lt;$E$16,0,IF($BA198&gt;$J$16,0,VLOOKUP($H$16,Variable!$B$21:$AE$64,'Scenario 6'!$BA198-2015,FALSE))))</f>
        <v>0</v>
      </c>
      <c r="BE198" s="171">
        <f>IF($D$17&lt;&gt;"Yes",0,IF($BA198&lt;$E$17,0,IF($BA198&gt;$J$17,0,VLOOKUP($H$17,Variable!$B$21:$AE$64,'Scenario 6'!$BA198-2015,FALSE))))</f>
        <v>0</v>
      </c>
      <c r="BF198" s="171">
        <f>IF($D$18&lt;&gt;"Yes",0,IF($BA198&lt;$E$18,0,IF($BA198&gt;$J$18,0,VLOOKUP($H$18,Variable!$B$21:$AE$64,'Scenario 6'!$BA198-2015,FALSE))))</f>
        <v>0</v>
      </c>
      <c r="BG198" s="171">
        <f>IF($D$19&lt;&gt;"Yes",0,IF($BA198&lt;$E$19,0,IF($BA198&gt;$J$19,0,VLOOKUP($H$19,Variable!$B$21:$AE$64,'Scenario 6'!$BA198-2015,FALSE))))</f>
        <v>0</v>
      </c>
    </row>
    <row r="199" spans="1:59">
      <c r="A199" s="162"/>
      <c r="B199" s="162"/>
      <c r="C199" s="162"/>
      <c r="D199" s="162"/>
      <c r="E199" s="162"/>
      <c r="F199" s="162"/>
      <c r="G199" s="162"/>
      <c r="H199" s="175">
        <v>2037</v>
      </c>
      <c r="I199" s="171">
        <f t="shared" si="85"/>
        <v>0</v>
      </c>
      <c r="J199" s="171">
        <f t="shared" si="70"/>
        <v>0</v>
      </c>
      <c r="K199" s="171">
        <f t="shared" si="70"/>
        <v>0</v>
      </c>
      <c r="L199" s="171">
        <f t="shared" si="70"/>
        <v>0</v>
      </c>
      <c r="M199" s="171">
        <f t="shared" si="70"/>
        <v>0</v>
      </c>
      <c r="N199" s="171">
        <f t="shared" si="70"/>
        <v>0</v>
      </c>
      <c r="O199" s="162"/>
      <c r="P199" s="162"/>
      <c r="Q199" s="162"/>
      <c r="R199" s="162"/>
      <c r="S199" s="175">
        <v>2037</v>
      </c>
      <c r="T199" s="133">
        <f>HLOOKUP($S199,Variable!$B$15:$AE$16,2,FALSE)</f>
        <v>0.53059207734123137</v>
      </c>
      <c r="U199" s="190">
        <f t="shared" si="71"/>
        <v>0</v>
      </c>
      <c r="V199" s="190">
        <f t="shared" si="72"/>
        <v>0</v>
      </c>
      <c r="W199" s="190">
        <f t="shared" si="73"/>
        <v>0</v>
      </c>
      <c r="X199" s="190">
        <f t="shared" si="74"/>
        <v>0</v>
      </c>
      <c r="Y199" s="190">
        <f t="shared" si="75"/>
        <v>0</v>
      </c>
      <c r="Z199" s="190">
        <f t="shared" si="76"/>
        <v>0</v>
      </c>
      <c r="AB199" s="175">
        <v>2037</v>
      </c>
      <c r="AC199" s="171">
        <f t="shared" si="86"/>
        <v>0</v>
      </c>
      <c r="AD199" s="171">
        <f t="shared" si="77"/>
        <v>0</v>
      </c>
      <c r="AE199" s="171">
        <f t="shared" si="77"/>
        <v>0</v>
      </c>
      <c r="AF199" s="171">
        <f t="shared" si="77"/>
        <v>0</v>
      </c>
      <c r="AG199" s="136">
        <f t="shared" si="77"/>
        <v>0</v>
      </c>
      <c r="AH199" s="171">
        <f t="shared" si="77"/>
        <v>0</v>
      </c>
      <c r="AJ199" s="175">
        <v>2037</v>
      </c>
      <c r="AK199" s="133">
        <f>HLOOKUP($S199,Variable!$B$15:$AE$16,2,FALSE)</f>
        <v>0.53059207734123137</v>
      </c>
      <c r="AL199" s="190">
        <f t="shared" si="78"/>
        <v>0</v>
      </c>
      <c r="AM199" s="190">
        <f t="shared" si="79"/>
        <v>0</v>
      </c>
      <c r="AN199" s="190">
        <f t="shared" si="80"/>
        <v>0</v>
      </c>
      <c r="AO199" s="190">
        <f t="shared" si="81"/>
        <v>0</v>
      </c>
      <c r="AP199" s="190">
        <f t="shared" si="82"/>
        <v>0</v>
      </c>
      <c r="AQ199" s="190">
        <f t="shared" si="83"/>
        <v>0</v>
      </c>
      <c r="AS199" s="175">
        <v>2037</v>
      </c>
      <c r="AT199" s="171">
        <f t="shared" si="87"/>
        <v>0</v>
      </c>
      <c r="AU199" s="171">
        <f t="shared" si="84"/>
        <v>0</v>
      </c>
      <c r="AV199" s="171">
        <f t="shared" si="84"/>
        <v>0</v>
      </c>
      <c r="AW199" s="171">
        <f t="shared" si="84"/>
        <v>0</v>
      </c>
      <c r="AX199" s="136">
        <f t="shared" si="84"/>
        <v>0</v>
      </c>
      <c r="AY199" s="171">
        <f t="shared" si="84"/>
        <v>0</v>
      </c>
      <c r="BA199" s="145">
        <v>2037</v>
      </c>
      <c r="BB199" s="171">
        <f>IF($D$14&lt;&gt;"Yes",0,IF($BA199&lt;$E$14,0,IF($BA199&gt;$J$14,0,VLOOKUP($H$14,Variable!$B$21:$AE$64,'Scenario 6'!$BA199-2015,FALSE))))</f>
        <v>0</v>
      </c>
      <c r="BC199" s="171">
        <f>IF($D$15&lt;&gt;"Yes",0,IF($BA199&lt;$E$15,0,IF($BA199&gt;$J$15,0,VLOOKUP($H$15,Variable!$B$21:$AE$64,'Scenario 6'!$BA199-2015,FALSE))))</f>
        <v>0</v>
      </c>
      <c r="BD199" s="171">
        <f>IF($D$16&lt;&gt;"Yes",0,IF($BA199&lt;$E$16,0,IF($BA199&gt;$J$16,0,VLOOKUP($H$16,Variable!$B$21:$AE$64,'Scenario 6'!$BA199-2015,FALSE))))</f>
        <v>0</v>
      </c>
      <c r="BE199" s="171">
        <f>IF($D$17&lt;&gt;"Yes",0,IF($BA199&lt;$E$17,0,IF($BA199&gt;$J$17,0,VLOOKUP($H$17,Variable!$B$21:$AE$64,'Scenario 6'!$BA199-2015,FALSE))))</f>
        <v>0</v>
      </c>
      <c r="BF199" s="171">
        <f>IF($D$18&lt;&gt;"Yes",0,IF($BA199&lt;$E$18,0,IF($BA199&gt;$J$18,0,VLOOKUP($H$18,Variable!$B$21:$AE$64,'Scenario 6'!$BA199-2015,FALSE))))</f>
        <v>0</v>
      </c>
      <c r="BG199" s="171">
        <f>IF($D$19&lt;&gt;"Yes",0,IF($BA199&lt;$E$19,0,IF($BA199&gt;$J$19,0,VLOOKUP($H$19,Variable!$B$21:$AE$64,'Scenario 6'!$BA199-2015,FALSE))))</f>
        <v>0</v>
      </c>
    </row>
    <row r="200" spans="1:59">
      <c r="A200" s="162"/>
      <c r="B200" s="162"/>
      <c r="C200" s="162"/>
      <c r="D200" s="162"/>
      <c r="E200" s="162"/>
      <c r="F200" s="162"/>
      <c r="G200" s="162"/>
      <c r="H200" s="175">
        <v>2038</v>
      </c>
      <c r="I200" s="171">
        <f t="shared" si="85"/>
        <v>0</v>
      </c>
      <c r="J200" s="171">
        <f t="shared" si="70"/>
        <v>0</v>
      </c>
      <c r="K200" s="171">
        <f t="shared" si="70"/>
        <v>0</v>
      </c>
      <c r="L200" s="171">
        <f t="shared" si="70"/>
        <v>0</v>
      </c>
      <c r="M200" s="171">
        <f t="shared" si="70"/>
        <v>0</v>
      </c>
      <c r="N200" s="171">
        <f t="shared" si="70"/>
        <v>0</v>
      </c>
      <c r="O200" s="162"/>
      <c r="P200" s="162"/>
      <c r="Q200" s="162"/>
      <c r="R200" s="162"/>
      <c r="S200" s="175">
        <v>2038</v>
      </c>
      <c r="T200" s="133">
        <f>HLOOKUP($S200,Variable!$B$15:$AE$16,2,FALSE)</f>
        <v>0.54120391888805597</v>
      </c>
      <c r="U200" s="190">
        <f t="shared" si="71"/>
        <v>0</v>
      </c>
      <c r="V200" s="190">
        <f t="shared" si="72"/>
        <v>0</v>
      </c>
      <c r="W200" s="190">
        <f t="shared" si="73"/>
        <v>0</v>
      </c>
      <c r="X200" s="190">
        <f t="shared" si="74"/>
        <v>0</v>
      </c>
      <c r="Y200" s="190">
        <f t="shared" si="75"/>
        <v>0</v>
      </c>
      <c r="Z200" s="190">
        <f t="shared" si="76"/>
        <v>0</v>
      </c>
      <c r="AB200" s="175">
        <v>2038</v>
      </c>
      <c r="AC200" s="171">
        <f t="shared" si="86"/>
        <v>0</v>
      </c>
      <c r="AD200" s="171">
        <f t="shared" si="77"/>
        <v>0</v>
      </c>
      <c r="AE200" s="171">
        <f t="shared" si="77"/>
        <v>0</v>
      </c>
      <c r="AF200" s="171">
        <f t="shared" si="77"/>
        <v>0</v>
      </c>
      <c r="AG200" s="136">
        <f t="shared" si="77"/>
        <v>0</v>
      </c>
      <c r="AH200" s="171">
        <f t="shared" si="77"/>
        <v>0</v>
      </c>
      <c r="AJ200" s="175">
        <v>2038</v>
      </c>
      <c r="AK200" s="133">
        <f>HLOOKUP($S200,Variable!$B$15:$AE$16,2,FALSE)</f>
        <v>0.54120391888805597</v>
      </c>
      <c r="AL200" s="190">
        <f t="shared" si="78"/>
        <v>0</v>
      </c>
      <c r="AM200" s="190">
        <f t="shared" si="79"/>
        <v>0</v>
      </c>
      <c r="AN200" s="190">
        <f t="shared" si="80"/>
        <v>0</v>
      </c>
      <c r="AO200" s="190">
        <f t="shared" si="81"/>
        <v>0</v>
      </c>
      <c r="AP200" s="190">
        <f t="shared" si="82"/>
        <v>0</v>
      </c>
      <c r="AQ200" s="190">
        <f t="shared" si="83"/>
        <v>0</v>
      </c>
      <c r="AS200" s="175">
        <v>2038</v>
      </c>
      <c r="AT200" s="171">
        <f t="shared" si="87"/>
        <v>0</v>
      </c>
      <c r="AU200" s="171">
        <f t="shared" si="84"/>
        <v>0</v>
      </c>
      <c r="AV200" s="171">
        <f t="shared" si="84"/>
        <v>0</v>
      </c>
      <c r="AW200" s="171">
        <f t="shared" si="84"/>
        <v>0</v>
      </c>
      <c r="AX200" s="136">
        <f t="shared" si="84"/>
        <v>0</v>
      </c>
      <c r="AY200" s="171">
        <f t="shared" si="84"/>
        <v>0</v>
      </c>
      <c r="BA200" s="145">
        <v>2038</v>
      </c>
      <c r="BB200" s="171">
        <f>IF($D$14&lt;&gt;"Yes",0,IF($BA200&lt;$E$14,0,IF($BA200&gt;$J$14,0,VLOOKUP($H$14,Variable!$B$21:$AE$64,'Scenario 6'!$BA200-2015,FALSE))))</f>
        <v>0</v>
      </c>
      <c r="BC200" s="171">
        <f>IF($D$15&lt;&gt;"Yes",0,IF($BA200&lt;$E$15,0,IF($BA200&gt;$J$15,0,VLOOKUP($H$15,Variable!$B$21:$AE$64,'Scenario 6'!$BA200-2015,FALSE))))</f>
        <v>0</v>
      </c>
      <c r="BD200" s="171">
        <f>IF($D$16&lt;&gt;"Yes",0,IF($BA200&lt;$E$16,0,IF($BA200&gt;$J$16,0,VLOOKUP($H$16,Variable!$B$21:$AE$64,'Scenario 6'!$BA200-2015,FALSE))))</f>
        <v>0</v>
      </c>
      <c r="BE200" s="171">
        <f>IF($D$17&lt;&gt;"Yes",0,IF($BA200&lt;$E$17,0,IF($BA200&gt;$J$17,0,VLOOKUP($H$17,Variable!$B$21:$AE$64,'Scenario 6'!$BA200-2015,FALSE))))</f>
        <v>0</v>
      </c>
      <c r="BF200" s="171">
        <f>IF($D$18&lt;&gt;"Yes",0,IF($BA200&lt;$E$18,0,IF($BA200&gt;$J$18,0,VLOOKUP($H$18,Variable!$B$21:$AE$64,'Scenario 6'!$BA200-2015,FALSE))))</f>
        <v>0</v>
      </c>
      <c r="BG200" s="171">
        <f>IF($D$19&lt;&gt;"Yes",0,IF($BA200&lt;$E$19,0,IF($BA200&gt;$J$19,0,VLOOKUP($H$19,Variable!$B$21:$AE$64,'Scenario 6'!$BA200-2015,FALSE))))</f>
        <v>0</v>
      </c>
    </row>
    <row r="201" spans="1:59">
      <c r="A201" s="162"/>
      <c r="B201" s="162"/>
      <c r="C201" s="162"/>
      <c r="D201" s="162"/>
      <c r="E201" s="162"/>
      <c r="F201" s="162"/>
      <c r="G201" s="162"/>
      <c r="H201" s="175">
        <v>2039</v>
      </c>
      <c r="I201" s="171">
        <f t="shared" si="85"/>
        <v>0</v>
      </c>
      <c r="J201" s="171">
        <f t="shared" si="70"/>
        <v>0</v>
      </c>
      <c r="K201" s="171">
        <f t="shared" si="70"/>
        <v>0</v>
      </c>
      <c r="L201" s="171">
        <f t="shared" si="70"/>
        <v>0</v>
      </c>
      <c r="M201" s="171">
        <f t="shared" si="70"/>
        <v>0</v>
      </c>
      <c r="N201" s="171">
        <f t="shared" si="70"/>
        <v>0</v>
      </c>
      <c r="O201" s="162"/>
      <c r="P201" s="162"/>
      <c r="Q201" s="162"/>
      <c r="R201" s="162"/>
      <c r="S201" s="175">
        <v>2039</v>
      </c>
      <c r="T201" s="133">
        <f>HLOOKUP($S201,Variable!$B$15:$AE$16,2,FALSE)</f>
        <v>0.55202799726581708</v>
      </c>
      <c r="U201" s="190">
        <f t="shared" si="71"/>
        <v>0</v>
      </c>
      <c r="V201" s="190">
        <f t="shared" si="72"/>
        <v>0</v>
      </c>
      <c r="W201" s="190">
        <f t="shared" si="73"/>
        <v>0</v>
      </c>
      <c r="X201" s="190">
        <f t="shared" si="74"/>
        <v>0</v>
      </c>
      <c r="Y201" s="190">
        <f t="shared" si="75"/>
        <v>0</v>
      </c>
      <c r="Z201" s="190">
        <f t="shared" si="76"/>
        <v>0</v>
      </c>
      <c r="AB201" s="175">
        <v>2039</v>
      </c>
      <c r="AC201" s="171">
        <f t="shared" si="86"/>
        <v>0</v>
      </c>
      <c r="AD201" s="171">
        <f t="shared" si="77"/>
        <v>0</v>
      </c>
      <c r="AE201" s="171">
        <f t="shared" si="77"/>
        <v>0</v>
      </c>
      <c r="AF201" s="171">
        <f t="shared" si="77"/>
        <v>0</v>
      </c>
      <c r="AG201" s="136">
        <f t="shared" si="77"/>
        <v>0</v>
      </c>
      <c r="AH201" s="171">
        <f t="shared" si="77"/>
        <v>0</v>
      </c>
      <c r="AJ201" s="175">
        <v>2039</v>
      </c>
      <c r="AK201" s="133">
        <f>HLOOKUP($S201,Variable!$B$15:$AE$16,2,FALSE)</f>
        <v>0.55202799726581708</v>
      </c>
      <c r="AL201" s="190">
        <f t="shared" si="78"/>
        <v>0</v>
      </c>
      <c r="AM201" s="190">
        <f t="shared" si="79"/>
        <v>0</v>
      </c>
      <c r="AN201" s="190">
        <f t="shared" si="80"/>
        <v>0</v>
      </c>
      <c r="AO201" s="190">
        <f t="shared" si="81"/>
        <v>0</v>
      </c>
      <c r="AP201" s="190">
        <f t="shared" si="82"/>
        <v>0</v>
      </c>
      <c r="AQ201" s="190">
        <f t="shared" si="83"/>
        <v>0</v>
      </c>
      <c r="AS201" s="175">
        <v>2039</v>
      </c>
      <c r="AT201" s="171">
        <f t="shared" si="87"/>
        <v>0</v>
      </c>
      <c r="AU201" s="171">
        <f t="shared" si="84"/>
        <v>0</v>
      </c>
      <c r="AV201" s="171">
        <f t="shared" si="84"/>
        <v>0</v>
      </c>
      <c r="AW201" s="171">
        <f t="shared" si="84"/>
        <v>0</v>
      </c>
      <c r="AX201" s="136">
        <f t="shared" si="84"/>
        <v>0</v>
      </c>
      <c r="AY201" s="171">
        <f t="shared" si="84"/>
        <v>0</v>
      </c>
      <c r="BA201" s="145">
        <v>2039</v>
      </c>
      <c r="BB201" s="171">
        <f>IF($D$14&lt;&gt;"Yes",0,IF($BA201&lt;$E$14,0,IF($BA201&gt;$J$14,0,VLOOKUP($H$14,Variable!$B$21:$AE$64,'Scenario 6'!$BA201-2015,FALSE))))</f>
        <v>0</v>
      </c>
      <c r="BC201" s="171">
        <f>IF($D$15&lt;&gt;"Yes",0,IF($BA201&lt;$E$15,0,IF($BA201&gt;$J$15,0,VLOOKUP($H$15,Variable!$B$21:$AE$64,'Scenario 6'!$BA201-2015,FALSE))))</f>
        <v>0</v>
      </c>
      <c r="BD201" s="171">
        <f>IF($D$16&lt;&gt;"Yes",0,IF($BA201&lt;$E$16,0,IF($BA201&gt;$J$16,0,VLOOKUP($H$16,Variable!$B$21:$AE$64,'Scenario 6'!$BA201-2015,FALSE))))</f>
        <v>0</v>
      </c>
      <c r="BE201" s="171">
        <f>IF($D$17&lt;&gt;"Yes",0,IF($BA201&lt;$E$17,0,IF($BA201&gt;$J$17,0,VLOOKUP($H$17,Variable!$B$21:$AE$64,'Scenario 6'!$BA201-2015,FALSE))))</f>
        <v>0</v>
      </c>
      <c r="BF201" s="171">
        <f>IF($D$18&lt;&gt;"Yes",0,IF($BA201&lt;$E$18,0,IF($BA201&gt;$J$18,0,VLOOKUP($H$18,Variable!$B$21:$AE$64,'Scenario 6'!$BA201-2015,FALSE))))</f>
        <v>0</v>
      </c>
      <c r="BG201" s="171">
        <f>IF($D$19&lt;&gt;"Yes",0,IF($BA201&lt;$E$19,0,IF($BA201&gt;$J$19,0,VLOOKUP($H$19,Variable!$B$21:$AE$64,'Scenario 6'!$BA201-2015,FALSE))))</f>
        <v>0</v>
      </c>
    </row>
    <row r="202" spans="1:59">
      <c r="A202" s="162"/>
      <c r="B202" s="162"/>
      <c r="C202" s="162"/>
      <c r="D202" s="162"/>
      <c r="E202" s="162"/>
      <c r="F202" s="162"/>
      <c r="G202" s="162"/>
      <c r="H202" s="175">
        <v>2040</v>
      </c>
      <c r="I202" s="171">
        <f t="shared" si="85"/>
        <v>0</v>
      </c>
      <c r="J202" s="171">
        <f t="shared" si="70"/>
        <v>0</v>
      </c>
      <c r="K202" s="171">
        <f t="shared" si="70"/>
        <v>0</v>
      </c>
      <c r="L202" s="171">
        <f t="shared" si="70"/>
        <v>0</v>
      </c>
      <c r="M202" s="171">
        <f t="shared" si="70"/>
        <v>0</v>
      </c>
      <c r="N202" s="171">
        <f t="shared" si="70"/>
        <v>0</v>
      </c>
      <c r="O202" s="162"/>
      <c r="P202" s="162"/>
      <c r="Q202" s="162"/>
      <c r="R202" s="162"/>
      <c r="S202" s="175">
        <v>2040</v>
      </c>
      <c r="T202" s="133">
        <f>HLOOKUP($S202,Variable!$B$15:$AE$16,2,FALSE)</f>
        <v>0.56306855721113358</v>
      </c>
      <c r="U202" s="190">
        <f t="shared" si="71"/>
        <v>0</v>
      </c>
      <c r="V202" s="190">
        <f t="shared" si="72"/>
        <v>0</v>
      </c>
      <c r="W202" s="190">
        <f t="shared" si="73"/>
        <v>0</v>
      </c>
      <c r="X202" s="190">
        <f t="shared" si="74"/>
        <v>0</v>
      </c>
      <c r="Y202" s="190">
        <f t="shared" si="75"/>
        <v>0</v>
      </c>
      <c r="Z202" s="190">
        <f t="shared" si="76"/>
        <v>0</v>
      </c>
      <c r="AB202" s="175">
        <v>2040</v>
      </c>
      <c r="AC202" s="171">
        <f t="shared" si="86"/>
        <v>0</v>
      </c>
      <c r="AD202" s="171">
        <f t="shared" si="77"/>
        <v>0</v>
      </c>
      <c r="AE202" s="171">
        <f t="shared" si="77"/>
        <v>0</v>
      </c>
      <c r="AF202" s="171">
        <f t="shared" si="77"/>
        <v>0</v>
      </c>
      <c r="AG202" s="136">
        <f t="shared" si="77"/>
        <v>0</v>
      </c>
      <c r="AH202" s="171">
        <f t="shared" si="77"/>
        <v>0</v>
      </c>
      <c r="AJ202" s="175">
        <v>2040</v>
      </c>
      <c r="AK202" s="133">
        <f>HLOOKUP($S202,Variable!$B$15:$AE$16,2,FALSE)</f>
        <v>0.56306855721113358</v>
      </c>
      <c r="AL202" s="190">
        <f t="shared" si="78"/>
        <v>0</v>
      </c>
      <c r="AM202" s="190">
        <f t="shared" si="79"/>
        <v>0</v>
      </c>
      <c r="AN202" s="190">
        <f t="shared" si="80"/>
        <v>0</v>
      </c>
      <c r="AO202" s="190">
        <f t="shared" si="81"/>
        <v>0</v>
      </c>
      <c r="AP202" s="190">
        <f t="shared" si="82"/>
        <v>0</v>
      </c>
      <c r="AQ202" s="190">
        <f t="shared" si="83"/>
        <v>0</v>
      </c>
      <c r="AS202" s="175">
        <v>2040</v>
      </c>
      <c r="AT202" s="171">
        <f t="shared" si="87"/>
        <v>0</v>
      </c>
      <c r="AU202" s="171">
        <f t="shared" si="84"/>
        <v>0</v>
      </c>
      <c r="AV202" s="171">
        <f t="shared" si="84"/>
        <v>0</v>
      </c>
      <c r="AW202" s="171">
        <f t="shared" si="84"/>
        <v>0</v>
      </c>
      <c r="AX202" s="136">
        <f t="shared" si="84"/>
        <v>0</v>
      </c>
      <c r="AY202" s="171">
        <f t="shared" si="84"/>
        <v>0</v>
      </c>
      <c r="BA202" s="145">
        <v>2040</v>
      </c>
      <c r="BB202" s="171">
        <f>IF($D$14&lt;&gt;"Yes",0,IF($BA202&lt;$E$14,0,IF($BA202&gt;$J$14,0,VLOOKUP($H$14,Variable!$B$21:$AE$64,'Scenario 6'!$BA202-2015,FALSE))))</f>
        <v>0</v>
      </c>
      <c r="BC202" s="171">
        <f>IF($D$15&lt;&gt;"Yes",0,IF($BA202&lt;$E$15,0,IF($BA202&gt;$J$15,0,VLOOKUP($H$15,Variable!$B$21:$AE$64,'Scenario 6'!$BA202-2015,FALSE))))</f>
        <v>0</v>
      </c>
      <c r="BD202" s="171">
        <f>IF($D$16&lt;&gt;"Yes",0,IF($BA202&lt;$E$16,0,IF($BA202&gt;$J$16,0,VLOOKUP($H$16,Variable!$B$21:$AE$64,'Scenario 6'!$BA202-2015,FALSE))))</f>
        <v>0</v>
      </c>
      <c r="BE202" s="171">
        <f>IF($D$17&lt;&gt;"Yes",0,IF($BA202&lt;$E$17,0,IF($BA202&gt;$J$17,0,VLOOKUP($H$17,Variable!$B$21:$AE$64,'Scenario 6'!$BA202-2015,FALSE))))</f>
        <v>0</v>
      </c>
      <c r="BF202" s="171">
        <f>IF($D$18&lt;&gt;"Yes",0,IF($BA202&lt;$E$18,0,IF($BA202&gt;$J$18,0,VLOOKUP($H$18,Variable!$B$21:$AE$64,'Scenario 6'!$BA202-2015,FALSE))))</f>
        <v>0</v>
      </c>
      <c r="BG202" s="171">
        <f>IF($D$19&lt;&gt;"Yes",0,IF($BA202&lt;$E$19,0,IF($BA202&gt;$J$19,0,VLOOKUP($H$19,Variable!$B$21:$AE$64,'Scenario 6'!$BA202-2015,FALSE))))</f>
        <v>0</v>
      </c>
    </row>
    <row r="203" spans="1:59">
      <c r="A203" s="162"/>
      <c r="B203" s="162"/>
      <c r="C203" s="162"/>
      <c r="D203" s="162"/>
      <c r="E203" s="162"/>
      <c r="F203" s="162"/>
      <c r="G203" s="162"/>
      <c r="H203" s="175">
        <v>2041</v>
      </c>
      <c r="I203" s="171">
        <f t="shared" si="85"/>
        <v>0</v>
      </c>
      <c r="J203" s="171">
        <f t="shared" si="70"/>
        <v>0</v>
      </c>
      <c r="K203" s="171">
        <f t="shared" si="70"/>
        <v>0</v>
      </c>
      <c r="L203" s="171">
        <f t="shared" si="70"/>
        <v>0</v>
      </c>
      <c r="M203" s="171">
        <f t="shared" si="70"/>
        <v>0</v>
      </c>
      <c r="N203" s="171">
        <f t="shared" si="70"/>
        <v>0</v>
      </c>
      <c r="O203" s="162"/>
      <c r="P203" s="162"/>
      <c r="Q203" s="162"/>
      <c r="R203" s="162"/>
      <c r="S203" s="175">
        <v>2041</v>
      </c>
      <c r="T203" s="133">
        <f>HLOOKUP($S203,Variable!$B$15:$AE$16,2,FALSE)</f>
        <v>0.57432992835535612</v>
      </c>
      <c r="U203" s="190">
        <f t="shared" si="71"/>
        <v>0</v>
      </c>
      <c r="V203" s="190">
        <f t="shared" si="72"/>
        <v>0</v>
      </c>
      <c r="W203" s="190">
        <f t="shared" si="73"/>
        <v>0</v>
      </c>
      <c r="X203" s="190">
        <f t="shared" si="74"/>
        <v>0</v>
      </c>
      <c r="Y203" s="190">
        <f t="shared" si="75"/>
        <v>0</v>
      </c>
      <c r="Z203" s="190">
        <f t="shared" si="76"/>
        <v>0</v>
      </c>
      <c r="AB203" s="175">
        <v>2041</v>
      </c>
      <c r="AC203" s="171">
        <f t="shared" si="86"/>
        <v>0</v>
      </c>
      <c r="AD203" s="171">
        <f t="shared" si="77"/>
        <v>0</v>
      </c>
      <c r="AE203" s="171">
        <f t="shared" si="77"/>
        <v>0</v>
      </c>
      <c r="AF203" s="171">
        <f t="shared" si="77"/>
        <v>0</v>
      </c>
      <c r="AG203" s="136">
        <f t="shared" si="77"/>
        <v>0</v>
      </c>
      <c r="AH203" s="171">
        <f t="shared" si="77"/>
        <v>0</v>
      </c>
      <c r="AJ203" s="175">
        <v>2041</v>
      </c>
      <c r="AK203" s="133">
        <f>HLOOKUP($S203,Variable!$B$15:$AE$16,2,FALSE)</f>
        <v>0.57432992835535612</v>
      </c>
      <c r="AL203" s="190">
        <f t="shared" si="78"/>
        <v>0</v>
      </c>
      <c r="AM203" s="190">
        <f t="shared" si="79"/>
        <v>0</v>
      </c>
      <c r="AN203" s="190">
        <f t="shared" si="80"/>
        <v>0</v>
      </c>
      <c r="AO203" s="190">
        <f t="shared" si="81"/>
        <v>0</v>
      </c>
      <c r="AP203" s="190">
        <f t="shared" si="82"/>
        <v>0</v>
      </c>
      <c r="AQ203" s="190">
        <f t="shared" si="83"/>
        <v>0</v>
      </c>
      <c r="AS203" s="175">
        <v>2041</v>
      </c>
      <c r="AT203" s="171">
        <f t="shared" si="87"/>
        <v>0</v>
      </c>
      <c r="AU203" s="171">
        <f t="shared" si="84"/>
        <v>0</v>
      </c>
      <c r="AV203" s="171">
        <f t="shared" si="84"/>
        <v>0</v>
      </c>
      <c r="AW203" s="171">
        <f t="shared" si="84"/>
        <v>0</v>
      </c>
      <c r="AX203" s="136">
        <f t="shared" si="84"/>
        <v>0</v>
      </c>
      <c r="AY203" s="171">
        <f t="shared" si="84"/>
        <v>0</v>
      </c>
      <c r="BA203" s="145">
        <v>2041</v>
      </c>
      <c r="BB203" s="171">
        <f>IF($D$14&lt;&gt;"Yes",0,IF($BA203&lt;$E$14,0,IF($BA203&gt;$J$14,0,VLOOKUP($H$14,Variable!$B$21:$AE$64,'Scenario 6'!$BA203-2015,FALSE))))</f>
        <v>0</v>
      </c>
      <c r="BC203" s="171">
        <f>IF($D$15&lt;&gt;"Yes",0,IF($BA203&lt;$E$15,0,IF($BA203&gt;$J$15,0,VLOOKUP($H$15,Variable!$B$21:$AE$64,'Scenario 6'!$BA203-2015,FALSE))))</f>
        <v>0</v>
      </c>
      <c r="BD203" s="171">
        <f>IF($D$16&lt;&gt;"Yes",0,IF($BA203&lt;$E$16,0,IF($BA203&gt;$J$16,0,VLOOKUP($H$16,Variable!$B$21:$AE$64,'Scenario 6'!$BA203-2015,FALSE))))</f>
        <v>0</v>
      </c>
      <c r="BE203" s="171">
        <f>IF($D$17&lt;&gt;"Yes",0,IF($BA203&lt;$E$17,0,IF($BA203&gt;$J$17,0,VLOOKUP($H$17,Variable!$B$21:$AE$64,'Scenario 6'!$BA203-2015,FALSE))))</f>
        <v>0</v>
      </c>
      <c r="BF203" s="171">
        <f>IF($D$18&lt;&gt;"Yes",0,IF($BA203&lt;$E$18,0,IF($BA203&gt;$J$18,0,VLOOKUP($H$18,Variable!$B$21:$AE$64,'Scenario 6'!$BA203-2015,FALSE))))</f>
        <v>0</v>
      </c>
      <c r="BG203" s="171">
        <f>IF($D$19&lt;&gt;"Yes",0,IF($BA203&lt;$E$19,0,IF($BA203&gt;$J$19,0,VLOOKUP($H$19,Variable!$B$21:$AE$64,'Scenario 6'!$BA203-2015,FALSE))))</f>
        <v>0</v>
      </c>
    </row>
    <row r="204" spans="1:59">
      <c r="A204" s="162"/>
      <c r="B204" s="162"/>
      <c r="C204" s="162"/>
      <c r="D204" s="162"/>
      <c r="E204" s="162"/>
      <c r="F204" s="162"/>
      <c r="G204" s="162"/>
      <c r="H204" s="175">
        <v>2042</v>
      </c>
      <c r="I204" s="171">
        <f t="shared" si="85"/>
        <v>0</v>
      </c>
      <c r="J204" s="171">
        <f t="shared" si="70"/>
        <v>0</v>
      </c>
      <c r="K204" s="171">
        <f t="shared" si="70"/>
        <v>0</v>
      </c>
      <c r="L204" s="171">
        <f t="shared" si="70"/>
        <v>0</v>
      </c>
      <c r="M204" s="171">
        <f t="shared" si="70"/>
        <v>0</v>
      </c>
      <c r="N204" s="171">
        <f t="shared" si="70"/>
        <v>0</v>
      </c>
      <c r="O204" s="162"/>
      <c r="P204" s="162"/>
      <c r="Q204" s="162"/>
      <c r="R204" s="162"/>
      <c r="S204" s="175">
        <v>2042</v>
      </c>
      <c r="T204" s="133">
        <f>HLOOKUP($S204,Variable!$B$15:$AE$16,2,FALSE)</f>
        <v>0.58581652692246322</v>
      </c>
      <c r="U204" s="190">
        <f t="shared" si="71"/>
        <v>0</v>
      </c>
      <c r="V204" s="190">
        <f t="shared" si="72"/>
        <v>0</v>
      </c>
      <c r="W204" s="190">
        <f t="shared" si="73"/>
        <v>0</v>
      </c>
      <c r="X204" s="190">
        <f t="shared" si="74"/>
        <v>0</v>
      </c>
      <c r="Y204" s="190">
        <f t="shared" si="75"/>
        <v>0</v>
      </c>
      <c r="Z204" s="190">
        <f t="shared" si="76"/>
        <v>0</v>
      </c>
      <c r="AB204" s="175">
        <v>2042</v>
      </c>
      <c r="AC204" s="171">
        <f t="shared" si="86"/>
        <v>0</v>
      </c>
      <c r="AD204" s="171">
        <f t="shared" si="77"/>
        <v>0</v>
      </c>
      <c r="AE204" s="171">
        <f t="shared" si="77"/>
        <v>0</v>
      </c>
      <c r="AF204" s="171">
        <f t="shared" si="77"/>
        <v>0</v>
      </c>
      <c r="AG204" s="136">
        <f t="shared" si="77"/>
        <v>0</v>
      </c>
      <c r="AH204" s="171">
        <f t="shared" si="77"/>
        <v>0</v>
      </c>
      <c r="AJ204" s="175">
        <v>2042</v>
      </c>
      <c r="AK204" s="133">
        <f>HLOOKUP($S204,Variable!$B$15:$AE$16,2,FALSE)</f>
        <v>0.58581652692246322</v>
      </c>
      <c r="AL204" s="190">
        <f t="shared" si="78"/>
        <v>0</v>
      </c>
      <c r="AM204" s="190">
        <f t="shared" si="79"/>
        <v>0</v>
      </c>
      <c r="AN204" s="190">
        <f t="shared" si="80"/>
        <v>0</v>
      </c>
      <c r="AO204" s="190">
        <f t="shared" si="81"/>
        <v>0</v>
      </c>
      <c r="AP204" s="190">
        <f t="shared" si="82"/>
        <v>0</v>
      </c>
      <c r="AQ204" s="190">
        <f t="shared" si="83"/>
        <v>0</v>
      </c>
      <c r="AS204" s="175">
        <v>2042</v>
      </c>
      <c r="AT204" s="171">
        <f t="shared" si="87"/>
        <v>0</v>
      </c>
      <c r="AU204" s="171">
        <f t="shared" si="84"/>
        <v>0</v>
      </c>
      <c r="AV204" s="171">
        <f t="shared" si="84"/>
        <v>0</v>
      </c>
      <c r="AW204" s="171">
        <f t="shared" si="84"/>
        <v>0</v>
      </c>
      <c r="AX204" s="136">
        <f t="shared" si="84"/>
        <v>0</v>
      </c>
      <c r="AY204" s="171">
        <f t="shared" si="84"/>
        <v>0</v>
      </c>
      <c r="BA204" s="145">
        <v>2042</v>
      </c>
      <c r="BB204" s="171">
        <f>IF($D$14&lt;&gt;"Yes",0,IF($BA204&lt;$E$14,0,IF($BA204&gt;$J$14,0,VLOOKUP($H$14,Variable!$B$21:$AE$64,'Scenario 6'!$BA204-2015,FALSE))))</f>
        <v>0</v>
      </c>
      <c r="BC204" s="171">
        <f>IF($D$15&lt;&gt;"Yes",0,IF($BA204&lt;$E$15,0,IF($BA204&gt;$J$15,0,VLOOKUP($H$15,Variable!$B$21:$AE$64,'Scenario 6'!$BA204-2015,FALSE))))</f>
        <v>0</v>
      </c>
      <c r="BD204" s="171">
        <f>IF($D$16&lt;&gt;"Yes",0,IF($BA204&lt;$E$16,0,IF($BA204&gt;$J$16,0,VLOOKUP($H$16,Variable!$B$21:$AE$64,'Scenario 6'!$BA204-2015,FALSE))))</f>
        <v>0</v>
      </c>
      <c r="BE204" s="171">
        <f>IF($D$17&lt;&gt;"Yes",0,IF($BA204&lt;$E$17,0,IF($BA204&gt;$J$17,0,VLOOKUP($H$17,Variable!$B$21:$AE$64,'Scenario 6'!$BA204-2015,FALSE))))</f>
        <v>0</v>
      </c>
      <c r="BF204" s="171">
        <f>IF($D$18&lt;&gt;"Yes",0,IF($BA204&lt;$E$18,0,IF($BA204&gt;$J$18,0,VLOOKUP($H$18,Variable!$B$21:$AE$64,'Scenario 6'!$BA204-2015,FALSE))))</f>
        <v>0</v>
      </c>
      <c r="BG204" s="171">
        <f>IF($D$19&lt;&gt;"Yes",0,IF($BA204&lt;$E$19,0,IF($BA204&gt;$J$19,0,VLOOKUP($H$19,Variable!$B$21:$AE$64,'Scenario 6'!$BA204-2015,FALSE))))</f>
        <v>0</v>
      </c>
    </row>
    <row r="205" spans="1:59">
      <c r="A205" s="162"/>
      <c r="B205" s="162"/>
      <c r="C205" s="162"/>
      <c r="D205" s="162"/>
      <c r="E205" s="162"/>
      <c r="F205" s="162"/>
      <c r="G205" s="162"/>
      <c r="H205" s="175">
        <v>2043</v>
      </c>
      <c r="I205" s="171">
        <f t="shared" si="85"/>
        <v>0</v>
      </c>
      <c r="J205" s="171">
        <f t="shared" si="70"/>
        <v>0</v>
      </c>
      <c r="K205" s="171">
        <f t="shared" si="70"/>
        <v>0</v>
      </c>
      <c r="L205" s="171">
        <f t="shared" si="70"/>
        <v>0</v>
      </c>
      <c r="M205" s="171">
        <f t="shared" si="70"/>
        <v>0</v>
      </c>
      <c r="N205" s="171">
        <f t="shared" si="70"/>
        <v>0</v>
      </c>
      <c r="O205" s="162"/>
      <c r="P205" s="162"/>
      <c r="Q205" s="162"/>
      <c r="R205" s="162"/>
      <c r="S205" s="175">
        <v>2043</v>
      </c>
      <c r="T205" s="133">
        <f>HLOOKUP($S205,Variable!$B$15:$AE$16,2,FALSE)</f>
        <v>0.59753285746091256</v>
      </c>
      <c r="U205" s="190">
        <f t="shared" si="71"/>
        <v>0</v>
      </c>
      <c r="V205" s="190">
        <f t="shared" si="72"/>
        <v>0</v>
      </c>
      <c r="W205" s="190">
        <f t="shared" si="73"/>
        <v>0</v>
      </c>
      <c r="X205" s="190">
        <f t="shared" si="74"/>
        <v>0</v>
      </c>
      <c r="Y205" s="190">
        <f t="shared" si="75"/>
        <v>0</v>
      </c>
      <c r="Z205" s="190">
        <f t="shared" si="76"/>
        <v>0</v>
      </c>
      <c r="AB205" s="175">
        <v>2043</v>
      </c>
      <c r="AC205" s="171">
        <f t="shared" si="86"/>
        <v>0</v>
      </c>
      <c r="AD205" s="171">
        <f t="shared" si="77"/>
        <v>0</v>
      </c>
      <c r="AE205" s="171">
        <f t="shared" si="77"/>
        <v>0</v>
      </c>
      <c r="AF205" s="171">
        <f t="shared" si="77"/>
        <v>0</v>
      </c>
      <c r="AG205" s="136">
        <f t="shared" si="77"/>
        <v>0</v>
      </c>
      <c r="AH205" s="171">
        <f t="shared" si="77"/>
        <v>0</v>
      </c>
      <c r="AJ205" s="175">
        <v>2043</v>
      </c>
      <c r="AK205" s="133">
        <f>HLOOKUP($S205,Variable!$B$15:$AE$16,2,FALSE)</f>
        <v>0.59753285746091256</v>
      </c>
      <c r="AL205" s="190">
        <f t="shared" si="78"/>
        <v>0</v>
      </c>
      <c r="AM205" s="190">
        <f t="shared" si="79"/>
        <v>0</v>
      </c>
      <c r="AN205" s="190">
        <f t="shared" si="80"/>
        <v>0</v>
      </c>
      <c r="AO205" s="190">
        <f t="shared" si="81"/>
        <v>0</v>
      </c>
      <c r="AP205" s="190">
        <f t="shared" si="82"/>
        <v>0</v>
      </c>
      <c r="AQ205" s="190">
        <f t="shared" si="83"/>
        <v>0</v>
      </c>
      <c r="AS205" s="175">
        <v>2043</v>
      </c>
      <c r="AT205" s="171">
        <f t="shared" si="87"/>
        <v>0</v>
      </c>
      <c r="AU205" s="171">
        <f t="shared" si="84"/>
        <v>0</v>
      </c>
      <c r="AV205" s="171">
        <f t="shared" si="84"/>
        <v>0</v>
      </c>
      <c r="AW205" s="171">
        <f t="shared" si="84"/>
        <v>0</v>
      </c>
      <c r="AX205" s="136">
        <f t="shared" si="84"/>
        <v>0</v>
      </c>
      <c r="AY205" s="171">
        <f t="shared" si="84"/>
        <v>0</v>
      </c>
      <c r="BA205" s="145">
        <v>2043</v>
      </c>
      <c r="BB205" s="171">
        <f>IF($D$14&lt;&gt;"Yes",0,IF($BA205&lt;$E$14,0,IF($BA205&gt;$J$14,0,VLOOKUP($H$14,Variable!$B$21:$AE$64,'Scenario 6'!$BA205-2015,FALSE))))</f>
        <v>0</v>
      </c>
      <c r="BC205" s="171">
        <f>IF($D$15&lt;&gt;"Yes",0,IF($BA205&lt;$E$15,0,IF($BA205&gt;$J$15,0,VLOOKUP($H$15,Variable!$B$21:$AE$64,'Scenario 6'!$BA205-2015,FALSE))))</f>
        <v>0</v>
      </c>
      <c r="BD205" s="171">
        <f>IF($D$16&lt;&gt;"Yes",0,IF($BA205&lt;$E$16,0,IF($BA205&gt;$J$16,0,VLOOKUP($H$16,Variable!$B$21:$AE$64,'Scenario 6'!$BA205-2015,FALSE))))</f>
        <v>0</v>
      </c>
      <c r="BE205" s="171">
        <f>IF($D$17&lt;&gt;"Yes",0,IF($BA205&lt;$E$17,0,IF($BA205&gt;$J$17,0,VLOOKUP($H$17,Variable!$B$21:$AE$64,'Scenario 6'!$BA205-2015,FALSE))))</f>
        <v>0</v>
      </c>
      <c r="BF205" s="171">
        <f>IF($D$18&lt;&gt;"Yes",0,IF($BA205&lt;$E$18,0,IF($BA205&gt;$J$18,0,VLOOKUP($H$18,Variable!$B$21:$AE$64,'Scenario 6'!$BA205-2015,FALSE))))</f>
        <v>0</v>
      </c>
      <c r="BG205" s="171">
        <f>IF($D$19&lt;&gt;"Yes",0,IF($BA205&lt;$E$19,0,IF($BA205&gt;$J$19,0,VLOOKUP($H$19,Variable!$B$21:$AE$64,'Scenario 6'!$BA205-2015,FALSE))))</f>
        <v>0</v>
      </c>
    </row>
    <row r="206" spans="1:59">
      <c r="A206" s="162"/>
      <c r="B206" s="162"/>
      <c r="C206" s="162"/>
      <c r="D206" s="162"/>
      <c r="E206" s="162"/>
      <c r="F206" s="162"/>
      <c r="G206" s="162"/>
      <c r="H206" s="175">
        <v>2044</v>
      </c>
      <c r="I206" s="171">
        <f t="shared" si="85"/>
        <v>0</v>
      </c>
      <c r="J206" s="171">
        <f t="shared" si="70"/>
        <v>0</v>
      </c>
      <c r="K206" s="171">
        <f t="shared" si="70"/>
        <v>0</v>
      </c>
      <c r="L206" s="171">
        <f t="shared" si="70"/>
        <v>0</v>
      </c>
      <c r="M206" s="171">
        <f t="shared" si="70"/>
        <v>0</v>
      </c>
      <c r="N206" s="171">
        <f t="shared" si="70"/>
        <v>0</v>
      </c>
      <c r="O206" s="162"/>
      <c r="P206" s="162"/>
      <c r="Q206" s="162"/>
      <c r="R206" s="162"/>
      <c r="S206" s="175">
        <v>2044</v>
      </c>
      <c r="T206" s="133">
        <f>HLOOKUP($S206,Variable!$B$15:$AE$16,2,FALSE)</f>
        <v>0.60948351461013084</v>
      </c>
      <c r="U206" s="190">
        <f t="shared" si="71"/>
        <v>0</v>
      </c>
      <c r="V206" s="190">
        <f t="shared" si="72"/>
        <v>0</v>
      </c>
      <c r="W206" s="190">
        <f t="shared" si="73"/>
        <v>0</v>
      </c>
      <c r="X206" s="190">
        <f t="shared" si="74"/>
        <v>0</v>
      </c>
      <c r="Y206" s="190">
        <f t="shared" si="75"/>
        <v>0</v>
      </c>
      <c r="Z206" s="190">
        <f t="shared" si="76"/>
        <v>0</v>
      </c>
      <c r="AB206" s="175">
        <v>2044</v>
      </c>
      <c r="AC206" s="171">
        <f t="shared" si="86"/>
        <v>0</v>
      </c>
      <c r="AD206" s="171">
        <f t="shared" si="77"/>
        <v>0</v>
      </c>
      <c r="AE206" s="171">
        <f t="shared" si="77"/>
        <v>0</v>
      </c>
      <c r="AF206" s="171">
        <f t="shared" si="77"/>
        <v>0</v>
      </c>
      <c r="AG206" s="136">
        <f t="shared" si="77"/>
        <v>0</v>
      </c>
      <c r="AH206" s="171">
        <f t="shared" si="77"/>
        <v>0</v>
      </c>
      <c r="AJ206" s="175">
        <v>2044</v>
      </c>
      <c r="AK206" s="133">
        <f>HLOOKUP($S206,Variable!$B$15:$AE$16,2,FALSE)</f>
        <v>0.60948351461013084</v>
      </c>
      <c r="AL206" s="190">
        <f t="shared" si="78"/>
        <v>0</v>
      </c>
      <c r="AM206" s="190">
        <f t="shared" si="79"/>
        <v>0</v>
      </c>
      <c r="AN206" s="190">
        <f t="shared" si="80"/>
        <v>0</v>
      </c>
      <c r="AO206" s="190">
        <f t="shared" si="81"/>
        <v>0</v>
      </c>
      <c r="AP206" s="190">
        <f t="shared" si="82"/>
        <v>0</v>
      </c>
      <c r="AQ206" s="190">
        <f t="shared" si="83"/>
        <v>0</v>
      </c>
      <c r="AS206" s="175">
        <v>2044</v>
      </c>
      <c r="AT206" s="171">
        <f t="shared" si="87"/>
        <v>0</v>
      </c>
      <c r="AU206" s="171">
        <f t="shared" si="84"/>
        <v>0</v>
      </c>
      <c r="AV206" s="171">
        <f t="shared" si="84"/>
        <v>0</v>
      </c>
      <c r="AW206" s="171">
        <f t="shared" si="84"/>
        <v>0</v>
      </c>
      <c r="AX206" s="136">
        <f t="shared" si="84"/>
        <v>0</v>
      </c>
      <c r="AY206" s="171">
        <f t="shared" si="84"/>
        <v>0</v>
      </c>
      <c r="BA206" s="145">
        <v>2044</v>
      </c>
      <c r="BB206" s="171">
        <f>IF($D$14&lt;&gt;"Yes",0,IF($BA206&lt;$E$14,0,IF($BA206&gt;$J$14,0,VLOOKUP($H$14,Variable!$B$21:$AE$64,'Scenario 6'!$BA206-2015,FALSE))))</f>
        <v>0</v>
      </c>
      <c r="BC206" s="171">
        <f>IF($D$15&lt;&gt;"Yes",0,IF($BA206&lt;$E$15,0,IF($BA206&gt;$J$15,0,VLOOKUP($H$15,Variable!$B$21:$AE$64,'Scenario 6'!$BA206-2015,FALSE))))</f>
        <v>0</v>
      </c>
      <c r="BD206" s="171">
        <f>IF($D$16&lt;&gt;"Yes",0,IF($BA206&lt;$E$16,0,IF($BA206&gt;$J$16,0,VLOOKUP($H$16,Variable!$B$21:$AE$64,'Scenario 6'!$BA206-2015,FALSE))))</f>
        <v>0</v>
      </c>
      <c r="BE206" s="171">
        <f>IF($D$17&lt;&gt;"Yes",0,IF($BA206&lt;$E$17,0,IF($BA206&gt;$J$17,0,VLOOKUP($H$17,Variable!$B$21:$AE$64,'Scenario 6'!$BA206-2015,FALSE))))</f>
        <v>0</v>
      </c>
      <c r="BF206" s="171">
        <f>IF($D$18&lt;&gt;"Yes",0,IF($BA206&lt;$E$18,0,IF($BA206&gt;$J$18,0,VLOOKUP($H$18,Variable!$B$21:$AE$64,'Scenario 6'!$BA206-2015,FALSE))))</f>
        <v>0</v>
      </c>
      <c r="BG206" s="171">
        <f>IF($D$19&lt;&gt;"Yes",0,IF($BA206&lt;$E$19,0,IF($BA206&gt;$J$19,0,VLOOKUP($H$19,Variable!$B$21:$AE$64,'Scenario 6'!$BA206-2015,FALSE))))</f>
        <v>0</v>
      </c>
    </row>
    <row r="207" spans="1:59">
      <c r="A207" s="162"/>
      <c r="B207" s="162"/>
      <c r="C207" s="162"/>
      <c r="D207" s="162"/>
      <c r="E207" s="162"/>
      <c r="F207" s="162"/>
      <c r="G207" s="162"/>
      <c r="H207" s="175">
        <v>2045</v>
      </c>
      <c r="I207" s="171">
        <f t="shared" si="85"/>
        <v>0</v>
      </c>
      <c r="J207" s="171">
        <f t="shared" si="70"/>
        <v>0</v>
      </c>
      <c r="K207" s="171">
        <f t="shared" si="70"/>
        <v>0</v>
      </c>
      <c r="L207" s="171">
        <f t="shared" si="70"/>
        <v>0</v>
      </c>
      <c r="M207" s="171">
        <f t="shared" si="70"/>
        <v>0</v>
      </c>
      <c r="N207" s="171">
        <f t="shared" si="70"/>
        <v>0</v>
      </c>
      <c r="O207" s="162"/>
      <c r="P207" s="162"/>
      <c r="Q207" s="162"/>
      <c r="R207" s="162"/>
      <c r="S207" s="176">
        <v>2045</v>
      </c>
      <c r="T207" s="134">
        <f>HLOOKUP($S207,Variable!$B$15:$AE$16,2,FALSE)</f>
        <v>0.62167318490233348</v>
      </c>
      <c r="U207" s="186">
        <f t="shared" si="71"/>
        <v>0</v>
      </c>
      <c r="V207" s="186">
        <f t="shared" si="72"/>
        <v>0</v>
      </c>
      <c r="W207" s="186">
        <f t="shared" si="73"/>
        <v>0</v>
      </c>
      <c r="X207" s="186">
        <f t="shared" si="74"/>
        <v>0</v>
      </c>
      <c r="Y207" s="186">
        <f t="shared" si="75"/>
        <v>0</v>
      </c>
      <c r="Z207" s="186">
        <f t="shared" si="76"/>
        <v>0</v>
      </c>
      <c r="AB207" s="176">
        <v>2045</v>
      </c>
      <c r="AC207" s="172">
        <f t="shared" si="86"/>
        <v>0</v>
      </c>
      <c r="AD207" s="172">
        <f t="shared" si="77"/>
        <v>0</v>
      </c>
      <c r="AE207" s="172">
        <f t="shared" si="77"/>
        <v>0</v>
      </c>
      <c r="AF207" s="172">
        <f t="shared" si="77"/>
        <v>0</v>
      </c>
      <c r="AG207" s="137">
        <f t="shared" si="77"/>
        <v>0</v>
      </c>
      <c r="AH207" s="172">
        <f t="shared" si="77"/>
        <v>0</v>
      </c>
      <c r="AJ207" s="176">
        <v>2045</v>
      </c>
      <c r="AK207" s="134">
        <f>HLOOKUP($S207,Variable!$B$15:$AE$16,2,FALSE)</f>
        <v>0.62167318490233348</v>
      </c>
      <c r="AL207" s="186">
        <f t="shared" si="78"/>
        <v>0</v>
      </c>
      <c r="AM207" s="186">
        <f t="shared" si="79"/>
        <v>0</v>
      </c>
      <c r="AN207" s="186">
        <f t="shared" si="80"/>
        <v>0</v>
      </c>
      <c r="AO207" s="186">
        <f t="shared" si="81"/>
        <v>0</v>
      </c>
      <c r="AP207" s="186">
        <f t="shared" si="82"/>
        <v>0</v>
      </c>
      <c r="AQ207" s="186">
        <f t="shared" si="83"/>
        <v>0</v>
      </c>
      <c r="AS207" s="176">
        <v>2045</v>
      </c>
      <c r="AT207" s="172">
        <f t="shared" si="87"/>
        <v>0</v>
      </c>
      <c r="AU207" s="172">
        <f t="shared" si="84"/>
        <v>0</v>
      </c>
      <c r="AV207" s="172">
        <f t="shared" si="84"/>
        <v>0</v>
      </c>
      <c r="AW207" s="172">
        <f t="shared" si="84"/>
        <v>0</v>
      </c>
      <c r="AX207" s="137">
        <f t="shared" si="84"/>
        <v>0</v>
      </c>
      <c r="AY207" s="172">
        <f t="shared" si="84"/>
        <v>0</v>
      </c>
      <c r="BA207" s="103">
        <v>2045</v>
      </c>
      <c r="BB207" s="172">
        <f>IF($D$14&lt;&gt;"Yes",0,IF($BA207&lt;$E$14,0,IF($BA207&gt;$J$14,0,VLOOKUP($H$14,Variable!$B$21:$AE$64,'Scenario 6'!$BA207-2015,FALSE))))</f>
        <v>0</v>
      </c>
      <c r="BC207" s="172">
        <f>IF($D$15&lt;&gt;"Yes",0,IF($BA207&lt;$E$15,0,IF($BA207&gt;$J$15,0,VLOOKUP($H$15,Variable!$B$21:$AE$64,'Scenario 6'!$BA207-2015,FALSE))))</f>
        <v>0</v>
      </c>
      <c r="BD207" s="172">
        <f>IF($D$16&lt;&gt;"Yes",0,IF($BA207&lt;$E$16,0,IF($BA207&gt;$J$16,0,VLOOKUP($H$16,Variable!$B$21:$AE$64,'Scenario 6'!$BA207-2015,FALSE))))</f>
        <v>0</v>
      </c>
      <c r="BE207" s="172">
        <f>IF($D$17&lt;&gt;"Yes",0,IF($BA207&lt;$E$17,0,IF($BA207&gt;$J$17,0,VLOOKUP($H$17,Variable!$B$21:$AE$64,'Scenario 6'!$BA207-2015,FALSE))))</f>
        <v>0</v>
      </c>
      <c r="BF207" s="172">
        <f>IF($D$18&lt;&gt;"Yes",0,IF($BA207&lt;$E$18,0,IF($BA207&gt;$J$18,0,VLOOKUP($H$18,Variable!$B$21:$AE$64,'Scenario 6'!$BA207-2015,FALSE))))</f>
        <v>0</v>
      </c>
      <c r="BG207" s="172">
        <f>IF($D$19&lt;&gt;"Yes",0,IF($BA207&lt;$E$19,0,IF($BA207&gt;$J$19,0,VLOOKUP($H$19,Variable!$B$21:$AE$64,'Scenario 6'!$BA207-2015,FALSE))))</f>
        <v>0</v>
      </c>
    </row>
    <row r="208" spans="1:59">
      <c r="H208" s="188" t="s">
        <v>26</v>
      </c>
      <c r="I208" s="187">
        <f t="shared" ref="I208:N208" si="88">SUM(I179:I207)</f>
        <v>10664680.230324559</v>
      </c>
      <c r="J208" s="187">
        <f t="shared" si="88"/>
        <v>0</v>
      </c>
      <c r="K208" s="187">
        <f t="shared" si="88"/>
        <v>0</v>
      </c>
      <c r="L208" s="187">
        <f t="shared" si="88"/>
        <v>0</v>
      </c>
      <c r="M208" s="187">
        <f t="shared" si="88"/>
        <v>0</v>
      </c>
      <c r="N208" s="187">
        <f t="shared" si="88"/>
        <v>0</v>
      </c>
    </row>
  </sheetData>
  <mergeCells count="21">
    <mergeCell ref="C24:G24"/>
    <mergeCell ref="H4:I4"/>
    <mergeCell ref="J4:K4"/>
    <mergeCell ref="L4:M4"/>
    <mergeCell ref="N4:O4"/>
    <mergeCell ref="C5:G5"/>
    <mergeCell ref="C6:G6"/>
    <mergeCell ref="D12:E12"/>
    <mergeCell ref="F12:G12"/>
    <mergeCell ref="I12:J12"/>
    <mergeCell ref="K12:L12"/>
    <mergeCell ref="M12:N12"/>
    <mergeCell ref="I35:J35"/>
    <mergeCell ref="H41:I41"/>
    <mergeCell ref="H74:I74"/>
    <mergeCell ref="C26:G26"/>
    <mergeCell ref="C27:G27"/>
    <mergeCell ref="C28:G28"/>
    <mergeCell ref="C29:G29"/>
    <mergeCell ref="C30:G30"/>
    <mergeCell ref="C35:G35"/>
  </mergeCells>
  <dataValidations count="5">
    <dataValidation type="whole" operator="greaterThanOrEqual" allowBlank="1" showInputMessage="1" showErrorMessage="1" error="COD Must be 2019 or later." sqref="G14:G19">
      <formula1>2019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list" allowBlank="1" showInputMessage="1" showErrorMessage="1" sqref="D14:D19 F14:F19">
      <formula1>"Yes,No"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H14:H19">
      <formula1>Water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BP208"/>
  <sheetViews>
    <sheetView showGridLines="0" tabSelected="1" workbookViewId="0">
      <selection activeCell="C16" sqref="C16"/>
    </sheetView>
  </sheetViews>
  <sheetFormatPr defaultRowHeight="12" outlineLevelCol="1"/>
  <cols>
    <col min="1" max="1" width="2.85546875" style="178" customWidth="1"/>
    <col min="2" max="2" width="5" style="178" customWidth="1"/>
    <col min="3" max="3" width="29" style="178" customWidth="1"/>
    <col min="4" max="7" width="7.140625" style="178" customWidth="1"/>
    <col min="8" max="8" width="10.7109375" style="178" customWidth="1"/>
    <col min="9" max="14" width="11.42578125" style="178" customWidth="1"/>
    <col min="15" max="15" width="10.7109375" style="178" customWidth="1"/>
    <col min="16" max="17" width="2.85546875" style="178" customWidth="1"/>
    <col min="18" max="18" width="39.28515625" style="178" customWidth="1"/>
    <col min="19" max="19" width="9.140625" style="178" customWidth="1" outlineLevel="1"/>
    <col min="20" max="26" width="10.42578125" style="178" customWidth="1" outlineLevel="1"/>
    <col min="27" max="28" width="9.140625" style="178" customWidth="1" outlineLevel="1"/>
    <col min="29" max="34" width="10.42578125" style="178" customWidth="1" outlineLevel="1"/>
    <col min="35" max="36" width="9.140625" style="178" customWidth="1" outlineLevel="1"/>
    <col min="37" max="43" width="10.42578125" style="178" customWidth="1" outlineLevel="1"/>
    <col min="44" max="45" width="9.140625" style="178" customWidth="1" outlineLevel="1"/>
    <col min="46" max="51" width="10.42578125" style="178" customWidth="1" outlineLevel="1"/>
    <col min="52" max="53" width="9.140625" style="178" customWidth="1" outlineLevel="1"/>
    <col min="54" max="59" width="10.42578125" style="178" customWidth="1" outlineLevel="1"/>
    <col min="60" max="61" width="9.140625" style="178" customWidth="1" outlineLevel="1"/>
    <col min="62" max="67" width="10.42578125" style="178" customWidth="1" outlineLevel="1"/>
    <col min="68" max="68" width="9.140625" style="178"/>
    <col min="69" max="16384" width="9.140625" style="162"/>
  </cols>
  <sheetData>
    <row r="1" spans="2:18" ht="12.75">
      <c r="Q1" s="162"/>
      <c r="R1" s="182" t="s">
        <v>48</v>
      </c>
    </row>
    <row r="2" spans="2:18">
      <c r="B2" s="179" t="s">
        <v>392</v>
      </c>
    </row>
    <row r="3" spans="2:18">
      <c r="B3" s="179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163" t="s">
        <v>0</v>
      </c>
      <c r="C5" s="337" t="s">
        <v>113</v>
      </c>
      <c r="D5" s="338"/>
      <c r="E5" s="338"/>
      <c r="F5" s="338"/>
      <c r="G5" s="339"/>
      <c r="H5" s="163" t="s">
        <v>8</v>
      </c>
      <c r="I5" s="163" t="s">
        <v>9</v>
      </c>
      <c r="J5" s="163" t="s">
        <v>8</v>
      </c>
      <c r="K5" s="163" t="s">
        <v>9</v>
      </c>
      <c r="L5" s="163" t="s">
        <v>8</v>
      </c>
      <c r="M5" s="163" t="s">
        <v>9</v>
      </c>
      <c r="N5" s="163" t="s">
        <v>8</v>
      </c>
      <c r="O5" s="163" t="s">
        <v>9</v>
      </c>
    </row>
    <row r="6" spans="2:18">
      <c r="B6" s="191">
        <v>7</v>
      </c>
      <c r="C6" s="340" t="s">
        <v>6</v>
      </c>
      <c r="D6" s="341"/>
      <c r="E6" s="341"/>
      <c r="F6" s="341"/>
      <c r="G6" s="342"/>
      <c r="H6" s="164">
        <f>VLOOKUP($C6,Tables!$A2:$E9,2,FALSE)</f>
        <v>0.84</v>
      </c>
      <c r="I6" s="164">
        <f>VLOOKUP($C6,Tables!$A2:$E9,3,FALSE)</f>
        <v>0.84</v>
      </c>
      <c r="J6" s="164">
        <f>VLOOKUP($C6,Tables!$A2:$F9,4,FALSE)</f>
        <v>0.84</v>
      </c>
      <c r="K6" s="164">
        <f>VLOOKUP($C6,Tables!$A2:$F9,5,FALSE)</f>
        <v>0.84</v>
      </c>
      <c r="L6" s="165">
        <f>IF(ISERROR(H6*530*8760),"N/A",H6*530*8760)</f>
        <v>3899952</v>
      </c>
      <c r="M6" s="165">
        <f>IF(ISERROR(I6*530*8760),"N/A",I6*530*8760)</f>
        <v>3899952</v>
      </c>
      <c r="N6" s="165">
        <f>IF(ISERROR(J6*530*8760),"N/A",J6*530*8760)</f>
        <v>3899952</v>
      </c>
      <c r="O6" s="165">
        <f>IF(ISERROR(K6*530*8760),"N/A",K6*530*8760)</f>
        <v>3899952</v>
      </c>
    </row>
    <row r="9" spans="2:18">
      <c r="B9" s="179" t="s">
        <v>396</v>
      </c>
      <c r="H9" s="185"/>
    </row>
    <row r="10" spans="2:18">
      <c r="B10" s="179"/>
      <c r="H10" s="185"/>
    </row>
    <row r="11" spans="2:18">
      <c r="H11" s="162"/>
      <c r="K11" s="181" t="s">
        <v>124</v>
      </c>
      <c r="M11" s="199" t="s">
        <v>236</v>
      </c>
      <c r="N11" s="199"/>
    </row>
    <row r="12" spans="2:18">
      <c r="D12" s="336" t="s">
        <v>230</v>
      </c>
      <c r="E12" s="336"/>
      <c r="F12" s="336" t="s">
        <v>231</v>
      </c>
      <c r="G12" s="336"/>
      <c r="H12" s="162"/>
      <c r="I12" s="337" t="s">
        <v>18</v>
      </c>
      <c r="J12" s="339"/>
      <c r="K12" s="337" t="s">
        <v>36</v>
      </c>
      <c r="L12" s="339"/>
      <c r="M12" s="345" t="s">
        <v>36</v>
      </c>
      <c r="N12" s="346"/>
    </row>
    <row r="13" spans="2:18">
      <c r="B13" s="163" t="s">
        <v>0</v>
      </c>
      <c r="C13" s="163" t="s">
        <v>1</v>
      </c>
      <c r="D13" s="163" t="s">
        <v>367</v>
      </c>
      <c r="E13" s="163" t="s">
        <v>368</v>
      </c>
      <c r="F13" s="163" t="s">
        <v>367</v>
      </c>
      <c r="G13" s="163" t="s">
        <v>368</v>
      </c>
      <c r="H13" s="163" t="s">
        <v>160</v>
      </c>
      <c r="I13" s="163" t="s">
        <v>8</v>
      </c>
      <c r="J13" s="163" t="s">
        <v>9</v>
      </c>
      <c r="K13" s="163" t="s">
        <v>8</v>
      </c>
      <c r="L13" s="163" t="s">
        <v>9</v>
      </c>
      <c r="M13" s="146" t="s">
        <v>8</v>
      </c>
      <c r="N13" s="146" t="s">
        <v>9</v>
      </c>
    </row>
    <row r="14" spans="2:18">
      <c r="B14" s="166">
        <f>B6</f>
        <v>7</v>
      </c>
      <c r="C14" s="168" t="s">
        <v>419</v>
      </c>
      <c r="D14" s="168" t="s">
        <v>235</v>
      </c>
      <c r="E14" s="168"/>
      <c r="F14" s="168" t="s">
        <v>235</v>
      </c>
      <c r="G14" s="168"/>
      <c r="H14" s="192" t="s">
        <v>245</v>
      </c>
      <c r="I14" s="191">
        <v>2018</v>
      </c>
      <c r="J14" s="191">
        <v>2021</v>
      </c>
      <c r="K14" s="191"/>
      <c r="L14" s="191"/>
      <c r="M14" s="146">
        <f t="shared" ref="M14:N19" si="0">IF($C14="","",IF(K14="",I14,K14))</f>
        <v>2018</v>
      </c>
      <c r="N14" s="146">
        <f t="shared" si="0"/>
        <v>2021</v>
      </c>
    </row>
    <row r="15" spans="2:18">
      <c r="B15" s="166" t="str">
        <f>CONCATENATE($B$6,"A")</f>
        <v>7A</v>
      </c>
      <c r="C15" s="168" t="s">
        <v>419</v>
      </c>
      <c r="D15" s="168" t="s">
        <v>235</v>
      </c>
      <c r="E15" s="168"/>
      <c r="F15" s="168" t="s">
        <v>235</v>
      </c>
      <c r="G15" s="168"/>
      <c r="H15" s="192" t="s">
        <v>155</v>
      </c>
      <c r="I15" s="191">
        <v>2018</v>
      </c>
      <c r="J15" s="191">
        <v>2028</v>
      </c>
      <c r="K15" s="191"/>
      <c r="L15" s="191"/>
      <c r="M15" s="146">
        <f t="shared" si="0"/>
        <v>2018</v>
      </c>
      <c r="N15" s="146">
        <f t="shared" si="0"/>
        <v>2028</v>
      </c>
    </row>
    <row r="16" spans="2:18">
      <c r="B16" s="166" t="str">
        <f>CONCATENATE($B$6,"B")</f>
        <v>7B</v>
      </c>
      <c r="C16" s="168" t="s">
        <v>419</v>
      </c>
      <c r="D16" s="168" t="s">
        <v>235</v>
      </c>
      <c r="E16" s="168"/>
      <c r="F16" s="168" t="s">
        <v>235</v>
      </c>
      <c r="G16" s="168"/>
      <c r="H16" s="192" t="s">
        <v>156</v>
      </c>
      <c r="I16" s="191">
        <v>2019</v>
      </c>
      <c r="J16" s="191">
        <v>2025</v>
      </c>
      <c r="K16" s="191"/>
      <c r="L16" s="191"/>
      <c r="M16" s="146">
        <f t="shared" si="0"/>
        <v>2019</v>
      </c>
      <c r="N16" s="146">
        <f t="shared" si="0"/>
        <v>2025</v>
      </c>
    </row>
    <row r="17" spans="2:14">
      <c r="B17" s="166" t="str">
        <f>CONCATENATE($B$6,"C")</f>
        <v>7C</v>
      </c>
      <c r="C17" s="168" t="s">
        <v>419</v>
      </c>
      <c r="D17" s="168" t="s">
        <v>235</v>
      </c>
      <c r="E17" s="168"/>
      <c r="F17" s="168" t="s">
        <v>235</v>
      </c>
      <c r="G17" s="168"/>
      <c r="H17" s="192" t="s">
        <v>157</v>
      </c>
      <c r="I17" s="191">
        <v>2019</v>
      </c>
      <c r="J17" s="191">
        <v>2026</v>
      </c>
      <c r="K17" s="191"/>
      <c r="L17" s="191"/>
      <c r="M17" s="146">
        <f t="shared" si="0"/>
        <v>2019</v>
      </c>
      <c r="N17" s="146">
        <f t="shared" si="0"/>
        <v>2026</v>
      </c>
    </row>
    <row r="18" spans="2:14">
      <c r="B18" s="166" t="str">
        <f>CONCATENATE($B$6,"D")</f>
        <v>7D</v>
      </c>
      <c r="C18" s="168" t="s">
        <v>419</v>
      </c>
      <c r="D18" s="168" t="s">
        <v>235</v>
      </c>
      <c r="E18" s="168"/>
      <c r="F18" s="168" t="s">
        <v>235</v>
      </c>
      <c r="G18" s="168"/>
      <c r="H18" s="192" t="s">
        <v>158</v>
      </c>
      <c r="I18" s="191">
        <v>2020</v>
      </c>
      <c r="J18" s="191">
        <v>2025</v>
      </c>
      <c r="K18" s="191"/>
      <c r="L18" s="191"/>
      <c r="M18" s="146">
        <f t="shared" si="0"/>
        <v>2020</v>
      </c>
      <c r="N18" s="146">
        <f t="shared" si="0"/>
        <v>2025</v>
      </c>
    </row>
    <row r="19" spans="2:14">
      <c r="B19" s="166" t="str">
        <f>CONCATENATE($B$6,"E")</f>
        <v>7E</v>
      </c>
      <c r="C19" s="168" t="s">
        <v>419</v>
      </c>
      <c r="D19" s="168" t="s">
        <v>235</v>
      </c>
      <c r="E19" s="168"/>
      <c r="F19" s="168" t="s">
        <v>235</v>
      </c>
      <c r="G19" s="168"/>
      <c r="H19" s="192" t="s">
        <v>159</v>
      </c>
      <c r="I19" s="191">
        <v>2021</v>
      </c>
      <c r="J19" s="191">
        <v>2024</v>
      </c>
      <c r="K19" s="191"/>
      <c r="L19" s="191"/>
      <c r="M19" s="146">
        <f t="shared" si="0"/>
        <v>2021</v>
      </c>
      <c r="N19" s="146">
        <f t="shared" si="0"/>
        <v>2024</v>
      </c>
    </row>
    <row r="22" spans="2:14">
      <c r="B22" s="179" t="s">
        <v>362</v>
      </c>
    </row>
    <row r="23" spans="2:14">
      <c r="B23" s="179"/>
      <c r="H23" s="180" t="s">
        <v>34</v>
      </c>
    </row>
    <row r="24" spans="2:14">
      <c r="B24" s="179"/>
      <c r="C24" s="333" t="str">
        <f>C6</f>
        <v>Business As Usual</v>
      </c>
      <c r="D24" s="334"/>
      <c r="E24" s="334"/>
      <c r="F24" s="334"/>
      <c r="G24" s="335"/>
      <c r="H24" s="177">
        <f>VLOOKUP(C24,CapX!A:B,2,FALSE)</f>
        <v>9</v>
      </c>
    </row>
    <row r="25" spans="2:14">
      <c r="B25" s="179"/>
    </row>
    <row r="26" spans="2:14">
      <c r="B26" s="181"/>
      <c r="C26" s="337" t="s">
        <v>5</v>
      </c>
      <c r="D26" s="338"/>
      <c r="E26" s="338"/>
      <c r="F26" s="338"/>
      <c r="G26" s="339"/>
      <c r="H26" s="163" t="s">
        <v>35</v>
      </c>
    </row>
    <row r="27" spans="2:14">
      <c r="C27" s="333" t="s">
        <v>30</v>
      </c>
      <c r="D27" s="334"/>
      <c r="E27" s="334"/>
      <c r="F27" s="334"/>
      <c r="G27" s="335"/>
      <c r="H27" s="189">
        <v>0.72499999999999998</v>
      </c>
    </row>
    <row r="28" spans="2:14">
      <c r="C28" s="333" t="s">
        <v>19</v>
      </c>
      <c r="D28" s="334"/>
      <c r="E28" s="334"/>
      <c r="F28" s="334"/>
      <c r="G28" s="335"/>
      <c r="H28" s="189">
        <v>0.48599999999999999</v>
      </c>
    </row>
    <row r="29" spans="2:14">
      <c r="C29" s="333" t="s">
        <v>20</v>
      </c>
      <c r="D29" s="334"/>
      <c r="E29" s="334"/>
      <c r="F29" s="334"/>
      <c r="G29" s="335"/>
      <c r="H29" s="189">
        <v>0.27400000000000002</v>
      </c>
    </row>
    <row r="30" spans="2:14">
      <c r="C30" s="333" t="s">
        <v>223</v>
      </c>
      <c r="D30" s="334"/>
      <c r="E30" s="334"/>
      <c r="F30" s="334"/>
      <c r="G30" s="335"/>
      <c r="H30" s="195">
        <v>3.9699999999999999E-2</v>
      </c>
    </row>
    <row r="31" spans="2:14">
      <c r="H31" s="184"/>
    </row>
    <row r="32" spans="2:14">
      <c r="B32" s="179" t="s">
        <v>363</v>
      </c>
      <c r="H32" s="184"/>
    </row>
    <row r="33" spans="1:68">
      <c r="H33" s="180"/>
    </row>
    <row r="34" spans="1:68">
      <c r="H34" s="184"/>
    </row>
    <row r="35" spans="1:68">
      <c r="C35" s="333" t="s">
        <v>234</v>
      </c>
      <c r="D35" s="334"/>
      <c r="E35" s="334"/>
      <c r="F35" s="334"/>
      <c r="G35" s="335"/>
      <c r="H35" s="198">
        <v>0.1</v>
      </c>
      <c r="I35" s="344"/>
      <c r="J35" s="344"/>
    </row>
    <row r="36" spans="1:68">
      <c r="H36" s="184"/>
    </row>
    <row r="37" spans="1:68">
      <c r="H37" s="184"/>
    </row>
    <row r="38" spans="1:68">
      <c r="S38" s="181"/>
      <c r="AB38" s="181"/>
      <c r="AJ38" s="181"/>
      <c r="AS38" s="181"/>
      <c r="BA38" s="139"/>
      <c r="BB38" s="140"/>
      <c r="BC38" s="140"/>
      <c r="BD38" s="140"/>
      <c r="BE38" s="140"/>
      <c r="BF38" s="140"/>
      <c r="BG38" s="140"/>
      <c r="BH38" s="140"/>
      <c r="BI38" s="139"/>
      <c r="BJ38" s="140"/>
      <c r="BK38" s="140"/>
      <c r="BL38" s="140"/>
      <c r="BM38" s="140"/>
      <c r="BN38" s="140"/>
      <c r="BO38" s="140"/>
      <c r="BP38" s="140"/>
    </row>
    <row r="39" spans="1:68">
      <c r="R39" s="162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</row>
    <row r="40" spans="1:68">
      <c r="A40" s="162"/>
      <c r="B40" s="167" t="s">
        <v>408</v>
      </c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2"/>
      <c r="S40" s="179" t="s">
        <v>52</v>
      </c>
      <c r="AB40" s="179" t="s">
        <v>53</v>
      </c>
      <c r="AJ40" s="179" t="s">
        <v>54</v>
      </c>
      <c r="AS40" s="179" t="s">
        <v>55</v>
      </c>
      <c r="BA40" s="141"/>
      <c r="BB40" s="140"/>
      <c r="BC40" s="140"/>
      <c r="BD40" s="140"/>
      <c r="BE40" s="140"/>
      <c r="BF40" s="140"/>
      <c r="BG40" s="140"/>
      <c r="BH40" s="140"/>
      <c r="BI40" s="141"/>
      <c r="BJ40" s="140"/>
      <c r="BK40" s="140"/>
      <c r="BL40" s="140"/>
      <c r="BM40" s="140"/>
      <c r="BN40" s="140"/>
      <c r="BO40" s="140"/>
      <c r="BP40" s="140"/>
    </row>
    <row r="41" spans="1:68">
      <c r="A41" s="162"/>
      <c r="B41" s="162"/>
      <c r="C41" s="162"/>
      <c r="D41" s="162"/>
      <c r="E41" s="162"/>
      <c r="F41" s="162"/>
      <c r="G41" s="162"/>
      <c r="H41" s="343"/>
      <c r="I41" s="343"/>
      <c r="J41" s="162"/>
      <c r="K41" s="162"/>
      <c r="L41" s="162"/>
      <c r="M41" s="162"/>
      <c r="N41" s="162"/>
      <c r="O41" s="162"/>
      <c r="P41" s="162"/>
      <c r="Q41" s="162"/>
      <c r="R41" s="162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</row>
    <row r="42" spans="1:68">
      <c r="A42" s="162"/>
      <c r="B42" s="162"/>
      <c r="C42" s="162"/>
      <c r="D42" s="162"/>
      <c r="E42" s="162"/>
      <c r="F42" s="162"/>
      <c r="G42" s="162"/>
      <c r="H42" s="163" t="s">
        <v>33</v>
      </c>
      <c r="I42" s="163">
        <f t="shared" ref="I42:N42" si="1">U42</f>
        <v>7</v>
      </c>
      <c r="J42" s="163" t="str">
        <f t="shared" si="1"/>
        <v>7A</v>
      </c>
      <c r="K42" s="163" t="str">
        <f t="shared" si="1"/>
        <v>7B</v>
      </c>
      <c r="L42" s="163" t="str">
        <f t="shared" si="1"/>
        <v>7C</v>
      </c>
      <c r="M42" s="163" t="str">
        <f t="shared" si="1"/>
        <v>7D</v>
      </c>
      <c r="N42" s="163" t="str">
        <f t="shared" si="1"/>
        <v>7E</v>
      </c>
      <c r="O42" s="162"/>
      <c r="P42" s="162"/>
      <c r="Q42" s="162"/>
      <c r="R42" s="162"/>
      <c r="S42" s="163" t="s">
        <v>33</v>
      </c>
      <c r="T42" s="201" t="s">
        <v>27</v>
      </c>
      <c r="U42" s="163">
        <f t="array" ref="U42:Z42">TRANSPOSE(B14:B19)</f>
        <v>7</v>
      </c>
      <c r="V42" s="163" t="str">
        <v>7A</v>
      </c>
      <c r="W42" s="163" t="str">
        <v>7B</v>
      </c>
      <c r="X42" s="163" t="str">
        <v>7C</v>
      </c>
      <c r="Y42" s="163" t="str">
        <v>7D</v>
      </c>
      <c r="Z42" s="163" t="str">
        <v>7E</v>
      </c>
      <c r="AB42" s="163" t="s">
        <v>33</v>
      </c>
      <c r="AC42" s="163">
        <f>U42</f>
        <v>7</v>
      </c>
      <c r="AD42" s="163" t="str">
        <f t="shared" ref="AD42:AH42" si="2">V42</f>
        <v>7A</v>
      </c>
      <c r="AE42" s="163" t="str">
        <f t="shared" si="2"/>
        <v>7B</v>
      </c>
      <c r="AF42" s="163" t="str">
        <f t="shared" si="2"/>
        <v>7C</v>
      </c>
      <c r="AG42" s="200" t="str">
        <f t="shared" si="2"/>
        <v>7D</v>
      </c>
      <c r="AH42" s="163" t="str">
        <f t="shared" si="2"/>
        <v>7E</v>
      </c>
      <c r="AJ42" s="163" t="s">
        <v>33</v>
      </c>
      <c r="AK42" s="163" t="s">
        <v>27</v>
      </c>
      <c r="AL42" s="163">
        <f>AC42</f>
        <v>7</v>
      </c>
      <c r="AM42" s="163" t="str">
        <f t="shared" ref="AM42:AQ42" si="3">AD42</f>
        <v>7A</v>
      </c>
      <c r="AN42" s="163" t="str">
        <f t="shared" si="3"/>
        <v>7B</v>
      </c>
      <c r="AO42" s="200" t="str">
        <f t="shared" si="3"/>
        <v>7C</v>
      </c>
      <c r="AP42" s="163" t="str">
        <f t="shared" si="3"/>
        <v>7D</v>
      </c>
      <c r="AQ42" s="163" t="str">
        <f t="shared" si="3"/>
        <v>7E</v>
      </c>
      <c r="AS42" s="163" t="s">
        <v>33</v>
      </c>
      <c r="AT42" s="163">
        <f>AL42</f>
        <v>7</v>
      </c>
      <c r="AU42" s="163" t="str">
        <f t="shared" ref="AU42:AY42" si="4">AM42</f>
        <v>7A</v>
      </c>
      <c r="AV42" s="163" t="str">
        <f t="shared" si="4"/>
        <v>7B</v>
      </c>
      <c r="AW42" s="163" t="str">
        <f t="shared" si="4"/>
        <v>7C</v>
      </c>
      <c r="AX42" s="200" t="str">
        <f t="shared" si="4"/>
        <v>7D</v>
      </c>
      <c r="AY42" s="163" t="str">
        <f t="shared" si="4"/>
        <v>7E</v>
      </c>
      <c r="BA42" s="142"/>
      <c r="BB42" s="142"/>
      <c r="BC42" s="142"/>
      <c r="BD42" s="142"/>
      <c r="BE42" s="142"/>
      <c r="BF42" s="142"/>
      <c r="BG42" s="142"/>
      <c r="BH42" s="140"/>
      <c r="BI42" s="142"/>
      <c r="BJ42" s="142"/>
      <c r="BK42" s="142"/>
      <c r="BL42" s="142"/>
      <c r="BM42" s="142"/>
      <c r="BN42" s="142"/>
      <c r="BO42" s="142"/>
      <c r="BP42" s="140"/>
    </row>
    <row r="43" spans="1:68">
      <c r="A43" s="162"/>
      <c r="B43" s="162"/>
      <c r="C43" s="162"/>
      <c r="D43" s="162"/>
      <c r="E43" s="162"/>
      <c r="F43" s="162"/>
      <c r="G43" s="162"/>
      <c r="H43" s="174">
        <v>2017</v>
      </c>
      <c r="I43" s="171">
        <f>AC43+AT43</f>
        <v>15099423.397945</v>
      </c>
      <c r="J43" s="171">
        <f t="shared" ref="J43:N71" si="5">AD43+AU43</f>
        <v>15099423.397945</v>
      </c>
      <c r="K43" s="171">
        <f t="shared" si="5"/>
        <v>16180984.061355</v>
      </c>
      <c r="L43" s="171">
        <f t="shared" si="5"/>
        <v>16180984.061355</v>
      </c>
      <c r="M43" s="171">
        <f t="shared" si="5"/>
        <v>17400290.6583125</v>
      </c>
      <c r="N43" s="171">
        <f t="shared" si="5"/>
        <v>18803258.5</v>
      </c>
      <c r="O43" s="162"/>
      <c r="P43" s="162"/>
      <c r="Q43" s="162"/>
      <c r="R43" s="162"/>
      <c r="S43" s="174">
        <v>2017</v>
      </c>
      <c r="T43" s="132">
        <f>HLOOKUP($S43,CapX!$A$11:$AP$14,2,FALSE)</f>
        <v>5101701.2424999997</v>
      </c>
      <c r="U43" s="196">
        <f>IF($K$14="",$T43,IF($K$14&gt;$S43,$T43,HLOOKUP($S43-$K$14,CapX!$A$18:$AP$26,$H$24,FALSE)*$T43))</f>
        <v>5101701.2424999997</v>
      </c>
      <c r="V43" s="171">
        <f>IF($K$15="",$T43,IF($K$15&gt;$S43,$T43,HLOOKUP($S43-$K$15,CapX!$A$18:$AP$26,$H$24,FALSE)*$T43))</f>
        <v>5101701.2424999997</v>
      </c>
      <c r="W43" s="171">
        <f>IF($K$16="",$T43,IF($K$16&gt;$S43,$T43,HLOOKUP($S43-$K$16,CapX!$A$18:$AP$26,$H$24,FALSE)*$T43))</f>
        <v>5101701.2424999997</v>
      </c>
      <c r="X43" s="171">
        <f>IF($K$17="",$T43,IF($K$17&gt;$S43,$T43,HLOOKUP($S43-$K$17,CapX!$A$18:$AP$26,$H$24,FALSE)*$T43))</f>
        <v>5101701.2424999997</v>
      </c>
      <c r="Y43" s="171">
        <f>IF($K$18="",$T43,IF($K$18&gt;$S43,$T43,HLOOKUP($S43-$K$18,CapX!$A$18:$AP$26,$H$24,FALSE)*$T43))</f>
        <v>5101701.2424999997</v>
      </c>
      <c r="Z43" s="171">
        <f>IF($K$19="",$T43,IF($K$19&gt;$S43,$T43,HLOOKUP($S43-$K$19,CapX!$A$18:$AP$26,$H$24,FALSE)*$T43))</f>
        <v>5101701.2424999997</v>
      </c>
      <c r="AB43" s="174">
        <v>2017</v>
      </c>
      <c r="AC43" s="171">
        <f t="shared" ref="AC43:AC71" si="6">IF($AB43&gt;$I$14,0,IF($AB43=$I$14,U43*$H$30,IF($AB43+1=$I$14,U43*$H$29,IF($AB43+2=$I$14,U43*$H$28,IF($AB43+3=$I$14,U43*$H$27,U43)))))</f>
        <v>1397866.140445</v>
      </c>
      <c r="AD43" s="171">
        <f t="shared" ref="AD43:AD71" si="7">IF($AB43&gt;$I$15,0,IF($AB43=$I$15,U43*$H$30,IF($AB43+1=$I$15,U43*$H$29,IF($AB43+2=$I$15,U43*$H$28,IF($AB43+3=$I$15,U43*$H$27,V43)))))</f>
        <v>1397866.140445</v>
      </c>
      <c r="AE43" s="171">
        <f t="shared" ref="AE43:AE71" si="8">IF($AB43&gt;$I$16,0,IF($AB43=$I$16,U43*$H$30,IF($AB43+1=$I$16,U43*$H$29,IF($AB43+2=$I$16,U43*$H$28,IF($AB43+3=$I$16,U43*$H$27,W43)))))</f>
        <v>2479426.8038549996</v>
      </c>
      <c r="AF43" s="171">
        <f t="shared" ref="AF43:AF71" si="9">IF($AB43&gt;$I$17,0,IF($AB43=$I$17,U43*$H$30,IF($AB43+1=$I$17,U43*$H$29,IF($AB43+2=$I$17,U43*$H$28,IF($AB43+3=$I$17,U43*$H$27,X43)))))</f>
        <v>2479426.8038549996</v>
      </c>
      <c r="AG43" s="136">
        <f t="shared" ref="AG43:AG71" si="10">IF($AB43&gt;$I$18,0,IF($AB43=$I$18,U43*$H$30,IF($AB43+1=$I$18,U43*$H$29,IF($AB43+2=$I$18,U43*$H$28,IF($AB43+3=$I$18,U43*$H$27,Y43)))))</f>
        <v>3698733.4008124997</v>
      </c>
      <c r="AH43" s="171">
        <f t="shared" ref="AH43:AH71" si="11">IF($AB43&gt;$I$19,0,IF($AB43=$I$19,U43*$H$30,IF($AB43+1=$I$19,U43*$H$29,IF($AB43+2=$I$19,U43*$H$28,IF($AB43+3=$I$19,U43*$H$27,Z43)))))</f>
        <v>5101701.2424999997</v>
      </c>
      <c r="AJ43" s="174">
        <v>2017</v>
      </c>
      <c r="AK43" s="171">
        <f>HLOOKUP($S43,CapX!$A$11:$AP$14,3,FALSE)</f>
        <v>13701557.2575</v>
      </c>
      <c r="AL43" s="171">
        <f>IF($L$14="",$AK43,IF($L$14&gt;$AJ43,$AK43,HLOOKUP($AJ43-$L$14,CapX!$A$18:$AP$26,$H$24,FALSE)*$AK43))</f>
        <v>13701557.2575</v>
      </c>
      <c r="AM43" s="171">
        <f>IF($L$15="",$AK43,IF($L$15&gt;$AJ43,$AK43,HLOOKUP($AJ43-$L$15,CapX!$A$18:$AP$26,$H$24,FALSE)*$AK43))</f>
        <v>13701557.2575</v>
      </c>
      <c r="AN43" s="171">
        <f>IF($L$16="",$AK43,IF($L$16&gt;$AJ43,$AK43,HLOOKUP($AJ43-$L$16,CapX!$A$18:$AP$26,$H$24,FALSE)*$AK43))</f>
        <v>13701557.2575</v>
      </c>
      <c r="AO43" s="136">
        <f>IF($L$17="",$AK43,IF($L$17&gt;$AJ43,$AK43,HLOOKUP($AJ43-$L$17,CapX!$A$18:$AP$26,$H$24,FALSE)*$AK43))</f>
        <v>13701557.2575</v>
      </c>
      <c r="AP43" s="171">
        <f>IF($L$18="",$AK43,IF($L$18&gt;$AJ43,$AK43,HLOOKUP($AJ43-$L$18,CapX!$A$18:$AP$26,$H$24,FALSE)*$AK43))</f>
        <v>13701557.2575</v>
      </c>
      <c r="AQ43" s="171">
        <f>IF($L$19="",$AK43,IF($L$19&gt;$AJ43,$AK43,HLOOKUP($AJ43-$L$19,CapX!$A$18:$AP$26,$H$24,FALSE)*$AK43))</f>
        <v>13701557.2575</v>
      </c>
      <c r="AS43" s="174">
        <v>2017</v>
      </c>
      <c r="AT43" s="171">
        <f t="shared" ref="AT43:AT71" si="12">IF($AS43&gt;$J$14,0,IF($AS43=$J$14,AL43*$H$30,IF($AS43+1=$J$14,AL43*$H$29,IF($AS43+2=$J$14,AL43*$H$28,IF($AS43+3=$J$14,AL43*$H$27,AL43)))))</f>
        <v>13701557.2575</v>
      </c>
      <c r="AU43" s="171">
        <f t="shared" ref="AU43:AU71" si="13">IF($AS43&gt;$J$15,0,IF($AS43=$J$15,AM43*$H$30,IF($AS43+1=$J$15,AM43*$H$29,IF($AS43+2=$J$15,AM43*$H$28,IF($AS43+3=$J$15,AM43*$H$27,AM43)))))</f>
        <v>13701557.2575</v>
      </c>
      <c r="AV43" s="171">
        <f t="shared" ref="AV43:AV71" si="14">IF($AS43&gt;$J$16,0,IF($AS43=$J$16,AN43*$H$30,IF($AS43+1=$J$16,AN43*$H$29,IF($AS43+2=$J$16,AN43*$H$28,IF($AS43+3=$J$16,AN43*$H$27,AN43)))))</f>
        <v>13701557.2575</v>
      </c>
      <c r="AW43" s="171">
        <f t="shared" ref="AW43:AW71" si="15">IF($AS43&gt;$J$17,0,IF($AS43=$J$17,AO43*$H$30,IF($AS43+1=$J$17,AO43*$H$29,IF($AS43+2=$J$17,AO43*$H$28,IF($AS43+3=$J$17,AO43*$H$27,AO43)))))</f>
        <v>13701557.2575</v>
      </c>
      <c r="AX43" s="136">
        <f t="shared" ref="AX43:AX71" si="16">IF($AS43&gt;$J$18,0,IF($AS43=$J$18,AP43*$H$30,IF($AS43+1=$J$18,AP43*$H$29,IF($AS43+2=$J$18,AP43*$H$28,IF($AS43+3=$J$18,AP43*$H$27,AP43)))))</f>
        <v>13701557.2575</v>
      </c>
      <c r="AY43" s="171">
        <f t="shared" ref="AY43:AY71" si="17">IF($AS43&gt;$J$19,0,IF($AS43=$J$19,AQ43*$H$30,IF($AS43+1=$J$19,AQ43*$H$29,IF($AS43+2=$J$19,AQ43*$H$28,IF($AS43+3=$J$19,AQ43*$H$27,AQ43)))))</f>
        <v>13701557.2575</v>
      </c>
      <c r="BA43" s="135"/>
      <c r="BB43" s="143"/>
      <c r="BC43" s="143"/>
      <c r="BD43" s="143"/>
      <c r="BE43" s="143"/>
      <c r="BF43" s="143"/>
      <c r="BG43" s="143"/>
      <c r="BH43" s="140"/>
      <c r="BI43" s="135"/>
      <c r="BJ43" s="143"/>
      <c r="BK43" s="143"/>
      <c r="BL43" s="143"/>
      <c r="BM43" s="143"/>
      <c r="BN43" s="143"/>
      <c r="BO43" s="143"/>
      <c r="BP43" s="140"/>
    </row>
    <row r="44" spans="1:68">
      <c r="A44" s="162"/>
      <c r="B44" s="162"/>
      <c r="C44" s="162"/>
      <c r="D44" s="162"/>
      <c r="E44" s="162"/>
      <c r="F44" s="162"/>
      <c r="G44" s="162"/>
      <c r="H44" s="175">
        <v>2018</v>
      </c>
      <c r="I44" s="171">
        <f t="shared" ref="I44:I71" si="18">AC44+AT44</f>
        <v>4985953.8723697504</v>
      </c>
      <c r="J44" s="171">
        <f t="shared" si="5"/>
        <v>6739557.4211822506</v>
      </c>
      <c r="K44" s="171">
        <f t="shared" si="5"/>
        <v>8880818.8870449997</v>
      </c>
      <c r="L44" s="171">
        <f t="shared" si="5"/>
        <v>8880818.8870449997</v>
      </c>
      <c r="M44" s="171">
        <f t="shared" si="5"/>
        <v>10818281.246254999</v>
      </c>
      <c r="N44" s="171">
        <f t="shared" si="5"/>
        <v>13002495.887062501</v>
      </c>
      <c r="O44" s="162"/>
      <c r="P44" s="162"/>
      <c r="Q44" s="162"/>
      <c r="R44" s="162"/>
      <c r="S44" s="175">
        <v>2018</v>
      </c>
      <c r="T44" s="196">
        <f>HLOOKUP($S44,CapX!$A$11:$AP$14,2,FALSE)</f>
        <v>9138973.3925000001</v>
      </c>
      <c r="U44" s="196">
        <f>IF($K$14="",$T44,IF($K$14&gt;$S44,$T44,HLOOKUP($S44-$K$14,CapX!$A$18:$AP$26,$H$24,FALSE)*$T44))</f>
        <v>9138973.3925000001</v>
      </c>
      <c r="V44" s="171">
        <f>IF($K$15="",$T44,IF($K$15&gt;$S44,$T44,HLOOKUP($S44-$K$15,CapX!$A$18:$AP$26,$H$24,FALSE)*$T44))</f>
        <v>9138973.3925000001</v>
      </c>
      <c r="W44" s="171">
        <f>IF($K$16="",$T44,IF($K$16&gt;$S44,$T44,HLOOKUP($S44-$K$16,CapX!$A$18:$AP$26,$H$24,FALSE)*$T44))</f>
        <v>9138973.3925000001</v>
      </c>
      <c r="X44" s="171">
        <f>IF($K$17="",$T44,IF($K$17&gt;$S44,$T44,HLOOKUP($S44-$K$17,CapX!$A$18:$AP$26,$H$24,FALSE)*$T44))</f>
        <v>9138973.3925000001</v>
      </c>
      <c r="Y44" s="171">
        <f>IF($K$18="",$T44,IF($K$18&gt;$S44,$T44,HLOOKUP($S44-$K$18,CapX!$A$18:$AP$26,$H$24,FALSE)*$T44))</f>
        <v>9138973.3925000001</v>
      </c>
      <c r="Z44" s="171">
        <f>IF($K$19="",$T44,IF($K$19&gt;$S44,$T44,HLOOKUP($S44-$K$19,CapX!$A$18:$AP$26,$H$24,FALSE)*$T44))</f>
        <v>9138973.3925000001</v>
      </c>
      <c r="AB44" s="175">
        <v>2018</v>
      </c>
      <c r="AC44" s="171">
        <f t="shared" si="6"/>
        <v>362817.24368224997</v>
      </c>
      <c r="AD44" s="171">
        <f t="shared" si="7"/>
        <v>362817.24368224997</v>
      </c>
      <c r="AE44" s="171">
        <f t="shared" si="8"/>
        <v>2504078.709545</v>
      </c>
      <c r="AF44" s="171">
        <f t="shared" si="9"/>
        <v>2504078.709545</v>
      </c>
      <c r="AG44" s="136">
        <f t="shared" si="10"/>
        <v>4441541.0687549999</v>
      </c>
      <c r="AH44" s="171">
        <f t="shared" si="11"/>
        <v>6625755.7095625</v>
      </c>
      <c r="AJ44" s="175">
        <v>2018</v>
      </c>
      <c r="AK44" s="171">
        <f>HLOOKUP($S44,CapX!$A$11:$AP$14,3,FALSE)</f>
        <v>6376740.1775000002</v>
      </c>
      <c r="AL44" s="171">
        <f>IF($L$14="",$AK44,IF($L$14&gt;$AJ44,$AK44,HLOOKUP($AJ44-$L$14,CapX!$A$18:$AP$26,$H$24,FALSE)*$AK44))</f>
        <v>6376740.1775000002</v>
      </c>
      <c r="AM44" s="171">
        <f>IF($L$15="",$AK44,IF($L$15&gt;$AJ44,$AK44,HLOOKUP($AJ44-$L$15,CapX!$A$18:$AP$26,$H$24,FALSE)*$AK44))</f>
        <v>6376740.1775000002</v>
      </c>
      <c r="AN44" s="171">
        <f>IF($L$16="",$AK44,IF($L$16&gt;$AJ44,$AK44,HLOOKUP($AJ44-$L$16,CapX!$A$18:$AP$26,$H$24,FALSE)*$AK44))</f>
        <v>6376740.1775000002</v>
      </c>
      <c r="AO44" s="136">
        <f>IF($L$17="",$AK44,IF($L$17&gt;$AJ44,$AK44,HLOOKUP($AJ44-$L$17,CapX!$A$18:$AP$26,$H$24,FALSE)*$AK44))</f>
        <v>6376740.1775000002</v>
      </c>
      <c r="AP44" s="171">
        <f>IF($L$18="",$AK44,IF($L$18&gt;$AJ44,$AK44,HLOOKUP($AJ44-$L$18,CapX!$A$18:$AP$26,$H$24,FALSE)*$AK44))</f>
        <v>6376740.1775000002</v>
      </c>
      <c r="AQ44" s="171">
        <f>IF($L$19="",$AK44,IF($L$19&gt;$AJ44,$AK44,HLOOKUP($AJ44-$L$19,CapX!$A$18:$AP$26,$H$24,FALSE)*$AK44))</f>
        <v>6376740.1775000002</v>
      </c>
      <c r="AS44" s="175">
        <v>2018</v>
      </c>
      <c r="AT44" s="171">
        <f t="shared" si="12"/>
        <v>4623136.6286875</v>
      </c>
      <c r="AU44" s="171">
        <f t="shared" si="13"/>
        <v>6376740.1775000002</v>
      </c>
      <c r="AV44" s="171">
        <f t="shared" si="14"/>
        <v>6376740.1775000002</v>
      </c>
      <c r="AW44" s="171">
        <f t="shared" si="15"/>
        <v>6376740.1775000002</v>
      </c>
      <c r="AX44" s="136">
        <f t="shared" si="16"/>
        <v>6376740.1775000002</v>
      </c>
      <c r="AY44" s="171">
        <f t="shared" si="17"/>
        <v>6376740.1775000002</v>
      </c>
      <c r="BA44" s="135"/>
      <c r="BB44" s="143"/>
      <c r="BC44" s="143"/>
      <c r="BD44" s="143"/>
      <c r="BE44" s="143"/>
      <c r="BF44" s="143"/>
      <c r="BG44" s="143"/>
      <c r="BH44" s="140"/>
      <c r="BI44" s="135"/>
      <c r="BJ44" s="143"/>
      <c r="BK44" s="143"/>
      <c r="BL44" s="143"/>
      <c r="BM44" s="143"/>
      <c r="BN44" s="143"/>
      <c r="BO44" s="143"/>
      <c r="BP44" s="140"/>
    </row>
    <row r="45" spans="1:68">
      <c r="A45" s="162"/>
      <c r="B45" s="162"/>
      <c r="C45" s="162"/>
      <c r="D45" s="162"/>
      <c r="E45" s="162"/>
      <c r="F45" s="162"/>
      <c r="G45" s="162"/>
      <c r="H45" s="175">
        <v>2019</v>
      </c>
      <c r="I45" s="171">
        <f t="shared" si="18"/>
        <v>3185033.0674950001</v>
      </c>
      <c r="J45" s="171">
        <f t="shared" si="5"/>
        <v>6553565.9824999999</v>
      </c>
      <c r="K45" s="171">
        <f t="shared" si="5"/>
        <v>6704518.9268497499</v>
      </c>
      <c r="L45" s="171">
        <f t="shared" si="5"/>
        <v>6704518.9268497499</v>
      </c>
      <c r="M45" s="171">
        <f t="shared" si="5"/>
        <v>7595407.4623950003</v>
      </c>
      <c r="N45" s="171">
        <f t="shared" si="5"/>
        <v>8401503.7899050005</v>
      </c>
      <c r="O45" s="162"/>
      <c r="P45" s="162"/>
      <c r="Q45" s="162"/>
      <c r="R45" s="162"/>
      <c r="S45" s="175">
        <v>2019</v>
      </c>
      <c r="T45" s="196">
        <f>HLOOKUP($S45,CapX!$A$11:$AP$14,2,FALSE)</f>
        <v>3802341.1675</v>
      </c>
      <c r="U45" s="196">
        <f>IF($K$14="",$T45,IF($K$14&gt;$S45,$T45,HLOOKUP($S45-$K$14,CapX!$A$18:$AP$26,$H$24,FALSE)*$T45))</f>
        <v>3802341.1675</v>
      </c>
      <c r="V45" s="171">
        <f>IF($K$15="",$T45,IF($K$15&gt;$S45,$T45,HLOOKUP($S45-$K$15,CapX!$A$18:$AP$26,$H$24,FALSE)*$T45))</f>
        <v>3802341.1675</v>
      </c>
      <c r="W45" s="171">
        <f>IF($K$16="",$T45,IF($K$16&gt;$S45,$T45,HLOOKUP($S45-$K$16,CapX!$A$18:$AP$26,$H$24,FALSE)*$T45))</f>
        <v>3802341.1675</v>
      </c>
      <c r="X45" s="171">
        <f>IF($K$17="",$T45,IF($K$17&gt;$S45,$T45,HLOOKUP($S45-$K$17,CapX!$A$18:$AP$26,$H$24,FALSE)*$T45))</f>
        <v>3802341.1675</v>
      </c>
      <c r="Y45" s="171">
        <f>IF($K$18="",$T45,IF($K$18&gt;$S45,$T45,HLOOKUP($S45-$K$18,CapX!$A$18:$AP$26,$H$24,FALSE)*$T45))</f>
        <v>3802341.1675</v>
      </c>
      <c r="Z45" s="171">
        <f>IF($K$19="",$T45,IF($K$19&gt;$S45,$T45,HLOOKUP($S45-$K$19,CapX!$A$18:$AP$26,$H$24,FALSE)*$T45))</f>
        <v>3802341.1675</v>
      </c>
      <c r="AB45" s="175">
        <v>2019</v>
      </c>
      <c r="AC45" s="171">
        <f t="shared" si="6"/>
        <v>0</v>
      </c>
      <c r="AD45" s="171">
        <f t="shared" si="7"/>
        <v>0</v>
      </c>
      <c r="AE45" s="171">
        <f t="shared" si="8"/>
        <v>150952.94434975</v>
      </c>
      <c r="AF45" s="171">
        <f t="shared" si="9"/>
        <v>150952.94434975</v>
      </c>
      <c r="AG45" s="136">
        <f t="shared" si="10"/>
        <v>1041841.4798950001</v>
      </c>
      <c r="AH45" s="171">
        <f t="shared" si="11"/>
        <v>1847937.8074049999</v>
      </c>
      <c r="AJ45" s="175">
        <v>2019</v>
      </c>
      <c r="AK45" s="171">
        <f>HLOOKUP($S45,CapX!$A$11:$AP$14,3,FALSE)</f>
        <v>6553565.9824999999</v>
      </c>
      <c r="AL45" s="171">
        <f>IF($L$14="",$AK45,IF($L$14&gt;$AJ45,$AK45,HLOOKUP($AJ45-$L$14,CapX!$A$18:$AP$26,$H$24,FALSE)*$AK45))</f>
        <v>6553565.9824999999</v>
      </c>
      <c r="AM45" s="171">
        <f>IF($L$15="",$AK45,IF($L$15&gt;$AJ45,$AK45,HLOOKUP($AJ45-$L$15,CapX!$A$18:$AP$26,$H$24,FALSE)*$AK45))</f>
        <v>6553565.9824999999</v>
      </c>
      <c r="AN45" s="171">
        <f>IF($L$16="",$AK45,IF($L$16&gt;$AJ45,$AK45,HLOOKUP($AJ45-$L$16,CapX!$A$18:$AP$26,$H$24,FALSE)*$AK45))</f>
        <v>6553565.9824999999</v>
      </c>
      <c r="AO45" s="136">
        <f>IF($L$17="",$AK45,IF($L$17&gt;$AJ45,$AK45,HLOOKUP($AJ45-$L$17,CapX!$A$18:$AP$26,$H$24,FALSE)*$AK45))</f>
        <v>6553565.9824999999</v>
      </c>
      <c r="AP45" s="171">
        <f>IF($L$18="",$AK45,IF($L$18&gt;$AJ45,$AK45,HLOOKUP($AJ45-$L$18,CapX!$A$18:$AP$26,$H$24,FALSE)*$AK45))</f>
        <v>6553565.9824999999</v>
      </c>
      <c r="AQ45" s="171">
        <f>IF($L$19="",$AK45,IF($L$19&gt;$AJ45,$AK45,HLOOKUP($AJ45-$L$19,CapX!$A$18:$AP$26,$H$24,FALSE)*$AK45))</f>
        <v>6553565.9824999999</v>
      </c>
      <c r="AS45" s="175">
        <v>2019</v>
      </c>
      <c r="AT45" s="171">
        <f t="shared" si="12"/>
        <v>3185033.0674950001</v>
      </c>
      <c r="AU45" s="171">
        <f t="shared" si="13"/>
        <v>6553565.9824999999</v>
      </c>
      <c r="AV45" s="171">
        <f t="shared" si="14"/>
        <v>6553565.9824999999</v>
      </c>
      <c r="AW45" s="171">
        <f t="shared" si="15"/>
        <v>6553565.9824999999</v>
      </c>
      <c r="AX45" s="136">
        <f t="shared" si="16"/>
        <v>6553565.9824999999</v>
      </c>
      <c r="AY45" s="171">
        <f t="shared" si="17"/>
        <v>6553565.9824999999</v>
      </c>
      <c r="BA45" s="135"/>
      <c r="BB45" s="143"/>
      <c r="BC45" s="143"/>
      <c r="BD45" s="143"/>
      <c r="BE45" s="143"/>
      <c r="BF45" s="143"/>
      <c r="BG45" s="143"/>
      <c r="BH45" s="140"/>
      <c r="BI45" s="135"/>
      <c r="BJ45" s="143"/>
      <c r="BK45" s="143"/>
      <c r="BL45" s="143"/>
      <c r="BM45" s="143"/>
      <c r="BN45" s="143"/>
      <c r="BO45" s="143"/>
      <c r="BP45" s="140"/>
    </row>
    <row r="46" spans="1:68">
      <c r="A46" s="162"/>
      <c r="B46" s="162"/>
      <c r="C46" s="162"/>
      <c r="D46" s="162"/>
      <c r="E46" s="162"/>
      <c r="F46" s="162"/>
      <c r="G46" s="162"/>
      <c r="H46" s="175">
        <v>2020</v>
      </c>
      <c r="I46" s="171">
        <f t="shared" si="18"/>
        <v>2884069.0540950005</v>
      </c>
      <c r="J46" s="171">
        <f t="shared" si="5"/>
        <v>10525799.467500001</v>
      </c>
      <c r="K46" s="171">
        <f t="shared" si="5"/>
        <v>10525799.467500001</v>
      </c>
      <c r="L46" s="171">
        <f t="shared" si="5"/>
        <v>10525799.467500001</v>
      </c>
      <c r="M46" s="171">
        <f t="shared" si="5"/>
        <v>10770507.049517252</v>
      </c>
      <c r="N46" s="171">
        <f t="shared" si="5"/>
        <v>12214713.257745001</v>
      </c>
      <c r="O46" s="162"/>
      <c r="P46" s="162"/>
      <c r="Q46" s="162"/>
      <c r="R46" s="162"/>
      <c r="S46" s="175">
        <v>2020</v>
      </c>
      <c r="T46" s="196">
        <f>HLOOKUP($S46,CapX!$A$11:$AP$14,2,FALSE)</f>
        <v>6163918.9424999999</v>
      </c>
      <c r="U46" s="196">
        <f>IF($K$14="",$T46,IF($K$14&gt;$S46,$T46,HLOOKUP($S46-$K$14,CapX!$A$18:$AP$26,$H$24,FALSE)*$T46))</f>
        <v>6163918.9424999999</v>
      </c>
      <c r="V46" s="171">
        <f>IF($K$15="",$T46,IF($K$15&gt;$S46,$T46,HLOOKUP($S46-$K$15,CapX!$A$18:$AP$26,$H$24,FALSE)*$T46))</f>
        <v>6163918.9424999999</v>
      </c>
      <c r="W46" s="171">
        <f>IF($K$16="",$T46,IF($K$16&gt;$S46,$T46,HLOOKUP($S46-$K$16,CapX!$A$18:$AP$26,$H$24,FALSE)*$T46))</f>
        <v>6163918.9424999999</v>
      </c>
      <c r="X46" s="171">
        <f>IF($K$17="",$T46,IF($K$17&gt;$S46,$T46,HLOOKUP($S46-$K$17,CapX!$A$18:$AP$26,$H$24,FALSE)*$T46))</f>
        <v>6163918.9424999999</v>
      </c>
      <c r="Y46" s="171">
        <f>IF($K$18="",$T46,IF($K$18&gt;$S46,$T46,HLOOKUP($S46-$K$18,CapX!$A$18:$AP$26,$H$24,FALSE)*$T46))</f>
        <v>6163918.9424999999</v>
      </c>
      <c r="Z46" s="171">
        <f>IF($K$19="",$T46,IF($K$19&gt;$S46,$T46,HLOOKUP($S46-$K$19,CapX!$A$18:$AP$26,$H$24,FALSE)*$T46))</f>
        <v>6163918.9424999999</v>
      </c>
      <c r="AB46" s="175">
        <v>2020</v>
      </c>
      <c r="AC46" s="171">
        <f t="shared" si="6"/>
        <v>0</v>
      </c>
      <c r="AD46" s="171">
        <f t="shared" si="7"/>
        <v>0</v>
      </c>
      <c r="AE46" s="171">
        <f t="shared" si="8"/>
        <v>0</v>
      </c>
      <c r="AF46" s="171">
        <f t="shared" si="9"/>
        <v>0</v>
      </c>
      <c r="AG46" s="136">
        <f t="shared" si="10"/>
        <v>244707.58201724998</v>
      </c>
      <c r="AH46" s="171">
        <f t="shared" si="11"/>
        <v>1688913.790245</v>
      </c>
      <c r="AJ46" s="175">
        <v>2020</v>
      </c>
      <c r="AK46" s="171">
        <f>HLOOKUP($S46,CapX!$A$11:$AP$14,3,FALSE)</f>
        <v>10525799.467500001</v>
      </c>
      <c r="AL46" s="171">
        <f>IF($L$14="",$AK46,IF($L$14&gt;$AJ46,$AK46,HLOOKUP($AJ46-$L$14,CapX!$A$18:$AP$26,$H$24,FALSE)*$AK46))</f>
        <v>10525799.467500001</v>
      </c>
      <c r="AM46" s="171">
        <f>IF($L$15="",$AK46,IF($L$15&gt;$AJ46,$AK46,HLOOKUP($AJ46-$L$15,CapX!$A$18:$AP$26,$H$24,FALSE)*$AK46))</f>
        <v>10525799.467500001</v>
      </c>
      <c r="AN46" s="171">
        <f>IF($L$16="",$AK46,IF($L$16&gt;$AJ46,$AK46,HLOOKUP($AJ46-$L$16,CapX!$A$18:$AP$26,$H$24,FALSE)*$AK46))</f>
        <v>10525799.467500001</v>
      </c>
      <c r="AO46" s="136">
        <f>IF($L$17="",$AK46,IF($L$17&gt;$AJ46,$AK46,HLOOKUP($AJ46-$L$17,CapX!$A$18:$AP$26,$H$24,FALSE)*$AK46))</f>
        <v>10525799.467500001</v>
      </c>
      <c r="AP46" s="171">
        <f>IF($L$18="",$AK46,IF($L$18&gt;$AJ46,$AK46,HLOOKUP($AJ46-$L$18,CapX!$A$18:$AP$26,$H$24,FALSE)*$AK46))</f>
        <v>10525799.467500001</v>
      </c>
      <c r="AQ46" s="171">
        <f>IF($L$19="",$AK46,IF($L$19&gt;$AJ46,$AK46,HLOOKUP($AJ46-$L$19,CapX!$A$18:$AP$26,$H$24,FALSE)*$AK46))</f>
        <v>10525799.467500001</v>
      </c>
      <c r="AS46" s="175">
        <v>2020</v>
      </c>
      <c r="AT46" s="171">
        <f t="shared" si="12"/>
        <v>2884069.0540950005</v>
      </c>
      <c r="AU46" s="171">
        <f t="shared" si="13"/>
        <v>10525799.467500001</v>
      </c>
      <c r="AV46" s="171">
        <f t="shared" si="14"/>
        <v>10525799.467500001</v>
      </c>
      <c r="AW46" s="171">
        <f t="shared" si="15"/>
        <v>10525799.467500001</v>
      </c>
      <c r="AX46" s="136">
        <f t="shared" si="16"/>
        <v>10525799.467500001</v>
      </c>
      <c r="AY46" s="171">
        <f t="shared" si="17"/>
        <v>10525799.467500001</v>
      </c>
      <c r="BA46" s="202"/>
      <c r="BB46" s="138"/>
      <c r="BC46" s="138"/>
      <c r="BD46" s="138"/>
      <c r="BE46" s="138"/>
      <c r="BF46" s="138"/>
      <c r="BG46" s="138"/>
      <c r="BI46" s="202"/>
      <c r="BJ46" s="138"/>
      <c r="BK46" s="138"/>
      <c r="BL46" s="138"/>
      <c r="BM46" s="138"/>
      <c r="BN46" s="138"/>
      <c r="BO46" s="138"/>
    </row>
    <row r="47" spans="1:68">
      <c r="A47" s="162"/>
      <c r="B47" s="162"/>
      <c r="C47" s="162"/>
      <c r="D47" s="162"/>
      <c r="E47" s="162"/>
      <c r="F47" s="162"/>
      <c r="G47" s="162"/>
      <c r="H47" s="175">
        <v>2021</v>
      </c>
      <c r="I47" s="171">
        <f t="shared" si="18"/>
        <v>164048.81958172505</v>
      </c>
      <c r="J47" s="171">
        <f t="shared" si="5"/>
        <v>4132212.0801442079</v>
      </c>
      <c r="K47" s="171">
        <f t="shared" si="5"/>
        <v>4132212.0801442079</v>
      </c>
      <c r="L47" s="171">
        <f t="shared" si="5"/>
        <v>4132212.0801442079</v>
      </c>
      <c r="M47" s="171">
        <f t="shared" si="5"/>
        <v>4132212.0801442079</v>
      </c>
      <c r="N47" s="171">
        <f t="shared" si="5"/>
        <v>3417936.3465715898</v>
      </c>
      <c r="O47" s="162"/>
      <c r="P47" s="162"/>
      <c r="Q47" s="162"/>
      <c r="R47" s="162"/>
      <c r="S47" s="175">
        <v>2021</v>
      </c>
      <c r="T47" s="196">
        <f>HLOOKUP($S47,CapX!$A$11:$AP$14,2,FALSE)</f>
        <v>10631803.235945571</v>
      </c>
      <c r="U47" s="196">
        <f>IF($K$14="",$T47,IF($K$14&gt;$S47,$T47,HLOOKUP($S47-$K$14,CapX!$A$18:$AP$26,$H$24,FALSE)*$T47))</f>
        <v>10631803.235945571</v>
      </c>
      <c r="V47" s="171">
        <f>IF($K$15="",$T47,IF($K$15&gt;$S47,$T47,HLOOKUP($S47-$K$15,CapX!$A$18:$AP$26,$H$24,FALSE)*$T47))</f>
        <v>10631803.235945571</v>
      </c>
      <c r="W47" s="171">
        <f>IF($K$16="",$T47,IF($K$16&gt;$S47,$T47,HLOOKUP($S47-$K$16,CapX!$A$18:$AP$26,$H$24,FALSE)*$T47))</f>
        <v>10631803.235945571</v>
      </c>
      <c r="X47" s="171">
        <f>IF($K$17="",$T47,IF($K$17&gt;$S47,$T47,HLOOKUP($S47-$K$17,CapX!$A$18:$AP$26,$H$24,FALSE)*$T47))</f>
        <v>10631803.235945571</v>
      </c>
      <c r="Y47" s="171">
        <f>IF($K$18="",$T47,IF($K$18&gt;$S47,$T47,HLOOKUP($S47-$K$18,CapX!$A$18:$AP$26,$H$24,FALSE)*$T47))</f>
        <v>10631803.235945571</v>
      </c>
      <c r="Z47" s="171">
        <f>IF($K$19="",$T47,IF($K$19&gt;$S47,$T47,HLOOKUP($S47-$K$19,CapX!$A$18:$AP$26,$H$24,FALSE)*$T47))</f>
        <v>10631803.235945571</v>
      </c>
      <c r="AB47" s="175">
        <v>2021</v>
      </c>
      <c r="AC47" s="171">
        <f t="shared" si="6"/>
        <v>0</v>
      </c>
      <c r="AD47" s="171">
        <f t="shared" si="7"/>
        <v>0</v>
      </c>
      <c r="AE47" s="171">
        <f t="shared" si="8"/>
        <v>0</v>
      </c>
      <c r="AF47" s="171">
        <f t="shared" si="9"/>
        <v>0</v>
      </c>
      <c r="AG47" s="136">
        <f t="shared" si="10"/>
        <v>0</v>
      </c>
      <c r="AH47" s="171">
        <f t="shared" si="11"/>
        <v>422082.58846703917</v>
      </c>
      <c r="AJ47" s="175">
        <v>2021</v>
      </c>
      <c r="AK47" s="171">
        <f>HLOOKUP($S47,CapX!$A$11:$AP$14,3,FALSE)</f>
        <v>4132212.0801442079</v>
      </c>
      <c r="AL47" s="171">
        <f>IF($L$14="",$AK47,IF($L$14&gt;$AJ47,$AK47,HLOOKUP($AJ47-$L$14,CapX!$A$18:$AP$26,$H$24,FALSE)*$AK47))</f>
        <v>4132212.0801442079</v>
      </c>
      <c r="AM47" s="171">
        <f>IF($L$15="",$AK47,IF($L$15&gt;$AJ47,$AK47,HLOOKUP($AJ47-$L$15,CapX!$A$18:$AP$26,$H$24,FALSE)*$AK47))</f>
        <v>4132212.0801442079</v>
      </c>
      <c r="AN47" s="171">
        <f>IF($L$16="",$AK47,IF($L$16&gt;$AJ47,$AK47,HLOOKUP($AJ47-$L$16,CapX!$A$18:$AP$26,$H$24,FALSE)*$AK47))</f>
        <v>4132212.0801442079</v>
      </c>
      <c r="AO47" s="136">
        <f>IF($L$17="",$AK47,IF($L$17&gt;$AJ47,$AK47,HLOOKUP($AJ47-$L$17,CapX!$A$18:$AP$26,$H$24,FALSE)*$AK47))</f>
        <v>4132212.0801442079</v>
      </c>
      <c r="AP47" s="171">
        <f>IF($L$18="",$AK47,IF($L$18&gt;$AJ47,$AK47,HLOOKUP($AJ47-$L$18,CapX!$A$18:$AP$26,$H$24,FALSE)*$AK47))</f>
        <v>4132212.0801442079</v>
      </c>
      <c r="AQ47" s="171">
        <f>IF($L$19="",$AK47,IF($L$19&gt;$AJ47,$AK47,HLOOKUP($AJ47-$L$19,CapX!$A$18:$AP$26,$H$24,FALSE)*$AK47))</f>
        <v>4132212.0801442079</v>
      </c>
      <c r="AS47" s="175">
        <v>2021</v>
      </c>
      <c r="AT47" s="171">
        <f t="shared" si="12"/>
        <v>164048.81958172505</v>
      </c>
      <c r="AU47" s="171">
        <f t="shared" si="13"/>
        <v>4132212.0801442079</v>
      </c>
      <c r="AV47" s="171">
        <f t="shared" si="14"/>
        <v>4132212.0801442079</v>
      </c>
      <c r="AW47" s="171">
        <f t="shared" si="15"/>
        <v>4132212.0801442079</v>
      </c>
      <c r="AX47" s="136">
        <f t="shared" si="16"/>
        <v>4132212.0801442079</v>
      </c>
      <c r="AY47" s="171">
        <f t="shared" si="17"/>
        <v>2995853.7581045507</v>
      </c>
      <c r="BA47" s="202"/>
      <c r="BB47" s="138"/>
      <c r="BC47" s="138"/>
      <c r="BD47" s="138"/>
      <c r="BE47" s="138"/>
      <c r="BF47" s="138"/>
      <c r="BG47" s="138"/>
      <c r="BI47" s="202"/>
      <c r="BJ47" s="138"/>
      <c r="BK47" s="138"/>
      <c r="BL47" s="138"/>
      <c r="BM47" s="138"/>
      <c r="BN47" s="138"/>
      <c r="BO47" s="138"/>
    </row>
    <row r="48" spans="1:68">
      <c r="A48" s="162"/>
      <c r="B48" s="162"/>
      <c r="C48" s="162"/>
      <c r="D48" s="162"/>
      <c r="E48" s="162"/>
      <c r="F48" s="162"/>
      <c r="G48" s="162"/>
      <c r="H48" s="175">
        <v>2022</v>
      </c>
      <c r="I48" s="171">
        <f t="shared" si="18"/>
        <v>0</v>
      </c>
      <c r="J48" s="171">
        <f t="shared" si="5"/>
        <v>6818330.0481929993</v>
      </c>
      <c r="K48" s="171">
        <f t="shared" si="5"/>
        <v>4943289.2849399243</v>
      </c>
      <c r="L48" s="171">
        <f t="shared" si="5"/>
        <v>6818330.0481929993</v>
      </c>
      <c r="M48" s="171">
        <f t="shared" si="5"/>
        <v>4943289.2849399243</v>
      </c>
      <c r="N48" s="171">
        <f t="shared" si="5"/>
        <v>3313708.4034217978</v>
      </c>
      <c r="O48" s="162"/>
      <c r="P48" s="162"/>
      <c r="Q48" s="162"/>
      <c r="R48" s="162"/>
      <c r="S48" s="175">
        <v>2022</v>
      </c>
      <c r="T48" s="196">
        <f>HLOOKUP($S48,CapX!$A$11:$AP$14,2,FALSE)</f>
        <v>3955955.7506670002</v>
      </c>
      <c r="U48" s="196">
        <f>IF($K$14="",$T48,IF($K$14&gt;$S48,$T48,HLOOKUP($S48-$K$14,CapX!$A$18:$AP$26,$H$24,FALSE)*$T48))</f>
        <v>3955955.7506670002</v>
      </c>
      <c r="V48" s="171">
        <f>IF($K$15="",$T48,IF($K$15&gt;$S48,$T48,HLOOKUP($S48-$K$15,CapX!$A$18:$AP$26,$H$24,FALSE)*$T48))</f>
        <v>3955955.7506670002</v>
      </c>
      <c r="W48" s="171">
        <f>IF($K$16="",$T48,IF($K$16&gt;$S48,$T48,HLOOKUP($S48-$K$16,CapX!$A$18:$AP$26,$H$24,FALSE)*$T48))</f>
        <v>3955955.7506670002</v>
      </c>
      <c r="X48" s="171">
        <f>IF($K$17="",$T48,IF($K$17&gt;$S48,$T48,HLOOKUP($S48-$K$17,CapX!$A$18:$AP$26,$H$24,FALSE)*$T48))</f>
        <v>3955955.7506670002</v>
      </c>
      <c r="Y48" s="171">
        <f>IF($K$18="",$T48,IF($K$18&gt;$S48,$T48,HLOOKUP($S48-$K$18,CapX!$A$18:$AP$26,$H$24,FALSE)*$T48))</f>
        <v>3955955.7506670002</v>
      </c>
      <c r="Z48" s="171">
        <f>IF($K$19="",$T48,IF($K$19&gt;$S48,$T48,HLOOKUP($S48-$K$19,CapX!$A$18:$AP$26,$H$24,FALSE)*$T48))</f>
        <v>3955955.7506670002</v>
      </c>
      <c r="AB48" s="175">
        <v>2022</v>
      </c>
      <c r="AC48" s="171">
        <f t="shared" si="6"/>
        <v>0</v>
      </c>
      <c r="AD48" s="171">
        <f t="shared" si="7"/>
        <v>0</v>
      </c>
      <c r="AE48" s="171">
        <f t="shared" si="8"/>
        <v>0</v>
      </c>
      <c r="AF48" s="171">
        <f t="shared" si="9"/>
        <v>0</v>
      </c>
      <c r="AG48" s="136">
        <f t="shared" si="10"/>
        <v>0</v>
      </c>
      <c r="AH48" s="171">
        <f t="shared" si="11"/>
        <v>0</v>
      </c>
      <c r="AJ48" s="175">
        <v>2022</v>
      </c>
      <c r="AK48" s="171">
        <f>HLOOKUP($S48,CapX!$A$11:$AP$14,3,FALSE)</f>
        <v>6818330.0481929993</v>
      </c>
      <c r="AL48" s="171">
        <f>IF($L$14="",$AK48,IF($L$14&gt;$AJ48,$AK48,HLOOKUP($AJ48-$L$14,CapX!$A$18:$AP$26,$H$24,FALSE)*$AK48))</f>
        <v>6818330.0481929993</v>
      </c>
      <c r="AM48" s="171">
        <f>IF($L$15="",$AK48,IF($L$15&gt;$AJ48,$AK48,HLOOKUP($AJ48-$L$15,CapX!$A$18:$AP$26,$H$24,FALSE)*$AK48))</f>
        <v>6818330.0481929993</v>
      </c>
      <c r="AN48" s="171">
        <f>IF($L$16="",$AK48,IF($L$16&gt;$AJ48,$AK48,HLOOKUP($AJ48-$L$16,CapX!$A$18:$AP$26,$H$24,FALSE)*$AK48))</f>
        <v>6818330.0481929993</v>
      </c>
      <c r="AO48" s="136">
        <f>IF($L$17="",$AK48,IF($L$17&gt;$AJ48,$AK48,HLOOKUP($AJ48-$L$17,CapX!$A$18:$AP$26,$H$24,FALSE)*$AK48))</f>
        <v>6818330.0481929993</v>
      </c>
      <c r="AP48" s="171">
        <f>IF($L$18="",$AK48,IF($L$18&gt;$AJ48,$AK48,HLOOKUP($AJ48-$L$18,CapX!$A$18:$AP$26,$H$24,FALSE)*$AK48))</f>
        <v>6818330.0481929993</v>
      </c>
      <c r="AQ48" s="171">
        <f>IF($L$19="",$AK48,IF($L$19&gt;$AJ48,$AK48,HLOOKUP($AJ48-$L$19,CapX!$A$18:$AP$26,$H$24,FALSE)*$AK48))</f>
        <v>6818330.0481929993</v>
      </c>
      <c r="AS48" s="175">
        <v>2022</v>
      </c>
      <c r="AT48" s="171">
        <f t="shared" si="12"/>
        <v>0</v>
      </c>
      <c r="AU48" s="171">
        <f t="shared" si="13"/>
        <v>6818330.0481929993</v>
      </c>
      <c r="AV48" s="171">
        <f t="shared" si="14"/>
        <v>4943289.2849399243</v>
      </c>
      <c r="AW48" s="171">
        <f t="shared" si="15"/>
        <v>6818330.0481929993</v>
      </c>
      <c r="AX48" s="136">
        <f t="shared" si="16"/>
        <v>4943289.2849399243</v>
      </c>
      <c r="AY48" s="171">
        <f t="shared" si="17"/>
        <v>3313708.4034217978</v>
      </c>
      <c r="BA48" s="202"/>
      <c r="BB48" s="138"/>
      <c r="BC48" s="138"/>
      <c r="BD48" s="138"/>
      <c r="BE48" s="138"/>
      <c r="BF48" s="138"/>
      <c r="BG48" s="138"/>
      <c r="BI48" s="202"/>
      <c r="BJ48" s="138"/>
      <c r="BK48" s="138"/>
      <c r="BL48" s="138"/>
      <c r="BM48" s="138"/>
      <c r="BN48" s="138"/>
      <c r="BO48" s="138"/>
    </row>
    <row r="49" spans="1:67">
      <c r="A49" s="162"/>
      <c r="B49" s="162"/>
      <c r="C49" s="162"/>
      <c r="D49" s="162"/>
      <c r="E49" s="162"/>
      <c r="F49" s="162"/>
      <c r="G49" s="162"/>
      <c r="H49" s="175">
        <v>2023</v>
      </c>
      <c r="I49" s="171">
        <f t="shared" si="18"/>
        <v>0</v>
      </c>
      <c r="J49" s="171">
        <f t="shared" si="5"/>
        <v>10951041.765986999</v>
      </c>
      <c r="K49" s="171">
        <f t="shared" si="5"/>
        <v>5322206.2982696816</v>
      </c>
      <c r="L49" s="171">
        <f t="shared" si="5"/>
        <v>7939505.2803405747</v>
      </c>
      <c r="M49" s="171">
        <f t="shared" si="5"/>
        <v>5322206.2982696816</v>
      </c>
      <c r="N49" s="171">
        <f t="shared" si="5"/>
        <v>3000585.4438804379</v>
      </c>
      <c r="O49" s="162"/>
      <c r="P49" s="162"/>
      <c r="Q49" s="162"/>
      <c r="R49" s="162"/>
      <c r="S49" s="175">
        <v>2023</v>
      </c>
      <c r="T49" s="196">
        <f>HLOOKUP($S49,CapX!$A$11:$AP$14,2,FALSE)</f>
        <v>6412941.2677769996</v>
      </c>
      <c r="U49" s="196">
        <f>IF($K$14="",$T49,IF($K$14&gt;$S49,$T49,HLOOKUP($S49-$K$14,CapX!$A$18:$AP$26,$H$24,FALSE)*$T49))</f>
        <v>6412941.2677769996</v>
      </c>
      <c r="V49" s="171">
        <f>IF($K$15="",$T49,IF($K$15&gt;$S49,$T49,HLOOKUP($S49-$K$15,CapX!$A$18:$AP$26,$H$24,FALSE)*$T49))</f>
        <v>6412941.2677769996</v>
      </c>
      <c r="W49" s="171">
        <f>IF($K$16="",$T49,IF($K$16&gt;$S49,$T49,HLOOKUP($S49-$K$16,CapX!$A$18:$AP$26,$H$24,FALSE)*$T49))</f>
        <v>6412941.2677769996</v>
      </c>
      <c r="X49" s="171">
        <f>IF($K$17="",$T49,IF($K$17&gt;$S49,$T49,HLOOKUP($S49-$K$17,CapX!$A$18:$AP$26,$H$24,FALSE)*$T49))</f>
        <v>6412941.2677769996</v>
      </c>
      <c r="Y49" s="171">
        <f>IF($K$18="",$T49,IF($K$18&gt;$S49,$T49,HLOOKUP($S49-$K$18,CapX!$A$18:$AP$26,$H$24,FALSE)*$T49))</f>
        <v>6412941.2677769996</v>
      </c>
      <c r="Z49" s="171">
        <f>IF($K$19="",$T49,IF($K$19&gt;$S49,$T49,HLOOKUP($S49-$K$19,CapX!$A$18:$AP$26,$H$24,FALSE)*$T49))</f>
        <v>6412941.2677769996</v>
      </c>
      <c r="AB49" s="175">
        <v>2023</v>
      </c>
      <c r="AC49" s="171">
        <f t="shared" si="6"/>
        <v>0</v>
      </c>
      <c r="AD49" s="171">
        <f t="shared" si="7"/>
        <v>0</v>
      </c>
      <c r="AE49" s="171">
        <f t="shared" si="8"/>
        <v>0</v>
      </c>
      <c r="AF49" s="171">
        <f t="shared" si="9"/>
        <v>0</v>
      </c>
      <c r="AG49" s="136">
        <f t="shared" si="10"/>
        <v>0</v>
      </c>
      <c r="AH49" s="171">
        <f t="shared" si="11"/>
        <v>0</v>
      </c>
      <c r="AJ49" s="175">
        <v>2023</v>
      </c>
      <c r="AK49" s="171">
        <f>HLOOKUP($S49,CapX!$A$11:$AP$14,3,FALSE)</f>
        <v>10951041.765986999</v>
      </c>
      <c r="AL49" s="171">
        <f>IF($L$14="",$AK49,IF($L$14&gt;$AJ49,$AK49,HLOOKUP($AJ49-$L$14,CapX!$A$18:$AP$26,$H$24,FALSE)*$AK49))</f>
        <v>10951041.765986999</v>
      </c>
      <c r="AM49" s="171">
        <f>IF($L$15="",$AK49,IF($L$15&gt;$AJ49,$AK49,HLOOKUP($AJ49-$L$15,CapX!$A$18:$AP$26,$H$24,FALSE)*$AK49))</f>
        <v>10951041.765986999</v>
      </c>
      <c r="AN49" s="171">
        <f>IF($L$16="",$AK49,IF($L$16&gt;$AJ49,$AK49,HLOOKUP($AJ49-$L$16,CapX!$A$18:$AP$26,$H$24,FALSE)*$AK49))</f>
        <v>10951041.765986999</v>
      </c>
      <c r="AO49" s="136">
        <f>IF($L$17="",$AK49,IF($L$17&gt;$AJ49,$AK49,HLOOKUP($AJ49-$L$17,CapX!$A$18:$AP$26,$H$24,FALSE)*$AK49))</f>
        <v>10951041.765986999</v>
      </c>
      <c r="AP49" s="171">
        <f>IF($L$18="",$AK49,IF($L$18&gt;$AJ49,$AK49,HLOOKUP($AJ49-$L$18,CapX!$A$18:$AP$26,$H$24,FALSE)*$AK49))</f>
        <v>10951041.765986999</v>
      </c>
      <c r="AQ49" s="171">
        <f>IF($L$19="",$AK49,IF($L$19&gt;$AJ49,$AK49,HLOOKUP($AJ49-$L$19,CapX!$A$18:$AP$26,$H$24,FALSE)*$AK49))</f>
        <v>10951041.765986999</v>
      </c>
      <c r="AS49" s="175">
        <v>2023</v>
      </c>
      <c r="AT49" s="171">
        <f t="shared" si="12"/>
        <v>0</v>
      </c>
      <c r="AU49" s="171">
        <f t="shared" si="13"/>
        <v>10951041.765986999</v>
      </c>
      <c r="AV49" s="171">
        <f t="shared" si="14"/>
        <v>5322206.2982696816</v>
      </c>
      <c r="AW49" s="171">
        <f t="shared" si="15"/>
        <v>7939505.2803405747</v>
      </c>
      <c r="AX49" s="136">
        <f t="shared" si="16"/>
        <v>5322206.2982696816</v>
      </c>
      <c r="AY49" s="171">
        <f t="shared" si="17"/>
        <v>3000585.4438804379</v>
      </c>
      <c r="BA49" s="202"/>
      <c r="BB49" s="138"/>
      <c r="BC49" s="138"/>
      <c r="BD49" s="138"/>
      <c r="BE49" s="138"/>
      <c r="BF49" s="138"/>
      <c r="BG49" s="138"/>
      <c r="BI49" s="202"/>
      <c r="BJ49" s="138"/>
      <c r="BK49" s="138"/>
      <c r="BL49" s="138"/>
      <c r="BM49" s="138"/>
      <c r="BN49" s="138"/>
      <c r="BO49" s="138"/>
    </row>
    <row r="50" spans="1:67">
      <c r="A50" s="162"/>
      <c r="B50" s="162"/>
      <c r="C50" s="162"/>
      <c r="D50" s="162"/>
      <c r="E50" s="162"/>
      <c r="F50" s="162"/>
      <c r="G50" s="162"/>
      <c r="H50" s="175">
        <v>2024</v>
      </c>
      <c r="I50" s="171">
        <f t="shared" si="18"/>
        <v>0</v>
      </c>
      <c r="J50" s="171">
        <f t="shared" si="5"/>
        <v>4299153.4481820334</v>
      </c>
      <c r="K50" s="171">
        <f t="shared" si="5"/>
        <v>1177968.0448018773</v>
      </c>
      <c r="L50" s="171">
        <f t="shared" si="5"/>
        <v>2089388.5758164681</v>
      </c>
      <c r="M50" s="171">
        <f t="shared" si="5"/>
        <v>1177968.0448018773</v>
      </c>
      <c r="N50" s="171">
        <f t="shared" si="5"/>
        <v>170676.39189282671</v>
      </c>
      <c r="O50" s="162"/>
      <c r="P50" s="162"/>
      <c r="Q50" s="162"/>
      <c r="R50" s="162"/>
      <c r="S50" s="175">
        <v>2024</v>
      </c>
      <c r="T50" s="196">
        <f>HLOOKUP($S50,CapX!$A$11:$AP$14,2,FALSE)</f>
        <v>11061328.086677773</v>
      </c>
      <c r="U50" s="196">
        <f>IF($K$14="",$T50,IF($K$14&gt;$S50,$T50,HLOOKUP($S50-$K$14,CapX!$A$18:$AP$26,$H$24,FALSE)*$T50))</f>
        <v>11061328.086677773</v>
      </c>
      <c r="V50" s="171">
        <f>IF($K$15="",$T50,IF($K$15&gt;$S50,$T50,HLOOKUP($S50-$K$15,CapX!$A$18:$AP$26,$H$24,FALSE)*$T50))</f>
        <v>11061328.086677773</v>
      </c>
      <c r="W50" s="171">
        <f>IF($K$16="",$T50,IF($K$16&gt;$S50,$T50,HLOOKUP($S50-$K$16,CapX!$A$18:$AP$26,$H$24,FALSE)*$T50))</f>
        <v>11061328.086677773</v>
      </c>
      <c r="X50" s="171">
        <f>IF($K$17="",$T50,IF($K$17&gt;$S50,$T50,HLOOKUP($S50-$K$17,CapX!$A$18:$AP$26,$H$24,FALSE)*$T50))</f>
        <v>11061328.086677773</v>
      </c>
      <c r="Y50" s="171">
        <f>IF($K$18="",$T50,IF($K$18&gt;$S50,$T50,HLOOKUP($S50-$K$18,CapX!$A$18:$AP$26,$H$24,FALSE)*$T50))</f>
        <v>11061328.086677773</v>
      </c>
      <c r="Z50" s="171">
        <f>IF($K$19="",$T50,IF($K$19&gt;$S50,$T50,HLOOKUP($S50-$K$19,CapX!$A$18:$AP$26,$H$24,FALSE)*$T50))</f>
        <v>11061328.086677773</v>
      </c>
      <c r="AB50" s="175">
        <v>2024</v>
      </c>
      <c r="AC50" s="171">
        <f t="shared" si="6"/>
        <v>0</v>
      </c>
      <c r="AD50" s="171">
        <f t="shared" si="7"/>
        <v>0</v>
      </c>
      <c r="AE50" s="171">
        <f t="shared" si="8"/>
        <v>0</v>
      </c>
      <c r="AF50" s="171">
        <f t="shared" si="9"/>
        <v>0</v>
      </c>
      <c r="AG50" s="136">
        <f t="shared" si="10"/>
        <v>0</v>
      </c>
      <c r="AH50" s="171">
        <f t="shared" si="11"/>
        <v>0</v>
      </c>
      <c r="AJ50" s="175">
        <v>2024</v>
      </c>
      <c r="AK50" s="171">
        <f>HLOOKUP($S50,CapX!$A$11:$AP$14,3,FALSE)</f>
        <v>4299153.4481820334</v>
      </c>
      <c r="AL50" s="171">
        <f>IF($L$14="",$AK50,IF($L$14&gt;$AJ50,$AK50,HLOOKUP($AJ50-$L$14,CapX!$A$18:$AP$26,$H$24,FALSE)*$AK50))</f>
        <v>4299153.4481820334</v>
      </c>
      <c r="AM50" s="171">
        <f>IF($L$15="",$AK50,IF($L$15&gt;$AJ50,$AK50,HLOOKUP($AJ50-$L$15,CapX!$A$18:$AP$26,$H$24,FALSE)*$AK50))</f>
        <v>4299153.4481820334</v>
      </c>
      <c r="AN50" s="171">
        <f>IF($L$16="",$AK50,IF($L$16&gt;$AJ50,$AK50,HLOOKUP($AJ50-$L$16,CapX!$A$18:$AP$26,$H$24,FALSE)*$AK50))</f>
        <v>4299153.4481820334</v>
      </c>
      <c r="AO50" s="136">
        <f>IF($L$17="",$AK50,IF($L$17&gt;$AJ50,$AK50,HLOOKUP($AJ50-$L$17,CapX!$A$18:$AP$26,$H$24,FALSE)*$AK50))</f>
        <v>4299153.4481820334</v>
      </c>
      <c r="AP50" s="171">
        <f>IF($L$18="",$AK50,IF($L$18&gt;$AJ50,$AK50,HLOOKUP($AJ50-$L$18,CapX!$A$18:$AP$26,$H$24,FALSE)*$AK50))</f>
        <v>4299153.4481820334</v>
      </c>
      <c r="AQ50" s="171">
        <f>IF($L$19="",$AK50,IF($L$19&gt;$AJ50,$AK50,HLOOKUP($AJ50-$L$19,CapX!$A$18:$AP$26,$H$24,FALSE)*$AK50))</f>
        <v>4299153.4481820334</v>
      </c>
      <c r="AS50" s="175">
        <v>2024</v>
      </c>
      <c r="AT50" s="171">
        <f t="shared" si="12"/>
        <v>0</v>
      </c>
      <c r="AU50" s="171">
        <f t="shared" si="13"/>
        <v>4299153.4481820334</v>
      </c>
      <c r="AV50" s="171">
        <f t="shared" si="14"/>
        <v>1177968.0448018773</v>
      </c>
      <c r="AW50" s="171">
        <f t="shared" si="15"/>
        <v>2089388.5758164681</v>
      </c>
      <c r="AX50" s="136">
        <f t="shared" si="16"/>
        <v>1177968.0448018773</v>
      </c>
      <c r="AY50" s="171">
        <f t="shared" si="17"/>
        <v>170676.39189282671</v>
      </c>
      <c r="BA50" s="202"/>
      <c r="BB50" s="138"/>
      <c r="BC50" s="138"/>
      <c r="BD50" s="138"/>
      <c r="BE50" s="138"/>
      <c r="BF50" s="138"/>
      <c r="BG50" s="138"/>
      <c r="BI50" s="202"/>
      <c r="BJ50" s="138"/>
      <c r="BK50" s="138"/>
      <c r="BL50" s="138"/>
      <c r="BM50" s="138"/>
      <c r="BN50" s="138"/>
      <c r="BO50" s="138"/>
    </row>
    <row r="51" spans="1:67">
      <c r="A51" s="162"/>
      <c r="B51" s="162"/>
      <c r="C51" s="162"/>
      <c r="D51" s="162"/>
      <c r="E51" s="162"/>
      <c r="F51" s="162"/>
      <c r="G51" s="162"/>
      <c r="H51" s="175">
        <v>2025</v>
      </c>
      <c r="I51" s="171">
        <f t="shared" si="18"/>
        <v>0</v>
      </c>
      <c r="J51" s="171">
        <f t="shared" si="5"/>
        <v>5142998.1720514977</v>
      </c>
      <c r="K51" s="171">
        <f t="shared" si="5"/>
        <v>281623.48611095786</v>
      </c>
      <c r="L51" s="171">
        <f t="shared" si="5"/>
        <v>1943698.6195063593</v>
      </c>
      <c r="M51" s="171">
        <f t="shared" si="5"/>
        <v>281623.48611095786</v>
      </c>
      <c r="N51" s="171">
        <f t="shared" si="5"/>
        <v>0</v>
      </c>
      <c r="O51" s="162"/>
      <c r="P51" s="162"/>
      <c r="Q51" s="162"/>
      <c r="R51" s="162"/>
      <c r="S51" s="175">
        <v>2025</v>
      </c>
      <c r="T51" s="196">
        <f>HLOOKUP($S51,CapX!$A$11:$AP$14,2,FALSE)</f>
        <v>4115776.3629939472</v>
      </c>
      <c r="U51" s="196">
        <f>IF($K$14="",$T51,IF($K$14&gt;$S51,$T51,HLOOKUP($S51-$K$14,CapX!$A$18:$AP$26,$H$24,FALSE)*$T51))</f>
        <v>4115776.3629939472</v>
      </c>
      <c r="V51" s="171">
        <f>IF($K$15="",$T51,IF($K$15&gt;$S51,$T51,HLOOKUP($S51-$K$15,CapX!$A$18:$AP$26,$H$24,FALSE)*$T51))</f>
        <v>4115776.3629939472</v>
      </c>
      <c r="W51" s="171">
        <f>IF($K$16="",$T51,IF($K$16&gt;$S51,$T51,HLOOKUP($S51-$K$16,CapX!$A$18:$AP$26,$H$24,FALSE)*$T51))</f>
        <v>4115776.3629939472</v>
      </c>
      <c r="X51" s="171">
        <f>IF($K$17="",$T51,IF($K$17&gt;$S51,$T51,HLOOKUP($S51-$K$17,CapX!$A$18:$AP$26,$H$24,FALSE)*$T51))</f>
        <v>4115776.3629939472</v>
      </c>
      <c r="Y51" s="171">
        <f>IF($K$18="",$T51,IF($K$18&gt;$S51,$T51,HLOOKUP($S51-$K$18,CapX!$A$18:$AP$26,$H$24,FALSE)*$T51))</f>
        <v>4115776.3629939472</v>
      </c>
      <c r="Z51" s="171">
        <f>IF($K$19="",$T51,IF($K$19&gt;$S51,$T51,HLOOKUP($S51-$K$19,CapX!$A$18:$AP$26,$H$24,FALSE)*$T51))</f>
        <v>4115776.3629939472</v>
      </c>
      <c r="AB51" s="175">
        <v>2025</v>
      </c>
      <c r="AC51" s="171">
        <f t="shared" si="6"/>
        <v>0</v>
      </c>
      <c r="AD51" s="171">
        <f t="shared" si="7"/>
        <v>0</v>
      </c>
      <c r="AE51" s="171">
        <f t="shared" si="8"/>
        <v>0</v>
      </c>
      <c r="AF51" s="171">
        <f t="shared" si="9"/>
        <v>0</v>
      </c>
      <c r="AG51" s="136">
        <f t="shared" si="10"/>
        <v>0</v>
      </c>
      <c r="AH51" s="171">
        <f t="shared" si="11"/>
        <v>0</v>
      </c>
      <c r="AJ51" s="175">
        <v>2025</v>
      </c>
      <c r="AK51" s="171">
        <f>HLOOKUP($S51,CapX!$A$11:$AP$14,3,FALSE)</f>
        <v>7093790.5821399968</v>
      </c>
      <c r="AL51" s="171">
        <f>IF($L$14="",$AK51,IF($L$14&gt;$AJ51,$AK51,HLOOKUP($AJ51-$L$14,CapX!$A$18:$AP$26,$H$24,FALSE)*$AK51))</f>
        <v>7093790.5821399968</v>
      </c>
      <c r="AM51" s="171">
        <f>IF($L$15="",$AK51,IF($L$15&gt;$AJ51,$AK51,HLOOKUP($AJ51-$L$15,CapX!$A$18:$AP$26,$H$24,FALSE)*$AK51))</f>
        <v>7093790.5821399968</v>
      </c>
      <c r="AN51" s="171">
        <f>IF($L$16="",$AK51,IF($L$16&gt;$AJ51,$AK51,HLOOKUP($AJ51-$L$16,CapX!$A$18:$AP$26,$H$24,FALSE)*$AK51))</f>
        <v>7093790.5821399968</v>
      </c>
      <c r="AO51" s="136">
        <f>IF($L$17="",$AK51,IF($L$17&gt;$AJ51,$AK51,HLOOKUP($AJ51-$L$17,CapX!$A$18:$AP$26,$H$24,FALSE)*$AK51))</f>
        <v>7093790.5821399968</v>
      </c>
      <c r="AP51" s="171">
        <f>IF($L$18="",$AK51,IF($L$18&gt;$AJ51,$AK51,HLOOKUP($AJ51-$L$18,CapX!$A$18:$AP$26,$H$24,FALSE)*$AK51))</f>
        <v>7093790.5821399968</v>
      </c>
      <c r="AQ51" s="171">
        <f>IF($L$19="",$AK51,IF($L$19&gt;$AJ51,$AK51,HLOOKUP($AJ51-$L$19,CapX!$A$18:$AP$26,$H$24,FALSE)*$AK51))</f>
        <v>7093790.5821399968</v>
      </c>
      <c r="AS51" s="175">
        <v>2025</v>
      </c>
      <c r="AT51" s="171">
        <f t="shared" si="12"/>
        <v>0</v>
      </c>
      <c r="AU51" s="171">
        <f t="shared" si="13"/>
        <v>5142998.1720514977</v>
      </c>
      <c r="AV51" s="171">
        <f t="shared" si="14"/>
        <v>281623.48611095786</v>
      </c>
      <c r="AW51" s="171">
        <f t="shared" si="15"/>
        <v>1943698.6195063593</v>
      </c>
      <c r="AX51" s="136">
        <f t="shared" si="16"/>
        <v>281623.48611095786</v>
      </c>
      <c r="AY51" s="171">
        <f t="shared" si="17"/>
        <v>0</v>
      </c>
      <c r="BA51" s="202"/>
      <c r="BB51" s="138"/>
      <c r="BC51" s="138"/>
      <c r="BD51" s="138"/>
      <c r="BE51" s="138"/>
      <c r="BF51" s="138"/>
      <c r="BG51" s="138"/>
      <c r="BI51" s="202"/>
      <c r="BJ51" s="138"/>
      <c r="BK51" s="138"/>
      <c r="BL51" s="138"/>
      <c r="BM51" s="138"/>
      <c r="BN51" s="138"/>
      <c r="BO51" s="138"/>
    </row>
    <row r="52" spans="1:67">
      <c r="A52" s="162"/>
      <c r="B52" s="162"/>
      <c r="C52" s="162"/>
      <c r="D52" s="162"/>
      <c r="E52" s="162"/>
      <c r="F52" s="162"/>
      <c r="G52" s="162"/>
      <c r="H52" s="175">
        <v>2026</v>
      </c>
      <c r="I52" s="171">
        <f t="shared" si="18"/>
        <v>0</v>
      </c>
      <c r="J52" s="171">
        <f t="shared" si="5"/>
        <v>5537223.4327197764</v>
      </c>
      <c r="K52" s="171">
        <f t="shared" si="5"/>
        <v>0</v>
      </c>
      <c r="L52" s="171">
        <f t="shared" si="5"/>
        <v>452320.51497731509</v>
      </c>
      <c r="M52" s="171">
        <f t="shared" si="5"/>
        <v>0</v>
      </c>
      <c r="N52" s="171">
        <f t="shared" si="5"/>
        <v>0</v>
      </c>
      <c r="O52" s="162"/>
      <c r="P52" s="162"/>
      <c r="Q52" s="162"/>
      <c r="R52" s="162"/>
      <c r="S52" s="175">
        <v>2026</v>
      </c>
      <c r="T52" s="196">
        <f>HLOOKUP($S52,CapX!$A$11:$AP$14,2,FALSE)</f>
        <v>6672024.0949951913</v>
      </c>
      <c r="U52" s="196">
        <f>IF($K$14="",$T52,IF($K$14&gt;$S52,$T52,HLOOKUP($S52-$K$14,CapX!$A$18:$AP$26,$H$24,FALSE)*$T52))</f>
        <v>6672024.0949951913</v>
      </c>
      <c r="V52" s="171">
        <f>IF($K$15="",$T52,IF($K$15&gt;$S52,$T52,HLOOKUP($S52-$K$15,CapX!$A$18:$AP$26,$H$24,FALSE)*$T52))</f>
        <v>6672024.0949951913</v>
      </c>
      <c r="W52" s="171">
        <f>IF($K$16="",$T52,IF($K$16&gt;$S52,$T52,HLOOKUP($S52-$K$16,CapX!$A$18:$AP$26,$H$24,FALSE)*$T52))</f>
        <v>6672024.0949951913</v>
      </c>
      <c r="X52" s="171">
        <f>IF($K$17="",$T52,IF($K$17&gt;$S52,$T52,HLOOKUP($S52-$K$17,CapX!$A$18:$AP$26,$H$24,FALSE)*$T52))</f>
        <v>6672024.0949951913</v>
      </c>
      <c r="Y52" s="171">
        <f>IF($K$18="",$T52,IF($K$18&gt;$S52,$T52,HLOOKUP($S52-$K$18,CapX!$A$18:$AP$26,$H$24,FALSE)*$T52))</f>
        <v>6672024.0949951913</v>
      </c>
      <c r="Z52" s="171">
        <f>IF($K$19="",$T52,IF($K$19&gt;$S52,$T52,HLOOKUP($S52-$K$19,CapX!$A$18:$AP$26,$H$24,FALSE)*$T52))</f>
        <v>6672024.0949951913</v>
      </c>
      <c r="AB52" s="175">
        <v>2026</v>
      </c>
      <c r="AC52" s="171">
        <f t="shared" si="6"/>
        <v>0</v>
      </c>
      <c r="AD52" s="171">
        <f t="shared" si="7"/>
        <v>0</v>
      </c>
      <c r="AE52" s="171">
        <f t="shared" si="8"/>
        <v>0</v>
      </c>
      <c r="AF52" s="171">
        <f t="shared" si="9"/>
        <v>0</v>
      </c>
      <c r="AG52" s="136">
        <f t="shared" si="10"/>
        <v>0</v>
      </c>
      <c r="AH52" s="171">
        <f t="shared" si="11"/>
        <v>0</v>
      </c>
      <c r="AJ52" s="175">
        <v>2026</v>
      </c>
      <c r="AK52" s="171">
        <f>HLOOKUP($S52,CapX!$A$11:$AP$14,3,FALSE)</f>
        <v>11393463.853332873</v>
      </c>
      <c r="AL52" s="171">
        <f>IF($L$14="",$AK52,IF($L$14&gt;$AJ52,$AK52,HLOOKUP($AJ52-$L$14,CapX!$A$18:$AP$26,$H$24,FALSE)*$AK52))</f>
        <v>11393463.853332873</v>
      </c>
      <c r="AM52" s="171">
        <f>IF($L$15="",$AK52,IF($L$15&gt;$AJ52,$AK52,HLOOKUP($AJ52-$L$15,CapX!$A$18:$AP$26,$H$24,FALSE)*$AK52))</f>
        <v>11393463.853332873</v>
      </c>
      <c r="AN52" s="171">
        <f>IF($L$16="",$AK52,IF($L$16&gt;$AJ52,$AK52,HLOOKUP($AJ52-$L$16,CapX!$A$18:$AP$26,$H$24,FALSE)*$AK52))</f>
        <v>11393463.853332873</v>
      </c>
      <c r="AO52" s="136">
        <f>IF($L$17="",$AK52,IF($L$17&gt;$AJ52,$AK52,HLOOKUP($AJ52-$L$17,CapX!$A$18:$AP$26,$H$24,FALSE)*$AK52))</f>
        <v>11393463.853332873</v>
      </c>
      <c r="AP52" s="171">
        <f>IF($L$18="",$AK52,IF($L$18&gt;$AJ52,$AK52,HLOOKUP($AJ52-$L$18,CapX!$A$18:$AP$26,$H$24,FALSE)*$AK52))</f>
        <v>11393463.853332873</v>
      </c>
      <c r="AQ52" s="171">
        <f>IF($L$19="",$AK52,IF($L$19&gt;$AJ52,$AK52,HLOOKUP($AJ52-$L$19,CapX!$A$18:$AP$26,$H$24,FALSE)*$AK52))</f>
        <v>11393463.853332873</v>
      </c>
      <c r="AS52" s="175">
        <v>2026</v>
      </c>
      <c r="AT52" s="171">
        <f t="shared" si="12"/>
        <v>0</v>
      </c>
      <c r="AU52" s="171">
        <f t="shared" si="13"/>
        <v>5537223.4327197764</v>
      </c>
      <c r="AV52" s="171">
        <f t="shared" si="14"/>
        <v>0</v>
      </c>
      <c r="AW52" s="171">
        <f t="shared" si="15"/>
        <v>452320.51497731509</v>
      </c>
      <c r="AX52" s="136">
        <f t="shared" si="16"/>
        <v>0</v>
      </c>
      <c r="AY52" s="171">
        <f t="shared" si="17"/>
        <v>0</v>
      </c>
      <c r="BA52" s="202"/>
      <c r="BB52" s="138"/>
      <c r="BC52" s="138"/>
      <c r="BD52" s="138"/>
      <c r="BE52" s="138"/>
      <c r="BF52" s="138"/>
      <c r="BG52" s="138"/>
      <c r="BI52" s="202"/>
      <c r="BJ52" s="138"/>
      <c r="BK52" s="138"/>
      <c r="BL52" s="138"/>
      <c r="BM52" s="138"/>
      <c r="BN52" s="138"/>
      <c r="BO52" s="138"/>
    </row>
    <row r="53" spans="1:67">
      <c r="A53" s="162"/>
      <c r="B53" s="162"/>
      <c r="C53" s="162"/>
      <c r="D53" s="162"/>
      <c r="E53" s="162"/>
      <c r="F53" s="162"/>
      <c r="G53" s="162"/>
      <c r="H53" s="175">
        <v>2027</v>
      </c>
      <c r="I53" s="171">
        <f t="shared" si="18"/>
        <v>0</v>
      </c>
      <c r="J53" s="171">
        <f t="shared" si="5"/>
        <v>1225557.9538118732</v>
      </c>
      <c r="K53" s="171">
        <f t="shared" si="5"/>
        <v>0</v>
      </c>
      <c r="L53" s="171">
        <f t="shared" si="5"/>
        <v>0</v>
      </c>
      <c r="M53" s="171">
        <f t="shared" si="5"/>
        <v>0</v>
      </c>
      <c r="N53" s="171">
        <f t="shared" si="5"/>
        <v>0</v>
      </c>
      <c r="O53" s="162"/>
      <c r="P53" s="162"/>
      <c r="Q53" s="162"/>
      <c r="R53" s="162"/>
      <c r="S53" s="175">
        <v>2027</v>
      </c>
      <c r="T53" s="196">
        <f>HLOOKUP($S53,CapX!$A$11:$AP$14,2,FALSE)</f>
        <v>11508205.741379553</v>
      </c>
      <c r="U53" s="196">
        <f>IF($K$14="",$T53,IF($K$14&gt;$S53,$T53,HLOOKUP($S53-$K$14,CapX!$A$18:$AP$26,$H$24,FALSE)*$T53))</f>
        <v>11508205.741379553</v>
      </c>
      <c r="V53" s="171">
        <f>IF($K$15="",$T53,IF($K$15&gt;$S53,$T53,HLOOKUP($S53-$K$15,CapX!$A$18:$AP$26,$H$24,FALSE)*$T53))</f>
        <v>11508205.741379553</v>
      </c>
      <c r="W53" s="171">
        <f>IF($K$16="",$T53,IF($K$16&gt;$S53,$T53,HLOOKUP($S53-$K$16,CapX!$A$18:$AP$26,$H$24,FALSE)*$T53))</f>
        <v>11508205.741379553</v>
      </c>
      <c r="X53" s="171">
        <f>IF($K$17="",$T53,IF($K$17&gt;$S53,$T53,HLOOKUP($S53-$K$17,CapX!$A$18:$AP$26,$H$24,FALSE)*$T53))</f>
        <v>11508205.741379553</v>
      </c>
      <c r="Y53" s="171">
        <f>IF($K$18="",$T53,IF($K$18&gt;$S53,$T53,HLOOKUP($S53-$K$18,CapX!$A$18:$AP$26,$H$24,FALSE)*$T53))</f>
        <v>11508205.741379553</v>
      </c>
      <c r="Z53" s="171">
        <f>IF($K$19="",$T53,IF($K$19&gt;$S53,$T53,HLOOKUP($S53-$K$19,CapX!$A$18:$AP$26,$H$24,FALSE)*$T53))</f>
        <v>11508205.741379553</v>
      </c>
      <c r="AB53" s="175">
        <v>2027</v>
      </c>
      <c r="AC53" s="171">
        <f t="shared" si="6"/>
        <v>0</v>
      </c>
      <c r="AD53" s="171">
        <f t="shared" si="7"/>
        <v>0</v>
      </c>
      <c r="AE53" s="171">
        <f t="shared" si="8"/>
        <v>0</v>
      </c>
      <c r="AF53" s="171">
        <f t="shared" si="9"/>
        <v>0</v>
      </c>
      <c r="AG53" s="136">
        <f t="shared" si="10"/>
        <v>0</v>
      </c>
      <c r="AH53" s="171">
        <f t="shared" si="11"/>
        <v>0</v>
      </c>
      <c r="AJ53" s="175">
        <v>2027</v>
      </c>
      <c r="AK53" s="171">
        <f>HLOOKUP($S53,CapX!$A$11:$AP$14,3,FALSE)</f>
        <v>4472839.2474885881</v>
      </c>
      <c r="AL53" s="171">
        <f>IF($L$14="",$AK53,IF($L$14&gt;$AJ53,$AK53,HLOOKUP($AJ53-$L$14,CapX!$A$18:$AP$26,$H$24,FALSE)*$AK53))</f>
        <v>4472839.2474885881</v>
      </c>
      <c r="AM53" s="171">
        <f>IF($L$15="",$AK53,IF($L$15&gt;$AJ53,$AK53,HLOOKUP($AJ53-$L$15,CapX!$A$18:$AP$26,$H$24,FALSE)*$AK53))</f>
        <v>4472839.2474885881</v>
      </c>
      <c r="AN53" s="171">
        <f>IF($L$16="",$AK53,IF($L$16&gt;$AJ53,$AK53,HLOOKUP($AJ53-$L$16,CapX!$A$18:$AP$26,$H$24,FALSE)*$AK53))</f>
        <v>4472839.2474885881</v>
      </c>
      <c r="AO53" s="136">
        <f>IF($L$17="",$AK53,IF($L$17&gt;$AJ53,$AK53,HLOOKUP($AJ53-$L$17,CapX!$A$18:$AP$26,$H$24,FALSE)*$AK53))</f>
        <v>4472839.2474885881</v>
      </c>
      <c r="AP53" s="171">
        <f>IF($L$18="",$AK53,IF($L$18&gt;$AJ53,$AK53,HLOOKUP($AJ53-$L$18,CapX!$A$18:$AP$26,$H$24,FALSE)*$AK53))</f>
        <v>4472839.2474885881</v>
      </c>
      <c r="AQ53" s="171">
        <f>IF($L$19="",$AK53,IF($L$19&gt;$AJ53,$AK53,HLOOKUP($AJ53-$L$19,CapX!$A$18:$AP$26,$H$24,FALSE)*$AK53))</f>
        <v>4472839.2474885881</v>
      </c>
      <c r="AS53" s="175">
        <v>2027</v>
      </c>
      <c r="AT53" s="171">
        <f t="shared" si="12"/>
        <v>0</v>
      </c>
      <c r="AU53" s="171">
        <f t="shared" si="13"/>
        <v>1225557.9538118732</v>
      </c>
      <c r="AV53" s="171">
        <f t="shared" si="14"/>
        <v>0</v>
      </c>
      <c r="AW53" s="171">
        <f t="shared" si="15"/>
        <v>0</v>
      </c>
      <c r="AX53" s="136">
        <f t="shared" si="16"/>
        <v>0</v>
      </c>
      <c r="AY53" s="171">
        <f t="shared" si="17"/>
        <v>0</v>
      </c>
      <c r="BA53" s="202"/>
      <c r="BB53" s="138"/>
      <c r="BC53" s="138"/>
      <c r="BD53" s="138"/>
      <c r="BE53" s="138"/>
      <c r="BF53" s="138"/>
      <c r="BG53" s="138"/>
      <c r="BI53" s="202"/>
      <c r="BJ53" s="138"/>
      <c r="BK53" s="138"/>
      <c r="BL53" s="138"/>
      <c r="BM53" s="138"/>
      <c r="BN53" s="138"/>
      <c r="BO53" s="138"/>
    </row>
    <row r="54" spans="1:67">
      <c r="A54" s="162"/>
      <c r="B54" s="162"/>
      <c r="C54" s="162"/>
      <c r="D54" s="162"/>
      <c r="E54" s="162"/>
      <c r="F54" s="162"/>
      <c r="G54" s="162"/>
      <c r="H54" s="175">
        <v>2028</v>
      </c>
      <c r="I54" s="171">
        <f t="shared" si="18"/>
        <v>0</v>
      </c>
      <c r="J54" s="171">
        <f t="shared" si="5"/>
        <v>298861.09644883737</v>
      </c>
      <c r="K54" s="171">
        <f t="shared" si="5"/>
        <v>0</v>
      </c>
      <c r="L54" s="171">
        <f t="shared" si="5"/>
        <v>0</v>
      </c>
      <c r="M54" s="171">
        <f t="shared" si="5"/>
        <v>0</v>
      </c>
      <c r="N54" s="171">
        <f t="shared" si="5"/>
        <v>0</v>
      </c>
      <c r="O54" s="162"/>
      <c r="P54" s="162"/>
      <c r="Q54" s="162"/>
      <c r="R54" s="162"/>
      <c r="S54" s="175">
        <v>2028</v>
      </c>
      <c r="T54" s="196">
        <f>HLOOKUP($S54,CapX!$A$11:$AP$14,2,FALSE)</f>
        <v>4367694.8026200812</v>
      </c>
      <c r="U54" s="196">
        <f>IF($K$14="",$T54,IF($K$14&gt;$S54,$T54,HLOOKUP($S54-$K$14,CapX!$A$18:$AP$26,$H$24,FALSE)*$T54))</f>
        <v>4367694.8026200812</v>
      </c>
      <c r="V54" s="171">
        <f>IF($K$15="",$T54,IF($K$15&gt;$S54,$T54,HLOOKUP($S54-$K$15,CapX!$A$18:$AP$26,$H$24,FALSE)*$T54))</f>
        <v>4367694.8026200812</v>
      </c>
      <c r="W54" s="171">
        <f>IF($K$16="",$T54,IF($K$16&gt;$S54,$T54,HLOOKUP($S54-$K$16,CapX!$A$18:$AP$26,$H$24,FALSE)*$T54))</f>
        <v>4367694.8026200812</v>
      </c>
      <c r="X54" s="171">
        <f>IF($K$17="",$T54,IF($K$17&gt;$S54,$T54,HLOOKUP($S54-$K$17,CapX!$A$18:$AP$26,$H$24,FALSE)*$T54))</f>
        <v>4367694.8026200812</v>
      </c>
      <c r="Y54" s="171">
        <f>IF($K$18="",$T54,IF($K$18&gt;$S54,$T54,HLOOKUP($S54-$K$18,CapX!$A$18:$AP$26,$H$24,FALSE)*$T54))</f>
        <v>4367694.8026200812</v>
      </c>
      <c r="Z54" s="171">
        <f>IF($K$19="",$T54,IF($K$19&gt;$S54,$T54,HLOOKUP($S54-$K$19,CapX!$A$18:$AP$26,$H$24,FALSE)*$T54))</f>
        <v>4367694.8026200812</v>
      </c>
      <c r="AB54" s="175">
        <v>2028</v>
      </c>
      <c r="AC54" s="171">
        <f t="shared" si="6"/>
        <v>0</v>
      </c>
      <c r="AD54" s="171">
        <f t="shared" si="7"/>
        <v>0</v>
      </c>
      <c r="AE54" s="171">
        <f t="shared" si="8"/>
        <v>0</v>
      </c>
      <c r="AF54" s="171">
        <f t="shared" si="9"/>
        <v>0</v>
      </c>
      <c r="AG54" s="136">
        <f t="shared" si="10"/>
        <v>0</v>
      </c>
      <c r="AH54" s="171">
        <f t="shared" si="11"/>
        <v>0</v>
      </c>
      <c r="AJ54" s="175">
        <v>2028</v>
      </c>
      <c r="AK54" s="171">
        <f>HLOOKUP($S54,CapX!$A$11:$AP$14,3,FALSE)</f>
        <v>7527987.3160916222</v>
      </c>
      <c r="AL54" s="171">
        <f>IF($L$14="",$AK54,IF($L$14&gt;$AJ54,$AK54,HLOOKUP($AJ54-$L$14,CapX!$A$18:$AP$26,$H$24,FALSE)*$AK54))</f>
        <v>7527987.3160916222</v>
      </c>
      <c r="AM54" s="171">
        <f>IF($L$15="",$AK54,IF($L$15&gt;$AJ54,$AK54,HLOOKUP($AJ54-$L$15,CapX!$A$18:$AP$26,$H$24,FALSE)*$AK54))</f>
        <v>7527987.3160916222</v>
      </c>
      <c r="AN54" s="171">
        <f>IF($L$16="",$AK54,IF($L$16&gt;$AJ54,$AK54,HLOOKUP($AJ54-$L$16,CapX!$A$18:$AP$26,$H$24,FALSE)*$AK54))</f>
        <v>7527987.3160916222</v>
      </c>
      <c r="AO54" s="136">
        <f>IF($L$17="",$AK54,IF($L$17&gt;$AJ54,$AK54,HLOOKUP($AJ54-$L$17,CapX!$A$18:$AP$26,$H$24,FALSE)*$AK54))</f>
        <v>7527987.3160916222</v>
      </c>
      <c r="AP54" s="171">
        <f>IF($L$18="",$AK54,IF($L$18&gt;$AJ54,$AK54,HLOOKUP($AJ54-$L$18,CapX!$A$18:$AP$26,$H$24,FALSE)*$AK54))</f>
        <v>7527987.3160916222</v>
      </c>
      <c r="AQ54" s="171">
        <f>IF($L$19="",$AK54,IF($L$19&gt;$AJ54,$AK54,HLOOKUP($AJ54-$L$19,CapX!$A$18:$AP$26,$H$24,FALSE)*$AK54))</f>
        <v>7527987.3160916222</v>
      </c>
      <c r="AS54" s="175">
        <v>2028</v>
      </c>
      <c r="AT54" s="171">
        <f t="shared" si="12"/>
        <v>0</v>
      </c>
      <c r="AU54" s="171">
        <f t="shared" si="13"/>
        <v>298861.09644883737</v>
      </c>
      <c r="AV54" s="171">
        <f t="shared" si="14"/>
        <v>0</v>
      </c>
      <c r="AW54" s="171">
        <f t="shared" si="15"/>
        <v>0</v>
      </c>
      <c r="AX54" s="136">
        <f t="shared" si="16"/>
        <v>0</v>
      </c>
      <c r="AY54" s="171">
        <f t="shared" si="17"/>
        <v>0</v>
      </c>
      <c r="BA54" s="202"/>
      <c r="BB54" s="138"/>
      <c r="BC54" s="138"/>
      <c r="BD54" s="138"/>
      <c r="BE54" s="138"/>
      <c r="BF54" s="138"/>
      <c r="BG54" s="138"/>
      <c r="BI54" s="202"/>
      <c r="BJ54" s="138"/>
      <c r="BK54" s="138"/>
      <c r="BL54" s="138"/>
      <c r="BM54" s="138"/>
      <c r="BN54" s="138"/>
      <c r="BO54" s="138"/>
    </row>
    <row r="55" spans="1:67">
      <c r="A55" s="162"/>
      <c r="B55" s="162"/>
      <c r="C55" s="162"/>
      <c r="D55" s="162"/>
      <c r="E55" s="162"/>
      <c r="F55" s="162"/>
      <c r="G55" s="162"/>
      <c r="H55" s="175">
        <v>2029</v>
      </c>
      <c r="I55" s="171">
        <f t="shared" si="18"/>
        <v>0</v>
      </c>
      <c r="J55" s="171">
        <f t="shared" si="5"/>
        <v>0</v>
      </c>
      <c r="K55" s="171">
        <f t="shared" si="5"/>
        <v>0</v>
      </c>
      <c r="L55" s="171">
        <f t="shared" si="5"/>
        <v>0</v>
      </c>
      <c r="M55" s="171">
        <f t="shared" si="5"/>
        <v>0</v>
      </c>
      <c r="N55" s="171">
        <f t="shared" si="5"/>
        <v>0</v>
      </c>
      <c r="O55" s="162"/>
      <c r="P55" s="162"/>
      <c r="Q55" s="162"/>
      <c r="R55" s="162"/>
      <c r="S55" s="175">
        <v>2029</v>
      </c>
      <c r="T55" s="196">
        <f>HLOOKUP($S55,CapX!$A$11:$AP$14,2,FALSE)</f>
        <v>7080405.3458016571</v>
      </c>
      <c r="U55" s="196">
        <f>IF($K$14="",$T55,IF($K$14&gt;$S55,$T55,HLOOKUP($S55-$K$14,CapX!$A$18:$AP$26,$H$24,FALSE)*$T55))</f>
        <v>7080405.3458016571</v>
      </c>
      <c r="V55" s="171">
        <f>IF($K$15="",$T55,IF($K$15&gt;$S55,$T55,HLOOKUP($S55-$K$15,CapX!$A$18:$AP$26,$H$24,FALSE)*$T55))</f>
        <v>7080405.3458016571</v>
      </c>
      <c r="W55" s="171">
        <f>IF($K$16="",$T55,IF($K$16&gt;$S55,$T55,HLOOKUP($S55-$K$16,CapX!$A$18:$AP$26,$H$24,FALSE)*$T55))</f>
        <v>7080405.3458016571</v>
      </c>
      <c r="X55" s="171">
        <f>IF($K$17="",$T55,IF($K$17&gt;$S55,$T55,HLOOKUP($S55-$K$17,CapX!$A$18:$AP$26,$H$24,FALSE)*$T55))</f>
        <v>7080405.3458016571</v>
      </c>
      <c r="Y55" s="171">
        <f>IF($K$18="",$T55,IF($K$18&gt;$S55,$T55,HLOOKUP($S55-$K$18,CapX!$A$18:$AP$26,$H$24,FALSE)*$T55))</f>
        <v>7080405.3458016571</v>
      </c>
      <c r="Z55" s="171">
        <f>IF($K$19="",$T55,IF($K$19&gt;$S55,$T55,HLOOKUP($S55-$K$19,CapX!$A$18:$AP$26,$H$24,FALSE)*$T55))</f>
        <v>7080405.3458016571</v>
      </c>
      <c r="AB55" s="175">
        <v>2029</v>
      </c>
      <c r="AC55" s="196">
        <f t="shared" si="6"/>
        <v>0</v>
      </c>
      <c r="AD55" s="171">
        <f t="shared" si="7"/>
        <v>0</v>
      </c>
      <c r="AE55" s="171">
        <f t="shared" si="8"/>
        <v>0</v>
      </c>
      <c r="AF55" s="171">
        <f t="shared" si="9"/>
        <v>0</v>
      </c>
      <c r="AG55" s="136">
        <f t="shared" si="10"/>
        <v>0</v>
      </c>
      <c r="AH55" s="171">
        <f t="shared" si="11"/>
        <v>0</v>
      </c>
      <c r="AJ55" s="175">
        <v>2029</v>
      </c>
      <c r="AK55" s="196">
        <f>HLOOKUP($S55,CapX!$A$11:$AP$14,3,FALSE)</f>
        <v>12090834.988867674</v>
      </c>
      <c r="AL55" s="171">
        <f>IF($L$14="",$AK55,IF($L$14&gt;$AJ55,$AK55,HLOOKUP($AJ55-$L$14,CapX!$A$18:$AP$26,$H$24,FALSE)*$AK55))</f>
        <v>12090834.988867674</v>
      </c>
      <c r="AM55" s="171">
        <f>IF($L$15="",$AK55,IF($L$15&gt;$AJ55,$AK55,HLOOKUP($AJ55-$L$15,CapX!$A$18:$AP$26,$H$24,FALSE)*$AK55))</f>
        <v>12090834.988867674</v>
      </c>
      <c r="AN55" s="171">
        <f>IF($L$16="",$AK55,IF($L$16&gt;$AJ55,$AK55,HLOOKUP($AJ55-$L$16,CapX!$A$18:$AP$26,$H$24,FALSE)*$AK55))</f>
        <v>12090834.988867674</v>
      </c>
      <c r="AO55" s="136">
        <f>IF($L$17="",$AK55,IF($L$17&gt;$AJ55,$AK55,HLOOKUP($AJ55-$L$17,CapX!$A$18:$AP$26,$H$24,FALSE)*$AK55))</f>
        <v>12090834.988867674</v>
      </c>
      <c r="AP55" s="171">
        <f>IF($L$18="",$AK55,IF($L$18&gt;$AJ55,$AK55,HLOOKUP($AJ55-$L$18,CapX!$A$18:$AP$26,$H$24,FALSE)*$AK55))</f>
        <v>12090834.988867674</v>
      </c>
      <c r="AQ55" s="171">
        <f>IF($L$19="",$AK55,IF($L$19&gt;$AJ55,$AK55,HLOOKUP($AJ55-$L$19,CapX!$A$18:$AP$26,$H$24,FALSE)*$AK55))</f>
        <v>12090834.988867674</v>
      </c>
      <c r="AS55" s="175">
        <v>2029</v>
      </c>
      <c r="AT55" s="196">
        <f t="shared" si="12"/>
        <v>0</v>
      </c>
      <c r="AU55" s="171">
        <f t="shared" si="13"/>
        <v>0</v>
      </c>
      <c r="AV55" s="171">
        <f t="shared" si="14"/>
        <v>0</v>
      </c>
      <c r="AW55" s="171">
        <f t="shared" si="15"/>
        <v>0</v>
      </c>
      <c r="AX55" s="136">
        <f t="shared" si="16"/>
        <v>0</v>
      </c>
      <c r="AY55" s="171">
        <f t="shared" si="17"/>
        <v>0</v>
      </c>
      <c r="BA55" s="202"/>
      <c r="BB55" s="138"/>
      <c r="BC55" s="138"/>
      <c r="BD55" s="138"/>
      <c r="BE55" s="138"/>
      <c r="BF55" s="138"/>
      <c r="BG55" s="138"/>
      <c r="BI55" s="202"/>
      <c r="BJ55" s="138"/>
      <c r="BK55" s="138"/>
      <c r="BL55" s="138"/>
      <c r="BM55" s="138"/>
      <c r="BN55" s="138"/>
      <c r="BO55" s="138"/>
    </row>
    <row r="56" spans="1:67">
      <c r="A56" s="162"/>
      <c r="B56" s="162"/>
      <c r="C56" s="162"/>
      <c r="D56" s="162"/>
      <c r="E56" s="162"/>
      <c r="F56" s="162"/>
      <c r="G56" s="162"/>
      <c r="H56" s="175">
        <v>2030</v>
      </c>
      <c r="I56" s="171">
        <f t="shared" si="18"/>
        <v>0</v>
      </c>
      <c r="J56" s="171">
        <f t="shared" si="5"/>
        <v>0</v>
      </c>
      <c r="K56" s="171">
        <f t="shared" si="5"/>
        <v>0</v>
      </c>
      <c r="L56" s="171">
        <f t="shared" si="5"/>
        <v>0</v>
      </c>
      <c r="M56" s="171">
        <f t="shared" si="5"/>
        <v>0</v>
      </c>
      <c r="N56" s="171">
        <f t="shared" si="5"/>
        <v>0</v>
      </c>
      <c r="O56" s="162"/>
      <c r="P56" s="162"/>
      <c r="Q56" s="162"/>
      <c r="R56" s="162"/>
      <c r="S56" s="175">
        <v>2030</v>
      </c>
      <c r="T56" s="196">
        <f>HLOOKUP($S56,CapX!$A$11:$AP$14,2,FALSE)</f>
        <v>11973137.253331287</v>
      </c>
      <c r="U56" s="196">
        <f>IF($K$14="",$T56,IF($K$14&gt;$S56,$T56,HLOOKUP($S56-$K$14,CapX!$A$18:$AP$26,$H$24,FALSE)*$T56))</f>
        <v>11973137.253331287</v>
      </c>
      <c r="V56" s="171">
        <f>IF($K$15="",$T56,IF($K$15&gt;$S56,$T56,HLOOKUP($S56-$K$15,CapX!$A$18:$AP$26,$H$24,FALSE)*$T56))</f>
        <v>11973137.253331287</v>
      </c>
      <c r="W56" s="171">
        <f>IF($K$16="",$T56,IF($K$16&gt;$S56,$T56,HLOOKUP($S56-$K$16,CapX!$A$18:$AP$26,$H$24,FALSE)*$T56))</f>
        <v>11973137.253331287</v>
      </c>
      <c r="X56" s="171">
        <f>IF($K$17="",$T56,IF($K$17&gt;$S56,$T56,HLOOKUP($S56-$K$17,CapX!$A$18:$AP$26,$H$24,FALSE)*$T56))</f>
        <v>11973137.253331287</v>
      </c>
      <c r="Y56" s="171">
        <f>IF($K$18="",$T56,IF($K$18&gt;$S56,$T56,HLOOKUP($S56-$K$18,CapX!$A$18:$AP$26,$H$24,FALSE)*$T56))</f>
        <v>11973137.253331287</v>
      </c>
      <c r="Z56" s="171">
        <f>IF($K$19="",$T56,IF($K$19&gt;$S56,$T56,HLOOKUP($S56-$K$19,CapX!$A$18:$AP$26,$H$24,FALSE)*$T56))</f>
        <v>11973137.253331287</v>
      </c>
      <c r="AB56" s="175">
        <v>2030</v>
      </c>
      <c r="AC56" s="196">
        <f t="shared" si="6"/>
        <v>0</v>
      </c>
      <c r="AD56" s="171">
        <f t="shared" si="7"/>
        <v>0</v>
      </c>
      <c r="AE56" s="171">
        <f t="shared" si="8"/>
        <v>0</v>
      </c>
      <c r="AF56" s="171">
        <f t="shared" si="9"/>
        <v>0</v>
      </c>
      <c r="AG56" s="136">
        <f t="shared" si="10"/>
        <v>0</v>
      </c>
      <c r="AH56" s="171">
        <f t="shared" si="11"/>
        <v>0</v>
      </c>
      <c r="AJ56" s="175">
        <v>2030</v>
      </c>
      <c r="AK56" s="196">
        <f>HLOOKUP($S56,CapX!$A$11:$AP$14,3,FALSE)</f>
        <v>4653541.9530871278</v>
      </c>
      <c r="AL56" s="171">
        <f>IF($L$14="",$AK56,IF($L$14&gt;$AJ56,$AK56,HLOOKUP($AJ56-$L$14,CapX!$A$18:$AP$26,$H$24,FALSE)*$AK56))</f>
        <v>4653541.9530871278</v>
      </c>
      <c r="AM56" s="171">
        <f>IF($L$15="",$AK56,IF($L$15&gt;$AJ56,$AK56,HLOOKUP($AJ56-$L$15,CapX!$A$18:$AP$26,$H$24,FALSE)*$AK56))</f>
        <v>4653541.9530871278</v>
      </c>
      <c r="AN56" s="171">
        <f>IF($L$16="",$AK56,IF($L$16&gt;$AJ56,$AK56,HLOOKUP($AJ56-$L$16,CapX!$A$18:$AP$26,$H$24,FALSE)*$AK56))</f>
        <v>4653541.9530871278</v>
      </c>
      <c r="AO56" s="136">
        <f>IF($L$17="",$AK56,IF($L$17&gt;$AJ56,$AK56,HLOOKUP($AJ56-$L$17,CapX!$A$18:$AP$26,$H$24,FALSE)*$AK56))</f>
        <v>4653541.9530871278</v>
      </c>
      <c r="AP56" s="171">
        <f>IF($L$18="",$AK56,IF($L$18&gt;$AJ56,$AK56,HLOOKUP($AJ56-$L$18,CapX!$A$18:$AP$26,$H$24,FALSE)*$AK56))</f>
        <v>4653541.9530871278</v>
      </c>
      <c r="AQ56" s="171">
        <f>IF($L$19="",$AK56,IF($L$19&gt;$AJ56,$AK56,HLOOKUP($AJ56-$L$19,CapX!$A$18:$AP$26,$H$24,FALSE)*$AK56))</f>
        <v>4653541.9530871278</v>
      </c>
      <c r="AS56" s="175">
        <v>2030</v>
      </c>
      <c r="AT56" s="196">
        <f t="shared" si="12"/>
        <v>0</v>
      </c>
      <c r="AU56" s="171">
        <f t="shared" si="13"/>
        <v>0</v>
      </c>
      <c r="AV56" s="171">
        <f t="shared" si="14"/>
        <v>0</v>
      </c>
      <c r="AW56" s="171">
        <f t="shared" si="15"/>
        <v>0</v>
      </c>
      <c r="AX56" s="136">
        <f t="shared" si="16"/>
        <v>0</v>
      </c>
      <c r="AY56" s="171">
        <f t="shared" si="17"/>
        <v>0</v>
      </c>
      <c r="BA56" s="202"/>
      <c r="BB56" s="138"/>
      <c r="BC56" s="138"/>
      <c r="BD56" s="138"/>
      <c r="BE56" s="138"/>
      <c r="BF56" s="138"/>
      <c r="BG56" s="138"/>
      <c r="BI56" s="202"/>
      <c r="BJ56" s="138"/>
      <c r="BK56" s="138"/>
      <c r="BL56" s="138"/>
      <c r="BM56" s="138"/>
      <c r="BN56" s="138"/>
      <c r="BO56" s="138"/>
    </row>
    <row r="57" spans="1:67">
      <c r="A57" s="162"/>
      <c r="B57" s="162"/>
      <c r="C57" s="162"/>
      <c r="D57" s="162"/>
      <c r="E57" s="162"/>
      <c r="F57" s="162"/>
      <c r="G57" s="162"/>
      <c r="H57" s="175">
        <v>2031</v>
      </c>
      <c r="I57" s="171">
        <f t="shared" si="18"/>
        <v>0</v>
      </c>
      <c r="J57" s="171">
        <f t="shared" si="5"/>
        <v>0</v>
      </c>
      <c r="K57" s="171">
        <f t="shared" si="5"/>
        <v>0</v>
      </c>
      <c r="L57" s="171">
        <f t="shared" si="5"/>
        <v>0</v>
      </c>
      <c r="M57" s="171">
        <f t="shared" si="5"/>
        <v>0</v>
      </c>
      <c r="N57" s="171">
        <f t="shared" si="5"/>
        <v>0</v>
      </c>
      <c r="O57" s="162"/>
      <c r="P57" s="162"/>
      <c r="Q57" s="162"/>
      <c r="R57" s="162"/>
      <c r="S57" s="175">
        <v>2031</v>
      </c>
      <c r="T57" s="196">
        <f>HLOOKUP($S57,CapX!$A$11:$AP$14,2,FALSE)</f>
        <v>4544149.6726459321</v>
      </c>
      <c r="U57" s="196">
        <f>IF($K$14="",$T57,IF($K$14&gt;$S57,$T57,HLOOKUP($S57-$K$14,CapX!$A$18:$AP$26,$H$24,FALSE)*$T57))</f>
        <v>4544149.6726459321</v>
      </c>
      <c r="V57" s="171">
        <f>IF($K$15="",$T57,IF($K$15&gt;$S57,$T57,HLOOKUP($S57-$K$15,CapX!$A$18:$AP$26,$H$24,FALSE)*$T57))</f>
        <v>4544149.6726459321</v>
      </c>
      <c r="W57" s="171">
        <f>IF($K$16="",$T57,IF($K$16&gt;$S57,$T57,HLOOKUP($S57-$K$16,CapX!$A$18:$AP$26,$H$24,FALSE)*$T57))</f>
        <v>4544149.6726459321</v>
      </c>
      <c r="X57" s="171">
        <f>IF($K$17="",$T57,IF($K$17&gt;$S57,$T57,HLOOKUP($S57-$K$17,CapX!$A$18:$AP$26,$H$24,FALSE)*$T57))</f>
        <v>4544149.6726459321</v>
      </c>
      <c r="Y57" s="171">
        <f>IF($K$18="",$T57,IF($K$18&gt;$S57,$T57,HLOOKUP($S57-$K$18,CapX!$A$18:$AP$26,$H$24,FALSE)*$T57))</f>
        <v>4544149.6726459321</v>
      </c>
      <c r="Z57" s="171">
        <f>IF($K$19="",$T57,IF($K$19&gt;$S57,$T57,HLOOKUP($S57-$K$19,CapX!$A$18:$AP$26,$H$24,FALSE)*$T57))</f>
        <v>4544149.6726459321</v>
      </c>
      <c r="AB57" s="175">
        <v>2031</v>
      </c>
      <c r="AC57" s="196">
        <f t="shared" si="6"/>
        <v>0</v>
      </c>
      <c r="AD57" s="171">
        <f t="shared" si="7"/>
        <v>0</v>
      </c>
      <c r="AE57" s="171">
        <f t="shared" si="8"/>
        <v>0</v>
      </c>
      <c r="AF57" s="171">
        <f t="shared" si="9"/>
        <v>0</v>
      </c>
      <c r="AG57" s="136">
        <f t="shared" si="10"/>
        <v>0</v>
      </c>
      <c r="AH57" s="171">
        <f t="shared" si="11"/>
        <v>0</v>
      </c>
      <c r="AJ57" s="175">
        <v>2031</v>
      </c>
      <c r="AK57" s="196">
        <f>HLOOKUP($S57,CapX!$A$11:$AP$14,3,FALSE)</f>
        <v>7832118.0036617247</v>
      </c>
      <c r="AL57" s="171">
        <f>IF($L$14="",$AK57,IF($L$14&gt;$AJ57,$AK57,HLOOKUP($AJ57-$L$14,CapX!$A$18:$AP$26,$H$24,FALSE)*$AK57))</f>
        <v>7832118.0036617247</v>
      </c>
      <c r="AM57" s="171">
        <f>IF($L$15="",$AK57,IF($L$15&gt;$AJ57,$AK57,HLOOKUP($AJ57-$L$15,CapX!$A$18:$AP$26,$H$24,FALSE)*$AK57))</f>
        <v>7832118.0036617247</v>
      </c>
      <c r="AN57" s="171">
        <f>IF($L$16="",$AK57,IF($L$16&gt;$AJ57,$AK57,HLOOKUP($AJ57-$L$16,CapX!$A$18:$AP$26,$H$24,FALSE)*$AK57))</f>
        <v>7832118.0036617247</v>
      </c>
      <c r="AO57" s="136">
        <f>IF($L$17="",$AK57,IF($L$17&gt;$AJ57,$AK57,HLOOKUP($AJ57-$L$17,CapX!$A$18:$AP$26,$H$24,FALSE)*$AK57))</f>
        <v>7832118.0036617247</v>
      </c>
      <c r="AP57" s="171">
        <f>IF($L$18="",$AK57,IF($L$18&gt;$AJ57,$AK57,HLOOKUP($AJ57-$L$18,CapX!$A$18:$AP$26,$H$24,FALSE)*$AK57))</f>
        <v>7832118.0036617247</v>
      </c>
      <c r="AQ57" s="171">
        <f>IF($L$19="",$AK57,IF($L$19&gt;$AJ57,$AK57,HLOOKUP($AJ57-$L$19,CapX!$A$18:$AP$26,$H$24,FALSE)*$AK57))</f>
        <v>7832118.0036617247</v>
      </c>
      <c r="AS57" s="175">
        <v>2031</v>
      </c>
      <c r="AT57" s="196">
        <f t="shared" si="12"/>
        <v>0</v>
      </c>
      <c r="AU57" s="171">
        <f t="shared" si="13"/>
        <v>0</v>
      </c>
      <c r="AV57" s="171">
        <f t="shared" si="14"/>
        <v>0</v>
      </c>
      <c r="AW57" s="171">
        <f t="shared" si="15"/>
        <v>0</v>
      </c>
      <c r="AX57" s="136">
        <f t="shared" si="16"/>
        <v>0</v>
      </c>
      <c r="AY57" s="171">
        <f t="shared" si="17"/>
        <v>0</v>
      </c>
      <c r="BA57" s="202"/>
      <c r="BB57" s="138"/>
      <c r="BC57" s="138"/>
      <c r="BD57" s="138"/>
      <c r="BE57" s="138"/>
      <c r="BF57" s="138"/>
      <c r="BG57" s="138"/>
      <c r="BI57" s="202"/>
      <c r="BJ57" s="138"/>
      <c r="BK57" s="138"/>
      <c r="BL57" s="138"/>
      <c r="BM57" s="138"/>
      <c r="BN57" s="138"/>
      <c r="BO57" s="138"/>
    </row>
    <row r="58" spans="1:67">
      <c r="A58" s="162"/>
      <c r="B58" s="162"/>
      <c r="C58" s="162"/>
      <c r="D58" s="162"/>
      <c r="E58" s="162"/>
      <c r="F58" s="162"/>
      <c r="G58" s="162"/>
      <c r="H58" s="175">
        <v>2032</v>
      </c>
      <c r="I58" s="171">
        <f t="shared" si="18"/>
        <v>0</v>
      </c>
      <c r="J58" s="171">
        <f t="shared" si="5"/>
        <v>0</v>
      </c>
      <c r="K58" s="171">
        <f t="shared" si="5"/>
        <v>0</v>
      </c>
      <c r="L58" s="171">
        <f t="shared" si="5"/>
        <v>0</v>
      </c>
      <c r="M58" s="171">
        <f t="shared" si="5"/>
        <v>0</v>
      </c>
      <c r="N58" s="171">
        <f t="shared" si="5"/>
        <v>0</v>
      </c>
      <c r="O58" s="162"/>
      <c r="P58" s="162"/>
      <c r="Q58" s="162"/>
      <c r="R58" s="162"/>
      <c r="S58" s="175">
        <v>2032</v>
      </c>
      <c r="T58" s="196">
        <f>HLOOKUP($S58,CapX!$A$11:$AP$14,2,FALSE)</f>
        <v>7366453.721772044</v>
      </c>
      <c r="U58" s="196">
        <f>IF($K$14="",$T58,IF($K$14&gt;$S58,$T58,HLOOKUP($S58-$K$14,CapX!$A$18:$AP$26,$H$24,FALSE)*$T58))</f>
        <v>7366453.721772044</v>
      </c>
      <c r="V58" s="171">
        <f>IF($K$15="",$T58,IF($K$15&gt;$S58,$T58,HLOOKUP($S58-$K$15,CapX!$A$18:$AP$26,$H$24,FALSE)*$T58))</f>
        <v>7366453.721772044</v>
      </c>
      <c r="W58" s="171">
        <f>IF($K$16="",$T58,IF($K$16&gt;$S58,$T58,HLOOKUP($S58-$K$16,CapX!$A$18:$AP$26,$H$24,FALSE)*$T58))</f>
        <v>7366453.721772044</v>
      </c>
      <c r="X58" s="171">
        <f>IF($K$17="",$T58,IF($K$17&gt;$S58,$T58,HLOOKUP($S58-$K$17,CapX!$A$18:$AP$26,$H$24,FALSE)*$T58))</f>
        <v>7366453.721772044</v>
      </c>
      <c r="Y58" s="171">
        <f>IF($K$18="",$T58,IF($K$18&gt;$S58,$T58,HLOOKUP($S58-$K$18,CapX!$A$18:$AP$26,$H$24,FALSE)*$T58))</f>
        <v>7366453.721772044</v>
      </c>
      <c r="Z58" s="171">
        <f>IF($K$19="",$T58,IF($K$19&gt;$S58,$T58,HLOOKUP($S58-$K$19,CapX!$A$18:$AP$26,$H$24,FALSE)*$T58))</f>
        <v>7366453.721772044</v>
      </c>
      <c r="AB58" s="175">
        <v>2032</v>
      </c>
      <c r="AC58" s="196">
        <f t="shared" si="6"/>
        <v>0</v>
      </c>
      <c r="AD58" s="171">
        <f t="shared" si="7"/>
        <v>0</v>
      </c>
      <c r="AE58" s="171">
        <f t="shared" si="8"/>
        <v>0</v>
      </c>
      <c r="AF58" s="171">
        <f t="shared" si="9"/>
        <v>0</v>
      </c>
      <c r="AG58" s="136">
        <f t="shared" si="10"/>
        <v>0</v>
      </c>
      <c r="AH58" s="171">
        <f t="shared" si="11"/>
        <v>0</v>
      </c>
      <c r="AJ58" s="175">
        <v>2032</v>
      </c>
      <c r="AK58" s="196">
        <f>HLOOKUP($S58,CapX!$A$11:$AP$14,3,FALSE)</f>
        <v>12579304.722417928</v>
      </c>
      <c r="AL58" s="171">
        <f>IF($L$14="",$AK58,IF($L$14&gt;$AJ58,$AK58,HLOOKUP($AJ58-$L$14,CapX!$A$18:$AP$26,$H$24,FALSE)*$AK58))</f>
        <v>12579304.722417928</v>
      </c>
      <c r="AM58" s="171">
        <f>IF($L$15="",$AK58,IF($L$15&gt;$AJ58,$AK58,HLOOKUP($AJ58-$L$15,CapX!$A$18:$AP$26,$H$24,FALSE)*$AK58))</f>
        <v>12579304.722417928</v>
      </c>
      <c r="AN58" s="171">
        <f>IF($L$16="",$AK58,IF($L$16&gt;$AJ58,$AK58,HLOOKUP($AJ58-$L$16,CapX!$A$18:$AP$26,$H$24,FALSE)*$AK58))</f>
        <v>12579304.722417928</v>
      </c>
      <c r="AO58" s="136">
        <f>IF($L$17="",$AK58,IF($L$17&gt;$AJ58,$AK58,HLOOKUP($AJ58-$L$17,CapX!$A$18:$AP$26,$H$24,FALSE)*$AK58))</f>
        <v>12579304.722417928</v>
      </c>
      <c r="AP58" s="171">
        <f>IF($L$18="",$AK58,IF($L$18&gt;$AJ58,$AK58,HLOOKUP($AJ58-$L$18,CapX!$A$18:$AP$26,$H$24,FALSE)*$AK58))</f>
        <v>12579304.722417928</v>
      </c>
      <c r="AQ58" s="171">
        <f>IF($L$19="",$AK58,IF($L$19&gt;$AJ58,$AK58,HLOOKUP($AJ58-$L$19,CapX!$A$18:$AP$26,$H$24,FALSE)*$AK58))</f>
        <v>12579304.722417928</v>
      </c>
      <c r="AS58" s="175">
        <v>2032</v>
      </c>
      <c r="AT58" s="196">
        <f t="shared" si="12"/>
        <v>0</v>
      </c>
      <c r="AU58" s="171">
        <f t="shared" si="13"/>
        <v>0</v>
      </c>
      <c r="AV58" s="171">
        <f t="shared" si="14"/>
        <v>0</v>
      </c>
      <c r="AW58" s="171">
        <f t="shared" si="15"/>
        <v>0</v>
      </c>
      <c r="AX58" s="136">
        <f t="shared" si="16"/>
        <v>0</v>
      </c>
      <c r="AY58" s="171">
        <f t="shared" si="17"/>
        <v>0</v>
      </c>
      <c r="BA58" s="202"/>
      <c r="BB58" s="138"/>
      <c r="BC58" s="138"/>
      <c r="BD58" s="138"/>
      <c r="BE58" s="138"/>
      <c r="BF58" s="138"/>
      <c r="BG58" s="138"/>
      <c r="BI58" s="202"/>
      <c r="BJ58" s="138"/>
      <c r="BK58" s="138"/>
      <c r="BL58" s="138"/>
      <c r="BM58" s="138"/>
      <c r="BN58" s="138"/>
      <c r="BO58" s="138"/>
    </row>
    <row r="59" spans="1:67">
      <c r="A59" s="162"/>
      <c r="B59" s="162"/>
      <c r="C59" s="162"/>
      <c r="D59" s="162"/>
      <c r="E59" s="162"/>
      <c r="F59" s="162"/>
      <c r="G59" s="162"/>
      <c r="H59" s="175">
        <v>2033</v>
      </c>
      <c r="I59" s="171">
        <f t="shared" si="18"/>
        <v>0</v>
      </c>
      <c r="J59" s="171">
        <f t="shared" si="5"/>
        <v>0</v>
      </c>
      <c r="K59" s="171">
        <f t="shared" si="5"/>
        <v>0</v>
      </c>
      <c r="L59" s="171">
        <f t="shared" si="5"/>
        <v>0</v>
      </c>
      <c r="M59" s="171">
        <f t="shared" si="5"/>
        <v>0</v>
      </c>
      <c r="N59" s="171">
        <f t="shared" si="5"/>
        <v>0</v>
      </c>
      <c r="O59" s="162"/>
      <c r="P59" s="162"/>
      <c r="Q59" s="162"/>
      <c r="R59" s="162"/>
      <c r="S59" s="175">
        <v>2033</v>
      </c>
      <c r="T59" s="196">
        <f>HLOOKUP($S59,CapX!$A$11:$AP$14,2,FALSE)</f>
        <v>12456851.998365872</v>
      </c>
      <c r="U59" s="196">
        <f>IF($K$14="",$T59,IF($K$14&gt;$S59,$T59,HLOOKUP($S59-$K$14,CapX!$A$18:$AP$26,$H$24,FALSE)*$T59))</f>
        <v>12456851.998365872</v>
      </c>
      <c r="V59" s="171">
        <f>IF($K$15="",$T59,IF($K$15&gt;$S59,$T59,HLOOKUP($S59-$K$15,CapX!$A$18:$AP$26,$H$24,FALSE)*$T59))</f>
        <v>12456851.998365872</v>
      </c>
      <c r="W59" s="171">
        <f>IF($K$16="",$T59,IF($K$16&gt;$S59,$T59,HLOOKUP($S59-$K$16,CapX!$A$18:$AP$26,$H$24,FALSE)*$T59))</f>
        <v>12456851.998365872</v>
      </c>
      <c r="X59" s="171">
        <f>IF($K$17="",$T59,IF($K$17&gt;$S59,$T59,HLOOKUP($S59-$K$17,CapX!$A$18:$AP$26,$H$24,FALSE)*$T59))</f>
        <v>12456851.998365872</v>
      </c>
      <c r="Y59" s="171">
        <f>IF($K$18="",$T59,IF($K$18&gt;$S59,$T59,HLOOKUP($S59-$K$18,CapX!$A$18:$AP$26,$H$24,FALSE)*$T59))</f>
        <v>12456851.998365872</v>
      </c>
      <c r="Z59" s="171">
        <f>IF($K$19="",$T59,IF($K$19&gt;$S59,$T59,HLOOKUP($S59-$K$19,CapX!$A$18:$AP$26,$H$24,FALSE)*$T59))</f>
        <v>12456851.998365872</v>
      </c>
      <c r="AB59" s="175">
        <v>2033</v>
      </c>
      <c r="AC59" s="196">
        <f t="shared" si="6"/>
        <v>0</v>
      </c>
      <c r="AD59" s="171">
        <f t="shared" si="7"/>
        <v>0</v>
      </c>
      <c r="AE59" s="171">
        <f t="shared" si="8"/>
        <v>0</v>
      </c>
      <c r="AF59" s="171">
        <f t="shared" si="9"/>
        <v>0</v>
      </c>
      <c r="AG59" s="136">
        <f t="shared" si="10"/>
        <v>0</v>
      </c>
      <c r="AH59" s="171">
        <f t="shared" si="11"/>
        <v>0</v>
      </c>
      <c r="AJ59" s="175">
        <v>2033</v>
      </c>
      <c r="AK59" s="196">
        <f>HLOOKUP($S59,CapX!$A$11:$AP$14,3,FALSE)</f>
        <v>4841545.0479918476</v>
      </c>
      <c r="AL59" s="171">
        <f>IF($L$14="",$AK59,IF($L$14&gt;$AJ59,$AK59,HLOOKUP($AJ59-$L$14,CapX!$A$18:$AP$26,$H$24,FALSE)*$AK59))</f>
        <v>4841545.0479918476</v>
      </c>
      <c r="AM59" s="171">
        <f>IF($L$15="",$AK59,IF($L$15&gt;$AJ59,$AK59,HLOOKUP($AJ59-$L$15,CapX!$A$18:$AP$26,$H$24,FALSE)*$AK59))</f>
        <v>4841545.0479918476</v>
      </c>
      <c r="AN59" s="171">
        <f>IF($L$16="",$AK59,IF($L$16&gt;$AJ59,$AK59,HLOOKUP($AJ59-$L$16,CapX!$A$18:$AP$26,$H$24,FALSE)*$AK59))</f>
        <v>4841545.0479918476</v>
      </c>
      <c r="AO59" s="136">
        <f>IF($L$17="",$AK59,IF($L$17&gt;$AJ59,$AK59,HLOOKUP($AJ59-$L$17,CapX!$A$18:$AP$26,$H$24,FALSE)*$AK59))</f>
        <v>4841545.0479918476</v>
      </c>
      <c r="AP59" s="171">
        <f>IF($L$18="",$AK59,IF($L$18&gt;$AJ59,$AK59,HLOOKUP($AJ59-$L$18,CapX!$A$18:$AP$26,$H$24,FALSE)*$AK59))</f>
        <v>4841545.0479918476</v>
      </c>
      <c r="AQ59" s="171">
        <f>IF($L$19="",$AK59,IF($L$19&gt;$AJ59,$AK59,HLOOKUP($AJ59-$L$19,CapX!$A$18:$AP$26,$H$24,FALSE)*$AK59))</f>
        <v>4841545.0479918476</v>
      </c>
      <c r="AS59" s="175">
        <v>2033</v>
      </c>
      <c r="AT59" s="196">
        <f t="shared" si="12"/>
        <v>0</v>
      </c>
      <c r="AU59" s="171">
        <f t="shared" si="13"/>
        <v>0</v>
      </c>
      <c r="AV59" s="171">
        <f t="shared" si="14"/>
        <v>0</v>
      </c>
      <c r="AW59" s="171">
        <f t="shared" si="15"/>
        <v>0</v>
      </c>
      <c r="AX59" s="136">
        <f t="shared" si="16"/>
        <v>0</v>
      </c>
      <c r="AY59" s="171">
        <f t="shared" si="17"/>
        <v>0</v>
      </c>
      <c r="BA59" s="202"/>
      <c r="BB59" s="138"/>
      <c r="BC59" s="138"/>
      <c r="BD59" s="138"/>
      <c r="BE59" s="138"/>
      <c r="BF59" s="138"/>
      <c r="BG59" s="138"/>
      <c r="BI59" s="202"/>
      <c r="BJ59" s="138"/>
      <c r="BK59" s="138"/>
      <c r="BL59" s="138"/>
      <c r="BM59" s="138"/>
      <c r="BN59" s="138"/>
      <c r="BO59" s="138"/>
    </row>
    <row r="60" spans="1:67">
      <c r="A60" s="162"/>
      <c r="B60" s="162"/>
      <c r="C60" s="162"/>
      <c r="D60" s="162"/>
      <c r="E60" s="162"/>
      <c r="F60" s="162"/>
      <c r="G60" s="162"/>
      <c r="H60" s="175">
        <v>2034</v>
      </c>
      <c r="I60" s="171">
        <f t="shared" si="18"/>
        <v>0</v>
      </c>
      <c r="J60" s="171">
        <f t="shared" si="5"/>
        <v>0</v>
      </c>
      <c r="K60" s="171">
        <f t="shared" si="5"/>
        <v>0</v>
      </c>
      <c r="L60" s="171">
        <f t="shared" si="5"/>
        <v>0</v>
      </c>
      <c r="M60" s="171">
        <f t="shared" si="5"/>
        <v>0</v>
      </c>
      <c r="N60" s="171">
        <f t="shared" si="5"/>
        <v>0</v>
      </c>
      <c r="O60" s="162"/>
      <c r="P60" s="162"/>
      <c r="Q60" s="162"/>
      <c r="R60" s="162"/>
      <c r="S60" s="175">
        <v>2034</v>
      </c>
      <c r="T60" s="196">
        <f>HLOOKUP($S60,CapX!$A$11:$AP$14,2,FALSE)</f>
        <v>4727733.3194208285</v>
      </c>
      <c r="U60" s="196">
        <f>IF($K$14="",$T60,IF($K$14&gt;$S60,$T60,HLOOKUP($S60-$K$14,CapX!$A$18:$AP$26,$H$24,FALSE)*$T60))</f>
        <v>4727733.3194208285</v>
      </c>
      <c r="V60" s="171">
        <f>IF($K$15="",$T60,IF($K$15&gt;$S60,$T60,HLOOKUP($S60-$K$15,CapX!$A$18:$AP$26,$H$24,FALSE)*$T60))</f>
        <v>4727733.3194208285</v>
      </c>
      <c r="W60" s="171">
        <f>IF($K$16="",$T60,IF($K$16&gt;$S60,$T60,HLOOKUP($S60-$K$16,CapX!$A$18:$AP$26,$H$24,FALSE)*$T60))</f>
        <v>4727733.3194208285</v>
      </c>
      <c r="X60" s="171">
        <f>IF($K$17="",$T60,IF($K$17&gt;$S60,$T60,HLOOKUP($S60-$K$17,CapX!$A$18:$AP$26,$H$24,FALSE)*$T60))</f>
        <v>4727733.3194208285</v>
      </c>
      <c r="Y60" s="171">
        <f>IF($K$18="",$T60,IF($K$18&gt;$S60,$T60,HLOOKUP($S60-$K$18,CapX!$A$18:$AP$26,$H$24,FALSE)*$T60))</f>
        <v>4727733.3194208285</v>
      </c>
      <c r="Z60" s="171">
        <f>IF($K$19="",$T60,IF($K$19&gt;$S60,$T60,HLOOKUP($S60-$K$19,CapX!$A$18:$AP$26,$H$24,FALSE)*$T60))</f>
        <v>4727733.3194208285</v>
      </c>
      <c r="AB60" s="175">
        <v>2034</v>
      </c>
      <c r="AC60" s="196">
        <f t="shared" si="6"/>
        <v>0</v>
      </c>
      <c r="AD60" s="171">
        <f t="shared" si="7"/>
        <v>0</v>
      </c>
      <c r="AE60" s="171">
        <f t="shared" si="8"/>
        <v>0</v>
      </c>
      <c r="AF60" s="171">
        <f t="shared" si="9"/>
        <v>0</v>
      </c>
      <c r="AG60" s="136">
        <f t="shared" si="10"/>
        <v>0</v>
      </c>
      <c r="AH60" s="171">
        <f t="shared" si="11"/>
        <v>0</v>
      </c>
      <c r="AJ60" s="175">
        <v>2034</v>
      </c>
      <c r="AK60" s="196">
        <f>HLOOKUP($S60,CapX!$A$11:$AP$14,3,FALSE)</f>
        <v>8148535.5710096592</v>
      </c>
      <c r="AL60" s="171">
        <f>IF($L$14="",$AK60,IF($L$14&gt;$AJ60,$AK60,HLOOKUP($AJ60-$L$14,CapX!$A$18:$AP$26,$H$24,FALSE)*$AK60))</f>
        <v>8148535.5710096592</v>
      </c>
      <c r="AM60" s="171">
        <f>IF($L$15="",$AK60,IF($L$15&gt;$AJ60,$AK60,HLOOKUP($AJ60-$L$15,CapX!$A$18:$AP$26,$H$24,FALSE)*$AK60))</f>
        <v>8148535.5710096592</v>
      </c>
      <c r="AN60" s="171">
        <f>IF($L$16="",$AK60,IF($L$16&gt;$AJ60,$AK60,HLOOKUP($AJ60-$L$16,CapX!$A$18:$AP$26,$H$24,FALSE)*$AK60))</f>
        <v>8148535.5710096592</v>
      </c>
      <c r="AO60" s="136">
        <f>IF($L$17="",$AK60,IF($L$17&gt;$AJ60,$AK60,HLOOKUP($AJ60-$L$17,CapX!$A$18:$AP$26,$H$24,FALSE)*$AK60))</f>
        <v>8148535.5710096592</v>
      </c>
      <c r="AP60" s="171">
        <f>IF($L$18="",$AK60,IF($L$18&gt;$AJ60,$AK60,HLOOKUP($AJ60-$L$18,CapX!$A$18:$AP$26,$H$24,FALSE)*$AK60))</f>
        <v>8148535.5710096592</v>
      </c>
      <c r="AQ60" s="171">
        <f>IF($L$19="",$AK60,IF($L$19&gt;$AJ60,$AK60,HLOOKUP($AJ60-$L$19,CapX!$A$18:$AP$26,$H$24,FALSE)*$AK60))</f>
        <v>8148535.5710096592</v>
      </c>
      <c r="AS60" s="175">
        <v>2034</v>
      </c>
      <c r="AT60" s="196">
        <f t="shared" si="12"/>
        <v>0</v>
      </c>
      <c r="AU60" s="171">
        <f t="shared" si="13"/>
        <v>0</v>
      </c>
      <c r="AV60" s="171">
        <f t="shared" si="14"/>
        <v>0</v>
      </c>
      <c r="AW60" s="171">
        <f t="shared" si="15"/>
        <v>0</v>
      </c>
      <c r="AX60" s="136">
        <f t="shared" si="16"/>
        <v>0</v>
      </c>
      <c r="AY60" s="171">
        <f t="shared" si="17"/>
        <v>0</v>
      </c>
      <c r="BA60" s="202"/>
      <c r="BB60" s="138"/>
      <c r="BC60" s="138"/>
      <c r="BD60" s="138"/>
      <c r="BE60" s="138"/>
      <c r="BF60" s="138"/>
      <c r="BG60" s="138"/>
      <c r="BI60" s="202"/>
      <c r="BJ60" s="138"/>
      <c r="BK60" s="138"/>
      <c r="BL60" s="138"/>
      <c r="BM60" s="138"/>
      <c r="BN60" s="138"/>
      <c r="BO60" s="138"/>
    </row>
    <row r="61" spans="1:67">
      <c r="A61" s="162"/>
      <c r="B61" s="162"/>
      <c r="C61" s="162"/>
      <c r="D61" s="162"/>
      <c r="E61" s="162"/>
      <c r="F61" s="162"/>
      <c r="G61" s="162"/>
      <c r="H61" s="175">
        <v>2035</v>
      </c>
      <c r="I61" s="171">
        <f t="shared" si="18"/>
        <v>0</v>
      </c>
      <c r="J61" s="171">
        <f t="shared" si="5"/>
        <v>0</v>
      </c>
      <c r="K61" s="171">
        <f t="shared" si="5"/>
        <v>0</v>
      </c>
      <c r="L61" s="171">
        <f t="shared" si="5"/>
        <v>0</v>
      </c>
      <c r="M61" s="171">
        <f t="shared" si="5"/>
        <v>0</v>
      </c>
      <c r="N61" s="171">
        <f t="shared" si="5"/>
        <v>0</v>
      </c>
      <c r="O61" s="162"/>
      <c r="P61" s="162"/>
      <c r="Q61" s="162"/>
      <c r="R61" s="162"/>
      <c r="S61" s="175">
        <v>2035</v>
      </c>
      <c r="T61" s="196">
        <f>HLOOKUP($S61,CapX!$A$11:$AP$14,2,FALSE)</f>
        <v>7664058.4521316346</v>
      </c>
      <c r="U61" s="196">
        <f>IF($K$14="",$T61,IF($K$14&gt;$S61,$T61,HLOOKUP($S61-$K$14,CapX!$A$18:$AP$26,$H$24,FALSE)*$T61))</f>
        <v>7664058.4521316346</v>
      </c>
      <c r="V61" s="171">
        <f>IF($K$15="",$T61,IF($K$15&gt;$S61,$T61,HLOOKUP($S61-$K$15,CapX!$A$18:$AP$26,$H$24,FALSE)*$T61))</f>
        <v>7664058.4521316346</v>
      </c>
      <c r="W61" s="171">
        <f>IF($K$16="",$T61,IF($K$16&gt;$S61,$T61,HLOOKUP($S61-$K$16,CapX!$A$18:$AP$26,$H$24,FALSE)*$T61))</f>
        <v>7664058.4521316346</v>
      </c>
      <c r="X61" s="171">
        <f>IF($K$17="",$T61,IF($K$17&gt;$S61,$T61,HLOOKUP($S61-$K$17,CapX!$A$18:$AP$26,$H$24,FALSE)*$T61))</f>
        <v>7664058.4521316346</v>
      </c>
      <c r="Y61" s="171">
        <f>IF($K$18="",$T61,IF($K$18&gt;$S61,$T61,HLOOKUP($S61-$K$18,CapX!$A$18:$AP$26,$H$24,FALSE)*$T61))</f>
        <v>7664058.4521316346</v>
      </c>
      <c r="Z61" s="171">
        <f>IF($K$19="",$T61,IF($K$19&gt;$S61,$T61,HLOOKUP($S61-$K$19,CapX!$A$18:$AP$26,$H$24,FALSE)*$T61))</f>
        <v>7664058.4521316346</v>
      </c>
      <c r="AB61" s="175">
        <v>2035</v>
      </c>
      <c r="AC61" s="196">
        <f t="shared" si="6"/>
        <v>0</v>
      </c>
      <c r="AD61" s="171">
        <f t="shared" si="7"/>
        <v>0</v>
      </c>
      <c r="AE61" s="171">
        <f t="shared" si="8"/>
        <v>0</v>
      </c>
      <c r="AF61" s="171">
        <f t="shared" si="9"/>
        <v>0</v>
      </c>
      <c r="AG61" s="136">
        <f t="shared" si="10"/>
        <v>0</v>
      </c>
      <c r="AH61" s="171">
        <f t="shared" si="11"/>
        <v>0</v>
      </c>
      <c r="AJ61" s="175">
        <v>2035</v>
      </c>
      <c r="AK61" s="196">
        <f>HLOOKUP($S61,CapX!$A$11:$AP$14,3,FALSE)</f>
        <v>13087508.633203615</v>
      </c>
      <c r="AL61" s="171">
        <f>IF($L$14="",$AK61,IF($L$14&gt;$AJ61,$AK61,HLOOKUP($AJ61-$L$14,CapX!$A$18:$AP$26,$H$24,FALSE)*$AK61))</f>
        <v>13087508.633203615</v>
      </c>
      <c r="AM61" s="171">
        <f>IF($L$15="",$AK61,IF($L$15&gt;$AJ61,$AK61,HLOOKUP($AJ61-$L$15,CapX!$A$18:$AP$26,$H$24,FALSE)*$AK61))</f>
        <v>13087508.633203615</v>
      </c>
      <c r="AN61" s="171">
        <f>IF($L$16="",$AK61,IF($L$16&gt;$AJ61,$AK61,HLOOKUP($AJ61-$L$16,CapX!$A$18:$AP$26,$H$24,FALSE)*$AK61))</f>
        <v>13087508.633203615</v>
      </c>
      <c r="AO61" s="136">
        <f>IF($L$17="",$AK61,IF($L$17&gt;$AJ61,$AK61,HLOOKUP($AJ61-$L$17,CapX!$A$18:$AP$26,$H$24,FALSE)*$AK61))</f>
        <v>13087508.633203615</v>
      </c>
      <c r="AP61" s="171">
        <f>IF($L$18="",$AK61,IF($L$18&gt;$AJ61,$AK61,HLOOKUP($AJ61-$L$18,CapX!$A$18:$AP$26,$H$24,FALSE)*$AK61))</f>
        <v>13087508.633203615</v>
      </c>
      <c r="AQ61" s="171">
        <f>IF($L$19="",$AK61,IF($L$19&gt;$AJ61,$AK61,HLOOKUP($AJ61-$L$19,CapX!$A$18:$AP$26,$H$24,FALSE)*$AK61))</f>
        <v>13087508.633203615</v>
      </c>
      <c r="AS61" s="175">
        <v>2035</v>
      </c>
      <c r="AT61" s="196">
        <f t="shared" si="12"/>
        <v>0</v>
      </c>
      <c r="AU61" s="171">
        <f t="shared" si="13"/>
        <v>0</v>
      </c>
      <c r="AV61" s="171">
        <f t="shared" si="14"/>
        <v>0</v>
      </c>
      <c r="AW61" s="171">
        <f t="shared" si="15"/>
        <v>0</v>
      </c>
      <c r="AX61" s="136">
        <f t="shared" si="16"/>
        <v>0</v>
      </c>
      <c r="AY61" s="171">
        <f t="shared" si="17"/>
        <v>0</v>
      </c>
      <c r="BA61" s="202"/>
      <c r="BB61" s="138"/>
      <c r="BC61" s="138"/>
      <c r="BD61" s="138"/>
      <c r="BE61" s="138"/>
      <c r="BF61" s="138"/>
      <c r="BG61" s="138"/>
      <c r="BI61" s="202"/>
      <c r="BJ61" s="138"/>
      <c r="BK61" s="138"/>
      <c r="BL61" s="138"/>
      <c r="BM61" s="138"/>
      <c r="BN61" s="138"/>
      <c r="BO61" s="138"/>
    </row>
    <row r="62" spans="1:67">
      <c r="A62" s="162"/>
      <c r="B62" s="162"/>
      <c r="C62" s="162"/>
      <c r="D62" s="162"/>
      <c r="E62" s="162"/>
      <c r="F62" s="162"/>
      <c r="G62" s="162"/>
      <c r="H62" s="175">
        <v>2036</v>
      </c>
      <c r="I62" s="171">
        <f t="shared" si="18"/>
        <v>0</v>
      </c>
      <c r="J62" s="171">
        <f t="shared" si="5"/>
        <v>0</v>
      </c>
      <c r="K62" s="171">
        <f t="shared" si="5"/>
        <v>0</v>
      </c>
      <c r="L62" s="171">
        <f t="shared" si="5"/>
        <v>0</v>
      </c>
      <c r="M62" s="171">
        <f t="shared" si="5"/>
        <v>0</v>
      </c>
      <c r="N62" s="171">
        <f t="shared" si="5"/>
        <v>0</v>
      </c>
      <c r="O62" s="162"/>
      <c r="P62" s="162"/>
      <c r="Q62" s="162"/>
      <c r="R62" s="162"/>
      <c r="S62" s="175">
        <v>2036</v>
      </c>
      <c r="T62" s="196">
        <f>HLOOKUP($S62,CapX!$A$11:$AP$14,2,FALSE)</f>
        <v>12960108.819099851</v>
      </c>
      <c r="U62" s="196">
        <f>IF($K$14="",$T62,IF($K$14&gt;$S62,$T62,HLOOKUP($S62-$K$14,CapX!$A$18:$AP$26,$H$24,FALSE)*$T62))</f>
        <v>12960108.819099851</v>
      </c>
      <c r="V62" s="171">
        <f>IF($K$15="",$T62,IF($K$15&gt;$S62,$T62,HLOOKUP($S62-$K$15,CapX!$A$18:$AP$26,$H$24,FALSE)*$T62))</f>
        <v>12960108.819099851</v>
      </c>
      <c r="W62" s="171">
        <f>IF($K$16="",$T62,IF($K$16&gt;$S62,$T62,HLOOKUP($S62-$K$16,CapX!$A$18:$AP$26,$H$24,FALSE)*$T62))</f>
        <v>12960108.819099851</v>
      </c>
      <c r="X62" s="171">
        <f>IF($K$17="",$T62,IF($K$17&gt;$S62,$T62,HLOOKUP($S62-$K$17,CapX!$A$18:$AP$26,$H$24,FALSE)*$T62))</f>
        <v>12960108.819099851</v>
      </c>
      <c r="Y62" s="171">
        <f>IF($K$18="",$T62,IF($K$18&gt;$S62,$T62,HLOOKUP($S62-$K$18,CapX!$A$18:$AP$26,$H$24,FALSE)*$T62))</f>
        <v>12960108.819099851</v>
      </c>
      <c r="Z62" s="171">
        <f>IF($K$19="",$T62,IF($K$19&gt;$S62,$T62,HLOOKUP($S62-$K$19,CapX!$A$18:$AP$26,$H$24,FALSE)*$T62))</f>
        <v>12960108.819099851</v>
      </c>
      <c r="AB62" s="175">
        <v>2036</v>
      </c>
      <c r="AC62" s="196">
        <f t="shared" si="6"/>
        <v>0</v>
      </c>
      <c r="AD62" s="171">
        <f t="shared" si="7"/>
        <v>0</v>
      </c>
      <c r="AE62" s="171">
        <f t="shared" si="8"/>
        <v>0</v>
      </c>
      <c r="AF62" s="171">
        <f t="shared" si="9"/>
        <v>0</v>
      </c>
      <c r="AG62" s="136">
        <f t="shared" si="10"/>
        <v>0</v>
      </c>
      <c r="AH62" s="171">
        <f t="shared" si="11"/>
        <v>0</v>
      </c>
      <c r="AJ62" s="175">
        <v>2036</v>
      </c>
      <c r="AK62" s="196">
        <f>HLOOKUP($S62,CapX!$A$11:$AP$14,3,FALSE)</f>
        <v>5037143.4679307193</v>
      </c>
      <c r="AL62" s="171">
        <f>IF($L$14="",$AK62,IF($L$14&gt;$AJ62,$AK62,HLOOKUP($AJ62-$L$14,CapX!$A$18:$AP$26,$H$24,FALSE)*$AK62))</f>
        <v>5037143.4679307193</v>
      </c>
      <c r="AM62" s="171">
        <f>IF($L$15="",$AK62,IF($L$15&gt;$AJ62,$AK62,HLOOKUP($AJ62-$L$15,CapX!$A$18:$AP$26,$H$24,FALSE)*$AK62))</f>
        <v>5037143.4679307193</v>
      </c>
      <c r="AN62" s="171">
        <f>IF($L$16="",$AK62,IF($L$16&gt;$AJ62,$AK62,HLOOKUP($AJ62-$L$16,CapX!$A$18:$AP$26,$H$24,FALSE)*$AK62))</f>
        <v>5037143.4679307193</v>
      </c>
      <c r="AO62" s="136">
        <f>IF($L$17="",$AK62,IF($L$17&gt;$AJ62,$AK62,HLOOKUP($AJ62-$L$17,CapX!$A$18:$AP$26,$H$24,FALSE)*$AK62))</f>
        <v>5037143.4679307193</v>
      </c>
      <c r="AP62" s="171">
        <f>IF($L$18="",$AK62,IF($L$18&gt;$AJ62,$AK62,HLOOKUP($AJ62-$L$18,CapX!$A$18:$AP$26,$H$24,FALSE)*$AK62))</f>
        <v>5037143.4679307193</v>
      </c>
      <c r="AQ62" s="171">
        <f>IF($L$19="",$AK62,IF($L$19&gt;$AJ62,$AK62,HLOOKUP($AJ62-$L$19,CapX!$A$18:$AP$26,$H$24,FALSE)*$AK62))</f>
        <v>5037143.4679307193</v>
      </c>
      <c r="AS62" s="175">
        <v>2036</v>
      </c>
      <c r="AT62" s="196">
        <f t="shared" si="12"/>
        <v>0</v>
      </c>
      <c r="AU62" s="171">
        <f t="shared" si="13"/>
        <v>0</v>
      </c>
      <c r="AV62" s="171">
        <f t="shared" si="14"/>
        <v>0</v>
      </c>
      <c r="AW62" s="171">
        <f t="shared" si="15"/>
        <v>0</v>
      </c>
      <c r="AX62" s="136">
        <f t="shared" si="16"/>
        <v>0</v>
      </c>
      <c r="AY62" s="171">
        <f t="shared" si="17"/>
        <v>0</v>
      </c>
      <c r="BA62" s="202"/>
      <c r="BB62" s="138"/>
      <c r="BC62" s="138"/>
      <c r="BD62" s="138"/>
      <c r="BE62" s="138"/>
      <c r="BF62" s="138"/>
      <c r="BG62" s="138"/>
      <c r="BI62" s="202"/>
      <c r="BJ62" s="138"/>
      <c r="BK62" s="138"/>
      <c r="BL62" s="138"/>
      <c r="BM62" s="138"/>
      <c r="BN62" s="138"/>
      <c r="BO62" s="138"/>
    </row>
    <row r="63" spans="1:67">
      <c r="A63" s="162"/>
      <c r="B63" s="162"/>
      <c r="C63" s="162"/>
      <c r="D63" s="162"/>
      <c r="E63" s="162"/>
      <c r="F63" s="162"/>
      <c r="G63" s="162"/>
      <c r="H63" s="175">
        <v>2037</v>
      </c>
      <c r="I63" s="171">
        <f t="shared" si="18"/>
        <v>0</v>
      </c>
      <c r="J63" s="171">
        <f t="shared" si="5"/>
        <v>0</v>
      </c>
      <c r="K63" s="171">
        <f t="shared" si="5"/>
        <v>0</v>
      </c>
      <c r="L63" s="171">
        <f t="shared" si="5"/>
        <v>0</v>
      </c>
      <c r="M63" s="171">
        <f t="shared" si="5"/>
        <v>0</v>
      </c>
      <c r="N63" s="171">
        <f t="shared" si="5"/>
        <v>0</v>
      </c>
      <c r="O63" s="162"/>
      <c r="P63" s="162"/>
      <c r="Q63" s="162"/>
      <c r="R63" s="162"/>
      <c r="S63" s="175">
        <v>2037</v>
      </c>
      <c r="T63" s="196">
        <f>HLOOKUP($S63,CapX!$A$11:$AP$14,2,FALSE)</f>
        <v>4918733.74552543</v>
      </c>
      <c r="U63" s="196">
        <f>IF($K$14="",$T63,IF($K$14&gt;$S63,$T63,HLOOKUP($S63-$K$14,CapX!$A$18:$AP$26,$H$24,FALSE)*$T63))</f>
        <v>4918733.74552543</v>
      </c>
      <c r="V63" s="171">
        <f>IF($K$15="",$T63,IF($K$15&gt;$S63,$T63,HLOOKUP($S63-$K$15,CapX!$A$18:$AP$26,$H$24,FALSE)*$T63))</f>
        <v>4918733.74552543</v>
      </c>
      <c r="W63" s="171">
        <f>IF($K$16="",$T63,IF($K$16&gt;$S63,$T63,HLOOKUP($S63-$K$16,CapX!$A$18:$AP$26,$H$24,FALSE)*$T63))</f>
        <v>4918733.74552543</v>
      </c>
      <c r="X63" s="171">
        <f>IF($K$17="",$T63,IF($K$17&gt;$S63,$T63,HLOOKUP($S63-$K$17,CapX!$A$18:$AP$26,$H$24,FALSE)*$T63))</f>
        <v>4918733.74552543</v>
      </c>
      <c r="Y63" s="171">
        <f>IF($K$18="",$T63,IF($K$18&gt;$S63,$T63,HLOOKUP($S63-$K$18,CapX!$A$18:$AP$26,$H$24,FALSE)*$T63))</f>
        <v>4918733.74552543</v>
      </c>
      <c r="Z63" s="171">
        <f>IF($K$19="",$T63,IF($K$19&gt;$S63,$T63,HLOOKUP($S63-$K$19,CapX!$A$18:$AP$26,$H$24,FALSE)*$T63))</f>
        <v>4918733.74552543</v>
      </c>
      <c r="AB63" s="175">
        <v>2037</v>
      </c>
      <c r="AC63" s="196">
        <f t="shared" si="6"/>
        <v>0</v>
      </c>
      <c r="AD63" s="171">
        <f t="shared" si="7"/>
        <v>0</v>
      </c>
      <c r="AE63" s="171">
        <f t="shared" si="8"/>
        <v>0</v>
      </c>
      <c r="AF63" s="171">
        <f t="shared" si="9"/>
        <v>0</v>
      </c>
      <c r="AG63" s="136">
        <f t="shared" si="10"/>
        <v>0</v>
      </c>
      <c r="AH63" s="171">
        <f t="shared" si="11"/>
        <v>0</v>
      </c>
      <c r="AJ63" s="175">
        <v>2037</v>
      </c>
      <c r="AK63" s="196">
        <f>HLOOKUP($S63,CapX!$A$11:$AP$14,3,FALSE)</f>
        <v>8477736.4080784488</v>
      </c>
      <c r="AL63" s="171">
        <f>IF($L$14="",$AK63,IF($L$14&gt;$AJ63,$AK63,HLOOKUP($AJ63-$L$14,CapX!$A$18:$AP$26,$H$24,FALSE)*$AK63))</f>
        <v>8477736.4080784488</v>
      </c>
      <c r="AM63" s="171">
        <f>IF($L$15="",$AK63,IF($L$15&gt;$AJ63,$AK63,HLOOKUP($AJ63-$L$15,CapX!$A$18:$AP$26,$H$24,FALSE)*$AK63))</f>
        <v>8477736.4080784488</v>
      </c>
      <c r="AN63" s="171">
        <f>IF($L$16="",$AK63,IF($L$16&gt;$AJ63,$AK63,HLOOKUP($AJ63-$L$16,CapX!$A$18:$AP$26,$H$24,FALSE)*$AK63))</f>
        <v>8477736.4080784488</v>
      </c>
      <c r="AO63" s="136">
        <f>IF($L$17="",$AK63,IF($L$17&gt;$AJ63,$AK63,HLOOKUP($AJ63-$L$17,CapX!$A$18:$AP$26,$H$24,FALSE)*$AK63))</f>
        <v>8477736.4080784488</v>
      </c>
      <c r="AP63" s="171">
        <f>IF($L$18="",$AK63,IF($L$18&gt;$AJ63,$AK63,HLOOKUP($AJ63-$L$18,CapX!$A$18:$AP$26,$H$24,FALSE)*$AK63))</f>
        <v>8477736.4080784488</v>
      </c>
      <c r="AQ63" s="171">
        <f>IF($L$19="",$AK63,IF($L$19&gt;$AJ63,$AK63,HLOOKUP($AJ63-$L$19,CapX!$A$18:$AP$26,$H$24,FALSE)*$AK63))</f>
        <v>8477736.4080784488</v>
      </c>
      <c r="AS63" s="175">
        <v>2037</v>
      </c>
      <c r="AT63" s="196">
        <f t="shared" si="12"/>
        <v>0</v>
      </c>
      <c r="AU63" s="171">
        <f t="shared" si="13"/>
        <v>0</v>
      </c>
      <c r="AV63" s="171">
        <f t="shared" si="14"/>
        <v>0</v>
      </c>
      <c r="AW63" s="171">
        <f t="shared" si="15"/>
        <v>0</v>
      </c>
      <c r="AX63" s="136">
        <f t="shared" si="16"/>
        <v>0</v>
      </c>
      <c r="AY63" s="171">
        <f t="shared" si="17"/>
        <v>0</v>
      </c>
      <c r="BA63" s="202"/>
      <c r="BB63" s="138"/>
      <c r="BC63" s="138"/>
      <c r="BD63" s="138"/>
      <c r="BE63" s="138"/>
      <c r="BF63" s="138"/>
      <c r="BG63" s="138"/>
      <c r="BI63" s="202"/>
      <c r="BJ63" s="138"/>
      <c r="BK63" s="138"/>
      <c r="BL63" s="138"/>
      <c r="BM63" s="138"/>
      <c r="BN63" s="138"/>
      <c r="BO63" s="138"/>
    </row>
    <row r="64" spans="1:67">
      <c r="A64" s="162"/>
      <c r="B64" s="162"/>
      <c r="C64" s="162"/>
      <c r="D64" s="162"/>
      <c r="E64" s="162"/>
      <c r="F64" s="162"/>
      <c r="G64" s="162"/>
      <c r="H64" s="175">
        <v>2038</v>
      </c>
      <c r="I64" s="171">
        <f t="shared" si="18"/>
        <v>0</v>
      </c>
      <c r="J64" s="171">
        <f t="shared" si="5"/>
        <v>0</v>
      </c>
      <c r="K64" s="171">
        <f t="shared" si="5"/>
        <v>0</v>
      </c>
      <c r="L64" s="171">
        <f t="shared" si="5"/>
        <v>0</v>
      </c>
      <c r="M64" s="171">
        <f t="shared" si="5"/>
        <v>0</v>
      </c>
      <c r="N64" s="171">
        <f t="shared" si="5"/>
        <v>0</v>
      </c>
      <c r="O64" s="162"/>
      <c r="P64" s="162"/>
      <c r="Q64" s="162"/>
      <c r="R64" s="162"/>
      <c r="S64" s="175">
        <v>2038</v>
      </c>
      <c r="T64" s="196">
        <f>HLOOKUP($S64,CapX!$A$11:$AP$14,2,FALSE)</f>
        <v>7973686.4135977533</v>
      </c>
      <c r="U64" s="196">
        <f>IF($K$14="",$T64,IF($K$14&gt;$S64,$T64,HLOOKUP($S64-$K$14,CapX!$A$18:$AP$26,$H$24,FALSE)*$T64))</f>
        <v>7973686.4135977533</v>
      </c>
      <c r="V64" s="171">
        <f>IF($K$15="",$T64,IF($K$15&gt;$S64,$T64,HLOOKUP($S64-$K$15,CapX!$A$18:$AP$26,$H$24,FALSE)*$T64))</f>
        <v>7973686.4135977533</v>
      </c>
      <c r="W64" s="171">
        <f>IF($K$16="",$T64,IF($K$16&gt;$S64,$T64,HLOOKUP($S64-$K$16,CapX!$A$18:$AP$26,$H$24,FALSE)*$T64))</f>
        <v>7973686.4135977533</v>
      </c>
      <c r="X64" s="171">
        <f>IF($K$17="",$T64,IF($K$17&gt;$S64,$T64,HLOOKUP($S64-$K$17,CapX!$A$18:$AP$26,$H$24,FALSE)*$T64))</f>
        <v>7973686.4135977533</v>
      </c>
      <c r="Y64" s="171">
        <f>IF($K$18="",$T64,IF($K$18&gt;$S64,$T64,HLOOKUP($S64-$K$18,CapX!$A$18:$AP$26,$H$24,FALSE)*$T64))</f>
        <v>7973686.4135977533</v>
      </c>
      <c r="Z64" s="171">
        <f>IF($K$19="",$T64,IF($K$19&gt;$S64,$T64,HLOOKUP($S64-$K$19,CapX!$A$18:$AP$26,$H$24,FALSE)*$T64))</f>
        <v>7973686.4135977533</v>
      </c>
      <c r="AB64" s="175">
        <v>2038</v>
      </c>
      <c r="AC64" s="196">
        <f t="shared" si="6"/>
        <v>0</v>
      </c>
      <c r="AD64" s="171">
        <f t="shared" si="7"/>
        <v>0</v>
      </c>
      <c r="AE64" s="171">
        <f t="shared" si="8"/>
        <v>0</v>
      </c>
      <c r="AF64" s="171">
        <f t="shared" si="9"/>
        <v>0</v>
      </c>
      <c r="AG64" s="136">
        <f t="shared" si="10"/>
        <v>0</v>
      </c>
      <c r="AH64" s="171">
        <f t="shared" si="11"/>
        <v>0</v>
      </c>
      <c r="AJ64" s="175">
        <v>2038</v>
      </c>
      <c r="AK64" s="196">
        <f>HLOOKUP($S64,CapX!$A$11:$AP$14,3,FALSE)</f>
        <v>13616243.981985042</v>
      </c>
      <c r="AL64" s="171">
        <f>IF($L$14="",$AK64,IF($L$14&gt;$AJ64,$AK64,HLOOKUP($AJ64-$L$14,CapX!$A$18:$AP$26,$H$24,FALSE)*$AK64))</f>
        <v>13616243.981985042</v>
      </c>
      <c r="AM64" s="171">
        <f>IF($L$15="",$AK64,IF($L$15&gt;$AJ64,$AK64,HLOOKUP($AJ64-$L$15,CapX!$A$18:$AP$26,$H$24,FALSE)*$AK64))</f>
        <v>13616243.981985042</v>
      </c>
      <c r="AN64" s="171">
        <f>IF($L$16="",$AK64,IF($L$16&gt;$AJ64,$AK64,HLOOKUP($AJ64-$L$16,CapX!$A$18:$AP$26,$H$24,FALSE)*$AK64))</f>
        <v>13616243.981985042</v>
      </c>
      <c r="AO64" s="136">
        <f>IF($L$17="",$AK64,IF($L$17&gt;$AJ64,$AK64,HLOOKUP($AJ64-$L$17,CapX!$A$18:$AP$26,$H$24,FALSE)*$AK64))</f>
        <v>13616243.981985042</v>
      </c>
      <c r="AP64" s="171">
        <f>IF($L$18="",$AK64,IF($L$18&gt;$AJ64,$AK64,HLOOKUP($AJ64-$L$18,CapX!$A$18:$AP$26,$H$24,FALSE)*$AK64))</f>
        <v>13616243.981985042</v>
      </c>
      <c r="AQ64" s="171">
        <f>IF($L$19="",$AK64,IF($L$19&gt;$AJ64,$AK64,HLOOKUP($AJ64-$L$19,CapX!$A$18:$AP$26,$H$24,FALSE)*$AK64))</f>
        <v>13616243.981985042</v>
      </c>
      <c r="AS64" s="175">
        <v>2038</v>
      </c>
      <c r="AT64" s="196">
        <f t="shared" si="12"/>
        <v>0</v>
      </c>
      <c r="AU64" s="171">
        <f t="shared" si="13"/>
        <v>0</v>
      </c>
      <c r="AV64" s="171">
        <f t="shared" si="14"/>
        <v>0</v>
      </c>
      <c r="AW64" s="171">
        <f t="shared" si="15"/>
        <v>0</v>
      </c>
      <c r="AX64" s="136">
        <f t="shared" si="16"/>
        <v>0</v>
      </c>
      <c r="AY64" s="171">
        <f t="shared" si="17"/>
        <v>0</v>
      </c>
      <c r="BA64" s="202"/>
      <c r="BB64" s="138"/>
      <c r="BC64" s="138"/>
      <c r="BD64" s="138"/>
      <c r="BE64" s="138"/>
      <c r="BF64" s="138"/>
      <c r="BG64" s="138"/>
      <c r="BI64" s="202"/>
      <c r="BJ64" s="138"/>
      <c r="BK64" s="138"/>
      <c r="BL64" s="138"/>
      <c r="BM64" s="138"/>
      <c r="BN64" s="138"/>
      <c r="BO64" s="138"/>
    </row>
    <row r="65" spans="1:67">
      <c r="A65" s="162"/>
      <c r="B65" s="162"/>
      <c r="C65" s="162"/>
      <c r="D65" s="162"/>
      <c r="E65" s="162"/>
      <c r="F65" s="162"/>
      <c r="G65" s="162"/>
      <c r="H65" s="175">
        <v>2039</v>
      </c>
      <c r="I65" s="171">
        <f t="shared" si="18"/>
        <v>0</v>
      </c>
      <c r="J65" s="171">
        <f t="shared" si="5"/>
        <v>0</v>
      </c>
      <c r="K65" s="171">
        <f t="shared" si="5"/>
        <v>0</v>
      </c>
      <c r="L65" s="171">
        <f t="shared" si="5"/>
        <v>0</v>
      </c>
      <c r="M65" s="171">
        <f t="shared" si="5"/>
        <v>0</v>
      </c>
      <c r="N65" s="171">
        <f t="shared" si="5"/>
        <v>0</v>
      </c>
      <c r="O65" s="162"/>
      <c r="P65" s="162"/>
      <c r="Q65" s="162"/>
      <c r="R65" s="162"/>
      <c r="S65" s="175">
        <v>2039</v>
      </c>
      <c r="T65" s="196">
        <f>HLOOKUP($S65,CapX!$A$11:$AP$14,2,FALSE)</f>
        <v>13483697.215391487</v>
      </c>
      <c r="U65" s="196">
        <f>IF($K$14="",$T65,IF($K$14&gt;$S65,$T65,HLOOKUP($S65-$K$14,CapX!$A$18:$AP$26,$H$24,FALSE)*$T65))</f>
        <v>13483697.215391487</v>
      </c>
      <c r="V65" s="171">
        <f>IF($K$15="",$T65,IF($K$15&gt;$S65,$T65,HLOOKUP($S65-$K$15,CapX!$A$18:$AP$26,$H$24,FALSE)*$T65))</f>
        <v>13483697.215391487</v>
      </c>
      <c r="W65" s="171">
        <f>IF($K$16="",$T65,IF($K$16&gt;$S65,$T65,HLOOKUP($S65-$K$16,CapX!$A$18:$AP$26,$H$24,FALSE)*$T65))</f>
        <v>13483697.215391487</v>
      </c>
      <c r="X65" s="171">
        <f>IF($K$17="",$T65,IF($K$17&gt;$S65,$T65,HLOOKUP($S65-$K$17,CapX!$A$18:$AP$26,$H$24,FALSE)*$T65))</f>
        <v>13483697.215391487</v>
      </c>
      <c r="Y65" s="171">
        <f>IF($K$18="",$T65,IF($K$18&gt;$S65,$T65,HLOOKUP($S65-$K$18,CapX!$A$18:$AP$26,$H$24,FALSE)*$T65))</f>
        <v>13483697.215391487</v>
      </c>
      <c r="Z65" s="171">
        <f>IF($K$19="",$T65,IF($K$19&gt;$S65,$T65,HLOOKUP($S65-$K$19,CapX!$A$18:$AP$26,$H$24,FALSE)*$T65))</f>
        <v>13483697.215391487</v>
      </c>
      <c r="AB65" s="175">
        <v>2039</v>
      </c>
      <c r="AC65" s="196">
        <f t="shared" si="6"/>
        <v>0</v>
      </c>
      <c r="AD65" s="171">
        <f t="shared" si="7"/>
        <v>0</v>
      </c>
      <c r="AE65" s="171">
        <f t="shared" si="8"/>
        <v>0</v>
      </c>
      <c r="AF65" s="171">
        <f t="shared" si="9"/>
        <v>0</v>
      </c>
      <c r="AG65" s="136">
        <f t="shared" si="10"/>
        <v>0</v>
      </c>
      <c r="AH65" s="171">
        <f t="shared" si="11"/>
        <v>0</v>
      </c>
      <c r="AJ65" s="175">
        <v>2039</v>
      </c>
      <c r="AK65" s="196">
        <f>HLOOKUP($S65,CapX!$A$11:$AP$14,3,FALSE)</f>
        <v>5240644.0640351214</v>
      </c>
      <c r="AL65" s="171">
        <f>IF($L$14="",$AK65,IF($L$14&gt;$AJ65,$AK65,HLOOKUP($AJ65-$L$14,CapX!$A$18:$AP$26,$H$24,FALSE)*$AK65))</f>
        <v>5240644.0640351214</v>
      </c>
      <c r="AM65" s="171">
        <f>IF($L$15="",$AK65,IF($L$15&gt;$AJ65,$AK65,HLOOKUP($AJ65-$L$15,CapX!$A$18:$AP$26,$H$24,FALSE)*$AK65))</f>
        <v>5240644.0640351214</v>
      </c>
      <c r="AN65" s="171">
        <f>IF($L$16="",$AK65,IF($L$16&gt;$AJ65,$AK65,HLOOKUP($AJ65-$L$16,CapX!$A$18:$AP$26,$H$24,FALSE)*$AK65))</f>
        <v>5240644.0640351214</v>
      </c>
      <c r="AO65" s="136">
        <f>IF($L$17="",$AK65,IF($L$17&gt;$AJ65,$AK65,HLOOKUP($AJ65-$L$17,CapX!$A$18:$AP$26,$H$24,FALSE)*$AK65))</f>
        <v>5240644.0640351214</v>
      </c>
      <c r="AP65" s="171">
        <f>IF($L$18="",$AK65,IF($L$18&gt;$AJ65,$AK65,HLOOKUP($AJ65-$L$18,CapX!$A$18:$AP$26,$H$24,FALSE)*$AK65))</f>
        <v>5240644.0640351214</v>
      </c>
      <c r="AQ65" s="171">
        <f>IF($L$19="",$AK65,IF($L$19&gt;$AJ65,$AK65,HLOOKUP($AJ65-$L$19,CapX!$A$18:$AP$26,$H$24,FALSE)*$AK65))</f>
        <v>5240644.0640351214</v>
      </c>
      <c r="AS65" s="175">
        <v>2039</v>
      </c>
      <c r="AT65" s="196">
        <f t="shared" si="12"/>
        <v>0</v>
      </c>
      <c r="AU65" s="171">
        <f t="shared" si="13"/>
        <v>0</v>
      </c>
      <c r="AV65" s="171">
        <f t="shared" si="14"/>
        <v>0</v>
      </c>
      <c r="AW65" s="171">
        <f t="shared" si="15"/>
        <v>0</v>
      </c>
      <c r="AX65" s="136">
        <f t="shared" si="16"/>
        <v>0</v>
      </c>
      <c r="AY65" s="171">
        <f t="shared" si="17"/>
        <v>0</v>
      </c>
      <c r="BA65" s="202"/>
      <c r="BB65" s="138"/>
      <c r="BC65" s="138"/>
      <c r="BD65" s="138"/>
      <c r="BE65" s="138"/>
      <c r="BF65" s="138"/>
      <c r="BG65" s="138"/>
      <c r="BI65" s="202"/>
      <c r="BJ65" s="138"/>
      <c r="BK65" s="138"/>
      <c r="BL65" s="138"/>
      <c r="BM65" s="138"/>
      <c r="BN65" s="138"/>
      <c r="BO65" s="138"/>
    </row>
    <row r="66" spans="1:67">
      <c r="A66" s="162"/>
      <c r="B66" s="162"/>
      <c r="C66" s="162"/>
      <c r="D66" s="162"/>
      <c r="E66" s="162"/>
      <c r="F66" s="162"/>
      <c r="G66" s="162"/>
      <c r="H66" s="175">
        <v>2040</v>
      </c>
      <c r="I66" s="171">
        <f t="shared" si="18"/>
        <v>0</v>
      </c>
      <c r="J66" s="171">
        <f t="shared" si="5"/>
        <v>0</v>
      </c>
      <c r="K66" s="171">
        <f t="shared" si="5"/>
        <v>0</v>
      </c>
      <c r="L66" s="171">
        <f t="shared" si="5"/>
        <v>0</v>
      </c>
      <c r="M66" s="171">
        <f t="shared" si="5"/>
        <v>0</v>
      </c>
      <c r="N66" s="171">
        <f t="shared" si="5"/>
        <v>0</v>
      </c>
      <c r="O66" s="162"/>
      <c r="P66" s="162"/>
      <c r="Q66" s="162"/>
      <c r="R66" s="162"/>
      <c r="S66" s="175">
        <v>2040</v>
      </c>
      <c r="T66" s="196">
        <f>HLOOKUP($S66,CapX!$A$11:$AP$14,2,FALSE)</f>
        <v>5117450.5888446579</v>
      </c>
      <c r="U66" s="196">
        <f>IF($K$14="",$T66,IF($K$14&gt;$S66,$T66,HLOOKUP($S66-$K$14,CapX!$A$18:$AP$26,$H$24,FALSE)*$T66))</f>
        <v>5117450.5888446579</v>
      </c>
      <c r="V66" s="171">
        <f>IF($K$15="",$T66,IF($K$15&gt;$S66,$T66,HLOOKUP($S66-$K$15,CapX!$A$18:$AP$26,$H$24,FALSE)*$T66))</f>
        <v>5117450.5888446579</v>
      </c>
      <c r="W66" s="171">
        <f>IF($K$16="",$T66,IF($K$16&gt;$S66,$T66,HLOOKUP($S66-$K$16,CapX!$A$18:$AP$26,$H$24,FALSE)*$T66))</f>
        <v>5117450.5888446579</v>
      </c>
      <c r="X66" s="171">
        <f>IF($K$17="",$T66,IF($K$17&gt;$S66,$T66,HLOOKUP($S66-$K$17,CapX!$A$18:$AP$26,$H$24,FALSE)*$T66))</f>
        <v>5117450.5888446579</v>
      </c>
      <c r="Y66" s="171">
        <f>IF($K$18="",$T66,IF($K$18&gt;$S66,$T66,HLOOKUP($S66-$K$18,CapX!$A$18:$AP$26,$H$24,FALSE)*$T66))</f>
        <v>5117450.5888446579</v>
      </c>
      <c r="Z66" s="171">
        <f>IF($K$19="",$T66,IF($K$19&gt;$S66,$T66,HLOOKUP($S66-$K$19,CapX!$A$18:$AP$26,$H$24,FALSE)*$T66))</f>
        <v>5117450.5888446579</v>
      </c>
      <c r="AB66" s="175">
        <v>2040</v>
      </c>
      <c r="AC66" s="196">
        <f t="shared" si="6"/>
        <v>0</v>
      </c>
      <c r="AD66" s="171">
        <f t="shared" si="7"/>
        <v>0</v>
      </c>
      <c r="AE66" s="171">
        <f t="shared" si="8"/>
        <v>0</v>
      </c>
      <c r="AF66" s="171">
        <f t="shared" si="9"/>
        <v>0</v>
      </c>
      <c r="AG66" s="136">
        <f t="shared" si="10"/>
        <v>0</v>
      </c>
      <c r="AH66" s="171">
        <f t="shared" si="11"/>
        <v>0</v>
      </c>
      <c r="AJ66" s="175">
        <v>2040</v>
      </c>
      <c r="AK66" s="196">
        <f>HLOOKUP($S66,CapX!$A$11:$AP$14,3,FALSE)</f>
        <v>8820236.9589648191</v>
      </c>
      <c r="AL66" s="171">
        <f>IF($L$14="",$AK66,IF($L$14&gt;$AJ66,$AK66,HLOOKUP($AJ66-$L$14,CapX!$A$18:$AP$26,$H$24,FALSE)*$AK66))</f>
        <v>8820236.9589648191</v>
      </c>
      <c r="AM66" s="171">
        <f>IF($L$15="",$AK66,IF($L$15&gt;$AJ66,$AK66,HLOOKUP($AJ66-$L$15,CapX!$A$18:$AP$26,$H$24,FALSE)*$AK66))</f>
        <v>8820236.9589648191</v>
      </c>
      <c r="AN66" s="171">
        <f>IF($L$16="",$AK66,IF($L$16&gt;$AJ66,$AK66,HLOOKUP($AJ66-$L$16,CapX!$A$18:$AP$26,$H$24,FALSE)*$AK66))</f>
        <v>8820236.9589648191</v>
      </c>
      <c r="AO66" s="136">
        <f>IF($L$17="",$AK66,IF($L$17&gt;$AJ66,$AK66,HLOOKUP($AJ66-$L$17,CapX!$A$18:$AP$26,$H$24,FALSE)*$AK66))</f>
        <v>8820236.9589648191</v>
      </c>
      <c r="AP66" s="171">
        <f>IF($L$18="",$AK66,IF($L$18&gt;$AJ66,$AK66,HLOOKUP($AJ66-$L$18,CapX!$A$18:$AP$26,$H$24,FALSE)*$AK66))</f>
        <v>8820236.9589648191</v>
      </c>
      <c r="AQ66" s="171">
        <f>IF($L$19="",$AK66,IF($L$19&gt;$AJ66,$AK66,HLOOKUP($AJ66-$L$19,CapX!$A$18:$AP$26,$H$24,FALSE)*$AK66))</f>
        <v>8820236.9589648191</v>
      </c>
      <c r="AS66" s="175">
        <v>2040</v>
      </c>
      <c r="AT66" s="196">
        <f t="shared" si="12"/>
        <v>0</v>
      </c>
      <c r="AU66" s="171">
        <f t="shared" si="13"/>
        <v>0</v>
      </c>
      <c r="AV66" s="171">
        <f t="shared" si="14"/>
        <v>0</v>
      </c>
      <c r="AW66" s="171">
        <f t="shared" si="15"/>
        <v>0</v>
      </c>
      <c r="AX66" s="136">
        <f t="shared" si="16"/>
        <v>0</v>
      </c>
      <c r="AY66" s="171">
        <f t="shared" si="17"/>
        <v>0</v>
      </c>
      <c r="BA66" s="202"/>
      <c r="BB66" s="138"/>
      <c r="BC66" s="138"/>
      <c r="BD66" s="138"/>
      <c r="BE66" s="138"/>
      <c r="BF66" s="138"/>
      <c r="BG66" s="138"/>
      <c r="BI66" s="202"/>
      <c r="BJ66" s="138"/>
      <c r="BK66" s="138"/>
      <c r="BL66" s="138"/>
      <c r="BM66" s="138"/>
      <c r="BN66" s="138"/>
      <c r="BO66" s="138"/>
    </row>
    <row r="67" spans="1:67">
      <c r="A67" s="162"/>
      <c r="B67" s="162"/>
      <c r="C67" s="162"/>
      <c r="D67" s="162"/>
      <c r="E67" s="162"/>
      <c r="F67" s="162"/>
      <c r="G67" s="162"/>
      <c r="H67" s="175">
        <v>2041</v>
      </c>
      <c r="I67" s="171">
        <f t="shared" si="18"/>
        <v>0</v>
      </c>
      <c r="J67" s="171">
        <f t="shared" si="5"/>
        <v>0</v>
      </c>
      <c r="K67" s="171">
        <f t="shared" si="5"/>
        <v>0</v>
      </c>
      <c r="L67" s="171">
        <f t="shared" si="5"/>
        <v>0</v>
      </c>
      <c r="M67" s="171">
        <f t="shared" si="5"/>
        <v>0</v>
      </c>
      <c r="N67" s="171">
        <f t="shared" si="5"/>
        <v>0</v>
      </c>
      <c r="O67" s="162"/>
      <c r="P67" s="162"/>
      <c r="Q67" s="162"/>
      <c r="R67" s="162"/>
      <c r="S67" s="175">
        <v>2041</v>
      </c>
      <c r="T67" s="196">
        <f>HLOOKUP($S67,CapX!$A$11:$AP$14,2,FALSE)</f>
        <v>8295823.3447071016</v>
      </c>
      <c r="U67" s="196">
        <f>IF($K$14="",$T67,IF($K$14&gt;$S67,$T67,HLOOKUP($S67-$K$14,CapX!$A$18:$AP$26,$H$24,FALSE)*$T67))</f>
        <v>8295823.3447071016</v>
      </c>
      <c r="V67" s="171">
        <f>IF($K$15="",$T67,IF($K$15&gt;$S67,$T67,HLOOKUP($S67-$K$15,CapX!$A$18:$AP$26,$H$24,FALSE)*$T67))</f>
        <v>8295823.3447071016</v>
      </c>
      <c r="W67" s="171">
        <f>IF($K$16="",$T67,IF($K$16&gt;$S67,$T67,HLOOKUP($S67-$K$16,CapX!$A$18:$AP$26,$H$24,FALSE)*$T67))</f>
        <v>8295823.3447071016</v>
      </c>
      <c r="X67" s="171">
        <f>IF($K$17="",$T67,IF($K$17&gt;$S67,$T67,HLOOKUP($S67-$K$17,CapX!$A$18:$AP$26,$H$24,FALSE)*$T67))</f>
        <v>8295823.3447071016</v>
      </c>
      <c r="Y67" s="171">
        <f>IF($K$18="",$T67,IF($K$18&gt;$S67,$T67,HLOOKUP($S67-$K$18,CapX!$A$18:$AP$26,$H$24,FALSE)*$T67))</f>
        <v>8295823.3447071016</v>
      </c>
      <c r="Z67" s="171">
        <f>IF($K$19="",$T67,IF($K$19&gt;$S67,$T67,HLOOKUP($S67-$K$19,CapX!$A$18:$AP$26,$H$24,FALSE)*$T67))</f>
        <v>8295823.3447071016</v>
      </c>
      <c r="AB67" s="175">
        <v>2041</v>
      </c>
      <c r="AC67" s="196">
        <f t="shared" si="6"/>
        <v>0</v>
      </c>
      <c r="AD67" s="171">
        <f t="shared" si="7"/>
        <v>0</v>
      </c>
      <c r="AE67" s="171">
        <f t="shared" si="8"/>
        <v>0</v>
      </c>
      <c r="AF67" s="171">
        <f t="shared" si="9"/>
        <v>0</v>
      </c>
      <c r="AG67" s="136">
        <f t="shared" si="10"/>
        <v>0</v>
      </c>
      <c r="AH67" s="171">
        <f t="shared" si="11"/>
        <v>0</v>
      </c>
      <c r="AJ67" s="175">
        <v>2041</v>
      </c>
      <c r="AK67" s="196">
        <f>HLOOKUP($S67,CapX!$A$11:$AP$14,3,FALSE)</f>
        <v>14166340.238857238</v>
      </c>
      <c r="AL67" s="171">
        <f>IF($L$14="",$AK67,IF($L$14&gt;$AJ67,$AK67,HLOOKUP($AJ67-$L$14,CapX!$A$18:$AP$26,$H$24,FALSE)*$AK67))</f>
        <v>14166340.238857238</v>
      </c>
      <c r="AM67" s="171">
        <f>IF($L$15="",$AK67,IF($L$15&gt;$AJ67,$AK67,HLOOKUP($AJ67-$L$15,CapX!$A$18:$AP$26,$H$24,FALSE)*$AK67))</f>
        <v>14166340.238857238</v>
      </c>
      <c r="AN67" s="171">
        <f>IF($L$16="",$AK67,IF($L$16&gt;$AJ67,$AK67,HLOOKUP($AJ67-$L$16,CapX!$A$18:$AP$26,$H$24,FALSE)*$AK67))</f>
        <v>14166340.238857238</v>
      </c>
      <c r="AO67" s="136">
        <f>IF($L$17="",$AK67,IF($L$17&gt;$AJ67,$AK67,HLOOKUP($AJ67-$L$17,CapX!$A$18:$AP$26,$H$24,FALSE)*$AK67))</f>
        <v>14166340.238857238</v>
      </c>
      <c r="AP67" s="171">
        <f>IF($L$18="",$AK67,IF($L$18&gt;$AJ67,$AK67,HLOOKUP($AJ67-$L$18,CapX!$A$18:$AP$26,$H$24,FALSE)*$AK67))</f>
        <v>14166340.238857238</v>
      </c>
      <c r="AQ67" s="171">
        <f>IF($L$19="",$AK67,IF($L$19&gt;$AJ67,$AK67,HLOOKUP($AJ67-$L$19,CapX!$A$18:$AP$26,$H$24,FALSE)*$AK67))</f>
        <v>14166340.238857238</v>
      </c>
      <c r="AS67" s="175">
        <v>2041</v>
      </c>
      <c r="AT67" s="196">
        <f t="shared" si="12"/>
        <v>0</v>
      </c>
      <c r="AU67" s="171">
        <f t="shared" si="13"/>
        <v>0</v>
      </c>
      <c r="AV67" s="171">
        <f t="shared" si="14"/>
        <v>0</v>
      </c>
      <c r="AW67" s="171">
        <f t="shared" si="15"/>
        <v>0</v>
      </c>
      <c r="AX67" s="136">
        <f t="shared" si="16"/>
        <v>0</v>
      </c>
      <c r="AY67" s="171">
        <f t="shared" si="17"/>
        <v>0</v>
      </c>
      <c r="BA67" s="202"/>
      <c r="BB67" s="138"/>
      <c r="BC67" s="138"/>
      <c r="BD67" s="138"/>
      <c r="BE67" s="138"/>
      <c r="BF67" s="138"/>
      <c r="BG67" s="138"/>
      <c r="BI67" s="202"/>
      <c r="BJ67" s="138"/>
      <c r="BK67" s="138"/>
      <c r="BL67" s="138"/>
      <c r="BM67" s="138"/>
      <c r="BN67" s="138"/>
      <c r="BO67" s="138"/>
    </row>
    <row r="68" spans="1:67">
      <c r="A68" s="162"/>
      <c r="B68" s="162"/>
      <c r="C68" s="162"/>
      <c r="D68" s="162"/>
      <c r="E68" s="162"/>
      <c r="F68" s="162"/>
      <c r="G68" s="162"/>
      <c r="H68" s="175">
        <v>2042</v>
      </c>
      <c r="I68" s="171">
        <f t="shared" si="18"/>
        <v>0</v>
      </c>
      <c r="J68" s="171">
        <f t="shared" si="5"/>
        <v>0</v>
      </c>
      <c r="K68" s="171">
        <f t="shared" si="5"/>
        <v>0</v>
      </c>
      <c r="L68" s="171">
        <f t="shared" si="5"/>
        <v>0</v>
      </c>
      <c r="M68" s="171">
        <f t="shared" si="5"/>
        <v>0</v>
      </c>
      <c r="N68" s="171">
        <f t="shared" si="5"/>
        <v>0</v>
      </c>
      <c r="O68" s="162"/>
      <c r="P68" s="162"/>
      <c r="Q68" s="162"/>
      <c r="R68" s="162"/>
      <c r="S68" s="175">
        <v>2042</v>
      </c>
      <c r="T68" s="196">
        <f>HLOOKUP($S68,CapX!$A$11:$AP$14,2,FALSE)</f>
        <v>14028438.582893301</v>
      </c>
      <c r="U68" s="196">
        <f>IF($K$14="",$T68,IF($K$14&gt;$S68,$T68,HLOOKUP($S68-$K$14,CapX!$A$18:$AP$26,$H$24,FALSE)*$T68))</f>
        <v>14028438.582893301</v>
      </c>
      <c r="V68" s="171">
        <f>IF($K$15="",$T68,IF($K$15&gt;$S68,$T68,HLOOKUP($S68-$K$15,CapX!$A$18:$AP$26,$H$24,FALSE)*$T68))</f>
        <v>14028438.582893301</v>
      </c>
      <c r="W68" s="171">
        <f>IF($K$16="",$T68,IF($K$16&gt;$S68,$T68,HLOOKUP($S68-$K$16,CapX!$A$18:$AP$26,$H$24,FALSE)*$T68))</f>
        <v>14028438.582893301</v>
      </c>
      <c r="X68" s="171">
        <f>IF($K$17="",$T68,IF($K$17&gt;$S68,$T68,HLOOKUP($S68-$K$17,CapX!$A$18:$AP$26,$H$24,FALSE)*$T68))</f>
        <v>14028438.582893301</v>
      </c>
      <c r="Y68" s="171">
        <f>IF($K$18="",$T68,IF($K$18&gt;$S68,$T68,HLOOKUP($S68-$K$18,CapX!$A$18:$AP$26,$H$24,FALSE)*$T68))</f>
        <v>14028438.582893301</v>
      </c>
      <c r="Z68" s="171">
        <f>IF($K$19="",$T68,IF($K$19&gt;$S68,$T68,HLOOKUP($S68-$K$19,CapX!$A$18:$AP$26,$H$24,FALSE)*$T68))</f>
        <v>14028438.582893301</v>
      </c>
      <c r="AB68" s="175">
        <v>2042</v>
      </c>
      <c r="AC68" s="196">
        <f t="shared" si="6"/>
        <v>0</v>
      </c>
      <c r="AD68" s="171">
        <f t="shared" si="7"/>
        <v>0</v>
      </c>
      <c r="AE68" s="171">
        <f t="shared" si="8"/>
        <v>0</v>
      </c>
      <c r="AF68" s="171">
        <f t="shared" si="9"/>
        <v>0</v>
      </c>
      <c r="AG68" s="136">
        <f t="shared" si="10"/>
        <v>0</v>
      </c>
      <c r="AH68" s="171">
        <f t="shared" si="11"/>
        <v>0</v>
      </c>
      <c r="AJ68" s="175">
        <v>2042</v>
      </c>
      <c r="AK68" s="196">
        <f>HLOOKUP($S68,CapX!$A$11:$AP$14,3,FALSE)</f>
        <v>5452366.0842221398</v>
      </c>
      <c r="AL68" s="171">
        <f>IF($L$14="",$AK68,IF($L$14&gt;$AJ68,$AK68,HLOOKUP($AJ68-$L$14,CapX!$A$18:$AP$26,$H$24,FALSE)*$AK68))</f>
        <v>5452366.0842221398</v>
      </c>
      <c r="AM68" s="171">
        <f>IF($L$15="",$AK68,IF($L$15&gt;$AJ68,$AK68,HLOOKUP($AJ68-$L$15,CapX!$A$18:$AP$26,$H$24,FALSE)*$AK68))</f>
        <v>5452366.0842221398</v>
      </c>
      <c r="AN68" s="171">
        <f>IF($L$16="",$AK68,IF($L$16&gt;$AJ68,$AK68,HLOOKUP($AJ68-$L$16,CapX!$A$18:$AP$26,$H$24,FALSE)*$AK68))</f>
        <v>5452366.0842221398</v>
      </c>
      <c r="AO68" s="136">
        <f>IF($L$17="",$AK68,IF($L$17&gt;$AJ68,$AK68,HLOOKUP($AJ68-$L$17,CapX!$A$18:$AP$26,$H$24,FALSE)*$AK68))</f>
        <v>5452366.0842221398</v>
      </c>
      <c r="AP68" s="171">
        <f>IF($L$18="",$AK68,IF($L$18&gt;$AJ68,$AK68,HLOOKUP($AJ68-$L$18,CapX!$A$18:$AP$26,$H$24,FALSE)*$AK68))</f>
        <v>5452366.0842221398</v>
      </c>
      <c r="AQ68" s="171">
        <f>IF($L$19="",$AK68,IF($L$19&gt;$AJ68,$AK68,HLOOKUP($AJ68-$L$19,CapX!$A$18:$AP$26,$H$24,FALSE)*$AK68))</f>
        <v>5452366.0842221398</v>
      </c>
      <c r="AS68" s="175">
        <v>2042</v>
      </c>
      <c r="AT68" s="196">
        <f t="shared" si="12"/>
        <v>0</v>
      </c>
      <c r="AU68" s="171">
        <f t="shared" si="13"/>
        <v>0</v>
      </c>
      <c r="AV68" s="171">
        <f t="shared" si="14"/>
        <v>0</v>
      </c>
      <c r="AW68" s="171">
        <f t="shared" si="15"/>
        <v>0</v>
      </c>
      <c r="AX68" s="136">
        <f t="shared" si="16"/>
        <v>0</v>
      </c>
      <c r="AY68" s="171">
        <f t="shared" si="17"/>
        <v>0</v>
      </c>
      <c r="BA68" s="202"/>
      <c r="BB68" s="138"/>
      <c r="BC68" s="138"/>
      <c r="BD68" s="138"/>
      <c r="BE68" s="138"/>
      <c r="BF68" s="138"/>
      <c r="BG68" s="138"/>
      <c r="BI68" s="202"/>
      <c r="BJ68" s="138"/>
      <c r="BK68" s="138"/>
      <c r="BL68" s="138"/>
      <c r="BM68" s="138"/>
      <c r="BN68" s="138"/>
      <c r="BO68" s="138"/>
    </row>
    <row r="69" spans="1:67">
      <c r="A69" s="162"/>
      <c r="B69" s="162"/>
      <c r="C69" s="162"/>
      <c r="D69" s="162"/>
      <c r="E69" s="162"/>
      <c r="F69" s="162"/>
      <c r="G69" s="162"/>
      <c r="H69" s="175">
        <v>2043</v>
      </c>
      <c r="I69" s="171">
        <f t="shared" si="18"/>
        <v>0</v>
      </c>
      <c r="J69" s="171">
        <f t="shared" si="5"/>
        <v>0</v>
      </c>
      <c r="K69" s="171">
        <f t="shared" si="5"/>
        <v>0</v>
      </c>
      <c r="L69" s="171">
        <f t="shared" si="5"/>
        <v>0</v>
      </c>
      <c r="M69" s="171">
        <f t="shared" si="5"/>
        <v>0</v>
      </c>
      <c r="N69" s="171">
        <f t="shared" si="5"/>
        <v>0</v>
      </c>
      <c r="O69" s="162"/>
      <c r="P69" s="162"/>
      <c r="Q69" s="162"/>
      <c r="R69" s="162"/>
      <c r="S69" s="175">
        <v>2043</v>
      </c>
      <c r="T69" s="196">
        <f>HLOOKUP($S69,CapX!$A$11:$AP$14,2,FALSE)</f>
        <v>5324195.5926339831</v>
      </c>
      <c r="U69" s="196">
        <f>IF($K$14="",$T69,IF($K$14&gt;$S69,$T69,HLOOKUP($S69-$K$14,CapX!$A$18:$AP$26,$H$24,FALSE)*$T69))</f>
        <v>5324195.5926339831</v>
      </c>
      <c r="V69" s="171">
        <f>IF($K$15="",$T69,IF($K$15&gt;$S69,$T69,HLOOKUP($S69-$K$15,CapX!$A$18:$AP$26,$H$24,FALSE)*$T69))</f>
        <v>5324195.5926339831</v>
      </c>
      <c r="W69" s="171">
        <f>IF($K$16="",$T69,IF($K$16&gt;$S69,$T69,HLOOKUP($S69-$K$16,CapX!$A$18:$AP$26,$H$24,FALSE)*$T69))</f>
        <v>5324195.5926339831</v>
      </c>
      <c r="X69" s="171">
        <f>IF($K$17="",$T69,IF($K$17&gt;$S69,$T69,HLOOKUP($S69-$K$17,CapX!$A$18:$AP$26,$H$24,FALSE)*$T69))</f>
        <v>5324195.5926339831</v>
      </c>
      <c r="Y69" s="171">
        <f>IF($K$18="",$T69,IF($K$18&gt;$S69,$T69,HLOOKUP($S69-$K$18,CapX!$A$18:$AP$26,$H$24,FALSE)*$T69))</f>
        <v>5324195.5926339831</v>
      </c>
      <c r="Z69" s="171">
        <f>IF($K$19="",$T69,IF($K$19&gt;$S69,$T69,HLOOKUP($S69-$K$19,CapX!$A$18:$AP$26,$H$24,FALSE)*$T69))</f>
        <v>5324195.5926339831</v>
      </c>
      <c r="AB69" s="175">
        <v>2043</v>
      </c>
      <c r="AC69" s="196">
        <f t="shared" si="6"/>
        <v>0</v>
      </c>
      <c r="AD69" s="171">
        <f t="shared" si="7"/>
        <v>0</v>
      </c>
      <c r="AE69" s="171">
        <f t="shared" si="8"/>
        <v>0</v>
      </c>
      <c r="AF69" s="171">
        <f t="shared" si="9"/>
        <v>0</v>
      </c>
      <c r="AG69" s="136">
        <f t="shared" si="10"/>
        <v>0</v>
      </c>
      <c r="AH69" s="171">
        <f t="shared" si="11"/>
        <v>0</v>
      </c>
      <c r="AJ69" s="175">
        <v>2043</v>
      </c>
      <c r="AK69" s="196">
        <f>HLOOKUP($S69,CapX!$A$11:$AP$14,3,FALSE)</f>
        <v>9176574.5321069993</v>
      </c>
      <c r="AL69" s="171">
        <f>IF($L$14="",$AK69,IF($L$14&gt;$AJ69,$AK69,HLOOKUP($AJ69-$L$14,CapX!$A$18:$AP$26,$H$24,FALSE)*$AK69))</f>
        <v>9176574.5321069993</v>
      </c>
      <c r="AM69" s="171">
        <f>IF($L$15="",$AK69,IF($L$15&gt;$AJ69,$AK69,HLOOKUP($AJ69-$L$15,CapX!$A$18:$AP$26,$H$24,FALSE)*$AK69))</f>
        <v>9176574.5321069993</v>
      </c>
      <c r="AN69" s="171">
        <f>IF($L$16="",$AK69,IF($L$16&gt;$AJ69,$AK69,HLOOKUP($AJ69-$L$16,CapX!$A$18:$AP$26,$H$24,FALSE)*$AK69))</f>
        <v>9176574.5321069993</v>
      </c>
      <c r="AO69" s="136">
        <f>IF($L$17="",$AK69,IF($L$17&gt;$AJ69,$AK69,HLOOKUP($AJ69-$L$17,CapX!$A$18:$AP$26,$H$24,FALSE)*$AK69))</f>
        <v>9176574.5321069993</v>
      </c>
      <c r="AP69" s="171">
        <f>IF($L$18="",$AK69,IF($L$18&gt;$AJ69,$AK69,HLOOKUP($AJ69-$L$18,CapX!$A$18:$AP$26,$H$24,FALSE)*$AK69))</f>
        <v>9176574.5321069993</v>
      </c>
      <c r="AQ69" s="171">
        <f>IF($L$19="",$AK69,IF($L$19&gt;$AJ69,$AK69,HLOOKUP($AJ69-$L$19,CapX!$A$18:$AP$26,$H$24,FALSE)*$AK69))</f>
        <v>9176574.5321069993</v>
      </c>
      <c r="AS69" s="175">
        <v>2043</v>
      </c>
      <c r="AT69" s="196">
        <f t="shared" si="12"/>
        <v>0</v>
      </c>
      <c r="AU69" s="171">
        <f t="shared" si="13"/>
        <v>0</v>
      </c>
      <c r="AV69" s="171">
        <f t="shared" si="14"/>
        <v>0</v>
      </c>
      <c r="AW69" s="171">
        <f t="shared" si="15"/>
        <v>0</v>
      </c>
      <c r="AX69" s="136">
        <f t="shared" si="16"/>
        <v>0</v>
      </c>
      <c r="AY69" s="171">
        <f t="shared" si="17"/>
        <v>0</v>
      </c>
      <c r="BA69" s="202"/>
      <c r="BB69" s="138"/>
      <c r="BC69" s="138"/>
      <c r="BD69" s="138"/>
      <c r="BE69" s="138"/>
      <c r="BF69" s="138"/>
      <c r="BG69" s="138"/>
      <c r="BI69" s="202"/>
      <c r="BJ69" s="138"/>
      <c r="BK69" s="138"/>
      <c r="BL69" s="138"/>
      <c r="BM69" s="138"/>
      <c r="BN69" s="138"/>
      <c r="BO69" s="138"/>
    </row>
    <row r="70" spans="1:67">
      <c r="A70" s="162"/>
      <c r="B70" s="162"/>
      <c r="C70" s="162"/>
      <c r="D70" s="162"/>
      <c r="E70" s="162"/>
      <c r="F70" s="162"/>
      <c r="G70" s="162"/>
      <c r="H70" s="175">
        <v>2044</v>
      </c>
      <c r="I70" s="171">
        <f t="shared" si="18"/>
        <v>0</v>
      </c>
      <c r="J70" s="171">
        <f t="shared" si="5"/>
        <v>0</v>
      </c>
      <c r="K70" s="171">
        <f t="shared" si="5"/>
        <v>0</v>
      </c>
      <c r="L70" s="171">
        <f t="shared" si="5"/>
        <v>0</v>
      </c>
      <c r="M70" s="171">
        <f t="shared" si="5"/>
        <v>0</v>
      </c>
      <c r="N70" s="171">
        <f t="shared" si="5"/>
        <v>0</v>
      </c>
      <c r="O70" s="162"/>
      <c r="P70" s="162"/>
      <c r="Q70" s="162"/>
      <c r="R70" s="162"/>
      <c r="S70" s="175">
        <v>2044</v>
      </c>
      <c r="T70" s="196">
        <f>HLOOKUP($S70,CapX!$A$11:$AP$14,2,FALSE)</f>
        <v>8630974.60783327</v>
      </c>
      <c r="U70" s="196">
        <f>IF($K$14="",$T70,IF($K$14&gt;$S70,$T70,HLOOKUP($S70-$K$14,CapX!$A$18:$AP$26,$H$24,FALSE)*$T70))</f>
        <v>8630974.60783327</v>
      </c>
      <c r="V70" s="171">
        <f>IF($K$15="",$T70,IF($K$15&gt;$S70,$T70,HLOOKUP($S70-$K$15,CapX!$A$18:$AP$26,$H$24,FALSE)*$T70))</f>
        <v>8630974.60783327</v>
      </c>
      <c r="W70" s="171">
        <f>IF($K$16="",$T70,IF($K$16&gt;$S70,$T70,HLOOKUP($S70-$K$16,CapX!$A$18:$AP$26,$H$24,FALSE)*$T70))</f>
        <v>8630974.60783327</v>
      </c>
      <c r="X70" s="171">
        <f>IF($K$17="",$T70,IF($K$17&gt;$S70,$T70,HLOOKUP($S70-$K$17,CapX!$A$18:$AP$26,$H$24,FALSE)*$T70))</f>
        <v>8630974.60783327</v>
      </c>
      <c r="Y70" s="171">
        <f>IF($K$18="",$T70,IF($K$18&gt;$S70,$T70,HLOOKUP($S70-$K$18,CapX!$A$18:$AP$26,$H$24,FALSE)*$T70))</f>
        <v>8630974.60783327</v>
      </c>
      <c r="Z70" s="171">
        <f>IF($K$19="",$T70,IF($K$19&gt;$S70,$T70,HLOOKUP($S70-$K$19,CapX!$A$18:$AP$26,$H$24,FALSE)*$T70))</f>
        <v>8630974.60783327</v>
      </c>
      <c r="AB70" s="175">
        <v>2044</v>
      </c>
      <c r="AC70" s="196">
        <f t="shared" si="6"/>
        <v>0</v>
      </c>
      <c r="AD70" s="171">
        <f t="shared" si="7"/>
        <v>0</v>
      </c>
      <c r="AE70" s="171">
        <f t="shared" si="8"/>
        <v>0</v>
      </c>
      <c r="AF70" s="171">
        <f t="shared" si="9"/>
        <v>0</v>
      </c>
      <c r="AG70" s="136">
        <f t="shared" si="10"/>
        <v>0</v>
      </c>
      <c r="AH70" s="171">
        <f t="shared" si="11"/>
        <v>0</v>
      </c>
      <c r="AJ70" s="175">
        <v>2044</v>
      </c>
      <c r="AK70" s="196">
        <f>HLOOKUP($S70,CapX!$A$11:$AP$14,3,FALSE)</f>
        <v>14738660.384507069</v>
      </c>
      <c r="AL70" s="171">
        <f>IF($L$14="",$AK70,IF($L$14&gt;$AJ70,$AK70,HLOOKUP($AJ70-$L$14,CapX!$A$18:$AP$26,$H$24,FALSE)*$AK70))</f>
        <v>14738660.384507069</v>
      </c>
      <c r="AM70" s="171">
        <f>IF($L$15="",$AK70,IF($L$15&gt;$AJ70,$AK70,HLOOKUP($AJ70-$L$15,CapX!$A$18:$AP$26,$H$24,FALSE)*$AK70))</f>
        <v>14738660.384507069</v>
      </c>
      <c r="AN70" s="171">
        <f>IF($L$16="",$AK70,IF($L$16&gt;$AJ70,$AK70,HLOOKUP($AJ70-$L$16,CapX!$A$18:$AP$26,$H$24,FALSE)*$AK70))</f>
        <v>14738660.384507069</v>
      </c>
      <c r="AO70" s="136">
        <f>IF($L$17="",$AK70,IF($L$17&gt;$AJ70,$AK70,HLOOKUP($AJ70-$L$17,CapX!$A$18:$AP$26,$H$24,FALSE)*$AK70))</f>
        <v>14738660.384507069</v>
      </c>
      <c r="AP70" s="171">
        <f>IF($L$18="",$AK70,IF($L$18&gt;$AJ70,$AK70,HLOOKUP($AJ70-$L$18,CapX!$A$18:$AP$26,$H$24,FALSE)*$AK70))</f>
        <v>14738660.384507069</v>
      </c>
      <c r="AQ70" s="171">
        <f>IF($L$19="",$AK70,IF($L$19&gt;$AJ70,$AK70,HLOOKUP($AJ70-$L$19,CapX!$A$18:$AP$26,$H$24,FALSE)*$AK70))</f>
        <v>14738660.384507069</v>
      </c>
      <c r="AS70" s="175">
        <v>2044</v>
      </c>
      <c r="AT70" s="196">
        <f t="shared" si="12"/>
        <v>0</v>
      </c>
      <c r="AU70" s="171">
        <f t="shared" si="13"/>
        <v>0</v>
      </c>
      <c r="AV70" s="171">
        <f t="shared" si="14"/>
        <v>0</v>
      </c>
      <c r="AW70" s="171">
        <f t="shared" si="15"/>
        <v>0</v>
      </c>
      <c r="AX70" s="136">
        <f t="shared" si="16"/>
        <v>0</v>
      </c>
      <c r="AY70" s="171">
        <f t="shared" si="17"/>
        <v>0</v>
      </c>
      <c r="BA70" s="202"/>
      <c r="BB70" s="138"/>
      <c r="BC70" s="138"/>
      <c r="BD70" s="138"/>
      <c r="BE70" s="138"/>
      <c r="BF70" s="138"/>
      <c r="BG70" s="138"/>
      <c r="BI70" s="202"/>
      <c r="BJ70" s="138"/>
      <c r="BK70" s="138"/>
      <c r="BL70" s="138"/>
      <c r="BM70" s="138"/>
      <c r="BN70" s="138"/>
      <c r="BO70" s="138"/>
    </row>
    <row r="71" spans="1:67">
      <c r="A71" s="162"/>
      <c r="B71" s="162"/>
      <c r="C71" s="162"/>
      <c r="D71" s="162"/>
      <c r="E71" s="162"/>
      <c r="F71" s="162"/>
      <c r="G71" s="162"/>
      <c r="H71" s="176">
        <v>2045</v>
      </c>
      <c r="I71" s="171">
        <f t="shared" si="18"/>
        <v>0</v>
      </c>
      <c r="J71" s="171">
        <f t="shared" si="5"/>
        <v>0</v>
      </c>
      <c r="K71" s="171">
        <f t="shared" si="5"/>
        <v>0</v>
      </c>
      <c r="L71" s="171">
        <f t="shared" si="5"/>
        <v>0</v>
      </c>
      <c r="M71" s="171">
        <f t="shared" si="5"/>
        <v>0</v>
      </c>
      <c r="N71" s="171">
        <f t="shared" si="5"/>
        <v>0</v>
      </c>
      <c r="O71" s="162"/>
      <c r="P71" s="162"/>
      <c r="Q71" s="162"/>
      <c r="R71" s="162"/>
      <c r="S71" s="176">
        <v>2045</v>
      </c>
      <c r="T71" s="197">
        <f>HLOOKUP($S71,CapX!$A$11:$AP$14,2,FALSE)</f>
        <v>14595187.501642192</v>
      </c>
      <c r="U71" s="197">
        <f>IF($K$14="",$T71,IF($K$14&gt;$S71,$T71,HLOOKUP($S71-$K$14,CapX!$A$18:$AP$26,$H$24,FALSE)*$T71))</f>
        <v>14595187.501642192</v>
      </c>
      <c r="V71" s="172">
        <f>IF($K$15="",$T71,IF($K$15&gt;$S71,$T71,HLOOKUP($S71-$K$15,CapX!$A$18:$AP$26,$H$24,FALSE)*$T71))</f>
        <v>14595187.501642192</v>
      </c>
      <c r="W71" s="172">
        <f>IF($K$16="",$T71,IF($K$16&gt;$S71,$T71,HLOOKUP($S71-$K$16,CapX!$A$18:$AP$26,$H$24,FALSE)*$T71))</f>
        <v>14595187.501642192</v>
      </c>
      <c r="X71" s="172">
        <f>IF($K$17="",$T71,IF($K$17&gt;$S71,$T71,HLOOKUP($S71-$K$17,CapX!$A$18:$AP$26,$H$24,FALSE)*$T71))</f>
        <v>14595187.501642192</v>
      </c>
      <c r="Y71" s="172">
        <f>IF($K$18="",$T71,IF($K$18&gt;$S71,$T71,HLOOKUP($S71-$K$18,CapX!$A$18:$AP$26,$H$24,FALSE)*$T71))</f>
        <v>14595187.501642192</v>
      </c>
      <c r="Z71" s="172">
        <f>IF($K$19="",$T71,IF($K$19&gt;$S71,$T71,HLOOKUP($S71-$K$19,CapX!$A$18:$AP$26,$H$24,FALSE)*$T71))</f>
        <v>14595187.501642192</v>
      </c>
      <c r="AB71" s="176">
        <v>2045</v>
      </c>
      <c r="AC71" s="197">
        <f t="shared" si="6"/>
        <v>0</v>
      </c>
      <c r="AD71" s="172">
        <f t="shared" si="7"/>
        <v>0</v>
      </c>
      <c r="AE71" s="172">
        <f t="shared" si="8"/>
        <v>0</v>
      </c>
      <c r="AF71" s="172">
        <f t="shared" si="9"/>
        <v>0</v>
      </c>
      <c r="AG71" s="137">
        <f t="shared" si="10"/>
        <v>0</v>
      </c>
      <c r="AH71" s="172">
        <f t="shared" si="11"/>
        <v>0</v>
      </c>
      <c r="AJ71" s="176">
        <v>2045</v>
      </c>
      <c r="AK71" s="197">
        <f>HLOOKUP($S71,CapX!$A$11:$AP$14,3,FALSE)</f>
        <v>5672641.6740247151</v>
      </c>
      <c r="AL71" s="172">
        <f>IF($L$14="",$AK71,IF($L$14&gt;$AJ71,$AK71,HLOOKUP($AJ71-$L$14,CapX!$A$18:$AP$26,$H$24,FALSE)*$AK71))</f>
        <v>5672641.6740247151</v>
      </c>
      <c r="AM71" s="172">
        <f>IF($L$15="",$AK71,IF($L$15&gt;$AJ71,$AK71,HLOOKUP($AJ71-$L$15,CapX!$A$18:$AP$26,$H$24,FALSE)*$AK71))</f>
        <v>5672641.6740247151</v>
      </c>
      <c r="AN71" s="172">
        <f>IF($L$16="",$AK71,IF($L$16&gt;$AJ71,$AK71,HLOOKUP($AJ71-$L$16,CapX!$A$18:$AP$26,$H$24,FALSE)*$AK71))</f>
        <v>5672641.6740247151</v>
      </c>
      <c r="AO71" s="137">
        <f>IF($L$17="",$AK71,IF($L$17&gt;$AJ71,$AK71,HLOOKUP($AJ71-$L$17,CapX!$A$18:$AP$26,$H$24,FALSE)*$AK71))</f>
        <v>5672641.6740247151</v>
      </c>
      <c r="AP71" s="172">
        <f>IF($L$18="",$AK71,IF($L$18&gt;$AJ71,$AK71,HLOOKUP($AJ71-$L$18,CapX!$A$18:$AP$26,$H$24,FALSE)*$AK71))</f>
        <v>5672641.6740247151</v>
      </c>
      <c r="AQ71" s="172">
        <f>IF($L$19="",$AK71,IF($L$19&gt;$AJ71,$AK71,HLOOKUP($AJ71-$L$19,CapX!$A$18:$AP$26,$H$24,FALSE)*$AK71))</f>
        <v>5672641.6740247151</v>
      </c>
      <c r="AS71" s="176">
        <v>2045</v>
      </c>
      <c r="AT71" s="197">
        <f t="shared" si="12"/>
        <v>0</v>
      </c>
      <c r="AU71" s="172">
        <f t="shared" si="13"/>
        <v>0</v>
      </c>
      <c r="AV71" s="172">
        <f t="shared" si="14"/>
        <v>0</v>
      </c>
      <c r="AW71" s="172">
        <f t="shared" si="15"/>
        <v>0</v>
      </c>
      <c r="AX71" s="137">
        <f t="shared" si="16"/>
        <v>0</v>
      </c>
      <c r="AY71" s="172">
        <f t="shared" si="17"/>
        <v>0</v>
      </c>
      <c r="BA71" s="202"/>
      <c r="BB71" s="138"/>
      <c r="BC71" s="138"/>
      <c r="BD71" s="138"/>
      <c r="BE71" s="138"/>
      <c r="BF71" s="138"/>
      <c r="BG71" s="138"/>
      <c r="BI71" s="202"/>
      <c r="BJ71" s="138"/>
      <c r="BK71" s="138"/>
      <c r="BL71" s="138"/>
      <c r="BM71" s="138"/>
      <c r="BN71" s="138"/>
      <c r="BO71" s="138"/>
    </row>
    <row r="72" spans="1:67">
      <c r="A72" s="162"/>
      <c r="B72" s="162"/>
      <c r="C72" s="162"/>
      <c r="D72" s="162"/>
      <c r="E72" s="162"/>
      <c r="F72" s="162"/>
      <c r="G72" s="162"/>
      <c r="H72" s="188" t="s">
        <v>26</v>
      </c>
      <c r="I72" s="187">
        <f t="shared" ref="I72:N72" si="19">SUM(I43:I71)</f>
        <v>26318528.211486474</v>
      </c>
      <c r="J72" s="187">
        <f t="shared" si="19"/>
        <v>77323724.266665488</v>
      </c>
      <c r="K72" s="187">
        <f t="shared" si="19"/>
        <v>58149420.537016392</v>
      </c>
      <c r="L72" s="187">
        <f t="shared" si="19"/>
        <v>65667576.461727671</v>
      </c>
      <c r="M72" s="187">
        <f t="shared" si="19"/>
        <v>62441785.610746399</v>
      </c>
      <c r="N72" s="187">
        <f t="shared" si="19"/>
        <v>62324878.02047915</v>
      </c>
      <c r="O72" s="162"/>
      <c r="P72" s="162"/>
      <c r="Q72" s="162"/>
      <c r="R72" s="162"/>
    </row>
    <row r="73" spans="1:67">
      <c r="A73" s="162"/>
      <c r="B73" s="167" t="s">
        <v>409</v>
      </c>
      <c r="C73" s="162"/>
      <c r="D73" s="162"/>
      <c r="E73" s="162"/>
      <c r="F73" s="162"/>
      <c r="G73" s="162"/>
      <c r="H73" s="162"/>
      <c r="I73" s="162"/>
      <c r="J73" s="162"/>
      <c r="K73" s="162"/>
      <c r="L73" s="162"/>
      <c r="M73" s="162"/>
      <c r="N73" s="162"/>
      <c r="O73" s="162"/>
      <c r="P73" s="162"/>
      <c r="Q73" s="162"/>
      <c r="R73" s="162"/>
      <c r="S73" s="179"/>
      <c r="AB73" s="179"/>
      <c r="AJ73" s="179"/>
      <c r="AS73" s="179"/>
      <c r="BA73" s="179" t="s">
        <v>232</v>
      </c>
      <c r="BI73" s="179" t="s">
        <v>231</v>
      </c>
    </row>
    <row r="74" spans="1:67">
      <c r="A74" s="162"/>
      <c r="B74" s="162"/>
      <c r="C74" s="162"/>
      <c r="D74" s="162"/>
      <c r="E74" s="162"/>
      <c r="F74" s="162"/>
      <c r="G74" s="162"/>
      <c r="H74" s="343"/>
      <c r="I74" s="343"/>
      <c r="J74" s="162"/>
      <c r="K74" s="162"/>
      <c r="L74" s="162"/>
      <c r="M74" s="162"/>
      <c r="N74" s="162"/>
      <c r="O74" s="162"/>
      <c r="P74" s="162"/>
      <c r="Q74" s="162"/>
      <c r="R74" s="162"/>
    </row>
    <row r="75" spans="1:67">
      <c r="A75" s="162"/>
      <c r="B75" s="162"/>
      <c r="C75" s="162"/>
      <c r="D75" s="162"/>
      <c r="E75" s="162"/>
      <c r="F75" s="162"/>
      <c r="G75" s="162"/>
      <c r="H75" s="163" t="s">
        <v>33</v>
      </c>
      <c r="I75" s="163">
        <f t="shared" ref="I75:N75" si="20">I42</f>
        <v>7</v>
      </c>
      <c r="J75" s="163" t="str">
        <f t="shared" si="20"/>
        <v>7A</v>
      </c>
      <c r="K75" s="163" t="str">
        <f t="shared" si="20"/>
        <v>7B</v>
      </c>
      <c r="L75" s="163" t="str">
        <f t="shared" si="20"/>
        <v>7C</v>
      </c>
      <c r="M75" s="163" t="str">
        <f t="shared" si="20"/>
        <v>7D</v>
      </c>
      <c r="N75" s="163" t="str">
        <f t="shared" si="20"/>
        <v>7E</v>
      </c>
      <c r="O75" s="162"/>
      <c r="P75" s="162"/>
      <c r="Q75" s="162"/>
      <c r="R75" s="162"/>
      <c r="BA75" s="163" t="s">
        <v>33</v>
      </c>
      <c r="BB75" s="163">
        <f t="shared" ref="BB75:BG75" si="21">U42</f>
        <v>7</v>
      </c>
      <c r="BC75" s="163" t="str">
        <f t="shared" si="21"/>
        <v>7A</v>
      </c>
      <c r="BD75" s="163" t="str">
        <f t="shared" si="21"/>
        <v>7B</v>
      </c>
      <c r="BE75" s="163" t="str">
        <f t="shared" si="21"/>
        <v>7C</v>
      </c>
      <c r="BF75" s="163" t="str">
        <f t="shared" si="21"/>
        <v>7D</v>
      </c>
      <c r="BG75" s="163" t="str">
        <f t="shared" si="21"/>
        <v>7E</v>
      </c>
      <c r="BI75" s="163" t="s">
        <v>33</v>
      </c>
      <c r="BJ75" s="163">
        <f>BB75</f>
        <v>7</v>
      </c>
      <c r="BK75" s="163" t="str">
        <f t="shared" ref="BK75:BO75" si="22">BC75</f>
        <v>7A</v>
      </c>
      <c r="BL75" s="163" t="str">
        <f t="shared" si="22"/>
        <v>7B</v>
      </c>
      <c r="BM75" s="163" t="str">
        <f t="shared" si="22"/>
        <v>7C</v>
      </c>
      <c r="BN75" s="163" t="str">
        <f t="shared" si="22"/>
        <v>7D</v>
      </c>
      <c r="BO75" s="163" t="str">
        <f t="shared" si="22"/>
        <v>7E</v>
      </c>
    </row>
    <row r="76" spans="1:67">
      <c r="A76" s="162"/>
      <c r="B76" s="162"/>
      <c r="C76" s="162"/>
      <c r="D76" s="162"/>
      <c r="E76" s="162"/>
      <c r="F76" s="162"/>
      <c r="G76" s="162"/>
      <c r="H76" s="174">
        <v>2017</v>
      </c>
      <c r="I76" s="171">
        <f ca="1">IF($H$14="","",HLOOKUP($H$14,'Capx - H2O'!$E$352:$AU$382,$H76-2015,FALSE)+BB76+BJ76)</f>
        <v>600000</v>
      </c>
      <c r="J76" s="171">
        <f ca="1">IF($H$15="","",HLOOKUP($H$15,'Capx - H2O'!$E$352:$AU$382,$H76-2015,FALSE)+BC76+BK76)</f>
        <v>600000</v>
      </c>
      <c r="K76" s="171">
        <f ca="1">IF($H$16="","",HLOOKUP($H$16,'Capx - H2O'!$E$352:$AU$382,$H76-2015,FALSE)+BD76+BL76)</f>
        <v>600000</v>
      </c>
      <c r="L76" s="171">
        <f ca="1">IF($H$17="","",HLOOKUP($H$17,'Capx - H2O'!$E$352:$AU$382,$H76-2015,FALSE)+BE76+BM76)</f>
        <v>600000</v>
      </c>
      <c r="M76" s="171">
        <f ca="1">IF($H$18="","",HLOOKUP($H$18,'Capx - H2O'!$E$352:$AU$382,$H76-2015,FALSE)+BF76+BN76)</f>
        <v>600000</v>
      </c>
      <c r="N76" s="171">
        <f ca="1">IF($H$19="","",HLOOKUP($H$19,'Capx - H2O'!$E$352:$AU$382,$H76-2015,FALSE)+BG76+BO76)</f>
        <v>600000</v>
      </c>
      <c r="O76" s="162"/>
      <c r="P76" s="162"/>
      <c r="Q76" s="162"/>
      <c r="R76" s="162"/>
      <c r="BA76" s="144">
        <v>2017</v>
      </c>
      <c r="BB76" s="173">
        <f ca="1">IF($E$14="",0,IF($H43&gt;$E$14,0,IF($H43-$E$14&lt;-3,0,OFFSET(Extras!$E$3,0,'Scenario 7'!$H43-'Scenario 7'!$E$14))))</f>
        <v>0</v>
      </c>
      <c r="BC76" s="173">
        <f ca="1">IF($E$15="",0,IF($H43&gt;$E$15,0,IF($H43-$E$15&lt;-3,0,OFFSET(Extras!$E$3,0,'Scenario 7'!$H43-'Scenario 7'!$E$15))))</f>
        <v>0</v>
      </c>
      <c r="BD76" s="173">
        <f ca="1">IF($E$16="",0,IF($H43&gt;$E$16,0,IF($H43-$E$16&lt;-3,0,OFFSET(Extras!$E$3,0,'Scenario 7'!$H43-'Scenario 7'!$E$16))))</f>
        <v>0</v>
      </c>
      <c r="BE76" s="173">
        <f ca="1">IF($E$17="",0,IF($H43&gt;$E$17,0,IF($H43-$E$17&lt;-3,0,OFFSET(Extras!$E$3,0,'Scenario 7'!$H43-'Scenario 7'!$E$17))))</f>
        <v>0</v>
      </c>
      <c r="BF76" s="173">
        <f ca="1">IF($E$18="",0,IF($H43&gt;$E$18,0,IF($H43-$E$18&lt;-3,0,OFFSET(Extras!$E$3,0,'Scenario 7'!$H43-'Scenario 7'!$E$18))))</f>
        <v>0</v>
      </c>
      <c r="BG76" s="173">
        <f ca="1">IF($E$19="",0,IF($H43&gt;$E$19,0,IF($H43-$E$19&lt;-3,0,OFFSET(Extras!$E$3,0,'Scenario 7'!$H43-'Scenario 7'!$E$19))))</f>
        <v>0</v>
      </c>
      <c r="BI76" s="144">
        <v>2017</v>
      </c>
      <c r="BJ76" s="173">
        <f ca="1">IF($G$14="",0,IF($H43&gt;$G$14,0,IF($H43-$G$14&lt;-3,0,OFFSET(Extras!$E$4,0,'Scenario 7'!$H43-'Scenario 7'!$G$14))))</f>
        <v>0</v>
      </c>
      <c r="BK76" s="173">
        <f ca="1">IF($G$15="",0,IF($H43&gt;$G$15,0,IF($H43-$G$15&lt;-3,0,OFFSET(Extras!$E$4,0,'Scenario 7'!$H43-'Scenario 7'!$G$15))))</f>
        <v>0</v>
      </c>
      <c r="BL76" s="173">
        <f ca="1">IF($G$16="",0,IF($H43&gt;$G$16,0,IF($H43-$G$16&lt;-3,0,OFFSET(Extras!$E$4,0,'Scenario 7'!$H43-'Scenario 7'!$G$16))))</f>
        <v>0</v>
      </c>
      <c r="BM76" s="173">
        <f ca="1">IF($G$17="",0,IF($H43&gt;$G$17,0,IF($H43-$G$17&lt;-3,0,OFFSET(Extras!$E$4,0,'Scenario 7'!$H43-'Scenario 7'!$G$17))))</f>
        <v>0</v>
      </c>
      <c r="BN76" s="173">
        <f ca="1">IF($G$18="",0,IF($H43&gt;$G$18,0,IF($H43-$G$18&lt;-3,0,OFFSET(Extras!$E$4,0,'Scenario 7'!$H43-'Scenario 7'!$G$18))))</f>
        <v>0</v>
      </c>
      <c r="BO76" s="173">
        <f ca="1">IF($G$19="",0,IF($H43&gt;$G$19,0,IF($H43-$G$19&lt;-3,0,OFFSET(Extras!$E$4,0,'Scenario 7'!$H43-'Scenario 7'!$G$19))))</f>
        <v>0</v>
      </c>
    </row>
    <row r="77" spans="1:67">
      <c r="A77" s="162"/>
      <c r="B77" s="162"/>
      <c r="C77" s="162"/>
      <c r="D77" s="162"/>
      <c r="E77" s="162"/>
      <c r="F77" s="162"/>
      <c r="G77" s="162"/>
      <c r="H77" s="175">
        <v>2018</v>
      </c>
      <c r="I77" s="171">
        <f ca="1">IF($H$14="","",HLOOKUP($H$14,'Capx - H2O'!$E$352:$AU$382,$H77-2015,FALSE)+BB77+BJ77)</f>
        <v>4641000</v>
      </c>
      <c r="J77" s="171">
        <f ca="1">IF($H$15="","",HLOOKUP($H$15,'Capx - H2O'!$E$352:$AU$382,$H77-2015,FALSE)+BC77+BK77)</f>
        <v>4641000</v>
      </c>
      <c r="K77" s="171">
        <f ca="1">IF($H$16="","",HLOOKUP($H$16,'Capx - H2O'!$E$352:$AU$382,$H77-2015,FALSE)+BD77+BL77)</f>
        <v>4641000</v>
      </c>
      <c r="L77" s="171">
        <f ca="1">IF($H$17="","",HLOOKUP($H$17,'Capx - H2O'!$E$352:$AU$382,$H77-2015,FALSE)+BE77+BM77)</f>
        <v>4641000</v>
      </c>
      <c r="M77" s="171">
        <f ca="1">IF($H$18="","",HLOOKUP($H$18,'Capx - H2O'!$E$352:$AU$382,$H77-2015,FALSE)+BF77+BN77)</f>
        <v>4641000</v>
      </c>
      <c r="N77" s="171">
        <f ca="1">IF($H$19="","",HLOOKUP($H$19,'Capx - H2O'!$E$352:$AU$382,$H77-2015,FALSE)+BG77+BO77)</f>
        <v>4641000</v>
      </c>
      <c r="O77" s="162"/>
      <c r="P77" s="162"/>
      <c r="Q77" s="162"/>
      <c r="R77" s="162"/>
      <c r="BA77" s="145">
        <v>2018</v>
      </c>
      <c r="BB77" s="171">
        <f ca="1">IF($E$14="",0,IF($H44&gt;$E$14,0,IF($H44-$E$14&lt;-3,0,OFFSET(Extras!$E$3,0,'Scenario 7'!$H44-'Scenario 7'!$E$14))))</f>
        <v>0</v>
      </c>
      <c r="BC77" s="171">
        <f ca="1">IF($E$15="",0,IF($H44&gt;$E$15,0,IF($H44-$E$15&lt;-3,0,OFFSET(Extras!$E$3,0,'Scenario 7'!$H44-'Scenario 7'!$E$15))))</f>
        <v>0</v>
      </c>
      <c r="BD77" s="171">
        <f ca="1">IF($E$16="",0,IF($H44&gt;$E$16,0,IF($H44-$E$16&lt;-3,0,OFFSET(Extras!$E$3,0,'Scenario 7'!$H44-'Scenario 7'!$E$16))))</f>
        <v>0</v>
      </c>
      <c r="BE77" s="171">
        <f ca="1">IF($E$17="",0,IF($H44&gt;$E$17,0,IF($H44-$E$17&lt;-3,0,OFFSET(Extras!$E$3,0,'Scenario 7'!$H44-'Scenario 7'!$E$17))))</f>
        <v>0</v>
      </c>
      <c r="BF77" s="171">
        <f ca="1">IF($E$18="",0,IF($H44&gt;$E$18,0,IF($H44-$E$18&lt;-3,0,OFFSET(Extras!$E$3,0,'Scenario 7'!$H44-'Scenario 7'!$E$18))))</f>
        <v>0</v>
      </c>
      <c r="BG77" s="171">
        <f ca="1">IF($E$19="",0,IF($H44&gt;$E$19,0,IF($H44-$E$19&lt;-3,0,OFFSET(Extras!$E$3,0,'Scenario 7'!$H44-'Scenario 7'!$E$19))))</f>
        <v>0</v>
      </c>
      <c r="BI77" s="145">
        <v>2018</v>
      </c>
      <c r="BJ77" s="171">
        <f ca="1">IF($G$14="",0,IF($H44&gt;$G$14,0,IF($H44-$G$14&lt;-3,0,OFFSET(Extras!$E$4,0,'Scenario 7'!$H44-'Scenario 7'!$G$14))))</f>
        <v>0</v>
      </c>
      <c r="BK77" s="171">
        <f ca="1">IF($G$15="",0,IF($H44&gt;$G$15,0,IF($H44-$G$15&lt;-3,0,OFFSET(Extras!$E$4,0,'Scenario 7'!$H44-'Scenario 7'!$G$15))))</f>
        <v>0</v>
      </c>
      <c r="BL77" s="171">
        <f ca="1">IF($G$16="",0,IF($H44&gt;$G$16,0,IF($H44-$G$16&lt;-3,0,OFFSET(Extras!$E$4,0,'Scenario 7'!$H44-'Scenario 7'!$G$16))))</f>
        <v>0</v>
      </c>
      <c r="BM77" s="171">
        <f ca="1">IF($G$17="",0,IF($H44&gt;$G$17,0,IF($H44-$G$17&lt;-3,0,OFFSET(Extras!$E$4,0,'Scenario 7'!$H44-'Scenario 7'!$G$17))))</f>
        <v>0</v>
      </c>
      <c r="BN77" s="171">
        <f ca="1">IF($G$18="",0,IF($H44&gt;$G$18,0,IF($H44-$G$18&lt;-3,0,OFFSET(Extras!$E$4,0,'Scenario 7'!$H44-'Scenario 7'!$G$18))))</f>
        <v>0</v>
      </c>
      <c r="BO77" s="171">
        <f ca="1">IF($G$19="",0,IF($H44&gt;$G$19,0,IF($H44-$G$19&lt;-3,0,OFFSET(Extras!$E$4,0,'Scenario 7'!$H44-'Scenario 7'!$G$19))))</f>
        <v>0</v>
      </c>
    </row>
    <row r="78" spans="1:67">
      <c r="A78" s="162"/>
      <c r="B78" s="162"/>
      <c r="C78" s="162"/>
      <c r="D78" s="162"/>
      <c r="E78" s="162"/>
      <c r="F78" s="162"/>
      <c r="G78" s="162"/>
      <c r="H78" s="175">
        <v>2019</v>
      </c>
      <c r="I78" s="171">
        <f ca="1">IF($H$14="","",HLOOKUP($H$14,'Capx - H2O'!$E$352:$AU$382,$H78-2015,FALSE)+BB78+BJ78)</f>
        <v>0</v>
      </c>
      <c r="J78" s="171">
        <f ca="1">IF($H$15="","",HLOOKUP($H$15,'Capx - H2O'!$E$352:$AU$382,$H78-2015,FALSE)+BC78+BK78)</f>
        <v>364000</v>
      </c>
      <c r="K78" s="171">
        <f ca="1">IF($H$16="","",HLOOKUP($H$16,'Capx - H2O'!$E$352:$AU$382,$H78-2015,FALSE)+BD78+BL78)</f>
        <v>364000</v>
      </c>
      <c r="L78" s="171">
        <f ca="1">IF($H$17="","",HLOOKUP($H$17,'Capx - H2O'!$E$352:$AU$382,$H78-2015,FALSE)+BE78+BM78)</f>
        <v>364000</v>
      </c>
      <c r="M78" s="171">
        <f ca="1">IF($H$18="","",HLOOKUP($H$18,'Capx - H2O'!$E$352:$AU$382,$H78-2015,FALSE)+BF78+BN78)</f>
        <v>364000</v>
      </c>
      <c r="N78" s="171">
        <f ca="1">IF($H$19="","",HLOOKUP($H$19,'Capx - H2O'!$E$352:$AU$382,$H78-2015,FALSE)+BG78+BO78)</f>
        <v>364000</v>
      </c>
      <c r="O78" s="162"/>
      <c r="P78" s="162"/>
      <c r="Q78" s="162"/>
      <c r="R78" s="162"/>
      <c r="BA78" s="145">
        <v>2019</v>
      </c>
      <c r="BB78" s="171">
        <f ca="1">IF($E$14="",0,IF($H45&gt;$E$14,0,IF($H45-$E$14&lt;-3,0,OFFSET(Extras!$E$3,0,'Scenario 7'!$H45-'Scenario 7'!$E$14))))</f>
        <v>0</v>
      </c>
      <c r="BC78" s="171">
        <f ca="1">IF($E$15="",0,IF($H45&gt;$E$15,0,IF($H45-$E$15&lt;-3,0,OFFSET(Extras!$E$3,0,'Scenario 7'!$H45-'Scenario 7'!$E$15))))</f>
        <v>0</v>
      </c>
      <c r="BD78" s="171">
        <f ca="1">IF($E$16="",0,IF($H45&gt;$E$16,0,IF($H45-$E$16&lt;-3,0,OFFSET(Extras!$E$3,0,'Scenario 7'!$H45-'Scenario 7'!$E$16))))</f>
        <v>0</v>
      </c>
      <c r="BE78" s="171">
        <f ca="1">IF($E$17="",0,IF($H45&gt;$E$17,0,IF($H45-$E$17&lt;-3,0,OFFSET(Extras!$E$3,0,'Scenario 7'!$H45-'Scenario 7'!$E$17))))</f>
        <v>0</v>
      </c>
      <c r="BF78" s="171">
        <f ca="1">IF($E$18="",0,IF($H45&gt;$E$18,0,IF($H45-$E$18&lt;-3,0,OFFSET(Extras!$E$3,0,'Scenario 7'!$H45-'Scenario 7'!$E$18))))</f>
        <v>0</v>
      </c>
      <c r="BG78" s="171">
        <f ca="1">IF($E$19="",0,IF($H45&gt;$E$19,0,IF($H45-$E$19&lt;-3,0,OFFSET(Extras!$E$3,0,'Scenario 7'!$H45-'Scenario 7'!$E$19))))</f>
        <v>0</v>
      </c>
      <c r="BI78" s="145">
        <v>2019</v>
      </c>
      <c r="BJ78" s="171">
        <f ca="1">IF($G$14="",0,IF($H45&gt;$G$14,0,IF($H45-$G$14&lt;-3,0,OFFSET(Extras!$E$4,0,'Scenario 7'!$H45-'Scenario 7'!$G$14))))</f>
        <v>0</v>
      </c>
      <c r="BK78" s="171">
        <f ca="1">IF($G$15="",0,IF($H45&gt;$G$15,0,IF($H45-$G$15&lt;-3,0,OFFSET(Extras!$E$4,0,'Scenario 7'!$H45-'Scenario 7'!$G$15))))</f>
        <v>0</v>
      </c>
      <c r="BL78" s="171">
        <f ca="1">IF($G$16="",0,IF($H45&gt;$G$16,0,IF($H45-$G$16&lt;-3,0,OFFSET(Extras!$E$4,0,'Scenario 7'!$H45-'Scenario 7'!$G$16))))</f>
        <v>0</v>
      </c>
      <c r="BM78" s="171">
        <f ca="1">IF($G$17="",0,IF($H45&gt;$G$17,0,IF($H45-$G$17&lt;-3,0,OFFSET(Extras!$E$4,0,'Scenario 7'!$H45-'Scenario 7'!$G$17))))</f>
        <v>0</v>
      </c>
      <c r="BN78" s="171">
        <f ca="1">IF($G$18="",0,IF($H45&gt;$G$18,0,IF($H45-$G$18&lt;-3,0,OFFSET(Extras!$E$4,0,'Scenario 7'!$H45-'Scenario 7'!$G$18))))</f>
        <v>0</v>
      </c>
      <c r="BO78" s="171">
        <f ca="1">IF($G$19="",0,IF($H45&gt;$G$19,0,IF($H45-$G$19&lt;-3,0,OFFSET(Extras!$E$4,0,'Scenario 7'!$H45-'Scenario 7'!$G$19))))</f>
        <v>0</v>
      </c>
    </row>
    <row r="79" spans="1:67">
      <c r="A79" s="162"/>
      <c r="B79" s="162"/>
      <c r="C79" s="162"/>
      <c r="D79" s="162"/>
      <c r="E79" s="162"/>
      <c r="F79" s="162"/>
      <c r="G79" s="162"/>
      <c r="H79" s="175">
        <v>2020</v>
      </c>
      <c r="I79" s="171">
        <f ca="1">IF($H$14="","",HLOOKUP($H$14,'Capx - H2O'!$E$352:$AU$382,$H79-2015,FALSE)+BB79+BJ79)</f>
        <v>0</v>
      </c>
      <c r="J79" s="171">
        <f ca="1">IF($H$15="","",HLOOKUP($H$15,'Capx - H2O'!$E$352:$AU$382,$H79-2015,FALSE)+BC79+BK79)</f>
        <v>371000</v>
      </c>
      <c r="K79" s="171">
        <f ca="1">IF($H$16="","",HLOOKUP($H$16,'Capx - H2O'!$E$352:$AU$382,$H79-2015,FALSE)+BD79+BL79)</f>
        <v>371000</v>
      </c>
      <c r="L79" s="171">
        <f ca="1">IF($H$17="","",HLOOKUP($H$17,'Capx - H2O'!$E$352:$AU$382,$H79-2015,FALSE)+BE79+BM79)</f>
        <v>371000</v>
      </c>
      <c r="M79" s="171">
        <f ca="1">IF($H$18="","",HLOOKUP($H$18,'Capx - H2O'!$E$352:$AU$382,$H79-2015,FALSE)+BF79+BN79)</f>
        <v>371000</v>
      </c>
      <c r="N79" s="171">
        <f ca="1">IF($H$19="","",HLOOKUP($H$19,'Capx - H2O'!$E$352:$AU$382,$H79-2015,FALSE)+BG79+BO79)</f>
        <v>371000</v>
      </c>
      <c r="O79" s="162"/>
      <c r="P79" s="162"/>
      <c r="Q79" s="162"/>
      <c r="R79" s="162"/>
      <c r="BA79" s="145">
        <v>2020</v>
      </c>
      <c r="BB79" s="171">
        <f ca="1">IF($E$14="",0,IF($H46&gt;$E$14,0,IF($H46-$E$14&lt;-3,0,OFFSET(Extras!$E$3,0,'Scenario 7'!$H46-'Scenario 7'!$E$14))))</f>
        <v>0</v>
      </c>
      <c r="BC79" s="171">
        <f ca="1">IF($E$15="",0,IF($H46&gt;$E$15,0,IF($H46-$E$15&lt;-3,0,OFFSET(Extras!$E$3,0,'Scenario 7'!$H46-'Scenario 7'!$E$15))))</f>
        <v>0</v>
      </c>
      <c r="BD79" s="171">
        <f ca="1">IF($E$16="",0,IF($H46&gt;$E$16,0,IF($H46-$E$16&lt;-3,0,OFFSET(Extras!$E$3,0,'Scenario 7'!$H46-'Scenario 7'!$E$16))))</f>
        <v>0</v>
      </c>
      <c r="BE79" s="171">
        <f ca="1">IF($E$17="",0,IF($H46&gt;$E$17,0,IF($H46-$E$17&lt;-3,0,OFFSET(Extras!$E$3,0,'Scenario 7'!$H46-'Scenario 7'!$E$17))))</f>
        <v>0</v>
      </c>
      <c r="BF79" s="171">
        <f ca="1">IF($E$18="",0,IF($H46&gt;$E$18,0,IF($H46-$E$18&lt;-3,0,OFFSET(Extras!$E$3,0,'Scenario 7'!$H46-'Scenario 7'!$E$18))))</f>
        <v>0</v>
      </c>
      <c r="BG79" s="171">
        <f ca="1">IF($E$19="",0,IF($H46&gt;$E$19,0,IF($H46-$E$19&lt;-3,0,OFFSET(Extras!$E$3,0,'Scenario 7'!$H46-'Scenario 7'!$E$19))))</f>
        <v>0</v>
      </c>
      <c r="BI79" s="145">
        <v>2020</v>
      </c>
      <c r="BJ79" s="171">
        <f ca="1">IF($G$14="",0,IF($H46&gt;$G$14,0,IF($H46-$G$14&lt;-3,0,OFFSET(Extras!$E$4,0,'Scenario 7'!$H46-'Scenario 7'!$G$14))))</f>
        <v>0</v>
      </c>
      <c r="BK79" s="171">
        <f ca="1">IF($G$15="",0,IF($H46&gt;$G$15,0,IF($H46-$G$15&lt;-3,0,OFFSET(Extras!$E$4,0,'Scenario 7'!$H46-'Scenario 7'!$G$15))))</f>
        <v>0</v>
      </c>
      <c r="BL79" s="171">
        <f ca="1">IF($G$16="",0,IF($H46&gt;$G$16,0,IF($H46-$G$16&lt;-3,0,OFFSET(Extras!$E$4,0,'Scenario 7'!$H46-'Scenario 7'!$G$16))))</f>
        <v>0</v>
      </c>
      <c r="BM79" s="171">
        <f ca="1">IF($G$17="",0,IF($H46&gt;$G$17,0,IF($H46-$G$17&lt;-3,0,OFFSET(Extras!$E$4,0,'Scenario 7'!$H46-'Scenario 7'!$G$17))))</f>
        <v>0</v>
      </c>
      <c r="BN79" s="171">
        <f ca="1">IF($G$18="",0,IF($H46&gt;$G$18,0,IF($H46-$G$18&lt;-3,0,OFFSET(Extras!$E$4,0,'Scenario 7'!$H46-'Scenario 7'!$G$18))))</f>
        <v>0</v>
      </c>
      <c r="BO79" s="171">
        <f ca="1">IF($G$19="",0,IF($H46&gt;$G$19,0,IF($H46-$G$19&lt;-3,0,OFFSET(Extras!$E$4,0,'Scenario 7'!$H46-'Scenario 7'!$G$19))))</f>
        <v>0</v>
      </c>
    </row>
    <row r="80" spans="1:67">
      <c r="A80" s="162"/>
      <c r="B80" s="162"/>
      <c r="C80" s="162"/>
      <c r="D80" s="162"/>
      <c r="E80" s="162"/>
      <c r="F80" s="162"/>
      <c r="G80" s="162"/>
      <c r="H80" s="175">
        <v>2021</v>
      </c>
      <c r="I80" s="171">
        <f ca="1">IF($H$14="","",HLOOKUP($H$14,'Capx - H2O'!$E$352:$AU$382,$H80-2015,FALSE)+BB80+BJ80)</f>
        <v>0</v>
      </c>
      <c r="J80" s="171">
        <f ca="1">IF($H$15="","",HLOOKUP($H$15,'Capx - H2O'!$E$352:$AU$382,$H80-2015,FALSE)+BC80+BK80)</f>
        <v>378000</v>
      </c>
      <c r="K80" s="171">
        <f ca="1">IF($H$16="","",HLOOKUP($H$16,'Capx - H2O'!$E$352:$AU$382,$H80-2015,FALSE)+BD80+BL80)</f>
        <v>378000</v>
      </c>
      <c r="L80" s="171">
        <f ca="1">IF($H$17="","",HLOOKUP($H$17,'Capx - H2O'!$E$352:$AU$382,$H80-2015,FALSE)+BE80+BM80)</f>
        <v>378000</v>
      </c>
      <c r="M80" s="171">
        <f ca="1">IF($H$18="","",HLOOKUP($H$18,'Capx - H2O'!$E$352:$AU$382,$H80-2015,FALSE)+BF80+BN80)</f>
        <v>378000</v>
      </c>
      <c r="N80" s="171">
        <f ca="1">IF($H$19="","",HLOOKUP($H$19,'Capx - H2O'!$E$352:$AU$382,$H80-2015,FALSE)+BG80+BO80)</f>
        <v>378000</v>
      </c>
      <c r="O80" s="162"/>
      <c r="P80" s="162"/>
      <c r="Q80" s="162"/>
      <c r="R80" s="162"/>
      <c r="BA80" s="145">
        <v>2021</v>
      </c>
      <c r="BB80" s="171">
        <f ca="1">IF($E$14="",0,IF($H47&gt;$E$14,0,IF($H47-$E$14&lt;-3,0,OFFSET(Extras!$E$3,0,'Scenario 7'!$H47-'Scenario 7'!$E$14))))</f>
        <v>0</v>
      </c>
      <c r="BC80" s="171">
        <f ca="1">IF($E$15="",0,IF($H47&gt;$E$15,0,IF($H47-$E$15&lt;-3,0,OFFSET(Extras!$E$3,0,'Scenario 7'!$H47-'Scenario 7'!$E$15))))</f>
        <v>0</v>
      </c>
      <c r="BD80" s="171">
        <f ca="1">IF($E$16="",0,IF($H47&gt;$E$16,0,IF($H47-$E$16&lt;-3,0,OFFSET(Extras!$E$3,0,'Scenario 7'!$H47-'Scenario 7'!$E$16))))</f>
        <v>0</v>
      </c>
      <c r="BE80" s="171">
        <f ca="1">IF($E$17="",0,IF($H47&gt;$E$17,0,IF($H47-$E$17&lt;-3,0,OFFSET(Extras!$E$3,0,'Scenario 7'!$H47-'Scenario 7'!$E$17))))</f>
        <v>0</v>
      </c>
      <c r="BF80" s="171">
        <f ca="1">IF($E$18="",0,IF($H47&gt;$E$18,0,IF($H47-$E$18&lt;-3,0,OFFSET(Extras!$E$3,0,'Scenario 7'!$H47-'Scenario 7'!$E$18))))</f>
        <v>0</v>
      </c>
      <c r="BG80" s="171">
        <f ca="1">IF($E$19="",0,IF($H47&gt;$E$19,0,IF($H47-$E$19&lt;-3,0,OFFSET(Extras!$E$3,0,'Scenario 7'!$H47-'Scenario 7'!$E$19))))</f>
        <v>0</v>
      </c>
      <c r="BI80" s="145">
        <v>2021</v>
      </c>
      <c r="BJ80" s="171">
        <f ca="1">IF($G$14="",0,IF($H47&gt;$G$14,0,IF($H47-$G$14&lt;-3,0,OFFSET(Extras!$E$4,0,'Scenario 7'!$H47-'Scenario 7'!$G$14))))</f>
        <v>0</v>
      </c>
      <c r="BK80" s="171">
        <f ca="1">IF($G$15="",0,IF($H47&gt;$G$15,0,IF($H47-$G$15&lt;-3,0,OFFSET(Extras!$E$4,0,'Scenario 7'!$H47-'Scenario 7'!$G$15))))</f>
        <v>0</v>
      </c>
      <c r="BL80" s="171">
        <f ca="1">IF($G$16="",0,IF($H47&gt;$G$16,0,IF($H47-$G$16&lt;-3,0,OFFSET(Extras!$E$4,0,'Scenario 7'!$H47-'Scenario 7'!$G$16))))</f>
        <v>0</v>
      </c>
      <c r="BM80" s="171">
        <f ca="1">IF($G$17="",0,IF($H47&gt;$G$17,0,IF($H47-$G$17&lt;-3,0,OFFSET(Extras!$E$4,0,'Scenario 7'!$H47-'Scenario 7'!$G$17))))</f>
        <v>0</v>
      </c>
      <c r="BN80" s="171">
        <f ca="1">IF($G$18="",0,IF($H47&gt;$G$18,0,IF($H47-$G$18&lt;-3,0,OFFSET(Extras!$E$4,0,'Scenario 7'!$H47-'Scenario 7'!$G$18))))</f>
        <v>0</v>
      </c>
      <c r="BO80" s="171">
        <f ca="1">IF($G$19="",0,IF($H47&gt;$G$19,0,IF($H47-$G$19&lt;-3,0,OFFSET(Extras!$E$4,0,'Scenario 7'!$H47-'Scenario 7'!$G$19))))</f>
        <v>0</v>
      </c>
    </row>
    <row r="81" spans="1:67">
      <c r="A81" s="162"/>
      <c r="B81" s="162"/>
      <c r="C81" s="162"/>
      <c r="D81" s="162"/>
      <c r="E81" s="162"/>
      <c r="F81" s="162"/>
      <c r="G81" s="162"/>
      <c r="H81" s="175">
        <v>2022</v>
      </c>
      <c r="I81" s="171">
        <f ca="1">IF($H$14="","",HLOOKUP($H$14,'Capx - H2O'!$E$352:$AU$382,$H81-2015,FALSE)+BB81+BJ81)</f>
        <v>0</v>
      </c>
      <c r="J81" s="171">
        <f ca="1">IF($H$15="","",HLOOKUP($H$15,'Capx - H2O'!$E$352:$AU$382,$H81-2015,FALSE)+BC81+BK81)</f>
        <v>1434080.8032</v>
      </c>
      <c r="K81" s="171">
        <f ca="1">IF($H$16="","",HLOOKUP($H$16,'Capx - H2O'!$E$352:$AU$382,$H81-2015,FALSE)+BD81+BL81)</f>
        <v>1434080.8032</v>
      </c>
      <c r="L81" s="171">
        <f ca="1">IF($H$17="","",HLOOKUP($H$17,'Capx - H2O'!$E$352:$AU$382,$H81-2015,FALSE)+BE81+BM81)</f>
        <v>1434080.8032</v>
      </c>
      <c r="M81" s="171">
        <f ca="1">IF($H$18="","",HLOOKUP($H$18,'Capx - H2O'!$E$352:$AU$382,$H81-2015,FALSE)+BF81+BN81)</f>
        <v>0</v>
      </c>
      <c r="N81" s="171">
        <f ca="1">IF($H$19="","",HLOOKUP($H$19,'Capx - H2O'!$E$352:$AU$382,$H81-2015,FALSE)+BG81+BO81)</f>
        <v>0</v>
      </c>
      <c r="O81" s="162"/>
      <c r="P81" s="162"/>
      <c r="Q81" s="162"/>
      <c r="R81" s="162"/>
      <c r="BA81" s="145">
        <v>2022</v>
      </c>
      <c r="BB81" s="171">
        <f ca="1">IF($E$14="",0,IF($H48&gt;$E$14,0,IF($H48-$E$14&lt;-3,0,OFFSET(Extras!$E$3,0,'Scenario 7'!$H48-'Scenario 7'!$E$14))))</f>
        <v>0</v>
      </c>
      <c r="BC81" s="171">
        <f ca="1">IF($E$15="",0,IF($H48&gt;$E$15,0,IF($H48-$E$15&lt;-3,0,OFFSET(Extras!$E$3,0,'Scenario 7'!$H48-'Scenario 7'!$E$15))))</f>
        <v>0</v>
      </c>
      <c r="BD81" s="171">
        <f ca="1">IF($E$16="",0,IF($H48&gt;$E$16,0,IF($H48-$E$16&lt;-3,0,OFFSET(Extras!$E$3,0,'Scenario 7'!$H48-'Scenario 7'!$E$16))))</f>
        <v>0</v>
      </c>
      <c r="BE81" s="171">
        <f ca="1">IF($E$17="",0,IF($H48&gt;$E$17,0,IF($H48-$E$17&lt;-3,0,OFFSET(Extras!$E$3,0,'Scenario 7'!$H48-'Scenario 7'!$E$17))))</f>
        <v>0</v>
      </c>
      <c r="BF81" s="171">
        <f ca="1">IF($E$18="",0,IF($H48&gt;$E$18,0,IF($H48-$E$18&lt;-3,0,OFFSET(Extras!$E$3,0,'Scenario 7'!$H48-'Scenario 7'!$E$18))))</f>
        <v>0</v>
      </c>
      <c r="BG81" s="171">
        <f ca="1">IF($E$19="",0,IF($H48&gt;$E$19,0,IF($H48-$E$19&lt;-3,0,OFFSET(Extras!$E$3,0,'Scenario 7'!$H48-'Scenario 7'!$E$19))))</f>
        <v>0</v>
      </c>
      <c r="BI81" s="145">
        <v>2022</v>
      </c>
      <c r="BJ81" s="171">
        <f ca="1">IF($G$14="",0,IF($H48&gt;$G$14,0,IF($H48-$G$14&lt;-3,0,OFFSET(Extras!$E$4,0,'Scenario 7'!$H48-'Scenario 7'!$G$14))))</f>
        <v>0</v>
      </c>
      <c r="BK81" s="171">
        <f ca="1">IF($G$15="",0,IF($H48&gt;$G$15,0,IF($H48-$G$15&lt;-3,0,OFFSET(Extras!$E$4,0,'Scenario 7'!$H48-'Scenario 7'!$G$15))))</f>
        <v>0</v>
      </c>
      <c r="BL81" s="171">
        <f ca="1">IF($G$16="",0,IF($H48&gt;$G$16,0,IF($H48-$G$16&lt;-3,0,OFFSET(Extras!$E$4,0,'Scenario 7'!$H48-'Scenario 7'!$G$16))))</f>
        <v>0</v>
      </c>
      <c r="BM81" s="171">
        <f ca="1">IF($G$17="",0,IF($H48&gt;$G$17,0,IF($H48-$G$17&lt;-3,0,OFFSET(Extras!$E$4,0,'Scenario 7'!$H48-'Scenario 7'!$G$17))))</f>
        <v>0</v>
      </c>
      <c r="BN81" s="171">
        <f ca="1">IF($G$18="",0,IF($H48&gt;$G$18,0,IF($H48-$G$18&lt;-3,0,OFFSET(Extras!$E$4,0,'Scenario 7'!$H48-'Scenario 7'!$G$18))))</f>
        <v>0</v>
      </c>
      <c r="BO81" s="171">
        <f ca="1">IF($G$19="",0,IF($H48&gt;$G$19,0,IF($H48-$G$19&lt;-3,0,OFFSET(Extras!$E$4,0,'Scenario 7'!$H48-'Scenario 7'!$G$19))))</f>
        <v>0</v>
      </c>
    </row>
    <row r="82" spans="1:67">
      <c r="A82" s="162"/>
      <c r="B82" s="162"/>
      <c r="C82" s="162"/>
      <c r="D82" s="162"/>
      <c r="E82" s="162"/>
      <c r="F82" s="162"/>
      <c r="G82" s="162"/>
      <c r="H82" s="175">
        <v>2023</v>
      </c>
      <c r="I82" s="171">
        <f ca="1">IF($H$14="","",HLOOKUP($H$14,'Capx - H2O'!$E$352:$AU$382,$H82-2015,FALSE)+BB82+BJ82)</f>
        <v>0</v>
      </c>
      <c r="J82" s="171">
        <f ca="1">IF($H$15="","",HLOOKUP($H$15,'Capx - H2O'!$E$352:$AU$382,$H82-2015,FALSE)+BC82+BK82)</f>
        <v>336000.00000000006</v>
      </c>
      <c r="K82" s="171">
        <f ca="1">IF($H$16="","",HLOOKUP($H$16,'Capx - H2O'!$E$352:$AU$382,$H82-2015,FALSE)+BD82+BL82)</f>
        <v>0</v>
      </c>
      <c r="L82" s="171">
        <f ca="1">IF($H$17="","",HLOOKUP($H$17,'Capx - H2O'!$E$352:$AU$382,$H82-2015,FALSE)+BE82+BM82)</f>
        <v>0</v>
      </c>
      <c r="M82" s="171">
        <f ca="1">IF($H$18="","",HLOOKUP($H$18,'Capx - H2O'!$E$352:$AU$382,$H82-2015,FALSE)+BF82+BN82)</f>
        <v>0</v>
      </c>
      <c r="N82" s="171">
        <f ca="1">IF($H$19="","",HLOOKUP($H$19,'Capx - H2O'!$E$352:$AU$382,$H82-2015,FALSE)+BG82+BO82)</f>
        <v>0</v>
      </c>
      <c r="O82" s="162"/>
      <c r="P82" s="162"/>
      <c r="Q82" s="162"/>
      <c r="R82" s="162"/>
      <c r="BA82" s="145">
        <v>2023</v>
      </c>
      <c r="BB82" s="171">
        <f ca="1">IF($E$14="",0,IF($H49&gt;$E$14,0,IF($H49-$E$14&lt;-3,0,OFFSET(Extras!$E$3,0,'Scenario 7'!$H49-'Scenario 7'!$E$14))))</f>
        <v>0</v>
      </c>
      <c r="BC82" s="171">
        <f ca="1">IF($E$15="",0,IF($H49&gt;$E$15,0,IF($H49-$E$15&lt;-3,0,OFFSET(Extras!$E$3,0,'Scenario 7'!$H49-'Scenario 7'!$E$15))))</f>
        <v>0</v>
      </c>
      <c r="BD82" s="171">
        <f ca="1">IF($E$16="",0,IF($H49&gt;$E$16,0,IF($H49-$E$16&lt;-3,0,OFFSET(Extras!$E$3,0,'Scenario 7'!$H49-'Scenario 7'!$E$16))))</f>
        <v>0</v>
      </c>
      <c r="BE82" s="171">
        <f ca="1">IF($E$17="",0,IF($H49&gt;$E$17,0,IF($H49-$E$17&lt;-3,0,OFFSET(Extras!$E$3,0,'Scenario 7'!$H49-'Scenario 7'!$E$17))))</f>
        <v>0</v>
      </c>
      <c r="BF82" s="171">
        <f ca="1">IF($E$18="",0,IF($H49&gt;$E$18,0,IF($H49-$E$18&lt;-3,0,OFFSET(Extras!$E$3,0,'Scenario 7'!$H49-'Scenario 7'!$E$18))))</f>
        <v>0</v>
      </c>
      <c r="BG82" s="171">
        <f ca="1">IF($E$19="",0,IF($H49&gt;$E$19,0,IF($H49-$E$19&lt;-3,0,OFFSET(Extras!$E$3,0,'Scenario 7'!$H49-'Scenario 7'!$E$19))))</f>
        <v>0</v>
      </c>
      <c r="BI82" s="145">
        <v>2023</v>
      </c>
      <c r="BJ82" s="171">
        <f ca="1">IF($G$14="",0,IF($H49&gt;$G$14,0,IF($H49-$G$14&lt;-3,0,OFFSET(Extras!$E$4,0,'Scenario 7'!$H49-'Scenario 7'!$G$14))))</f>
        <v>0</v>
      </c>
      <c r="BK82" s="171">
        <f ca="1">IF($G$15="",0,IF($H49&gt;$G$15,0,IF($H49-$G$15&lt;-3,0,OFFSET(Extras!$E$4,0,'Scenario 7'!$H49-'Scenario 7'!$G$15))))</f>
        <v>0</v>
      </c>
      <c r="BL82" s="171">
        <f ca="1">IF($G$16="",0,IF($H49&gt;$G$16,0,IF($H49-$G$16&lt;-3,0,OFFSET(Extras!$E$4,0,'Scenario 7'!$H49-'Scenario 7'!$G$16))))</f>
        <v>0</v>
      </c>
      <c r="BM82" s="171">
        <f ca="1">IF($G$17="",0,IF($H49&gt;$G$17,0,IF($H49-$G$17&lt;-3,0,OFFSET(Extras!$E$4,0,'Scenario 7'!$H49-'Scenario 7'!$G$17))))</f>
        <v>0</v>
      </c>
      <c r="BN82" s="171">
        <f ca="1">IF($G$18="",0,IF($H49&gt;$G$18,0,IF($H49-$G$18&lt;-3,0,OFFSET(Extras!$E$4,0,'Scenario 7'!$H49-'Scenario 7'!$G$18))))</f>
        <v>0</v>
      </c>
      <c r="BO82" s="171">
        <f ca="1">IF($G$19="",0,IF($H49&gt;$G$19,0,IF($H49-$G$19&lt;-3,0,OFFSET(Extras!$E$4,0,'Scenario 7'!$H49-'Scenario 7'!$G$19))))</f>
        <v>0</v>
      </c>
    </row>
    <row r="83" spans="1:67">
      <c r="A83" s="162"/>
      <c r="B83" s="162"/>
      <c r="C83" s="162"/>
      <c r="D83" s="162"/>
      <c r="E83" s="162"/>
      <c r="F83" s="162"/>
      <c r="G83" s="162"/>
      <c r="H83" s="175">
        <v>2024</v>
      </c>
      <c r="I83" s="171">
        <f ca="1">IF($H$14="","",HLOOKUP($H$14,'Capx - H2O'!$E$352:$AU$382,$H83-2015,FALSE)+BB83+BJ83)</f>
        <v>0</v>
      </c>
      <c r="J83" s="171">
        <f ca="1">IF($H$15="","",HLOOKUP($H$15,'Capx - H2O'!$E$352:$AU$382,$H83-2015,FALSE)+BC83+BK83)</f>
        <v>342000.00000000006</v>
      </c>
      <c r="K83" s="171">
        <f ca="1">IF($H$16="","",HLOOKUP($H$16,'Capx - H2O'!$E$352:$AU$382,$H83-2015,FALSE)+BD83+BL83)</f>
        <v>0</v>
      </c>
      <c r="L83" s="171">
        <f ca="1">IF($H$17="","",HLOOKUP($H$17,'Capx - H2O'!$E$352:$AU$382,$H83-2015,FALSE)+BE83+BM83)</f>
        <v>0</v>
      </c>
      <c r="M83" s="171">
        <f ca="1">IF($H$18="","",HLOOKUP($H$18,'Capx - H2O'!$E$352:$AU$382,$H83-2015,FALSE)+BF83+BN83)</f>
        <v>0</v>
      </c>
      <c r="N83" s="171">
        <f ca="1">IF($H$19="","",HLOOKUP($H$19,'Capx - H2O'!$E$352:$AU$382,$H83-2015,FALSE)+BG83+BO83)</f>
        <v>0</v>
      </c>
      <c r="O83" s="162"/>
      <c r="P83" s="162"/>
      <c r="Q83" s="162"/>
      <c r="R83" s="162"/>
      <c r="BA83" s="145">
        <v>2024</v>
      </c>
      <c r="BB83" s="171">
        <f ca="1">IF($E$14="",0,IF($H50&gt;$E$14,0,IF($H50-$E$14&lt;-3,0,OFFSET(Extras!$E$3,0,'Scenario 7'!$H50-'Scenario 7'!$E$14))))</f>
        <v>0</v>
      </c>
      <c r="BC83" s="171">
        <f ca="1">IF($E$15="",0,IF($H50&gt;$E$15,0,IF($H50-$E$15&lt;-3,0,OFFSET(Extras!$E$3,0,'Scenario 7'!$H50-'Scenario 7'!$E$15))))</f>
        <v>0</v>
      </c>
      <c r="BD83" s="171">
        <f ca="1">IF($E$16="",0,IF($H50&gt;$E$16,0,IF($H50-$E$16&lt;-3,0,OFFSET(Extras!$E$3,0,'Scenario 7'!$H50-'Scenario 7'!$E$16))))</f>
        <v>0</v>
      </c>
      <c r="BE83" s="171">
        <f ca="1">IF($E$17="",0,IF($H50&gt;$E$17,0,IF($H50-$E$17&lt;-3,0,OFFSET(Extras!$E$3,0,'Scenario 7'!$H50-'Scenario 7'!$E$17))))</f>
        <v>0</v>
      </c>
      <c r="BF83" s="171">
        <f ca="1">IF($E$18="",0,IF($H50&gt;$E$18,0,IF($H50-$E$18&lt;-3,0,OFFSET(Extras!$E$3,0,'Scenario 7'!$H50-'Scenario 7'!$E$18))))</f>
        <v>0</v>
      </c>
      <c r="BG83" s="171">
        <f ca="1">IF($E$19="",0,IF($H50&gt;$E$19,0,IF($H50-$E$19&lt;-3,0,OFFSET(Extras!$E$3,0,'Scenario 7'!$H50-'Scenario 7'!$E$19))))</f>
        <v>0</v>
      </c>
      <c r="BI83" s="145">
        <v>2024</v>
      </c>
      <c r="BJ83" s="171">
        <f ca="1">IF($G$14="",0,IF($H50&gt;$G$14,0,IF($H50-$G$14&lt;-3,0,OFFSET(Extras!$E$4,0,'Scenario 7'!$H50-'Scenario 7'!$G$14))))</f>
        <v>0</v>
      </c>
      <c r="BK83" s="171">
        <f ca="1">IF($G$15="",0,IF($H50&gt;$G$15,0,IF($H50-$G$15&lt;-3,0,OFFSET(Extras!$E$4,0,'Scenario 7'!$H50-'Scenario 7'!$G$15))))</f>
        <v>0</v>
      </c>
      <c r="BL83" s="171">
        <f ca="1">IF($G$16="",0,IF($H50&gt;$G$16,0,IF($H50-$G$16&lt;-3,0,OFFSET(Extras!$E$4,0,'Scenario 7'!$H50-'Scenario 7'!$G$16))))</f>
        <v>0</v>
      </c>
      <c r="BM83" s="171">
        <f ca="1">IF($G$17="",0,IF($H50&gt;$G$17,0,IF($H50-$G$17&lt;-3,0,OFFSET(Extras!$E$4,0,'Scenario 7'!$H50-'Scenario 7'!$G$17))))</f>
        <v>0</v>
      </c>
      <c r="BN83" s="171">
        <f ca="1">IF($G$18="",0,IF($H50&gt;$G$18,0,IF($H50-$G$18&lt;-3,0,OFFSET(Extras!$E$4,0,'Scenario 7'!$H50-'Scenario 7'!$G$18))))</f>
        <v>0</v>
      </c>
      <c r="BO83" s="171">
        <f ca="1">IF($G$19="",0,IF($H50&gt;$G$19,0,IF($H50-$G$19&lt;-3,0,OFFSET(Extras!$E$4,0,'Scenario 7'!$H50-'Scenario 7'!$G$19))))</f>
        <v>0</v>
      </c>
    </row>
    <row r="84" spans="1:67">
      <c r="A84" s="162"/>
      <c r="B84" s="162"/>
      <c r="C84" s="162"/>
      <c r="D84" s="162"/>
      <c r="E84" s="162"/>
      <c r="F84" s="162"/>
      <c r="G84" s="162"/>
      <c r="H84" s="175">
        <v>2025</v>
      </c>
      <c r="I84" s="171">
        <f ca="1">IF($H$14="","",HLOOKUP($H$14,'Capx - H2O'!$E$352:$AU$382,$H84-2015,FALSE)+BB84+BJ84)</f>
        <v>0</v>
      </c>
      <c r="J84" s="171">
        <f ca="1">IF($H$15="","",HLOOKUP($H$15,'Capx - H2O'!$E$352:$AU$382,$H84-2015,FALSE)+BC84+BK84)</f>
        <v>348000</v>
      </c>
      <c r="K84" s="171">
        <f ca="1">IF($H$16="","",HLOOKUP($H$16,'Capx - H2O'!$E$352:$AU$382,$H84-2015,FALSE)+BD84+BL84)</f>
        <v>0</v>
      </c>
      <c r="L84" s="171">
        <f ca="1">IF($H$17="","",HLOOKUP($H$17,'Capx - H2O'!$E$352:$AU$382,$H84-2015,FALSE)+BE84+BM84)</f>
        <v>0</v>
      </c>
      <c r="M84" s="171">
        <f ca="1">IF($H$18="","",HLOOKUP($H$18,'Capx - H2O'!$E$352:$AU$382,$H84-2015,FALSE)+BF84+BN84)</f>
        <v>0</v>
      </c>
      <c r="N84" s="171">
        <f ca="1">IF($H$19="","",HLOOKUP($H$19,'Capx - H2O'!$E$352:$AU$382,$H84-2015,FALSE)+BG84+BO84)</f>
        <v>0</v>
      </c>
      <c r="O84" s="162"/>
      <c r="P84" s="162"/>
      <c r="Q84" s="162"/>
      <c r="R84" s="162"/>
      <c r="BA84" s="145">
        <v>2025</v>
      </c>
      <c r="BB84" s="171">
        <f ca="1">IF($E$14="",0,IF($H51&gt;$E$14,0,IF($H51-$E$14&lt;-3,0,OFFSET(Extras!$E$3,0,'Scenario 7'!$H51-'Scenario 7'!$E$14))))</f>
        <v>0</v>
      </c>
      <c r="BC84" s="171">
        <f ca="1">IF($E$15="",0,IF($H51&gt;$E$15,0,IF($H51-$E$15&lt;-3,0,OFFSET(Extras!$E$3,0,'Scenario 7'!$H51-'Scenario 7'!$E$15))))</f>
        <v>0</v>
      </c>
      <c r="BD84" s="171">
        <f ca="1">IF($E$16="",0,IF($H51&gt;$E$16,0,IF($H51-$E$16&lt;-3,0,OFFSET(Extras!$E$3,0,'Scenario 7'!$H51-'Scenario 7'!$E$16))))</f>
        <v>0</v>
      </c>
      <c r="BE84" s="171">
        <f ca="1">IF($E$17="",0,IF($H51&gt;$E$17,0,IF($H51-$E$17&lt;-3,0,OFFSET(Extras!$E$3,0,'Scenario 7'!$H51-'Scenario 7'!$E$17))))</f>
        <v>0</v>
      </c>
      <c r="BF84" s="171">
        <f ca="1">IF($E$18="",0,IF($H51&gt;$E$18,0,IF($H51-$E$18&lt;-3,0,OFFSET(Extras!$E$3,0,'Scenario 7'!$H51-'Scenario 7'!$E$18))))</f>
        <v>0</v>
      </c>
      <c r="BG84" s="171">
        <f ca="1">IF($E$19="",0,IF($H51&gt;$E$19,0,IF($H51-$E$19&lt;-3,0,OFFSET(Extras!$E$3,0,'Scenario 7'!$H51-'Scenario 7'!$E$19))))</f>
        <v>0</v>
      </c>
      <c r="BI84" s="145">
        <v>2025</v>
      </c>
      <c r="BJ84" s="171">
        <f ca="1">IF($G$14="",0,IF($H51&gt;$G$14,0,IF($H51-$G$14&lt;-3,0,OFFSET(Extras!$E$4,0,'Scenario 7'!$H51-'Scenario 7'!$G$14))))</f>
        <v>0</v>
      </c>
      <c r="BK84" s="171">
        <f ca="1">IF($G$15="",0,IF($H51&gt;$G$15,0,IF($H51-$G$15&lt;-3,0,OFFSET(Extras!$E$4,0,'Scenario 7'!$H51-'Scenario 7'!$G$15))))</f>
        <v>0</v>
      </c>
      <c r="BL84" s="171">
        <f ca="1">IF($G$16="",0,IF($H51&gt;$G$16,0,IF($H51-$G$16&lt;-3,0,OFFSET(Extras!$E$4,0,'Scenario 7'!$H51-'Scenario 7'!$G$16))))</f>
        <v>0</v>
      </c>
      <c r="BM84" s="171">
        <f ca="1">IF($G$17="",0,IF($H51&gt;$G$17,0,IF($H51-$G$17&lt;-3,0,OFFSET(Extras!$E$4,0,'Scenario 7'!$H51-'Scenario 7'!$G$17))))</f>
        <v>0</v>
      </c>
      <c r="BN84" s="171">
        <f ca="1">IF($G$18="",0,IF($H51&gt;$G$18,0,IF($H51-$G$18&lt;-3,0,OFFSET(Extras!$E$4,0,'Scenario 7'!$H51-'Scenario 7'!$G$18))))</f>
        <v>0</v>
      </c>
      <c r="BO84" s="171">
        <f ca="1">IF($G$19="",0,IF($H51&gt;$G$19,0,IF($H51-$G$19&lt;-3,0,OFFSET(Extras!$E$4,0,'Scenario 7'!$H51-'Scenario 7'!$G$19))))</f>
        <v>0</v>
      </c>
    </row>
    <row r="85" spans="1:67">
      <c r="A85" s="162"/>
      <c r="B85" s="162"/>
      <c r="C85" s="162"/>
      <c r="D85" s="162"/>
      <c r="E85" s="162"/>
      <c r="F85" s="162"/>
      <c r="G85" s="162"/>
      <c r="H85" s="175">
        <v>2026</v>
      </c>
      <c r="I85" s="171">
        <f ca="1">IF($H$14="","",HLOOKUP($H$14,'Capx - H2O'!$E$352:$AU$382,$H85-2015,FALSE)+BB85+BJ85)</f>
        <v>0</v>
      </c>
      <c r="J85" s="171">
        <f ca="1">IF($H$15="","",HLOOKUP($H$15,'Capx - H2O'!$E$352:$AU$382,$H85-2015,FALSE)+BC85+BK85)</f>
        <v>0</v>
      </c>
      <c r="K85" s="171">
        <f ca="1">IF($H$16="","",HLOOKUP($H$16,'Capx - H2O'!$E$352:$AU$382,$H85-2015,FALSE)+BD85+BL85)</f>
        <v>0</v>
      </c>
      <c r="L85" s="171">
        <f ca="1">IF($H$17="","",HLOOKUP($H$17,'Capx - H2O'!$E$352:$AU$382,$H85-2015,FALSE)+BE85+BM85)</f>
        <v>0</v>
      </c>
      <c r="M85" s="171">
        <f ca="1">IF($H$18="","",HLOOKUP($H$18,'Capx - H2O'!$E$352:$AU$382,$H85-2015,FALSE)+BF85+BN85)</f>
        <v>0</v>
      </c>
      <c r="N85" s="171">
        <f ca="1">IF($H$19="","",HLOOKUP($H$19,'Capx - H2O'!$E$352:$AU$382,$H85-2015,FALSE)+BG85+BO85)</f>
        <v>0</v>
      </c>
      <c r="O85" s="162"/>
      <c r="P85" s="162"/>
      <c r="Q85" s="162"/>
      <c r="R85" s="162"/>
      <c r="BA85" s="145">
        <v>2026</v>
      </c>
      <c r="BB85" s="171">
        <f ca="1">IF($E$14="",0,IF($H52&gt;$E$14,0,IF($H52-$E$14&lt;-3,0,OFFSET(Extras!$E$3,0,'Scenario 7'!$H52-'Scenario 7'!$E$14))))</f>
        <v>0</v>
      </c>
      <c r="BC85" s="171">
        <f ca="1">IF($E$15="",0,IF($H52&gt;$E$15,0,IF($H52-$E$15&lt;-3,0,OFFSET(Extras!$E$3,0,'Scenario 7'!$H52-'Scenario 7'!$E$15))))</f>
        <v>0</v>
      </c>
      <c r="BD85" s="171">
        <f ca="1">IF($E$16="",0,IF($H52&gt;$E$16,0,IF($H52-$E$16&lt;-3,0,OFFSET(Extras!$E$3,0,'Scenario 7'!$H52-'Scenario 7'!$E$16))))</f>
        <v>0</v>
      </c>
      <c r="BE85" s="171">
        <f ca="1">IF($E$17="",0,IF($H52&gt;$E$17,0,IF($H52-$E$17&lt;-3,0,OFFSET(Extras!$E$3,0,'Scenario 7'!$H52-'Scenario 7'!$E$17))))</f>
        <v>0</v>
      </c>
      <c r="BF85" s="171">
        <f ca="1">IF($E$18="",0,IF($H52&gt;$E$18,0,IF($H52-$E$18&lt;-3,0,OFFSET(Extras!$E$3,0,'Scenario 7'!$H52-'Scenario 7'!$E$18))))</f>
        <v>0</v>
      </c>
      <c r="BG85" s="171">
        <f ca="1">IF($E$19="",0,IF($H52&gt;$E$19,0,IF($H52-$E$19&lt;-3,0,OFFSET(Extras!$E$3,0,'Scenario 7'!$H52-'Scenario 7'!$E$19))))</f>
        <v>0</v>
      </c>
      <c r="BI85" s="145">
        <v>2026</v>
      </c>
      <c r="BJ85" s="171">
        <f ca="1">IF($G$14="",0,IF($H52&gt;$G$14,0,IF($H52-$G$14&lt;-3,0,OFFSET(Extras!$E$4,0,'Scenario 7'!$H52-'Scenario 7'!$G$14))))</f>
        <v>0</v>
      </c>
      <c r="BK85" s="171">
        <f ca="1">IF($G$15="",0,IF($H52&gt;$G$15,0,IF($H52-$G$15&lt;-3,0,OFFSET(Extras!$E$4,0,'Scenario 7'!$H52-'Scenario 7'!$G$15))))</f>
        <v>0</v>
      </c>
      <c r="BL85" s="171">
        <f ca="1">IF($G$16="",0,IF($H52&gt;$G$16,0,IF($H52-$G$16&lt;-3,0,OFFSET(Extras!$E$4,0,'Scenario 7'!$H52-'Scenario 7'!$G$16))))</f>
        <v>0</v>
      </c>
      <c r="BM85" s="171">
        <f ca="1">IF($G$17="",0,IF($H52&gt;$G$17,0,IF($H52-$G$17&lt;-3,0,OFFSET(Extras!$E$4,0,'Scenario 7'!$H52-'Scenario 7'!$G$17))))</f>
        <v>0</v>
      </c>
      <c r="BN85" s="171">
        <f ca="1">IF($G$18="",0,IF($H52&gt;$G$18,0,IF($H52-$G$18&lt;-3,0,OFFSET(Extras!$E$4,0,'Scenario 7'!$H52-'Scenario 7'!$G$18))))</f>
        <v>0</v>
      </c>
      <c r="BO85" s="171">
        <f ca="1">IF($G$19="",0,IF($H52&gt;$G$19,0,IF($H52-$G$19&lt;-3,0,OFFSET(Extras!$E$4,0,'Scenario 7'!$H52-'Scenario 7'!$G$19))))</f>
        <v>0</v>
      </c>
    </row>
    <row r="86" spans="1:67">
      <c r="A86" s="162"/>
      <c r="B86" s="162"/>
      <c r="C86" s="162"/>
      <c r="D86" s="162"/>
      <c r="E86" s="162"/>
      <c r="F86" s="162"/>
      <c r="G86" s="162"/>
      <c r="H86" s="175">
        <v>2027</v>
      </c>
      <c r="I86" s="171">
        <f ca="1">IF($H$14="","",HLOOKUP($H$14,'Capx - H2O'!$E$352:$AU$382,$H86-2015,FALSE)+BB86+BJ86)</f>
        <v>0</v>
      </c>
      <c r="J86" s="171">
        <f ca="1">IF($H$15="","",HLOOKUP($H$15,'Capx - H2O'!$E$352:$AU$382,$H86-2015,FALSE)+BC86+BK86)</f>
        <v>0</v>
      </c>
      <c r="K86" s="171">
        <f ca="1">IF($H$16="","",HLOOKUP($H$16,'Capx - H2O'!$E$352:$AU$382,$H86-2015,FALSE)+BD86+BL86)</f>
        <v>0</v>
      </c>
      <c r="L86" s="171">
        <f ca="1">IF($H$17="","",HLOOKUP($H$17,'Capx - H2O'!$E$352:$AU$382,$H86-2015,FALSE)+BE86+BM86)</f>
        <v>0</v>
      </c>
      <c r="M86" s="171">
        <f ca="1">IF($H$18="","",HLOOKUP($H$18,'Capx - H2O'!$E$352:$AU$382,$H86-2015,FALSE)+BF86+BN86)</f>
        <v>0</v>
      </c>
      <c r="N86" s="171">
        <f ca="1">IF($H$19="","",HLOOKUP($H$19,'Capx - H2O'!$E$352:$AU$382,$H86-2015,FALSE)+BG86+BO86)</f>
        <v>0</v>
      </c>
      <c r="O86" s="162"/>
      <c r="P86" s="162"/>
      <c r="Q86" s="162"/>
      <c r="R86" s="162"/>
      <c r="BA86" s="145">
        <v>2027</v>
      </c>
      <c r="BB86" s="171">
        <f ca="1">IF($E$14="",0,IF($H53&gt;$E$14,0,IF($H53-$E$14&lt;-3,0,OFFSET(Extras!$E$3,0,'Scenario 7'!$H53-'Scenario 7'!$E$14))))</f>
        <v>0</v>
      </c>
      <c r="BC86" s="171">
        <f ca="1">IF($E$15="",0,IF($H53&gt;$E$15,0,IF($H53-$E$15&lt;-3,0,OFFSET(Extras!$E$3,0,'Scenario 7'!$H53-'Scenario 7'!$E$15))))</f>
        <v>0</v>
      </c>
      <c r="BD86" s="171">
        <f ca="1">IF($E$16="",0,IF($H53&gt;$E$16,0,IF($H53-$E$16&lt;-3,0,OFFSET(Extras!$E$3,0,'Scenario 7'!$H53-'Scenario 7'!$E$16))))</f>
        <v>0</v>
      </c>
      <c r="BE86" s="171">
        <f ca="1">IF($E$17="",0,IF($H53&gt;$E$17,0,IF($H53-$E$17&lt;-3,0,OFFSET(Extras!$E$3,0,'Scenario 7'!$H53-'Scenario 7'!$E$17))))</f>
        <v>0</v>
      </c>
      <c r="BF86" s="171">
        <f ca="1">IF($E$18="",0,IF($H53&gt;$E$18,0,IF($H53-$E$18&lt;-3,0,OFFSET(Extras!$E$3,0,'Scenario 7'!$H53-'Scenario 7'!$E$18))))</f>
        <v>0</v>
      </c>
      <c r="BG86" s="171">
        <f ca="1">IF($E$19="",0,IF($H53&gt;$E$19,0,IF($H53-$E$19&lt;-3,0,OFFSET(Extras!$E$3,0,'Scenario 7'!$H53-'Scenario 7'!$E$19))))</f>
        <v>0</v>
      </c>
      <c r="BI86" s="145">
        <v>2027</v>
      </c>
      <c r="BJ86" s="171">
        <f ca="1">IF($G$14="",0,IF($H53&gt;$G$14,0,IF($H53-$G$14&lt;-3,0,OFFSET(Extras!$E$4,0,'Scenario 7'!$H53-'Scenario 7'!$G$14))))</f>
        <v>0</v>
      </c>
      <c r="BK86" s="171">
        <f ca="1">IF($G$15="",0,IF($H53&gt;$G$15,0,IF($H53-$G$15&lt;-3,0,OFFSET(Extras!$E$4,0,'Scenario 7'!$H53-'Scenario 7'!$G$15))))</f>
        <v>0</v>
      </c>
      <c r="BL86" s="171">
        <f ca="1">IF($G$16="",0,IF($H53&gt;$G$16,0,IF($H53-$G$16&lt;-3,0,OFFSET(Extras!$E$4,0,'Scenario 7'!$H53-'Scenario 7'!$G$16))))</f>
        <v>0</v>
      </c>
      <c r="BM86" s="171">
        <f ca="1">IF($G$17="",0,IF($H53&gt;$G$17,0,IF($H53-$G$17&lt;-3,0,OFFSET(Extras!$E$4,0,'Scenario 7'!$H53-'Scenario 7'!$G$17))))</f>
        <v>0</v>
      </c>
      <c r="BN86" s="171">
        <f ca="1">IF($G$18="",0,IF($H53&gt;$G$18,0,IF($H53-$G$18&lt;-3,0,OFFSET(Extras!$E$4,0,'Scenario 7'!$H53-'Scenario 7'!$G$18))))</f>
        <v>0</v>
      </c>
      <c r="BO86" s="171">
        <f ca="1">IF($G$19="",0,IF($H53&gt;$G$19,0,IF($H53-$G$19&lt;-3,0,OFFSET(Extras!$E$4,0,'Scenario 7'!$H53-'Scenario 7'!$G$19))))</f>
        <v>0</v>
      </c>
    </row>
    <row r="87" spans="1:67">
      <c r="A87" s="162"/>
      <c r="B87" s="162"/>
      <c r="C87" s="162"/>
      <c r="D87" s="162"/>
      <c r="E87" s="162"/>
      <c r="F87" s="162"/>
      <c r="G87" s="162"/>
      <c r="H87" s="175">
        <v>2028</v>
      </c>
      <c r="I87" s="171">
        <f ca="1">IF($H$14="","",HLOOKUP($H$14,'Capx - H2O'!$E$352:$AU$382,$H87-2015,FALSE)+BB87+BJ87)</f>
        <v>0</v>
      </c>
      <c r="J87" s="171">
        <f ca="1">IF($H$15="","",HLOOKUP($H$15,'Capx - H2O'!$E$352:$AU$382,$H87-2015,FALSE)+BC87+BK87)</f>
        <v>0</v>
      </c>
      <c r="K87" s="171">
        <f ca="1">IF($H$16="","",HLOOKUP($H$16,'Capx - H2O'!$E$352:$AU$382,$H87-2015,FALSE)+BD87+BL87)</f>
        <v>0</v>
      </c>
      <c r="L87" s="171">
        <f ca="1">IF($H$17="","",HLOOKUP($H$17,'Capx - H2O'!$E$352:$AU$382,$H87-2015,FALSE)+BE87+BM87)</f>
        <v>0</v>
      </c>
      <c r="M87" s="171">
        <f ca="1">IF($H$18="","",HLOOKUP($H$18,'Capx - H2O'!$E$352:$AU$382,$H87-2015,FALSE)+BF87+BN87)</f>
        <v>0</v>
      </c>
      <c r="N87" s="171">
        <f ca="1">IF($H$19="","",HLOOKUP($H$19,'Capx - H2O'!$E$352:$AU$382,$H87-2015,FALSE)+BG87+BO87)</f>
        <v>0</v>
      </c>
      <c r="O87" s="162"/>
      <c r="P87" s="162"/>
      <c r="Q87" s="162"/>
      <c r="R87" s="162"/>
      <c r="BA87" s="145">
        <v>2028</v>
      </c>
      <c r="BB87" s="171">
        <f ca="1">IF($E$14="",0,IF($H54&gt;$E$14,0,IF($H54-$E$14&lt;-3,0,OFFSET(Extras!$E$3,0,'Scenario 7'!$H54-'Scenario 7'!$E$14))))</f>
        <v>0</v>
      </c>
      <c r="BC87" s="171">
        <f ca="1">IF($E$15="",0,IF($H54&gt;$E$15,0,IF($H54-$E$15&lt;-3,0,OFFSET(Extras!$E$3,0,'Scenario 7'!$H54-'Scenario 7'!$E$15))))</f>
        <v>0</v>
      </c>
      <c r="BD87" s="171">
        <f ca="1">IF($E$16="",0,IF($H54&gt;$E$16,0,IF($H54-$E$16&lt;-3,0,OFFSET(Extras!$E$3,0,'Scenario 7'!$H54-'Scenario 7'!$E$16))))</f>
        <v>0</v>
      </c>
      <c r="BE87" s="171">
        <f ca="1">IF($E$17="",0,IF($H54&gt;$E$17,0,IF($H54-$E$17&lt;-3,0,OFFSET(Extras!$E$3,0,'Scenario 7'!$H54-'Scenario 7'!$E$17))))</f>
        <v>0</v>
      </c>
      <c r="BF87" s="171">
        <f ca="1">IF($E$18="",0,IF($H54&gt;$E$18,0,IF($H54-$E$18&lt;-3,0,OFFSET(Extras!$E$3,0,'Scenario 7'!$H54-'Scenario 7'!$E$18))))</f>
        <v>0</v>
      </c>
      <c r="BG87" s="171">
        <f ca="1">IF($E$19="",0,IF($H54&gt;$E$19,0,IF($H54-$E$19&lt;-3,0,OFFSET(Extras!$E$3,0,'Scenario 7'!$H54-'Scenario 7'!$E$19))))</f>
        <v>0</v>
      </c>
      <c r="BI87" s="145">
        <v>2028</v>
      </c>
      <c r="BJ87" s="171">
        <f ca="1">IF($G$14="",0,IF($H54&gt;$G$14,0,IF($H54-$G$14&lt;-3,0,OFFSET(Extras!$E$4,0,'Scenario 7'!$H54-'Scenario 7'!$G$14))))</f>
        <v>0</v>
      </c>
      <c r="BK87" s="171">
        <f ca="1">IF($G$15="",0,IF($H54&gt;$G$15,0,IF($H54-$G$15&lt;-3,0,OFFSET(Extras!$E$4,0,'Scenario 7'!$H54-'Scenario 7'!$G$15))))</f>
        <v>0</v>
      </c>
      <c r="BL87" s="171">
        <f ca="1">IF($G$16="",0,IF($H54&gt;$G$16,0,IF($H54-$G$16&lt;-3,0,OFFSET(Extras!$E$4,0,'Scenario 7'!$H54-'Scenario 7'!$G$16))))</f>
        <v>0</v>
      </c>
      <c r="BM87" s="171">
        <f ca="1">IF($G$17="",0,IF($H54&gt;$G$17,0,IF($H54-$G$17&lt;-3,0,OFFSET(Extras!$E$4,0,'Scenario 7'!$H54-'Scenario 7'!$G$17))))</f>
        <v>0</v>
      </c>
      <c r="BN87" s="171">
        <f ca="1">IF($G$18="",0,IF($H54&gt;$G$18,0,IF($H54-$G$18&lt;-3,0,OFFSET(Extras!$E$4,0,'Scenario 7'!$H54-'Scenario 7'!$G$18))))</f>
        <v>0</v>
      </c>
      <c r="BO87" s="171">
        <f ca="1">IF($G$19="",0,IF($H54&gt;$G$19,0,IF($H54-$G$19&lt;-3,0,OFFSET(Extras!$E$4,0,'Scenario 7'!$H54-'Scenario 7'!$G$19))))</f>
        <v>0</v>
      </c>
    </row>
    <row r="88" spans="1:67">
      <c r="A88" s="162"/>
      <c r="B88" s="162"/>
      <c r="C88" s="162"/>
      <c r="D88" s="162"/>
      <c r="E88" s="162"/>
      <c r="F88" s="162"/>
      <c r="G88" s="162"/>
      <c r="H88" s="175">
        <v>2029</v>
      </c>
      <c r="I88" s="171">
        <f ca="1">IF($H$14="","",HLOOKUP($H$14,'Capx - H2O'!$E$352:$AU$382,$H88-2015,FALSE)+BB88+BJ88)</f>
        <v>0</v>
      </c>
      <c r="J88" s="171">
        <f ca="1">IF($H$15="","",HLOOKUP($H$15,'Capx - H2O'!$E$352:$AU$382,$H88-2015,FALSE)+BC88+BK88)</f>
        <v>0</v>
      </c>
      <c r="K88" s="171">
        <f ca="1">IF($H$16="","",HLOOKUP($H$16,'Capx - H2O'!$E$352:$AU$382,$H88-2015,FALSE)+BD88+BL88)</f>
        <v>0</v>
      </c>
      <c r="L88" s="171">
        <f ca="1">IF($H$17="","",HLOOKUP($H$17,'Capx - H2O'!$E$352:$AU$382,$H88-2015,FALSE)+BE88+BM88)</f>
        <v>0</v>
      </c>
      <c r="M88" s="171">
        <f ca="1">IF($H$18="","",HLOOKUP($H$18,'Capx - H2O'!$E$352:$AU$382,$H88-2015,FALSE)+BF88+BN88)</f>
        <v>0</v>
      </c>
      <c r="N88" s="171">
        <f ca="1">IF($H$19="","",HLOOKUP($H$19,'Capx - H2O'!$E$352:$AU$382,$H88-2015,FALSE)+BG88+BO88)</f>
        <v>0</v>
      </c>
      <c r="O88" s="162"/>
      <c r="P88" s="162"/>
      <c r="Q88" s="162"/>
      <c r="R88" s="162"/>
      <c r="BA88" s="145">
        <v>2029</v>
      </c>
      <c r="BB88" s="171">
        <f ca="1">IF($E$14="",0,IF($H55&gt;$E$14,0,IF($H55-$E$14&lt;-3,0,OFFSET(Extras!$E$3,0,'Scenario 7'!$H55-'Scenario 7'!$E$14))))</f>
        <v>0</v>
      </c>
      <c r="BC88" s="171">
        <f ca="1">IF($E$15="",0,IF($H55&gt;$E$15,0,IF($H55-$E$15&lt;-3,0,OFFSET(Extras!$E$3,0,'Scenario 7'!$H55-'Scenario 7'!$E$15))))</f>
        <v>0</v>
      </c>
      <c r="BD88" s="171">
        <f ca="1">IF($E$16="",0,IF($H55&gt;$E$16,0,IF($H55-$E$16&lt;-3,0,OFFSET(Extras!$E$3,0,'Scenario 7'!$H55-'Scenario 7'!$E$16))))</f>
        <v>0</v>
      </c>
      <c r="BE88" s="171">
        <f ca="1">IF($E$17="",0,IF($H55&gt;$E$17,0,IF($H55-$E$17&lt;-3,0,OFFSET(Extras!$E$3,0,'Scenario 7'!$H55-'Scenario 7'!$E$17))))</f>
        <v>0</v>
      </c>
      <c r="BF88" s="171">
        <f ca="1">IF($E$18="",0,IF($H55&gt;$E$18,0,IF($H55-$E$18&lt;-3,0,OFFSET(Extras!$E$3,0,'Scenario 7'!$H55-'Scenario 7'!$E$18))))</f>
        <v>0</v>
      </c>
      <c r="BG88" s="171">
        <f ca="1">IF($E$19="",0,IF($H55&gt;$E$19,0,IF($H55-$E$19&lt;-3,0,OFFSET(Extras!$E$3,0,'Scenario 7'!$H55-'Scenario 7'!$E$19))))</f>
        <v>0</v>
      </c>
      <c r="BI88" s="145">
        <v>2029</v>
      </c>
      <c r="BJ88" s="171">
        <f ca="1">IF($G$14="",0,IF($H55&gt;$G$14,0,IF($H55-$G$14&lt;-3,0,OFFSET(Extras!$E$4,0,'Scenario 7'!$H55-'Scenario 7'!$G$14))))</f>
        <v>0</v>
      </c>
      <c r="BK88" s="171">
        <f ca="1">IF($G$15="",0,IF($H55&gt;$G$15,0,IF($H55-$G$15&lt;-3,0,OFFSET(Extras!$E$4,0,'Scenario 7'!$H55-'Scenario 7'!$G$15))))</f>
        <v>0</v>
      </c>
      <c r="BL88" s="171">
        <f ca="1">IF($G$16="",0,IF($H55&gt;$G$16,0,IF($H55-$G$16&lt;-3,0,OFFSET(Extras!$E$4,0,'Scenario 7'!$H55-'Scenario 7'!$G$16))))</f>
        <v>0</v>
      </c>
      <c r="BM88" s="171">
        <f ca="1">IF($G$17="",0,IF($H55&gt;$G$17,0,IF($H55-$G$17&lt;-3,0,OFFSET(Extras!$E$4,0,'Scenario 7'!$H55-'Scenario 7'!$G$17))))</f>
        <v>0</v>
      </c>
      <c r="BN88" s="171">
        <f ca="1">IF($G$18="",0,IF($H55&gt;$G$18,0,IF($H55-$G$18&lt;-3,0,OFFSET(Extras!$E$4,0,'Scenario 7'!$H55-'Scenario 7'!$G$18))))</f>
        <v>0</v>
      </c>
      <c r="BO88" s="171">
        <f ca="1">IF($G$19="",0,IF($H55&gt;$G$19,0,IF($H55-$G$19&lt;-3,0,OFFSET(Extras!$E$4,0,'Scenario 7'!$H55-'Scenario 7'!$G$19))))</f>
        <v>0</v>
      </c>
    </row>
    <row r="89" spans="1:67">
      <c r="A89" s="162"/>
      <c r="B89" s="162"/>
      <c r="C89" s="162"/>
      <c r="D89" s="162"/>
      <c r="E89" s="162"/>
      <c r="F89" s="162"/>
      <c r="G89" s="162"/>
      <c r="H89" s="175">
        <v>2030</v>
      </c>
      <c r="I89" s="171">
        <f ca="1">IF($H$14="","",HLOOKUP($H$14,'Capx - H2O'!$E$352:$AU$382,$H89-2015,FALSE)+BB89+BJ89)</f>
        <v>0</v>
      </c>
      <c r="J89" s="171">
        <f ca="1">IF($H$15="","",HLOOKUP($H$15,'Capx - H2O'!$E$352:$AU$382,$H89-2015,FALSE)+BC89+BK89)</f>
        <v>0</v>
      </c>
      <c r="K89" s="171">
        <f ca="1">IF($H$16="","",HLOOKUP($H$16,'Capx - H2O'!$E$352:$AU$382,$H89-2015,FALSE)+BD89+BL89)</f>
        <v>0</v>
      </c>
      <c r="L89" s="171">
        <f ca="1">IF($H$17="","",HLOOKUP($H$17,'Capx - H2O'!$E$352:$AU$382,$H89-2015,FALSE)+BE89+BM89)</f>
        <v>0</v>
      </c>
      <c r="M89" s="171">
        <f ca="1">IF($H$18="","",HLOOKUP($H$18,'Capx - H2O'!$E$352:$AU$382,$H89-2015,FALSE)+BF89+BN89)</f>
        <v>0</v>
      </c>
      <c r="N89" s="171">
        <f ca="1">IF($H$19="","",HLOOKUP($H$19,'Capx - H2O'!$E$352:$AU$382,$H89-2015,FALSE)+BG89+BO89)</f>
        <v>0</v>
      </c>
      <c r="O89" s="162"/>
      <c r="P89" s="162"/>
      <c r="Q89" s="162"/>
      <c r="R89" s="162"/>
      <c r="BA89" s="145">
        <v>2030</v>
      </c>
      <c r="BB89" s="171">
        <f ca="1">IF($E$14="",0,IF($H56&gt;$E$14,0,IF($H56-$E$14&lt;-3,0,OFFSET(Extras!$E$3,0,'Scenario 7'!$H56-'Scenario 7'!$E$14))))</f>
        <v>0</v>
      </c>
      <c r="BC89" s="171">
        <f ca="1">IF($E$15="",0,IF($H56&gt;$E$15,0,IF($H56-$E$15&lt;-3,0,OFFSET(Extras!$E$3,0,'Scenario 7'!$H56-'Scenario 7'!$E$15))))</f>
        <v>0</v>
      </c>
      <c r="BD89" s="171">
        <f ca="1">IF($E$16="",0,IF($H56&gt;$E$16,0,IF($H56-$E$16&lt;-3,0,OFFSET(Extras!$E$3,0,'Scenario 7'!$H56-'Scenario 7'!$E$16))))</f>
        <v>0</v>
      </c>
      <c r="BE89" s="171">
        <f ca="1">IF($E$17="",0,IF($H56&gt;$E$17,0,IF($H56-$E$17&lt;-3,0,OFFSET(Extras!$E$3,0,'Scenario 7'!$H56-'Scenario 7'!$E$17))))</f>
        <v>0</v>
      </c>
      <c r="BF89" s="171">
        <f ca="1">IF($E$18="",0,IF($H56&gt;$E$18,0,IF($H56-$E$18&lt;-3,0,OFFSET(Extras!$E$3,0,'Scenario 7'!$H56-'Scenario 7'!$E$18))))</f>
        <v>0</v>
      </c>
      <c r="BG89" s="171">
        <f ca="1">IF($E$19="",0,IF($H56&gt;$E$19,0,IF($H56-$E$19&lt;-3,0,OFFSET(Extras!$E$3,0,'Scenario 7'!$H56-'Scenario 7'!$E$19))))</f>
        <v>0</v>
      </c>
      <c r="BI89" s="145">
        <v>2030</v>
      </c>
      <c r="BJ89" s="171">
        <f ca="1">IF($G$14="",0,IF($H56&gt;$G$14,0,IF($H56-$G$14&lt;-3,0,OFFSET(Extras!$E$4,0,'Scenario 7'!$H56-'Scenario 7'!$G$14))))</f>
        <v>0</v>
      </c>
      <c r="BK89" s="171">
        <f ca="1">IF($G$15="",0,IF($H56&gt;$G$15,0,IF($H56-$G$15&lt;-3,0,OFFSET(Extras!$E$4,0,'Scenario 7'!$H56-'Scenario 7'!$G$15))))</f>
        <v>0</v>
      </c>
      <c r="BL89" s="171">
        <f ca="1">IF($G$16="",0,IF($H56&gt;$G$16,0,IF($H56-$G$16&lt;-3,0,OFFSET(Extras!$E$4,0,'Scenario 7'!$H56-'Scenario 7'!$G$16))))</f>
        <v>0</v>
      </c>
      <c r="BM89" s="171">
        <f ca="1">IF($G$17="",0,IF($H56&gt;$G$17,0,IF($H56-$G$17&lt;-3,0,OFFSET(Extras!$E$4,0,'Scenario 7'!$H56-'Scenario 7'!$G$17))))</f>
        <v>0</v>
      </c>
      <c r="BN89" s="171">
        <f ca="1">IF($G$18="",0,IF($H56&gt;$G$18,0,IF($H56-$G$18&lt;-3,0,OFFSET(Extras!$E$4,0,'Scenario 7'!$H56-'Scenario 7'!$G$18))))</f>
        <v>0</v>
      </c>
      <c r="BO89" s="171">
        <f ca="1">IF($G$19="",0,IF($H56&gt;$G$19,0,IF($H56-$G$19&lt;-3,0,OFFSET(Extras!$E$4,0,'Scenario 7'!$H56-'Scenario 7'!$G$19))))</f>
        <v>0</v>
      </c>
    </row>
    <row r="90" spans="1:67">
      <c r="A90" s="162"/>
      <c r="B90" s="162"/>
      <c r="C90" s="162"/>
      <c r="D90" s="162"/>
      <c r="E90" s="162"/>
      <c r="F90" s="162"/>
      <c r="G90" s="162"/>
      <c r="H90" s="175">
        <v>2031</v>
      </c>
      <c r="I90" s="171">
        <f ca="1">IF($H$14="","",HLOOKUP($H$14,'Capx - H2O'!$E$352:$AU$382,$H90-2015,FALSE)+BB90+BJ90)</f>
        <v>0</v>
      </c>
      <c r="J90" s="171">
        <f ca="1">IF($H$15="","",HLOOKUP($H$15,'Capx - H2O'!$E$352:$AU$382,$H90-2015,FALSE)+BC90+BK90)</f>
        <v>0</v>
      </c>
      <c r="K90" s="171">
        <f ca="1">IF($H$16="","",HLOOKUP($H$16,'Capx - H2O'!$E$352:$AU$382,$H90-2015,FALSE)+BD90+BL90)</f>
        <v>0</v>
      </c>
      <c r="L90" s="171">
        <f ca="1">IF($H$17="","",HLOOKUP($H$17,'Capx - H2O'!$E$352:$AU$382,$H90-2015,FALSE)+BE90+BM90)</f>
        <v>0</v>
      </c>
      <c r="M90" s="171">
        <f ca="1">IF($H$18="","",HLOOKUP($H$18,'Capx - H2O'!$E$352:$AU$382,$H90-2015,FALSE)+BF90+BN90)</f>
        <v>0</v>
      </c>
      <c r="N90" s="171">
        <f ca="1">IF($H$19="","",HLOOKUP($H$19,'Capx - H2O'!$E$352:$AU$382,$H90-2015,FALSE)+BG90+BO90)</f>
        <v>0</v>
      </c>
      <c r="O90" s="162"/>
      <c r="P90" s="162"/>
      <c r="Q90" s="162"/>
      <c r="R90" s="162"/>
      <c r="BA90" s="145">
        <v>2031</v>
      </c>
      <c r="BB90" s="171">
        <f ca="1">IF($E$14="",0,IF($H57&gt;$E$14,0,IF($H57-$E$14&lt;-3,0,OFFSET(Extras!$E$3,0,'Scenario 7'!$H57-'Scenario 7'!$E$14))))</f>
        <v>0</v>
      </c>
      <c r="BC90" s="171">
        <f ca="1">IF($E$15="",0,IF($H57&gt;$E$15,0,IF($H57-$E$15&lt;-3,0,OFFSET(Extras!$E$3,0,'Scenario 7'!$H57-'Scenario 7'!$E$15))))</f>
        <v>0</v>
      </c>
      <c r="BD90" s="171">
        <f ca="1">IF($E$16="",0,IF($H57&gt;$E$16,0,IF($H57-$E$16&lt;-3,0,OFFSET(Extras!$E$3,0,'Scenario 7'!$H57-'Scenario 7'!$E$16))))</f>
        <v>0</v>
      </c>
      <c r="BE90" s="171">
        <f ca="1">IF($E$17="",0,IF($H57&gt;$E$17,0,IF($H57-$E$17&lt;-3,0,OFFSET(Extras!$E$3,0,'Scenario 7'!$H57-'Scenario 7'!$E$17))))</f>
        <v>0</v>
      </c>
      <c r="BF90" s="171">
        <f ca="1">IF($E$18="",0,IF($H57&gt;$E$18,0,IF($H57-$E$18&lt;-3,0,OFFSET(Extras!$E$3,0,'Scenario 7'!$H57-'Scenario 7'!$E$18))))</f>
        <v>0</v>
      </c>
      <c r="BG90" s="171">
        <f ca="1">IF($E$19="",0,IF($H57&gt;$E$19,0,IF($H57-$E$19&lt;-3,0,OFFSET(Extras!$E$3,0,'Scenario 7'!$H57-'Scenario 7'!$E$19))))</f>
        <v>0</v>
      </c>
      <c r="BI90" s="145">
        <v>2031</v>
      </c>
      <c r="BJ90" s="171">
        <f ca="1">IF($G$14="",0,IF($H57&gt;$G$14,0,IF($H57-$G$14&lt;-3,0,OFFSET(Extras!$E$4,0,'Scenario 7'!$H57-'Scenario 7'!$G$14))))</f>
        <v>0</v>
      </c>
      <c r="BK90" s="171">
        <f ca="1">IF($G$15="",0,IF($H57&gt;$G$15,0,IF($H57-$G$15&lt;-3,0,OFFSET(Extras!$E$4,0,'Scenario 7'!$H57-'Scenario 7'!$G$15))))</f>
        <v>0</v>
      </c>
      <c r="BL90" s="171">
        <f ca="1">IF($G$16="",0,IF($H57&gt;$G$16,0,IF($H57-$G$16&lt;-3,0,OFFSET(Extras!$E$4,0,'Scenario 7'!$H57-'Scenario 7'!$G$16))))</f>
        <v>0</v>
      </c>
      <c r="BM90" s="171">
        <f ca="1">IF($G$17="",0,IF($H57&gt;$G$17,0,IF($H57-$G$17&lt;-3,0,OFFSET(Extras!$E$4,0,'Scenario 7'!$H57-'Scenario 7'!$G$17))))</f>
        <v>0</v>
      </c>
      <c r="BN90" s="171">
        <f ca="1">IF($G$18="",0,IF($H57&gt;$G$18,0,IF($H57-$G$18&lt;-3,0,OFFSET(Extras!$E$4,0,'Scenario 7'!$H57-'Scenario 7'!$G$18))))</f>
        <v>0</v>
      </c>
      <c r="BO90" s="171">
        <f ca="1">IF($G$19="",0,IF($H57&gt;$G$19,0,IF($H57-$G$19&lt;-3,0,OFFSET(Extras!$E$4,0,'Scenario 7'!$H57-'Scenario 7'!$G$19))))</f>
        <v>0</v>
      </c>
    </row>
    <row r="91" spans="1:67">
      <c r="A91" s="162"/>
      <c r="B91" s="162"/>
      <c r="C91" s="162"/>
      <c r="D91" s="162"/>
      <c r="E91" s="162"/>
      <c r="F91" s="162"/>
      <c r="G91" s="162"/>
      <c r="H91" s="175">
        <v>2032</v>
      </c>
      <c r="I91" s="171">
        <f ca="1">IF($H$14="","",HLOOKUP($H$14,'Capx - H2O'!$E$352:$AU$382,$H91-2015,FALSE)+BB91+BJ91)</f>
        <v>0</v>
      </c>
      <c r="J91" s="171">
        <f ca="1">IF($H$15="","",HLOOKUP($H$15,'Capx - H2O'!$E$352:$AU$382,$H91-2015,FALSE)+BC91+BK91)</f>
        <v>0</v>
      </c>
      <c r="K91" s="171">
        <f ca="1">IF($H$16="","",HLOOKUP($H$16,'Capx - H2O'!$E$352:$AU$382,$H91-2015,FALSE)+BD91+BL91)</f>
        <v>0</v>
      </c>
      <c r="L91" s="171">
        <f ca="1">IF($H$17="","",HLOOKUP($H$17,'Capx - H2O'!$E$352:$AU$382,$H91-2015,FALSE)+BE91+BM91)</f>
        <v>0</v>
      </c>
      <c r="M91" s="171">
        <f ca="1">IF($H$18="","",HLOOKUP($H$18,'Capx - H2O'!$E$352:$AU$382,$H91-2015,FALSE)+BF91+BN91)</f>
        <v>0</v>
      </c>
      <c r="N91" s="171">
        <f ca="1">IF($H$19="","",HLOOKUP($H$19,'Capx - H2O'!$E$352:$AU$382,$H91-2015,FALSE)+BG91+BO91)</f>
        <v>0</v>
      </c>
      <c r="O91" s="162"/>
      <c r="P91" s="162"/>
      <c r="Q91" s="162"/>
      <c r="R91" s="162"/>
      <c r="BA91" s="145">
        <v>2032</v>
      </c>
      <c r="BB91" s="171">
        <f ca="1">IF($E$14="",0,IF($H58&gt;$E$14,0,IF($H58-$E$14&lt;-3,0,OFFSET(Extras!$E$3,0,'Scenario 7'!$H58-'Scenario 7'!$E$14))))</f>
        <v>0</v>
      </c>
      <c r="BC91" s="171">
        <f ca="1">IF($E$15="",0,IF($H58&gt;$E$15,0,IF($H58-$E$15&lt;-3,0,OFFSET(Extras!$E$3,0,'Scenario 7'!$H58-'Scenario 7'!$E$15))))</f>
        <v>0</v>
      </c>
      <c r="BD91" s="171">
        <f ca="1">IF($E$16="",0,IF($H58&gt;$E$16,0,IF($H58-$E$16&lt;-3,0,OFFSET(Extras!$E$3,0,'Scenario 7'!$H58-'Scenario 7'!$E$16))))</f>
        <v>0</v>
      </c>
      <c r="BE91" s="171">
        <f ca="1">IF($E$17="",0,IF($H58&gt;$E$17,0,IF($H58-$E$17&lt;-3,0,OFFSET(Extras!$E$3,0,'Scenario 7'!$H58-'Scenario 7'!$E$17))))</f>
        <v>0</v>
      </c>
      <c r="BF91" s="171">
        <f ca="1">IF($E$18="",0,IF($H58&gt;$E$18,0,IF($H58-$E$18&lt;-3,0,OFFSET(Extras!$E$3,0,'Scenario 7'!$H58-'Scenario 7'!$E$18))))</f>
        <v>0</v>
      </c>
      <c r="BG91" s="171">
        <f ca="1">IF($E$19="",0,IF($H58&gt;$E$19,0,IF($H58-$E$19&lt;-3,0,OFFSET(Extras!$E$3,0,'Scenario 7'!$H58-'Scenario 7'!$E$19))))</f>
        <v>0</v>
      </c>
      <c r="BI91" s="145">
        <v>2032</v>
      </c>
      <c r="BJ91" s="171">
        <f ca="1">IF($G$14="",0,IF($H58&gt;$G$14,0,IF($H58-$G$14&lt;-3,0,OFFSET(Extras!$E$4,0,'Scenario 7'!$H58-'Scenario 7'!$G$14))))</f>
        <v>0</v>
      </c>
      <c r="BK91" s="171">
        <f ca="1">IF($G$15="",0,IF($H58&gt;$G$15,0,IF($H58-$G$15&lt;-3,0,OFFSET(Extras!$E$4,0,'Scenario 7'!$H58-'Scenario 7'!$G$15))))</f>
        <v>0</v>
      </c>
      <c r="BL91" s="171">
        <f ca="1">IF($G$16="",0,IF($H58&gt;$G$16,0,IF($H58-$G$16&lt;-3,0,OFFSET(Extras!$E$4,0,'Scenario 7'!$H58-'Scenario 7'!$G$16))))</f>
        <v>0</v>
      </c>
      <c r="BM91" s="171">
        <f ca="1">IF($G$17="",0,IF($H58&gt;$G$17,0,IF($H58-$G$17&lt;-3,0,OFFSET(Extras!$E$4,0,'Scenario 7'!$H58-'Scenario 7'!$G$17))))</f>
        <v>0</v>
      </c>
      <c r="BN91" s="171">
        <f ca="1">IF($G$18="",0,IF($H58&gt;$G$18,0,IF($H58-$G$18&lt;-3,0,OFFSET(Extras!$E$4,0,'Scenario 7'!$H58-'Scenario 7'!$G$18))))</f>
        <v>0</v>
      </c>
      <c r="BO91" s="171">
        <f ca="1">IF($G$19="",0,IF($H58&gt;$G$19,0,IF($H58-$G$19&lt;-3,0,OFFSET(Extras!$E$4,0,'Scenario 7'!$H58-'Scenario 7'!$G$19))))</f>
        <v>0</v>
      </c>
    </row>
    <row r="92" spans="1:67">
      <c r="A92" s="162"/>
      <c r="B92" s="162"/>
      <c r="C92" s="162"/>
      <c r="D92" s="162"/>
      <c r="E92" s="162"/>
      <c r="F92" s="162"/>
      <c r="G92" s="162"/>
      <c r="H92" s="175">
        <v>2033</v>
      </c>
      <c r="I92" s="171">
        <f ca="1">IF($H$14="","",HLOOKUP($H$14,'Capx - H2O'!$E$352:$AU$382,$H92-2015,FALSE)+BB92+BJ92)</f>
        <v>0</v>
      </c>
      <c r="J92" s="171">
        <f ca="1">IF($H$15="","",HLOOKUP($H$15,'Capx - H2O'!$E$352:$AU$382,$H92-2015,FALSE)+BC92+BK92)</f>
        <v>0</v>
      </c>
      <c r="K92" s="171">
        <f ca="1">IF($H$16="","",HLOOKUP($H$16,'Capx - H2O'!$E$352:$AU$382,$H92-2015,FALSE)+BD92+BL92)</f>
        <v>0</v>
      </c>
      <c r="L92" s="171">
        <f ca="1">IF($H$17="","",HLOOKUP($H$17,'Capx - H2O'!$E$352:$AU$382,$H92-2015,FALSE)+BE92+BM92)</f>
        <v>0</v>
      </c>
      <c r="M92" s="171">
        <f ca="1">IF($H$18="","",HLOOKUP($H$18,'Capx - H2O'!$E$352:$AU$382,$H92-2015,FALSE)+BF92+BN92)</f>
        <v>0</v>
      </c>
      <c r="N92" s="171">
        <f ca="1">IF($H$19="","",HLOOKUP($H$19,'Capx - H2O'!$E$352:$AU$382,$H92-2015,FALSE)+BG92+BO92)</f>
        <v>0</v>
      </c>
      <c r="O92" s="162"/>
      <c r="P92" s="162"/>
      <c r="Q92" s="162"/>
      <c r="R92" s="162"/>
      <c r="BA92" s="145">
        <v>2033</v>
      </c>
      <c r="BB92" s="171">
        <f ca="1">IF($E$14="",0,IF($H59&gt;$E$14,0,IF($H59-$E$14&lt;-3,0,OFFSET(Extras!$E$3,0,'Scenario 7'!$H59-'Scenario 7'!$E$14))))</f>
        <v>0</v>
      </c>
      <c r="BC92" s="171">
        <f ca="1">IF($E$15="",0,IF($H59&gt;$E$15,0,IF($H59-$E$15&lt;-3,0,OFFSET(Extras!$E$3,0,'Scenario 7'!$H59-'Scenario 7'!$E$15))))</f>
        <v>0</v>
      </c>
      <c r="BD92" s="171">
        <f ca="1">IF($E$16="",0,IF($H59&gt;$E$16,0,IF($H59-$E$16&lt;-3,0,OFFSET(Extras!$E$3,0,'Scenario 7'!$H59-'Scenario 7'!$E$16))))</f>
        <v>0</v>
      </c>
      <c r="BE92" s="171">
        <f ca="1">IF($E$17="",0,IF($H59&gt;$E$17,0,IF($H59-$E$17&lt;-3,0,OFFSET(Extras!$E$3,0,'Scenario 7'!$H59-'Scenario 7'!$E$17))))</f>
        <v>0</v>
      </c>
      <c r="BF92" s="171">
        <f ca="1">IF($E$18="",0,IF($H59&gt;$E$18,0,IF($H59-$E$18&lt;-3,0,OFFSET(Extras!$E$3,0,'Scenario 7'!$H59-'Scenario 7'!$E$18))))</f>
        <v>0</v>
      </c>
      <c r="BG92" s="171">
        <f ca="1">IF($E$19="",0,IF($H59&gt;$E$19,0,IF($H59-$E$19&lt;-3,0,OFFSET(Extras!$E$3,0,'Scenario 7'!$H59-'Scenario 7'!$E$19))))</f>
        <v>0</v>
      </c>
      <c r="BI92" s="145">
        <v>2033</v>
      </c>
      <c r="BJ92" s="171">
        <f ca="1">IF($G$14="",0,IF($H59&gt;$G$14,0,IF($H59-$G$14&lt;-3,0,OFFSET(Extras!$E$4,0,'Scenario 7'!$H59-'Scenario 7'!$G$14))))</f>
        <v>0</v>
      </c>
      <c r="BK92" s="171">
        <f ca="1">IF($G$15="",0,IF($H59&gt;$G$15,0,IF($H59-$G$15&lt;-3,0,OFFSET(Extras!$E$4,0,'Scenario 7'!$H59-'Scenario 7'!$G$15))))</f>
        <v>0</v>
      </c>
      <c r="BL92" s="171">
        <f ca="1">IF($G$16="",0,IF($H59&gt;$G$16,0,IF($H59-$G$16&lt;-3,0,OFFSET(Extras!$E$4,0,'Scenario 7'!$H59-'Scenario 7'!$G$16))))</f>
        <v>0</v>
      </c>
      <c r="BM92" s="171">
        <f ca="1">IF($G$17="",0,IF($H59&gt;$G$17,0,IF($H59-$G$17&lt;-3,0,OFFSET(Extras!$E$4,0,'Scenario 7'!$H59-'Scenario 7'!$G$17))))</f>
        <v>0</v>
      </c>
      <c r="BN92" s="171">
        <f ca="1">IF($G$18="",0,IF($H59&gt;$G$18,0,IF($H59-$G$18&lt;-3,0,OFFSET(Extras!$E$4,0,'Scenario 7'!$H59-'Scenario 7'!$G$18))))</f>
        <v>0</v>
      </c>
      <c r="BO92" s="171">
        <f ca="1">IF($G$19="",0,IF($H59&gt;$G$19,0,IF($H59-$G$19&lt;-3,0,OFFSET(Extras!$E$4,0,'Scenario 7'!$H59-'Scenario 7'!$G$19))))</f>
        <v>0</v>
      </c>
    </row>
    <row r="93" spans="1:67">
      <c r="A93" s="162"/>
      <c r="B93" s="162"/>
      <c r="C93" s="162"/>
      <c r="D93" s="162"/>
      <c r="E93" s="162"/>
      <c r="F93" s="162"/>
      <c r="G93" s="162"/>
      <c r="H93" s="175">
        <v>2034</v>
      </c>
      <c r="I93" s="171">
        <f ca="1">IF($H$14="","",HLOOKUP($H$14,'Capx - H2O'!$E$352:$AU$382,$H93-2015,FALSE)+BB93+BJ93)</f>
        <v>0</v>
      </c>
      <c r="J93" s="171">
        <f ca="1">IF($H$15="","",HLOOKUP($H$15,'Capx - H2O'!$E$352:$AU$382,$H93-2015,FALSE)+BC93+BK93)</f>
        <v>0</v>
      </c>
      <c r="K93" s="171">
        <f ca="1">IF($H$16="","",HLOOKUP($H$16,'Capx - H2O'!$E$352:$AU$382,$H93-2015,FALSE)+BD93+BL93)</f>
        <v>0</v>
      </c>
      <c r="L93" s="171">
        <f ca="1">IF($H$17="","",HLOOKUP($H$17,'Capx - H2O'!$E$352:$AU$382,$H93-2015,FALSE)+BE93+BM93)</f>
        <v>0</v>
      </c>
      <c r="M93" s="171">
        <f ca="1">IF($H$18="","",HLOOKUP($H$18,'Capx - H2O'!$E$352:$AU$382,$H93-2015,FALSE)+BF93+BN93)</f>
        <v>0</v>
      </c>
      <c r="N93" s="171">
        <f ca="1">IF($H$19="","",HLOOKUP($H$19,'Capx - H2O'!$E$352:$AU$382,$H93-2015,FALSE)+BG93+BO93)</f>
        <v>0</v>
      </c>
      <c r="O93" s="162"/>
      <c r="P93" s="162"/>
      <c r="Q93" s="162"/>
      <c r="R93" s="162"/>
      <c r="BA93" s="145">
        <v>2034</v>
      </c>
      <c r="BB93" s="171">
        <f ca="1">IF($E$14="",0,IF($H60&gt;$E$14,0,IF($H60-$E$14&lt;-3,0,OFFSET(Extras!$E$3,0,'Scenario 7'!$H60-'Scenario 7'!$E$14))))</f>
        <v>0</v>
      </c>
      <c r="BC93" s="171">
        <f ca="1">IF($E$15="",0,IF($H60&gt;$E$15,0,IF($H60-$E$15&lt;-3,0,OFFSET(Extras!$E$3,0,'Scenario 7'!$H60-'Scenario 7'!$E$15))))</f>
        <v>0</v>
      </c>
      <c r="BD93" s="171">
        <f ca="1">IF($E$16="",0,IF($H60&gt;$E$16,0,IF($H60-$E$16&lt;-3,0,OFFSET(Extras!$E$3,0,'Scenario 7'!$H60-'Scenario 7'!$E$16))))</f>
        <v>0</v>
      </c>
      <c r="BE93" s="171">
        <f ca="1">IF($E$17="",0,IF($H60&gt;$E$17,0,IF($H60-$E$17&lt;-3,0,OFFSET(Extras!$E$3,0,'Scenario 7'!$H60-'Scenario 7'!$E$17))))</f>
        <v>0</v>
      </c>
      <c r="BF93" s="171">
        <f ca="1">IF($E$18="",0,IF($H60&gt;$E$18,0,IF($H60-$E$18&lt;-3,0,OFFSET(Extras!$E$3,0,'Scenario 7'!$H60-'Scenario 7'!$E$18))))</f>
        <v>0</v>
      </c>
      <c r="BG93" s="171">
        <f ca="1">IF($E$19="",0,IF($H60&gt;$E$19,0,IF($H60-$E$19&lt;-3,0,OFFSET(Extras!$E$3,0,'Scenario 7'!$H60-'Scenario 7'!$E$19))))</f>
        <v>0</v>
      </c>
      <c r="BI93" s="145">
        <v>2034</v>
      </c>
      <c r="BJ93" s="171">
        <f ca="1">IF($G$14="",0,IF($H60&gt;$G$14,0,IF($H60-$G$14&lt;-3,0,OFFSET(Extras!$E$4,0,'Scenario 7'!$H60-'Scenario 7'!$G$14))))</f>
        <v>0</v>
      </c>
      <c r="BK93" s="171">
        <f ca="1">IF($G$15="",0,IF($H60&gt;$G$15,0,IF($H60-$G$15&lt;-3,0,OFFSET(Extras!$E$4,0,'Scenario 7'!$H60-'Scenario 7'!$G$15))))</f>
        <v>0</v>
      </c>
      <c r="BL93" s="171">
        <f ca="1">IF($G$16="",0,IF($H60&gt;$G$16,0,IF($H60-$G$16&lt;-3,0,OFFSET(Extras!$E$4,0,'Scenario 7'!$H60-'Scenario 7'!$G$16))))</f>
        <v>0</v>
      </c>
      <c r="BM93" s="171">
        <f ca="1">IF($G$17="",0,IF($H60&gt;$G$17,0,IF($H60-$G$17&lt;-3,0,OFFSET(Extras!$E$4,0,'Scenario 7'!$H60-'Scenario 7'!$G$17))))</f>
        <v>0</v>
      </c>
      <c r="BN93" s="171">
        <f ca="1">IF($G$18="",0,IF($H60&gt;$G$18,0,IF($H60-$G$18&lt;-3,0,OFFSET(Extras!$E$4,0,'Scenario 7'!$H60-'Scenario 7'!$G$18))))</f>
        <v>0</v>
      </c>
      <c r="BO93" s="171">
        <f ca="1">IF($G$19="",0,IF($H60&gt;$G$19,0,IF($H60-$G$19&lt;-3,0,OFFSET(Extras!$E$4,0,'Scenario 7'!$H60-'Scenario 7'!$G$19))))</f>
        <v>0</v>
      </c>
    </row>
    <row r="94" spans="1:67">
      <c r="A94" s="162"/>
      <c r="B94" s="162"/>
      <c r="C94" s="162"/>
      <c r="D94" s="162"/>
      <c r="E94" s="162"/>
      <c r="F94" s="162"/>
      <c r="G94" s="162"/>
      <c r="H94" s="175">
        <v>2035</v>
      </c>
      <c r="I94" s="171">
        <f ca="1">IF($H$14="","",HLOOKUP($H$14,'Capx - H2O'!$E$352:$AU$382,$H94-2015,FALSE)+BB94+BJ94)</f>
        <v>0</v>
      </c>
      <c r="J94" s="171">
        <f ca="1">IF($H$15="","",HLOOKUP($H$15,'Capx - H2O'!$E$352:$AU$382,$H94-2015,FALSE)+BC94+BK94)</f>
        <v>0</v>
      </c>
      <c r="K94" s="171">
        <f ca="1">IF($H$16="","",HLOOKUP($H$16,'Capx - H2O'!$E$352:$AU$382,$H94-2015,FALSE)+BD94+BL94)</f>
        <v>0</v>
      </c>
      <c r="L94" s="171">
        <f ca="1">IF($H$17="","",HLOOKUP($H$17,'Capx - H2O'!$E$352:$AU$382,$H94-2015,FALSE)+BE94+BM94)</f>
        <v>0</v>
      </c>
      <c r="M94" s="171">
        <f ca="1">IF($H$18="","",HLOOKUP($H$18,'Capx - H2O'!$E$352:$AU$382,$H94-2015,FALSE)+BF94+BN94)</f>
        <v>0</v>
      </c>
      <c r="N94" s="171">
        <f ca="1">IF($H$19="","",HLOOKUP($H$19,'Capx - H2O'!$E$352:$AU$382,$H94-2015,FALSE)+BG94+BO94)</f>
        <v>0</v>
      </c>
      <c r="O94" s="162"/>
      <c r="P94" s="162"/>
      <c r="Q94" s="162"/>
      <c r="R94" s="162"/>
      <c r="BA94" s="145">
        <v>2035</v>
      </c>
      <c r="BB94" s="171">
        <f ca="1">IF($E$14="",0,IF($H61&gt;$E$14,0,IF($H61-$E$14&lt;-3,0,OFFSET(Extras!$E$3,0,'Scenario 7'!$H61-'Scenario 7'!$E$14))))</f>
        <v>0</v>
      </c>
      <c r="BC94" s="171">
        <f ca="1">IF($E$15="",0,IF($H61&gt;$E$15,0,IF($H61-$E$15&lt;-3,0,OFFSET(Extras!$E$3,0,'Scenario 7'!$H61-'Scenario 7'!$E$15))))</f>
        <v>0</v>
      </c>
      <c r="BD94" s="171">
        <f ca="1">IF($E$16="",0,IF($H61&gt;$E$16,0,IF($H61-$E$16&lt;-3,0,OFFSET(Extras!$E$3,0,'Scenario 7'!$H61-'Scenario 7'!$E$16))))</f>
        <v>0</v>
      </c>
      <c r="BE94" s="171">
        <f ca="1">IF($E$17="",0,IF($H61&gt;$E$17,0,IF($H61-$E$17&lt;-3,0,OFFSET(Extras!$E$3,0,'Scenario 7'!$H61-'Scenario 7'!$E$17))))</f>
        <v>0</v>
      </c>
      <c r="BF94" s="171">
        <f ca="1">IF($E$18="",0,IF($H61&gt;$E$18,0,IF($H61-$E$18&lt;-3,0,OFFSET(Extras!$E$3,0,'Scenario 7'!$H61-'Scenario 7'!$E$18))))</f>
        <v>0</v>
      </c>
      <c r="BG94" s="171">
        <f ca="1">IF($E$19="",0,IF($H61&gt;$E$19,0,IF($H61-$E$19&lt;-3,0,OFFSET(Extras!$E$3,0,'Scenario 7'!$H61-'Scenario 7'!$E$19))))</f>
        <v>0</v>
      </c>
      <c r="BI94" s="145">
        <v>2035</v>
      </c>
      <c r="BJ94" s="171">
        <f ca="1">IF($G$14="",0,IF($H61&gt;$G$14,0,IF($H61-$G$14&lt;-3,0,OFFSET(Extras!$E$4,0,'Scenario 7'!$H61-'Scenario 7'!$G$14))))</f>
        <v>0</v>
      </c>
      <c r="BK94" s="171">
        <f ca="1">IF($G$15="",0,IF($H61&gt;$G$15,0,IF($H61-$G$15&lt;-3,0,OFFSET(Extras!$E$4,0,'Scenario 7'!$H61-'Scenario 7'!$G$15))))</f>
        <v>0</v>
      </c>
      <c r="BL94" s="171">
        <f ca="1">IF($G$16="",0,IF($H61&gt;$G$16,0,IF($H61-$G$16&lt;-3,0,OFFSET(Extras!$E$4,0,'Scenario 7'!$H61-'Scenario 7'!$G$16))))</f>
        <v>0</v>
      </c>
      <c r="BM94" s="171">
        <f ca="1">IF($G$17="",0,IF($H61&gt;$G$17,0,IF($H61-$G$17&lt;-3,0,OFFSET(Extras!$E$4,0,'Scenario 7'!$H61-'Scenario 7'!$G$17))))</f>
        <v>0</v>
      </c>
      <c r="BN94" s="171">
        <f ca="1">IF($G$18="",0,IF($H61&gt;$G$18,0,IF($H61-$G$18&lt;-3,0,OFFSET(Extras!$E$4,0,'Scenario 7'!$H61-'Scenario 7'!$G$18))))</f>
        <v>0</v>
      </c>
      <c r="BO94" s="171">
        <f ca="1">IF($G$19="",0,IF($H61&gt;$G$19,0,IF($H61-$G$19&lt;-3,0,OFFSET(Extras!$E$4,0,'Scenario 7'!$H61-'Scenario 7'!$G$19))))</f>
        <v>0</v>
      </c>
    </row>
    <row r="95" spans="1:67">
      <c r="A95" s="162"/>
      <c r="B95" s="162"/>
      <c r="C95" s="162"/>
      <c r="D95" s="162"/>
      <c r="E95" s="162"/>
      <c r="F95" s="162"/>
      <c r="G95" s="162"/>
      <c r="H95" s="175">
        <v>2036</v>
      </c>
      <c r="I95" s="171">
        <f ca="1">IF($H$14="","",HLOOKUP($H$14,'Capx - H2O'!$E$352:$AU$382,$H95-2015,FALSE)+BB95+BJ95)</f>
        <v>0</v>
      </c>
      <c r="J95" s="171">
        <f ca="1">IF($H$15="","",HLOOKUP($H$15,'Capx - H2O'!$E$352:$AU$382,$H95-2015,FALSE)+BC95+BK95)</f>
        <v>0</v>
      </c>
      <c r="K95" s="171">
        <f ca="1">IF($H$16="","",HLOOKUP($H$16,'Capx - H2O'!$E$352:$AU$382,$H95-2015,FALSE)+BD95+BL95)</f>
        <v>0</v>
      </c>
      <c r="L95" s="171">
        <f ca="1">IF($H$17="","",HLOOKUP($H$17,'Capx - H2O'!$E$352:$AU$382,$H95-2015,FALSE)+BE95+BM95)</f>
        <v>0</v>
      </c>
      <c r="M95" s="171">
        <f ca="1">IF($H$18="","",HLOOKUP($H$18,'Capx - H2O'!$E$352:$AU$382,$H95-2015,FALSE)+BF95+BN95)</f>
        <v>0</v>
      </c>
      <c r="N95" s="171">
        <f ca="1">IF($H$19="","",HLOOKUP($H$19,'Capx - H2O'!$E$352:$AU$382,$H95-2015,FALSE)+BG95+BO95)</f>
        <v>0</v>
      </c>
      <c r="O95" s="162"/>
      <c r="P95" s="162"/>
      <c r="Q95" s="162"/>
      <c r="R95" s="162"/>
      <c r="BA95" s="145">
        <v>2036</v>
      </c>
      <c r="BB95" s="171">
        <f ca="1">IF($E$14="",0,IF($H62&gt;$E$14,0,IF($H62-$E$14&lt;-3,0,OFFSET(Extras!$E$3,0,'Scenario 7'!$H62-'Scenario 7'!$E$14))))</f>
        <v>0</v>
      </c>
      <c r="BC95" s="171">
        <f ca="1">IF($E$15="",0,IF($H62&gt;$E$15,0,IF($H62-$E$15&lt;-3,0,OFFSET(Extras!$E$3,0,'Scenario 7'!$H62-'Scenario 7'!$E$15))))</f>
        <v>0</v>
      </c>
      <c r="BD95" s="171">
        <f ca="1">IF($E$16="",0,IF($H62&gt;$E$16,0,IF($H62-$E$16&lt;-3,0,OFFSET(Extras!$E$3,0,'Scenario 7'!$H62-'Scenario 7'!$E$16))))</f>
        <v>0</v>
      </c>
      <c r="BE95" s="171">
        <f ca="1">IF($E$17="",0,IF($H62&gt;$E$17,0,IF($H62-$E$17&lt;-3,0,OFFSET(Extras!$E$3,0,'Scenario 7'!$H62-'Scenario 7'!$E$17))))</f>
        <v>0</v>
      </c>
      <c r="BF95" s="171">
        <f ca="1">IF($E$18="",0,IF($H62&gt;$E$18,0,IF($H62-$E$18&lt;-3,0,OFFSET(Extras!$E$3,0,'Scenario 7'!$H62-'Scenario 7'!$E$18))))</f>
        <v>0</v>
      </c>
      <c r="BG95" s="171">
        <f ca="1">IF($E$19="",0,IF($H62&gt;$E$19,0,IF($H62-$E$19&lt;-3,0,OFFSET(Extras!$E$3,0,'Scenario 7'!$H62-'Scenario 7'!$E$19))))</f>
        <v>0</v>
      </c>
      <c r="BI95" s="145">
        <v>2036</v>
      </c>
      <c r="BJ95" s="171">
        <f ca="1">IF($G$14="",0,IF($H62&gt;$G$14,0,IF($H62-$G$14&lt;-3,0,OFFSET(Extras!$E$4,0,'Scenario 7'!$H62-'Scenario 7'!$G$14))))</f>
        <v>0</v>
      </c>
      <c r="BK95" s="171">
        <f ca="1">IF($G$15="",0,IF($H62&gt;$G$15,0,IF($H62-$G$15&lt;-3,0,OFFSET(Extras!$E$4,0,'Scenario 7'!$H62-'Scenario 7'!$G$15))))</f>
        <v>0</v>
      </c>
      <c r="BL95" s="171">
        <f ca="1">IF($G$16="",0,IF($H62&gt;$G$16,0,IF($H62-$G$16&lt;-3,0,OFFSET(Extras!$E$4,0,'Scenario 7'!$H62-'Scenario 7'!$G$16))))</f>
        <v>0</v>
      </c>
      <c r="BM95" s="171">
        <f ca="1">IF($G$17="",0,IF($H62&gt;$G$17,0,IF($H62-$G$17&lt;-3,0,OFFSET(Extras!$E$4,0,'Scenario 7'!$H62-'Scenario 7'!$G$17))))</f>
        <v>0</v>
      </c>
      <c r="BN95" s="171">
        <f ca="1">IF($G$18="",0,IF($H62&gt;$G$18,0,IF($H62-$G$18&lt;-3,0,OFFSET(Extras!$E$4,0,'Scenario 7'!$H62-'Scenario 7'!$G$18))))</f>
        <v>0</v>
      </c>
      <c r="BO95" s="171">
        <f ca="1">IF($G$19="",0,IF($H62&gt;$G$19,0,IF($H62-$G$19&lt;-3,0,OFFSET(Extras!$E$4,0,'Scenario 7'!$H62-'Scenario 7'!$G$19))))</f>
        <v>0</v>
      </c>
    </row>
    <row r="96" spans="1:67">
      <c r="A96" s="162"/>
      <c r="B96" s="162"/>
      <c r="C96" s="162"/>
      <c r="D96" s="162"/>
      <c r="E96" s="162"/>
      <c r="F96" s="162"/>
      <c r="G96" s="162"/>
      <c r="H96" s="175">
        <v>2037</v>
      </c>
      <c r="I96" s="171">
        <f ca="1">IF($H$14="","",HLOOKUP($H$14,'Capx - H2O'!$E$352:$AU$382,$H96-2015,FALSE)+BB96+BJ96)</f>
        <v>0</v>
      </c>
      <c r="J96" s="171">
        <f ca="1">IF($H$15="","",HLOOKUP($H$15,'Capx - H2O'!$E$352:$AU$382,$H96-2015,FALSE)+BC96+BK96)</f>
        <v>0</v>
      </c>
      <c r="K96" s="171">
        <f ca="1">IF($H$16="","",HLOOKUP($H$16,'Capx - H2O'!$E$352:$AU$382,$H96-2015,FALSE)+BD96+BL96)</f>
        <v>0</v>
      </c>
      <c r="L96" s="171">
        <f ca="1">IF($H$17="","",HLOOKUP($H$17,'Capx - H2O'!$E$352:$AU$382,$H96-2015,FALSE)+BE96+BM96)</f>
        <v>0</v>
      </c>
      <c r="M96" s="171">
        <f ca="1">IF($H$18="","",HLOOKUP($H$18,'Capx - H2O'!$E$352:$AU$382,$H96-2015,FALSE)+BF96+BN96)</f>
        <v>0</v>
      </c>
      <c r="N96" s="171">
        <f ca="1">IF($H$19="","",HLOOKUP($H$19,'Capx - H2O'!$E$352:$AU$382,$H96-2015,FALSE)+BG96+BO96)</f>
        <v>0</v>
      </c>
      <c r="O96" s="162"/>
      <c r="P96" s="162"/>
      <c r="Q96" s="162"/>
      <c r="R96" s="162"/>
      <c r="BA96" s="145">
        <v>2037</v>
      </c>
      <c r="BB96" s="171">
        <f ca="1">IF($E$14="",0,IF($H63&gt;$E$14,0,IF($H63-$E$14&lt;-3,0,OFFSET(Extras!$E$3,0,'Scenario 7'!$H63-'Scenario 7'!$E$14))))</f>
        <v>0</v>
      </c>
      <c r="BC96" s="171">
        <f ca="1">IF($E$15="",0,IF($H63&gt;$E$15,0,IF($H63-$E$15&lt;-3,0,OFFSET(Extras!$E$3,0,'Scenario 7'!$H63-'Scenario 7'!$E$15))))</f>
        <v>0</v>
      </c>
      <c r="BD96" s="171">
        <f ca="1">IF($E$16="",0,IF($H63&gt;$E$16,0,IF($H63-$E$16&lt;-3,0,OFFSET(Extras!$E$3,0,'Scenario 7'!$H63-'Scenario 7'!$E$16))))</f>
        <v>0</v>
      </c>
      <c r="BE96" s="171">
        <f ca="1">IF($E$17="",0,IF($H63&gt;$E$17,0,IF($H63-$E$17&lt;-3,0,OFFSET(Extras!$E$3,0,'Scenario 7'!$H63-'Scenario 7'!$E$17))))</f>
        <v>0</v>
      </c>
      <c r="BF96" s="171">
        <f ca="1">IF($E$18="",0,IF($H63&gt;$E$18,0,IF($H63-$E$18&lt;-3,0,OFFSET(Extras!$E$3,0,'Scenario 7'!$H63-'Scenario 7'!$E$18))))</f>
        <v>0</v>
      </c>
      <c r="BG96" s="171">
        <f ca="1">IF($E$19="",0,IF($H63&gt;$E$19,0,IF($H63-$E$19&lt;-3,0,OFFSET(Extras!$E$3,0,'Scenario 7'!$H63-'Scenario 7'!$E$19))))</f>
        <v>0</v>
      </c>
      <c r="BI96" s="145">
        <v>2037</v>
      </c>
      <c r="BJ96" s="171">
        <f ca="1">IF($G$14="",0,IF($H63&gt;$G$14,0,IF($H63-$G$14&lt;-3,0,OFFSET(Extras!$E$4,0,'Scenario 7'!$H63-'Scenario 7'!$G$14))))</f>
        <v>0</v>
      </c>
      <c r="BK96" s="171">
        <f ca="1">IF($G$15="",0,IF($H63&gt;$G$15,0,IF($H63-$G$15&lt;-3,0,OFFSET(Extras!$E$4,0,'Scenario 7'!$H63-'Scenario 7'!$G$15))))</f>
        <v>0</v>
      </c>
      <c r="BL96" s="171">
        <f ca="1">IF($G$16="",0,IF($H63&gt;$G$16,0,IF($H63-$G$16&lt;-3,0,OFFSET(Extras!$E$4,0,'Scenario 7'!$H63-'Scenario 7'!$G$16))))</f>
        <v>0</v>
      </c>
      <c r="BM96" s="171">
        <f ca="1">IF($G$17="",0,IF($H63&gt;$G$17,0,IF($H63-$G$17&lt;-3,0,OFFSET(Extras!$E$4,0,'Scenario 7'!$H63-'Scenario 7'!$G$17))))</f>
        <v>0</v>
      </c>
      <c r="BN96" s="171">
        <f ca="1">IF($G$18="",0,IF($H63&gt;$G$18,0,IF($H63-$G$18&lt;-3,0,OFFSET(Extras!$E$4,0,'Scenario 7'!$H63-'Scenario 7'!$G$18))))</f>
        <v>0</v>
      </c>
      <c r="BO96" s="171">
        <f ca="1">IF($G$19="",0,IF($H63&gt;$G$19,0,IF($H63-$G$19&lt;-3,0,OFFSET(Extras!$E$4,0,'Scenario 7'!$H63-'Scenario 7'!$G$19))))</f>
        <v>0</v>
      </c>
    </row>
    <row r="97" spans="1:67">
      <c r="A97" s="162"/>
      <c r="B97" s="162"/>
      <c r="C97" s="162"/>
      <c r="D97" s="162"/>
      <c r="E97" s="162"/>
      <c r="F97" s="162"/>
      <c r="G97" s="162"/>
      <c r="H97" s="175">
        <v>2038</v>
      </c>
      <c r="I97" s="171">
        <f ca="1">IF($H$14="","",HLOOKUP($H$14,'Capx - H2O'!$E$352:$AU$382,$H97-2015,FALSE)+BB97+BJ97)</f>
        <v>0</v>
      </c>
      <c r="J97" s="171">
        <f ca="1">IF($H$15="","",HLOOKUP($H$15,'Capx - H2O'!$E$352:$AU$382,$H97-2015,FALSE)+BC97+BK97)</f>
        <v>0</v>
      </c>
      <c r="K97" s="171">
        <f ca="1">IF($H$16="","",HLOOKUP($H$16,'Capx - H2O'!$E$352:$AU$382,$H97-2015,FALSE)+BD97+BL97)</f>
        <v>0</v>
      </c>
      <c r="L97" s="171">
        <f ca="1">IF($H$17="","",HLOOKUP($H$17,'Capx - H2O'!$E$352:$AU$382,$H97-2015,FALSE)+BE97+BM97)</f>
        <v>0</v>
      </c>
      <c r="M97" s="171">
        <f ca="1">IF($H$18="","",HLOOKUP($H$18,'Capx - H2O'!$E$352:$AU$382,$H97-2015,FALSE)+BF97+BN97)</f>
        <v>0</v>
      </c>
      <c r="N97" s="171">
        <f ca="1">IF($H$19="","",HLOOKUP($H$19,'Capx - H2O'!$E$352:$AU$382,$H97-2015,FALSE)+BG97+BO97)</f>
        <v>0</v>
      </c>
      <c r="O97" s="162"/>
      <c r="P97" s="162"/>
      <c r="Q97" s="162"/>
      <c r="R97" s="162"/>
      <c r="BA97" s="145">
        <v>2038</v>
      </c>
      <c r="BB97" s="171">
        <f ca="1">IF($E$14="",0,IF($H64&gt;$E$14,0,IF($H64-$E$14&lt;-3,0,OFFSET(Extras!$E$3,0,'Scenario 7'!$H64-'Scenario 7'!$E$14))))</f>
        <v>0</v>
      </c>
      <c r="BC97" s="171">
        <f ca="1">IF($E$15="",0,IF($H64&gt;$E$15,0,IF($H64-$E$15&lt;-3,0,OFFSET(Extras!$E$3,0,'Scenario 7'!$H64-'Scenario 7'!$E$15))))</f>
        <v>0</v>
      </c>
      <c r="BD97" s="171">
        <f ca="1">IF($E$16="",0,IF($H64&gt;$E$16,0,IF($H64-$E$16&lt;-3,0,OFFSET(Extras!$E$3,0,'Scenario 7'!$H64-'Scenario 7'!$E$16))))</f>
        <v>0</v>
      </c>
      <c r="BE97" s="171">
        <f ca="1">IF($E$17="",0,IF($H64&gt;$E$17,0,IF($H64-$E$17&lt;-3,0,OFFSET(Extras!$E$3,0,'Scenario 7'!$H64-'Scenario 7'!$E$17))))</f>
        <v>0</v>
      </c>
      <c r="BF97" s="171">
        <f ca="1">IF($E$18="",0,IF($H64&gt;$E$18,0,IF($H64-$E$18&lt;-3,0,OFFSET(Extras!$E$3,0,'Scenario 7'!$H64-'Scenario 7'!$E$18))))</f>
        <v>0</v>
      </c>
      <c r="BG97" s="171">
        <f ca="1">IF($E$19="",0,IF($H64&gt;$E$19,0,IF($H64-$E$19&lt;-3,0,OFFSET(Extras!$E$3,0,'Scenario 7'!$H64-'Scenario 7'!$E$19))))</f>
        <v>0</v>
      </c>
      <c r="BI97" s="145">
        <v>2038</v>
      </c>
      <c r="BJ97" s="171">
        <f ca="1">IF($G$14="",0,IF($H64&gt;$G$14,0,IF($H64-$G$14&lt;-3,0,OFFSET(Extras!$E$4,0,'Scenario 7'!$H64-'Scenario 7'!$G$14))))</f>
        <v>0</v>
      </c>
      <c r="BK97" s="171">
        <f ca="1">IF($G$15="",0,IF($H64&gt;$G$15,0,IF($H64-$G$15&lt;-3,0,OFFSET(Extras!$E$4,0,'Scenario 7'!$H64-'Scenario 7'!$G$15))))</f>
        <v>0</v>
      </c>
      <c r="BL97" s="171">
        <f ca="1">IF($G$16="",0,IF($H64&gt;$G$16,0,IF($H64-$G$16&lt;-3,0,OFFSET(Extras!$E$4,0,'Scenario 7'!$H64-'Scenario 7'!$G$16))))</f>
        <v>0</v>
      </c>
      <c r="BM97" s="171">
        <f ca="1">IF($G$17="",0,IF($H64&gt;$G$17,0,IF($H64-$G$17&lt;-3,0,OFFSET(Extras!$E$4,0,'Scenario 7'!$H64-'Scenario 7'!$G$17))))</f>
        <v>0</v>
      </c>
      <c r="BN97" s="171">
        <f ca="1">IF($G$18="",0,IF($H64&gt;$G$18,0,IF($H64-$G$18&lt;-3,0,OFFSET(Extras!$E$4,0,'Scenario 7'!$H64-'Scenario 7'!$G$18))))</f>
        <v>0</v>
      </c>
      <c r="BO97" s="171">
        <f ca="1">IF($G$19="",0,IF($H64&gt;$G$19,0,IF($H64-$G$19&lt;-3,0,OFFSET(Extras!$E$4,0,'Scenario 7'!$H64-'Scenario 7'!$G$19))))</f>
        <v>0</v>
      </c>
    </row>
    <row r="98" spans="1:67">
      <c r="A98" s="162"/>
      <c r="B98" s="162"/>
      <c r="C98" s="162"/>
      <c r="D98" s="162"/>
      <c r="E98" s="162"/>
      <c r="F98" s="162"/>
      <c r="G98" s="162"/>
      <c r="H98" s="175">
        <v>2039</v>
      </c>
      <c r="I98" s="171">
        <f ca="1">IF($H$14="","",HLOOKUP($H$14,'Capx - H2O'!$E$352:$AU$382,$H98-2015,FALSE)+BB98+BJ98)</f>
        <v>0</v>
      </c>
      <c r="J98" s="171">
        <f ca="1">IF($H$15="","",HLOOKUP($H$15,'Capx - H2O'!$E$352:$AU$382,$H98-2015,FALSE)+BC98+BK98)</f>
        <v>0</v>
      </c>
      <c r="K98" s="171">
        <f ca="1">IF($H$16="","",HLOOKUP($H$16,'Capx - H2O'!$E$352:$AU$382,$H98-2015,FALSE)+BD98+BL98)</f>
        <v>0</v>
      </c>
      <c r="L98" s="171">
        <f ca="1">IF($H$17="","",HLOOKUP($H$17,'Capx - H2O'!$E$352:$AU$382,$H98-2015,FALSE)+BE98+BM98)</f>
        <v>0</v>
      </c>
      <c r="M98" s="171">
        <f ca="1">IF($H$18="","",HLOOKUP($H$18,'Capx - H2O'!$E$352:$AU$382,$H98-2015,FALSE)+BF98+BN98)</f>
        <v>0</v>
      </c>
      <c r="N98" s="171">
        <f ca="1">IF($H$19="","",HLOOKUP($H$19,'Capx - H2O'!$E$352:$AU$382,$H98-2015,FALSE)+BG98+BO98)</f>
        <v>0</v>
      </c>
      <c r="O98" s="162"/>
      <c r="P98" s="162"/>
      <c r="Q98" s="162"/>
      <c r="R98" s="162"/>
      <c r="BA98" s="145">
        <v>2039</v>
      </c>
      <c r="BB98" s="171">
        <f ca="1">IF($E$14="",0,IF($H65&gt;$E$14,0,IF($H65-$E$14&lt;-3,0,OFFSET(Extras!$E$3,0,'Scenario 7'!$H65-'Scenario 7'!$E$14))))</f>
        <v>0</v>
      </c>
      <c r="BC98" s="171">
        <f ca="1">IF($E$15="",0,IF($H65&gt;$E$15,0,IF($H65-$E$15&lt;-3,0,OFFSET(Extras!$E$3,0,'Scenario 7'!$H65-'Scenario 7'!$E$15))))</f>
        <v>0</v>
      </c>
      <c r="BD98" s="171">
        <f ca="1">IF($E$16="",0,IF($H65&gt;$E$16,0,IF($H65-$E$16&lt;-3,0,OFFSET(Extras!$E$3,0,'Scenario 7'!$H65-'Scenario 7'!$E$16))))</f>
        <v>0</v>
      </c>
      <c r="BE98" s="171">
        <f ca="1">IF($E$17="",0,IF($H65&gt;$E$17,0,IF($H65-$E$17&lt;-3,0,OFFSET(Extras!$E$3,0,'Scenario 7'!$H65-'Scenario 7'!$E$17))))</f>
        <v>0</v>
      </c>
      <c r="BF98" s="171">
        <f ca="1">IF($E$18="",0,IF($H65&gt;$E$18,0,IF($H65-$E$18&lt;-3,0,OFFSET(Extras!$E$3,0,'Scenario 7'!$H65-'Scenario 7'!$E$18))))</f>
        <v>0</v>
      </c>
      <c r="BG98" s="171">
        <f ca="1">IF($E$19="",0,IF($H65&gt;$E$19,0,IF($H65-$E$19&lt;-3,0,OFFSET(Extras!$E$3,0,'Scenario 7'!$H65-'Scenario 7'!$E$19))))</f>
        <v>0</v>
      </c>
      <c r="BI98" s="145">
        <v>2039</v>
      </c>
      <c r="BJ98" s="171">
        <f ca="1">IF($G$14="",0,IF($H65&gt;$G$14,0,IF($H65-$G$14&lt;-3,0,OFFSET(Extras!$E$4,0,'Scenario 7'!$H65-'Scenario 7'!$G$14))))</f>
        <v>0</v>
      </c>
      <c r="BK98" s="171">
        <f ca="1">IF($G$15="",0,IF($H65&gt;$G$15,0,IF($H65-$G$15&lt;-3,0,OFFSET(Extras!$E$4,0,'Scenario 7'!$H65-'Scenario 7'!$G$15))))</f>
        <v>0</v>
      </c>
      <c r="BL98" s="171">
        <f ca="1">IF($G$16="",0,IF($H65&gt;$G$16,0,IF($H65-$G$16&lt;-3,0,OFFSET(Extras!$E$4,0,'Scenario 7'!$H65-'Scenario 7'!$G$16))))</f>
        <v>0</v>
      </c>
      <c r="BM98" s="171">
        <f ca="1">IF($G$17="",0,IF($H65&gt;$G$17,0,IF($H65-$G$17&lt;-3,0,OFFSET(Extras!$E$4,0,'Scenario 7'!$H65-'Scenario 7'!$G$17))))</f>
        <v>0</v>
      </c>
      <c r="BN98" s="171">
        <f ca="1">IF($G$18="",0,IF($H65&gt;$G$18,0,IF($H65-$G$18&lt;-3,0,OFFSET(Extras!$E$4,0,'Scenario 7'!$H65-'Scenario 7'!$G$18))))</f>
        <v>0</v>
      </c>
      <c r="BO98" s="171">
        <f ca="1">IF($G$19="",0,IF($H65&gt;$G$19,0,IF($H65-$G$19&lt;-3,0,OFFSET(Extras!$E$4,0,'Scenario 7'!$H65-'Scenario 7'!$G$19))))</f>
        <v>0</v>
      </c>
    </row>
    <row r="99" spans="1:67">
      <c r="A99" s="162"/>
      <c r="B99" s="162"/>
      <c r="C99" s="162"/>
      <c r="D99" s="162"/>
      <c r="E99" s="162"/>
      <c r="F99" s="162"/>
      <c r="G99" s="162"/>
      <c r="H99" s="175">
        <v>2040</v>
      </c>
      <c r="I99" s="171">
        <f ca="1">IF($H$14="","",HLOOKUP($H$14,'Capx - H2O'!$E$352:$AU$382,$H99-2015,FALSE)+BB99+BJ99)</f>
        <v>0</v>
      </c>
      <c r="J99" s="171">
        <f ca="1">IF($H$15="","",HLOOKUP($H$15,'Capx - H2O'!$E$352:$AU$382,$H99-2015,FALSE)+BC99+BK99)</f>
        <v>0</v>
      </c>
      <c r="K99" s="171">
        <f ca="1">IF($H$16="","",HLOOKUP($H$16,'Capx - H2O'!$E$352:$AU$382,$H99-2015,FALSE)+BD99+BL99)</f>
        <v>0</v>
      </c>
      <c r="L99" s="171">
        <f ca="1">IF($H$17="","",HLOOKUP($H$17,'Capx - H2O'!$E$352:$AU$382,$H99-2015,FALSE)+BE99+BM99)</f>
        <v>0</v>
      </c>
      <c r="M99" s="171">
        <f ca="1">IF($H$18="","",HLOOKUP($H$18,'Capx - H2O'!$E$352:$AU$382,$H99-2015,FALSE)+BF99+BN99)</f>
        <v>0</v>
      </c>
      <c r="N99" s="171">
        <f ca="1">IF($H$19="","",HLOOKUP($H$19,'Capx - H2O'!$E$352:$AU$382,$H99-2015,FALSE)+BG99+BO99)</f>
        <v>0</v>
      </c>
      <c r="O99" s="162"/>
      <c r="P99" s="162"/>
      <c r="Q99" s="162"/>
      <c r="R99" s="162"/>
      <c r="BA99" s="145">
        <v>2040</v>
      </c>
      <c r="BB99" s="171">
        <f ca="1">IF($E$14="",0,IF($H66&gt;$E$14,0,IF($H66-$E$14&lt;-3,0,OFFSET(Extras!$E$3,0,'Scenario 7'!$H66-'Scenario 7'!$E$14))))</f>
        <v>0</v>
      </c>
      <c r="BC99" s="171">
        <f ca="1">IF($E$15="",0,IF($H66&gt;$E$15,0,IF($H66-$E$15&lt;-3,0,OFFSET(Extras!$E$3,0,'Scenario 7'!$H66-'Scenario 7'!$E$15))))</f>
        <v>0</v>
      </c>
      <c r="BD99" s="171">
        <f ca="1">IF($E$16="",0,IF($H66&gt;$E$16,0,IF($H66-$E$16&lt;-3,0,OFFSET(Extras!$E$3,0,'Scenario 7'!$H66-'Scenario 7'!$E$16))))</f>
        <v>0</v>
      </c>
      <c r="BE99" s="171">
        <f ca="1">IF($E$17="",0,IF($H66&gt;$E$17,0,IF($H66-$E$17&lt;-3,0,OFFSET(Extras!$E$3,0,'Scenario 7'!$H66-'Scenario 7'!$E$17))))</f>
        <v>0</v>
      </c>
      <c r="BF99" s="171">
        <f ca="1">IF($E$18="",0,IF($H66&gt;$E$18,0,IF($H66-$E$18&lt;-3,0,OFFSET(Extras!$E$3,0,'Scenario 7'!$H66-'Scenario 7'!$E$18))))</f>
        <v>0</v>
      </c>
      <c r="BG99" s="171">
        <f ca="1">IF($E$19="",0,IF($H66&gt;$E$19,0,IF($H66-$E$19&lt;-3,0,OFFSET(Extras!$E$3,0,'Scenario 7'!$H66-'Scenario 7'!$E$19))))</f>
        <v>0</v>
      </c>
      <c r="BI99" s="145">
        <v>2040</v>
      </c>
      <c r="BJ99" s="171">
        <f ca="1">IF($G$14="",0,IF($H66&gt;$G$14,0,IF($H66-$G$14&lt;-3,0,OFFSET(Extras!$E$4,0,'Scenario 7'!$H66-'Scenario 7'!$G$14))))</f>
        <v>0</v>
      </c>
      <c r="BK99" s="171">
        <f ca="1">IF($G$15="",0,IF($H66&gt;$G$15,0,IF($H66-$G$15&lt;-3,0,OFFSET(Extras!$E$4,0,'Scenario 7'!$H66-'Scenario 7'!$G$15))))</f>
        <v>0</v>
      </c>
      <c r="BL99" s="171">
        <f ca="1">IF($G$16="",0,IF($H66&gt;$G$16,0,IF($H66-$G$16&lt;-3,0,OFFSET(Extras!$E$4,0,'Scenario 7'!$H66-'Scenario 7'!$G$16))))</f>
        <v>0</v>
      </c>
      <c r="BM99" s="171">
        <f ca="1">IF($G$17="",0,IF($H66&gt;$G$17,0,IF($H66-$G$17&lt;-3,0,OFFSET(Extras!$E$4,0,'Scenario 7'!$H66-'Scenario 7'!$G$17))))</f>
        <v>0</v>
      </c>
      <c r="BN99" s="171">
        <f ca="1">IF($G$18="",0,IF($H66&gt;$G$18,0,IF($H66-$G$18&lt;-3,0,OFFSET(Extras!$E$4,0,'Scenario 7'!$H66-'Scenario 7'!$G$18))))</f>
        <v>0</v>
      </c>
      <c r="BO99" s="171">
        <f ca="1">IF($G$19="",0,IF($H66&gt;$G$19,0,IF($H66-$G$19&lt;-3,0,OFFSET(Extras!$E$4,0,'Scenario 7'!$H66-'Scenario 7'!$G$19))))</f>
        <v>0</v>
      </c>
    </row>
    <row r="100" spans="1:67">
      <c r="A100" s="162"/>
      <c r="B100" s="162"/>
      <c r="C100" s="162"/>
      <c r="D100" s="162"/>
      <c r="E100" s="162"/>
      <c r="F100" s="162"/>
      <c r="G100" s="162"/>
      <c r="H100" s="175">
        <v>2041</v>
      </c>
      <c r="I100" s="171">
        <f ca="1">IF($H$14="","",HLOOKUP($H$14,'Capx - H2O'!$E$352:$AU$382,$H100-2015,FALSE)+BB100+BJ100)</f>
        <v>0</v>
      </c>
      <c r="J100" s="171">
        <f ca="1">IF($H$15="","",HLOOKUP($H$15,'Capx - H2O'!$E$352:$AU$382,$H100-2015,FALSE)+BC100+BK100)</f>
        <v>0</v>
      </c>
      <c r="K100" s="171">
        <f ca="1">IF($H$16="","",HLOOKUP($H$16,'Capx - H2O'!$E$352:$AU$382,$H100-2015,FALSE)+BD100+BL100)</f>
        <v>0</v>
      </c>
      <c r="L100" s="171">
        <f ca="1">IF($H$17="","",HLOOKUP($H$17,'Capx - H2O'!$E$352:$AU$382,$H100-2015,FALSE)+BE100+BM100)</f>
        <v>0</v>
      </c>
      <c r="M100" s="171">
        <f ca="1">IF($H$18="","",HLOOKUP($H$18,'Capx - H2O'!$E$352:$AU$382,$H100-2015,FALSE)+BF100+BN100)</f>
        <v>0</v>
      </c>
      <c r="N100" s="171">
        <f ca="1">IF($H$19="","",HLOOKUP($H$19,'Capx - H2O'!$E$352:$AU$382,$H100-2015,FALSE)+BG100+BO100)</f>
        <v>0</v>
      </c>
      <c r="O100" s="162"/>
      <c r="P100" s="162"/>
      <c r="Q100" s="162"/>
      <c r="R100" s="162"/>
      <c r="BA100" s="145">
        <v>2041</v>
      </c>
      <c r="BB100" s="171">
        <f ca="1">IF($E$14="",0,IF($H67&gt;$E$14,0,IF($H67-$E$14&lt;-3,0,OFFSET(Extras!$E$3,0,'Scenario 7'!$H67-'Scenario 7'!$E$14))))</f>
        <v>0</v>
      </c>
      <c r="BC100" s="171">
        <f ca="1">IF($E$15="",0,IF($H67&gt;$E$15,0,IF($H67-$E$15&lt;-3,0,OFFSET(Extras!$E$3,0,'Scenario 7'!$H67-'Scenario 7'!$E$15))))</f>
        <v>0</v>
      </c>
      <c r="BD100" s="171">
        <f ca="1">IF($E$16="",0,IF($H67&gt;$E$16,0,IF($H67-$E$16&lt;-3,0,OFFSET(Extras!$E$3,0,'Scenario 7'!$H67-'Scenario 7'!$E$16))))</f>
        <v>0</v>
      </c>
      <c r="BE100" s="171">
        <f ca="1">IF($E$17="",0,IF($H67&gt;$E$17,0,IF($H67-$E$17&lt;-3,0,OFFSET(Extras!$E$3,0,'Scenario 7'!$H67-'Scenario 7'!$E$17))))</f>
        <v>0</v>
      </c>
      <c r="BF100" s="171">
        <f ca="1">IF($E$18="",0,IF($H67&gt;$E$18,0,IF($H67-$E$18&lt;-3,0,OFFSET(Extras!$E$3,0,'Scenario 7'!$H67-'Scenario 7'!$E$18))))</f>
        <v>0</v>
      </c>
      <c r="BG100" s="171">
        <f ca="1">IF($E$19="",0,IF($H67&gt;$E$19,0,IF($H67-$E$19&lt;-3,0,OFFSET(Extras!$E$3,0,'Scenario 7'!$H67-'Scenario 7'!$E$19))))</f>
        <v>0</v>
      </c>
      <c r="BI100" s="145">
        <v>2041</v>
      </c>
      <c r="BJ100" s="171">
        <f ca="1">IF($G$14="",0,IF($H67&gt;$G$14,0,IF($H67-$G$14&lt;-3,0,OFFSET(Extras!$E$4,0,'Scenario 7'!$H67-'Scenario 7'!$G$14))))</f>
        <v>0</v>
      </c>
      <c r="BK100" s="171">
        <f ca="1">IF($G$15="",0,IF($H67&gt;$G$15,0,IF($H67-$G$15&lt;-3,0,OFFSET(Extras!$E$4,0,'Scenario 7'!$H67-'Scenario 7'!$G$15))))</f>
        <v>0</v>
      </c>
      <c r="BL100" s="171">
        <f ca="1">IF($G$16="",0,IF($H67&gt;$G$16,0,IF($H67-$G$16&lt;-3,0,OFFSET(Extras!$E$4,0,'Scenario 7'!$H67-'Scenario 7'!$G$16))))</f>
        <v>0</v>
      </c>
      <c r="BM100" s="171">
        <f ca="1">IF($G$17="",0,IF($H67&gt;$G$17,0,IF($H67-$G$17&lt;-3,0,OFFSET(Extras!$E$4,0,'Scenario 7'!$H67-'Scenario 7'!$G$17))))</f>
        <v>0</v>
      </c>
      <c r="BN100" s="171">
        <f ca="1">IF($G$18="",0,IF($H67&gt;$G$18,0,IF($H67-$G$18&lt;-3,0,OFFSET(Extras!$E$4,0,'Scenario 7'!$H67-'Scenario 7'!$G$18))))</f>
        <v>0</v>
      </c>
      <c r="BO100" s="171">
        <f ca="1">IF($G$19="",0,IF($H67&gt;$G$19,0,IF($H67-$G$19&lt;-3,0,OFFSET(Extras!$E$4,0,'Scenario 7'!$H67-'Scenario 7'!$G$19))))</f>
        <v>0</v>
      </c>
    </row>
    <row r="101" spans="1:67">
      <c r="A101" s="162"/>
      <c r="B101" s="162"/>
      <c r="C101" s="162"/>
      <c r="D101" s="162"/>
      <c r="E101" s="162"/>
      <c r="F101" s="162"/>
      <c r="G101" s="162"/>
      <c r="H101" s="175">
        <v>2042</v>
      </c>
      <c r="I101" s="171">
        <f ca="1">IF($H$14="","",HLOOKUP($H$14,'Capx - H2O'!$E$352:$AU$382,$H101-2015,FALSE)+BB101+BJ101)</f>
        <v>0</v>
      </c>
      <c r="J101" s="171">
        <f ca="1">IF($H$15="","",HLOOKUP($H$15,'Capx - H2O'!$E$352:$AU$382,$H101-2015,FALSE)+BC101+BK101)</f>
        <v>0</v>
      </c>
      <c r="K101" s="171">
        <f ca="1">IF($H$16="","",HLOOKUP($H$16,'Capx - H2O'!$E$352:$AU$382,$H101-2015,FALSE)+BD101+BL101)</f>
        <v>0</v>
      </c>
      <c r="L101" s="171">
        <f ca="1">IF($H$17="","",HLOOKUP($H$17,'Capx - H2O'!$E$352:$AU$382,$H101-2015,FALSE)+BE101+BM101)</f>
        <v>0</v>
      </c>
      <c r="M101" s="171">
        <f ca="1">IF($H$18="","",HLOOKUP($H$18,'Capx - H2O'!$E$352:$AU$382,$H101-2015,FALSE)+BF101+BN101)</f>
        <v>0</v>
      </c>
      <c r="N101" s="171">
        <f ca="1">IF($H$19="","",HLOOKUP($H$19,'Capx - H2O'!$E$352:$AU$382,$H101-2015,FALSE)+BG101+BO101)</f>
        <v>0</v>
      </c>
      <c r="O101" s="162"/>
      <c r="P101" s="162"/>
      <c r="Q101" s="162"/>
      <c r="R101" s="162"/>
      <c r="BA101" s="145">
        <v>2042</v>
      </c>
      <c r="BB101" s="171">
        <f ca="1">IF($E$14="",0,IF($H68&gt;$E$14,0,IF($H68-$E$14&lt;-3,0,OFFSET(Extras!$E$3,0,'Scenario 7'!$H68-'Scenario 7'!$E$14))))</f>
        <v>0</v>
      </c>
      <c r="BC101" s="171">
        <f ca="1">IF($E$15="",0,IF($H68&gt;$E$15,0,IF($H68-$E$15&lt;-3,0,OFFSET(Extras!$E$3,0,'Scenario 7'!$H68-'Scenario 7'!$E$15))))</f>
        <v>0</v>
      </c>
      <c r="BD101" s="171">
        <f ca="1">IF($E$16="",0,IF($H68&gt;$E$16,0,IF($H68-$E$16&lt;-3,0,OFFSET(Extras!$E$3,0,'Scenario 7'!$H68-'Scenario 7'!$E$16))))</f>
        <v>0</v>
      </c>
      <c r="BE101" s="171">
        <f ca="1">IF($E$17="",0,IF($H68&gt;$E$17,0,IF($H68-$E$17&lt;-3,0,OFFSET(Extras!$E$3,0,'Scenario 7'!$H68-'Scenario 7'!$E$17))))</f>
        <v>0</v>
      </c>
      <c r="BF101" s="171">
        <f ca="1">IF($E$18="",0,IF($H68&gt;$E$18,0,IF($H68-$E$18&lt;-3,0,OFFSET(Extras!$E$3,0,'Scenario 7'!$H68-'Scenario 7'!$E$18))))</f>
        <v>0</v>
      </c>
      <c r="BG101" s="171">
        <f ca="1">IF($E$19="",0,IF($H68&gt;$E$19,0,IF($H68-$E$19&lt;-3,0,OFFSET(Extras!$E$3,0,'Scenario 7'!$H68-'Scenario 7'!$E$19))))</f>
        <v>0</v>
      </c>
      <c r="BI101" s="145">
        <v>2042</v>
      </c>
      <c r="BJ101" s="171">
        <f ca="1">IF($G$14="",0,IF($H68&gt;$G$14,0,IF($H68-$G$14&lt;-3,0,OFFSET(Extras!$E$4,0,'Scenario 7'!$H68-'Scenario 7'!$G$14))))</f>
        <v>0</v>
      </c>
      <c r="BK101" s="171">
        <f ca="1">IF($G$15="",0,IF($H68&gt;$G$15,0,IF($H68-$G$15&lt;-3,0,OFFSET(Extras!$E$4,0,'Scenario 7'!$H68-'Scenario 7'!$G$15))))</f>
        <v>0</v>
      </c>
      <c r="BL101" s="171">
        <f ca="1">IF($G$16="",0,IF($H68&gt;$G$16,0,IF($H68-$G$16&lt;-3,0,OFFSET(Extras!$E$4,0,'Scenario 7'!$H68-'Scenario 7'!$G$16))))</f>
        <v>0</v>
      </c>
      <c r="BM101" s="171">
        <f ca="1">IF($G$17="",0,IF($H68&gt;$G$17,0,IF($H68-$G$17&lt;-3,0,OFFSET(Extras!$E$4,0,'Scenario 7'!$H68-'Scenario 7'!$G$17))))</f>
        <v>0</v>
      </c>
      <c r="BN101" s="171">
        <f ca="1">IF($G$18="",0,IF($H68&gt;$G$18,0,IF($H68-$G$18&lt;-3,0,OFFSET(Extras!$E$4,0,'Scenario 7'!$H68-'Scenario 7'!$G$18))))</f>
        <v>0</v>
      </c>
      <c r="BO101" s="171">
        <f ca="1">IF($G$19="",0,IF($H68&gt;$G$19,0,IF($H68-$G$19&lt;-3,0,OFFSET(Extras!$E$4,0,'Scenario 7'!$H68-'Scenario 7'!$G$19))))</f>
        <v>0</v>
      </c>
    </row>
    <row r="102" spans="1:67">
      <c r="A102" s="162"/>
      <c r="B102" s="162"/>
      <c r="C102" s="162"/>
      <c r="D102" s="162"/>
      <c r="E102" s="162"/>
      <c r="F102" s="162"/>
      <c r="G102" s="162"/>
      <c r="H102" s="175">
        <v>2043</v>
      </c>
      <c r="I102" s="171">
        <f ca="1">IF($H$14="","",HLOOKUP($H$14,'Capx - H2O'!$E$352:$AU$382,$H102-2015,FALSE)+BB102+BJ102)</f>
        <v>0</v>
      </c>
      <c r="J102" s="171">
        <f ca="1">IF($H$15="","",HLOOKUP($H$15,'Capx - H2O'!$E$352:$AU$382,$H102-2015,FALSE)+BC102+BK102)</f>
        <v>0</v>
      </c>
      <c r="K102" s="171">
        <f ca="1">IF($H$16="","",HLOOKUP($H$16,'Capx - H2O'!$E$352:$AU$382,$H102-2015,FALSE)+BD102+BL102)</f>
        <v>0</v>
      </c>
      <c r="L102" s="171">
        <f ca="1">IF($H$17="","",HLOOKUP($H$17,'Capx - H2O'!$E$352:$AU$382,$H102-2015,FALSE)+BE102+BM102)</f>
        <v>0</v>
      </c>
      <c r="M102" s="171">
        <f ca="1">IF($H$18="","",HLOOKUP($H$18,'Capx - H2O'!$E$352:$AU$382,$H102-2015,FALSE)+BF102+BN102)</f>
        <v>0</v>
      </c>
      <c r="N102" s="171">
        <f ca="1">IF($H$19="","",HLOOKUP($H$19,'Capx - H2O'!$E$352:$AU$382,$H102-2015,FALSE)+BG102+BO102)</f>
        <v>0</v>
      </c>
      <c r="O102" s="162"/>
      <c r="P102" s="162"/>
      <c r="Q102" s="162"/>
      <c r="R102" s="162"/>
      <c r="BA102" s="145">
        <v>2043</v>
      </c>
      <c r="BB102" s="171">
        <f ca="1">IF($E$14="",0,IF($H69&gt;$E$14,0,IF($H69-$E$14&lt;-3,0,OFFSET(Extras!$E$3,0,'Scenario 7'!$H69-'Scenario 7'!$E$14))))</f>
        <v>0</v>
      </c>
      <c r="BC102" s="171">
        <f ca="1">IF($E$15="",0,IF($H69&gt;$E$15,0,IF($H69-$E$15&lt;-3,0,OFFSET(Extras!$E$3,0,'Scenario 7'!$H69-'Scenario 7'!$E$15))))</f>
        <v>0</v>
      </c>
      <c r="BD102" s="171">
        <f ca="1">IF($E$16="",0,IF($H69&gt;$E$16,0,IF($H69-$E$16&lt;-3,0,OFFSET(Extras!$E$3,0,'Scenario 7'!$H69-'Scenario 7'!$E$16))))</f>
        <v>0</v>
      </c>
      <c r="BE102" s="171">
        <f ca="1">IF($E$17="",0,IF($H69&gt;$E$17,0,IF($H69-$E$17&lt;-3,0,OFFSET(Extras!$E$3,0,'Scenario 7'!$H69-'Scenario 7'!$E$17))))</f>
        <v>0</v>
      </c>
      <c r="BF102" s="171">
        <f ca="1">IF($E$18="",0,IF($H69&gt;$E$18,0,IF($H69-$E$18&lt;-3,0,OFFSET(Extras!$E$3,0,'Scenario 7'!$H69-'Scenario 7'!$E$18))))</f>
        <v>0</v>
      </c>
      <c r="BG102" s="171">
        <f ca="1">IF($E$19="",0,IF($H69&gt;$E$19,0,IF($H69-$E$19&lt;-3,0,OFFSET(Extras!$E$3,0,'Scenario 7'!$H69-'Scenario 7'!$E$19))))</f>
        <v>0</v>
      </c>
      <c r="BI102" s="145">
        <v>2043</v>
      </c>
      <c r="BJ102" s="171">
        <f ca="1">IF($G$14="",0,IF($H69&gt;$G$14,0,IF($H69-$G$14&lt;-3,0,OFFSET(Extras!$E$4,0,'Scenario 7'!$H69-'Scenario 7'!$G$14))))</f>
        <v>0</v>
      </c>
      <c r="BK102" s="171">
        <f ca="1">IF($G$15="",0,IF($H69&gt;$G$15,0,IF($H69-$G$15&lt;-3,0,OFFSET(Extras!$E$4,0,'Scenario 7'!$H69-'Scenario 7'!$G$15))))</f>
        <v>0</v>
      </c>
      <c r="BL102" s="171">
        <f ca="1">IF($G$16="",0,IF($H69&gt;$G$16,0,IF($H69-$G$16&lt;-3,0,OFFSET(Extras!$E$4,0,'Scenario 7'!$H69-'Scenario 7'!$G$16))))</f>
        <v>0</v>
      </c>
      <c r="BM102" s="171">
        <f ca="1">IF($G$17="",0,IF($H69&gt;$G$17,0,IF($H69-$G$17&lt;-3,0,OFFSET(Extras!$E$4,0,'Scenario 7'!$H69-'Scenario 7'!$G$17))))</f>
        <v>0</v>
      </c>
      <c r="BN102" s="171">
        <f ca="1">IF($G$18="",0,IF($H69&gt;$G$18,0,IF($H69-$G$18&lt;-3,0,OFFSET(Extras!$E$4,0,'Scenario 7'!$H69-'Scenario 7'!$G$18))))</f>
        <v>0</v>
      </c>
      <c r="BO102" s="171">
        <f ca="1">IF($G$19="",0,IF($H69&gt;$G$19,0,IF($H69-$G$19&lt;-3,0,OFFSET(Extras!$E$4,0,'Scenario 7'!$H69-'Scenario 7'!$G$19))))</f>
        <v>0</v>
      </c>
    </row>
    <row r="103" spans="1:67">
      <c r="A103" s="162"/>
      <c r="B103" s="162"/>
      <c r="C103" s="162"/>
      <c r="D103" s="162"/>
      <c r="E103" s="162"/>
      <c r="F103" s="162"/>
      <c r="G103" s="162"/>
      <c r="H103" s="175">
        <v>2044</v>
      </c>
      <c r="I103" s="171">
        <f ca="1">IF($H$14="","",HLOOKUP($H$14,'Capx - H2O'!$E$352:$AU$382,$H103-2015,FALSE)+BB103+BJ103)</f>
        <v>0</v>
      </c>
      <c r="J103" s="171">
        <f ca="1">IF($H$15="","",HLOOKUP($H$15,'Capx - H2O'!$E$352:$AU$382,$H103-2015,FALSE)+BC103+BK103)</f>
        <v>0</v>
      </c>
      <c r="K103" s="171">
        <f ca="1">IF($H$16="","",HLOOKUP($H$16,'Capx - H2O'!$E$352:$AU$382,$H103-2015,FALSE)+BD103+BL103)</f>
        <v>0</v>
      </c>
      <c r="L103" s="171">
        <f ca="1">IF($H$17="","",HLOOKUP($H$17,'Capx - H2O'!$E$352:$AU$382,$H103-2015,FALSE)+BE103+BM103)</f>
        <v>0</v>
      </c>
      <c r="M103" s="171">
        <f ca="1">IF($H$18="","",HLOOKUP($H$18,'Capx - H2O'!$E$352:$AU$382,$H103-2015,FALSE)+BF103+BN103)</f>
        <v>0</v>
      </c>
      <c r="N103" s="171">
        <f ca="1">IF($H$19="","",HLOOKUP($H$19,'Capx - H2O'!$E$352:$AU$382,$H103-2015,FALSE)+BG103+BO103)</f>
        <v>0</v>
      </c>
      <c r="O103" s="162"/>
      <c r="P103" s="162"/>
      <c r="Q103" s="162"/>
      <c r="R103" s="162"/>
      <c r="BA103" s="145">
        <v>2044</v>
      </c>
      <c r="BB103" s="171">
        <f ca="1">IF($E$14="",0,IF($H70&gt;$E$14,0,IF($H70-$E$14&lt;-3,0,OFFSET(Extras!$E$3,0,'Scenario 7'!$H70-'Scenario 7'!$E$14))))</f>
        <v>0</v>
      </c>
      <c r="BC103" s="171">
        <f ca="1">IF($E$15="",0,IF($H70&gt;$E$15,0,IF($H70-$E$15&lt;-3,0,OFFSET(Extras!$E$3,0,'Scenario 7'!$H70-'Scenario 7'!$E$15))))</f>
        <v>0</v>
      </c>
      <c r="BD103" s="171">
        <f ca="1">IF($E$16="",0,IF($H70&gt;$E$16,0,IF($H70-$E$16&lt;-3,0,OFFSET(Extras!$E$3,0,'Scenario 7'!$H70-'Scenario 7'!$E$16))))</f>
        <v>0</v>
      </c>
      <c r="BE103" s="171">
        <f ca="1">IF($E$17="",0,IF($H70&gt;$E$17,0,IF($H70-$E$17&lt;-3,0,OFFSET(Extras!$E$3,0,'Scenario 7'!$H70-'Scenario 7'!$E$17))))</f>
        <v>0</v>
      </c>
      <c r="BF103" s="171">
        <f ca="1">IF($E$18="",0,IF($H70&gt;$E$18,0,IF($H70-$E$18&lt;-3,0,OFFSET(Extras!$E$3,0,'Scenario 7'!$H70-'Scenario 7'!$E$18))))</f>
        <v>0</v>
      </c>
      <c r="BG103" s="171">
        <f ca="1">IF($E$19="",0,IF($H70&gt;$E$19,0,IF($H70-$E$19&lt;-3,0,OFFSET(Extras!$E$3,0,'Scenario 7'!$H70-'Scenario 7'!$E$19))))</f>
        <v>0</v>
      </c>
      <c r="BI103" s="145">
        <v>2044</v>
      </c>
      <c r="BJ103" s="171">
        <f ca="1">IF($G$14="",0,IF($H70&gt;$G$14,0,IF($H70-$G$14&lt;-3,0,OFFSET(Extras!$E$4,0,'Scenario 7'!$H70-'Scenario 7'!$G$14))))</f>
        <v>0</v>
      </c>
      <c r="BK103" s="171">
        <f ca="1">IF($G$15="",0,IF($H70&gt;$G$15,0,IF($H70-$G$15&lt;-3,0,OFFSET(Extras!$E$4,0,'Scenario 7'!$H70-'Scenario 7'!$G$15))))</f>
        <v>0</v>
      </c>
      <c r="BL103" s="171">
        <f ca="1">IF($G$16="",0,IF($H70&gt;$G$16,0,IF($H70-$G$16&lt;-3,0,OFFSET(Extras!$E$4,0,'Scenario 7'!$H70-'Scenario 7'!$G$16))))</f>
        <v>0</v>
      </c>
      <c r="BM103" s="171">
        <f ca="1">IF($G$17="",0,IF($H70&gt;$G$17,0,IF($H70-$G$17&lt;-3,0,OFFSET(Extras!$E$4,0,'Scenario 7'!$H70-'Scenario 7'!$G$17))))</f>
        <v>0</v>
      </c>
      <c r="BN103" s="171">
        <f ca="1">IF($G$18="",0,IF($H70&gt;$G$18,0,IF($H70-$G$18&lt;-3,0,OFFSET(Extras!$E$4,0,'Scenario 7'!$H70-'Scenario 7'!$G$18))))</f>
        <v>0</v>
      </c>
      <c r="BO103" s="171">
        <f ca="1">IF($G$19="",0,IF($H70&gt;$G$19,0,IF($H70-$G$19&lt;-3,0,OFFSET(Extras!$E$4,0,'Scenario 7'!$H70-'Scenario 7'!$G$19))))</f>
        <v>0</v>
      </c>
    </row>
    <row r="104" spans="1:67">
      <c r="A104" s="162"/>
      <c r="B104" s="162"/>
      <c r="C104" s="162"/>
      <c r="D104" s="162"/>
      <c r="E104" s="162"/>
      <c r="F104" s="162"/>
      <c r="G104" s="162"/>
      <c r="H104" s="176">
        <v>2045</v>
      </c>
      <c r="I104" s="171">
        <f ca="1">IF($H$14="","",HLOOKUP($H$14,'Capx - H2O'!$E$352:$AU$382,$H104-2015,FALSE)+BB104+BJ104)</f>
        <v>0</v>
      </c>
      <c r="J104" s="171">
        <f ca="1">IF($H$15="","",HLOOKUP($H$15,'Capx - H2O'!$E$352:$AU$382,$H104-2015,FALSE)+BC104+BK104)</f>
        <v>0</v>
      </c>
      <c r="K104" s="171">
        <f ca="1">IF($H$16="","",HLOOKUP($H$16,'Capx - H2O'!$E$352:$AU$382,$H104-2015,FALSE)+BD104+BL104)</f>
        <v>0</v>
      </c>
      <c r="L104" s="171">
        <f ca="1">IF($H$17="","",HLOOKUP($H$17,'Capx - H2O'!$E$352:$AU$382,$H104-2015,FALSE)+BE104+BM104)</f>
        <v>0</v>
      </c>
      <c r="M104" s="171">
        <f ca="1">IF($H$18="","",HLOOKUP($H$18,'Capx - H2O'!$E$352:$AU$382,$H104-2015,FALSE)+BF104+BN104)</f>
        <v>0</v>
      </c>
      <c r="N104" s="171">
        <f ca="1">IF($H$19="","",HLOOKUP($H$19,'Capx - H2O'!$E$352:$AU$382,$H104-2015,FALSE)+BG104+BO104)</f>
        <v>0</v>
      </c>
      <c r="O104" s="162"/>
      <c r="P104" s="162"/>
      <c r="Q104" s="162"/>
      <c r="R104" s="162"/>
      <c r="BA104" s="103">
        <v>2045</v>
      </c>
      <c r="BB104" s="172">
        <f ca="1">IF($E$14="",0,IF($H71&gt;$E$14,0,IF($H71-$E$14&lt;-3,0,OFFSET(Extras!$E$3,0,'Scenario 7'!$H71-'Scenario 7'!$E$14))))</f>
        <v>0</v>
      </c>
      <c r="BC104" s="172">
        <f ca="1">IF($E$15="",0,IF($H71&gt;$E$15,0,IF($H71-$E$15&lt;-3,0,OFFSET(Extras!$E$3,0,'Scenario 7'!$H71-'Scenario 7'!$E$15))))</f>
        <v>0</v>
      </c>
      <c r="BD104" s="172">
        <f ca="1">IF($E$16="",0,IF($H71&gt;$E$16,0,IF($H71-$E$16&lt;-3,0,OFFSET(Extras!$E$3,0,'Scenario 7'!$H71-'Scenario 7'!$E$16))))</f>
        <v>0</v>
      </c>
      <c r="BE104" s="172">
        <f ca="1">IF($E$17="",0,IF($H71&gt;$E$17,0,IF($H71-$E$17&lt;-3,0,OFFSET(Extras!$E$3,0,'Scenario 7'!$H71-'Scenario 7'!$E$17))))</f>
        <v>0</v>
      </c>
      <c r="BF104" s="172">
        <f ca="1">IF($E$18="",0,IF($H71&gt;$E$18,0,IF($H71-$E$18&lt;-3,0,OFFSET(Extras!$E$3,0,'Scenario 7'!$H71-'Scenario 7'!$E$18))))</f>
        <v>0</v>
      </c>
      <c r="BG104" s="172">
        <f ca="1">IF($E$19="",0,IF($H71&gt;$E$19,0,IF($H71-$E$19&lt;-3,0,OFFSET(Extras!$E$3,0,'Scenario 7'!$H71-'Scenario 7'!$E$19))))</f>
        <v>0</v>
      </c>
      <c r="BI104" s="103">
        <v>2045</v>
      </c>
      <c r="BJ104" s="172">
        <f ca="1">IF($G$14="",0,IF($H71&gt;$G$14,0,IF($H71-$G$14&lt;-3,0,OFFSET(Extras!$E$4,0,'Scenario 7'!$H71-'Scenario 7'!$G$14))))</f>
        <v>0</v>
      </c>
      <c r="BK104" s="172">
        <f ca="1">IF($G$15="",0,IF($H71&gt;$G$15,0,IF($H71-$G$15&lt;-3,0,OFFSET(Extras!$E$4,0,'Scenario 7'!$H71-'Scenario 7'!$G$15))))</f>
        <v>0</v>
      </c>
      <c r="BL104" s="172">
        <f ca="1">IF($G$16="",0,IF($H71&gt;$G$16,0,IF($H71-$G$16&lt;-3,0,OFFSET(Extras!$E$4,0,'Scenario 7'!$H71-'Scenario 7'!$G$16))))</f>
        <v>0</v>
      </c>
      <c r="BM104" s="172">
        <f ca="1">IF($G$17="",0,IF($H71&gt;$G$17,0,IF($H71-$G$17&lt;-3,0,OFFSET(Extras!$E$4,0,'Scenario 7'!$H71-'Scenario 7'!$G$17))))</f>
        <v>0</v>
      </c>
      <c r="BN104" s="172">
        <f ca="1">IF($G$18="",0,IF($H71&gt;$G$18,0,IF($H71-$G$18&lt;-3,0,OFFSET(Extras!$E$4,0,'Scenario 7'!$H71-'Scenario 7'!$G$18))))</f>
        <v>0</v>
      </c>
      <c r="BO104" s="172">
        <f ca="1">IF($G$19="",0,IF($H71&gt;$G$19,0,IF($H71-$G$19&lt;-3,0,OFFSET(Extras!$E$4,0,'Scenario 7'!$H71-'Scenario 7'!$G$19))))</f>
        <v>0</v>
      </c>
    </row>
    <row r="105" spans="1:67">
      <c r="A105" s="162"/>
      <c r="B105" s="162"/>
      <c r="C105" s="162"/>
      <c r="D105" s="162"/>
      <c r="E105" s="162"/>
      <c r="F105" s="162"/>
      <c r="G105" s="162"/>
      <c r="H105" s="188" t="s">
        <v>26</v>
      </c>
      <c r="I105" s="187">
        <f t="shared" ref="I105:N105" ca="1" si="23">SUM(I76:I104)</f>
        <v>5241000</v>
      </c>
      <c r="J105" s="187">
        <f t="shared" ca="1" si="23"/>
        <v>8814080.8032000009</v>
      </c>
      <c r="K105" s="187">
        <f t="shared" ca="1" si="23"/>
        <v>7788080.8032</v>
      </c>
      <c r="L105" s="187">
        <f t="shared" ca="1" si="23"/>
        <v>7788080.8032</v>
      </c>
      <c r="M105" s="187">
        <f t="shared" ca="1" si="23"/>
        <v>6354000</v>
      </c>
      <c r="N105" s="187">
        <f t="shared" ca="1" si="23"/>
        <v>6354000</v>
      </c>
      <c r="O105" s="162"/>
      <c r="P105" s="162"/>
      <c r="Q105" s="162"/>
      <c r="R105" s="162"/>
    </row>
    <row r="106" spans="1:67">
      <c r="A106" s="162"/>
      <c r="B106" s="183" t="s">
        <v>364</v>
      </c>
      <c r="C106" s="162"/>
      <c r="D106" s="162"/>
      <c r="E106" s="162"/>
      <c r="F106" s="162"/>
      <c r="G106" s="162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79" t="s">
        <v>52</v>
      </c>
      <c r="AB106" s="179" t="s">
        <v>56</v>
      </c>
      <c r="AJ106" s="179" t="s">
        <v>54</v>
      </c>
      <c r="AS106" s="179" t="s">
        <v>57</v>
      </c>
      <c r="BA106" s="179"/>
      <c r="BI106" s="179"/>
    </row>
    <row r="107" spans="1:67">
      <c r="A107" s="162"/>
      <c r="B107" s="162"/>
      <c r="C107" s="162"/>
      <c r="D107" s="162"/>
      <c r="E107" s="162"/>
      <c r="F107" s="162"/>
      <c r="G107" s="162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</row>
    <row r="108" spans="1:67">
      <c r="A108" s="162"/>
      <c r="B108" s="162"/>
      <c r="C108" s="162"/>
      <c r="D108" s="162"/>
      <c r="E108" s="162"/>
      <c r="F108" s="162"/>
      <c r="G108" s="162"/>
      <c r="H108" s="163" t="s">
        <v>33</v>
      </c>
      <c r="I108" s="163">
        <f t="shared" ref="I108:N108" si="24">I42</f>
        <v>7</v>
      </c>
      <c r="J108" s="163" t="str">
        <f t="shared" si="24"/>
        <v>7A</v>
      </c>
      <c r="K108" s="163" t="str">
        <f t="shared" si="24"/>
        <v>7B</v>
      </c>
      <c r="L108" s="163" t="str">
        <f t="shared" si="24"/>
        <v>7C</v>
      </c>
      <c r="M108" s="163" t="str">
        <f t="shared" si="24"/>
        <v>7D</v>
      </c>
      <c r="N108" s="163" t="str">
        <f t="shared" si="24"/>
        <v>7E</v>
      </c>
      <c r="O108" s="162"/>
      <c r="P108" s="162"/>
      <c r="Q108" s="162"/>
      <c r="R108" s="162"/>
      <c r="S108" s="163" t="s">
        <v>33</v>
      </c>
      <c r="T108" s="201" t="s">
        <v>27</v>
      </c>
      <c r="U108" s="159">
        <f t="shared" ref="U108:Z108" si="25">U42</f>
        <v>7</v>
      </c>
      <c r="V108" s="163" t="str">
        <f t="shared" si="25"/>
        <v>7A</v>
      </c>
      <c r="W108" s="163" t="str">
        <f t="shared" si="25"/>
        <v>7B</v>
      </c>
      <c r="X108" s="163" t="str">
        <f t="shared" si="25"/>
        <v>7C</v>
      </c>
      <c r="Y108" s="163" t="str">
        <f t="shared" si="25"/>
        <v>7D</v>
      </c>
      <c r="Z108" s="163" t="str">
        <f t="shared" si="25"/>
        <v>7E</v>
      </c>
      <c r="AB108" s="163" t="s">
        <v>33</v>
      </c>
      <c r="AC108" s="163">
        <f>U108</f>
        <v>7</v>
      </c>
      <c r="AD108" s="163" t="str">
        <f t="shared" ref="AD108:AH108" si="26">V108</f>
        <v>7A</v>
      </c>
      <c r="AE108" s="163" t="str">
        <f t="shared" si="26"/>
        <v>7B</v>
      </c>
      <c r="AF108" s="163" t="str">
        <f t="shared" si="26"/>
        <v>7C</v>
      </c>
      <c r="AG108" s="163" t="str">
        <f t="shared" si="26"/>
        <v>7D</v>
      </c>
      <c r="AH108" s="163" t="str">
        <f t="shared" si="26"/>
        <v>7E</v>
      </c>
      <c r="AJ108" s="163" t="s">
        <v>33</v>
      </c>
      <c r="AK108" s="201" t="s">
        <v>27</v>
      </c>
      <c r="AL108" s="163">
        <f t="shared" ref="AL108:AQ108" si="27">AL42</f>
        <v>7</v>
      </c>
      <c r="AM108" s="163" t="str">
        <f t="shared" si="27"/>
        <v>7A</v>
      </c>
      <c r="AN108" s="163" t="str">
        <f t="shared" si="27"/>
        <v>7B</v>
      </c>
      <c r="AO108" s="163" t="str">
        <f t="shared" si="27"/>
        <v>7C</v>
      </c>
      <c r="AP108" s="163" t="str">
        <f t="shared" si="27"/>
        <v>7D</v>
      </c>
      <c r="AQ108" s="163" t="str">
        <f t="shared" si="27"/>
        <v>7E</v>
      </c>
      <c r="AS108" s="163" t="s">
        <v>33</v>
      </c>
      <c r="AT108" s="163">
        <f>AL108</f>
        <v>7</v>
      </c>
      <c r="AU108" s="163" t="str">
        <f t="shared" ref="AU108:AY108" si="28">AM108</f>
        <v>7A</v>
      </c>
      <c r="AV108" s="163" t="str">
        <f t="shared" si="28"/>
        <v>7B</v>
      </c>
      <c r="AW108" s="163" t="str">
        <f t="shared" si="28"/>
        <v>7C</v>
      </c>
      <c r="AX108" s="163" t="str">
        <f t="shared" si="28"/>
        <v>7D</v>
      </c>
      <c r="AY108" s="163" t="str">
        <f t="shared" si="28"/>
        <v>7E</v>
      </c>
      <c r="BA108" s="202"/>
      <c r="BB108" s="138"/>
      <c r="BC108" s="138"/>
      <c r="BD108" s="138"/>
      <c r="BE108" s="138"/>
      <c r="BF108" s="138"/>
      <c r="BG108" s="138"/>
      <c r="BI108" s="202"/>
      <c r="BJ108" s="138"/>
      <c r="BK108" s="138"/>
      <c r="BL108" s="138"/>
      <c r="BM108" s="138"/>
      <c r="BN108" s="138"/>
      <c r="BO108" s="138"/>
    </row>
    <row r="109" spans="1:67">
      <c r="A109" s="162"/>
      <c r="B109" s="162"/>
      <c r="C109" s="162"/>
      <c r="D109" s="162"/>
      <c r="E109" s="162"/>
      <c r="F109" s="162"/>
      <c r="G109" s="162"/>
      <c r="H109" s="174">
        <v>2017</v>
      </c>
      <c r="I109" s="171">
        <f>AC109+AT109</f>
        <v>18063856.140000001</v>
      </c>
      <c r="J109" s="171">
        <f t="shared" ref="J109:N137" si="29">AD109+AU109</f>
        <v>18063856.140000001</v>
      </c>
      <c r="K109" s="171">
        <f t="shared" si="29"/>
        <v>18063856.140000001</v>
      </c>
      <c r="L109" s="171">
        <f t="shared" si="29"/>
        <v>18063856.140000001</v>
      </c>
      <c r="M109" s="171">
        <f t="shared" si="29"/>
        <v>18063856.140000001</v>
      </c>
      <c r="N109" s="171">
        <f t="shared" si="29"/>
        <v>18063856.140000001</v>
      </c>
      <c r="O109" s="162"/>
      <c r="P109" s="162"/>
      <c r="Q109" s="162"/>
      <c r="R109" s="162"/>
      <c r="S109" s="174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A</v>
      </c>
      <c r="V109" s="156" t="str">
        <f t="shared" ref="V109:V137" si="30">IF($S109&gt;$I$15,"Retired",IF($K$15="","A",IF($S109&lt;$K$15,"A",IF($S109&lt;=$I$15,"B"))))</f>
        <v>A</v>
      </c>
      <c r="W109" s="156" t="str">
        <f t="shared" ref="W109:W137" si="31">IF($S109&gt;$I$16,"Retired",IF($K$16="","A",IF($S109&lt;$K$16,"A",IF($S109&lt;=$I$16,"B"))))</f>
        <v>A</v>
      </c>
      <c r="X109" s="156" t="str">
        <f t="shared" ref="X109:X137" si="32">IF($S109&gt;$I$17,"Retired",IF($K$17="","A",IF($S109&lt;$K$17,"A",IF($S109&lt;=$I$17,"B"))))</f>
        <v>A</v>
      </c>
      <c r="Y109" s="156" t="str">
        <f t="shared" ref="Y109:Y137" si="33">IF($S109&gt;$I$18,"Retired",IF($K$18="","A",IF($S109&lt;$K$18,"A",IF($S109&lt;=$I$18,"B"))))</f>
        <v>A</v>
      </c>
      <c r="Z109" s="156" t="str">
        <f t="shared" ref="Z109:Z137" si="34">IF($S109&gt;$I$19,"Retired",IF($K$19="","A",IF($S109&lt;$K$19,"A",IF($S109&lt;=$I$19,"B"))))</f>
        <v>A</v>
      </c>
      <c r="AB109" s="174">
        <v>2017</v>
      </c>
      <c r="AC109" s="171">
        <f>IF(U109="Retired",0,HLOOKUP(U109,'Fixed - Labor'!$C$29:$E$37,'Scenario 7'!$H$24,FALSE)*$T109)</f>
        <v>5908687.3433940001</v>
      </c>
      <c r="AD109" s="171">
        <f>IF(V109="Retired",0,HLOOKUP(V109,'Fixed - Labor'!$C$29:$E$37,'Scenario 7'!$H$24,FALSE)*$T109)</f>
        <v>5908687.3433940001</v>
      </c>
      <c r="AE109" s="171">
        <f>IF(W109="Retired",0,HLOOKUP(W109,'Fixed - Labor'!$C$29:$E$37,'Scenario 7'!$H$24,FALSE)*$T109)</f>
        <v>5908687.3433940001</v>
      </c>
      <c r="AF109" s="171">
        <f>IF(X109="Retired",0,HLOOKUP(X109,'Fixed - Labor'!$C$29:$E$37,'Scenario 7'!$H$24,FALSE)*$T109)</f>
        <v>5908687.3433940001</v>
      </c>
      <c r="AG109" s="171">
        <f>IF(Y109="Retired",0,HLOOKUP(Y109,'Fixed - Labor'!$C$29:$E$37,'Scenario 7'!$H$24,FALSE)*$T109)</f>
        <v>5908687.3433940001</v>
      </c>
      <c r="AH109" s="171">
        <f>IF(Z109="Retired",0,HLOOKUP(Z109,'Fixed - Labor'!$C$29:$E$37,'Scenario 7'!$H$24,FALSE)*$T109)</f>
        <v>5908687.3433940001</v>
      </c>
      <c r="AJ109" s="174">
        <v>2017</v>
      </c>
      <c r="AK109" s="173">
        <f>HLOOKUP($AJ109,'Fixed - Labor'!$A$21:$AE$24,3,FALSE)</f>
        <v>12155168.796606001</v>
      </c>
      <c r="AL109" s="156" t="str">
        <f t="shared" ref="AL109:AL113" si="35">IF($S109&gt;$J$14,"Retired",IF($L$14="","A",IF($S109&lt;$L$14,"A",IF(AND($S109&lt;=$J$14,$S109&lt;=$I$14),"B","C"))))</f>
        <v>A</v>
      </c>
      <c r="AM109" s="156" t="str">
        <f t="shared" ref="AM109:AM137" si="36">IF($S109&gt;$J$15,"Retired",IF($L$15="","A",IF($S109&lt;$L$15,"A",IF(AND($S109&lt;=$J$15,$S109&lt;=$I$15),"B","C"))))</f>
        <v>A</v>
      </c>
      <c r="AN109" s="156" t="str">
        <f t="shared" ref="AN109:AN137" si="37">IF($S109&gt;$J$16,"Retired",IF($L$16="","A",IF($S109&lt;$L$16,"A",IF(AND($S109&lt;=$J$16,$S109&lt;=$I$16),"B","C"))))</f>
        <v>A</v>
      </c>
      <c r="AO109" s="156" t="str">
        <f t="shared" ref="AO109:AO137" si="38">IF($S109&gt;$J$17,"Retired",IF($L$17="","A",IF($S109&lt;$L$17,"A",IF(AND($S109&lt;=$J$17,$S109&lt;=$I$17),"B","C"))))</f>
        <v>A</v>
      </c>
      <c r="AP109" s="156" t="str">
        <f t="shared" ref="AP109:AP137" si="39">IF($S109&gt;$J$18,"Retired",IF($L$18="","A",IF($S109&lt;$L$18,"A",IF(AND($S109&lt;=$J$18,$S109&lt;=$I$18),"B","C"))))</f>
        <v>A</v>
      </c>
      <c r="AQ109" s="156" t="str">
        <f t="shared" ref="AQ109:AQ137" si="40">IF($S109&gt;$J$19,"Retired",IF($L$19="","A",IF($S109&lt;$L$19,"A",IF(AND($S109&lt;=$J$19,$S109&lt;=$I$19),"B","C"))))</f>
        <v>A</v>
      </c>
      <c r="AS109" s="174">
        <v>2017</v>
      </c>
      <c r="AT109" s="171">
        <f>IF(AL109="Retired",0,HLOOKUP(AL109,'Fixed - Labor'!$C$29:$E$37,'Scenario 7'!$H$24,FALSE)*$AK109)</f>
        <v>12155168.796606001</v>
      </c>
      <c r="AU109" s="171">
        <f>IF(AM109="Retired",0,HLOOKUP(AM109,'Fixed - Labor'!$C$29:$E$37,'Scenario 7'!$H$24,FALSE)*$AK109)</f>
        <v>12155168.796606001</v>
      </c>
      <c r="AV109" s="171">
        <f>IF(AN109="Retired",0,HLOOKUP(AN109,'Fixed - Labor'!$C$29:$E$37,'Scenario 7'!$H$24,FALSE)*$AK109)</f>
        <v>12155168.796606001</v>
      </c>
      <c r="AW109" s="171">
        <f>IF(AO109="Retired",0,HLOOKUP(AO109,'Fixed - Labor'!$C$29:$E$37,'Scenario 7'!$H$24,FALSE)*$AK109)</f>
        <v>12155168.796606001</v>
      </c>
      <c r="AX109" s="171">
        <f>IF(AP109="Retired",0,HLOOKUP(AP109,'Fixed - Labor'!$C$29:$E$37,'Scenario 7'!$H$24,FALSE)*$AK109)</f>
        <v>12155168.796606001</v>
      </c>
      <c r="AY109" s="171">
        <f>IF(AQ109="Retired",0,HLOOKUP(AQ109,'Fixed - Labor'!$C$29:$E$37,'Scenario 7'!$H$24,FALSE)*$AK109)</f>
        <v>12155168.796606001</v>
      </c>
      <c r="BA109" s="202"/>
      <c r="BB109" s="138"/>
      <c r="BC109" s="138"/>
      <c r="BD109" s="138"/>
      <c r="BE109" s="138"/>
      <c r="BF109" s="138"/>
      <c r="BG109" s="138"/>
      <c r="BI109" s="202"/>
      <c r="BJ109" s="138"/>
      <c r="BK109" s="138"/>
      <c r="BL109" s="138"/>
      <c r="BM109" s="138"/>
      <c r="BN109" s="138"/>
      <c r="BO109" s="138"/>
    </row>
    <row r="110" spans="1:67">
      <c r="A110" s="162"/>
      <c r="B110" s="162"/>
      <c r="C110" s="162"/>
      <c r="D110" s="162"/>
      <c r="E110" s="162"/>
      <c r="F110" s="162"/>
      <c r="G110" s="162"/>
      <c r="H110" s="175">
        <v>2018</v>
      </c>
      <c r="I110" s="171">
        <f t="shared" ref="I110:I137" si="41">AC110+AT110</f>
        <v>18538569.849999998</v>
      </c>
      <c r="J110" s="171">
        <f t="shared" si="29"/>
        <v>18538569.849999998</v>
      </c>
      <c r="K110" s="171">
        <f t="shared" si="29"/>
        <v>18538569.849999998</v>
      </c>
      <c r="L110" s="171">
        <f t="shared" si="29"/>
        <v>18538569.849999998</v>
      </c>
      <c r="M110" s="171">
        <f t="shared" si="29"/>
        <v>18538569.849999998</v>
      </c>
      <c r="N110" s="171">
        <f t="shared" si="29"/>
        <v>18538569.849999998</v>
      </c>
      <c r="O110" s="162"/>
      <c r="P110" s="162"/>
      <c r="Q110" s="162"/>
      <c r="R110" s="162"/>
      <c r="S110" s="175">
        <v>2018</v>
      </c>
      <c r="T110" s="136">
        <f>HLOOKUP($S110,'Fixed - Labor'!$A$21:$AE$24,2,FALSE)</f>
        <v>6063966.1979349991</v>
      </c>
      <c r="U110" s="155" t="str">
        <f t="shared" ref="U110:U137" si="42">IF($S110&gt;$I$14,"Retired",IF($K$14="","A",IF($S110&lt;$K$14,"A",IF($S110&lt;=$I$14,"B"))))</f>
        <v>A</v>
      </c>
      <c r="V110" s="155" t="str">
        <f t="shared" si="30"/>
        <v>A</v>
      </c>
      <c r="W110" s="155" t="str">
        <f t="shared" si="31"/>
        <v>A</v>
      </c>
      <c r="X110" s="155" t="str">
        <f t="shared" si="32"/>
        <v>A</v>
      </c>
      <c r="Y110" s="155" t="str">
        <f t="shared" si="33"/>
        <v>A</v>
      </c>
      <c r="Z110" s="155" t="str">
        <f t="shared" si="34"/>
        <v>A</v>
      </c>
      <c r="AB110" s="175">
        <v>2018</v>
      </c>
      <c r="AC110" s="171">
        <f>IF(U110="Retired",0,HLOOKUP(U110,'Fixed - Labor'!$C$29:$E$37,'Scenario 7'!$H$24,FALSE)*$T110)</f>
        <v>6063966.1979349991</v>
      </c>
      <c r="AD110" s="171">
        <f>IF(V110="Retired",0,HLOOKUP(V110,'Fixed - Labor'!$C$29:$E$37,'Scenario 7'!$H$24,FALSE)*$T110)</f>
        <v>6063966.1979349991</v>
      </c>
      <c r="AE110" s="171">
        <f>IF(W110="Retired",0,HLOOKUP(W110,'Fixed - Labor'!$C$29:$E$37,'Scenario 7'!$H$24,FALSE)*$T110)</f>
        <v>6063966.1979349991</v>
      </c>
      <c r="AF110" s="171">
        <f>IF(X110="Retired",0,HLOOKUP(X110,'Fixed - Labor'!$C$29:$E$37,'Scenario 7'!$H$24,FALSE)*$T110)</f>
        <v>6063966.1979349991</v>
      </c>
      <c r="AG110" s="171">
        <f>IF(Y110="Retired",0,HLOOKUP(Y110,'Fixed - Labor'!$C$29:$E$37,'Scenario 7'!$H$24,FALSE)*$T110)</f>
        <v>6063966.1979349991</v>
      </c>
      <c r="AH110" s="171">
        <f>IF(Z110="Retired",0,HLOOKUP(Z110,'Fixed - Labor'!$C$29:$E$37,'Scenario 7'!$H$24,FALSE)*$T110)</f>
        <v>6063966.1979349991</v>
      </c>
      <c r="AJ110" s="175">
        <v>2018</v>
      </c>
      <c r="AK110" s="171">
        <f>HLOOKUP($AJ110,'Fixed - Labor'!$A$21:$AE$24,3,FALSE)</f>
        <v>12474603.652065</v>
      </c>
      <c r="AL110" s="155" t="str">
        <f t="shared" si="35"/>
        <v>A</v>
      </c>
      <c r="AM110" s="155" t="str">
        <f t="shared" si="36"/>
        <v>A</v>
      </c>
      <c r="AN110" s="155" t="str">
        <f t="shared" si="37"/>
        <v>A</v>
      </c>
      <c r="AO110" s="155" t="str">
        <f t="shared" si="38"/>
        <v>A</v>
      </c>
      <c r="AP110" s="155" t="str">
        <f t="shared" si="39"/>
        <v>A</v>
      </c>
      <c r="AQ110" s="155" t="str">
        <f t="shared" si="40"/>
        <v>A</v>
      </c>
      <c r="AS110" s="175">
        <v>2018</v>
      </c>
      <c r="AT110" s="171">
        <f>IF(AL110="Retired",0,HLOOKUP(AL110,'Fixed - Labor'!$C$29:$E$37,'Scenario 7'!$H$24,FALSE)*$AK110)</f>
        <v>12474603.652065</v>
      </c>
      <c r="AU110" s="171">
        <f>IF(AM110="Retired",0,HLOOKUP(AM110,'Fixed - Labor'!$C$29:$E$37,'Scenario 7'!$H$24,FALSE)*$AK110)</f>
        <v>12474603.652065</v>
      </c>
      <c r="AV110" s="171">
        <f>IF(AN110="Retired",0,HLOOKUP(AN110,'Fixed - Labor'!$C$29:$E$37,'Scenario 7'!$H$24,FALSE)*$AK110)</f>
        <v>12474603.652065</v>
      </c>
      <c r="AW110" s="171">
        <f>IF(AO110="Retired",0,HLOOKUP(AO110,'Fixed - Labor'!$C$29:$E$37,'Scenario 7'!$H$24,FALSE)*$AK110)</f>
        <v>12474603.652065</v>
      </c>
      <c r="AX110" s="171">
        <f>IF(AP110="Retired",0,HLOOKUP(AP110,'Fixed - Labor'!$C$29:$E$37,'Scenario 7'!$H$24,FALSE)*$AK110)</f>
        <v>12474603.652065</v>
      </c>
      <c r="AY110" s="171">
        <f>IF(AQ110="Retired",0,HLOOKUP(AQ110,'Fixed - Labor'!$C$29:$E$37,'Scenario 7'!$H$24,FALSE)*$AK110)</f>
        <v>12474603.652065</v>
      </c>
      <c r="BA110" s="202"/>
      <c r="BB110" s="138"/>
      <c r="BC110" s="138"/>
      <c r="BD110" s="138"/>
      <c r="BE110" s="138"/>
      <c r="BF110" s="138"/>
      <c r="BG110" s="138"/>
      <c r="BI110" s="202"/>
      <c r="BJ110" s="138"/>
      <c r="BK110" s="138"/>
      <c r="BL110" s="138"/>
      <c r="BM110" s="138"/>
      <c r="BN110" s="138"/>
      <c r="BO110" s="138"/>
    </row>
    <row r="111" spans="1:67">
      <c r="A111" s="162"/>
      <c r="B111" s="162"/>
      <c r="C111" s="162"/>
      <c r="D111" s="162"/>
      <c r="E111" s="162"/>
      <c r="F111" s="162"/>
      <c r="G111" s="162"/>
      <c r="H111" s="175">
        <v>2019</v>
      </c>
      <c r="I111" s="171">
        <f t="shared" si="41"/>
        <v>12687062.016183</v>
      </c>
      <c r="J111" s="171">
        <f t="shared" si="29"/>
        <v>12687062.016183</v>
      </c>
      <c r="K111" s="171">
        <f t="shared" si="29"/>
        <v>18854305.27</v>
      </c>
      <c r="L111" s="171">
        <f t="shared" si="29"/>
        <v>18854305.27</v>
      </c>
      <c r="M111" s="171">
        <f t="shared" si="29"/>
        <v>18854305.27</v>
      </c>
      <c r="N111" s="171">
        <f t="shared" si="29"/>
        <v>18854305.27</v>
      </c>
      <c r="O111" s="162"/>
      <c r="P111" s="162"/>
      <c r="Q111" s="162"/>
      <c r="R111" s="162"/>
      <c r="S111" s="175">
        <v>2019</v>
      </c>
      <c r="T111" s="136">
        <f>HLOOKUP($S111,'Fixed - Labor'!$A$21:$AE$24,2,FALSE)</f>
        <v>6167243.2538169995</v>
      </c>
      <c r="U111" s="155" t="str">
        <f t="shared" si="42"/>
        <v>Retired</v>
      </c>
      <c r="V111" s="155" t="str">
        <f t="shared" si="30"/>
        <v>Retired</v>
      </c>
      <c r="W111" s="155" t="str">
        <f t="shared" si="31"/>
        <v>A</v>
      </c>
      <c r="X111" s="155" t="str">
        <f t="shared" si="32"/>
        <v>A</v>
      </c>
      <c r="Y111" s="155" t="str">
        <f t="shared" si="33"/>
        <v>A</v>
      </c>
      <c r="Z111" s="155" t="str">
        <f t="shared" si="34"/>
        <v>A</v>
      </c>
      <c r="AB111" s="175">
        <v>2019</v>
      </c>
      <c r="AC111" s="171">
        <f>IF(U111="Retired",0,HLOOKUP(U111,'Fixed - Labor'!$C$29:$E$37,'Scenario 7'!$H$24,FALSE)*$T111)</f>
        <v>0</v>
      </c>
      <c r="AD111" s="171">
        <f>IF(V111="Retired",0,HLOOKUP(V111,'Fixed - Labor'!$C$29:$E$37,'Scenario 7'!$H$24,FALSE)*$T111)</f>
        <v>0</v>
      </c>
      <c r="AE111" s="171">
        <f>IF(W111="Retired",0,HLOOKUP(W111,'Fixed - Labor'!$C$29:$E$37,'Scenario 7'!$H$24,FALSE)*$T111)</f>
        <v>6167243.2538169995</v>
      </c>
      <c r="AF111" s="171">
        <f>IF(X111="Retired",0,HLOOKUP(X111,'Fixed - Labor'!$C$29:$E$37,'Scenario 7'!$H$24,FALSE)*$T111)</f>
        <v>6167243.2538169995</v>
      </c>
      <c r="AG111" s="171">
        <f>IF(Y111="Retired",0,HLOOKUP(Y111,'Fixed - Labor'!$C$29:$E$37,'Scenario 7'!$H$24,FALSE)*$T111)</f>
        <v>6167243.2538169995</v>
      </c>
      <c r="AH111" s="171">
        <f>IF(Z111="Retired",0,HLOOKUP(Z111,'Fixed - Labor'!$C$29:$E$37,'Scenario 7'!$H$24,FALSE)*$T111)</f>
        <v>6167243.2538169995</v>
      </c>
      <c r="AJ111" s="175">
        <v>2019</v>
      </c>
      <c r="AK111" s="171">
        <f>HLOOKUP($AJ111,'Fixed - Labor'!$A$21:$AE$24,3,FALSE)</f>
        <v>12687062.016183</v>
      </c>
      <c r="AL111" s="155" t="str">
        <f t="shared" si="35"/>
        <v>A</v>
      </c>
      <c r="AM111" s="155" t="str">
        <f t="shared" si="36"/>
        <v>A</v>
      </c>
      <c r="AN111" s="155" t="str">
        <f t="shared" si="37"/>
        <v>A</v>
      </c>
      <c r="AO111" s="155" t="str">
        <f t="shared" si="38"/>
        <v>A</v>
      </c>
      <c r="AP111" s="155" t="str">
        <f t="shared" si="39"/>
        <v>A</v>
      </c>
      <c r="AQ111" s="155" t="str">
        <f t="shared" si="40"/>
        <v>A</v>
      </c>
      <c r="AS111" s="175">
        <v>2019</v>
      </c>
      <c r="AT111" s="171">
        <f>IF(AL111="Retired",0,HLOOKUP(AL111,'Fixed - Labor'!$C$29:$E$37,'Scenario 7'!$H$24,FALSE)*$AK111)</f>
        <v>12687062.016183</v>
      </c>
      <c r="AU111" s="171">
        <f>IF(AM111="Retired",0,HLOOKUP(AM111,'Fixed - Labor'!$C$29:$E$37,'Scenario 7'!$H$24,FALSE)*$AK111)</f>
        <v>12687062.016183</v>
      </c>
      <c r="AV111" s="171">
        <f>IF(AN111="Retired",0,HLOOKUP(AN111,'Fixed - Labor'!$C$29:$E$37,'Scenario 7'!$H$24,FALSE)*$AK111)</f>
        <v>12687062.016183</v>
      </c>
      <c r="AW111" s="171">
        <f>IF(AO111="Retired",0,HLOOKUP(AO111,'Fixed - Labor'!$C$29:$E$37,'Scenario 7'!$H$24,FALSE)*$AK111)</f>
        <v>12687062.016183</v>
      </c>
      <c r="AX111" s="171">
        <f>IF(AP111="Retired",0,HLOOKUP(AP111,'Fixed - Labor'!$C$29:$E$37,'Scenario 7'!$H$24,FALSE)*$AK111)</f>
        <v>12687062.016183</v>
      </c>
      <c r="AY111" s="171">
        <f>IF(AQ111="Retired",0,HLOOKUP(AQ111,'Fixed - Labor'!$C$29:$E$37,'Scenario 7'!$H$24,FALSE)*$AK111)</f>
        <v>12687062.016183</v>
      </c>
      <c r="BA111" s="202"/>
      <c r="BB111" s="138"/>
      <c r="BC111" s="138"/>
      <c r="BD111" s="138"/>
      <c r="BE111" s="138"/>
      <c r="BF111" s="138"/>
      <c r="BG111" s="138"/>
      <c r="BI111" s="202"/>
      <c r="BJ111" s="138"/>
      <c r="BK111" s="138"/>
      <c r="BL111" s="138"/>
      <c r="BM111" s="138"/>
      <c r="BN111" s="138"/>
      <c r="BO111" s="138"/>
    </row>
    <row r="112" spans="1:67">
      <c r="A112" s="162"/>
      <c r="B112" s="162"/>
      <c r="C112" s="162"/>
      <c r="D112" s="162"/>
      <c r="E112" s="162"/>
      <c r="F112" s="162"/>
      <c r="G112" s="162"/>
      <c r="H112" s="175">
        <v>2020</v>
      </c>
      <c r="I112" s="171">
        <f t="shared" si="41"/>
        <v>13346936.717799</v>
      </c>
      <c r="J112" s="171">
        <f t="shared" si="29"/>
        <v>13346936.717799</v>
      </c>
      <c r="K112" s="171">
        <f t="shared" si="29"/>
        <v>13346936.717799</v>
      </c>
      <c r="L112" s="171">
        <f t="shared" si="29"/>
        <v>13346936.717799</v>
      </c>
      <c r="M112" s="171">
        <f t="shared" si="29"/>
        <v>19834948.309999999</v>
      </c>
      <c r="N112" s="171">
        <f t="shared" si="29"/>
        <v>19834948.309999999</v>
      </c>
      <c r="O112" s="162"/>
      <c r="P112" s="162"/>
      <c r="Q112" s="162"/>
      <c r="R112" s="162"/>
      <c r="S112" s="175">
        <v>2020</v>
      </c>
      <c r="T112" s="136">
        <f>HLOOKUP($S112,'Fixed - Labor'!$A$21:$AE$24,2,FALSE)</f>
        <v>6488011.5922009991</v>
      </c>
      <c r="U112" s="155" t="str">
        <f t="shared" si="42"/>
        <v>Retired</v>
      </c>
      <c r="V112" s="155" t="str">
        <f t="shared" si="30"/>
        <v>Retired</v>
      </c>
      <c r="W112" s="155" t="str">
        <f t="shared" si="31"/>
        <v>Retired</v>
      </c>
      <c r="X112" s="155" t="str">
        <f t="shared" si="32"/>
        <v>Retired</v>
      </c>
      <c r="Y112" s="155" t="str">
        <f t="shared" si="33"/>
        <v>A</v>
      </c>
      <c r="Z112" s="155" t="str">
        <f t="shared" si="34"/>
        <v>A</v>
      </c>
      <c r="AB112" s="175">
        <v>2020</v>
      </c>
      <c r="AC112" s="171">
        <f>IF(U112="Retired",0,HLOOKUP(U112,'Fixed - Labor'!$C$29:$E$37,'Scenario 7'!$H$24,FALSE)*$T112)</f>
        <v>0</v>
      </c>
      <c r="AD112" s="171">
        <f>IF(V112="Retired",0,HLOOKUP(V112,'Fixed - Labor'!$C$29:$E$37,'Scenario 7'!$H$24,FALSE)*$T112)</f>
        <v>0</v>
      </c>
      <c r="AE112" s="171">
        <f>IF(W112="Retired",0,HLOOKUP(W112,'Fixed - Labor'!$C$29:$E$37,'Scenario 7'!$H$24,FALSE)*$T112)</f>
        <v>0</v>
      </c>
      <c r="AF112" s="171">
        <f>IF(X112="Retired",0,HLOOKUP(X112,'Fixed - Labor'!$C$29:$E$37,'Scenario 7'!$H$24,FALSE)*$T112)</f>
        <v>0</v>
      </c>
      <c r="AG112" s="171">
        <f>IF(Y112="Retired",0,HLOOKUP(Y112,'Fixed - Labor'!$C$29:$E$37,'Scenario 7'!$H$24,FALSE)*$T112)</f>
        <v>6488011.5922009991</v>
      </c>
      <c r="AH112" s="171">
        <f>IF(Z112="Retired",0,HLOOKUP(Z112,'Fixed - Labor'!$C$29:$E$37,'Scenario 7'!$H$24,FALSE)*$T112)</f>
        <v>6488011.5922009991</v>
      </c>
      <c r="AJ112" s="175">
        <v>2020</v>
      </c>
      <c r="AK112" s="171">
        <f>HLOOKUP($AJ112,'Fixed - Labor'!$A$21:$AE$24,3,FALSE)</f>
        <v>13346936.717799</v>
      </c>
      <c r="AL112" s="155" t="str">
        <f t="shared" si="35"/>
        <v>A</v>
      </c>
      <c r="AM112" s="155" t="str">
        <f t="shared" si="36"/>
        <v>A</v>
      </c>
      <c r="AN112" s="155" t="str">
        <f t="shared" si="37"/>
        <v>A</v>
      </c>
      <c r="AO112" s="155" t="str">
        <f t="shared" si="38"/>
        <v>A</v>
      </c>
      <c r="AP112" s="155" t="str">
        <f t="shared" si="39"/>
        <v>A</v>
      </c>
      <c r="AQ112" s="155" t="str">
        <f t="shared" si="40"/>
        <v>A</v>
      </c>
      <c r="AS112" s="175">
        <v>2020</v>
      </c>
      <c r="AT112" s="171">
        <f>IF(AL112="Retired",0,HLOOKUP(AL112,'Fixed - Labor'!$C$29:$E$37,'Scenario 7'!$H$24,FALSE)*$AK112)</f>
        <v>13346936.717799</v>
      </c>
      <c r="AU112" s="171">
        <f>IF(AM112="Retired",0,HLOOKUP(AM112,'Fixed - Labor'!$C$29:$E$37,'Scenario 7'!$H$24,FALSE)*$AK112)</f>
        <v>13346936.717799</v>
      </c>
      <c r="AV112" s="171">
        <f>IF(AN112="Retired",0,HLOOKUP(AN112,'Fixed - Labor'!$C$29:$E$37,'Scenario 7'!$H$24,FALSE)*$AK112)</f>
        <v>13346936.717799</v>
      </c>
      <c r="AW112" s="171">
        <f>IF(AO112="Retired",0,HLOOKUP(AO112,'Fixed - Labor'!$C$29:$E$37,'Scenario 7'!$H$24,FALSE)*$AK112)</f>
        <v>13346936.717799</v>
      </c>
      <c r="AX112" s="171">
        <f>IF(AP112="Retired",0,HLOOKUP(AP112,'Fixed - Labor'!$C$29:$E$37,'Scenario 7'!$H$24,FALSE)*$AK112)</f>
        <v>13346936.717799</v>
      </c>
      <c r="AY112" s="171">
        <f>IF(AQ112="Retired",0,HLOOKUP(AQ112,'Fixed - Labor'!$C$29:$E$37,'Scenario 7'!$H$24,FALSE)*$AK112)</f>
        <v>13346936.717799</v>
      </c>
      <c r="BA112" s="202"/>
      <c r="BB112" s="138"/>
      <c r="BC112" s="138"/>
      <c r="BD112" s="138"/>
      <c r="BE112" s="138"/>
      <c r="BF112" s="138"/>
      <c r="BG112" s="138"/>
      <c r="BI112" s="202"/>
      <c r="BJ112" s="138"/>
      <c r="BK112" s="138"/>
      <c r="BL112" s="138"/>
      <c r="BM112" s="138"/>
      <c r="BN112" s="138"/>
      <c r="BO112" s="138"/>
    </row>
    <row r="113" spans="1:67">
      <c r="A113" s="162"/>
      <c r="B113" s="162"/>
      <c r="C113" s="162"/>
      <c r="D113" s="162"/>
      <c r="E113" s="162"/>
      <c r="F113" s="162"/>
      <c r="G113" s="162"/>
      <c r="H113" s="175">
        <v>2021</v>
      </c>
      <c r="I113" s="171">
        <f t="shared" si="41"/>
        <v>13422566.532735003</v>
      </c>
      <c r="J113" s="171">
        <f t="shared" si="29"/>
        <v>13422566.532735003</v>
      </c>
      <c r="K113" s="171">
        <f t="shared" si="29"/>
        <v>13422566.532735003</v>
      </c>
      <c r="L113" s="171">
        <f t="shared" si="29"/>
        <v>13422566.532735003</v>
      </c>
      <c r="M113" s="171">
        <f t="shared" si="29"/>
        <v>13422566.532735003</v>
      </c>
      <c r="N113" s="171">
        <f t="shared" si="29"/>
        <v>19947342.150000006</v>
      </c>
      <c r="O113" s="162"/>
      <c r="P113" s="162"/>
      <c r="Q113" s="162"/>
      <c r="R113" s="162"/>
      <c r="S113" s="175">
        <v>2021</v>
      </c>
      <c r="T113" s="136">
        <f>HLOOKUP($S113,'Fixed - Labor'!$A$21:$AE$24,2,FALSE)</f>
        <v>6524775.6172650009</v>
      </c>
      <c r="U113" s="155" t="str">
        <f t="shared" si="42"/>
        <v>Retired</v>
      </c>
      <c r="V113" s="155" t="str">
        <f t="shared" si="30"/>
        <v>Retired</v>
      </c>
      <c r="W113" s="155" t="str">
        <f t="shared" si="31"/>
        <v>Retired</v>
      </c>
      <c r="X113" s="155" t="str">
        <f t="shared" si="32"/>
        <v>Retired</v>
      </c>
      <c r="Y113" s="155" t="str">
        <f t="shared" si="33"/>
        <v>Retired</v>
      </c>
      <c r="Z113" s="155" t="str">
        <f t="shared" si="34"/>
        <v>A</v>
      </c>
      <c r="AB113" s="175">
        <v>2021</v>
      </c>
      <c r="AC113" s="171">
        <f>IF(U113="Retired",0,HLOOKUP(U113,'Fixed - Labor'!$C$29:$E$37,'Scenario 7'!$H$24,FALSE)*$T113)</f>
        <v>0</v>
      </c>
      <c r="AD113" s="171">
        <f>IF(V113="Retired",0,HLOOKUP(V113,'Fixed - Labor'!$C$29:$E$37,'Scenario 7'!$H$24,FALSE)*$T113)</f>
        <v>0</v>
      </c>
      <c r="AE113" s="171">
        <f>IF(W113="Retired",0,HLOOKUP(W113,'Fixed - Labor'!$C$29:$E$37,'Scenario 7'!$H$24,FALSE)*$T113)</f>
        <v>0</v>
      </c>
      <c r="AF113" s="171">
        <f>IF(X113="Retired",0,HLOOKUP(X113,'Fixed - Labor'!$C$29:$E$37,'Scenario 7'!$H$24,FALSE)*$T113)</f>
        <v>0</v>
      </c>
      <c r="AG113" s="171">
        <f>IF(Y113="Retired",0,HLOOKUP(Y113,'Fixed - Labor'!$C$29:$E$37,'Scenario 7'!$H$24,FALSE)*$T113)</f>
        <v>0</v>
      </c>
      <c r="AH113" s="171">
        <f>IF(Z113="Retired",0,HLOOKUP(Z113,'Fixed - Labor'!$C$29:$E$37,'Scenario 7'!$H$24,FALSE)*$T113)</f>
        <v>6524775.6172650009</v>
      </c>
      <c r="AJ113" s="175">
        <v>2021</v>
      </c>
      <c r="AK113" s="171">
        <f>HLOOKUP($AJ113,'Fixed - Labor'!$A$21:$AE$24,3,FALSE)</f>
        <v>13422566.532735003</v>
      </c>
      <c r="AL113" s="155" t="str">
        <f t="shared" si="35"/>
        <v>A</v>
      </c>
      <c r="AM113" s="155" t="str">
        <f t="shared" si="36"/>
        <v>A</v>
      </c>
      <c r="AN113" s="155" t="str">
        <f t="shared" si="37"/>
        <v>A</v>
      </c>
      <c r="AO113" s="155" t="str">
        <f t="shared" si="38"/>
        <v>A</v>
      </c>
      <c r="AP113" s="155" t="str">
        <f t="shared" si="39"/>
        <v>A</v>
      </c>
      <c r="AQ113" s="155" t="str">
        <f t="shared" si="40"/>
        <v>A</v>
      </c>
      <c r="AS113" s="175">
        <v>2021</v>
      </c>
      <c r="AT113" s="171">
        <f>IF(AL113="Retired",0,HLOOKUP(AL113,'Fixed - Labor'!$C$29:$E$37,'Scenario 7'!$H$24,FALSE)*$AK113)</f>
        <v>13422566.532735003</v>
      </c>
      <c r="AU113" s="171">
        <f>IF(AM113="Retired",0,HLOOKUP(AM113,'Fixed - Labor'!$C$29:$E$37,'Scenario 7'!$H$24,FALSE)*$AK113)</f>
        <v>13422566.532735003</v>
      </c>
      <c r="AV113" s="171">
        <f>IF(AN113="Retired",0,HLOOKUP(AN113,'Fixed - Labor'!$C$29:$E$37,'Scenario 7'!$H$24,FALSE)*$AK113)</f>
        <v>13422566.532735003</v>
      </c>
      <c r="AW113" s="171">
        <f>IF(AO113="Retired",0,HLOOKUP(AO113,'Fixed - Labor'!$C$29:$E$37,'Scenario 7'!$H$24,FALSE)*$AK113)</f>
        <v>13422566.532735003</v>
      </c>
      <c r="AX113" s="171">
        <f>IF(AP113="Retired",0,HLOOKUP(AP113,'Fixed - Labor'!$C$29:$E$37,'Scenario 7'!$H$24,FALSE)*$AK113)</f>
        <v>13422566.532735003</v>
      </c>
      <c r="AY113" s="171">
        <f>IF(AQ113="Retired",0,HLOOKUP(AQ113,'Fixed - Labor'!$C$29:$E$37,'Scenario 7'!$H$24,FALSE)*$AK113)</f>
        <v>13422566.532735003</v>
      </c>
      <c r="BA113" s="202"/>
      <c r="BB113" s="138"/>
      <c r="BC113" s="138"/>
      <c r="BD113" s="138"/>
      <c r="BE113" s="138"/>
      <c r="BF113" s="138"/>
      <c r="BG113" s="138"/>
      <c r="BI113" s="202"/>
      <c r="BJ113" s="138"/>
      <c r="BK113" s="138"/>
      <c r="BL113" s="138"/>
      <c r="BM113" s="138"/>
      <c r="BN113" s="138"/>
      <c r="BO113" s="138"/>
    </row>
    <row r="114" spans="1:67">
      <c r="A114" s="162"/>
      <c r="B114" s="162"/>
      <c r="C114" s="162"/>
      <c r="D114" s="162"/>
      <c r="E114" s="162"/>
      <c r="F114" s="162"/>
      <c r="G114" s="162"/>
      <c r="H114" s="175">
        <v>2022</v>
      </c>
      <c r="I114" s="171">
        <f t="shared" si="41"/>
        <v>0</v>
      </c>
      <c r="J114" s="171">
        <f t="shared" si="29"/>
        <v>13691017.863389704</v>
      </c>
      <c r="K114" s="171">
        <f t="shared" si="29"/>
        <v>13691017.863389704</v>
      </c>
      <c r="L114" s="171">
        <f t="shared" si="29"/>
        <v>13691017.863389704</v>
      </c>
      <c r="M114" s="171">
        <f t="shared" si="29"/>
        <v>13691017.863389704</v>
      </c>
      <c r="N114" s="171">
        <f t="shared" si="29"/>
        <v>13691017.863389704</v>
      </c>
      <c r="O114" s="162"/>
      <c r="P114" s="162"/>
      <c r="Q114" s="162"/>
      <c r="R114" s="162"/>
      <c r="S114" s="175">
        <v>2022</v>
      </c>
      <c r="T114" s="136">
        <f>HLOOKUP($S114,'Fixed - Labor'!$A$21:$AE$24,2,FALSE)</f>
        <v>6655271.1296103019</v>
      </c>
      <c r="U114" s="155" t="str">
        <f t="shared" si="42"/>
        <v>Retired</v>
      </c>
      <c r="V114" s="155" t="str">
        <f t="shared" si="30"/>
        <v>Retired</v>
      </c>
      <c r="W114" s="155" t="str">
        <f t="shared" si="31"/>
        <v>Retired</v>
      </c>
      <c r="X114" s="155" t="str">
        <f t="shared" si="32"/>
        <v>Retired</v>
      </c>
      <c r="Y114" s="155" t="str">
        <f t="shared" si="33"/>
        <v>Retired</v>
      </c>
      <c r="Z114" s="155" t="str">
        <f t="shared" si="34"/>
        <v>Retired</v>
      </c>
      <c r="AB114" s="175">
        <v>2022</v>
      </c>
      <c r="AC114" s="171">
        <f>IF(U114="Retired",0,HLOOKUP(U114,'Fixed - Labor'!$C$29:$E$37,'Scenario 7'!$H$24,FALSE)*$T114)</f>
        <v>0</v>
      </c>
      <c r="AD114" s="171">
        <f>IF(V114="Retired",0,HLOOKUP(V114,'Fixed - Labor'!$C$29:$E$37,'Scenario 7'!$H$24,FALSE)*$T114)</f>
        <v>0</v>
      </c>
      <c r="AE114" s="171">
        <f>IF(W114="Retired",0,HLOOKUP(W114,'Fixed - Labor'!$C$29:$E$37,'Scenario 7'!$H$24,FALSE)*$T114)</f>
        <v>0</v>
      </c>
      <c r="AF114" s="171">
        <f>IF(X114="Retired",0,HLOOKUP(X114,'Fixed - Labor'!$C$29:$E$37,'Scenario 7'!$H$24,FALSE)*$T114)</f>
        <v>0</v>
      </c>
      <c r="AG114" s="171">
        <f>IF(Y114="Retired",0,HLOOKUP(Y114,'Fixed - Labor'!$C$29:$E$37,'Scenario 7'!$H$24,FALSE)*$T114)</f>
        <v>0</v>
      </c>
      <c r="AH114" s="171">
        <f>IF(Z114="Retired",0,HLOOKUP(Z114,'Fixed - Labor'!$C$29:$E$37,'Scenario 7'!$H$24,FALSE)*$T114)</f>
        <v>0</v>
      </c>
      <c r="AJ114" s="175">
        <v>2022</v>
      </c>
      <c r="AK114" s="171">
        <f>HLOOKUP($AJ114,'Fixed - Labor'!$A$21:$AE$24,3,FALSE)</f>
        <v>13691017.863389704</v>
      </c>
      <c r="AL114" s="155" t="str">
        <f>IF($S114&gt;$J$14,"Retired",IF($L$14="","A",IF($S114&lt;$L$14,"A",IF(AND($S114&lt;=$J$14,$S114&lt;=$I$14),"B","C"))))</f>
        <v>Retired</v>
      </c>
      <c r="AM114" s="155" t="str">
        <f t="shared" si="36"/>
        <v>A</v>
      </c>
      <c r="AN114" s="155" t="str">
        <f t="shared" si="37"/>
        <v>A</v>
      </c>
      <c r="AO114" s="155" t="str">
        <f t="shared" si="38"/>
        <v>A</v>
      </c>
      <c r="AP114" s="155" t="str">
        <f t="shared" si="39"/>
        <v>A</v>
      </c>
      <c r="AQ114" s="155" t="str">
        <f t="shared" si="40"/>
        <v>A</v>
      </c>
      <c r="AS114" s="175">
        <v>2022</v>
      </c>
      <c r="AT114" s="171">
        <f>IF(AL114="Retired",0,HLOOKUP(AL114,'Fixed - Labor'!$C$29:$E$37,'Scenario 7'!$H$24,FALSE)*$AK114)</f>
        <v>0</v>
      </c>
      <c r="AU114" s="171">
        <f>IF(AM114="Retired",0,HLOOKUP(AM114,'Fixed - Labor'!$C$29:$E$37,'Scenario 7'!$H$24,FALSE)*$AK114)</f>
        <v>13691017.863389704</v>
      </c>
      <c r="AV114" s="171">
        <f>IF(AN114="Retired",0,HLOOKUP(AN114,'Fixed - Labor'!$C$29:$E$37,'Scenario 7'!$H$24,FALSE)*$AK114)</f>
        <v>13691017.863389704</v>
      </c>
      <c r="AW114" s="171">
        <f>IF(AO114="Retired",0,HLOOKUP(AO114,'Fixed - Labor'!$C$29:$E$37,'Scenario 7'!$H$24,FALSE)*$AK114)</f>
        <v>13691017.863389704</v>
      </c>
      <c r="AX114" s="171">
        <f>IF(AP114="Retired",0,HLOOKUP(AP114,'Fixed - Labor'!$C$29:$E$37,'Scenario 7'!$H$24,FALSE)*$AK114)</f>
        <v>13691017.863389704</v>
      </c>
      <c r="AY114" s="171">
        <f>IF(AQ114="Retired",0,HLOOKUP(AQ114,'Fixed - Labor'!$C$29:$E$37,'Scenario 7'!$H$24,FALSE)*$AK114)</f>
        <v>13691017.863389704</v>
      </c>
      <c r="BA114" s="202"/>
      <c r="BB114" s="138"/>
      <c r="BC114" s="138"/>
      <c r="BD114" s="138"/>
      <c r="BE114" s="138"/>
      <c r="BF114" s="138"/>
      <c r="BG114" s="138"/>
      <c r="BI114" s="202"/>
      <c r="BJ114" s="138"/>
      <c r="BK114" s="138"/>
      <c r="BL114" s="138"/>
      <c r="BM114" s="138"/>
      <c r="BN114" s="138"/>
      <c r="BO114" s="138"/>
    </row>
    <row r="115" spans="1:67">
      <c r="A115" s="162"/>
      <c r="B115" s="162"/>
      <c r="C115" s="162"/>
      <c r="D115" s="162"/>
      <c r="E115" s="162"/>
      <c r="F115" s="162"/>
      <c r="G115" s="162"/>
      <c r="H115" s="175">
        <v>2023</v>
      </c>
      <c r="I115" s="171">
        <f t="shared" si="41"/>
        <v>0</v>
      </c>
      <c r="J115" s="171">
        <f t="shared" si="29"/>
        <v>13964838.220657496</v>
      </c>
      <c r="K115" s="171">
        <f t="shared" si="29"/>
        <v>13964838.220657496</v>
      </c>
      <c r="L115" s="171">
        <f t="shared" si="29"/>
        <v>13964838.220657496</v>
      </c>
      <c r="M115" s="171">
        <f t="shared" si="29"/>
        <v>13964838.220657496</v>
      </c>
      <c r="N115" s="171">
        <f t="shared" si="29"/>
        <v>13964838.220657496</v>
      </c>
      <c r="O115" s="162"/>
      <c r="P115" s="162"/>
      <c r="Q115" s="162"/>
      <c r="R115" s="162"/>
      <c r="S115" s="175">
        <v>2023</v>
      </c>
      <c r="T115" s="136">
        <f>HLOOKUP($S115,'Fixed - Labor'!$A$21:$AE$24,2,FALSE)</f>
        <v>6788376.5522025069</v>
      </c>
      <c r="U115" s="155" t="str">
        <f t="shared" si="42"/>
        <v>Retired</v>
      </c>
      <c r="V115" s="155" t="str">
        <f t="shared" si="30"/>
        <v>Retired</v>
      </c>
      <c r="W115" s="155" t="str">
        <f t="shared" si="31"/>
        <v>Retired</v>
      </c>
      <c r="X115" s="155" t="str">
        <f t="shared" si="32"/>
        <v>Retired</v>
      </c>
      <c r="Y115" s="155" t="str">
        <f t="shared" si="33"/>
        <v>Retired</v>
      </c>
      <c r="Z115" s="155" t="str">
        <f t="shared" si="34"/>
        <v>Retired</v>
      </c>
      <c r="AB115" s="175">
        <v>2023</v>
      </c>
      <c r="AC115" s="171">
        <f>IF(U115="Retired",0,HLOOKUP(U115,'Fixed - Labor'!$C$29:$E$37,'Scenario 7'!$H$24,FALSE)*$T115)</f>
        <v>0</v>
      </c>
      <c r="AD115" s="171">
        <f>IF(V115="Retired",0,HLOOKUP(V115,'Fixed - Labor'!$C$29:$E$37,'Scenario 7'!$H$24,FALSE)*$T115)</f>
        <v>0</v>
      </c>
      <c r="AE115" s="171">
        <f>IF(W115="Retired",0,HLOOKUP(W115,'Fixed - Labor'!$C$29:$E$37,'Scenario 7'!$H$24,FALSE)*$T115)</f>
        <v>0</v>
      </c>
      <c r="AF115" s="171">
        <f>IF(X115="Retired",0,HLOOKUP(X115,'Fixed - Labor'!$C$29:$E$37,'Scenario 7'!$H$24,FALSE)*$T115)</f>
        <v>0</v>
      </c>
      <c r="AG115" s="171">
        <f>IF(Y115="Retired",0,HLOOKUP(Y115,'Fixed - Labor'!$C$29:$E$37,'Scenario 7'!$H$24,FALSE)*$T115)</f>
        <v>0</v>
      </c>
      <c r="AH115" s="171">
        <f>IF(Z115="Retired",0,HLOOKUP(Z115,'Fixed - Labor'!$C$29:$E$37,'Scenario 7'!$H$24,FALSE)*$T115)</f>
        <v>0</v>
      </c>
      <c r="AJ115" s="175">
        <v>2023</v>
      </c>
      <c r="AK115" s="171">
        <f>HLOOKUP($AJ115,'Fixed - Labor'!$A$21:$AE$24,3,FALSE)</f>
        <v>13964838.220657496</v>
      </c>
      <c r="AL115" s="155" t="str">
        <f t="shared" ref="AL115:AL137" si="43">IF($S115&gt;$J$14,"Retired",IF($L$14="","A",IF($S115&lt;$L$14,"A",IF(AND($S115&lt;=$J$14,$S115&lt;=$I$14),"B","C"))))</f>
        <v>Retired</v>
      </c>
      <c r="AM115" s="155" t="str">
        <f t="shared" si="36"/>
        <v>A</v>
      </c>
      <c r="AN115" s="155" t="str">
        <f t="shared" si="37"/>
        <v>A</v>
      </c>
      <c r="AO115" s="155" t="str">
        <f t="shared" si="38"/>
        <v>A</v>
      </c>
      <c r="AP115" s="155" t="str">
        <f t="shared" si="39"/>
        <v>A</v>
      </c>
      <c r="AQ115" s="155" t="str">
        <f t="shared" si="40"/>
        <v>A</v>
      </c>
      <c r="AS115" s="175">
        <v>2023</v>
      </c>
      <c r="AT115" s="171">
        <f>IF(AL115="Retired",0,HLOOKUP(AL115,'Fixed - Labor'!$C$29:$E$37,'Scenario 7'!$H$24,FALSE)*$AK115)</f>
        <v>0</v>
      </c>
      <c r="AU115" s="171">
        <f>IF(AM115="Retired",0,HLOOKUP(AM115,'Fixed - Labor'!$C$29:$E$37,'Scenario 7'!$H$24,FALSE)*$AK115)</f>
        <v>13964838.220657496</v>
      </c>
      <c r="AV115" s="171">
        <f>IF(AN115="Retired",0,HLOOKUP(AN115,'Fixed - Labor'!$C$29:$E$37,'Scenario 7'!$H$24,FALSE)*$AK115)</f>
        <v>13964838.220657496</v>
      </c>
      <c r="AW115" s="171">
        <f>IF(AO115="Retired",0,HLOOKUP(AO115,'Fixed - Labor'!$C$29:$E$37,'Scenario 7'!$H$24,FALSE)*$AK115)</f>
        <v>13964838.220657496</v>
      </c>
      <c r="AX115" s="171">
        <f>IF(AP115="Retired",0,HLOOKUP(AP115,'Fixed - Labor'!$C$29:$E$37,'Scenario 7'!$H$24,FALSE)*$AK115)</f>
        <v>13964838.220657496</v>
      </c>
      <c r="AY115" s="171">
        <f>IF(AQ115="Retired",0,HLOOKUP(AQ115,'Fixed - Labor'!$C$29:$E$37,'Scenario 7'!$H$24,FALSE)*$AK115)</f>
        <v>13964838.220657496</v>
      </c>
      <c r="BA115" s="202"/>
      <c r="BB115" s="138"/>
      <c r="BC115" s="138"/>
      <c r="BD115" s="138"/>
      <c r="BE115" s="138"/>
      <c r="BF115" s="138"/>
      <c r="BG115" s="138"/>
      <c r="BI115" s="202"/>
      <c r="BJ115" s="138"/>
      <c r="BK115" s="138"/>
      <c r="BL115" s="138"/>
      <c r="BM115" s="138"/>
      <c r="BN115" s="138"/>
      <c r="BO115" s="138"/>
    </row>
    <row r="116" spans="1:67">
      <c r="A116" s="162"/>
      <c r="B116" s="162"/>
      <c r="C116" s="162"/>
      <c r="D116" s="162"/>
      <c r="E116" s="162"/>
      <c r="F116" s="162"/>
      <c r="G116" s="162"/>
      <c r="H116" s="175">
        <v>2024</v>
      </c>
      <c r="I116" s="171">
        <f t="shared" si="41"/>
        <v>0</v>
      </c>
      <c r="J116" s="171">
        <f t="shared" si="29"/>
        <v>14244134.985070648</v>
      </c>
      <c r="K116" s="171">
        <f t="shared" si="29"/>
        <v>14244134.985070648</v>
      </c>
      <c r="L116" s="171">
        <f t="shared" si="29"/>
        <v>14244134.985070648</v>
      </c>
      <c r="M116" s="171">
        <f t="shared" si="29"/>
        <v>14244134.985070648</v>
      </c>
      <c r="N116" s="171">
        <f t="shared" si="29"/>
        <v>14244134.985070648</v>
      </c>
      <c r="O116" s="162"/>
      <c r="P116" s="162"/>
      <c r="Q116" s="162"/>
      <c r="R116" s="162"/>
      <c r="S116" s="175">
        <v>2024</v>
      </c>
      <c r="T116" s="136">
        <f>HLOOKUP($S116,'Fixed - Labor'!$A$21:$AE$24,2,FALSE)</f>
        <v>6924144.083246558</v>
      </c>
      <c r="U116" s="155" t="str">
        <f t="shared" si="42"/>
        <v>Retired</v>
      </c>
      <c r="V116" s="155" t="str">
        <f t="shared" si="30"/>
        <v>Retired</v>
      </c>
      <c r="W116" s="155" t="str">
        <f t="shared" si="31"/>
        <v>Retired</v>
      </c>
      <c r="X116" s="155" t="str">
        <f t="shared" si="32"/>
        <v>Retired</v>
      </c>
      <c r="Y116" s="155" t="str">
        <f t="shared" si="33"/>
        <v>Retired</v>
      </c>
      <c r="Z116" s="155" t="str">
        <f t="shared" si="34"/>
        <v>Retired</v>
      </c>
      <c r="AB116" s="175">
        <v>2024</v>
      </c>
      <c r="AC116" s="171">
        <f>IF(U116="Retired",0,HLOOKUP(U116,'Fixed - Labor'!$C$29:$E$37,'Scenario 7'!$H$24,FALSE)*$T116)</f>
        <v>0</v>
      </c>
      <c r="AD116" s="171">
        <f>IF(V116="Retired",0,HLOOKUP(V116,'Fixed - Labor'!$C$29:$E$37,'Scenario 7'!$H$24,FALSE)*$T116)</f>
        <v>0</v>
      </c>
      <c r="AE116" s="171">
        <f>IF(W116="Retired",0,HLOOKUP(W116,'Fixed - Labor'!$C$29:$E$37,'Scenario 7'!$H$24,FALSE)*$T116)</f>
        <v>0</v>
      </c>
      <c r="AF116" s="171">
        <f>IF(X116="Retired",0,HLOOKUP(X116,'Fixed - Labor'!$C$29:$E$37,'Scenario 7'!$H$24,FALSE)*$T116)</f>
        <v>0</v>
      </c>
      <c r="AG116" s="171">
        <f>IF(Y116="Retired",0,HLOOKUP(Y116,'Fixed - Labor'!$C$29:$E$37,'Scenario 7'!$H$24,FALSE)*$T116)</f>
        <v>0</v>
      </c>
      <c r="AH116" s="171">
        <f>IF(Z116="Retired",0,HLOOKUP(Z116,'Fixed - Labor'!$C$29:$E$37,'Scenario 7'!$H$24,FALSE)*$T116)</f>
        <v>0</v>
      </c>
      <c r="AJ116" s="175">
        <v>2024</v>
      </c>
      <c r="AK116" s="171">
        <f>HLOOKUP($AJ116,'Fixed - Labor'!$A$21:$AE$24,3,FALSE)</f>
        <v>14244134.985070648</v>
      </c>
      <c r="AL116" s="155" t="str">
        <f t="shared" si="43"/>
        <v>Retired</v>
      </c>
      <c r="AM116" s="155" t="str">
        <f t="shared" si="36"/>
        <v>A</v>
      </c>
      <c r="AN116" s="155" t="str">
        <f t="shared" si="37"/>
        <v>A</v>
      </c>
      <c r="AO116" s="155" t="str">
        <f t="shared" si="38"/>
        <v>A</v>
      </c>
      <c r="AP116" s="155" t="str">
        <f t="shared" si="39"/>
        <v>A</v>
      </c>
      <c r="AQ116" s="155" t="str">
        <f t="shared" si="40"/>
        <v>A</v>
      </c>
      <c r="AS116" s="175">
        <v>2024</v>
      </c>
      <c r="AT116" s="171">
        <f>IF(AL116="Retired",0,HLOOKUP(AL116,'Fixed - Labor'!$C$29:$E$37,'Scenario 7'!$H$24,FALSE)*$AK116)</f>
        <v>0</v>
      </c>
      <c r="AU116" s="171">
        <f>IF(AM116="Retired",0,HLOOKUP(AM116,'Fixed - Labor'!$C$29:$E$37,'Scenario 7'!$H$24,FALSE)*$AK116)</f>
        <v>14244134.985070648</v>
      </c>
      <c r="AV116" s="171">
        <f>IF(AN116="Retired",0,HLOOKUP(AN116,'Fixed - Labor'!$C$29:$E$37,'Scenario 7'!$H$24,FALSE)*$AK116)</f>
        <v>14244134.985070648</v>
      </c>
      <c r="AW116" s="171">
        <f>IF(AO116="Retired",0,HLOOKUP(AO116,'Fixed - Labor'!$C$29:$E$37,'Scenario 7'!$H$24,FALSE)*$AK116)</f>
        <v>14244134.985070648</v>
      </c>
      <c r="AX116" s="171">
        <f>IF(AP116="Retired",0,HLOOKUP(AP116,'Fixed - Labor'!$C$29:$E$37,'Scenario 7'!$H$24,FALSE)*$AK116)</f>
        <v>14244134.985070648</v>
      </c>
      <c r="AY116" s="171">
        <f>IF(AQ116="Retired",0,HLOOKUP(AQ116,'Fixed - Labor'!$C$29:$E$37,'Scenario 7'!$H$24,FALSE)*$AK116)</f>
        <v>14244134.985070648</v>
      </c>
      <c r="BA116" s="202"/>
      <c r="BB116" s="138"/>
      <c r="BC116" s="138"/>
      <c r="BD116" s="138"/>
      <c r="BE116" s="138"/>
      <c r="BF116" s="138"/>
      <c r="BG116" s="138"/>
      <c r="BI116" s="202"/>
      <c r="BJ116" s="138"/>
      <c r="BK116" s="138"/>
      <c r="BL116" s="138"/>
      <c r="BM116" s="138"/>
      <c r="BN116" s="138"/>
      <c r="BO116" s="138"/>
    </row>
    <row r="117" spans="1:67">
      <c r="A117" s="162"/>
      <c r="B117" s="162"/>
      <c r="C117" s="162"/>
      <c r="D117" s="162"/>
      <c r="E117" s="162"/>
      <c r="F117" s="162"/>
      <c r="G117" s="162"/>
      <c r="H117" s="175">
        <v>2025</v>
      </c>
      <c r="I117" s="171">
        <f t="shared" si="41"/>
        <v>0</v>
      </c>
      <c r="J117" s="171">
        <f t="shared" si="29"/>
        <v>14529017.684772057</v>
      </c>
      <c r="K117" s="171">
        <f t="shared" si="29"/>
        <v>14529017.684772057</v>
      </c>
      <c r="L117" s="171">
        <f t="shared" si="29"/>
        <v>14529017.684772057</v>
      </c>
      <c r="M117" s="171">
        <f t="shared" si="29"/>
        <v>14529017.684772057</v>
      </c>
      <c r="N117" s="171">
        <f t="shared" si="29"/>
        <v>0</v>
      </c>
      <c r="O117" s="162"/>
      <c r="P117" s="162"/>
      <c r="Q117" s="162"/>
      <c r="R117" s="162"/>
      <c r="S117" s="175">
        <v>2025</v>
      </c>
      <c r="T117" s="136">
        <f>HLOOKUP($S117,'Fixed - Labor'!$A$21:$AE$24,2,FALSE)</f>
        <v>7062626.964911487</v>
      </c>
      <c r="U117" s="155" t="str">
        <f t="shared" si="42"/>
        <v>Retired</v>
      </c>
      <c r="V117" s="155" t="str">
        <f t="shared" si="30"/>
        <v>Retired</v>
      </c>
      <c r="W117" s="155" t="str">
        <f t="shared" si="31"/>
        <v>Retired</v>
      </c>
      <c r="X117" s="155" t="str">
        <f t="shared" si="32"/>
        <v>Retired</v>
      </c>
      <c r="Y117" s="155" t="str">
        <f t="shared" si="33"/>
        <v>Retired</v>
      </c>
      <c r="Z117" s="155" t="str">
        <f t="shared" si="34"/>
        <v>Retired</v>
      </c>
      <c r="AB117" s="175">
        <v>2025</v>
      </c>
      <c r="AC117" s="171">
        <f>IF(U117="Retired",0,HLOOKUP(U117,'Fixed - Labor'!$C$29:$E$37,'Scenario 7'!$H$24,FALSE)*$T117)</f>
        <v>0</v>
      </c>
      <c r="AD117" s="171">
        <f>IF(V117="Retired",0,HLOOKUP(V117,'Fixed - Labor'!$C$29:$E$37,'Scenario 7'!$H$24,FALSE)*$T117)</f>
        <v>0</v>
      </c>
      <c r="AE117" s="171">
        <f>IF(W117="Retired",0,HLOOKUP(W117,'Fixed - Labor'!$C$29:$E$37,'Scenario 7'!$H$24,FALSE)*$T117)</f>
        <v>0</v>
      </c>
      <c r="AF117" s="171">
        <f>IF(X117="Retired",0,HLOOKUP(X117,'Fixed - Labor'!$C$29:$E$37,'Scenario 7'!$H$24,FALSE)*$T117)</f>
        <v>0</v>
      </c>
      <c r="AG117" s="171">
        <f>IF(Y117="Retired",0,HLOOKUP(Y117,'Fixed - Labor'!$C$29:$E$37,'Scenario 7'!$H$24,FALSE)*$T117)</f>
        <v>0</v>
      </c>
      <c r="AH117" s="171">
        <f>IF(Z117="Retired",0,HLOOKUP(Z117,'Fixed - Labor'!$C$29:$E$37,'Scenario 7'!$H$24,FALSE)*$T117)</f>
        <v>0</v>
      </c>
      <c r="AJ117" s="175">
        <v>2025</v>
      </c>
      <c r="AK117" s="171">
        <f>HLOOKUP($AJ117,'Fixed - Labor'!$A$21:$AE$24,3,FALSE)</f>
        <v>14529017.684772057</v>
      </c>
      <c r="AL117" s="155" t="str">
        <f t="shared" si="43"/>
        <v>Retired</v>
      </c>
      <c r="AM117" s="155" t="str">
        <f t="shared" si="36"/>
        <v>A</v>
      </c>
      <c r="AN117" s="155" t="str">
        <f t="shared" si="37"/>
        <v>A</v>
      </c>
      <c r="AO117" s="155" t="str">
        <f t="shared" si="38"/>
        <v>A</v>
      </c>
      <c r="AP117" s="155" t="str">
        <f t="shared" si="39"/>
        <v>A</v>
      </c>
      <c r="AQ117" s="155" t="str">
        <f t="shared" si="40"/>
        <v>Retired</v>
      </c>
      <c r="AS117" s="175">
        <v>2025</v>
      </c>
      <c r="AT117" s="171">
        <f>IF(AL117="Retired",0,HLOOKUP(AL117,'Fixed - Labor'!$C$29:$E$37,'Scenario 7'!$H$24,FALSE)*$AK117)</f>
        <v>0</v>
      </c>
      <c r="AU117" s="171">
        <f>IF(AM117="Retired",0,HLOOKUP(AM117,'Fixed - Labor'!$C$29:$E$37,'Scenario 7'!$H$24,FALSE)*$AK117)</f>
        <v>14529017.684772057</v>
      </c>
      <c r="AV117" s="171">
        <f>IF(AN117="Retired",0,HLOOKUP(AN117,'Fixed - Labor'!$C$29:$E$37,'Scenario 7'!$H$24,FALSE)*$AK117)</f>
        <v>14529017.684772057</v>
      </c>
      <c r="AW117" s="171">
        <f>IF(AO117="Retired",0,HLOOKUP(AO117,'Fixed - Labor'!$C$29:$E$37,'Scenario 7'!$H$24,FALSE)*$AK117)</f>
        <v>14529017.684772057</v>
      </c>
      <c r="AX117" s="171">
        <f>IF(AP117="Retired",0,HLOOKUP(AP117,'Fixed - Labor'!$C$29:$E$37,'Scenario 7'!$H$24,FALSE)*$AK117)</f>
        <v>14529017.684772057</v>
      </c>
      <c r="AY117" s="171">
        <f>IF(AQ117="Retired",0,HLOOKUP(AQ117,'Fixed - Labor'!$C$29:$E$37,'Scenario 7'!$H$24,FALSE)*$AK117)</f>
        <v>0</v>
      </c>
      <c r="BA117" s="202"/>
      <c r="BB117" s="138"/>
      <c r="BC117" s="138"/>
      <c r="BD117" s="138"/>
      <c r="BE117" s="138"/>
      <c r="BF117" s="138"/>
      <c r="BG117" s="138"/>
      <c r="BI117" s="202"/>
      <c r="BJ117" s="138"/>
      <c r="BK117" s="138"/>
      <c r="BL117" s="138"/>
      <c r="BM117" s="138"/>
      <c r="BN117" s="138"/>
      <c r="BO117" s="138"/>
    </row>
    <row r="118" spans="1:67">
      <c r="A118" s="162"/>
      <c r="B118" s="162"/>
      <c r="C118" s="162"/>
      <c r="D118" s="162"/>
      <c r="E118" s="162"/>
      <c r="F118" s="162"/>
      <c r="G118" s="162"/>
      <c r="H118" s="175">
        <v>2026</v>
      </c>
      <c r="I118" s="171">
        <f t="shared" si="41"/>
        <v>0</v>
      </c>
      <c r="J118" s="171">
        <f t="shared" si="29"/>
        <v>14819598.0384675</v>
      </c>
      <c r="K118" s="171">
        <f t="shared" si="29"/>
        <v>0</v>
      </c>
      <c r="L118" s="171">
        <f t="shared" si="29"/>
        <v>14819598.0384675</v>
      </c>
      <c r="M118" s="171">
        <f t="shared" si="29"/>
        <v>0</v>
      </c>
      <c r="N118" s="171">
        <f t="shared" si="29"/>
        <v>0</v>
      </c>
      <c r="O118" s="162"/>
      <c r="P118" s="162"/>
      <c r="Q118" s="162"/>
      <c r="R118" s="162"/>
      <c r="S118" s="175">
        <v>2026</v>
      </c>
      <c r="T118" s="136">
        <f>HLOOKUP($S118,'Fixed - Labor'!$A$21:$AE$24,2,FALSE)</f>
        <v>7203879.5042097177</v>
      </c>
      <c r="U118" s="155" t="str">
        <f t="shared" si="42"/>
        <v>Retired</v>
      </c>
      <c r="V118" s="155" t="str">
        <f t="shared" si="30"/>
        <v>Retired</v>
      </c>
      <c r="W118" s="155" t="str">
        <f t="shared" si="31"/>
        <v>Retired</v>
      </c>
      <c r="X118" s="155" t="str">
        <f t="shared" si="32"/>
        <v>Retired</v>
      </c>
      <c r="Y118" s="155" t="str">
        <f t="shared" si="33"/>
        <v>Retired</v>
      </c>
      <c r="Z118" s="155" t="str">
        <f t="shared" si="34"/>
        <v>Retired</v>
      </c>
      <c r="AB118" s="175">
        <v>2026</v>
      </c>
      <c r="AC118" s="171">
        <f>IF(U118="Retired",0,HLOOKUP(U118,'Fixed - Labor'!$C$29:$E$37,'Scenario 7'!$H$24,FALSE)*$T118)</f>
        <v>0</v>
      </c>
      <c r="AD118" s="171">
        <f>IF(V118="Retired",0,HLOOKUP(V118,'Fixed - Labor'!$C$29:$E$37,'Scenario 7'!$H$24,FALSE)*$T118)</f>
        <v>0</v>
      </c>
      <c r="AE118" s="171">
        <f>IF(W118="Retired",0,HLOOKUP(W118,'Fixed - Labor'!$C$29:$E$37,'Scenario 7'!$H$24,FALSE)*$T118)</f>
        <v>0</v>
      </c>
      <c r="AF118" s="171">
        <f>IF(X118="Retired",0,HLOOKUP(X118,'Fixed - Labor'!$C$29:$E$37,'Scenario 7'!$H$24,FALSE)*$T118)</f>
        <v>0</v>
      </c>
      <c r="AG118" s="171">
        <f>IF(Y118="Retired",0,HLOOKUP(Y118,'Fixed - Labor'!$C$29:$E$37,'Scenario 7'!$H$24,FALSE)*$T118)</f>
        <v>0</v>
      </c>
      <c r="AH118" s="171">
        <f>IF(Z118="Retired",0,HLOOKUP(Z118,'Fixed - Labor'!$C$29:$E$37,'Scenario 7'!$H$24,FALSE)*$T118)</f>
        <v>0</v>
      </c>
      <c r="AJ118" s="175">
        <v>2026</v>
      </c>
      <c r="AK118" s="171">
        <f>HLOOKUP($AJ118,'Fixed - Labor'!$A$21:$AE$24,3,FALSE)</f>
        <v>14819598.0384675</v>
      </c>
      <c r="AL118" s="155" t="str">
        <f t="shared" si="43"/>
        <v>Retired</v>
      </c>
      <c r="AM118" s="155" t="str">
        <f t="shared" si="36"/>
        <v>A</v>
      </c>
      <c r="AN118" s="155" t="str">
        <f t="shared" si="37"/>
        <v>Retired</v>
      </c>
      <c r="AO118" s="155" t="str">
        <f t="shared" si="38"/>
        <v>A</v>
      </c>
      <c r="AP118" s="155" t="str">
        <f t="shared" si="39"/>
        <v>Retired</v>
      </c>
      <c r="AQ118" s="155" t="str">
        <f t="shared" si="40"/>
        <v>Retired</v>
      </c>
      <c r="AS118" s="175">
        <v>2026</v>
      </c>
      <c r="AT118" s="171">
        <f>IF(AL118="Retired",0,HLOOKUP(AL118,'Fixed - Labor'!$C$29:$E$37,'Scenario 7'!$H$24,FALSE)*$AK118)</f>
        <v>0</v>
      </c>
      <c r="AU118" s="171">
        <f>IF(AM118="Retired",0,HLOOKUP(AM118,'Fixed - Labor'!$C$29:$E$37,'Scenario 7'!$H$24,FALSE)*$AK118)</f>
        <v>14819598.0384675</v>
      </c>
      <c r="AV118" s="171">
        <f>IF(AN118="Retired",0,HLOOKUP(AN118,'Fixed - Labor'!$C$29:$E$37,'Scenario 7'!$H$24,FALSE)*$AK118)</f>
        <v>0</v>
      </c>
      <c r="AW118" s="171">
        <f>IF(AO118="Retired",0,HLOOKUP(AO118,'Fixed - Labor'!$C$29:$E$37,'Scenario 7'!$H$24,FALSE)*$AK118)</f>
        <v>14819598.0384675</v>
      </c>
      <c r="AX118" s="171">
        <f>IF(AP118="Retired",0,HLOOKUP(AP118,'Fixed - Labor'!$C$29:$E$37,'Scenario 7'!$H$24,FALSE)*$AK118)</f>
        <v>0</v>
      </c>
      <c r="AY118" s="171">
        <f>IF(AQ118="Retired",0,HLOOKUP(AQ118,'Fixed - Labor'!$C$29:$E$37,'Scenario 7'!$H$24,FALSE)*$AK118)</f>
        <v>0</v>
      </c>
      <c r="BA118" s="202"/>
      <c r="BB118" s="138"/>
      <c r="BC118" s="138"/>
      <c r="BD118" s="138"/>
      <c r="BE118" s="138"/>
      <c r="BF118" s="138"/>
      <c r="BG118" s="138"/>
      <c r="BI118" s="202"/>
      <c r="BJ118" s="138"/>
      <c r="BK118" s="138"/>
      <c r="BL118" s="138"/>
      <c r="BM118" s="138"/>
      <c r="BN118" s="138"/>
      <c r="BO118" s="138"/>
    </row>
    <row r="119" spans="1:67">
      <c r="A119" s="162"/>
      <c r="B119" s="162"/>
      <c r="C119" s="162"/>
      <c r="D119" s="162"/>
      <c r="E119" s="162"/>
      <c r="F119" s="162"/>
      <c r="G119" s="162"/>
      <c r="H119" s="175">
        <v>2027</v>
      </c>
      <c r="I119" s="171">
        <f t="shared" si="41"/>
        <v>0</v>
      </c>
      <c r="J119" s="171">
        <f t="shared" si="29"/>
        <v>15115989.999236852</v>
      </c>
      <c r="K119" s="171">
        <f t="shared" si="29"/>
        <v>0</v>
      </c>
      <c r="L119" s="171">
        <f t="shared" si="29"/>
        <v>0</v>
      </c>
      <c r="M119" s="171">
        <f t="shared" si="29"/>
        <v>0</v>
      </c>
      <c r="N119" s="171">
        <f t="shared" si="29"/>
        <v>0</v>
      </c>
      <c r="O119" s="162"/>
      <c r="P119" s="162"/>
      <c r="Q119" s="162"/>
      <c r="R119" s="162"/>
      <c r="S119" s="175">
        <v>2027</v>
      </c>
      <c r="T119" s="136">
        <f>HLOOKUP($S119,'Fixed - Labor'!$A$21:$AE$24,2,FALSE)</f>
        <v>7347957.0942939129</v>
      </c>
      <c r="U119" s="155" t="str">
        <f t="shared" si="42"/>
        <v>Retired</v>
      </c>
      <c r="V119" s="155" t="str">
        <f t="shared" si="30"/>
        <v>Retired</v>
      </c>
      <c r="W119" s="155" t="str">
        <f t="shared" si="31"/>
        <v>Retired</v>
      </c>
      <c r="X119" s="155" t="str">
        <f t="shared" si="32"/>
        <v>Retired</v>
      </c>
      <c r="Y119" s="155" t="str">
        <f t="shared" si="33"/>
        <v>Retired</v>
      </c>
      <c r="Z119" s="155" t="str">
        <f t="shared" si="34"/>
        <v>Retired</v>
      </c>
      <c r="AB119" s="175">
        <v>2027</v>
      </c>
      <c r="AC119" s="171">
        <f>IF(U119="Retired",0,HLOOKUP(U119,'Fixed - Labor'!$C$29:$E$37,'Scenario 7'!$H$24,FALSE)*$T119)</f>
        <v>0</v>
      </c>
      <c r="AD119" s="171">
        <f>IF(V119="Retired",0,HLOOKUP(V119,'Fixed - Labor'!$C$29:$E$37,'Scenario 7'!$H$24,FALSE)*$T119)</f>
        <v>0</v>
      </c>
      <c r="AE119" s="171">
        <f>IF(W119="Retired",0,HLOOKUP(W119,'Fixed - Labor'!$C$29:$E$37,'Scenario 7'!$H$24,FALSE)*$T119)</f>
        <v>0</v>
      </c>
      <c r="AF119" s="171">
        <f>IF(X119="Retired",0,HLOOKUP(X119,'Fixed - Labor'!$C$29:$E$37,'Scenario 7'!$H$24,FALSE)*$T119)</f>
        <v>0</v>
      </c>
      <c r="AG119" s="171">
        <f>IF(Y119="Retired",0,HLOOKUP(Y119,'Fixed - Labor'!$C$29:$E$37,'Scenario 7'!$H$24,FALSE)*$T119)</f>
        <v>0</v>
      </c>
      <c r="AH119" s="171">
        <f>IF(Z119="Retired",0,HLOOKUP(Z119,'Fixed - Labor'!$C$29:$E$37,'Scenario 7'!$H$24,FALSE)*$T119)</f>
        <v>0</v>
      </c>
      <c r="AJ119" s="175">
        <v>2027</v>
      </c>
      <c r="AK119" s="171">
        <f>HLOOKUP($AJ119,'Fixed - Labor'!$A$21:$AE$24,3,FALSE)</f>
        <v>15115989.999236852</v>
      </c>
      <c r="AL119" s="155" t="str">
        <f t="shared" si="43"/>
        <v>Retired</v>
      </c>
      <c r="AM119" s="155" t="str">
        <f t="shared" si="36"/>
        <v>A</v>
      </c>
      <c r="AN119" s="155" t="str">
        <f t="shared" si="37"/>
        <v>Retired</v>
      </c>
      <c r="AO119" s="155" t="str">
        <f t="shared" si="38"/>
        <v>Retired</v>
      </c>
      <c r="AP119" s="155" t="str">
        <f t="shared" si="39"/>
        <v>Retired</v>
      </c>
      <c r="AQ119" s="155" t="str">
        <f t="shared" si="40"/>
        <v>Retired</v>
      </c>
      <c r="AS119" s="175">
        <v>2027</v>
      </c>
      <c r="AT119" s="171">
        <f>IF(AL119="Retired",0,HLOOKUP(AL119,'Fixed - Labor'!$C$29:$E$37,'Scenario 7'!$H$24,FALSE)*$AK119)</f>
        <v>0</v>
      </c>
      <c r="AU119" s="171">
        <f>IF(AM119="Retired",0,HLOOKUP(AM119,'Fixed - Labor'!$C$29:$E$37,'Scenario 7'!$H$24,FALSE)*$AK119)</f>
        <v>15115989.999236852</v>
      </c>
      <c r="AV119" s="171">
        <f>IF(AN119="Retired",0,HLOOKUP(AN119,'Fixed - Labor'!$C$29:$E$37,'Scenario 7'!$H$24,FALSE)*$AK119)</f>
        <v>0</v>
      </c>
      <c r="AW119" s="171">
        <f>IF(AO119="Retired",0,HLOOKUP(AO119,'Fixed - Labor'!$C$29:$E$37,'Scenario 7'!$H$24,FALSE)*$AK119)</f>
        <v>0</v>
      </c>
      <c r="AX119" s="171">
        <f>IF(AP119="Retired",0,HLOOKUP(AP119,'Fixed - Labor'!$C$29:$E$37,'Scenario 7'!$H$24,FALSE)*$AK119)</f>
        <v>0</v>
      </c>
      <c r="AY119" s="171">
        <f>IF(AQ119="Retired",0,HLOOKUP(AQ119,'Fixed - Labor'!$C$29:$E$37,'Scenario 7'!$H$24,FALSE)*$AK119)</f>
        <v>0</v>
      </c>
      <c r="BA119" s="202"/>
      <c r="BB119" s="138"/>
      <c r="BC119" s="138"/>
      <c r="BD119" s="138"/>
      <c r="BE119" s="138"/>
      <c r="BF119" s="138"/>
      <c r="BG119" s="138"/>
      <c r="BI119" s="202"/>
      <c r="BJ119" s="138"/>
      <c r="BK119" s="138"/>
      <c r="BL119" s="138"/>
      <c r="BM119" s="138"/>
      <c r="BN119" s="138"/>
      <c r="BO119" s="138"/>
    </row>
    <row r="120" spans="1:67">
      <c r="A120" s="162"/>
      <c r="B120" s="162"/>
      <c r="C120" s="162"/>
      <c r="D120" s="162"/>
      <c r="E120" s="162"/>
      <c r="F120" s="162"/>
      <c r="G120" s="162"/>
      <c r="H120" s="175">
        <v>2028</v>
      </c>
      <c r="I120" s="171">
        <f t="shared" si="41"/>
        <v>0</v>
      </c>
      <c r="J120" s="171">
        <f t="shared" si="29"/>
        <v>15418309.799221588</v>
      </c>
      <c r="K120" s="171">
        <f t="shared" si="29"/>
        <v>0</v>
      </c>
      <c r="L120" s="171">
        <f t="shared" si="29"/>
        <v>0</v>
      </c>
      <c r="M120" s="171">
        <f t="shared" si="29"/>
        <v>0</v>
      </c>
      <c r="N120" s="171">
        <f t="shared" si="29"/>
        <v>0</v>
      </c>
      <c r="O120" s="162"/>
      <c r="P120" s="162"/>
      <c r="Q120" s="162"/>
      <c r="R120" s="162"/>
      <c r="S120" s="175">
        <v>2028</v>
      </c>
      <c r="T120" s="136">
        <f>HLOOKUP($S120,'Fixed - Labor'!$A$21:$AE$24,2,FALSE)</f>
        <v>7494916.2361797905</v>
      </c>
      <c r="U120" s="155" t="str">
        <f t="shared" si="42"/>
        <v>Retired</v>
      </c>
      <c r="V120" s="155" t="str">
        <f t="shared" si="30"/>
        <v>Retired</v>
      </c>
      <c r="W120" s="155" t="str">
        <f t="shared" si="31"/>
        <v>Retired</v>
      </c>
      <c r="X120" s="155" t="str">
        <f t="shared" si="32"/>
        <v>Retired</v>
      </c>
      <c r="Y120" s="155" t="str">
        <f t="shared" si="33"/>
        <v>Retired</v>
      </c>
      <c r="Z120" s="155" t="str">
        <f t="shared" si="34"/>
        <v>Retired</v>
      </c>
      <c r="AB120" s="175">
        <v>2028</v>
      </c>
      <c r="AC120" s="171">
        <f>IF(U120="Retired",0,HLOOKUP(U120,'Fixed - Labor'!$C$29:$E$37,'Scenario 7'!$H$24,FALSE)*$T120)</f>
        <v>0</v>
      </c>
      <c r="AD120" s="171">
        <f>IF(V120="Retired",0,HLOOKUP(V120,'Fixed - Labor'!$C$29:$E$37,'Scenario 7'!$H$24,FALSE)*$T120)</f>
        <v>0</v>
      </c>
      <c r="AE120" s="171">
        <f>IF(W120="Retired",0,HLOOKUP(W120,'Fixed - Labor'!$C$29:$E$37,'Scenario 7'!$H$24,FALSE)*$T120)</f>
        <v>0</v>
      </c>
      <c r="AF120" s="171">
        <f>IF(X120="Retired",0,HLOOKUP(X120,'Fixed - Labor'!$C$29:$E$37,'Scenario 7'!$H$24,FALSE)*$T120)</f>
        <v>0</v>
      </c>
      <c r="AG120" s="171">
        <f>IF(Y120="Retired",0,HLOOKUP(Y120,'Fixed - Labor'!$C$29:$E$37,'Scenario 7'!$H$24,FALSE)*$T120)</f>
        <v>0</v>
      </c>
      <c r="AH120" s="171">
        <f>IF(Z120="Retired",0,HLOOKUP(Z120,'Fixed - Labor'!$C$29:$E$37,'Scenario 7'!$H$24,FALSE)*$T120)</f>
        <v>0</v>
      </c>
      <c r="AJ120" s="175">
        <v>2028</v>
      </c>
      <c r="AK120" s="171">
        <f>HLOOKUP($AJ120,'Fixed - Labor'!$A$21:$AE$24,3,FALSE)</f>
        <v>15418309.799221588</v>
      </c>
      <c r="AL120" s="155" t="str">
        <f t="shared" si="43"/>
        <v>Retired</v>
      </c>
      <c r="AM120" s="155" t="str">
        <f t="shared" si="36"/>
        <v>A</v>
      </c>
      <c r="AN120" s="155" t="str">
        <f t="shared" si="37"/>
        <v>Retired</v>
      </c>
      <c r="AO120" s="155" t="str">
        <f t="shared" si="38"/>
        <v>Retired</v>
      </c>
      <c r="AP120" s="155" t="str">
        <f t="shared" si="39"/>
        <v>Retired</v>
      </c>
      <c r="AQ120" s="155" t="str">
        <f t="shared" si="40"/>
        <v>Retired</v>
      </c>
      <c r="AS120" s="175">
        <v>2028</v>
      </c>
      <c r="AT120" s="171">
        <f>IF(AL120="Retired",0,HLOOKUP(AL120,'Fixed - Labor'!$C$29:$E$37,'Scenario 7'!$H$24,FALSE)*$AK120)</f>
        <v>0</v>
      </c>
      <c r="AU120" s="171">
        <f>IF(AM120="Retired",0,HLOOKUP(AM120,'Fixed - Labor'!$C$29:$E$37,'Scenario 7'!$H$24,FALSE)*$AK120)</f>
        <v>15418309.799221588</v>
      </c>
      <c r="AV120" s="171">
        <f>IF(AN120="Retired",0,HLOOKUP(AN120,'Fixed - Labor'!$C$29:$E$37,'Scenario 7'!$H$24,FALSE)*$AK120)</f>
        <v>0</v>
      </c>
      <c r="AW120" s="171">
        <f>IF(AO120="Retired",0,HLOOKUP(AO120,'Fixed - Labor'!$C$29:$E$37,'Scenario 7'!$H$24,FALSE)*$AK120)</f>
        <v>0</v>
      </c>
      <c r="AX120" s="171">
        <f>IF(AP120="Retired",0,HLOOKUP(AP120,'Fixed - Labor'!$C$29:$E$37,'Scenario 7'!$H$24,FALSE)*$AK120)</f>
        <v>0</v>
      </c>
      <c r="AY120" s="171">
        <f>IF(AQ120="Retired",0,HLOOKUP(AQ120,'Fixed - Labor'!$C$29:$E$37,'Scenario 7'!$H$24,FALSE)*$AK120)</f>
        <v>0</v>
      </c>
      <c r="BA120" s="202"/>
      <c r="BB120" s="138"/>
      <c r="BC120" s="138"/>
      <c r="BD120" s="138"/>
      <c r="BE120" s="138"/>
      <c r="BF120" s="138"/>
      <c r="BG120" s="138"/>
      <c r="BI120" s="202"/>
      <c r="BJ120" s="138"/>
      <c r="BK120" s="138"/>
      <c r="BL120" s="138"/>
      <c r="BM120" s="138"/>
      <c r="BN120" s="138"/>
      <c r="BO120" s="138"/>
    </row>
    <row r="121" spans="1:67">
      <c r="A121" s="162"/>
      <c r="B121" s="162"/>
      <c r="C121" s="162"/>
      <c r="D121" s="162"/>
      <c r="E121" s="162"/>
      <c r="F121" s="162"/>
      <c r="G121" s="162"/>
      <c r="H121" s="175">
        <v>2029</v>
      </c>
      <c r="I121" s="171">
        <f t="shared" si="41"/>
        <v>0</v>
      </c>
      <c r="J121" s="171">
        <f t="shared" si="29"/>
        <v>0</v>
      </c>
      <c r="K121" s="171">
        <f t="shared" si="29"/>
        <v>0</v>
      </c>
      <c r="L121" s="171">
        <f t="shared" si="29"/>
        <v>0</v>
      </c>
      <c r="M121" s="171">
        <f t="shared" si="29"/>
        <v>0</v>
      </c>
      <c r="N121" s="171">
        <f t="shared" si="29"/>
        <v>0</v>
      </c>
      <c r="O121" s="162"/>
      <c r="P121" s="162"/>
      <c r="Q121" s="162"/>
      <c r="R121" s="162"/>
      <c r="S121" s="175">
        <v>2029</v>
      </c>
      <c r="T121" s="136">
        <f>HLOOKUP($S121,'Fixed - Labor'!$A$21:$AE$24,2,FALSE)</f>
        <v>7644814.5609033871</v>
      </c>
      <c r="U121" s="155" t="str">
        <f t="shared" si="42"/>
        <v>Retired</v>
      </c>
      <c r="V121" s="155" t="str">
        <f t="shared" si="30"/>
        <v>Retired</v>
      </c>
      <c r="W121" s="155" t="str">
        <f t="shared" si="31"/>
        <v>Retired</v>
      </c>
      <c r="X121" s="155" t="str">
        <f t="shared" si="32"/>
        <v>Retired</v>
      </c>
      <c r="Y121" s="155" t="str">
        <f t="shared" si="33"/>
        <v>Retired</v>
      </c>
      <c r="Z121" s="155" t="str">
        <f t="shared" si="34"/>
        <v>Retired</v>
      </c>
      <c r="AB121" s="175">
        <v>2029</v>
      </c>
      <c r="AC121" s="171">
        <f>IF(U121="Retired",0,HLOOKUP(U121,'Fixed - Labor'!$C$29:$E$37,'Scenario 7'!$H$24,FALSE)*$T121)</f>
        <v>0</v>
      </c>
      <c r="AD121" s="171">
        <f>IF(V121="Retired",0,HLOOKUP(V121,'Fixed - Labor'!$C$29:$E$37,'Scenario 7'!$H$24,FALSE)*$T121)</f>
        <v>0</v>
      </c>
      <c r="AE121" s="171">
        <f>IF(W121="Retired",0,HLOOKUP(W121,'Fixed - Labor'!$C$29:$E$37,'Scenario 7'!$H$24,FALSE)*$T121)</f>
        <v>0</v>
      </c>
      <c r="AF121" s="171">
        <f>IF(X121="Retired",0,HLOOKUP(X121,'Fixed - Labor'!$C$29:$E$37,'Scenario 7'!$H$24,FALSE)*$T121)</f>
        <v>0</v>
      </c>
      <c r="AG121" s="171">
        <f>IF(Y121="Retired",0,HLOOKUP(Y121,'Fixed - Labor'!$C$29:$E$37,'Scenario 7'!$H$24,FALSE)*$T121)</f>
        <v>0</v>
      </c>
      <c r="AH121" s="171">
        <f>IF(Z121="Retired",0,HLOOKUP(Z121,'Fixed - Labor'!$C$29:$E$37,'Scenario 7'!$H$24,FALSE)*$T121)</f>
        <v>0</v>
      </c>
      <c r="AJ121" s="175">
        <v>2029</v>
      </c>
      <c r="AK121" s="171">
        <f>HLOOKUP($AJ121,'Fixed - Labor'!$A$21:$AE$24,3,FALSE)</f>
        <v>15726675.995206021</v>
      </c>
      <c r="AL121" s="155" t="str">
        <f t="shared" si="43"/>
        <v>Retired</v>
      </c>
      <c r="AM121" s="155" t="str">
        <f t="shared" si="36"/>
        <v>Retired</v>
      </c>
      <c r="AN121" s="155" t="str">
        <f t="shared" si="37"/>
        <v>Retired</v>
      </c>
      <c r="AO121" s="155" t="str">
        <f t="shared" si="38"/>
        <v>Retired</v>
      </c>
      <c r="AP121" s="155" t="str">
        <f t="shared" si="39"/>
        <v>Retired</v>
      </c>
      <c r="AQ121" s="155" t="str">
        <f t="shared" si="40"/>
        <v>Retired</v>
      </c>
      <c r="AS121" s="175">
        <v>2029</v>
      </c>
      <c r="AT121" s="171">
        <f>IF(AL121="Retired",0,HLOOKUP(AL121,'Fixed - Labor'!$C$29:$E$37,'Scenario 7'!$H$24,FALSE)*$AK121)</f>
        <v>0</v>
      </c>
      <c r="AU121" s="171">
        <f>IF(AM121="Retired",0,HLOOKUP(AM121,'Fixed - Labor'!$C$29:$E$37,'Scenario 7'!$H$24,FALSE)*$AK121)</f>
        <v>0</v>
      </c>
      <c r="AV121" s="171">
        <f>IF(AN121="Retired",0,HLOOKUP(AN121,'Fixed - Labor'!$C$29:$E$37,'Scenario 7'!$H$24,FALSE)*$AK121)</f>
        <v>0</v>
      </c>
      <c r="AW121" s="171">
        <f>IF(AO121="Retired",0,HLOOKUP(AO121,'Fixed - Labor'!$C$29:$E$37,'Scenario 7'!$H$24,FALSE)*$AK121)</f>
        <v>0</v>
      </c>
      <c r="AX121" s="171">
        <f>IF(AP121="Retired",0,HLOOKUP(AP121,'Fixed - Labor'!$C$29:$E$37,'Scenario 7'!$H$24,FALSE)*$AK121)</f>
        <v>0</v>
      </c>
      <c r="AY121" s="171">
        <f>IF(AQ121="Retired",0,HLOOKUP(AQ121,'Fixed - Labor'!$C$29:$E$37,'Scenario 7'!$H$24,FALSE)*$AK121)</f>
        <v>0</v>
      </c>
      <c r="BA121" s="202"/>
      <c r="BB121" s="138"/>
      <c r="BC121" s="138"/>
      <c r="BD121" s="138"/>
      <c r="BE121" s="138"/>
      <c r="BF121" s="138"/>
      <c r="BG121" s="138"/>
      <c r="BI121" s="202"/>
      <c r="BJ121" s="138"/>
      <c r="BK121" s="138"/>
      <c r="BL121" s="138"/>
      <c r="BM121" s="138"/>
      <c r="BN121" s="138"/>
      <c r="BO121" s="138"/>
    </row>
    <row r="122" spans="1:67">
      <c r="A122" s="162"/>
      <c r="B122" s="162"/>
      <c r="C122" s="162"/>
      <c r="D122" s="162"/>
      <c r="E122" s="162"/>
      <c r="F122" s="162"/>
      <c r="G122" s="162"/>
      <c r="H122" s="175">
        <v>2030</v>
      </c>
      <c r="I122" s="171">
        <f t="shared" si="41"/>
        <v>0</v>
      </c>
      <c r="J122" s="171">
        <f t="shared" si="29"/>
        <v>0</v>
      </c>
      <c r="K122" s="171">
        <f t="shared" si="29"/>
        <v>0</v>
      </c>
      <c r="L122" s="171">
        <f t="shared" si="29"/>
        <v>0</v>
      </c>
      <c r="M122" s="171">
        <f t="shared" si="29"/>
        <v>0</v>
      </c>
      <c r="N122" s="171">
        <f t="shared" si="29"/>
        <v>0</v>
      </c>
      <c r="O122" s="162"/>
      <c r="P122" s="162"/>
      <c r="Q122" s="162"/>
      <c r="R122" s="162"/>
      <c r="S122" s="175">
        <v>2030</v>
      </c>
      <c r="T122" s="136">
        <f>HLOOKUP($S122,'Fixed - Labor'!$A$21:$AE$24,2,FALSE)</f>
        <v>7797710.8521214556</v>
      </c>
      <c r="U122" s="155" t="str">
        <f t="shared" si="42"/>
        <v>Retired</v>
      </c>
      <c r="V122" s="155" t="str">
        <f t="shared" si="30"/>
        <v>Retired</v>
      </c>
      <c r="W122" s="155" t="str">
        <f t="shared" si="31"/>
        <v>Retired</v>
      </c>
      <c r="X122" s="155" t="str">
        <f t="shared" si="32"/>
        <v>Retired</v>
      </c>
      <c r="Y122" s="155" t="str">
        <f t="shared" si="33"/>
        <v>Retired</v>
      </c>
      <c r="Z122" s="155" t="str">
        <f t="shared" si="34"/>
        <v>Retired</v>
      </c>
      <c r="AB122" s="175">
        <v>2030</v>
      </c>
      <c r="AC122" s="171">
        <f>IF(U122="Retired",0,HLOOKUP(U122,'Fixed - Labor'!$C$29:$E$37,'Scenario 7'!$H$24,FALSE)*$T122)</f>
        <v>0</v>
      </c>
      <c r="AD122" s="171">
        <f>IF(V122="Retired",0,HLOOKUP(V122,'Fixed - Labor'!$C$29:$E$37,'Scenario 7'!$H$24,FALSE)*$T122)</f>
        <v>0</v>
      </c>
      <c r="AE122" s="171">
        <f>IF(W122="Retired",0,HLOOKUP(W122,'Fixed - Labor'!$C$29:$E$37,'Scenario 7'!$H$24,FALSE)*$T122)</f>
        <v>0</v>
      </c>
      <c r="AF122" s="171">
        <f>IF(X122="Retired",0,HLOOKUP(X122,'Fixed - Labor'!$C$29:$E$37,'Scenario 7'!$H$24,FALSE)*$T122)</f>
        <v>0</v>
      </c>
      <c r="AG122" s="171">
        <f>IF(Y122="Retired",0,HLOOKUP(Y122,'Fixed - Labor'!$C$29:$E$37,'Scenario 7'!$H$24,FALSE)*$T122)</f>
        <v>0</v>
      </c>
      <c r="AH122" s="171">
        <f>IF(Z122="Retired",0,HLOOKUP(Z122,'Fixed - Labor'!$C$29:$E$37,'Scenario 7'!$H$24,FALSE)*$T122)</f>
        <v>0</v>
      </c>
      <c r="AJ122" s="175">
        <v>2030</v>
      </c>
      <c r="AK122" s="171">
        <f>HLOOKUP($AJ122,'Fixed - Labor'!$A$21:$AE$24,3,FALSE)</f>
        <v>16041209.515110143</v>
      </c>
      <c r="AL122" s="155" t="str">
        <f t="shared" si="43"/>
        <v>Retired</v>
      </c>
      <c r="AM122" s="155" t="str">
        <f t="shared" si="36"/>
        <v>Retired</v>
      </c>
      <c r="AN122" s="155" t="str">
        <f t="shared" si="37"/>
        <v>Retired</v>
      </c>
      <c r="AO122" s="155" t="str">
        <f t="shared" si="38"/>
        <v>Retired</v>
      </c>
      <c r="AP122" s="155" t="str">
        <f t="shared" si="39"/>
        <v>Retired</v>
      </c>
      <c r="AQ122" s="155" t="str">
        <f t="shared" si="40"/>
        <v>Retired</v>
      </c>
      <c r="AS122" s="175">
        <v>2030</v>
      </c>
      <c r="AT122" s="171">
        <f>IF(AL122="Retired",0,HLOOKUP(AL122,'Fixed - Labor'!$C$29:$E$37,'Scenario 7'!$H$24,FALSE)*$AK122)</f>
        <v>0</v>
      </c>
      <c r="AU122" s="171">
        <f>IF(AM122="Retired",0,HLOOKUP(AM122,'Fixed - Labor'!$C$29:$E$37,'Scenario 7'!$H$24,FALSE)*$AK122)</f>
        <v>0</v>
      </c>
      <c r="AV122" s="171">
        <f>IF(AN122="Retired",0,HLOOKUP(AN122,'Fixed - Labor'!$C$29:$E$37,'Scenario 7'!$H$24,FALSE)*$AK122)</f>
        <v>0</v>
      </c>
      <c r="AW122" s="171">
        <f>IF(AO122="Retired",0,HLOOKUP(AO122,'Fixed - Labor'!$C$29:$E$37,'Scenario 7'!$H$24,FALSE)*$AK122)</f>
        <v>0</v>
      </c>
      <c r="AX122" s="171">
        <f>IF(AP122="Retired",0,HLOOKUP(AP122,'Fixed - Labor'!$C$29:$E$37,'Scenario 7'!$H$24,FALSE)*$AK122)</f>
        <v>0</v>
      </c>
      <c r="AY122" s="171">
        <f>IF(AQ122="Retired",0,HLOOKUP(AQ122,'Fixed - Labor'!$C$29:$E$37,'Scenario 7'!$H$24,FALSE)*$AK122)</f>
        <v>0</v>
      </c>
      <c r="BA122" s="202"/>
      <c r="BB122" s="138"/>
      <c r="BC122" s="138"/>
      <c r="BD122" s="138"/>
      <c r="BE122" s="138"/>
      <c r="BF122" s="138"/>
      <c r="BG122" s="138"/>
      <c r="BI122" s="202"/>
      <c r="BJ122" s="138"/>
      <c r="BK122" s="138"/>
      <c r="BL122" s="138"/>
      <c r="BM122" s="138"/>
      <c r="BN122" s="138"/>
      <c r="BO122" s="138"/>
    </row>
    <row r="123" spans="1:67">
      <c r="A123" s="162"/>
      <c r="B123" s="162"/>
      <c r="C123" s="162"/>
      <c r="D123" s="162"/>
      <c r="E123" s="162"/>
      <c r="F123" s="162"/>
      <c r="G123" s="162"/>
      <c r="H123" s="175">
        <v>2031</v>
      </c>
      <c r="I123" s="171">
        <f t="shared" si="41"/>
        <v>0</v>
      </c>
      <c r="J123" s="171">
        <f t="shared" si="29"/>
        <v>0</v>
      </c>
      <c r="K123" s="171">
        <f t="shared" si="29"/>
        <v>0</v>
      </c>
      <c r="L123" s="171">
        <f t="shared" si="29"/>
        <v>0</v>
      </c>
      <c r="M123" s="171">
        <f t="shared" si="29"/>
        <v>0</v>
      </c>
      <c r="N123" s="171">
        <f t="shared" si="29"/>
        <v>0</v>
      </c>
      <c r="O123" s="162"/>
      <c r="P123" s="162"/>
      <c r="Q123" s="162"/>
      <c r="R123" s="162"/>
      <c r="S123" s="175">
        <v>2031</v>
      </c>
      <c r="T123" s="136">
        <f>HLOOKUP($S123,'Fixed - Labor'!$A$21:$AE$24,2,FALSE)</f>
        <v>7953665.0691638831</v>
      </c>
      <c r="U123" s="155" t="str">
        <f t="shared" si="42"/>
        <v>Retired</v>
      </c>
      <c r="V123" s="155" t="str">
        <f t="shared" si="30"/>
        <v>Retired</v>
      </c>
      <c r="W123" s="155" t="str">
        <f t="shared" si="31"/>
        <v>Retired</v>
      </c>
      <c r="X123" s="155" t="str">
        <f t="shared" si="32"/>
        <v>Retired</v>
      </c>
      <c r="Y123" s="155" t="str">
        <f t="shared" si="33"/>
        <v>Retired</v>
      </c>
      <c r="Z123" s="155" t="str">
        <f t="shared" si="34"/>
        <v>Retired</v>
      </c>
      <c r="AB123" s="175">
        <v>2031</v>
      </c>
      <c r="AC123" s="171">
        <f>IF(U123="Retired",0,HLOOKUP(U123,'Fixed - Labor'!$C$29:$E$37,'Scenario 7'!$H$24,FALSE)*$T123)</f>
        <v>0</v>
      </c>
      <c r="AD123" s="171">
        <f>IF(V123="Retired",0,HLOOKUP(V123,'Fixed - Labor'!$C$29:$E$37,'Scenario 7'!$H$24,FALSE)*$T123)</f>
        <v>0</v>
      </c>
      <c r="AE123" s="171">
        <f>IF(W123="Retired",0,HLOOKUP(W123,'Fixed - Labor'!$C$29:$E$37,'Scenario 7'!$H$24,FALSE)*$T123)</f>
        <v>0</v>
      </c>
      <c r="AF123" s="171">
        <f>IF(X123="Retired",0,HLOOKUP(X123,'Fixed - Labor'!$C$29:$E$37,'Scenario 7'!$H$24,FALSE)*$T123)</f>
        <v>0</v>
      </c>
      <c r="AG123" s="171">
        <f>IF(Y123="Retired",0,HLOOKUP(Y123,'Fixed - Labor'!$C$29:$E$37,'Scenario 7'!$H$24,FALSE)*$T123)</f>
        <v>0</v>
      </c>
      <c r="AH123" s="171">
        <f>IF(Z123="Retired",0,HLOOKUP(Z123,'Fixed - Labor'!$C$29:$E$37,'Scenario 7'!$H$24,FALSE)*$T123)</f>
        <v>0</v>
      </c>
      <c r="AJ123" s="175">
        <v>2031</v>
      </c>
      <c r="AK123" s="171">
        <f>HLOOKUP($AJ123,'Fixed - Labor'!$A$21:$AE$24,3,FALSE)</f>
        <v>16362033.705412343</v>
      </c>
      <c r="AL123" s="155" t="str">
        <f t="shared" si="43"/>
        <v>Retired</v>
      </c>
      <c r="AM123" s="155" t="str">
        <f t="shared" si="36"/>
        <v>Retired</v>
      </c>
      <c r="AN123" s="155" t="str">
        <f t="shared" si="37"/>
        <v>Retired</v>
      </c>
      <c r="AO123" s="155" t="str">
        <f t="shared" si="38"/>
        <v>Retired</v>
      </c>
      <c r="AP123" s="155" t="str">
        <f t="shared" si="39"/>
        <v>Retired</v>
      </c>
      <c r="AQ123" s="155" t="str">
        <f t="shared" si="40"/>
        <v>Retired</v>
      </c>
      <c r="AS123" s="175">
        <v>2031</v>
      </c>
      <c r="AT123" s="171">
        <f>IF(AL123="Retired",0,HLOOKUP(AL123,'Fixed - Labor'!$C$29:$E$37,'Scenario 7'!$H$24,FALSE)*$AK123)</f>
        <v>0</v>
      </c>
      <c r="AU123" s="171">
        <f>IF(AM123="Retired",0,HLOOKUP(AM123,'Fixed - Labor'!$C$29:$E$37,'Scenario 7'!$H$24,FALSE)*$AK123)</f>
        <v>0</v>
      </c>
      <c r="AV123" s="171">
        <f>IF(AN123="Retired",0,HLOOKUP(AN123,'Fixed - Labor'!$C$29:$E$37,'Scenario 7'!$H$24,FALSE)*$AK123)</f>
        <v>0</v>
      </c>
      <c r="AW123" s="171">
        <f>IF(AO123="Retired",0,HLOOKUP(AO123,'Fixed - Labor'!$C$29:$E$37,'Scenario 7'!$H$24,FALSE)*$AK123)</f>
        <v>0</v>
      </c>
      <c r="AX123" s="171">
        <f>IF(AP123="Retired",0,HLOOKUP(AP123,'Fixed - Labor'!$C$29:$E$37,'Scenario 7'!$H$24,FALSE)*$AK123)</f>
        <v>0</v>
      </c>
      <c r="AY123" s="171">
        <f>IF(AQ123="Retired",0,HLOOKUP(AQ123,'Fixed - Labor'!$C$29:$E$37,'Scenario 7'!$H$24,FALSE)*$AK123)</f>
        <v>0</v>
      </c>
      <c r="BA123" s="202"/>
      <c r="BB123" s="138"/>
      <c r="BC123" s="138"/>
      <c r="BD123" s="138"/>
      <c r="BE123" s="138"/>
      <c r="BF123" s="138"/>
      <c r="BG123" s="138"/>
      <c r="BI123" s="202"/>
      <c r="BJ123" s="138"/>
      <c r="BK123" s="138"/>
      <c r="BL123" s="138"/>
      <c r="BM123" s="138"/>
      <c r="BN123" s="138"/>
      <c r="BO123" s="138"/>
    </row>
    <row r="124" spans="1:67">
      <c r="A124" s="162"/>
      <c r="B124" s="162"/>
      <c r="C124" s="162"/>
      <c r="D124" s="162"/>
      <c r="E124" s="162"/>
      <c r="F124" s="162"/>
      <c r="G124" s="162"/>
      <c r="H124" s="175">
        <v>2032</v>
      </c>
      <c r="I124" s="171">
        <f t="shared" si="41"/>
        <v>0</v>
      </c>
      <c r="J124" s="171">
        <f t="shared" si="29"/>
        <v>0</v>
      </c>
      <c r="K124" s="171">
        <f t="shared" si="29"/>
        <v>0</v>
      </c>
      <c r="L124" s="171">
        <f t="shared" si="29"/>
        <v>0</v>
      </c>
      <c r="M124" s="171">
        <f t="shared" si="29"/>
        <v>0</v>
      </c>
      <c r="N124" s="171">
        <f t="shared" si="29"/>
        <v>0</v>
      </c>
      <c r="O124" s="162"/>
      <c r="P124" s="162"/>
      <c r="Q124" s="162"/>
      <c r="R124" s="162"/>
      <c r="S124" s="175">
        <v>2032</v>
      </c>
      <c r="T124" s="136">
        <f>HLOOKUP($S124,'Fixed - Labor'!$A$21:$AE$24,2,FALSE)</f>
        <v>8112738.3705471605</v>
      </c>
      <c r="U124" s="155" t="str">
        <f t="shared" si="42"/>
        <v>Retired</v>
      </c>
      <c r="V124" s="155" t="str">
        <f t="shared" si="30"/>
        <v>Retired</v>
      </c>
      <c r="W124" s="155" t="str">
        <f t="shared" si="31"/>
        <v>Retired</v>
      </c>
      <c r="X124" s="155" t="str">
        <f t="shared" si="32"/>
        <v>Retired</v>
      </c>
      <c r="Y124" s="155" t="str">
        <f t="shared" si="33"/>
        <v>Retired</v>
      </c>
      <c r="Z124" s="155" t="str">
        <f t="shared" si="34"/>
        <v>Retired</v>
      </c>
      <c r="AB124" s="175">
        <v>2032</v>
      </c>
      <c r="AC124" s="171">
        <f>IF(U124="Retired",0,HLOOKUP(U124,'Fixed - Labor'!$C$29:$E$37,'Scenario 7'!$H$24,FALSE)*$T124)</f>
        <v>0</v>
      </c>
      <c r="AD124" s="171">
        <f>IF(V124="Retired",0,HLOOKUP(V124,'Fixed - Labor'!$C$29:$E$37,'Scenario 7'!$H$24,FALSE)*$T124)</f>
        <v>0</v>
      </c>
      <c r="AE124" s="171">
        <f>IF(W124="Retired",0,HLOOKUP(W124,'Fixed - Labor'!$C$29:$E$37,'Scenario 7'!$H$24,FALSE)*$T124)</f>
        <v>0</v>
      </c>
      <c r="AF124" s="171">
        <f>IF(X124="Retired",0,HLOOKUP(X124,'Fixed - Labor'!$C$29:$E$37,'Scenario 7'!$H$24,FALSE)*$T124)</f>
        <v>0</v>
      </c>
      <c r="AG124" s="171">
        <f>IF(Y124="Retired",0,HLOOKUP(Y124,'Fixed - Labor'!$C$29:$E$37,'Scenario 7'!$H$24,FALSE)*$T124)</f>
        <v>0</v>
      </c>
      <c r="AH124" s="171">
        <f>IF(Z124="Retired",0,HLOOKUP(Z124,'Fixed - Labor'!$C$29:$E$37,'Scenario 7'!$H$24,FALSE)*$T124)</f>
        <v>0</v>
      </c>
      <c r="AJ124" s="175">
        <v>2032</v>
      </c>
      <c r="AK124" s="171">
        <f>HLOOKUP($AJ124,'Fixed - Labor'!$A$21:$AE$24,3,FALSE)</f>
        <v>16689274.379520589</v>
      </c>
      <c r="AL124" s="155" t="str">
        <f t="shared" si="43"/>
        <v>Retired</v>
      </c>
      <c r="AM124" s="155" t="str">
        <f t="shared" si="36"/>
        <v>Retired</v>
      </c>
      <c r="AN124" s="155" t="str">
        <f t="shared" si="37"/>
        <v>Retired</v>
      </c>
      <c r="AO124" s="155" t="str">
        <f t="shared" si="38"/>
        <v>Retired</v>
      </c>
      <c r="AP124" s="155" t="str">
        <f t="shared" si="39"/>
        <v>Retired</v>
      </c>
      <c r="AQ124" s="155" t="str">
        <f t="shared" si="40"/>
        <v>Retired</v>
      </c>
      <c r="AS124" s="175">
        <v>2032</v>
      </c>
      <c r="AT124" s="171">
        <f>IF(AL124="Retired",0,HLOOKUP(AL124,'Fixed - Labor'!$C$29:$E$37,'Scenario 7'!$H$24,FALSE)*$AK124)</f>
        <v>0</v>
      </c>
      <c r="AU124" s="171">
        <f>IF(AM124="Retired",0,HLOOKUP(AM124,'Fixed - Labor'!$C$29:$E$37,'Scenario 7'!$H$24,FALSE)*$AK124)</f>
        <v>0</v>
      </c>
      <c r="AV124" s="171">
        <f>IF(AN124="Retired",0,HLOOKUP(AN124,'Fixed - Labor'!$C$29:$E$37,'Scenario 7'!$H$24,FALSE)*$AK124)</f>
        <v>0</v>
      </c>
      <c r="AW124" s="171">
        <f>IF(AO124="Retired",0,HLOOKUP(AO124,'Fixed - Labor'!$C$29:$E$37,'Scenario 7'!$H$24,FALSE)*$AK124)</f>
        <v>0</v>
      </c>
      <c r="AX124" s="171">
        <f>IF(AP124="Retired",0,HLOOKUP(AP124,'Fixed - Labor'!$C$29:$E$37,'Scenario 7'!$H$24,FALSE)*$AK124)</f>
        <v>0</v>
      </c>
      <c r="AY124" s="171">
        <f>IF(AQ124="Retired",0,HLOOKUP(AQ124,'Fixed - Labor'!$C$29:$E$37,'Scenario 7'!$H$24,FALSE)*$AK124)</f>
        <v>0</v>
      </c>
      <c r="BA124" s="202"/>
      <c r="BB124" s="138"/>
      <c r="BC124" s="138"/>
      <c r="BD124" s="138"/>
      <c r="BE124" s="138"/>
      <c r="BF124" s="138"/>
      <c r="BG124" s="138"/>
      <c r="BI124" s="202"/>
      <c r="BJ124" s="138"/>
      <c r="BK124" s="138"/>
      <c r="BL124" s="138"/>
      <c r="BM124" s="138"/>
      <c r="BN124" s="138"/>
      <c r="BO124" s="138"/>
    </row>
    <row r="125" spans="1:67">
      <c r="A125" s="162"/>
      <c r="B125" s="162"/>
      <c r="C125" s="162"/>
      <c r="D125" s="162"/>
      <c r="E125" s="162"/>
      <c r="F125" s="162"/>
      <c r="G125" s="162"/>
      <c r="H125" s="175">
        <v>2033</v>
      </c>
      <c r="I125" s="171">
        <f t="shared" si="41"/>
        <v>0</v>
      </c>
      <c r="J125" s="171">
        <f t="shared" si="29"/>
        <v>0</v>
      </c>
      <c r="K125" s="171">
        <f t="shared" si="29"/>
        <v>0</v>
      </c>
      <c r="L125" s="171">
        <f t="shared" si="29"/>
        <v>0</v>
      </c>
      <c r="M125" s="171">
        <f t="shared" si="29"/>
        <v>0</v>
      </c>
      <c r="N125" s="171">
        <f t="shared" si="29"/>
        <v>0</v>
      </c>
      <c r="O125" s="162"/>
      <c r="P125" s="162"/>
      <c r="Q125" s="162"/>
      <c r="R125" s="162"/>
      <c r="S125" s="175">
        <v>2033</v>
      </c>
      <c r="T125" s="136">
        <f>HLOOKUP($S125,'Fixed - Labor'!$A$21:$AE$24,2,FALSE)</f>
        <v>8274993.1379581038</v>
      </c>
      <c r="U125" s="155" t="str">
        <f t="shared" si="42"/>
        <v>Retired</v>
      </c>
      <c r="V125" s="155" t="str">
        <f t="shared" si="30"/>
        <v>Retired</v>
      </c>
      <c r="W125" s="155" t="str">
        <f t="shared" si="31"/>
        <v>Retired</v>
      </c>
      <c r="X125" s="155" t="str">
        <f t="shared" si="32"/>
        <v>Retired</v>
      </c>
      <c r="Y125" s="155" t="str">
        <f t="shared" si="33"/>
        <v>Retired</v>
      </c>
      <c r="Z125" s="155" t="str">
        <f t="shared" si="34"/>
        <v>Retired</v>
      </c>
      <c r="AB125" s="175">
        <v>2033</v>
      </c>
      <c r="AC125" s="171">
        <f>IF(U125="Retired",0,HLOOKUP(U125,'Fixed - Labor'!$C$29:$E$37,'Scenario 7'!$H$24,FALSE)*$T125)</f>
        <v>0</v>
      </c>
      <c r="AD125" s="171">
        <f>IF(V125="Retired",0,HLOOKUP(V125,'Fixed - Labor'!$C$29:$E$37,'Scenario 7'!$H$24,FALSE)*$T125)</f>
        <v>0</v>
      </c>
      <c r="AE125" s="171">
        <f>IF(W125="Retired",0,HLOOKUP(W125,'Fixed - Labor'!$C$29:$E$37,'Scenario 7'!$H$24,FALSE)*$T125)</f>
        <v>0</v>
      </c>
      <c r="AF125" s="171">
        <f>IF(X125="Retired",0,HLOOKUP(X125,'Fixed - Labor'!$C$29:$E$37,'Scenario 7'!$H$24,FALSE)*$T125)</f>
        <v>0</v>
      </c>
      <c r="AG125" s="171">
        <f>IF(Y125="Retired",0,HLOOKUP(Y125,'Fixed - Labor'!$C$29:$E$37,'Scenario 7'!$H$24,FALSE)*$T125)</f>
        <v>0</v>
      </c>
      <c r="AH125" s="171">
        <f>IF(Z125="Retired",0,HLOOKUP(Z125,'Fixed - Labor'!$C$29:$E$37,'Scenario 7'!$H$24,FALSE)*$T125)</f>
        <v>0</v>
      </c>
      <c r="AJ125" s="175">
        <v>2033</v>
      </c>
      <c r="AK125" s="171">
        <f>HLOOKUP($AJ125,'Fixed - Labor'!$A$21:$AE$24,3,FALSE)</f>
        <v>17023059.867111001</v>
      </c>
      <c r="AL125" s="155" t="str">
        <f t="shared" si="43"/>
        <v>Retired</v>
      </c>
      <c r="AM125" s="155" t="str">
        <f t="shared" si="36"/>
        <v>Retired</v>
      </c>
      <c r="AN125" s="155" t="str">
        <f t="shared" si="37"/>
        <v>Retired</v>
      </c>
      <c r="AO125" s="155" t="str">
        <f t="shared" si="38"/>
        <v>Retired</v>
      </c>
      <c r="AP125" s="155" t="str">
        <f t="shared" si="39"/>
        <v>Retired</v>
      </c>
      <c r="AQ125" s="155" t="str">
        <f t="shared" si="40"/>
        <v>Retired</v>
      </c>
      <c r="AS125" s="175">
        <v>2033</v>
      </c>
      <c r="AT125" s="171">
        <f>IF(AL125="Retired",0,HLOOKUP(AL125,'Fixed - Labor'!$C$29:$E$37,'Scenario 7'!$H$24,FALSE)*$AK125)</f>
        <v>0</v>
      </c>
      <c r="AU125" s="171">
        <f>IF(AM125="Retired",0,HLOOKUP(AM125,'Fixed - Labor'!$C$29:$E$37,'Scenario 7'!$H$24,FALSE)*$AK125)</f>
        <v>0</v>
      </c>
      <c r="AV125" s="171">
        <f>IF(AN125="Retired",0,HLOOKUP(AN125,'Fixed - Labor'!$C$29:$E$37,'Scenario 7'!$H$24,FALSE)*$AK125)</f>
        <v>0</v>
      </c>
      <c r="AW125" s="171">
        <f>IF(AO125="Retired",0,HLOOKUP(AO125,'Fixed - Labor'!$C$29:$E$37,'Scenario 7'!$H$24,FALSE)*$AK125)</f>
        <v>0</v>
      </c>
      <c r="AX125" s="171">
        <f>IF(AP125="Retired",0,HLOOKUP(AP125,'Fixed - Labor'!$C$29:$E$37,'Scenario 7'!$H$24,FALSE)*$AK125)</f>
        <v>0</v>
      </c>
      <c r="AY125" s="171">
        <f>IF(AQ125="Retired",0,HLOOKUP(AQ125,'Fixed - Labor'!$C$29:$E$37,'Scenario 7'!$H$24,FALSE)*$AK125)</f>
        <v>0</v>
      </c>
      <c r="BA125" s="202"/>
      <c r="BB125" s="138"/>
      <c r="BC125" s="138"/>
      <c r="BD125" s="138"/>
      <c r="BE125" s="138"/>
      <c r="BF125" s="138"/>
      <c r="BG125" s="138"/>
      <c r="BI125" s="202"/>
      <c r="BJ125" s="138"/>
      <c r="BK125" s="138"/>
      <c r="BL125" s="138"/>
      <c r="BM125" s="138"/>
      <c r="BN125" s="138"/>
      <c r="BO125" s="138"/>
    </row>
    <row r="126" spans="1:67">
      <c r="A126" s="162"/>
      <c r="B126" s="162"/>
      <c r="C126" s="162"/>
      <c r="D126" s="162"/>
      <c r="E126" s="162"/>
      <c r="F126" s="162"/>
      <c r="G126" s="162"/>
      <c r="H126" s="175">
        <v>2034</v>
      </c>
      <c r="I126" s="171">
        <f t="shared" si="41"/>
        <v>0</v>
      </c>
      <c r="J126" s="171">
        <f t="shared" si="29"/>
        <v>0</v>
      </c>
      <c r="K126" s="171">
        <f t="shared" si="29"/>
        <v>0</v>
      </c>
      <c r="L126" s="171">
        <f t="shared" si="29"/>
        <v>0</v>
      </c>
      <c r="M126" s="171">
        <f t="shared" si="29"/>
        <v>0</v>
      </c>
      <c r="N126" s="171">
        <f t="shared" si="29"/>
        <v>0</v>
      </c>
      <c r="O126" s="162"/>
      <c r="P126" s="162"/>
      <c r="Q126" s="162"/>
      <c r="R126" s="162"/>
      <c r="S126" s="175">
        <v>2034</v>
      </c>
      <c r="T126" s="136">
        <f>HLOOKUP($S126,'Fixed - Labor'!$A$21:$AE$24,2,FALSE)</f>
        <v>8440493.0007172655</v>
      </c>
      <c r="U126" s="155" t="str">
        <f t="shared" si="42"/>
        <v>Retired</v>
      </c>
      <c r="V126" s="155" t="str">
        <f t="shared" si="30"/>
        <v>Retired</v>
      </c>
      <c r="W126" s="155" t="str">
        <f t="shared" si="31"/>
        <v>Retired</v>
      </c>
      <c r="X126" s="155" t="str">
        <f t="shared" si="32"/>
        <v>Retired</v>
      </c>
      <c r="Y126" s="155" t="str">
        <f t="shared" si="33"/>
        <v>Retired</v>
      </c>
      <c r="Z126" s="155" t="str">
        <f t="shared" si="34"/>
        <v>Retired</v>
      </c>
      <c r="AB126" s="175">
        <v>2034</v>
      </c>
      <c r="AC126" s="171">
        <f>IF(U126="Retired",0,HLOOKUP(U126,'Fixed - Labor'!$C$29:$E$37,'Scenario 7'!$H$24,FALSE)*$T126)</f>
        <v>0</v>
      </c>
      <c r="AD126" s="171">
        <f>IF(V126="Retired",0,HLOOKUP(V126,'Fixed - Labor'!$C$29:$E$37,'Scenario 7'!$H$24,FALSE)*$T126)</f>
        <v>0</v>
      </c>
      <c r="AE126" s="171">
        <f>IF(W126="Retired",0,HLOOKUP(W126,'Fixed - Labor'!$C$29:$E$37,'Scenario 7'!$H$24,FALSE)*$T126)</f>
        <v>0</v>
      </c>
      <c r="AF126" s="171">
        <f>IF(X126="Retired",0,HLOOKUP(X126,'Fixed - Labor'!$C$29:$E$37,'Scenario 7'!$H$24,FALSE)*$T126)</f>
        <v>0</v>
      </c>
      <c r="AG126" s="171">
        <f>IF(Y126="Retired",0,HLOOKUP(Y126,'Fixed - Labor'!$C$29:$E$37,'Scenario 7'!$H$24,FALSE)*$T126)</f>
        <v>0</v>
      </c>
      <c r="AH126" s="171">
        <f>IF(Z126="Retired",0,HLOOKUP(Z126,'Fixed - Labor'!$C$29:$E$37,'Scenario 7'!$H$24,FALSE)*$T126)</f>
        <v>0</v>
      </c>
      <c r="AJ126" s="175">
        <v>2034</v>
      </c>
      <c r="AK126" s="171">
        <f>HLOOKUP($AJ126,'Fixed - Labor'!$A$21:$AE$24,3,FALSE)</f>
        <v>17363521.064453222</v>
      </c>
      <c r="AL126" s="155" t="str">
        <f t="shared" si="43"/>
        <v>Retired</v>
      </c>
      <c r="AM126" s="155" t="str">
        <f t="shared" si="36"/>
        <v>Retired</v>
      </c>
      <c r="AN126" s="155" t="str">
        <f t="shared" si="37"/>
        <v>Retired</v>
      </c>
      <c r="AO126" s="155" t="str">
        <f t="shared" si="38"/>
        <v>Retired</v>
      </c>
      <c r="AP126" s="155" t="str">
        <f t="shared" si="39"/>
        <v>Retired</v>
      </c>
      <c r="AQ126" s="155" t="str">
        <f t="shared" si="40"/>
        <v>Retired</v>
      </c>
      <c r="AS126" s="175">
        <v>2034</v>
      </c>
      <c r="AT126" s="171">
        <f>IF(AL126="Retired",0,HLOOKUP(AL126,'Fixed - Labor'!$C$29:$E$37,'Scenario 7'!$H$24,FALSE)*$AK126)</f>
        <v>0</v>
      </c>
      <c r="AU126" s="171">
        <f>IF(AM126="Retired",0,HLOOKUP(AM126,'Fixed - Labor'!$C$29:$E$37,'Scenario 7'!$H$24,FALSE)*$AK126)</f>
        <v>0</v>
      </c>
      <c r="AV126" s="171">
        <f>IF(AN126="Retired",0,HLOOKUP(AN126,'Fixed - Labor'!$C$29:$E$37,'Scenario 7'!$H$24,FALSE)*$AK126)</f>
        <v>0</v>
      </c>
      <c r="AW126" s="171">
        <f>IF(AO126="Retired",0,HLOOKUP(AO126,'Fixed - Labor'!$C$29:$E$37,'Scenario 7'!$H$24,FALSE)*$AK126)</f>
        <v>0</v>
      </c>
      <c r="AX126" s="171">
        <f>IF(AP126="Retired",0,HLOOKUP(AP126,'Fixed - Labor'!$C$29:$E$37,'Scenario 7'!$H$24,FALSE)*$AK126)</f>
        <v>0</v>
      </c>
      <c r="AY126" s="171">
        <f>IF(AQ126="Retired",0,HLOOKUP(AQ126,'Fixed - Labor'!$C$29:$E$37,'Scenario 7'!$H$24,FALSE)*$AK126)</f>
        <v>0</v>
      </c>
      <c r="BA126" s="202"/>
      <c r="BB126" s="138"/>
      <c r="BC126" s="138"/>
      <c r="BD126" s="138"/>
      <c r="BE126" s="138"/>
      <c r="BF126" s="138"/>
      <c r="BG126" s="138"/>
      <c r="BI126" s="202"/>
      <c r="BJ126" s="138"/>
      <c r="BK126" s="138"/>
      <c r="BL126" s="138"/>
      <c r="BM126" s="138"/>
      <c r="BN126" s="138"/>
      <c r="BO126" s="138"/>
    </row>
    <row r="127" spans="1:67">
      <c r="A127" s="162"/>
      <c r="B127" s="162"/>
      <c r="C127" s="162"/>
      <c r="D127" s="162"/>
      <c r="E127" s="162"/>
      <c r="F127" s="162"/>
      <c r="G127" s="162"/>
      <c r="H127" s="175">
        <v>2035</v>
      </c>
      <c r="I127" s="171">
        <f t="shared" si="41"/>
        <v>0</v>
      </c>
      <c r="J127" s="171">
        <f t="shared" si="29"/>
        <v>0</v>
      </c>
      <c r="K127" s="171">
        <f t="shared" si="29"/>
        <v>0</v>
      </c>
      <c r="L127" s="171">
        <f t="shared" si="29"/>
        <v>0</v>
      </c>
      <c r="M127" s="171">
        <f t="shared" si="29"/>
        <v>0</v>
      </c>
      <c r="N127" s="171">
        <f t="shared" si="29"/>
        <v>0</v>
      </c>
      <c r="O127" s="162"/>
      <c r="P127" s="162"/>
      <c r="Q127" s="162"/>
      <c r="R127" s="162"/>
      <c r="S127" s="175">
        <v>2035</v>
      </c>
      <c r="T127" s="136">
        <f>HLOOKUP($S127,'Fixed - Labor'!$A$21:$AE$24,2,FALSE)</f>
        <v>8609302.860731611</v>
      </c>
      <c r="U127" s="155" t="str">
        <f t="shared" si="42"/>
        <v>Retired</v>
      </c>
      <c r="V127" s="155" t="str">
        <f t="shared" si="30"/>
        <v>Retired</v>
      </c>
      <c r="W127" s="155" t="str">
        <f t="shared" si="31"/>
        <v>Retired</v>
      </c>
      <c r="X127" s="155" t="str">
        <f t="shared" si="32"/>
        <v>Retired</v>
      </c>
      <c r="Y127" s="155" t="str">
        <f t="shared" si="33"/>
        <v>Retired</v>
      </c>
      <c r="Z127" s="155" t="str">
        <f t="shared" si="34"/>
        <v>Retired</v>
      </c>
      <c r="AB127" s="175">
        <v>2035</v>
      </c>
      <c r="AC127" s="171">
        <f>IF(U127="Retired",0,HLOOKUP(U127,'Fixed - Labor'!$C$29:$E$37,'Scenario 7'!$H$24,FALSE)*$T127)</f>
        <v>0</v>
      </c>
      <c r="AD127" s="171">
        <f>IF(V127="Retired",0,HLOOKUP(V127,'Fixed - Labor'!$C$29:$E$37,'Scenario 7'!$H$24,FALSE)*$T127)</f>
        <v>0</v>
      </c>
      <c r="AE127" s="171">
        <f>IF(W127="Retired",0,HLOOKUP(W127,'Fixed - Labor'!$C$29:$E$37,'Scenario 7'!$H$24,FALSE)*$T127)</f>
        <v>0</v>
      </c>
      <c r="AF127" s="171">
        <f>IF(X127="Retired",0,HLOOKUP(X127,'Fixed - Labor'!$C$29:$E$37,'Scenario 7'!$H$24,FALSE)*$T127)</f>
        <v>0</v>
      </c>
      <c r="AG127" s="171">
        <f>IF(Y127="Retired",0,HLOOKUP(Y127,'Fixed - Labor'!$C$29:$E$37,'Scenario 7'!$H$24,FALSE)*$T127)</f>
        <v>0</v>
      </c>
      <c r="AH127" s="171">
        <f>IF(Z127="Retired",0,HLOOKUP(Z127,'Fixed - Labor'!$C$29:$E$37,'Scenario 7'!$H$24,FALSE)*$T127)</f>
        <v>0</v>
      </c>
      <c r="AJ127" s="175">
        <v>2035</v>
      </c>
      <c r="AK127" s="171">
        <f>HLOOKUP($AJ127,'Fixed - Labor'!$A$21:$AE$24,3,FALSE)</f>
        <v>17710791.485742286</v>
      </c>
      <c r="AL127" s="155" t="str">
        <f t="shared" si="43"/>
        <v>Retired</v>
      </c>
      <c r="AM127" s="155" t="str">
        <f t="shared" si="36"/>
        <v>Retired</v>
      </c>
      <c r="AN127" s="155" t="str">
        <f t="shared" si="37"/>
        <v>Retired</v>
      </c>
      <c r="AO127" s="155" t="str">
        <f t="shared" si="38"/>
        <v>Retired</v>
      </c>
      <c r="AP127" s="155" t="str">
        <f t="shared" si="39"/>
        <v>Retired</v>
      </c>
      <c r="AQ127" s="155" t="str">
        <f t="shared" si="40"/>
        <v>Retired</v>
      </c>
      <c r="AS127" s="175">
        <v>2035</v>
      </c>
      <c r="AT127" s="171">
        <f>IF(AL127="Retired",0,HLOOKUP(AL127,'Fixed - Labor'!$C$29:$E$37,'Scenario 7'!$H$24,FALSE)*$AK127)</f>
        <v>0</v>
      </c>
      <c r="AU127" s="171">
        <f>IF(AM127="Retired",0,HLOOKUP(AM127,'Fixed - Labor'!$C$29:$E$37,'Scenario 7'!$H$24,FALSE)*$AK127)</f>
        <v>0</v>
      </c>
      <c r="AV127" s="171">
        <f>IF(AN127="Retired",0,HLOOKUP(AN127,'Fixed - Labor'!$C$29:$E$37,'Scenario 7'!$H$24,FALSE)*$AK127)</f>
        <v>0</v>
      </c>
      <c r="AW127" s="171">
        <f>IF(AO127="Retired",0,HLOOKUP(AO127,'Fixed - Labor'!$C$29:$E$37,'Scenario 7'!$H$24,FALSE)*$AK127)</f>
        <v>0</v>
      </c>
      <c r="AX127" s="171">
        <f>IF(AP127="Retired",0,HLOOKUP(AP127,'Fixed - Labor'!$C$29:$E$37,'Scenario 7'!$H$24,FALSE)*$AK127)</f>
        <v>0</v>
      </c>
      <c r="AY127" s="171">
        <f>IF(AQ127="Retired",0,HLOOKUP(AQ127,'Fixed - Labor'!$C$29:$E$37,'Scenario 7'!$H$24,FALSE)*$AK127)</f>
        <v>0</v>
      </c>
      <c r="BA127" s="202"/>
      <c r="BB127" s="138"/>
      <c r="BC127" s="138"/>
      <c r="BD127" s="138"/>
      <c r="BE127" s="138"/>
      <c r="BF127" s="138"/>
      <c r="BG127" s="138"/>
      <c r="BI127" s="202"/>
      <c r="BJ127" s="138"/>
      <c r="BK127" s="138"/>
      <c r="BL127" s="138"/>
      <c r="BM127" s="138"/>
      <c r="BN127" s="138"/>
      <c r="BO127" s="138"/>
    </row>
    <row r="128" spans="1:67">
      <c r="A128" s="162"/>
      <c r="B128" s="162"/>
      <c r="C128" s="162"/>
      <c r="D128" s="162"/>
      <c r="E128" s="162"/>
      <c r="F128" s="162"/>
      <c r="G128" s="162"/>
      <c r="H128" s="175">
        <v>2036</v>
      </c>
      <c r="I128" s="171">
        <f t="shared" si="41"/>
        <v>0</v>
      </c>
      <c r="J128" s="171">
        <f t="shared" si="29"/>
        <v>0</v>
      </c>
      <c r="K128" s="171">
        <f t="shared" si="29"/>
        <v>0</v>
      </c>
      <c r="L128" s="171">
        <f t="shared" si="29"/>
        <v>0</v>
      </c>
      <c r="M128" s="171">
        <f t="shared" si="29"/>
        <v>0</v>
      </c>
      <c r="N128" s="171">
        <f t="shared" si="29"/>
        <v>0</v>
      </c>
      <c r="O128" s="162"/>
      <c r="P128" s="162"/>
      <c r="Q128" s="162"/>
      <c r="R128" s="162"/>
      <c r="S128" s="175">
        <v>2036</v>
      </c>
      <c r="T128" s="136">
        <f>HLOOKUP($S128,'Fixed - Labor'!$A$21:$AE$24,2,FALSE)</f>
        <v>8781488.9179462418</v>
      </c>
      <c r="U128" s="155" t="str">
        <f t="shared" si="42"/>
        <v>Retired</v>
      </c>
      <c r="V128" s="155" t="str">
        <f t="shared" si="30"/>
        <v>Retired</v>
      </c>
      <c r="W128" s="155" t="str">
        <f t="shared" si="31"/>
        <v>Retired</v>
      </c>
      <c r="X128" s="155" t="str">
        <f t="shared" si="32"/>
        <v>Retired</v>
      </c>
      <c r="Y128" s="155" t="str">
        <f t="shared" si="33"/>
        <v>Retired</v>
      </c>
      <c r="Z128" s="155" t="str">
        <f t="shared" si="34"/>
        <v>Retired</v>
      </c>
      <c r="AB128" s="175">
        <v>2036</v>
      </c>
      <c r="AC128" s="171">
        <f>IF(U128="Retired",0,HLOOKUP(U128,'Fixed - Labor'!$C$29:$E$37,'Scenario 7'!$H$24,FALSE)*$T128)</f>
        <v>0</v>
      </c>
      <c r="AD128" s="171">
        <f>IF(V128="Retired",0,HLOOKUP(V128,'Fixed - Labor'!$C$29:$E$37,'Scenario 7'!$H$24,FALSE)*$T128)</f>
        <v>0</v>
      </c>
      <c r="AE128" s="171">
        <f>IF(W128="Retired",0,HLOOKUP(W128,'Fixed - Labor'!$C$29:$E$37,'Scenario 7'!$H$24,FALSE)*$T128)</f>
        <v>0</v>
      </c>
      <c r="AF128" s="171">
        <f>IF(X128="Retired",0,HLOOKUP(X128,'Fixed - Labor'!$C$29:$E$37,'Scenario 7'!$H$24,FALSE)*$T128)</f>
        <v>0</v>
      </c>
      <c r="AG128" s="171">
        <f>IF(Y128="Retired",0,HLOOKUP(Y128,'Fixed - Labor'!$C$29:$E$37,'Scenario 7'!$H$24,FALSE)*$T128)</f>
        <v>0</v>
      </c>
      <c r="AH128" s="171">
        <f>IF(Z128="Retired",0,HLOOKUP(Z128,'Fixed - Labor'!$C$29:$E$37,'Scenario 7'!$H$24,FALSE)*$T128)</f>
        <v>0</v>
      </c>
      <c r="AJ128" s="175">
        <v>2036</v>
      </c>
      <c r="AK128" s="171">
        <f>HLOOKUP($AJ128,'Fixed - Labor'!$A$21:$AE$24,3,FALSE)</f>
        <v>18065007.315457128</v>
      </c>
      <c r="AL128" s="155" t="str">
        <f t="shared" si="43"/>
        <v>Retired</v>
      </c>
      <c r="AM128" s="155" t="str">
        <f t="shared" si="36"/>
        <v>Retired</v>
      </c>
      <c r="AN128" s="155" t="str">
        <f t="shared" si="37"/>
        <v>Retired</v>
      </c>
      <c r="AO128" s="155" t="str">
        <f t="shared" si="38"/>
        <v>Retired</v>
      </c>
      <c r="AP128" s="155" t="str">
        <f t="shared" si="39"/>
        <v>Retired</v>
      </c>
      <c r="AQ128" s="155" t="str">
        <f t="shared" si="40"/>
        <v>Retired</v>
      </c>
      <c r="AS128" s="175">
        <v>2036</v>
      </c>
      <c r="AT128" s="171">
        <f>IF(AL128="Retired",0,HLOOKUP(AL128,'Fixed - Labor'!$C$29:$E$37,'Scenario 7'!$H$24,FALSE)*$AK128)</f>
        <v>0</v>
      </c>
      <c r="AU128" s="171">
        <f>IF(AM128="Retired",0,HLOOKUP(AM128,'Fixed - Labor'!$C$29:$E$37,'Scenario 7'!$H$24,FALSE)*$AK128)</f>
        <v>0</v>
      </c>
      <c r="AV128" s="171">
        <f>IF(AN128="Retired",0,HLOOKUP(AN128,'Fixed - Labor'!$C$29:$E$37,'Scenario 7'!$H$24,FALSE)*$AK128)</f>
        <v>0</v>
      </c>
      <c r="AW128" s="171">
        <f>IF(AO128="Retired",0,HLOOKUP(AO128,'Fixed - Labor'!$C$29:$E$37,'Scenario 7'!$H$24,FALSE)*$AK128)</f>
        <v>0</v>
      </c>
      <c r="AX128" s="171">
        <f>IF(AP128="Retired",0,HLOOKUP(AP128,'Fixed - Labor'!$C$29:$E$37,'Scenario 7'!$H$24,FALSE)*$AK128)</f>
        <v>0</v>
      </c>
      <c r="AY128" s="171">
        <f>IF(AQ128="Retired",0,HLOOKUP(AQ128,'Fixed - Labor'!$C$29:$E$37,'Scenario 7'!$H$24,FALSE)*$AK128)</f>
        <v>0</v>
      </c>
      <c r="BA128" s="202"/>
      <c r="BB128" s="138"/>
      <c r="BC128" s="138"/>
      <c r="BD128" s="138"/>
      <c r="BE128" s="138"/>
      <c r="BF128" s="138"/>
      <c r="BG128" s="138"/>
      <c r="BI128" s="202"/>
      <c r="BJ128" s="138"/>
      <c r="BK128" s="138"/>
      <c r="BL128" s="138"/>
      <c r="BM128" s="138"/>
      <c r="BN128" s="138"/>
      <c r="BO128" s="138"/>
    </row>
    <row r="129" spans="1:67">
      <c r="A129" s="162"/>
      <c r="B129" s="162"/>
      <c r="C129" s="162"/>
      <c r="D129" s="162"/>
      <c r="E129" s="162"/>
      <c r="F129" s="162"/>
      <c r="G129" s="162"/>
      <c r="H129" s="175">
        <v>2037</v>
      </c>
      <c r="I129" s="171">
        <f t="shared" si="41"/>
        <v>0</v>
      </c>
      <c r="J129" s="171">
        <f t="shared" si="29"/>
        <v>0</v>
      </c>
      <c r="K129" s="171">
        <f t="shared" si="29"/>
        <v>0</v>
      </c>
      <c r="L129" s="171">
        <f t="shared" si="29"/>
        <v>0</v>
      </c>
      <c r="M129" s="171">
        <f t="shared" si="29"/>
        <v>0</v>
      </c>
      <c r="N129" s="171">
        <f t="shared" si="29"/>
        <v>0</v>
      </c>
      <c r="O129" s="162"/>
      <c r="P129" s="162"/>
      <c r="Q129" s="162"/>
      <c r="R129" s="162"/>
      <c r="S129" s="175">
        <v>2037</v>
      </c>
      <c r="T129" s="136">
        <f>HLOOKUP($S129,'Fixed - Labor'!$A$21:$AE$24,2,FALSE)</f>
        <v>8957118.6963051688</v>
      </c>
      <c r="U129" s="155" t="str">
        <f t="shared" si="42"/>
        <v>Retired</v>
      </c>
      <c r="V129" s="155" t="str">
        <f t="shared" si="30"/>
        <v>Retired</v>
      </c>
      <c r="W129" s="155" t="str">
        <f t="shared" si="31"/>
        <v>Retired</v>
      </c>
      <c r="X129" s="155" t="str">
        <f t="shared" si="32"/>
        <v>Retired</v>
      </c>
      <c r="Y129" s="155" t="str">
        <f t="shared" si="33"/>
        <v>Retired</v>
      </c>
      <c r="Z129" s="155" t="str">
        <f t="shared" si="34"/>
        <v>Retired</v>
      </c>
      <c r="AB129" s="175">
        <v>2037</v>
      </c>
      <c r="AC129" s="171">
        <f>IF(U129="Retired",0,HLOOKUP(U129,'Fixed - Labor'!$C$29:$E$37,'Scenario 7'!$H$24,FALSE)*$T129)</f>
        <v>0</v>
      </c>
      <c r="AD129" s="171">
        <f>IF(V129="Retired",0,HLOOKUP(V129,'Fixed - Labor'!$C$29:$E$37,'Scenario 7'!$H$24,FALSE)*$T129)</f>
        <v>0</v>
      </c>
      <c r="AE129" s="171">
        <f>IF(W129="Retired",0,HLOOKUP(W129,'Fixed - Labor'!$C$29:$E$37,'Scenario 7'!$H$24,FALSE)*$T129)</f>
        <v>0</v>
      </c>
      <c r="AF129" s="171">
        <f>IF(X129="Retired",0,HLOOKUP(X129,'Fixed - Labor'!$C$29:$E$37,'Scenario 7'!$H$24,FALSE)*$T129)</f>
        <v>0</v>
      </c>
      <c r="AG129" s="171">
        <f>IF(Y129="Retired",0,HLOOKUP(Y129,'Fixed - Labor'!$C$29:$E$37,'Scenario 7'!$H$24,FALSE)*$T129)</f>
        <v>0</v>
      </c>
      <c r="AH129" s="171">
        <f>IF(Z129="Retired",0,HLOOKUP(Z129,'Fixed - Labor'!$C$29:$E$37,'Scenario 7'!$H$24,FALSE)*$T129)</f>
        <v>0</v>
      </c>
      <c r="AJ129" s="175">
        <v>2037</v>
      </c>
      <c r="AK129" s="171">
        <f>HLOOKUP($AJ129,'Fixed - Labor'!$A$21:$AE$24,3,FALSE)</f>
        <v>18426307.461766273</v>
      </c>
      <c r="AL129" s="155" t="str">
        <f t="shared" si="43"/>
        <v>Retired</v>
      </c>
      <c r="AM129" s="155" t="str">
        <f t="shared" si="36"/>
        <v>Retired</v>
      </c>
      <c r="AN129" s="155" t="str">
        <f t="shared" si="37"/>
        <v>Retired</v>
      </c>
      <c r="AO129" s="155" t="str">
        <f t="shared" si="38"/>
        <v>Retired</v>
      </c>
      <c r="AP129" s="155" t="str">
        <f t="shared" si="39"/>
        <v>Retired</v>
      </c>
      <c r="AQ129" s="155" t="str">
        <f t="shared" si="40"/>
        <v>Retired</v>
      </c>
      <c r="AS129" s="175">
        <v>2037</v>
      </c>
      <c r="AT129" s="171">
        <f>IF(AL129="Retired",0,HLOOKUP(AL129,'Fixed - Labor'!$C$29:$E$37,'Scenario 7'!$H$24,FALSE)*$AK129)</f>
        <v>0</v>
      </c>
      <c r="AU129" s="171">
        <f>IF(AM129="Retired",0,HLOOKUP(AM129,'Fixed - Labor'!$C$29:$E$37,'Scenario 7'!$H$24,FALSE)*$AK129)</f>
        <v>0</v>
      </c>
      <c r="AV129" s="171">
        <f>IF(AN129="Retired",0,HLOOKUP(AN129,'Fixed - Labor'!$C$29:$E$37,'Scenario 7'!$H$24,FALSE)*$AK129)</f>
        <v>0</v>
      </c>
      <c r="AW129" s="171">
        <f>IF(AO129="Retired",0,HLOOKUP(AO129,'Fixed - Labor'!$C$29:$E$37,'Scenario 7'!$H$24,FALSE)*$AK129)</f>
        <v>0</v>
      </c>
      <c r="AX129" s="171">
        <f>IF(AP129="Retired",0,HLOOKUP(AP129,'Fixed - Labor'!$C$29:$E$37,'Scenario 7'!$H$24,FALSE)*$AK129)</f>
        <v>0</v>
      </c>
      <c r="AY129" s="171">
        <f>IF(AQ129="Retired",0,HLOOKUP(AQ129,'Fixed - Labor'!$C$29:$E$37,'Scenario 7'!$H$24,FALSE)*$AK129)</f>
        <v>0</v>
      </c>
      <c r="BA129" s="202"/>
      <c r="BB129" s="138"/>
      <c r="BC129" s="138"/>
      <c r="BD129" s="138"/>
      <c r="BE129" s="138"/>
      <c r="BF129" s="138"/>
      <c r="BG129" s="138"/>
      <c r="BI129" s="202"/>
      <c r="BJ129" s="138"/>
      <c r="BK129" s="138"/>
      <c r="BL129" s="138"/>
      <c r="BM129" s="138"/>
      <c r="BN129" s="138"/>
      <c r="BO129" s="138"/>
    </row>
    <row r="130" spans="1:67">
      <c r="A130" s="162"/>
      <c r="B130" s="162"/>
      <c r="C130" s="162"/>
      <c r="D130" s="162"/>
      <c r="E130" s="162"/>
      <c r="F130" s="162"/>
      <c r="G130" s="162"/>
      <c r="H130" s="175">
        <v>2038</v>
      </c>
      <c r="I130" s="171">
        <f t="shared" si="41"/>
        <v>0</v>
      </c>
      <c r="J130" s="171">
        <f t="shared" si="29"/>
        <v>0</v>
      </c>
      <c r="K130" s="171">
        <f t="shared" si="29"/>
        <v>0</v>
      </c>
      <c r="L130" s="171">
        <f t="shared" si="29"/>
        <v>0</v>
      </c>
      <c r="M130" s="171">
        <f t="shared" si="29"/>
        <v>0</v>
      </c>
      <c r="N130" s="171">
        <f t="shared" si="29"/>
        <v>0</v>
      </c>
      <c r="O130" s="162"/>
      <c r="P130" s="162"/>
      <c r="Q130" s="162"/>
      <c r="R130" s="162"/>
      <c r="S130" s="175">
        <v>2038</v>
      </c>
      <c r="T130" s="136">
        <f>HLOOKUP($S130,'Fixed - Labor'!$A$21:$AE$24,2,FALSE)</f>
        <v>9136261.0702312719</v>
      </c>
      <c r="U130" s="155" t="str">
        <f t="shared" si="42"/>
        <v>Retired</v>
      </c>
      <c r="V130" s="155" t="str">
        <f t="shared" si="30"/>
        <v>Retired</v>
      </c>
      <c r="W130" s="155" t="str">
        <f t="shared" si="31"/>
        <v>Retired</v>
      </c>
      <c r="X130" s="155" t="str">
        <f t="shared" si="32"/>
        <v>Retired</v>
      </c>
      <c r="Y130" s="155" t="str">
        <f t="shared" si="33"/>
        <v>Retired</v>
      </c>
      <c r="Z130" s="155" t="str">
        <f t="shared" si="34"/>
        <v>Retired</v>
      </c>
      <c r="AB130" s="175">
        <v>2038</v>
      </c>
      <c r="AC130" s="171">
        <f>IF(U130="Retired",0,HLOOKUP(U130,'Fixed - Labor'!$C$29:$E$37,'Scenario 7'!$H$24,FALSE)*$T130)</f>
        <v>0</v>
      </c>
      <c r="AD130" s="171">
        <f>IF(V130="Retired",0,HLOOKUP(V130,'Fixed - Labor'!$C$29:$E$37,'Scenario 7'!$H$24,FALSE)*$T130)</f>
        <v>0</v>
      </c>
      <c r="AE130" s="171">
        <f>IF(W130="Retired",0,HLOOKUP(W130,'Fixed - Labor'!$C$29:$E$37,'Scenario 7'!$H$24,FALSE)*$T130)</f>
        <v>0</v>
      </c>
      <c r="AF130" s="171">
        <f>IF(X130="Retired",0,HLOOKUP(X130,'Fixed - Labor'!$C$29:$E$37,'Scenario 7'!$H$24,FALSE)*$T130)</f>
        <v>0</v>
      </c>
      <c r="AG130" s="171">
        <f>IF(Y130="Retired",0,HLOOKUP(Y130,'Fixed - Labor'!$C$29:$E$37,'Scenario 7'!$H$24,FALSE)*$T130)</f>
        <v>0</v>
      </c>
      <c r="AH130" s="171">
        <f>IF(Z130="Retired",0,HLOOKUP(Z130,'Fixed - Labor'!$C$29:$E$37,'Scenario 7'!$H$24,FALSE)*$T130)</f>
        <v>0</v>
      </c>
      <c r="AJ130" s="175">
        <v>2038</v>
      </c>
      <c r="AK130" s="171">
        <f>HLOOKUP($AJ130,'Fixed - Labor'!$A$21:$AE$24,3,FALSE)</f>
        <v>18794833.6110016</v>
      </c>
      <c r="AL130" s="155" t="str">
        <f t="shared" si="43"/>
        <v>Retired</v>
      </c>
      <c r="AM130" s="155" t="str">
        <f t="shared" si="36"/>
        <v>Retired</v>
      </c>
      <c r="AN130" s="155" t="str">
        <f t="shared" si="37"/>
        <v>Retired</v>
      </c>
      <c r="AO130" s="155" t="str">
        <f t="shared" si="38"/>
        <v>Retired</v>
      </c>
      <c r="AP130" s="155" t="str">
        <f t="shared" si="39"/>
        <v>Retired</v>
      </c>
      <c r="AQ130" s="155" t="str">
        <f t="shared" si="40"/>
        <v>Retired</v>
      </c>
      <c r="AS130" s="175">
        <v>2038</v>
      </c>
      <c r="AT130" s="171">
        <f>IF(AL130="Retired",0,HLOOKUP(AL130,'Fixed - Labor'!$C$29:$E$37,'Scenario 7'!$H$24,FALSE)*$AK130)</f>
        <v>0</v>
      </c>
      <c r="AU130" s="171">
        <f>IF(AM130="Retired",0,HLOOKUP(AM130,'Fixed - Labor'!$C$29:$E$37,'Scenario 7'!$H$24,FALSE)*$AK130)</f>
        <v>0</v>
      </c>
      <c r="AV130" s="171">
        <f>IF(AN130="Retired",0,HLOOKUP(AN130,'Fixed - Labor'!$C$29:$E$37,'Scenario 7'!$H$24,FALSE)*$AK130)</f>
        <v>0</v>
      </c>
      <c r="AW130" s="171">
        <f>IF(AO130="Retired",0,HLOOKUP(AO130,'Fixed - Labor'!$C$29:$E$37,'Scenario 7'!$H$24,FALSE)*$AK130)</f>
        <v>0</v>
      </c>
      <c r="AX130" s="171">
        <f>IF(AP130="Retired",0,HLOOKUP(AP130,'Fixed - Labor'!$C$29:$E$37,'Scenario 7'!$H$24,FALSE)*$AK130)</f>
        <v>0</v>
      </c>
      <c r="AY130" s="171">
        <f>IF(AQ130="Retired",0,HLOOKUP(AQ130,'Fixed - Labor'!$C$29:$E$37,'Scenario 7'!$H$24,FALSE)*$AK130)</f>
        <v>0</v>
      </c>
      <c r="BA130" s="202"/>
      <c r="BB130" s="138"/>
      <c r="BC130" s="138"/>
      <c r="BD130" s="138"/>
      <c r="BE130" s="138"/>
      <c r="BF130" s="138"/>
      <c r="BG130" s="138"/>
      <c r="BI130" s="202"/>
      <c r="BJ130" s="138"/>
      <c r="BK130" s="138"/>
      <c r="BL130" s="138"/>
      <c r="BM130" s="138"/>
      <c r="BN130" s="138"/>
      <c r="BO130" s="138"/>
    </row>
    <row r="131" spans="1:67">
      <c r="A131" s="162"/>
      <c r="B131" s="162"/>
      <c r="C131" s="162"/>
      <c r="D131" s="162"/>
      <c r="E131" s="162"/>
      <c r="F131" s="162"/>
      <c r="G131" s="162"/>
      <c r="H131" s="175">
        <v>2039</v>
      </c>
      <c r="I131" s="171">
        <f t="shared" si="41"/>
        <v>0</v>
      </c>
      <c r="J131" s="171">
        <f t="shared" si="29"/>
        <v>0</v>
      </c>
      <c r="K131" s="171">
        <f t="shared" si="29"/>
        <v>0</v>
      </c>
      <c r="L131" s="171">
        <f t="shared" si="29"/>
        <v>0</v>
      </c>
      <c r="M131" s="171">
        <f t="shared" si="29"/>
        <v>0</v>
      </c>
      <c r="N131" s="171">
        <f t="shared" si="29"/>
        <v>0</v>
      </c>
      <c r="O131" s="162"/>
      <c r="P131" s="162"/>
      <c r="Q131" s="162"/>
      <c r="R131" s="162"/>
      <c r="S131" s="175">
        <v>2039</v>
      </c>
      <c r="T131" s="136">
        <f>HLOOKUP($S131,'Fixed - Labor'!$A$21:$AE$24,2,FALSE)</f>
        <v>9318986.291635897</v>
      </c>
      <c r="U131" s="155" t="str">
        <f t="shared" si="42"/>
        <v>Retired</v>
      </c>
      <c r="V131" s="155" t="str">
        <f t="shared" si="30"/>
        <v>Retired</v>
      </c>
      <c r="W131" s="155" t="str">
        <f t="shared" si="31"/>
        <v>Retired</v>
      </c>
      <c r="X131" s="155" t="str">
        <f t="shared" si="32"/>
        <v>Retired</v>
      </c>
      <c r="Y131" s="155" t="str">
        <f t="shared" si="33"/>
        <v>Retired</v>
      </c>
      <c r="Z131" s="155" t="str">
        <f t="shared" si="34"/>
        <v>Retired</v>
      </c>
      <c r="AB131" s="175">
        <v>2039</v>
      </c>
      <c r="AC131" s="171">
        <f>IF(U131="Retired",0,HLOOKUP(U131,'Fixed - Labor'!$C$29:$E$37,'Scenario 7'!$H$24,FALSE)*$T131)</f>
        <v>0</v>
      </c>
      <c r="AD131" s="171">
        <f>IF(V131="Retired",0,HLOOKUP(V131,'Fixed - Labor'!$C$29:$E$37,'Scenario 7'!$H$24,FALSE)*$T131)</f>
        <v>0</v>
      </c>
      <c r="AE131" s="171">
        <f>IF(W131="Retired",0,HLOOKUP(W131,'Fixed - Labor'!$C$29:$E$37,'Scenario 7'!$H$24,FALSE)*$T131)</f>
        <v>0</v>
      </c>
      <c r="AF131" s="171">
        <f>IF(X131="Retired",0,HLOOKUP(X131,'Fixed - Labor'!$C$29:$E$37,'Scenario 7'!$H$24,FALSE)*$T131)</f>
        <v>0</v>
      </c>
      <c r="AG131" s="171">
        <f>IF(Y131="Retired",0,HLOOKUP(Y131,'Fixed - Labor'!$C$29:$E$37,'Scenario 7'!$H$24,FALSE)*$T131)</f>
        <v>0</v>
      </c>
      <c r="AH131" s="171">
        <f>IF(Z131="Retired",0,HLOOKUP(Z131,'Fixed - Labor'!$C$29:$E$37,'Scenario 7'!$H$24,FALSE)*$T131)</f>
        <v>0</v>
      </c>
      <c r="AJ131" s="175">
        <v>2039</v>
      </c>
      <c r="AK131" s="171">
        <f>HLOOKUP($AJ131,'Fixed - Labor'!$A$21:$AE$24,3,FALSE)</f>
        <v>19170730.283221632</v>
      </c>
      <c r="AL131" s="155" t="str">
        <f t="shared" si="43"/>
        <v>Retired</v>
      </c>
      <c r="AM131" s="155" t="str">
        <f t="shared" si="36"/>
        <v>Retired</v>
      </c>
      <c r="AN131" s="155" t="str">
        <f t="shared" si="37"/>
        <v>Retired</v>
      </c>
      <c r="AO131" s="155" t="str">
        <f t="shared" si="38"/>
        <v>Retired</v>
      </c>
      <c r="AP131" s="155" t="str">
        <f t="shared" si="39"/>
        <v>Retired</v>
      </c>
      <c r="AQ131" s="155" t="str">
        <f t="shared" si="40"/>
        <v>Retired</v>
      </c>
      <c r="AS131" s="175">
        <v>2039</v>
      </c>
      <c r="AT131" s="171">
        <f>IF(AL131="Retired",0,HLOOKUP(AL131,'Fixed - Labor'!$C$29:$E$37,'Scenario 7'!$H$24,FALSE)*$AK131)</f>
        <v>0</v>
      </c>
      <c r="AU131" s="171">
        <f>IF(AM131="Retired",0,HLOOKUP(AM131,'Fixed - Labor'!$C$29:$E$37,'Scenario 7'!$H$24,FALSE)*$AK131)</f>
        <v>0</v>
      </c>
      <c r="AV131" s="171">
        <f>IF(AN131="Retired",0,HLOOKUP(AN131,'Fixed - Labor'!$C$29:$E$37,'Scenario 7'!$H$24,FALSE)*$AK131)</f>
        <v>0</v>
      </c>
      <c r="AW131" s="171">
        <f>IF(AO131="Retired",0,HLOOKUP(AO131,'Fixed - Labor'!$C$29:$E$37,'Scenario 7'!$H$24,FALSE)*$AK131)</f>
        <v>0</v>
      </c>
      <c r="AX131" s="171">
        <f>IF(AP131="Retired",0,HLOOKUP(AP131,'Fixed - Labor'!$C$29:$E$37,'Scenario 7'!$H$24,FALSE)*$AK131)</f>
        <v>0</v>
      </c>
      <c r="AY131" s="171">
        <f>IF(AQ131="Retired",0,HLOOKUP(AQ131,'Fixed - Labor'!$C$29:$E$37,'Scenario 7'!$H$24,FALSE)*$AK131)</f>
        <v>0</v>
      </c>
      <c r="BA131" s="202"/>
      <c r="BB131" s="138"/>
      <c r="BC131" s="138"/>
      <c r="BD131" s="138"/>
      <c r="BE131" s="138"/>
      <c r="BF131" s="138"/>
      <c r="BG131" s="138"/>
      <c r="BI131" s="202"/>
      <c r="BJ131" s="138"/>
      <c r="BK131" s="138"/>
      <c r="BL131" s="138"/>
      <c r="BM131" s="138"/>
      <c r="BN131" s="138"/>
      <c r="BO131" s="138"/>
    </row>
    <row r="132" spans="1:67">
      <c r="A132" s="162"/>
      <c r="B132" s="162"/>
      <c r="C132" s="162"/>
      <c r="D132" s="162"/>
      <c r="E132" s="162"/>
      <c r="F132" s="162"/>
      <c r="G132" s="162"/>
      <c r="H132" s="175">
        <v>2040</v>
      </c>
      <c r="I132" s="171">
        <f t="shared" si="41"/>
        <v>0</v>
      </c>
      <c r="J132" s="171">
        <f t="shared" si="29"/>
        <v>0</v>
      </c>
      <c r="K132" s="171">
        <f t="shared" si="29"/>
        <v>0</v>
      </c>
      <c r="L132" s="171">
        <f t="shared" si="29"/>
        <v>0</v>
      </c>
      <c r="M132" s="171">
        <f t="shared" si="29"/>
        <v>0</v>
      </c>
      <c r="N132" s="171">
        <f t="shared" si="29"/>
        <v>0</v>
      </c>
      <c r="O132" s="162"/>
      <c r="P132" s="162"/>
      <c r="Q132" s="162"/>
      <c r="R132" s="162"/>
      <c r="S132" s="175">
        <v>2040</v>
      </c>
      <c r="T132" s="136">
        <f>HLOOKUP($S132,'Fixed - Labor'!$A$21:$AE$24,2,FALSE)</f>
        <v>9505366.0174686164</v>
      </c>
      <c r="U132" s="155" t="str">
        <f t="shared" si="42"/>
        <v>Retired</v>
      </c>
      <c r="V132" s="155" t="str">
        <f t="shared" si="30"/>
        <v>Retired</v>
      </c>
      <c r="W132" s="155" t="str">
        <f t="shared" si="31"/>
        <v>Retired</v>
      </c>
      <c r="X132" s="155" t="str">
        <f t="shared" si="32"/>
        <v>Retired</v>
      </c>
      <c r="Y132" s="155" t="str">
        <f t="shared" si="33"/>
        <v>Retired</v>
      </c>
      <c r="Z132" s="155" t="str">
        <f t="shared" si="34"/>
        <v>Retired</v>
      </c>
      <c r="AB132" s="175">
        <v>2040</v>
      </c>
      <c r="AC132" s="171">
        <f>IF(U132="Retired",0,HLOOKUP(U132,'Fixed - Labor'!$C$29:$E$37,'Scenario 7'!$H$24,FALSE)*$T132)</f>
        <v>0</v>
      </c>
      <c r="AD132" s="171">
        <f>IF(V132="Retired",0,HLOOKUP(V132,'Fixed - Labor'!$C$29:$E$37,'Scenario 7'!$H$24,FALSE)*$T132)</f>
        <v>0</v>
      </c>
      <c r="AE132" s="171">
        <f>IF(W132="Retired",0,HLOOKUP(W132,'Fixed - Labor'!$C$29:$E$37,'Scenario 7'!$H$24,FALSE)*$T132)</f>
        <v>0</v>
      </c>
      <c r="AF132" s="171">
        <f>IF(X132="Retired",0,HLOOKUP(X132,'Fixed - Labor'!$C$29:$E$37,'Scenario 7'!$H$24,FALSE)*$T132)</f>
        <v>0</v>
      </c>
      <c r="AG132" s="171">
        <f>IF(Y132="Retired",0,HLOOKUP(Y132,'Fixed - Labor'!$C$29:$E$37,'Scenario 7'!$H$24,FALSE)*$T132)</f>
        <v>0</v>
      </c>
      <c r="AH132" s="171">
        <f>IF(Z132="Retired",0,HLOOKUP(Z132,'Fixed - Labor'!$C$29:$E$37,'Scenario 7'!$H$24,FALSE)*$T132)</f>
        <v>0</v>
      </c>
      <c r="AJ132" s="175">
        <v>2040</v>
      </c>
      <c r="AK132" s="171">
        <f>HLOOKUP($AJ132,'Fixed - Labor'!$A$21:$AE$24,3,FALSE)</f>
        <v>19554144.888886068</v>
      </c>
      <c r="AL132" s="155" t="str">
        <f t="shared" si="43"/>
        <v>Retired</v>
      </c>
      <c r="AM132" s="155" t="str">
        <f t="shared" si="36"/>
        <v>Retired</v>
      </c>
      <c r="AN132" s="155" t="str">
        <f t="shared" si="37"/>
        <v>Retired</v>
      </c>
      <c r="AO132" s="155" t="str">
        <f t="shared" si="38"/>
        <v>Retired</v>
      </c>
      <c r="AP132" s="155" t="str">
        <f t="shared" si="39"/>
        <v>Retired</v>
      </c>
      <c r="AQ132" s="155" t="str">
        <f t="shared" si="40"/>
        <v>Retired</v>
      </c>
      <c r="AS132" s="175">
        <v>2040</v>
      </c>
      <c r="AT132" s="171">
        <f>IF(AL132="Retired",0,HLOOKUP(AL132,'Fixed - Labor'!$C$29:$E$37,'Scenario 7'!$H$24,FALSE)*$AK132)</f>
        <v>0</v>
      </c>
      <c r="AU132" s="171">
        <f>IF(AM132="Retired",0,HLOOKUP(AM132,'Fixed - Labor'!$C$29:$E$37,'Scenario 7'!$H$24,FALSE)*$AK132)</f>
        <v>0</v>
      </c>
      <c r="AV132" s="171">
        <f>IF(AN132="Retired",0,HLOOKUP(AN132,'Fixed - Labor'!$C$29:$E$37,'Scenario 7'!$H$24,FALSE)*$AK132)</f>
        <v>0</v>
      </c>
      <c r="AW132" s="171">
        <f>IF(AO132="Retired",0,HLOOKUP(AO132,'Fixed - Labor'!$C$29:$E$37,'Scenario 7'!$H$24,FALSE)*$AK132)</f>
        <v>0</v>
      </c>
      <c r="AX132" s="171">
        <f>IF(AP132="Retired",0,HLOOKUP(AP132,'Fixed - Labor'!$C$29:$E$37,'Scenario 7'!$H$24,FALSE)*$AK132)</f>
        <v>0</v>
      </c>
      <c r="AY132" s="171">
        <f>IF(AQ132="Retired",0,HLOOKUP(AQ132,'Fixed - Labor'!$C$29:$E$37,'Scenario 7'!$H$24,FALSE)*$AK132)</f>
        <v>0</v>
      </c>
      <c r="BA132" s="202"/>
      <c r="BB132" s="138"/>
      <c r="BC132" s="138"/>
      <c r="BD132" s="138"/>
      <c r="BE132" s="138"/>
      <c r="BF132" s="138"/>
      <c r="BG132" s="138"/>
      <c r="BI132" s="202"/>
      <c r="BJ132" s="138"/>
      <c r="BK132" s="138"/>
      <c r="BL132" s="138"/>
      <c r="BM132" s="138"/>
      <c r="BN132" s="138"/>
      <c r="BO132" s="138"/>
    </row>
    <row r="133" spans="1:67">
      <c r="A133" s="162"/>
      <c r="B133" s="162"/>
      <c r="C133" s="162"/>
      <c r="D133" s="162"/>
      <c r="E133" s="162"/>
      <c r="F133" s="162"/>
      <c r="G133" s="162"/>
      <c r="H133" s="175">
        <v>2041</v>
      </c>
      <c r="I133" s="171">
        <f t="shared" si="41"/>
        <v>0</v>
      </c>
      <c r="J133" s="171">
        <f t="shared" si="29"/>
        <v>0</v>
      </c>
      <c r="K133" s="171">
        <f t="shared" si="29"/>
        <v>0</v>
      </c>
      <c r="L133" s="171">
        <f t="shared" si="29"/>
        <v>0</v>
      </c>
      <c r="M133" s="171">
        <f t="shared" si="29"/>
        <v>0</v>
      </c>
      <c r="N133" s="171">
        <f t="shared" si="29"/>
        <v>0</v>
      </c>
      <c r="O133" s="162"/>
      <c r="P133" s="162"/>
      <c r="Q133" s="162"/>
      <c r="R133" s="162"/>
      <c r="S133" s="175">
        <v>2041</v>
      </c>
      <c r="T133" s="136">
        <f>HLOOKUP($S133,'Fixed - Labor'!$A$21:$AE$24,2,FALSE)</f>
        <v>9695473.3378179893</v>
      </c>
      <c r="U133" s="155" t="str">
        <f t="shared" si="42"/>
        <v>Retired</v>
      </c>
      <c r="V133" s="155" t="str">
        <f t="shared" si="30"/>
        <v>Retired</v>
      </c>
      <c r="W133" s="155" t="str">
        <f t="shared" si="31"/>
        <v>Retired</v>
      </c>
      <c r="X133" s="155" t="str">
        <f t="shared" si="32"/>
        <v>Retired</v>
      </c>
      <c r="Y133" s="155" t="str">
        <f t="shared" si="33"/>
        <v>Retired</v>
      </c>
      <c r="Z133" s="155" t="str">
        <f t="shared" si="34"/>
        <v>Retired</v>
      </c>
      <c r="AB133" s="175">
        <v>2041</v>
      </c>
      <c r="AC133" s="171">
        <f>IF(U133="Retired",0,HLOOKUP(U133,'Fixed - Labor'!$C$29:$E$37,'Scenario 7'!$H$24,FALSE)*$T133)</f>
        <v>0</v>
      </c>
      <c r="AD133" s="171">
        <f>IF(V133="Retired",0,HLOOKUP(V133,'Fixed - Labor'!$C$29:$E$37,'Scenario 7'!$H$24,FALSE)*$T133)</f>
        <v>0</v>
      </c>
      <c r="AE133" s="171">
        <f>IF(W133="Retired",0,HLOOKUP(W133,'Fixed - Labor'!$C$29:$E$37,'Scenario 7'!$H$24,FALSE)*$T133)</f>
        <v>0</v>
      </c>
      <c r="AF133" s="171">
        <f>IF(X133="Retired",0,HLOOKUP(X133,'Fixed - Labor'!$C$29:$E$37,'Scenario 7'!$H$24,FALSE)*$T133)</f>
        <v>0</v>
      </c>
      <c r="AG133" s="171">
        <f>IF(Y133="Retired",0,HLOOKUP(Y133,'Fixed - Labor'!$C$29:$E$37,'Scenario 7'!$H$24,FALSE)*$T133)</f>
        <v>0</v>
      </c>
      <c r="AH133" s="171">
        <f>IF(Z133="Retired",0,HLOOKUP(Z133,'Fixed - Labor'!$C$29:$E$37,'Scenario 7'!$H$24,FALSE)*$T133)</f>
        <v>0</v>
      </c>
      <c r="AJ133" s="175">
        <v>2041</v>
      </c>
      <c r="AK133" s="171">
        <f>HLOOKUP($AJ133,'Fixed - Labor'!$A$21:$AE$24,3,FALSE)</f>
        <v>19945227.786663789</v>
      </c>
      <c r="AL133" s="155" t="str">
        <f t="shared" si="43"/>
        <v>Retired</v>
      </c>
      <c r="AM133" s="155" t="str">
        <f t="shared" si="36"/>
        <v>Retired</v>
      </c>
      <c r="AN133" s="155" t="str">
        <f t="shared" si="37"/>
        <v>Retired</v>
      </c>
      <c r="AO133" s="155" t="str">
        <f t="shared" si="38"/>
        <v>Retired</v>
      </c>
      <c r="AP133" s="155" t="str">
        <f t="shared" si="39"/>
        <v>Retired</v>
      </c>
      <c r="AQ133" s="155" t="str">
        <f t="shared" si="40"/>
        <v>Retired</v>
      </c>
      <c r="AS133" s="175">
        <v>2041</v>
      </c>
      <c r="AT133" s="171">
        <f>IF(AL133="Retired",0,HLOOKUP(AL133,'Fixed - Labor'!$C$29:$E$37,'Scenario 7'!$H$24,FALSE)*$AK133)</f>
        <v>0</v>
      </c>
      <c r="AU133" s="171">
        <f>IF(AM133="Retired",0,HLOOKUP(AM133,'Fixed - Labor'!$C$29:$E$37,'Scenario 7'!$H$24,FALSE)*$AK133)</f>
        <v>0</v>
      </c>
      <c r="AV133" s="171">
        <f>IF(AN133="Retired",0,HLOOKUP(AN133,'Fixed - Labor'!$C$29:$E$37,'Scenario 7'!$H$24,FALSE)*$AK133)</f>
        <v>0</v>
      </c>
      <c r="AW133" s="171">
        <f>IF(AO133="Retired",0,HLOOKUP(AO133,'Fixed - Labor'!$C$29:$E$37,'Scenario 7'!$H$24,FALSE)*$AK133)</f>
        <v>0</v>
      </c>
      <c r="AX133" s="171">
        <f>IF(AP133="Retired",0,HLOOKUP(AP133,'Fixed - Labor'!$C$29:$E$37,'Scenario 7'!$H$24,FALSE)*$AK133)</f>
        <v>0</v>
      </c>
      <c r="AY133" s="171">
        <f>IF(AQ133="Retired",0,HLOOKUP(AQ133,'Fixed - Labor'!$C$29:$E$37,'Scenario 7'!$H$24,FALSE)*$AK133)</f>
        <v>0</v>
      </c>
      <c r="BA133" s="202"/>
      <c r="BB133" s="138"/>
      <c r="BC133" s="138"/>
      <c r="BD133" s="138"/>
      <c r="BE133" s="138"/>
      <c r="BF133" s="138"/>
      <c r="BG133" s="138"/>
      <c r="BI133" s="202"/>
      <c r="BJ133" s="138"/>
      <c r="BK133" s="138"/>
      <c r="BL133" s="138"/>
      <c r="BM133" s="138"/>
      <c r="BN133" s="138"/>
      <c r="BO133" s="138"/>
    </row>
    <row r="134" spans="1:67">
      <c r="A134" s="162"/>
      <c r="B134" s="162"/>
      <c r="C134" s="162"/>
      <c r="D134" s="162"/>
      <c r="E134" s="162"/>
      <c r="F134" s="162"/>
      <c r="G134" s="162"/>
      <c r="H134" s="175">
        <v>2042</v>
      </c>
      <c r="I134" s="171">
        <f t="shared" si="41"/>
        <v>0</v>
      </c>
      <c r="J134" s="171">
        <f t="shared" si="29"/>
        <v>0</v>
      </c>
      <c r="K134" s="171">
        <f t="shared" si="29"/>
        <v>0</v>
      </c>
      <c r="L134" s="171">
        <f t="shared" si="29"/>
        <v>0</v>
      </c>
      <c r="M134" s="171">
        <f t="shared" si="29"/>
        <v>0</v>
      </c>
      <c r="N134" s="171">
        <f t="shared" si="29"/>
        <v>0</v>
      </c>
      <c r="O134" s="162"/>
      <c r="P134" s="162"/>
      <c r="Q134" s="162"/>
      <c r="R134" s="162"/>
      <c r="S134" s="175">
        <v>2042</v>
      </c>
      <c r="T134" s="136">
        <f>HLOOKUP($S134,'Fixed - Labor'!$A$21:$AE$24,2,FALSE)</f>
        <v>9889382.804574348</v>
      </c>
      <c r="U134" s="155" t="str">
        <f t="shared" si="42"/>
        <v>Retired</v>
      </c>
      <c r="V134" s="155" t="str">
        <f t="shared" si="30"/>
        <v>Retired</v>
      </c>
      <c r="W134" s="155" t="str">
        <f t="shared" si="31"/>
        <v>Retired</v>
      </c>
      <c r="X134" s="155" t="str">
        <f t="shared" si="32"/>
        <v>Retired</v>
      </c>
      <c r="Y134" s="155" t="str">
        <f t="shared" si="33"/>
        <v>Retired</v>
      </c>
      <c r="Z134" s="155" t="str">
        <f t="shared" si="34"/>
        <v>Retired</v>
      </c>
      <c r="AB134" s="175">
        <v>2042</v>
      </c>
      <c r="AC134" s="171">
        <f>IF(U134="Retired",0,HLOOKUP(U134,'Fixed - Labor'!$C$29:$E$37,'Scenario 7'!$H$24,FALSE)*$T134)</f>
        <v>0</v>
      </c>
      <c r="AD134" s="171">
        <f>IF(V134="Retired",0,HLOOKUP(V134,'Fixed - Labor'!$C$29:$E$37,'Scenario 7'!$H$24,FALSE)*$T134)</f>
        <v>0</v>
      </c>
      <c r="AE134" s="171">
        <f>IF(W134="Retired",0,HLOOKUP(W134,'Fixed - Labor'!$C$29:$E$37,'Scenario 7'!$H$24,FALSE)*$T134)</f>
        <v>0</v>
      </c>
      <c r="AF134" s="171">
        <f>IF(X134="Retired",0,HLOOKUP(X134,'Fixed - Labor'!$C$29:$E$37,'Scenario 7'!$H$24,FALSE)*$T134)</f>
        <v>0</v>
      </c>
      <c r="AG134" s="171">
        <f>IF(Y134="Retired",0,HLOOKUP(Y134,'Fixed - Labor'!$C$29:$E$37,'Scenario 7'!$H$24,FALSE)*$T134)</f>
        <v>0</v>
      </c>
      <c r="AH134" s="171">
        <f>IF(Z134="Retired",0,HLOOKUP(Z134,'Fixed - Labor'!$C$29:$E$37,'Scenario 7'!$H$24,FALSE)*$T134)</f>
        <v>0</v>
      </c>
      <c r="AJ134" s="175">
        <v>2042</v>
      </c>
      <c r="AK134" s="171">
        <f>HLOOKUP($AJ134,'Fixed - Labor'!$A$21:$AE$24,3,FALSE)</f>
        <v>20344132.342397064</v>
      </c>
      <c r="AL134" s="155" t="str">
        <f t="shared" si="43"/>
        <v>Retired</v>
      </c>
      <c r="AM134" s="155" t="str">
        <f t="shared" si="36"/>
        <v>Retired</v>
      </c>
      <c r="AN134" s="155" t="str">
        <f t="shared" si="37"/>
        <v>Retired</v>
      </c>
      <c r="AO134" s="155" t="str">
        <f t="shared" si="38"/>
        <v>Retired</v>
      </c>
      <c r="AP134" s="155" t="str">
        <f t="shared" si="39"/>
        <v>Retired</v>
      </c>
      <c r="AQ134" s="155" t="str">
        <f t="shared" si="40"/>
        <v>Retired</v>
      </c>
      <c r="AS134" s="175">
        <v>2042</v>
      </c>
      <c r="AT134" s="171">
        <f>IF(AL134="Retired",0,HLOOKUP(AL134,'Fixed - Labor'!$C$29:$E$37,'Scenario 7'!$H$24,FALSE)*$AK134)</f>
        <v>0</v>
      </c>
      <c r="AU134" s="171">
        <f>IF(AM134="Retired",0,HLOOKUP(AM134,'Fixed - Labor'!$C$29:$E$37,'Scenario 7'!$H$24,FALSE)*$AK134)</f>
        <v>0</v>
      </c>
      <c r="AV134" s="171">
        <f>IF(AN134="Retired",0,HLOOKUP(AN134,'Fixed - Labor'!$C$29:$E$37,'Scenario 7'!$H$24,FALSE)*$AK134)</f>
        <v>0</v>
      </c>
      <c r="AW134" s="171">
        <f>IF(AO134="Retired",0,HLOOKUP(AO134,'Fixed - Labor'!$C$29:$E$37,'Scenario 7'!$H$24,FALSE)*$AK134)</f>
        <v>0</v>
      </c>
      <c r="AX134" s="171">
        <f>IF(AP134="Retired",0,HLOOKUP(AP134,'Fixed - Labor'!$C$29:$E$37,'Scenario 7'!$H$24,FALSE)*$AK134)</f>
        <v>0</v>
      </c>
      <c r="AY134" s="171">
        <f>IF(AQ134="Retired",0,HLOOKUP(AQ134,'Fixed - Labor'!$C$29:$E$37,'Scenario 7'!$H$24,FALSE)*$AK134)</f>
        <v>0</v>
      </c>
      <c r="BA134" s="202"/>
      <c r="BB134" s="138"/>
      <c r="BC134" s="138"/>
      <c r="BD134" s="138"/>
      <c r="BE134" s="138"/>
      <c r="BF134" s="138"/>
      <c r="BG134" s="138"/>
      <c r="BI134" s="202"/>
      <c r="BJ134" s="138"/>
      <c r="BK134" s="138"/>
      <c r="BL134" s="138"/>
      <c r="BM134" s="138"/>
      <c r="BN134" s="138"/>
      <c r="BO134" s="138"/>
    </row>
    <row r="135" spans="1:67">
      <c r="A135" s="162"/>
      <c r="B135" s="162"/>
      <c r="C135" s="162"/>
      <c r="D135" s="162"/>
      <c r="E135" s="162"/>
      <c r="F135" s="162"/>
      <c r="G135" s="162"/>
      <c r="H135" s="175">
        <v>2043</v>
      </c>
      <c r="I135" s="171">
        <f t="shared" si="41"/>
        <v>0</v>
      </c>
      <c r="J135" s="171">
        <f t="shared" si="29"/>
        <v>0</v>
      </c>
      <c r="K135" s="171">
        <f t="shared" si="29"/>
        <v>0</v>
      </c>
      <c r="L135" s="171">
        <f t="shared" si="29"/>
        <v>0</v>
      </c>
      <c r="M135" s="171">
        <f t="shared" si="29"/>
        <v>0</v>
      </c>
      <c r="N135" s="171">
        <f t="shared" si="29"/>
        <v>0</v>
      </c>
      <c r="O135" s="162"/>
      <c r="P135" s="162"/>
      <c r="Q135" s="162"/>
      <c r="R135" s="162"/>
      <c r="S135" s="175">
        <v>2043</v>
      </c>
      <c r="T135" s="136">
        <f>HLOOKUP($S135,'Fixed - Labor'!$A$21:$AE$24,2,FALSE)</f>
        <v>10087170.460665835</v>
      </c>
      <c r="U135" s="155" t="str">
        <f t="shared" si="42"/>
        <v>Retired</v>
      </c>
      <c r="V135" s="155" t="str">
        <f t="shared" si="30"/>
        <v>Retired</v>
      </c>
      <c r="W135" s="155" t="str">
        <f t="shared" si="31"/>
        <v>Retired</v>
      </c>
      <c r="X135" s="155" t="str">
        <f t="shared" si="32"/>
        <v>Retired</v>
      </c>
      <c r="Y135" s="155" t="str">
        <f t="shared" si="33"/>
        <v>Retired</v>
      </c>
      <c r="Z135" s="155" t="str">
        <f t="shared" si="34"/>
        <v>Retired</v>
      </c>
      <c r="AB135" s="175">
        <v>2043</v>
      </c>
      <c r="AC135" s="171">
        <f>IF(U135="Retired",0,HLOOKUP(U135,'Fixed - Labor'!$C$29:$E$37,'Scenario 7'!$H$24,FALSE)*$T135)</f>
        <v>0</v>
      </c>
      <c r="AD135" s="171">
        <f>IF(V135="Retired",0,HLOOKUP(V135,'Fixed - Labor'!$C$29:$E$37,'Scenario 7'!$H$24,FALSE)*$T135)</f>
        <v>0</v>
      </c>
      <c r="AE135" s="171">
        <f>IF(W135="Retired",0,HLOOKUP(W135,'Fixed - Labor'!$C$29:$E$37,'Scenario 7'!$H$24,FALSE)*$T135)</f>
        <v>0</v>
      </c>
      <c r="AF135" s="171">
        <f>IF(X135="Retired",0,HLOOKUP(X135,'Fixed - Labor'!$C$29:$E$37,'Scenario 7'!$H$24,FALSE)*$T135)</f>
        <v>0</v>
      </c>
      <c r="AG135" s="171">
        <f>IF(Y135="Retired",0,HLOOKUP(Y135,'Fixed - Labor'!$C$29:$E$37,'Scenario 7'!$H$24,FALSE)*$T135)</f>
        <v>0</v>
      </c>
      <c r="AH135" s="171">
        <f>IF(Z135="Retired",0,HLOOKUP(Z135,'Fixed - Labor'!$C$29:$E$37,'Scenario 7'!$H$24,FALSE)*$T135)</f>
        <v>0</v>
      </c>
      <c r="AJ135" s="175">
        <v>2043</v>
      </c>
      <c r="AK135" s="171">
        <f>HLOOKUP($AJ135,'Fixed - Labor'!$A$21:$AE$24,3,FALSE)</f>
        <v>20751014.989245005</v>
      </c>
      <c r="AL135" s="155" t="str">
        <f t="shared" si="43"/>
        <v>Retired</v>
      </c>
      <c r="AM135" s="155" t="str">
        <f t="shared" si="36"/>
        <v>Retired</v>
      </c>
      <c r="AN135" s="155" t="str">
        <f t="shared" si="37"/>
        <v>Retired</v>
      </c>
      <c r="AO135" s="155" t="str">
        <f t="shared" si="38"/>
        <v>Retired</v>
      </c>
      <c r="AP135" s="155" t="str">
        <f t="shared" si="39"/>
        <v>Retired</v>
      </c>
      <c r="AQ135" s="155" t="str">
        <f t="shared" si="40"/>
        <v>Retired</v>
      </c>
      <c r="AS135" s="175">
        <v>2043</v>
      </c>
      <c r="AT135" s="171">
        <f>IF(AL135="Retired",0,HLOOKUP(AL135,'Fixed - Labor'!$C$29:$E$37,'Scenario 7'!$H$24,FALSE)*$AK135)</f>
        <v>0</v>
      </c>
      <c r="AU135" s="171">
        <f>IF(AM135="Retired",0,HLOOKUP(AM135,'Fixed - Labor'!$C$29:$E$37,'Scenario 7'!$H$24,FALSE)*$AK135)</f>
        <v>0</v>
      </c>
      <c r="AV135" s="171">
        <f>IF(AN135="Retired",0,HLOOKUP(AN135,'Fixed - Labor'!$C$29:$E$37,'Scenario 7'!$H$24,FALSE)*$AK135)</f>
        <v>0</v>
      </c>
      <c r="AW135" s="171">
        <f>IF(AO135="Retired",0,HLOOKUP(AO135,'Fixed - Labor'!$C$29:$E$37,'Scenario 7'!$H$24,FALSE)*$AK135)</f>
        <v>0</v>
      </c>
      <c r="AX135" s="171">
        <f>IF(AP135="Retired",0,HLOOKUP(AP135,'Fixed - Labor'!$C$29:$E$37,'Scenario 7'!$H$24,FALSE)*$AK135)</f>
        <v>0</v>
      </c>
      <c r="AY135" s="171">
        <f>IF(AQ135="Retired",0,HLOOKUP(AQ135,'Fixed - Labor'!$C$29:$E$37,'Scenario 7'!$H$24,FALSE)*$AK135)</f>
        <v>0</v>
      </c>
      <c r="BA135" s="202"/>
      <c r="BB135" s="138"/>
      <c r="BC135" s="138"/>
      <c r="BD135" s="138"/>
      <c r="BE135" s="138"/>
      <c r="BF135" s="138"/>
      <c r="BG135" s="138"/>
      <c r="BI135" s="202"/>
      <c r="BJ135" s="138"/>
      <c r="BK135" s="138"/>
      <c r="BL135" s="138"/>
      <c r="BM135" s="138"/>
      <c r="BN135" s="138"/>
      <c r="BO135" s="138"/>
    </row>
    <row r="136" spans="1:67">
      <c r="A136" s="162"/>
      <c r="B136" s="162"/>
      <c r="C136" s="162"/>
      <c r="D136" s="162"/>
      <c r="E136" s="162"/>
      <c r="F136" s="162"/>
      <c r="G136" s="162"/>
      <c r="H136" s="175">
        <v>2044</v>
      </c>
      <c r="I136" s="171">
        <f t="shared" si="41"/>
        <v>0</v>
      </c>
      <c r="J136" s="171">
        <f t="shared" si="29"/>
        <v>0</v>
      </c>
      <c r="K136" s="171">
        <f t="shared" si="29"/>
        <v>0</v>
      </c>
      <c r="L136" s="171">
        <f t="shared" si="29"/>
        <v>0</v>
      </c>
      <c r="M136" s="171">
        <f t="shared" si="29"/>
        <v>0</v>
      </c>
      <c r="N136" s="171">
        <f t="shared" si="29"/>
        <v>0</v>
      </c>
      <c r="O136" s="162"/>
      <c r="P136" s="162"/>
      <c r="Q136" s="162"/>
      <c r="R136" s="162"/>
      <c r="S136" s="175">
        <v>2044</v>
      </c>
      <c r="T136" s="136">
        <f>HLOOKUP($S136,'Fixed - Labor'!$A$21:$AE$24,2,FALSE)</f>
        <v>10288913.869879153</v>
      </c>
      <c r="U136" s="155" t="str">
        <f t="shared" si="42"/>
        <v>Retired</v>
      </c>
      <c r="V136" s="155" t="str">
        <f t="shared" si="30"/>
        <v>Retired</v>
      </c>
      <c r="W136" s="155" t="str">
        <f t="shared" si="31"/>
        <v>Retired</v>
      </c>
      <c r="X136" s="155" t="str">
        <f t="shared" si="32"/>
        <v>Retired</v>
      </c>
      <c r="Y136" s="155" t="str">
        <f t="shared" si="33"/>
        <v>Retired</v>
      </c>
      <c r="Z136" s="155" t="str">
        <f t="shared" si="34"/>
        <v>Retired</v>
      </c>
      <c r="AB136" s="175">
        <v>2044</v>
      </c>
      <c r="AC136" s="171">
        <f>IF(U136="Retired",0,HLOOKUP(U136,'Fixed - Labor'!$C$29:$E$37,'Scenario 7'!$H$24,FALSE)*$T136)</f>
        <v>0</v>
      </c>
      <c r="AD136" s="171">
        <f>IF(V136="Retired",0,HLOOKUP(V136,'Fixed - Labor'!$C$29:$E$37,'Scenario 7'!$H$24,FALSE)*$T136)</f>
        <v>0</v>
      </c>
      <c r="AE136" s="171">
        <f>IF(W136="Retired",0,HLOOKUP(W136,'Fixed - Labor'!$C$29:$E$37,'Scenario 7'!$H$24,FALSE)*$T136)</f>
        <v>0</v>
      </c>
      <c r="AF136" s="171">
        <f>IF(X136="Retired",0,HLOOKUP(X136,'Fixed - Labor'!$C$29:$E$37,'Scenario 7'!$H$24,FALSE)*$T136)</f>
        <v>0</v>
      </c>
      <c r="AG136" s="171">
        <f>IF(Y136="Retired",0,HLOOKUP(Y136,'Fixed - Labor'!$C$29:$E$37,'Scenario 7'!$H$24,FALSE)*$T136)</f>
        <v>0</v>
      </c>
      <c r="AH136" s="171">
        <f>IF(Z136="Retired",0,HLOOKUP(Z136,'Fixed - Labor'!$C$29:$E$37,'Scenario 7'!$H$24,FALSE)*$T136)</f>
        <v>0</v>
      </c>
      <c r="AJ136" s="175">
        <v>2044</v>
      </c>
      <c r="AK136" s="171">
        <f>HLOOKUP($AJ136,'Fixed - Labor'!$A$21:$AE$24,3,FALSE)</f>
        <v>21166035.289029907</v>
      </c>
      <c r="AL136" s="155" t="str">
        <f t="shared" si="43"/>
        <v>Retired</v>
      </c>
      <c r="AM136" s="155" t="str">
        <f t="shared" si="36"/>
        <v>Retired</v>
      </c>
      <c r="AN136" s="155" t="str">
        <f t="shared" si="37"/>
        <v>Retired</v>
      </c>
      <c r="AO136" s="155" t="str">
        <f t="shared" si="38"/>
        <v>Retired</v>
      </c>
      <c r="AP136" s="155" t="str">
        <f t="shared" si="39"/>
        <v>Retired</v>
      </c>
      <c r="AQ136" s="155" t="str">
        <f t="shared" si="40"/>
        <v>Retired</v>
      </c>
      <c r="AS136" s="175">
        <v>2044</v>
      </c>
      <c r="AT136" s="171">
        <f>IF(AL136="Retired",0,HLOOKUP(AL136,'Fixed - Labor'!$C$29:$E$37,'Scenario 7'!$H$24,FALSE)*$AK136)</f>
        <v>0</v>
      </c>
      <c r="AU136" s="171">
        <f>IF(AM136="Retired",0,HLOOKUP(AM136,'Fixed - Labor'!$C$29:$E$37,'Scenario 7'!$H$24,FALSE)*$AK136)</f>
        <v>0</v>
      </c>
      <c r="AV136" s="171">
        <f>IF(AN136="Retired",0,HLOOKUP(AN136,'Fixed - Labor'!$C$29:$E$37,'Scenario 7'!$H$24,FALSE)*$AK136)</f>
        <v>0</v>
      </c>
      <c r="AW136" s="171">
        <f>IF(AO136="Retired",0,HLOOKUP(AO136,'Fixed - Labor'!$C$29:$E$37,'Scenario 7'!$H$24,FALSE)*$AK136)</f>
        <v>0</v>
      </c>
      <c r="AX136" s="171">
        <f>IF(AP136="Retired",0,HLOOKUP(AP136,'Fixed - Labor'!$C$29:$E$37,'Scenario 7'!$H$24,FALSE)*$AK136)</f>
        <v>0</v>
      </c>
      <c r="AY136" s="171">
        <f>IF(AQ136="Retired",0,HLOOKUP(AQ136,'Fixed - Labor'!$C$29:$E$37,'Scenario 7'!$H$24,FALSE)*$AK136)</f>
        <v>0</v>
      </c>
      <c r="BA136" s="202"/>
      <c r="BB136" s="138"/>
      <c r="BC136" s="138"/>
      <c r="BD136" s="138"/>
      <c r="BE136" s="138"/>
      <c r="BF136" s="138"/>
      <c r="BG136" s="138"/>
      <c r="BI136" s="202"/>
      <c r="BJ136" s="138"/>
      <c r="BK136" s="138"/>
      <c r="BL136" s="138"/>
      <c r="BM136" s="138"/>
      <c r="BN136" s="138"/>
      <c r="BO136" s="138"/>
    </row>
    <row r="137" spans="1:67">
      <c r="A137" s="162"/>
      <c r="B137" s="162"/>
      <c r="C137" s="162"/>
      <c r="D137" s="162"/>
      <c r="E137" s="162"/>
      <c r="F137" s="162"/>
      <c r="G137" s="162"/>
      <c r="H137" s="176">
        <v>2045</v>
      </c>
      <c r="I137" s="172">
        <f t="shared" si="41"/>
        <v>0</v>
      </c>
      <c r="J137" s="172">
        <f t="shared" si="29"/>
        <v>0</v>
      </c>
      <c r="K137" s="172">
        <f t="shared" si="29"/>
        <v>0</v>
      </c>
      <c r="L137" s="172">
        <f t="shared" si="29"/>
        <v>0</v>
      </c>
      <c r="M137" s="172">
        <f t="shared" si="29"/>
        <v>0</v>
      </c>
      <c r="N137" s="172">
        <f t="shared" si="29"/>
        <v>0</v>
      </c>
      <c r="O137" s="162"/>
      <c r="P137" s="162"/>
      <c r="Q137" s="162"/>
      <c r="R137" s="162"/>
      <c r="S137" s="176">
        <v>2045</v>
      </c>
      <c r="T137" s="137">
        <f>HLOOKUP($S137,'Fixed - Labor'!$A$21:$AE$24,2,FALSE)</f>
        <v>10494692.147276737</v>
      </c>
      <c r="U137" s="157" t="str">
        <f t="shared" si="42"/>
        <v>Retired</v>
      </c>
      <c r="V137" s="157" t="str">
        <f t="shared" si="30"/>
        <v>Retired</v>
      </c>
      <c r="W137" s="157" t="str">
        <f t="shared" si="31"/>
        <v>Retired</v>
      </c>
      <c r="X137" s="157" t="str">
        <f t="shared" si="32"/>
        <v>Retired</v>
      </c>
      <c r="Y137" s="157" t="str">
        <f t="shared" si="33"/>
        <v>Retired</v>
      </c>
      <c r="Z137" s="157" t="str">
        <f t="shared" si="34"/>
        <v>Retired</v>
      </c>
      <c r="AB137" s="176">
        <v>2045</v>
      </c>
      <c r="AC137" s="172">
        <f>IF(U137="Retired",0,HLOOKUP(U137,'Fixed - Labor'!$C$29:$E$37,'Scenario 7'!$H$24,FALSE)*$T137)</f>
        <v>0</v>
      </c>
      <c r="AD137" s="172">
        <f>IF(V137="Retired",0,HLOOKUP(V137,'Fixed - Labor'!$C$29:$E$37,'Scenario 7'!$H$24,FALSE)*$T137)</f>
        <v>0</v>
      </c>
      <c r="AE137" s="172">
        <f>IF(W137="Retired",0,HLOOKUP(W137,'Fixed - Labor'!$C$29:$E$37,'Scenario 7'!$H$24,FALSE)*$T137)</f>
        <v>0</v>
      </c>
      <c r="AF137" s="172">
        <f>IF(X137="Retired",0,HLOOKUP(X137,'Fixed - Labor'!$C$29:$E$37,'Scenario 7'!$H$24,FALSE)*$T137)</f>
        <v>0</v>
      </c>
      <c r="AG137" s="172">
        <f>IF(Y137="Retired",0,HLOOKUP(Y137,'Fixed - Labor'!$C$29:$E$37,'Scenario 7'!$H$24,FALSE)*$T137)</f>
        <v>0</v>
      </c>
      <c r="AH137" s="172">
        <f>IF(Z137="Retired",0,HLOOKUP(Z137,'Fixed - Labor'!$C$29:$E$37,'Scenario 7'!$H$24,FALSE)*$T137)</f>
        <v>0</v>
      </c>
      <c r="AJ137" s="176">
        <v>2045</v>
      </c>
      <c r="AK137" s="172">
        <f>HLOOKUP($AJ137,'Fixed - Labor'!$A$21:$AE$24,3,FALSE)</f>
        <v>21589355.994810507</v>
      </c>
      <c r="AL137" s="157" t="str">
        <f t="shared" si="43"/>
        <v>Retired</v>
      </c>
      <c r="AM137" s="157" t="str">
        <f t="shared" si="36"/>
        <v>Retired</v>
      </c>
      <c r="AN137" s="157" t="str">
        <f t="shared" si="37"/>
        <v>Retired</v>
      </c>
      <c r="AO137" s="157" t="str">
        <f t="shared" si="38"/>
        <v>Retired</v>
      </c>
      <c r="AP137" s="157" t="str">
        <f t="shared" si="39"/>
        <v>Retired</v>
      </c>
      <c r="AQ137" s="157" t="str">
        <f t="shared" si="40"/>
        <v>Retired</v>
      </c>
      <c r="AS137" s="176">
        <v>2045</v>
      </c>
      <c r="AT137" s="171">
        <f>IF(AL137="Retired",0,HLOOKUP(AL137,'Fixed - Labor'!$C$29:$E$37,'Scenario 7'!$H$24,FALSE)*$AK137)</f>
        <v>0</v>
      </c>
      <c r="AU137" s="171">
        <f>IF(AM137="Retired",0,HLOOKUP(AM137,'Fixed - Labor'!$C$29:$E$37,'Scenario 7'!$H$24,FALSE)*$AK137)</f>
        <v>0</v>
      </c>
      <c r="AV137" s="171">
        <f>IF(AN137="Retired",0,HLOOKUP(AN137,'Fixed - Labor'!$C$29:$E$37,'Scenario 7'!$H$24,FALSE)*$AK137)</f>
        <v>0</v>
      </c>
      <c r="AW137" s="171">
        <f>IF(AO137="Retired",0,HLOOKUP(AO137,'Fixed - Labor'!$C$29:$E$37,'Scenario 7'!$H$24,FALSE)*$AK137)</f>
        <v>0</v>
      </c>
      <c r="AX137" s="171">
        <f>IF(AP137="Retired",0,HLOOKUP(AP137,'Fixed - Labor'!$C$29:$E$37,'Scenario 7'!$H$24,FALSE)*$AK137)</f>
        <v>0</v>
      </c>
      <c r="AY137" s="171">
        <f>IF(AQ137="Retired",0,HLOOKUP(AQ137,'Fixed - Labor'!$C$29:$E$37,'Scenario 7'!$H$24,FALSE)*$AK137)</f>
        <v>0</v>
      </c>
      <c r="BA137" s="202"/>
      <c r="BB137" s="138"/>
      <c r="BC137" s="138"/>
      <c r="BD137" s="138"/>
      <c r="BE137" s="138"/>
      <c r="BF137" s="138"/>
      <c r="BG137" s="138"/>
      <c r="BI137" s="202"/>
      <c r="BJ137" s="138"/>
      <c r="BK137" s="138"/>
      <c r="BL137" s="138"/>
      <c r="BM137" s="138"/>
      <c r="BN137" s="138"/>
      <c r="BO137" s="138"/>
    </row>
    <row r="138" spans="1:67">
      <c r="A138" s="162"/>
      <c r="B138" s="162"/>
      <c r="C138" s="162"/>
      <c r="D138" s="162"/>
      <c r="E138" s="162"/>
      <c r="F138" s="162"/>
      <c r="G138" s="162"/>
      <c r="H138" s="188" t="s">
        <v>26</v>
      </c>
      <c r="I138" s="187">
        <f t="shared" ref="I138:N138" si="44">SUM(I109:I137)</f>
        <v>76058991.256716996</v>
      </c>
      <c r="J138" s="187">
        <f t="shared" si="44"/>
        <v>177841897.84753284</v>
      </c>
      <c r="K138" s="187">
        <f t="shared" si="44"/>
        <v>138655243.26442391</v>
      </c>
      <c r="L138" s="187">
        <f t="shared" si="44"/>
        <v>153474841.3028914</v>
      </c>
      <c r="M138" s="187">
        <f t="shared" si="44"/>
        <v>145143254.8566249</v>
      </c>
      <c r="N138" s="187">
        <f t="shared" si="44"/>
        <v>137139012.78911784</v>
      </c>
      <c r="O138" s="162"/>
      <c r="P138" s="162"/>
      <c r="Q138" s="162"/>
      <c r="R138" s="162"/>
    </row>
    <row r="139" spans="1:67">
      <c r="A139" s="162"/>
      <c r="B139" s="162"/>
      <c r="C139" s="162"/>
      <c r="D139" s="162"/>
      <c r="E139" s="162"/>
      <c r="F139" s="162"/>
      <c r="G139" s="162"/>
      <c r="H139" s="162"/>
      <c r="I139" s="162"/>
      <c r="J139" s="162"/>
      <c r="K139" s="162"/>
      <c r="L139" s="162"/>
      <c r="M139" s="162"/>
      <c r="N139" s="162"/>
      <c r="O139" s="162"/>
      <c r="P139" s="162"/>
      <c r="Q139" s="162"/>
      <c r="R139" s="162"/>
      <c r="S139" s="181" t="s">
        <v>111</v>
      </c>
    </row>
    <row r="140" spans="1:67">
      <c r="A140" s="162"/>
      <c r="B140" s="162"/>
      <c r="C140" s="162"/>
      <c r="D140" s="162"/>
      <c r="E140" s="162"/>
      <c r="F140" s="162"/>
      <c r="G140" s="162"/>
      <c r="H140" s="162"/>
      <c r="I140" s="162"/>
      <c r="J140" s="162"/>
      <c r="K140" s="162"/>
      <c r="L140" s="162"/>
      <c r="M140" s="162"/>
      <c r="N140" s="162"/>
      <c r="O140" s="162"/>
      <c r="P140" s="162"/>
      <c r="Q140" s="162"/>
      <c r="R140" s="162"/>
    </row>
    <row r="141" spans="1:67">
      <c r="A141" s="162"/>
      <c r="B141" s="183" t="s">
        <v>365</v>
      </c>
      <c r="C141" s="162"/>
      <c r="D141" s="162"/>
      <c r="E141" s="162"/>
      <c r="F141" s="162"/>
      <c r="G141" s="162"/>
      <c r="H141" s="162"/>
      <c r="I141" s="162"/>
      <c r="J141" s="162"/>
      <c r="K141" s="162"/>
      <c r="L141" s="162"/>
      <c r="M141" s="162"/>
      <c r="N141" s="162"/>
      <c r="O141" s="162"/>
      <c r="P141" s="162"/>
      <c r="Q141" s="162"/>
      <c r="R141" s="162"/>
      <c r="S141" s="179" t="s">
        <v>52</v>
      </c>
      <c r="AB141" s="179" t="s">
        <v>118</v>
      </c>
      <c r="AJ141" s="179" t="s">
        <v>54</v>
      </c>
      <c r="AS141" s="179" t="s">
        <v>119</v>
      </c>
      <c r="BA141" s="179"/>
      <c r="BI141" s="179"/>
    </row>
    <row r="142" spans="1:67">
      <c r="A142" s="162"/>
      <c r="B142" s="162"/>
      <c r="C142" s="162"/>
      <c r="D142" s="162"/>
      <c r="E142" s="162"/>
      <c r="F142" s="162"/>
      <c r="G142" s="162"/>
      <c r="H142" s="162"/>
      <c r="I142" s="162"/>
      <c r="J142" s="162"/>
      <c r="K142" s="162"/>
      <c r="L142" s="162"/>
      <c r="M142" s="162"/>
      <c r="N142" s="162"/>
      <c r="O142" s="162"/>
      <c r="P142" s="162"/>
      <c r="Q142" s="162"/>
      <c r="R142" s="162"/>
    </row>
    <row r="143" spans="1:67">
      <c r="A143" s="162"/>
      <c r="B143" s="162"/>
      <c r="C143" s="162"/>
      <c r="D143" s="162"/>
      <c r="E143" s="162"/>
      <c r="F143" s="162"/>
      <c r="G143" s="162"/>
      <c r="H143" s="163" t="s">
        <v>33</v>
      </c>
      <c r="I143" s="163">
        <f t="shared" ref="I143:N143" si="45">I108</f>
        <v>7</v>
      </c>
      <c r="J143" s="163" t="str">
        <f t="shared" si="45"/>
        <v>7A</v>
      </c>
      <c r="K143" s="163" t="str">
        <f t="shared" si="45"/>
        <v>7B</v>
      </c>
      <c r="L143" s="163" t="str">
        <f t="shared" si="45"/>
        <v>7C</v>
      </c>
      <c r="M143" s="163" t="str">
        <f t="shared" si="45"/>
        <v>7D</v>
      </c>
      <c r="N143" s="163" t="str">
        <f t="shared" si="45"/>
        <v>7E</v>
      </c>
      <c r="O143" s="162"/>
      <c r="P143" s="162"/>
      <c r="Q143" s="162"/>
      <c r="R143" s="162"/>
      <c r="S143" s="163" t="s">
        <v>33</v>
      </c>
      <c r="T143" s="201" t="s">
        <v>27</v>
      </c>
      <c r="U143" s="163">
        <f t="shared" ref="U143:Z143" si="46">U108</f>
        <v>7</v>
      </c>
      <c r="V143" s="163" t="str">
        <f t="shared" si="46"/>
        <v>7A</v>
      </c>
      <c r="W143" s="163" t="str">
        <f t="shared" si="46"/>
        <v>7B</v>
      </c>
      <c r="X143" s="163" t="str">
        <f t="shared" si="46"/>
        <v>7C</v>
      </c>
      <c r="Y143" s="163" t="str">
        <f t="shared" si="46"/>
        <v>7D</v>
      </c>
      <c r="Z143" s="163" t="str">
        <f t="shared" si="46"/>
        <v>7E</v>
      </c>
      <c r="AB143" s="163" t="s">
        <v>33</v>
      </c>
      <c r="AC143" s="163">
        <f>U143</f>
        <v>7</v>
      </c>
      <c r="AD143" s="163" t="str">
        <f t="shared" ref="AD143:AH143" si="47">V143</f>
        <v>7A</v>
      </c>
      <c r="AE143" s="163" t="str">
        <f t="shared" si="47"/>
        <v>7B</v>
      </c>
      <c r="AF143" s="163" t="str">
        <f t="shared" si="47"/>
        <v>7C</v>
      </c>
      <c r="AG143" s="200" t="str">
        <f t="shared" si="47"/>
        <v>7D</v>
      </c>
      <c r="AH143" s="163" t="str">
        <f t="shared" si="47"/>
        <v>7E</v>
      </c>
      <c r="AJ143" s="163" t="s">
        <v>33</v>
      </c>
      <c r="AK143" s="201" t="s">
        <v>27</v>
      </c>
      <c r="AL143" s="163">
        <f t="shared" ref="AL143:AQ143" si="48">AL108</f>
        <v>7</v>
      </c>
      <c r="AM143" s="163" t="str">
        <f t="shared" si="48"/>
        <v>7A</v>
      </c>
      <c r="AN143" s="163" t="str">
        <f t="shared" si="48"/>
        <v>7B</v>
      </c>
      <c r="AO143" s="163" t="str">
        <f t="shared" si="48"/>
        <v>7C</v>
      </c>
      <c r="AP143" s="163" t="str">
        <f t="shared" si="48"/>
        <v>7D</v>
      </c>
      <c r="AQ143" s="163" t="str">
        <f t="shared" si="48"/>
        <v>7E</v>
      </c>
      <c r="AS143" s="163" t="s">
        <v>33</v>
      </c>
      <c r="AT143" s="163">
        <f>AL143</f>
        <v>7</v>
      </c>
      <c r="AU143" s="163" t="str">
        <f t="shared" ref="AU143:AY143" si="49">AM143</f>
        <v>7A</v>
      </c>
      <c r="AV143" s="163" t="str">
        <f t="shared" si="49"/>
        <v>7B</v>
      </c>
      <c r="AW143" s="163" t="str">
        <f t="shared" si="49"/>
        <v>7C</v>
      </c>
      <c r="AX143" s="200" t="str">
        <f t="shared" si="49"/>
        <v>7D</v>
      </c>
      <c r="AY143" s="163" t="str">
        <f t="shared" si="49"/>
        <v>7E</v>
      </c>
      <c r="BA143" s="202"/>
      <c r="BB143" s="138"/>
      <c r="BC143" s="138"/>
      <c r="BD143" s="138"/>
      <c r="BE143" s="138"/>
      <c r="BF143" s="138"/>
      <c r="BG143" s="138"/>
      <c r="BI143" s="202"/>
      <c r="BJ143" s="138"/>
      <c r="BK143" s="138"/>
      <c r="BL143" s="138"/>
      <c r="BM143" s="138"/>
      <c r="BN143" s="138"/>
      <c r="BO143" s="138"/>
    </row>
    <row r="144" spans="1:67">
      <c r="A144" s="162"/>
      <c r="B144" s="162"/>
      <c r="C144" s="162"/>
      <c r="D144" s="162"/>
      <c r="E144" s="162"/>
      <c r="F144" s="162"/>
      <c r="G144" s="162"/>
      <c r="H144" s="174">
        <v>2017</v>
      </c>
      <c r="I144" s="171">
        <f t="shared" ref="I144:N172" si="50">AC144+AT144</f>
        <v>10696150.390000001</v>
      </c>
      <c r="J144" s="171">
        <f t="shared" si="50"/>
        <v>10696150.390000001</v>
      </c>
      <c r="K144" s="171">
        <f t="shared" si="50"/>
        <v>10696150.390000001</v>
      </c>
      <c r="L144" s="171">
        <f t="shared" si="50"/>
        <v>10696150.390000001</v>
      </c>
      <c r="M144" s="171">
        <f t="shared" si="50"/>
        <v>10696150.390000001</v>
      </c>
      <c r="N144" s="171">
        <f t="shared" si="50"/>
        <v>10696150.390000001</v>
      </c>
      <c r="O144" s="162"/>
      <c r="P144" s="162"/>
      <c r="Q144" s="162"/>
      <c r="R144" s="162"/>
      <c r="S144" s="174">
        <v>2017</v>
      </c>
      <c r="T144" s="132">
        <f>HLOOKUP($S144,'Fixed - Other'!$A$61:$AE$64,2,FALSE)</f>
        <v>4605762.357934</v>
      </c>
      <c r="U144" s="171">
        <f>IF($K$14="",$T144,IF($K$14&gt;$S144,$T144,VLOOKUP($C6,'Fixed - Other'!$A$69:$C$77,3,FALSE)*$T144))</f>
        <v>4605762.357934</v>
      </c>
      <c r="V144" s="171">
        <f>IF($K$15="",$T144,IF($K$15&gt;$S144,$T144,VLOOKUP($C6,'Fixed - Other'!$A$69:$C$77,3,FALSE)*$T144))</f>
        <v>4605762.357934</v>
      </c>
      <c r="W144" s="171">
        <f>IF($K$16="",$T144,IF($K$16&gt;$S144,$T144,VLOOKUP($C6,'Fixed - Other'!$A$69:$C$77,3,FALSE)*$T144))</f>
        <v>4605762.357934</v>
      </c>
      <c r="X144" s="171">
        <f>IF($K$17="",$T144,IF($K$17&gt;$S144,$T144,VLOOKUP($C6,'Fixed - Other'!$A$69:$C$77,3,FALSE)*$T144))</f>
        <v>4605762.357934</v>
      </c>
      <c r="Y144" s="171">
        <f>IF($K$18="",$T144,IF($K$18&gt;$S144,$T144,VLOOKUP($C6,'Fixed - Other'!$A$69:$C$77,3,FALSE)*$T144))</f>
        <v>4605762.357934</v>
      </c>
      <c r="Z144" s="171">
        <f>IF($K$19="",$T144,IF($K$19&gt;$S144,$T144,VLOOKUP($C6,'Fixed - Other'!$A$69:$C$77,3,FALSE)*$T144))</f>
        <v>4605762.357934</v>
      </c>
      <c r="AB144" s="174">
        <v>2017</v>
      </c>
      <c r="AC144" s="171">
        <f t="shared" ref="AC144:AC172" si="51">IF($AB144&gt;$I$14,0,U144)</f>
        <v>4605762.357934</v>
      </c>
      <c r="AD144" s="171">
        <f t="shared" ref="AD144:AD172" si="52">IF($AB144&gt;$I$15,0,V144)</f>
        <v>4605762.357934</v>
      </c>
      <c r="AE144" s="171">
        <f t="shared" ref="AE144:AE172" si="53">IF($AB144&gt;$I$16,0,W144)</f>
        <v>4605762.357934</v>
      </c>
      <c r="AF144" s="171">
        <f t="shared" ref="AF144:AF172" si="54">IF($AB144&gt;$I$17,0,X144)</f>
        <v>4605762.357934</v>
      </c>
      <c r="AG144" s="136">
        <f t="shared" ref="AG144:AG172" si="55">IF($AB144&gt;$I$18,0,Y144)</f>
        <v>4605762.357934</v>
      </c>
      <c r="AH144" s="171">
        <f t="shared" ref="AH144:AH172" si="56">IF($AB144&gt;$I$19,0,Z144)</f>
        <v>4605762.357934</v>
      </c>
      <c r="AJ144" s="174">
        <v>2017</v>
      </c>
      <c r="AK144" s="132">
        <f>HLOOKUP($S144,'Fixed - Other'!$A$61:$AE$64,3,FALSE)</f>
        <v>6090388.0320660006</v>
      </c>
      <c r="AL144" s="171">
        <f>IF($K$14="",$AK144,IF($K$14&gt;$AJ144,$AK144,VLOOKUP($C6,'Fixed - Other'!$A$69:$C$77,3,FALSE)*$AK144))</f>
        <v>6090388.0320660006</v>
      </c>
      <c r="AM144" s="171">
        <f>IF($K$15="",$AK144,IF($K$15&gt;$AJ144,$AK144,VLOOKUP($C6,'Fixed - Other'!$A$69:$C$77,3,FALSE)*$AK144))</f>
        <v>6090388.0320660006</v>
      </c>
      <c r="AN144" s="171">
        <f>IF($K$16="",$AK144,IF($K$16&gt;$AJ144,$AK144,VLOOKUP($C6,'Fixed - Other'!$A$69:$C$77,3,FALSE)*$AK144))</f>
        <v>6090388.0320660006</v>
      </c>
      <c r="AO144" s="171">
        <f>IF($K$17="",$AK144,IF($K$17&gt;$AJ144,$AK144,VLOOKUP($C6,'Fixed - Other'!$A$69:$C$77,3,FALSE)*$AK144))</f>
        <v>6090388.0320660006</v>
      </c>
      <c r="AP144" s="171">
        <f>IF($K$18="",$AK144,IF($K$18&gt;$AJ144,$AK144,VLOOKUP($C6,'Fixed - Other'!$A$69:$C$77,3,FALSE)*$AK144))</f>
        <v>6090388.0320660006</v>
      </c>
      <c r="AQ144" s="171">
        <f>IF($K$19="",$AK144,IF($K$19&gt;$AJ144,$AK144,VLOOKUP($C6,'Fixed - Other'!$A$69:$C$77,3,FALSE)*$AK144))</f>
        <v>6090388.0320660006</v>
      </c>
      <c r="AS144" s="174">
        <v>2017</v>
      </c>
      <c r="AT144" s="171">
        <f t="shared" ref="AT144:AT172" si="57">IF($AS144&gt;$J$14,0,AL144)</f>
        <v>6090388.0320660006</v>
      </c>
      <c r="AU144" s="171">
        <f t="shared" ref="AU144:AU172" si="58">IF($AS144&gt;$J$15,0,AM144)</f>
        <v>6090388.0320660006</v>
      </c>
      <c r="AV144" s="171">
        <f t="shared" ref="AV144:AV172" si="59">IF($AS144&gt;$J$16,0,AN144)</f>
        <v>6090388.0320660006</v>
      </c>
      <c r="AW144" s="171">
        <f t="shared" ref="AW144:AW172" si="60">IF($AS144&gt;$J$17,0,AO144)</f>
        <v>6090388.0320660006</v>
      </c>
      <c r="AX144" s="136">
        <f t="shared" ref="AX144:AX172" si="61">IF($AS144&gt;$J$18,0,AP144)</f>
        <v>6090388.0320660006</v>
      </c>
      <c r="AY144" s="171">
        <f t="shared" ref="AY144:AY172" si="62">IF($AS144&gt;$J$19,0,AQ144)</f>
        <v>6090388.0320660006</v>
      </c>
      <c r="BA144" s="202"/>
      <c r="BB144" s="138"/>
      <c r="BC144" s="138"/>
      <c r="BD144" s="138"/>
      <c r="BE144" s="138"/>
      <c r="BF144" s="138"/>
      <c r="BG144" s="138"/>
      <c r="BI144" s="202"/>
      <c r="BJ144" s="138"/>
      <c r="BK144" s="138"/>
      <c r="BL144" s="138"/>
      <c r="BM144" s="138"/>
      <c r="BN144" s="138"/>
      <c r="BO144" s="138"/>
    </row>
    <row r="145" spans="1:67">
      <c r="A145" s="162"/>
      <c r="B145" s="162"/>
      <c r="C145" s="162"/>
      <c r="D145" s="162"/>
      <c r="E145" s="162"/>
      <c r="F145" s="162"/>
      <c r="G145" s="162"/>
      <c r="H145" s="175">
        <v>2018</v>
      </c>
      <c r="I145" s="171">
        <f t="shared" si="50"/>
        <v>10735593.960000001</v>
      </c>
      <c r="J145" s="171">
        <f t="shared" si="50"/>
        <v>10735593.960000001</v>
      </c>
      <c r="K145" s="171">
        <f t="shared" si="50"/>
        <v>10735593.960000001</v>
      </c>
      <c r="L145" s="171">
        <f t="shared" si="50"/>
        <v>10735593.960000001</v>
      </c>
      <c r="M145" s="171">
        <f t="shared" si="50"/>
        <v>10735593.960000001</v>
      </c>
      <c r="N145" s="171">
        <f t="shared" si="50"/>
        <v>10735593.960000001</v>
      </c>
      <c r="O145" s="162"/>
      <c r="P145" s="162"/>
      <c r="Q145" s="162"/>
      <c r="R145" s="162"/>
      <c r="S145" s="175">
        <v>2018</v>
      </c>
      <c r="T145" s="196">
        <f>HLOOKUP($S145,'Fixed - Other'!$A$61:$AE$64,2,FALSE)</f>
        <v>4622746.759176</v>
      </c>
      <c r="U145" s="171">
        <f>IF($K$14="",$T145,IF($K$14&gt;$S145,$T145,VLOOKUP($C6,'Fixed - Other'!$A$69:$C$77,3,FALSE)*$T145))</f>
        <v>4622746.759176</v>
      </c>
      <c r="V145" s="171">
        <f>IF($K$15="",$T145,IF($K$15&gt;$S145,$T145,VLOOKUP($C6,'Fixed - Other'!$A$69:$C$77,3,FALSE)*$T145))</f>
        <v>4622746.759176</v>
      </c>
      <c r="W145" s="171">
        <f>IF($K$16="",$T145,IF($K$16&gt;$S145,$T145,VLOOKUP($C6,'Fixed - Other'!$A$69:$C$77,3,FALSE)*$T145))</f>
        <v>4622746.759176</v>
      </c>
      <c r="X145" s="171">
        <f>IF($K$17="",$T145,IF($K$17&gt;$S145,$T145,VLOOKUP($C6,'Fixed - Other'!$A$69:$C$77,3,FALSE)*$T145))</f>
        <v>4622746.759176</v>
      </c>
      <c r="Y145" s="171">
        <f>IF($K$18="",$T145,IF($K$18&gt;$S145,$T145,VLOOKUP($C6,'Fixed - Other'!$A$69:$C$77,3,FALSE)*$T145))</f>
        <v>4622746.759176</v>
      </c>
      <c r="Z145" s="171">
        <f>IF($K$19="",$T145,IF($K$19&gt;$S145,$T145,VLOOKUP($C6,'Fixed - Other'!$A$69:$C$77,3,FALSE)*$T145))</f>
        <v>4622746.759176</v>
      </c>
      <c r="AB145" s="175">
        <v>2018</v>
      </c>
      <c r="AC145" s="171">
        <f t="shared" si="51"/>
        <v>4622746.759176</v>
      </c>
      <c r="AD145" s="171">
        <f t="shared" si="52"/>
        <v>4622746.759176</v>
      </c>
      <c r="AE145" s="171">
        <f t="shared" si="53"/>
        <v>4622746.759176</v>
      </c>
      <c r="AF145" s="171">
        <f t="shared" si="54"/>
        <v>4622746.759176</v>
      </c>
      <c r="AG145" s="136">
        <f t="shared" si="55"/>
        <v>4622746.759176</v>
      </c>
      <c r="AH145" s="171">
        <f t="shared" si="56"/>
        <v>4622746.759176</v>
      </c>
      <c r="AJ145" s="175">
        <v>2018</v>
      </c>
      <c r="AK145" s="196">
        <f>HLOOKUP($S145,'Fixed - Other'!$A$61:$AE$64,3,FALSE)</f>
        <v>6112847.2008240009</v>
      </c>
      <c r="AL145" s="171">
        <f>IF($K$14="",$AK145,IF($K$14&gt;$AJ145,$AK145,VLOOKUP($C6,'Fixed - Other'!$A$69:$C$77,3,FALSE)*$AK145))</f>
        <v>6112847.2008240009</v>
      </c>
      <c r="AM145" s="171">
        <f>IF($K$15="",$AK145,IF($K$15&gt;$AJ145,$AK145,VLOOKUP($C6,'Fixed - Other'!$A$69:$C$77,3,FALSE)*$AK145))</f>
        <v>6112847.2008240009</v>
      </c>
      <c r="AN145" s="171">
        <f>IF($K$16="",$AK145,IF($K$16&gt;$AJ145,$AK145,VLOOKUP($C6,'Fixed - Other'!$A$69:$C$77,3,FALSE)*$AK145))</f>
        <v>6112847.2008240009</v>
      </c>
      <c r="AO145" s="171">
        <f>IF($K$17="",$AK145,IF($K$17&gt;$AJ145,$AK145,VLOOKUP($C6,'Fixed - Other'!$A$69:$C$77,3,FALSE)*$AK145))</f>
        <v>6112847.2008240009</v>
      </c>
      <c r="AP145" s="171">
        <f>IF($K$18="",$AK145,IF($K$18&gt;$AJ145,$AK145,VLOOKUP($C6,'Fixed - Other'!$A$69:$C$77,3,FALSE)*$AK145))</f>
        <v>6112847.2008240009</v>
      </c>
      <c r="AQ145" s="171">
        <f>IF($K$19="",$AK145,IF($K$19&gt;$AJ145,$AK145,VLOOKUP($C6,'Fixed - Other'!$A$69:$C$77,3,FALSE)*$AK145))</f>
        <v>6112847.2008240009</v>
      </c>
      <c r="AS145" s="175">
        <v>2018</v>
      </c>
      <c r="AT145" s="171">
        <f t="shared" si="57"/>
        <v>6112847.2008240009</v>
      </c>
      <c r="AU145" s="171">
        <f t="shared" si="58"/>
        <v>6112847.2008240009</v>
      </c>
      <c r="AV145" s="171">
        <f t="shared" si="59"/>
        <v>6112847.2008240009</v>
      </c>
      <c r="AW145" s="171">
        <f t="shared" si="60"/>
        <v>6112847.2008240009</v>
      </c>
      <c r="AX145" s="136">
        <f t="shared" si="61"/>
        <v>6112847.2008240009</v>
      </c>
      <c r="AY145" s="171">
        <f t="shared" si="62"/>
        <v>6112847.2008240009</v>
      </c>
      <c r="BA145" s="202"/>
      <c r="BB145" s="138"/>
      <c r="BC145" s="138"/>
      <c r="BD145" s="138"/>
      <c r="BE145" s="138"/>
      <c r="BF145" s="138"/>
      <c r="BG145" s="138"/>
      <c r="BI145" s="202"/>
      <c r="BJ145" s="138"/>
      <c r="BK145" s="138"/>
      <c r="BL145" s="138"/>
      <c r="BM145" s="138"/>
      <c r="BN145" s="138"/>
      <c r="BO145" s="138"/>
    </row>
    <row r="146" spans="1:67">
      <c r="A146" s="162"/>
      <c r="B146" s="162"/>
      <c r="C146" s="162"/>
      <c r="D146" s="162"/>
      <c r="E146" s="162"/>
      <c r="F146" s="162"/>
      <c r="G146" s="162"/>
      <c r="H146" s="175">
        <v>2019</v>
      </c>
      <c r="I146" s="171">
        <f t="shared" si="50"/>
        <v>4631971.6895399997</v>
      </c>
      <c r="J146" s="171">
        <f t="shared" si="50"/>
        <v>4631971.6895399997</v>
      </c>
      <c r="K146" s="171">
        <f t="shared" si="50"/>
        <v>8134829.0999999996</v>
      </c>
      <c r="L146" s="171">
        <f t="shared" si="50"/>
        <v>8134829.0999999996</v>
      </c>
      <c r="M146" s="171">
        <f t="shared" si="50"/>
        <v>8134829.0999999996</v>
      </c>
      <c r="N146" s="171">
        <f t="shared" si="50"/>
        <v>8134829.0999999996</v>
      </c>
      <c r="O146" s="162"/>
      <c r="P146" s="162"/>
      <c r="Q146" s="162"/>
      <c r="R146" s="162"/>
      <c r="S146" s="175">
        <v>2019</v>
      </c>
      <c r="T146" s="196">
        <f>HLOOKUP($S146,'Fixed - Other'!$A$61:$AE$64,2,FALSE)</f>
        <v>3502857.4104599999</v>
      </c>
      <c r="U146" s="171">
        <f>IF($K$14="",$T146,IF($K$14&gt;$S146,$T146,VLOOKUP($C6,'Fixed - Other'!$A$69:$C$77,3,FALSE)*$T146))</f>
        <v>3502857.4104599999</v>
      </c>
      <c r="V146" s="171">
        <f>IF($K$15="",$T146,IF($K$15&gt;$S146,$T146,VLOOKUP($C6,'Fixed - Other'!$A$69:$C$77,3,FALSE)*$T146))</f>
        <v>3502857.4104599999</v>
      </c>
      <c r="W146" s="171">
        <f>IF($K$16="",$T146,IF($K$16&gt;$S146,$T146,VLOOKUP($C6,'Fixed - Other'!$A$69:$C$77,3,FALSE)*$T146))</f>
        <v>3502857.4104599999</v>
      </c>
      <c r="X146" s="171">
        <f>IF($K$17="",$T146,IF($K$17&gt;$S146,$T146,VLOOKUP($C6,'Fixed - Other'!$A$69:$C$77,3,FALSE)*$T146))</f>
        <v>3502857.4104599999</v>
      </c>
      <c r="Y146" s="171">
        <f>IF($K$18="",$T146,IF($K$18&gt;$S146,$T146,VLOOKUP($C6,'Fixed - Other'!$A$69:$C$77,3,FALSE)*$T146))</f>
        <v>3502857.4104599999</v>
      </c>
      <c r="Z146" s="171">
        <f>IF($K$19="",$T146,IF($K$19&gt;$S146,$T146,VLOOKUP($C6,'Fixed - Other'!$A$69:$C$77,3,FALSE)*$T146))</f>
        <v>3502857.4104599999</v>
      </c>
      <c r="AB146" s="175">
        <v>2019</v>
      </c>
      <c r="AC146" s="171">
        <f t="shared" si="51"/>
        <v>0</v>
      </c>
      <c r="AD146" s="171">
        <f t="shared" si="52"/>
        <v>0</v>
      </c>
      <c r="AE146" s="171">
        <f t="shared" si="53"/>
        <v>3502857.4104599999</v>
      </c>
      <c r="AF146" s="171">
        <f t="shared" si="54"/>
        <v>3502857.4104599999</v>
      </c>
      <c r="AG146" s="136">
        <f t="shared" si="55"/>
        <v>3502857.4104599999</v>
      </c>
      <c r="AH146" s="171">
        <f t="shared" si="56"/>
        <v>3502857.4104599999</v>
      </c>
      <c r="AJ146" s="175">
        <v>2019</v>
      </c>
      <c r="AK146" s="196">
        <f>HLOOKUP($S146,'Fixed - Other'!$A$61:$AE$64,3,FALSE)</f>
        <v>4631971.6895399997</v>
      </c>
      <c r="AL146" s="171">
        <f>IF($K$14="",$AK146,IF($K$14&gt;$AJ146,$AK146,VLOOKUP($C6,'Fixed - Other'!$A$69:$C$77,3,FALSE)*$AK146))</f>
        <v>4631971.6895399997</v>
      </c>
      <c r="AM146" s="171">
        <f>IF($K$15="",$AK146,IF($K$15&gt;$AJ146,$AK146,VLOOKUP($C6,'Fixed - Other'!$A$69:$C$77,3,FALSE)*$AK146))</f>
        <v>4631971.6895399997</v>
      </c>
      <c r="AN146" s="171">
        <f>IF($K$16="",$AK146,IF($K$16&gt;$AJ146,$AK146,VLOOKUP($C6,'Fixed - Other'!$A$69:$C$77,3,FALSE)*$AK146))</f>
        <v>4631971.6895399997</v>
      </c>
      <c r="AO146" s="171">
        <f>IF($K$17="",$AK146,IF($K$17&gt;$AJ146,$AK146,VLOOKUP($C6,'Fixed - Other'!$A$69:$C$77,3,FALSE)*$AK146))</f>
        <v>4631971.6895399997</v>
      </c>
      <c r="AP146" s="171">
        <f>IF($K$18="",$AK146,IF($K$18&gt;$AJ146,$AK146,VLOOKUP($C6,'Fixed - Other'!$A$69:$C$77,3,FALSE)*$AK146))</f>
        <v>4631971.6895399997</v>
      </c>
      <c r="AQ146" s="171">
        <f>IF($K$19="",$AK146,IF($K$19&gt;$AJ146,$AK146,VLOOKUP($C6,'Fixed - Other'!$A$69:$C$77,3,FALSE)*$AK146))</f>
        <v>4631971.6895399997</v>
      </c>
      <c r="AS146" s="175">
        <v>2019</v>
      </c>
      <c r="AT146" s="171">
        <f t="shared" si="57"/>
        <v>4631971.6895399997</v>
      </c>
      <c r="AU146" s="171">
        <f t="shared" si="58"/>
        <v>4631971.6895399997</v>
      </c>
      <c r="AV146" s="171">
        <f t="shared" si="59"/>
        <v>4631971.6895399997</v>
      </c>
      <c r="AW146" s="171">
        <f t="shared" si="60"/>
        <v>4631971.6895399997</v>
      </c>
      <c r="AX146" s="136">
        <f t="shared" si="61"/>
        <v>4631971.6895399997</v>
      </c>
      <c r="AY146" s="171">
        <f t="shared" si="62"/>
        <v>4631971.6895399997</v>
      </c>
      <c r="BA146" s="202"/>
      <c r="BB146" s="138"/>
      <c r="BC146" s="138"/>
      <c r="BD146" s="138"/>
      <c r="BE146" s="138"/>
      <c r="BF146" s="138"/>
      <c r="BG146" s="138"/>
      <c r="BI146" s="202"/>
      <c r="BJ146" s="138"/>
      <c r="BK146" s="138"/>
      <c r="BL146" s="138"/>
      <c r="BM146" s="138"/>
      <c r="BN146" s="138"/>
      <c r="BO146" s="138"/>
    </row>
    <row r="147" spans="1:67">
      <c r="A147" s="162"/>
      <c r="B147" s="162"/>
      <c r="C147" s="162"/>
      <c r="D147" s="162"/>
      <c r="E147" s="162"/>
      <c r="F147" s="162"/>
      <c r="G147" s="162"/>
      <c r="H147" s="175">
        <v>2020</v>
      </c>
      <c r="I147" s="171">
        <f t="shared" si="50"/>
        <v>6077110.4269200005</v>
      </c>
      <c r="J147" s="171">
        <f t="shared" si="50"/>
        <v>6077110.4269200005</v>
      </c>
      <c r="K147" s="171">
        <f t="shared" si="50"/>
        <v>6077110.4269200005</v>
      </c>
      <c r="L147" s="171">
        <f t="shared" si="50"/>
        <v>6077110.4269200005</v>
      </c>
      <c r="M147" s="171">
        <f t="shared" si="50"/>
        <v>10672831.800000001</v>
      </c>
      <c r="N147" s="171">
        <f t="shared" si="50"/>
        <v>10672831.800000001</v>
      </c>
      <c r="O147" s="162"/>
      <c r="P147" s="162"/>
      <c r="Q147" s="162"/>
      <c r="R147" s="162"/>
      <c r="S147" s="175">
        <v>2020</v>
      </c>
      <c r="T147" s="196">
        <f>HLOOKUP($S147,'Fixed - Other'!$A$61:$AE$64,2,FALSE)</f>
        <v>4595721.3730800003</v>
      </c>
      <c r="U147" s="171">
        <f>IF($K$14="",$T147,IF($K$14&gt;$S147,$T147,VLOOKUP($C6,'Fixed - Other'!$A$69:$C$77,3,FALSE)*$T147))</f>
        <v>4595721.3730800003</v>
      </c>
      <c r="V147" s="171">
        <f>IF($K$15="",$T147,IF($K$15&gt;$S147,$T147,VLOOKUP($C6,'Fixed - Other'!$A$69:$C$77,3,FALSE)*$T147))</f>
        <v>4595721.3730800003</v>
      </c>
      <c r="W147" s="171">
        <f>IF($K$16="",$T147,IF($K$16&gt;$S147,$T147,VLOOKUP($C6,'Fixed - Other'!$A$69:$C$77,3,FALSE)*$T147))</f>
        <v>4595721.3730800003</v>
      </c>
      <c r="X147" s="171">
        <f>IF($K$17="",$T147,IF($K$17&gt;$S147,$T147,VLOOKUP($C6,'Fixed - Other'!$A$69:$C$77,3,FALSE)*$T147))</f>
        <v>4595721.3730800003</v>
      </c>
      <c r="Y147" s="171">
        <f>IF($K$18="",$T147,IF($K$18&gt;$S147,$T147,VLOOKUP($C6,'Fixed - Other'!$A$69:$C$77,3,FALSE)*$T147))</f>
        <v>4595721.3730800003</v>
      </c>
      <c r="Z147" s="171">
        <f>IF($K$19="",$T147,IF($K$19&gt;$S147,$T147,VLOOKUP($C6,'Fixed - Other'!$A$69:$C$77,3,FALSE)*$T147))</f>
        <v>4595721.3730800003</v>
      </c>
      <c r="AB147" s="175">
        <v>2020</v>
      </c>
      <c r="AC147" s="171">
        <f t="shared" si="51"/>
        <v>0</v>
      </c>
      <c r="AD147" s="171">
        <f t="shared" si="52"/>
        <v>0</v>
      </c>
      <c r="AE147" s="171">
        <f t="shared" si="53"/>
        <v>0</v>
      </c>
      <c r="AF147" s="171">
        <f t="shared" si="54"/>
        <v>0</v>
      </c>
      <c r="AG147" s="136">
        <f t="shared" si="55"/>
        <v>4595721.3730800003</v>
      </c>
      <c r="AH147" s="171">
        <f t="shared" si="56"/>
        <v>4595721.3730800003</v>
      </c>
      <c r="AJ147" s="175">
        <v>2020</v>
      </c>
      <c r="AK147" s="196">
        <f>HLOOKUP($S147,'Fixed - Other'!$A$61:$AE$64,3,FALSE)</f>
        <v>6077110.4269200005</v>
      </c>
      <c r="AL147" s="171">
        <f>IF($K$14="",$AK147,IF($K$14&gt;$AJ147,$AK147,VLOOKUP($C6,'Fixed - Other'!$A$69:$C$77,3,FALSE)*$AK147))</f>
        <v>6077110.4269200005</v>
      </c>
      <c r="AM147" s="171">
        <f>IF($K$15="",$AK147,IF($K$15&gt;$AJ147,$AK147,VLOOKUP($C6,'Fixed - Other'!$A$69:$C$77,3,FALSE)*$AK147))</f>
        <v>6077110.4269200005</v>
      </c>
      <c r="AN147" s="171">
        <f>IF($K$16="",$AK147,IF($K$16&gt;$AJ147,$AK147,VLOOKUP($C6,'Fixed - Other'!$A$69:$C$77,3,FALSE)*$AK147))</f>
        <v>6077110.4269200005</v>
      </c>
      <c r="AO147" s="171">
        <f>IF($K$17="",$AK147,IF($K$17&gt;$AJ147,$AK147,VLOOKUP($C6,'Fixed - Other'!$A$69:$C$77,3,FALSE)*$AK147))</f>
        <v>6077110.4269200005</v>
      </c>
      <c r="AP147" s="171">
        <f>IF($K$18="",$AK147,IF($K$18&gt;$AJ147,$AK147,VLOOKUP($C6,'Fixed - Other'!$A$69:$C$77,3,FALSE)*$AK147))</f>
        <v>6077110.4269200005</v>
      </c>
      <c r="AQ147" s="171">
        <f>IF($K$19="",$AK147,IF($K$19&gt;$AJ147,$AK147,VLOOKUP($C6,'Fixed - Other'!$A$69:$C$77,3,FALSE)*$AK147))</f>
        <v>6077110.4269200005</v>
      </c>
      <c r="AS147" s="175">
        <v>2020</v>
      </c>
      <c r="AT147" s="171">
        <f t="shared" si="57"/>
        <v>6077110.4269200005</v>
      </c>
      <c r="AU147" s="171">
        <f t="shared" si="58"/>
        <v>6077110.4269200005</v>
      </c>
      <c r="AV147" s="171">
        <f t="shared" si="59"/>
        <v>6077110.4269200005</v>
      </c>
      <c r="AW147" s="171">
        <f t="shared" si="60"/>
        <v>6077110.4269200005</v>
      </c>
      <c r="AX147" s="136">
        <f t="shared" si="61"/>
        <v>6077110.4269200005</v>
      </c>
      <c r="AY147" s="171">
        <f t="shared" si="62"/>
        <v>6077110.4269200005</v>
      </c>
      <c r="BA147" s="202"/>
      <c r="BB147" s="138"/>
      <c r="BC147" s="138"/>
      <c r="BD147" s="138"/>
      <c r="BE147" s="138"/>
      <c r="BF147" s="138"/>
      <c r="BG147" s="138"/>
      <c r="BI147" s="202"/>
      <c r="BJ147" s="138"/>
      <c r="BK147" s="138"/>
      <c r="BL147" s="138"/>
      <c r="BM147" s="138"/>
      <c r="BN147" s="138"/>
      <c r="BO147" s="138"/>
    </row>
    <row r="148" spans="1:67">
      <c r="A148" s="162"/>
      <c r="B148" s="162"/>
      <c r="C148" s="162"/>
      <c r="D148" s="162"/>
      <c r="E148" s="162"/>
      <c r="F148" s="162"/>
      <c r="G148" s="162"/>
      <c r="H148" s="175">
        <v>2021</v>
      </c>
      <c r="I148" s="171">
        <f t="shared" si="50"/>
        <v>5803822.4556</v>
      </c>
      <c r="J148" s="171">
        <f t="shared" si="50"/>
        <v>5803822.4556</v>
      </c>
      <c r="K148" s="171">
        <f t="shared" si="50"/>
        <v>5803822.4556</v>
      </c>
      <c r="L148" s="171">
        <f t="shared" si="50"/>
        <v>5803822.4556</v>
      </c>
      <c r="M148" s="171">
        <f t="shared" si="50"/>
        <v>5803822.4556</v>
      </c>
      <c r="N148" s="171">
        <f t="shared" si="50"/>
        <v>10192874</v>
      </c>
      <c r="O148" s="162"/>
      <c r="P148" s="162"/>
      <c r="Q148" s="162"/>
      <c r="R148" s="162"/>
      <c r="S148" s="175">
        <v>2021</v>
      </c>
      <c r="T148" s="196">
        <f>HLOOKUP($S148,'Fixed - Other'!$A$61:$AE$64,2,FALSE)</f>
        <v>4389051.5444</v>
      </c>
      <c r="U148" s="171">
        <f>IF($K$14="",$T148,IF($K$14&gt;$S148,$T148,VLOOKUP($C6,'Fixed - Other'!$A$69:$C$77,3,FALSE)*$T148))</f>
        <v>4389051.5444</v>
      </c>
      <c r="V148" s="171">
        <f>IF($K$15="",$T148,IF($K$15&gt;$S148,$T148,VLOOKUP($C6,'Fixed - Other'!$A$69:$C$77,3,FALSE)*$T148))</f>
        <v>4389051.5444</v>
      </c>
      <c r="W148" s="171">
        <f>IF($K$16="",$T148,IF($K$16&gt;$S148,$T148,VLOOKUP($C6,'Fixed - Other'!$A$69:$C$77,3,FALSE)*$T148))</f>
        <v>4389051.5444</v>
      </c>
      <c r="X148" s="171">
        <f>IF($K$17="",$T148,IF($K$17&gt;$S148,$T148,VLOOKUP($C6,'Fixed - Other'!$A$69:$C$77,3,FALSE)*$T148))</f>
        <v>4389051.5444</v>
      </c>
      <c r="Y148" s="171">
        <f>IF($K$18="",$T148,IF($K$18&gt;$S148,$T148,VLOOKUP($C6,'Fixed - Other'!$A$69:$C$77,3,FALSE)*$T148))</f>
        <v>4389051.5444</v>
      </c>
      <c r="Z148" s="171">
        <f>IF($K$19="",$T148,IF($K$19&gt;$S148,$T148,VLOOKUP($C6,'Fixed - Other'!$A$69:$C$77,3,FALSE)*$T148))</f>
        <v>4389051.5444</v>
      </c>
      <c r="AB148" s="175">
        <v>2021</v>
      </c>
      <c r="AC148" s="171">
        <f t="shared" si="51"/>
        <v>0</v>
      </c>
      <c r="AD148" s="171">
        <f t="shared" si="52"/>
        <v>0</v>
      </c>
      <c r="AE148" s="171">
        <f t="shared" si="53"/>
        <v>0</v>
      </c>
      <c r="AF148" s="171">
        <f t="shared" si="54"/>
        <v>0</v>
      </c>
      <c r="AG148" s="136">
        <f t="shared" si="55"/>
        <v>0</v>
      </c>
      <c r="AH148" s="171">
        <f t="shared" si="56"/>
        <v>4389051.5444</v>
      </c>
      <c r="AJ148" s="175">
        <v>2021</v>
      </c>
      <c r="AK148" s="196">
        <f>HLOOKUP($S148,'Fixed - Other'!$A$61:$AE$64,3,FALSE)</f>
        <v>5803822.4556</v>
      </c>
      <c r="AL148" s="171">
        <f>IF($K$14="",$AK148,IF($K$14&gt;$AJ148,$AK148,VLOOKUP($C6,'Fixed - Other'!$A$69:$C$77,3,FALSE)*$AK148))</f>
        <v>5803822.4556</v>
      </c>
      <c r="AM148" s="171">
        <f>IF($K$15="",$AK148,IF($K$15&gt;$AJ148,$AK148,VLOOKUP($C6,'Fixed - Other'!$A$69:$C$77,3,FALSE)*$AK148))</f>
        <v>5803822.4556</v>
      </c>
      <c r="AN148" s="171">
        <f>IF($K$16="",$AK148,IF($K$16&gt;$AJ148,$AK148,VLOOKUP($C6,'Fixed - Other'!$A$69:$C$77,3,FALSE)*$AK148))</f>
        <v>5803822.4556</v>
      </c>
      <c r="AO148" s="171">
        <f>IF($K$17="",$AK148,IF($K$17&gt;$AJ148,$AK148,VLOOKUP($C6,'Fixed - Other'!$A$69:$C$77,3,FALSE)*$AK148))</f>
        <v>5803822.4556</v>
      </c>
      <c r="AP148" s="171">
        <f>IF($K$18="",$AK148,IF($K$18&gt;$AJ148,$AK148,VLOOKUP($C6,'Fixed - Other'!$A$69:$C$77,3,FALSE)*$AK148))</f>
        <v>5803822.4556</v>
      </c>
      <c r="AQ148" s="171">
        <f>IF($K$19="",$AK148,IF($K$19&gt;$AJ148,$AK148,VLOOKUP($C6,'Fixed - Other'!$A$69:$C$77,3,FALSE)*$AK148))</f>
        <v>5803822.4556</v>
      </c>
      <c r="AS148" s="175">
        <v>2021</v>
      </c>
      <c r="AT148" s="171">
        <f t="shared" si="57"/>
        <v>5803822.4556</v>
      </c>
      <c r="AU148" s="171">
        <f t="shared" si="58"/>
        <v>5803822.4556</v>
      </c>
      <c r="AV148" s="171">
        <f t="shared" si="59"/>
        <v>5803822.4556</v>
      </c>
      <c r="AW148" s="171">
        <f t="shared" si="60"/>
        <v>5803822.4556</v>
      </c>
      <c r="AX148" s="136">
        <f t="shared" si="61"/>
        <v>5803822.4556</v>
      </c>
      <c r="AY148" s="171">
        <f t="shared" si="62"/>
        <v>5803822.4556</v>
      </c>
      <c r="BA148" s="202"/>
      <c r="BB148" s="138"/>
      <c r="BC148" s="138"/>
      <c r="BD148" s="138"/>
      <c r="BE148" s="138"/>
      <c r="BF148" s="138"/>
      <c r="BG148" s="138"/>
      <c r="BI148" s="202"/>
      <c r="BJ148" s="138"/>
      <c r="BK148" s="138"/>
      <c r="BL148" s="138"/>
      <c r="BM148" s="138"/>
      <c r="BN148" s="138"/>
      <c r="BO148" s="138"/>
    </row>
    <row r="149" spans="1:67">
      <c r="A149" s="162"/>
      <c r="B149" s="162"/>
      <c r="C149" s="162"/>
      <c r="D149" s="162"/>
      <c r="E149" s="162"/>
      <c r="F149" s="162"/>
      <c r="G149" s="162"/>
      <c r="H149" s="175">
        <v>2022</v>
      </c>
      <c r="I149" s="171">
        <f t="shared" si="50"/>
        <v>0</v>
      </c>
      <c r="J149" s="171">
        <f t="shared" si="50"/>
        <v>5919898.9047119981</v>
      </c>
      <c r="K149" s="171">
        <f t="shared" si="50"/>
        <v>5919898.9047119981</v>
      </c>
      <c r="L149" s="171">
        <f t="shared" si="50"/>
        <v>5919898.9047119981</v>
      </c>
      <c r="M149" s="171">
        <f t="shared" si="50"/>
        <v>5919898.9047119981</v>
      </c>
      <c r="N149" s="171">
        <f t="shared" si="50"/>
        <v>5919898.9047119981</v>
      </c>
      <c r="O149" s="162"/>
      <c r="P149" s="162"/>
      <c r="Q149" s="162"/>
      <c r="R149" s="162"/>
      <c r="S149" s="175">
        <v>2022</v>
      </c>
      <c r="T149" s="196">
        <f>HLOOKUP($S149,'Fixed - Other'!$A$61:$AE$64,2,FALSE)</f>
        <v>4476832.5752879987</v>
      </c>
      <c r="U149" s="171">
        <f>IF($K$14="",$T149,IF($K$14&gt;$S149,$T149,VLOOKUP($C6,'Fixed - Other'!$A$69:$C$77,3,FALSE)*$T149))</f>
        <v>4476832.5752879987</v>
      </c>
      <c r="V149" s="171">
        <f>IF($K$15="",$T149,IF($K$15&gt;$S149,$T149,VLOOKUP($C6,'Fixed - Other'!$A$69:$C$77,3,FALSE)*$T149))</f>
        <v>4476832.5752879987</v>
      </c>
      <c r="W149" s="171">
        <f>IF($K$16="",$T149,IF($K$16&gt;$S149,$T149,VLOOKUP($C6,'Fixed - Other'!$A$69:$C$77,3,FALSE)*$T149))</f>
        <v>4476832.5752879987</v>
      </c>
      <c r="X149" s="171">
        <f>IF($K$17="",$T149,IF($K$17&gt;$S149,$T149,VLOOKUP($C6,'Fixed - Other'!$A$69:$C$77,3,FALSE)*$T149))</f>
        <v>4476832.5752879987</v>
      </c>
      <c r="Y149" s="171">
        <f>IF($K$18="",$T149,IF($K$18&gt;$S149,$T149,VLOOKUP($C6,'Fixed - Other'!$A$69:$C$77,3,FALSE)*$T149))</f>
        <v>4476832.5752879987</v>
      </c>
      <c r="Z149" s="171">
        <f>IF($K$19="",$T149,IF($K$19&gt;$S149,$T149,VLOOKUP($C6,'Fixed - Other'!$A$69:$C$77,3,FALSE)*$T149))</f>
        <v>4476832.5752879987</v>
      </c>
      <c r="AB149" s="175">
        <v>2022</v>
      </c>
      <c r="AC149" s="171">
        <f t="shared" si="51"/>
        <v>0</v>
      </c>
      <c r="AD149" s="171">
        <f t="shared" si="52"/>
        <v>0</v>
      </c>
      <c r="AE149" s="171">
        <f t="shared" si="53"/>
        <v>0</v>
      </c>
      <c r="AF149" s="171">
        <f t="shared" si="54"/>
        <v>0</v>
      </c>
      <c r="AG149" s="136">
        <f t="shared" si="55"/>
        <v>0</v>
      </c>
      <c r="AH149" s="171">
        <f t="shared" si="56"/>
        <v>0</v>
      </c>
      <c r="AJ149" s="175">
        <v>2022</v>
      </c>
      <c r="AK149" s="196">
        <f>HLOOKUP($S149,'Fixed - Other'!$A$61:$AE$64,3,FALSE)</f>
        <v>5919898.9047119981</v>
      </c>
      <c r="AL149" s="171">
        <f>IF($K$14="",$AK149,IF($K$14&gt;$AJ149,$AK149,VLOOKUP($C6,'Fixed - Other'!$A$69:$C$77,3,FALSE)*$AK149))</f>
        <v>5919898.9047119981</v>
      </c>
      <c r="AM149" s="171">
        <f>IF($K$15="",$AK149,IF($K$15&gt;$AJ149,$AK149,VLOOKUP($C6,'Fixed - Other'!$A$69:$C$77,3,FALSE)*$AK149))</f>
        <v>5919898.9047119981</v>
      </c>
      <c r="AN149" s="171">
        <f>IF($K$16="",$AK149,IF($K$16&gt;$AJ149,$AK149,VLOOKUP($C6,'Fixed - Other'!$A$69:$C$77,3,FALSE)*$AK149))</f>
        <v>5919898.9047119981</v>
      </c>
      <c r="AO149" s="171">
        <f>IF($K$17="",$AK149,IF($K$17&gt;$AJ149,$AK149,VLOOKUP($C6,'Fixed - Other'!$A$69:$C$77,3,FALSE)*$AK149))</f>
        <v>5919898.9047119981</v>
      </c>
      <c r="AP149" s="171">
        <f>IF($K$18="",$AK149,IF($K$18&gt;$AJ149,$AK149,VLOOKUP($C6,'Fixed - Other'!$A$69:$C$77,3,FALSE)*$AK149))</f>
        <v>5919898.9047119981</v>
      </c>
      <c r="AQ149" s="171">
        <f>IF($K$19="",$AK149,IF($K$19&gt;$AJ149,$AK149,VLOOKUP($C6,'Fixed - Other'!$A$69:$C$77,3,FALSE)*$AK149))</f>
        <v>5919898.9047119981</v>
      </c>
      <c r="AS149" s="175">
        <v>2022</v>
      </c>
      <c r="AT149" s="171">
        <f t="shared" si="57"/>
        <v>0</v>
      </c>
      <c r="AU149" s="171">
        <f t="shared" si="58"/>
        <v>5919898.9047119981</v>
      </c>
      <c r="AV149" s="171">
        <f t="shared" si="59"/>
        <v>5919898.9047119981</v>
      </c>
      <c r="AW149" s="171">
        <f t="shared" si="60"/>
        <v>5919898.9047119981</v>
      </c>
      <c r="AX149" s="136">
        <f t="shared" si="61"/>
        <v>5919898.9047119981</v>
      </c>
      <c r="AY149" s="171">
        <f t="shared" si="62"/>
        <v>5919898.9047119981</v>
      </c>
      <c r="BA149" s="202"/>
      <c r="BB149" s="138"/>
      <c r="BC149" s="138"/>
      <c r="BD149" s="138"/>
      <c r="BE149" s="138"/>
      <c r="BF149" s="138"/>
      <c r="BG149" s="138"/>
      <c r="BI149" s="202"/>
      <c r="BJ149" s="138"/>
      <c r="BK149" s="138"/>
      <c r="BL149" s="138"/>
      <c r="BM149" s="138"/>
      <c r="BN149" s="138"/>
      <c r="BO149" s="138"/>
    </row>
    <row r="150" spans="1:67">
      <c r="A150" s="162"/>
      <c r="B150" s="162"/>
      <c r="C150" s="162"/>
      <c r="D150" s="162"/>
      <c r="E150" s="162"/>
      <c r="F150" s="162"/>
      <c r="G150" s="162"/>
      <c r="H150" s="175">
        <v>2023</v>
      </c>
      <c r="I150" s="171">
        <f t="shared" si="50"/>
        <v>0</v>
      </c>
      <c r="J150" s="171">
        <f t="shared" si="50"/>
        <v>6038296.8828062387</v>
      </c>
      <c r="K150" s="171">
        <f t="shared" si="50"/>
        <v>6038296.8828062387</v>
      </c>
      <c r="L150" s="171">
        <f t="shared" si="50"/>
        <v>6038296.8828062387</v>
      </c>
      <c r="M150" s="171">
        <f t="shared" si="50"/>
        <v>6038296.8828062387</v>
      </c>
      <c r="N150" s="171">
        <f t="shared" si="50"/>
        <v>6038296.8828062387</v>
      </c>
      <c r="O150" s="162"/>
      <c r="P150" s="162"/>
      <c r="Q150" s="162"/>
      <c r="R150" s="162"/>
      <c r="S150" s="175">
        <v>2023</v>
      </c>
      <c r="T150" s="196">
        <f>HLOOKUP($S150,'Fixed - Other'!$A$61:$AE$64,2,FALSE)</f>
        <v>4566369.2267937595</v>
      </c>
      <c r="U150" s="171">
        <f>IF($K$14="",$T150,IF($K$14&gt;$S150,$T150,VLOOKUP($C6,'Fixed - Other'!$A$69:$C$77,3,FALSE)*$T150))</f>
        <v>4566369.2267937595</v>
      </c>
      <c r="V150" s="171">
        <f>IF($K$15="",$T150,IF($K$15&gt;$S150,$T150,VLOOKUP($C6,'Fixed - Other'!$A$69:$C$77,3,FALSE)*$T150))</f>
        <v>4566369.2267937595</v>
      </c>
      <c r="W150" s="171">
        <f>IF($K$16="",$T150,IF($K$16&gt;$S150,$T150,VLOOKUP($C6,'Fixed - Other'!$A$69:$C$77,3,FALSE)*$T150))</f>
        <v>4566369.2267937595</v>
      </c>
      <c r="X150" s="171">
        <f>IF($K$17="",$T150,IF($K$17&gt;$S150,$T150,VLOOKUP($C6,'Fixed - Other'!$A$69:$C$77,3,FALSE)*$T150))</f>
        <v>4566369.2267937595</v>
      </c>
      <c r="Y150" s="171">
        <f>IF($K$18="",$T150,IF($K$18&gt;$S150,$T150,VLOOKUP($C6,'Fixed - Other'!$A$69:$C$77,3,FALSE)*$T150))</f>
        <v>4566369.2267937595</v>
      </c>
      <c r="Z150" s="171">
        <f>IF($K$19="",$T150,IF($K$19&gt;$S150,$T150,VLOOKUP($C6,'Fixed - Other'!$A$69:$C$77,3,FALSE)*$T150))</f>
        <v>4566369.2267937595</v>
      </c>
      <c r="AB150" s="175">
        <v>2023</v>
      </c>
      <c r="AC150" s="171">
        <f t="shared" si="51"/>
        <v>0</v>
      </c>
      <c r="AD150" s="171">
        <f t="shared" si="52"/>
        <v>0</v>
      </c>
      <c r="AE150" s="171">
        <f t="shared" si="53"/>
        <v>0</v>
      </c>
      <c r="AF150" s="171">
        <f t="shared" si="54"/>
        <v>0</v>
      </c>
      <c r="AG150" s="136">
        <f t="shared" si="55"/>
        <v>0</v>
      </c>
      <c r="AH150" s="171">
        <f t="shared" si="56"/>
        <v>0</v>
      </c>
      <c r="AJ150" s="175">
        <v>2023</v>
      </c>
      <c r="AK150" s="196">
        <f>HLOOKUP($S150,'Fixed - Other'!$A$61:$AE$64,3,FALSE)</f>
        <v>6038296.8828062387</v>
      </c>
      <c r="AL150" s="171">
        <f>IF($K$14="",$AK150,IF($K$14&gt;$AJ150,$AK150,VLOOKUP($C6,'Fixed - Other'!$A$69:$C$77,3,FALSE)*$AK150))</f>
        <v>6038296.8828062387</v>
      </c>
      <c r="AM150" s="171">
        <f>IF($K$15="",$AK150,IF($K$15&gt;$AJ150,$AK150,VLOOKUP($C6,'Fixed - Other'!$A$69:$C$77,3,FALSE)*$AK150))</f>
        <v>6038296.8828062387</v>
      </c>
      <c r="AN150" s="171">
        <f>IF($K$16="",$AK150,IF($K$16&gt;$AJ150,$AK150,VLOOKUP($C6,'Fixed - Other'!$A$69:$C$77,3,FALSE)*$AK150))</f>
        <v>6038296.8828062387</v>
      </c>
      <c r="AO150" s="171">
        <f>IF($K$17="",$AK150,IF($K$17&gt;$AJ150,$AK150,VLOOKUP($C6,'Fixed - Other'!$A$69:$C$77,3,FALSE)*$AK150))</f>
        <v>6038296.8828062387</v>
      </c>
      <c r="AP150" s="171">
        <f>IF($K$18="",$AK150,IF($K$18&gt;$AJ150,$AK150,VLOOKUP($C6,'Fixed - Other'!$A$69:$C$77,3,FALSE)*$AK150))</f>
        <v>6038296.8828062387</v>
      </c>
      <c r="AQ150" s="171">
        <f>IF($K$19="",$AK150,IF($K$19&gt;$AJ150,$AK150,VLOOKUP($C6,'Fixed - Other'!$A$69:$C$77,3,FALSE)*$AK150))</f>
        <v>6038296.8828062387</v>
      </c>
      <c r="AS150" s="175">
        <v>2023</v>
      </c>
      <c r="AT150" s="171">
        <f t="shared" si="57"/>
        <v>0</v>
      </c>
      <c r="AU150" s="171">
        <f t="shared" si="58"/>
        <v>6038296.8828062387</v>
      </c>
      <c r="AV150" s="171">
        <f t="shared" si="59"/>
        <v>6038296.8828062387</v>
      </c>
      <c r="AW150" s="171">
        <f t="shared" si="60"/>
        <v>6038296.8828062387</v>
      </c>
      <c r="AX150" s="136">
        <f t="shared" si="61"/>
        <v>6038296.8828062387</v>
      </c>
      <c r="AY150" s="171">
        <f t="shared" si="62"/>
        <v>6038296.8828062387</v>
      </c>
      <c r="BA150" s="202"/>
      <c r="BB150" s="138"/>
      <c r="BC150" s="138"/>
      <c r="BD150" s="138"/>
      <c r="BE150" s="138"/>
      <c r="BF150" s="138"/>
      <c r="BG150" s="138"/>
      <c r="BI150" s="202"/>
      <c r="BJ150" s="138"/>
      <c r="BK150" s="138"/>
      <c r="BL150" s="138"/>
      <c r="BM150" s="138"/>
      <c r="BN150" s="138"/>
      <c r="BO150" s="138"/>
    </row>
    <row r="151" spans="1:67">
      <c r="A151" s="162"/>
      <c r="B151" s="162"/>
      <c r="C151" s="162"/>
      <c r="D151" s="162"/>
      <c r="E151" s="162"/>
      <c r="F151" s="162"/>
      <c r="G151" s="162"/>
      <c r="H151" s="175">
        <v>2024</v>
      </c>
      <c r="I151" s="171">
        <f t="shared" si="50"/>
        <v>0</v>
      </c>
      <c r="J151" s="171">
        <f t="shared" si="50"/>
        <v>6159062.8204623647</v>
      </c>
      <c r="K151" s="171">
        <f t="shared" si="50"/>
        <v>6159062.8204623647</v>
      </c>
      <c r="L151" s="171">
        <f t="shared" si="50"/>
        <v>6159062.8204623647</v>
      </c>
      <c r="M151" s="171">
        <f t="shared" si="50"/>
        <v>6159062.8204623647</v>
      </c>
      <c r="N151" s="171">
        <f t="shared" si="50"/>
        <v>6159062.8204623647</v>
      </c>
      <c r="O151" s="162"/>
      <c r="P151" s="162"/>
      <c r="Q151" s="162"/>
      <c r="R151" s="162"/>
      <c r="S151" s="175">
        <v>2024</v>
      </c>
      <c r="T151" s="196">
        <f>HLOOKUP($S151,'Fixed - Other'!$A$61:$AE$64,2,FALSE)</f>
        <v>4657696.6113296356</v>
      </c>
      <c r="U151" s="171">
        <f>IF($K$14="",$T151,IF($K$14&gt;$S151,$T151,VLOOKUP($C6,'Fixed - Other'!$A$69:$C$77,3,FALSE)*$T151))</f>
        <v>4657696.6113296356</v>
      </c>
      <c r="V151" s="171">
        <f>IF($K$15="",$T151,IF($K$15&gt;$S151,$T151,VLOOKUP($C6,'Fixed - Other'!$A$69:$C$77,3,FALSE)*$T151))</f>
        <v>4657696.6113296356</v>
      </c>
      <c r="W151" s="171">
        <f>IF($K$16="",$T151,IF($K$16&gt;$S151,$T151,VLOOKUP($C6,'Fixed - Other'!$A$69:$C$77,3,FALSE)*$T151))</f>
        <v>4657696.6113296356</v>
      </c>
      <c r="X151" s="171">
        <f>IF($K$17="",$T151,IF($K$17&gt;$S151,$T151,VLOOKUP($C6,'Fixed - Other'!$A$69:$C$77,3,FALSE)*$T151))</f>
        <v>4657696.6113296356</v>
      </c>
      <c r="Y151" s="171">
        <f>IF($K$18="",$T151,IF($K$18&gt;$S151,$T151,VLOOKUP($C6,'Fixed - Other'!$A$69:$C$77,3,FALSE)*$T151))</f>
        <v>4657696.6113296356</v>
      </c>
      <c r="Z151" s="171">
        <f>IF($K$19="",$T151,IF($K$19&gt;$S151,$T151,VLOOKUP($C6,'Fixed - Other'!$A$69:$C$77,3,FALSE)*$T151))</f>
        <v>4657696.6113296356</v>
      </c>
      <c r="AB151" s="175">
        <v>2024</v>
      </c>
      <c r="AC151" s="171">
        <f t="shared" si="51"/>
        <v>0</v>
      </c>
      <c r="AD151" s="171">
        <f t="shared" si="52"/>
        <v>0</v>
      </c>
      <c r="AE151" s="171">
        <f t="shared" si="53"/>
        <v>0</v>
      </c>
      <c r="AF151" s="171">
        <f t="shared" si="54"/>
        <v>0</v>
      </c>
      <c r="AG151" s="136">
        <f t="shared" si="55"/>
        <v>0</v>
      </c>
      <c r="AH151" s="171">
        <f t="shared" si="56"/>
        <v>0</v>
      </c>
      <c r="AJ151" s="175">
        <v>2024</v>
      </c>
      <c r="AK151" s="196">
        <f>HLOOKUP($S151,'Fixed - Other'!$A$61:$AE$64,3,FALSE)</f>
        <v>6159062.8204623647</v>
      </c>
      <c r="AL151" s="171">
        <f>IF($K$14="",$AK151,IF($K$14&gt;$AJ151,$AK151,VLOOKUP($C6,'Fixed - Other'!$A$69:$C$77,3,FALSE)*$AK151))</f>
        <v>6159062.8204623647</v>
      </c>
      <c r="AM151" s="171">
        <f>IF($K$15="",$AK151,IF($K$15&gt;$AJ151,$AK151,VLOOKUP($C6,'Fixed - Other'!$A$69:$C$77,3,FALSE)*$AK151))</f>
        <v>6159062.8204623647</v>
      </c>
      <c r="AN151" s="171">
        <f>IF($K$16="",$AK151,IF($K$16&gt;$AJ151,$AK151,VLOOKUP($C6,'Fixed - Other'!$A$69:$C$77,3,FALSE)*$AK151))</f>
        <v>6159062.8204623647</v>
      </c>
      <c r="AO151" s="171">
        <f>IF($K$17="",$AK151,IF($K$17&gt;$AJ151,$AK151,VLOOKUP($C6,'Fixed - Other'!$A$69:$C$77,3,FALSE)*$AK151))</f>
        <v>6159062.8204623647</v>
      </c>
      <c r="AP151" s="171">
        <f>IF($K$18="",$AK151,IF($K$18&gt;$AJ151,$AK151,VLOOKUP($C6,'Fixed - Other'!$A$69:$C$77,3,FALSE)*$AK151))</f>
        <v>6159062.8204623647</v>
      </c>
      <c r="AQ151" s="171">
        <f>IF($K$19="",$AK151,IF($K$19&gt;$AJ151,$AK151,VLOOKUP($C6,'Fixed - Other'!$A$69:$C$77,3,FALSE)*$AK151))</f>
        <v>6159062.8204623647</v>
      </c>
      <c r="AS151" s="175">
        <v>2024</v>
      </c>
      <c r="AT151" s="171">
        <f t="shared" si="57"/>
        <v>0</v>
      </c>
      <c r="AU151" s="171">
        <f t="shared" si="58"/>
        <v>6159062.8204623647</v>
      </c>
      <c r="AV151" s="171">
        <f t="shared" si="59"/>
        <v>6159062.8204623647</v>
      </c>
      <c r="AW151" s="171">
        <f t="shared" si="60"/>
        <v>6159062.8204623647</v>
      </c>
      <c r="AX151" s="136">
        <f t="shared" si="61"/>
        <v>6159062.8204623647</v>
      </c>
      <c r="AY151" s="171">
        <f t="shared" si="62"/>
        <v>6159062.8204623647</v>
      </c>
      <c r="BA151" s="202"/>
      <c r="BB151" s="138"/>
      <c r="BC151" s="138"/>
      <c r="BD151" s="138"/>
      <c r="BE151" s="138"/>
      <c r="BF151" s="138"/>
      <c r="BG151" s="138"/>
      <c r="BI151" s="202"/>
      <c r="BJ151" s="138"/>
      <c r="BK151" s="138"/>
      <c r="BL151" s="138"/>
      <c r="BM151" s="138"/>
      <c r="BN151" s="138"/>
      <c r="BO151" s="138"/>
    </row>
    <row r="152" spans="1:67">
      <c r="A152" s="162"/>
      <c r="B152" s="162"/>
      <c r="C152" s="162"/>
      <c r="D152" s="162"/>
      <c r="E152" s="162"/>
      <c r="F152" s="162"/>
      <c r="G152" s="162"/>
      <c r="H152" s="175">
        <v>2025</v>
      </c>
      <c r="I152" s="171">
        <f t="shared" si="50"/>
        <v>0</v>
      </c>
      <c r="J152" s="171">
        <f t="shared" si="50"/>
        <v>6282244.0768716112</v>
      </c>
      <c r="K152" s="171">
        <f t="shared" si="50"/>
        <v>6282244.0768716112</v>
      </c>
      <c r="L152" s="171">
        <f t="shared" si="50"/>
        <v>6282244.0768716112</v>
      </c>
      <c r="M152" s="171">
        <f t="shared" si="50"/>
        <v>6282244.0768716112</v>
      </c>
      <c r="N152" s="171">
        <f t="shared" si="50"/>
        <v>0</v>
      </c>
      <c r="O152" s="162"/>
      <c r="P152" s="162"/>
      <c r="Q152" s="162"/>
      <c r="R152" s="162"/>
      <c r="S152" s="175">
        <v>2025</v>
      </c>
      <c r="T152" s="196">
        <f>HLOOKUP($S152,'Fixed - Other'!$A$61:$AE$64,2,FALSE)</f>
        <v>4750850.5435562264</v>
      </c>
      <c r="U152" s="171">
        <f>IF($K$14="",$T152,IF($K$14&gt;$S152,$T152,VLOOKUP($C6,'Fixed - Other'!$A$69:$C$77,3,FALSE)*$T152))</f>
        <v>4750850.5435562264</v>
      </c>
      <c r="V152" s="171">
        <f>IF($K$15="",$T152,IF($K$15&gt;$S152,$T152,VLOOKUP($C6,'Fixed - Other'!$A$69:$C$77,3,FALSE)*$T152))</f>
        <v>4750850.5435562264</v>
      </c>
      <c r="W152" s="171">
        <f>IF($K$16="",$T152,IF($K$16&gt;$S152,$T152,VLOOKUP($C6,'Fixed - Other'!$A$69:$C$77,3,FALSE)*$T152))</f>
        <v>4750850.5435562264</v>
      </c>
      <c r="X152" s="171">
        <f>IF($K$17="",$T152,IF($K$17&gt;$S152,$T152,VLOOKUP($C6,'Fixed - Other'!$A$69:$C$77,3,FALSE)*$T152))</f>
        <v>4750850.5435562264</v>
      </c>
      <c r="Y152" s="171">
        <f>IF($K$18="",$T152,IF($K$18&gt;$S152,$T152,VLOOKUP($C6,'Fixed - Other'!$A$69:$C$77,3,FALSE)*$T152))</f>
        <v>4750850.5435562264</v>
      </c>
      <c r="Z152" s="171">
        <f>IF($K$19="",$T152,IF($K$19&gt;$S152,$T152,VLOOKUP($C6,'Fixed - Other'!$A$69:$C$77,3,FALSE)*$T152))</f>
        <v>4750850.5435562264</v>
      </c>
      <c r="AB152" s="175">
        <v>2025</v>
      </c>
      <c r="AC152" s="171">
        <f t="shared" si="51"/>
        <v>0</v>
      </c>
      <c r="AD152" s="171">
        <f t="shared" si="52"/>
        <v>0</v>
      </c>
      <c r="AE152" s="171">
        <f t="shared" si="53"/>
        <v>0</v>
      </c>
      <c r="AF152" s="171">
        <f t="shared" si="54"/>
        <v>0</v>
      </c>
      <c r="AG152" s="136">
        <f t="shared" si="55"/>
        <v>0</v>
      </c>
      <c r="AH152" s="171">
        <f t="shared" si="56"/>
        <v>0</v>
      </c>
      <c r="AJ152" s="175">
        <v>2025</v>
      </c>
      <c r="AK152" s="196">
        <f>HLOOKUP($S152,'Fixed - Other'!$A$61:$AE$64,3,FALSE)</f>
        <v>6282244.0768716112</v>
      </c>
      <c r="AL152" s="171">
        <f>IF($K$14="",$AK152,IF($K$14&gt;$AJ152,$AK152,VLOOKUP($C6,'Fixed - Other'!$A$69:$C$77,3,FALSE)*$AK152))</f>
        <v>6282244.0768716112</v>
      </c>
      <c r="AM152" s="171">
        <f>IF($K$15="",$AK152,IF($K$15&gt;$AJ152,$AK152,VLOOKUP($C6,'Fixed - Other'!$A$69:$C$77,3,FALSE)*$AK152))</f>
        <v>6282244.0768716112</v>
      </c>
      <c r="AN152" s="171">
        <f>IF($K$16="",$AK152,IF($K$16&gt;$AJ152,$AK152,VLOOKUP($C6,'Fixed - Other'!$A$69:$C$77,3,FALSE)*$AK152))</f>
        <v>6282244.0768716112</v>
      </c>
      <c r="AO152" s="171">
        <f>IF($K$17="",$AK152,IF($K$17&gt;$AJ152,$AK152,VLOOKUP($C6,'Fixed - Other'!$A$69:$C$77,3,FALSE)*$AK152))</f>
        <v>6282244.0768716112</v>
      </c>
      <c r="AP152" s="171">
        <f>IF($K$18="",$AK152,IF($K$18&gt;$AJ152,$AK152,VLOOKUP($C6,'Fixed - Other'!$A$69:$C$77,3,FALSE)*$AK152))</f>
        <v>6282244.0768716112</v>
      </c>
      <c r="AQ152" s="171">
        <f>IF($K$19="",$AK152,IF($K$19&gt;$AJ152,$AK152,VLOOKUP($C6,'Fixed - Other'!$A$69:$C$77,3,FALSE)*$AK152))</f>
        <v>6282244.0768716112</v>
      </c>
      <c r="AS152" s="175">
        <v>2025</v>
      </c>
      <c r="AT152" s="171">
        <f t="shared" si="57"/>
        <v>0</v>
      </c>
      <c r="AU152" s="171">
        <f t="shared" si="58"/>
        <v>6282244.0768716112</v>
      </c>
      <c r="AV152" s="171">
        <f t="shared" si="59"/>
        <v>6282244.0768716112</v>
      </c>
      <c r="AW152" s="171">
        <f t="shared" si="60"/>
        <v>6282244.0768716112</v>
      </c>
      <c r="AX152" s="136">
        <f t="shared" si="61"/>
        <v>6282244.0768716112</v>
      </c>
      <c r="AY152" s="171">
        <f t="shared" si="62"/>
        <v>0</v>
      </c>
      <c r="BA152" s="202"/>
      <c r="BB152" s="138"/>
      <c r="BC152" s="138"/>
      <c r="BD152" s="138"/>
      <c r="BE152" s="138"/>
      <c r="BF152" s="138"/>
      <c r="BG152" s="138"/>
      <c r="BI152" s="202"/>
      <c r="BJ152" s="138"/>
      <c r="BK152" s="138"/>
      <c r="BL152" s="138"/>
      <c r="BM152" s="138"/>
      <c r="BN152" s="138"/>
      <c r="BO152" s="138"/>
    </row>
    <row r="153" spans="1:67">
      <c r="A153" s="162"/>
      <c r="B153" s="162"/>
      <c r="C153" s="162"/>
      <c r="D153" s="162"/>
      <c r="E153" s="162"/>
      <c r="F153" s="162"/>
      <c r="G153" s="162"/>
      <c r="H153" s="175">
        <v>2026</v>
      </c>
      <c r="I153" s="171">
        <f t="shared" si="50"/>
        <v>0</v>
      </c>
      <c r="J153" s="171">
        <f t="shared" si="50"/>
        <v>6407888.958409043</v>
      </c>
      <c r="K153" s="171">
        <f t="shared" si="50"/>
        <v>0</v>
      </c>
      <c r="L153" s="171">
        <f t="shared" si="50"/>
        <v>6407888.958409043</v>
      </c>
      <c r="M153" s="171">
        <f t="shared" si="50"/>
        <v>0</v>
      </c>
      <c r="N153" s="171">
        <f t="shared" si="50"/>
        <v>0</v>
      </c>
      <c r="O153" s="162"/>
      <c r="P153" s="162"/>
      <c r="Q153" s="162"/>
      <c r="R153" s="162"/>
      <c r="S153" s="175">
        <v>2026</v>
      </c>
      <c r="T153" s="196">
        <f>HLOOKUP($S153,'Fixed - Other'!$A$61:$AE$64,2,FALSE)</f>
        <v>4845867.5544273518</v>
      </c>
      <c r="U153" s="171">
        <f>IF($K$14="",$T153,IF($K$14&gt;$S153,$T153,VLOOKUP($C6,'Fixed - Other'!$A$69:$C$77,3,FALSE)*$T153))</f>
        <v>4845867.5544273518</v>
      </c>
      <c r="V153" s="171">
        <f>IF($K$15="",$T153,IF($K$15&gt;$S153,$T153,VLOOKUP($C6,'Fixed - Other'!$A$69:$C$77,3,FALSE)*$T153))</f>
        <v>4845867.5544273518</v>
      </c>
      <c r="W153" s="171">
        <f>IF($K$16="",$T153,IF($K$16&gt;$S153,$T153,VLOOKUP($C6,'Fixed - Other'!$A$69:$C$77,3,FALSE)*$T153))</f>
        <v>4845867.5544273518</v>
      </c>
      <c r="X153" s="171">
        <f>IF($K$17="",$T153,IF($K$17&gt;$S153,$T153,VLOOKUP($C6,'Fixed - Other'!$A$69:$C$77,3,FALSE)*$T153))</f>
        <v>4845867.5544273518</v>
      </c>
      <c r="Y153" s="171">
        <f>IF($K$18="",$T153,IF($K$18&gt;$S153,$T153,VLOOKUP($C6,'Fixed - Other'!$A$69:$C$77,3,FALSE)*$T153))</f>
        <v>4845867.5544273518</v>
      </c>
      <c r="Z153" s="171">
        <f>IF($K$19="",$T153,IF($K$19&gt;$S153,$T153,VLOOKUP($C6,'Fixed - Other'!$A$69:$C$77,3,FALSE)*$T153))</f>
        <v>4845867.5544273518</v>
      </c>
      <c r="AB153" s="175">
        <v>2026</v>
      </c>
      <c r="AC153" s="171">
        <f t="shared" si="51"/>
        <v>0</v>
      </c>
      <c r="AD153" s="171">
        <f t="shared" si="52"/>
        <v>0</v>
      </c>
      <c r="AE153" s="171">
        <f t="shared" si="53"/>
        <v>0</v>
      </c>
      <c r="AF153" s="171">
        <f t="shared" si="54"/>
        <v>0</v>
      </c>
      <c r="AG153" s="136">
        <f t="shared" si="55"/>
        <v>0</v>
      </c>
      <c r="AH153" s="171">
        <f t="shared" si="56"/>
        <v>0</v>
      </c>
      <c r="AJ153" s="175">
        <v>2026</v>
      </c>
      <c r="AK153" s="196">
        <f>HLOOKUP($S153,'Fixed - Other'!$A$61:$AE$64,3,FALSE)</f>
        <v>6407888.958409043</v>
      </c>
      <c r="AL153" s="171">
        <f>IF($K$14="",$AK153,IF($K$14&gt;$AJ153,$AK153,VLOOKUP($C6,'Fixed - Other'!$A$69:$C$77,3,FALSE)*$AK153))</f>
        <v>6407888.958409043</v>
      </c>
      <c r="AM153" s="171">
        <f>IF($K$15="",$AK153,IF($K$15&gt;$AJ153,$AK153,VLOOKUP($C6,'Fixed - Other'!$A$69:$C$77,3,FALSE)*$AK153))</f>
        <v>6407888.958409043</v>
      </c>
      <c r="AN153" s="171">
        <f>IF($K$16="",$AK153,IF($K$16&gt;$AJ153,$AK153,VLOOKUP($C6,'Fixed - Other'!$A$69:$C$77,3,FALSE)*$AK153))</f>
        <v>6407888.958409043</v>
      </c>
      <c r="AO153" s="171">
        <f>IF($K$17="",$AK153,IF($K$17&gt;$AJ153,$AK153,VLOOKUP($C6,'Fixed - Other'!$A$69:$C$77,3,FALSE)*$AK153))</f>
        <v>6407888.958409043</v>
      </c>
      <c r="AP153" s="171">
        <f>IF($K$18="",$AK153,IF($K$18&gt;$AJ153,$AK153,VLOOKUP($C6,'Fixed - Other'!$A$69:$C$77,3,FALSE)*$AK153))</f>
        <v>6407888.958409043</v>
      </c>
      <c r="AQ153" s="171">
        <f>IF($K$19="",$AK153,IF($K$19&gt;$AJ153,$AK153,VLOOKUP($C6,'Fixed - Other'!$A$69:$C$77,3,FALSE)*$AK153))</f>
        <v>6407888.958409043</v>
      </c>
      <c r="AS153" s="175">
        <v>2026</v>
      </c>
      <c r="AT153" s="171">
        <f t="shared" si="57"/>
        <v>0</v>
      </c>
      <c r="AU153" s="171">
        <f t="shared" si="58"/>
        <v>6407888.958409043</v>
      </c>
      <c r="AV153" s="171">
        <f t="shared" si="59"/>
        <v>0</v>
      </c>
      <c r="AW153" s="171">
        <f t="shared" si="60"/>
        <v>6407888.958409043</v>
      </c>
      <c r="AX153" s="136">
        <f t="shared" si="61"/>
        <v>0</v>
      </c>
      <c r="AY153" s="171">
        <f t="shared" si="62"/>
        <v>0</v>
      </c>
      <c r="BA153" s="202"/>
      <c r="BB153" s="138"/>
      <c r="BC153" s="138"/>
      <c r="BD153" s="138"/>
      <c r="BE153" s="138"/>
      <c r="BF153" s="138"/>
      <c r="BG153" s="138"/>
      <c r="BI153" s="202"/>
      <c r="BJ153" s="138"/>
      <c r="BK153" s="138"/>
      <c r="BL153" s="138"/>
      <c r="BM153" s="138"/>
      <c r="BN153" s="138"/>
      <c r="BO153" s="138"/>
    </row>
    <row r="154" spans="1:67">
      <c r="A154" s="162"/>
      <c r="B154" s="162"/>
      <c r="C154" s="162"/>
      <c r="D154" s="162"/>
      <c r="E154" s="162"/>
      <c r="F154" s="162"/>
      <c r="G154" s="162"/>
      <c r="H154" s="175">
        <v>2027</v>
      </c>
      <c r="I154" s="171">
        <f t="shared" si="50"/>
        <v>0</v>
      </c>
      <c r="J154" s="171">
        <f t="shared" si="50"/>
        <v>6536046.7375772242</v>
      </c>
      <c r="K154" s="171">
        <f t="shared" si="50"/>
        <v>0</v>
      </c>
      <c r="L154" s="171">
        <f t="shared" si="50"/>
        <v>0</v>
      </c>
      <c r="M154" s="171">
        <f t="shared" si="50"/>
        <v>0</v>
      </c>
      <c r="N154" s="171">
        <f t="shared" si="50"/>
        <v>0</v>
      </c>
      <c r="O154" s="162"/>
      <c r="P154" s="162"/>
      <c r="Q154" s="162"/>
      <c r="R154" s="162"/>
      <c r="S154" s="175">
        <v>2027</v>
      </c>
      <c r="T154" s="196">
        <f>HLOOKUP($S154,'Fixed - Other'!$A$61:$AE$64,2,FALSE)</f>
        <v>4942784.905515898</v>
      </c>
      <c r="U154" s="171">
        <f>IF($K$14="",$T154,IF($K$14&gt;$S154,$T154,VLOOKUP($C6,'Fixed - Other'!$A$69:$C$77,3,FALSE)*$T154))</f>
        <v>4942784.905515898</v>
      </c>
      <c r="V154" s="171">
        <f>IF($K$15="",$T154,IF($K$15&gt;$S154,$T154,VLOOKUP($C6,'Fixed - Other'!$A$69:$C$77,3,FALSE)*$T154))</f>
        <v>4942784.905515898</v>
      </c>
      <c r="W154" s="171">
        <f>IF($K$16="",$T154,IF($K$16&gt;$S154,$T154,VLOOKUP($C6,'Fixed - Other'!$A$69:$C$77,3,FALSE)*$T154))</f>
        <v>4942784.905515898</v>
      </c>
      <c r="X154" s="171">
        <f>IF($K$17="",$T154,IF($K$17&gt;$S154,$T154,VLOOKUP($C6,'Fixed - Other'!$A$69:$C$77,3,FALSE)*$T154))</f>
        <v>4942784.905515898</v>
      </c>
      <c r="Y154" s="171">
        <f>IF($K$18="",$T154,IF($K$18&gt;$S154,$T154,VLOOKUP($C6,'Fixed - Other'!$A$69:$C$77,3,FALSE)*$T154))</f>
        <v>4942784.905515898</v>
      </c>
      <c r="Z154" s="171">
        <f>IF($K$19="",$T154,IF($K$19&gt;$S154,$T154,VLOOKUP($C6,'Fixed - Other'!$A$69:$C$77,3,FALSE)*$T154))</f>
        <v>4942784.905515898</v>
      </c>
      <c r="AB154" s="175">
        <v>2027</v>
      </c>
      <c r="AC154" s="171">
        <f t="shared" si="51"/>
        <v>0</v>
      </c>
      <c r="AD154" s="171">
        <f t="shared" si="52"/>
        <v>0</v>
      </c>
      <c r="AE154" s="171">
        <f t="shared" si="53"/>
        <v>0</v>
      </c>
      <c r="AF154" s="171">
        <f t="shared" si="54"/>
        <v>0</v>
      </c>
      <c r="AG154" s="136">
        <f t="shared" si="55"/>
        <v>0</v>
      </c>
      <c r="AH154" s="171">
        <f t="shared" si="56"/>
        <v>0</v>
      </c>
      <c r="AJ154" s="175">
        <v>2027</v>
      </c>
      <c r="AK154" s="196">
        <f>HLOOKUP($S154,'Fixed - Other'!$A$61:$AE$64,3,FALSE)</f>
        <v>6536046.7375772242</v>
      </c>
      <c r="AL154" s="171">
        <f>IF($K$14="",$AK154,IF($K$14&gt;$AJ154,$AK154,VLOOKUP($C6,'Fixed - Other'!$A$69:$C$77,3,FALSE)*$AK154))</f>
        <v>6536046.7375772242</v>
      </c>
      <c r="AM154" s="171">
        <f>IF($K$15="",$AK154,IF($K$15&gt;$AJ154,$AK154,VLOOKUP($C6,'Fixed - Other'!$A$69:$C$77,3,FALSE)*$AK154))</f>
        <v>6536046.7375772242</v>
      </c>
      <c r="AN154" s="171">
        <f>IF($K$16="",$AK154,IF($K$16&gt;$AJ154,$AK154,VLOOKUP($C6,'Fixed - Other'!$A$69:$C$77,3,FALSE)*$AK154))</f>
        <v>6536046.7375772242</v>
      </c>
      <c r="AO154" s="171">
        <f>IF($K$17="",$AK154,IF($K$17&gt;$AJ154,$AK154,VLOOKUP($C6,'Fixed - Other'!$A$69:$C$77,3,FALSE)*$AK154))</f>
        <v>6536046.7375772242</v>
      </c>
      <c r="AP154" s="171">
        <f>IF($K$18="",$AK154,IF($K$18&gt;$AJ154,$AK154,VLOOKUP($C6,'Fixed - Other'!$A$69:$C$77,3,FALSE)*$AK154))</f>
        <v>6536046.7375772242</v>
      </c>
      <c r="AQ154" s="171">
        <f>IF($K$19="",$AK154,IF($K$19&gt;$AJ154,$AK154,VLOOKUP($C6,'Fixed - Other'!$A$69:$C$77,3,FALSE)*$AK154))</f>
        <v>6536046.7375772242</v>
      </c>
      <c r="AS154" s="175">
        <v>2027</v>
      </c>
      <c r="AT154" s="171">
        <f t="shared" si="57"/>
        <v>0</v>
      </c>
      <c r="AU154" s="171">
        <f t="shared" si="58"/>
        <v>6536046.7375772242</v>
      </c>
      <c r="AV154" s="171">
        <f t="shared" si="59"/>
        <v>0</v>
      </c>
      <c r="AW154" s="171">
        <f t="shared" si="60"/>
        <v>0</v>
      </c>
      <c r="AX154" s="136">
        <f t="shared" si="61"/>
        <v>0</v>
      </c>
      <c r="AY154" s="171">
        <f t="shared" si="62"/>
        <v>0</v>
      </c>
      <c r="BA154" s="202"/>
      <c r="BB154" s="138"/>
      <c r="BC154" s="138"/>
      <c r="BD154" s="138"/>
      <c r="BE154" s="138"/>
      <c r="BF154" s="138"/>
      <c r="BG154" s="138"/>
      <c r="BI154" s="202"/>
      <c r="BJ154" s="138"/>
      <c r="BK154" s="138"/>
      <c r="BL154" s="138"/>
      <c r="BM154" s="138"/>
      <c r="BN154" s="138"/>
      <c r="BO154" s="138"/>
    </row>
    <row r="155" spans="1:67">
      <c r="A155" s="162"/>
      <c r="B155" s="162"/>
      <c r="C155" s="162"/>
      <c r="D155" s="162"/>
      <c r="E155" s="162"/>
      <c r="F155" s="162"/>
      <c r="G155" s="162"/>
      <c r="H155" s="175">
        <v>2028</v>
      </c>
      <c r="I155" s="171">
        <f t="shared" si="50"/>
        <v>0</v>
      </c>
      <c r="J155" s="171">
        <f t="shared" si="50"/>
        <v>6666767.6723287702</v>
      </c>
      <c r="K155" s="171">
        <f t="shared" si="50"/>
        <v>0</v>
      </c>
      <c r="L155" s="171">
        <f t="shared" si="50"/>
        <v>0</v>
      </c>
      <c r="M155" s="171">
        <f t="shared" si="50"/>
        <v>0</v>
      </c>
      <c r="N155" s="171">
        <f t="shared" si="50"/>
        <v>0</v>
      </c>
      <c r="O155" s="162"/>
      <c r="P155" s="162"/>
      <c r="Q155" s="162"/>
      <c r="R155" s="162"/>
      <c r="S155" s="175">
        <v>2028</v>
      </c>
      <c r="T155" s="196">
        <f>HLOOKUP($S155,'Fixed - Other'!$A$61:$AE$64,2,FALSE)</f>
        <v>5041640.6036262177</v>
      </c>
      <c r="U155" s="171">
        <f>IF($K$14="",$T155,IF($K$14&gt;$S155,$T155,VLOOKUP($C6,'Fixed - Other'!$A$69:$C$77,3,FALSE)*$T155))</f>
        <v>5041640.6036262177</v>
      </c>
      <c r="V155" s="171">
        <f>IF($K$15="",$T155,IF($K$15&gt;$S155,$T155,VLOOKUP($C6,'Fixed - Other'!$A$69:$C$77,3,FALSE)*$T155))</f>
        <v>5041640.6036262177</v>
      </c>
      <c r="W155" s="171">
        <f>IF($K$16="",$T155,IF($K$16&gt;$S155,$T155,VLOOKUP($C6,'Fixed - Other'!$A$69:$C$77,3,FALSE)*$T155))</f>
        <v>5041640.6036262177</v>
      </c>
      <c r="X155" s="171">
        <f>IF($K$17="",$T155,IF($K$17&gt;$S155,$T155,VLOOKUP($C6,'Fixed - Other'!$A$69:$C$77,3,FALSE)*$T155))</f>
        <v>5041640.6036262177</v>
      </c>
      <c r="Y155" s="171">
        <f>IF($K$18="",$T155,IF($K$18&gt;$S155,$T155,VLOOKUP($C6,'Fixed - Other'!$A$69:$C$77,3,FALSE)*$T155))</f>
        <v>5041640.6036262177</v>
      </c>
      <c r="Z155" s="171">
        <f>IF($K$19="",$T155,IF($K$19&gt;$S155,$T155,VLOOKUP($C6,'Fixed - Other'!$A$69:$C$77,3,FALSE)*$T155))</f>
        <v>5041640.6036262177</v>
      </c>
      <c r="AB155" s="175">
        <v>2028</v>
      </c>
      <c r="AC155" s="171">
        <f t="shared" si="51"/>
        <v>0</v>
      </c>
      <c r="AD155" s="171">
        <f t="shared" si="52"/>
        <v>0</v>
      </c>
      <c r="AE155" s="171">
        <f t="shared" si="53"/>
        <v>0</v>
      </c>
      <c r="AF155" s="171">
        <f t="shared" si="54"/>
        <v>0</v>
      </c>
      <c r="AG155" s="136">
        <f t="shared" si="55"/>
        <v>0</v>
      </c>
      <c r="AH155" s="171">
        <f t="shared" si="56"/>
        <v>0</v>
      </c>
      <c r="AJ155" s="175">
        <v>2028</v>
      </c>
      <c r="AK155" s="196">
        <f>HLOOKUP($S155,'Fixed - Other'!$A$61:$AE$64,3,FALSE)</f>
        <v>6666767.6723287702</v>
      </c>
      <c r="AL155" s="171">
        <f>IF($K$14="",$AK155,IF($K$14&gt;$AJ155,$AK155,VLOOKUP($C6,'Fixed - Other'!$A$69:$C$77,3,FALSE)*$AK155))</f>
        <v>6666767.6723287702</v>
      </c>
      <c r="AM155" s="171">
        <f>IF($K$15="",$AK155,IF($K$15&gt;$AJ155,$AK155,VLOOKUP($C6,'Fixed - Other'!$A$69:$C$77,3,FALSE)*$AK155))</f>
        <v>6666767.6723287702</v>
      </c>
      <c r="AN155" s="171">
        <f>IF($K$16="",$AK155,IF($K$16&gt;$AJ155,$AK155,VLOOKUP($C6,'Fixed - Other'!$A$69:$C$77,3,FALSE)*$AK155))</f>
        <v>6666767.6723287702</v>
      </c>
      <c r="AO155" s="171">
        <f>IF($K$17="",$AK155,IF($K$17&gt;$AJ155,$AK155,VLOOKUP($C6,'Fixed - Other'!$A$69:$C$77,3,FALSE)*$AK155))</f>
        <v>6666767.6723287702</v>
      </c>
      <c r="AP155" s="171">
        <f>IF($K$18="",$AK155,IF($K$18&gt;$AJ155,$AK155,VLOOKUP($C6,'Fixed - Other'!$A$69:$C$77,3,FALSE)*$AK155))</f>
        <v>6666767.6723287702</v>
      </c>
      <c r="AQ155" s="171">
        <f>IF($K$19="",$AK155,IF($K$19&gt;$AJ155,$AK155,VLOOKUP($C6,'Fixed - Other'!$A$69:$C$77,3,FALSE)*$AK155))</f>
        <v>6666767.6723287702</v>
      </c>
      <c r="AS155" s="175">
        <v>2028</v>
      </c>
      <c r="AT155" s="171">
        <f t="shared" si="57"/>
        <v>0</v>
      </c>
      <c r="AU155" s="171">
        <f t="shared" si="58"/>
        <v>6666767.6723287702</v>
      </c>
      <c r="AV155" s="171">
        <f t="shared" si="59"/>
        <v>0</v>
      </c>
      <c r="AW155" s="171">
        <f t="shared" si="60"/>
        <v>0</v>
      </c>
      <c r="AX155" s="136">
        <f t="shared" si="61"/>
        <v>0</v>
      </c>
      <c r="AY155" s="171">
        <f t="shared" si="62"/>
        <v>0</v>
      </c>
      <c r="BA155" s="202"/>
      <c r="BB155" s="138"/>
      <c r="BC155" s="138"/>
      <c r="BD155" s="138"/>
      <c r="BE155" s="138"/>
      <c r="BF155" s="138"/>
      <c r="BG155" s="138"/>
      <c r="BI155" s="202"/>
      <c r="BJ155" s="138"/>
      <c r="BK155" s="138"/>
      <c r="BL155" s="138"/>
      <c r="BM155" s="138"/>
      <c r="BN155" s="138"/>
      <c r="BO155" s="138"/>
    </row>
    <row r="156" spans="1:67">
      <c r="A156" s="162"/>
      <c r="B156" s="162"/>
      <c r="C156" s="162"/>
      <c r="D156" s="162"/>
      <c r="E156" s="162"/>
      <c r="F156" s="162"/>
      <c r="G156" s="162"/>
      <c r="H156" s="175">
        <v>2029</v>
      </c>
      <c r="I156" s="171">
        <f t="shared" si="50"/>
        <v>0</v>
      </c>
      <c r="J156" s="171">
        <f t="shared" si="50"/>
        <v>0</v>
      </c>
      <c r="K156" s="171">
        <f t="shared" si="50"/>
        <v>0</v>
      </c>
      <c r="L156" s="171">
        <f t="shared" si="50"/>
        <v>0</v>
      </c>
      <c r="M156" s="171">
        <f t="shared" si="50"/>
        <v>0</v>
      </c>
      <c r="N156" s="171">
        <f t="shared" si="50"/>
        <v>0</v>
      </c>
      <c r="O156" s="162"/>
      <c r="P156" s="162"/>
      <c r="Q156" s="162"/>
      <c r="R156" s="162"/>
      <c r="S156" s="175">
        <v>2029</v>
      </c>
      <c r="T156" s="196">
        <f>HLOOKUP($S156,'Fixed - Other'!$A$61:$AE$64,2,FALSE)</f>
        <v>5142473.4156987406</v>
      </c>
      <c r="U156" s="171">
        <f>IF($K$14="",$T156,IF($K$14&gt;$S156,$T156,VLOOKUP($C6,'Fixed - Other'!$A$69:$C$77,3,FALSE)*$T156))</f>
        <v>5142473.4156987406</v>
      </c>
      <c r="V156" s="171">
        <f>IF($K$15="",$T156,IF($K$15&gt;$S156,$T156,VLOOKUP($C6,'Fixed - Other'!$A$69:$C$77,3,FALSE)*$T156))</f>
        <v>5142473.4156987406</v>
      </c>
      <c r="W156" s="171">
        <f>IF($K$16="",$T156,IF($K$16&gt;$S156,$T156,VLOOKUP($C6,'Fixed - Other'!$A$69:$C$77,3,FALSE)*$T156))</f>
        <v>5142473.4156987406</v>
      </c>
      <c r="X156" s="171">
        <f>IF($K$17="",$T156,IF($K$17&gt;$S156,$T156,VLOOKUP($C6,'Fixed - Other'!$A$69:$C$77,3,FALSE)*$T156))</f>
        <v>5142473.4156987406</v>
      </c>
      <c r="Y156" s="171">
        <f>IF($K$18="",$T156,IF($K$18&gt;$S156,$T156,VLOOKUP($C6,'Fixed - Other'!$A$69:$C$77,3,FALSE)*$T156))</f>
        <v>5142473.4156987406</v>
      </c>
      <c r="Z156" s="171">
        <f>IF($K$19="",$T156,IF($K$19&gt;$S156,$T156,VLOOKUP($C6,'Fixed - Other'!$A$69:$C$77,3,FALSE)*$T156))</f>
        <v>5142473.4156987406</v>
      </c>
      <c r="AB156" s="175">
        <v>2029</v>
      </c>
      <c r="AC156" s="171">
        <f t="shared" si="51"/>
        <v>0</v>
      </c>
      <c r="AD156" s="171">
        <f t="shared" si="52"/>
        <v>0</v>
      </c>
      <c r="AE156" s="171">
        <f t="shared" si="53"/>
        <v>0</v>
      </c>
      <c r="AF156" s="171">
        <f t="shared" si="54"/>
        <v>0</v>
      </c>
      <c r="AG156" s="136">
        <f t="shared" si="55"/>
        <v>0</v>
      </c>
      <c r="AH156" s="171">
        <f t="shared" si="56"/>
        <v>0</v>
      </c>
      <c r="AJ156" s="175">
        <v>2029</v>
      </c>
      <c r="AK156" s="196">
        <f>HLOOKUP($S156,'Fixed - Other'!$A$61:$AE$64,3,FALSE)</f>
        <v>6800103.0257753432</v>
      </c>
      <c r="AL156" s="171">
        <f>IF($K$14="",$AK156,IF($K$14&gt;$AJ156,$AK156,VLOOKUP($C6,'Fixed - Other'!$A$69:$C$77,3,FALSE)*$AK156))</f>
        <v>6800103.0257753432</v>
      </c>
      <c r="AM156" s="171">
        <f>IF($K$15="",$AK156,IF($K$15&gt;$AJ156,$AK156,VLOOKUP($C6,'Fixed - Other'!$A$69:$C$77,3,FALSE)*$AK156))</f>
        <v>6800103.0257753432</v>
      </c>
      <c r="AN156" s="171">
        <f>IF($K$16="",$AK156,IF($K$16&gt;$AJ156,$AK156,VLOOKUP($C6,'Fixed - Other'!$A$69:$C$77,3,FALSE)*$AK156))</f>
        <v>6800103.0257753432</v>
      </c>
      <c r="AO156" s="171">
        <f>IF($K$17="",$AK156,IF($K$17&gt;$AJ156,$AK156,VLOOKUP($C6,'Fixed - Other'!$A$69:$C$77,3,FALSE)*$AK156))</f>
        <v>6800103.0257753432</v>
      </c>
      <c r="AP156" s="171">
        <f>IF($K$18="",$AK156,IF($K$18&gt;$AJ156,$AK156,VLOOKUP($C6,'Fixed - Other'!$A$69:$C$77,3,FALSE)*$AK156))</f>
        <v>6800103.0257753432</v>
      </c>
      <c r="AQ156" s="171">
        <f>IF($K$19="",$AK156,IF($K$19&gt;$AJ156,$AK156,VLOOKUP($C6,'Fixed - Other'!$A$69:$C$77,3,FALSE)*$AK156))</f>
        <v>6800103.0257753432</v>
      </c>
      <c r="AS156" s="175">
        <v>2029</v>
      </c>
      <c r="AT156" s="171">
        <f t="shared" si="57"/>
        <v>0</v>
      </c>
      <c r="AU156" s="171">
        <f t="shared" si="58"/>
        <v>0</v>
      </c>
      <c r="AV156" s="171">
        <f t="shared" si="59"/>
        <v>0</v>
      </c>
      <c r="AW156" s="171">
        <f t="shared" si="60"/>
        <v>0</v>
      </c>
      <c r="AX156" s="136">
        <f t="shared" si="61"/>
        <v>0</v>
      </c>
      <c r="AY156" s="171">
        <f t="shared" si="62"/>
        <v>0</v>
      </c>
      <c r="BA156" s="202"/>
      <c r="BB156" s="138"/>
      <c r="BC156" s="138"/>
      <c r="BD156" s="138"/>
      <c r="BE156" s="138"/>
      <c r="BF156" s="138"/>
      <c r="BG156" s="138"/>
      <c r="BI156" s="202"/>
      <c r="BJ156" s="138"/>
      <c r="BK156" s="138"/>
      <c r="BL156" s="138"/>
      <c r="BM156" s="138"/>
      <c r="BN156" s="138"/>
      <c r="BO156" s="138"/>
    </row>
    <row r="157" spans="1:67">
      <c r="A157" s="162"/>
      <c r="B157" s="162"/>
      <c r="C157" s="162"/>
      <c r="D157" s="162"/>
      <c r="E157" s="162"/>
      <c r="F157" s="162"/>
      <c r="G157" s="162"/>
      <c r="H157" s="175">
        <v>2030</v>
      </c>
      <c r="I157" s="171">
        <f t="shared" si="50"/>
        <v>0</v>
      </c>
      <c r="J157" s="171">
        <f t="shared" si="50"/>
        <v>0</v>
      </c>
      <c r="K157" s="171">
        <f t="shared" si="50"/>
        <v>0</v>
      </c>
      <c r="L157" s="171">
        <f t="shared" si="50"/>
        <v>0</v>
      </c>
      <c r="M157" s="171">
        <f t="shared" si="50"/>
        <v>0</v>
      </c>
      <c r="N157" s="171">
        <f t="shared" si="50"/>
        <v>0</v>
      </c>
      <c r="O157" s="162"/>
      <c r="P157" s="162"/>
      <c r="Q157" s="162"/>
      <c r="R157" s="162"/>
      <c r="S157" s="175">
        <v>2030</v>
      </c>
      <c r="T157" s="196">
        <f>HLOOKUP($S157,'Fixed - Other'!$A$61:$AE$64,2,FALSE)</f>
        <v>5245322.8840127178</v>
      </c>
      <c r="U157" s="171">
        <f>IF($K$14="",$T157,IF($K$14&gt;$S157,$T157,VLOOKUP($C6,'Fixed - Other'!$A$69:$C$77,3,FALSE)*$T157))</f>
        <v>5245322.8840127178</v>
      </c>
      <c r="V157" s="171">
        <f>IF($K$15="",$T157,IF($K$15&gt;$S157,$T157,VLOOKUP($C6,'Fixed - Other'!$A$69:$C$77,3,FALSE)*$T157))</f>
        <v>5245322.8840127178</v>
      </c>
      <c r="W157" s="171">
        <f>IF($K$16="",$T157,IF($K$16&gt;$S157,$T157,VLOOKUP($C6,'Fixed - Other'!$A$69:$C$77,3,FALSE)*$T157))</f>
        <v>5245322.8840127178</v>
      </c>
      <c r="X157" s="171">
        <f>IF($K$17="",$T157,IF($K$17&gt;$S157,$T157,VLOOKUP($C6,'Fixed - Other'!$A$69:$C$77,3,FALSE)*$T157))</f>
        <v>5245322.8840127178</v>
      </c>
      <c r="Y157" s="171">
        <f>IF($K$18="",$T157,IF($K$18&gt;$S157,$T157,VLOOKUP($C6,'Fixed - Other'!$A$69:$C$77,3,FALSE)*$T157))</f>
        <v>5245322.8840127178</v>
      </c>
      <c r="Z157" s="171">
        <f>IF($K$19="",$T157,IF($K$19&gt;$S157,$T157,VLOOKUP($C6,'Fixed - Other'!$A$69:$C$77,3,FALSE)*$T157))</f>
        <v>5245322.8840127178</v>
      </c>
      <c r="AB157" s="175">
        <v>2030</v>
      </c>
      <c r="AC157" s="171">
        <f t="shared" si="51"/>
        <v>0</v>
      </c>
      <c r="AD157" s="171">
        <f t="shared" si="52"/>
        <v>0</v>
      </c>
      <c r="AE157" s="171">
        <f t="shared" si="53"/>
        <v>0</v>
      </c>
      <c r="AF157" s="171">
        <f t="shared" si="54"/>
        <v>0</v>
      </c>
      <c r="AG157" s="136">
        <f t="shared" si="55"/>
        <v>0</v>
      </c>
      <c r="AH157" s="171">
        <f t="shared" si="56"/>
        <v>0</v>
      </c>
      <c r="AJ157" s="175">
        <v>2030</v>
      </c>
      <c r="AK157" s="196">
        <f>HLOOKUP($S157,'Fixed - Other'!$A$61:$AE$64,3,FALSE)</f>
        <v>6936105.0862908531</v>
      </c>
      <c r="AL157" s="171">
        <f>IF($K$14="",$AK157,IF($K$14&gt;$AJ157,$AK157,VLOOKUP($C6,'Fixed - Other'!$A$69:$C$77,3,FALSE)*$AK157))</f>
        <v>6936105.0862908531</v>
      </c>
      <c r="AM157" s="171">
        <f>IF($K$15="",$AK157,IF($K$15&gt;$AJ157,$AK157,VLOOKUP($C6,'Fixed - Other'!$A$69:$C$77,3,FALSE)*$AK157))</f>
        <v>6936105.0862908531</v>
      </c>
      <c r="AN157" s="171">
        <f>IF($K$16="",$AK157,IF($K$16&gt;$AJ157,$AK157,VLOOKUP($C6,'Fixed - Other'!$A$69:$C$77,3,FALSE)*$AK157))</f>
        <v>6936105.0862908531</v>
      </c>
      <c r="AO157" s="171">
        <f>IF($K$17="",$AK157,IF($K$17&gt;$AJ157,$AK157,VLOOKUP($C6,'Fixed - Other'!$A$69:$C$77,3,FALSE)*$AK157))</f>
        <v>6936105.0862908531</v>
      </c>
      <c r="AP157" s="171">
        <f>IF($K$18="",$AK157,IF($K$18&gt;$AJ157,$AK157,VLOOKUP($C6,'Fixed - Other'!$A$69:$C$77,3,FALSE)*$AK157))</f>
        <v>6936105.0862908531</v>
      </c>
      <c r="AQ157" s="171">
        <f>IF($K$19="",$AK157,IF($K$19&gt;$AJ157,$AK157,VLOOKUP($C6,'Fixed - Other'!$A$69:$C$77,3,FALSE)*$AK157))</f>
        <v>6936105.0862908531</v>
      </c>
      <c r="AS157" s="175">
        <v>2030</v>
      </c>
      <c r="AT157" s="171">
        <f t="shared" si="57"/>
        <v>0</v>
      </c>
      <c r="AU157" s="171">
        <f t="shared" si="58"/>
        <v>0</v>
      </c>
      <c r="AV157" s="171">
        <f t="shared" si="59"/>
        <v>0</v>
      </c>
      <c r="AW157" s="171">
        <f t="shared" si="60"/>
        <v>0</v>
      </c>
      <c r="AX157" s="136">
        <f t="shared" si="61"/>
        <v>0</v>
      </c>
      <c r="AY157" s="171">
        <f t="shared" si="62"/>
        <v>0</v>
      </c>
      <c r="BA157" s="202"/>
      <c r="BB157" s="138"/>
      <c r="BC157" s="138"/>
      <c r="BD157" s="138"/>
      <c r="BE157" s="138"/>
      <c r="BF157" s="138"/>
      <c r="BG157" s="138"/>
      <c r="BI157" s="202"/>
      <c r="BJ157" s="138"/>
      <c r="BK157" s="138"/>
      <c r="BL157" s="138"/>
      <c r="BM157" s="138"/>
      <c r="BN157" s="138"/>
      <c r="BO157" s="138"/>
    </row>
    <row r="158" spans="1:67">
      <c r="A158" s="162"/>
      <c r="B158" s="162"/>
      <c r="C158" s="162"/>
      <c r="D158" s="162"/>
      <c r="E158" s="162"/>
      <c r="F158" s="162"/>
      <c r="G158" s="162"/>
      <c r="H158" s="175">
        <v>2031</v>
      </c>
      <c r="I158" s="171">
        <f t="shared" si="50"/>
        <v>0</v>
      </c>
      <c r="J158" s="171">
        <f t="shared" si="50"/>
        <v>0</v>
      </c>
      <c r="K158" s="171">
        <f t="shared" si="50"/>
        <v>0</v>
      </c>
      <c r="L158" s="171">
        <f t="shared" si="50"/>
        <v>0</v>
      </c>
      <c r="M158" s="171">
        <f t="shared" si="50"/>
        <v>0</v>
      </c>
      <c r="N158" s="171">
        <f t="shared" si="50"/>
        <v>0</v>
      </c>
      <c r="O158" s="162"/>
      <c r="P158" s="162"/>
      <c r="Q158" s="162"/>
      <c r="R158" s="162"/>
      <c r="S158" s="175">
        <v>2031</v>
      </c>
      <c r="T158" s="196">
        <f>HLOOKUP($S158,'Fixed - Other'!$A$61:$AE$64,2,FALSE)</f>
        <v>5350229.3416929692</v>
      </c>
      <c r="U158" s="171">
        <f>IF($K$14="",$T158,IF($K$14&gt;$S158,$T158,VLOOKUP($C6,'Fixed - Other'!$A$69:$C$77,3,FALSE)*$T158))</f>
        <v>5350229.3416929692</v>
      </c>
      <c r="V158" s="171">
        <f>IF($K$15="",$T158,IF($K$15&gt;$S158,$T158,VLOOKUP($C6,'Fixed - Other'!$A$69:$C$77,3,FALSE)*$T158))</f>
        <v>5350229.3416929692</v>
      </c>
      <c r="W158" s="171">
        <f>IF($K$16="",$T158,IF($K$16&gt;$S158,$T158,VLOOKUP($C6,'Fixed - Other'!$A$69:$C$77,3,FALSE)*$T158))</f>
        <v>5350229.3416929692</v>
      </c>
      <c r="X158" s="171">
        <f>IF($K$17="",$T158,IF($K$17&gt;$S158,$T158,VLOOKUP($C6,'Fixed - Other'!$A$69:$C$77,3,FALSE)*$T158))</f>
        <v>5350229.3416929692</v>
      </c>
      <c r="Y158" s="171">
        <f>IF($K$18="",$T158,IF($K$18&gt;$S158,$T158,VLOOKUP($C6,'Fixed - Other'!$A$69:$C$77,3,FALSE)*$T158))</f>
        <v>5350229.3416929692</v>
      </c>
      <c r="Z158" s="171">
        <f>IF($K$19="",$T158,IF($K$19&gt;$S158,$T158,VLOOKUP($C6,'Fixed - Other'!$A$69:$C$77,3,FALSE)*$T158))</f>
        <v>5350229.3416929692</v>
      </c>
      <c r="AB158" s="175">
        <v>2031</v>
      </c>
      <c r="AC158" s="196">
        <f t="shared" si="51"/>
        <v>0</v>
      </c>
      <c r="AD158" s="171">
        <f t="shared" si="52"/>
        <v>0</v>
      </c>
      <c r="AE158" s="171">
        <f t="shared" si="53"/>
        <v>0</v>
      </c>
      <c r="AF158" s="171">
        <f t="shared" si="54"/>
        <v>0</v>
      </c>
      <c r="AG158" s="136">
        <f t="shared" si="55"/>
        <v>0</v>
      </c>
      <c r="AH158" s="171">
        <f t="shared" si="56"/>
        <v>0</v>
      </c>
      <c r="AJ158" s="175">
        <v>2031</v>
      </c>
      <c r="AK158" s="196">
        <f>HLOOKUP($S158,'Fixed - Other'!$A$61:$AE$64,3,FALSE)</f>
        <v>7074827.188016668</v>
      </c>
      <c r="AL158" s="171">
        <f>IF($K$14="",$AK158,IF($K$14&gt;$AJ158,$AK158,VLOOKUP($C6,'Fixed - Other'!$A$69:$C$77,3,FALSE)*$AK158))</f>
        <v>7074827.188016668</v>
      </c>
      <c r="AM158" s="171">
        <f>IF($K$15="",$AK158,IF($K$15&gt;$AJ158,$AK158,VLOOKUP($C6,'Fixed - Other'!$A$69:$C$77,3,FALSE)*$AK158))</f>
        <v>7074827.188016668</v>
      </c>
      <c r="AN158" s="171">
        <f>IF($K$16="",$AK158,IF($K$16&gt;$AJ158,$AK158,VLOOKUP($C6,'Fixed - Other'!$A$69:$C$77,3,FALSE)*$AK158))</f>
        <v>7074827.188016668</v>
      </c>
      <c r="AO158" s="171">
        <f>IF($K$17="",$AK158,IF($K$17&gt;$AJ158,$AK158,VLOOKUP($C6,'Fixed - Other'!$A$69:$C$77,3,FALSE)*$AK158))</f>
        <v>7074827.188016668</v>
      </c>
      <c r="AP158" s="171">
        <f>IF($K$18="",$AK158,IF($K$18&gt;$AJ158,$AK158,VLOOKUP($C6,'Fixed - Other'!$A$69:$C$77,3,FALSE)*$AK158))</f>
        <v>7074827.188016668</v>
      </c>
      <c r="AQ158" s="171">
        <f>IF($K$19="",$AK158,IF($K$19&gt;$AJ158,$AK158,VLOOKUP($C6,'Fixed - Other'!$A$69:$C$77,3,FALSE)*$AK158))</f>
        <v>7074827.188016668</v>
      </c>
      <c r="AS158" s="175">
        <v>2031</v>
      </c>
      <c r="AT158" s="196">
        <f t="shared" si="57"/>
        <v>0</v>
      </c>
      <c r="AU158" s="171">
        <f t="shared" si="58"/>
        <v>0</v>
      </c>
      <c r="AV158" s="171">
        <f t="shared" si="59"/>
        <v>0</v>
      </c>
      <c r="AW158" s="171">
        <f t="shared" si="60"/>
        <v>0</v>
      </c>
      <c r="AX158" s="136">
        <f t="shared" si="61"/>
        <v>0</v>
      </c>
      <c r="AY158" s="171">
        <f t="shared" si="62"/>
        <v>0</v>
      </c>
      <c r="BA158" s="202"/>
      <c r="BB158" s="138"/>
      <c r="BC158" s="138"/>
      <c r="BD158" s="138"/>
      <c r="BE158" s="138"/>
      <c r="BF158" s="138"/>
      <c r="BG158" s="138"/>
      <c r="BI158" s="202"/>
      <c r="BJ158" s="138"/>
      <c r="BK158" s="138"/>
      <c r="BL158" s="138"/>
      <c r="BM158" s="138"/>
      <c r="BN158" s="138"/>
      <c r="BO158" s="138"/>
    </row>
    <row r="159" spans="1:67">
      <c r="A159" s="162"/>
      <c r="B159" s="162"/>
      <c r="C159" s="162"/>
      <c r="D159" s="162"/>
      <c r="E159" s="162"/>
      <c r="F159" s="162"/>
      <c r="G159" s="162"/>
      <c r="H159" s="175">
        <v>2032</v>
      </c>
      <c r="I159" s="171">
        <f t="shared" si="50"/>
        <v>0</v>
      </c>
      <c r="J159" s="171">
        <f t="shared" si="50"/>
        <v>0</v>
      </c>
      <c r="K159" s="171">
        <f t="shared" si="50"/>
        <v>0</v>
      </c>
      <c r="L159" s="171">
        <f t="shared" si="50"/>
        <v>0</v>
      </c>
      <c r="M159" s="171">
        <f t="shared" si="50"/>
        <v>0</v>
      </c>
      <c r="N159" s="171">
        <f t="shared" si="50"/>
        <v>0</v>
      </c>
      <c r="O159" s="162"/>
      <c r="P159" s="162"/>
      <c r="Q159" s="162"/>
      <c r="R159" s="162"/>
      <c r="S159" s="175">
        <v>2032</v>
      </c>
      <c r="T159" s="196">
        <f>HLOOKUP($S159,'Fixed - Other'!$A$61:$AE$64,2,FALSE)</f>
        <v>5457233.9285268299</v>
      </c>
      <c r="U159" s="171">
        <f>IF($K$14="",$T159,IF($K$14&gt;$S159,$T159,VLOOKUP($C6,'Fixed - Other'!$A$69:$C$77,3,FALSE)*$T159))</f>
        <v>5457233.9285268299</v>
      </c>
      <c r="V159" s="171">
        <f>IF($K$15="",$T159,IF($K$15&gt;$S159,$T159,VLOOKUP($C6,'Fixed - Other'!$A$69:$C$77,3,FALSE)*$T159))</f>
        <v>5457233.9285268299</v>
      </c>
      <c r="W159" s="171">
        <f>IF($K$16="",$T159,IF($K$16&gt;$S159,$T159,VLOOKUP($C6,'Fixed - Other'!$A$69:$C$77,3,FALSE)*$T159))</f>
        <v>5457233.9285268299</v>
      </c>
      <c r="X159" s="171">
        <f>IF($K$17="",$T159,IF($K$17&gt;$S159,$T159,VLOOKUP($C6,'Fixed - Other'!$A$69:$C$77,3,FALSE)*$T159))</f>
        <v>5457233.9285268299</v>
      </c>
      <c r="Y159" s="171">
        <f>IF($K$18="",$T159,IF($K$18&gt;$S159,$T159,VLOOKUP($C6,'Fixed - Other'!$A$69:$C$77,3,FALSE)*$T159))</f>
        <v>5457233.9285268299</v>
      </c>
      <c r="Z159" s="171">
        <f>IF($K$19="",$T159,IF($K$19&gt;$S159,$T159,VLOOKUP($C6,'Fixed - Other'!$A$69:$C$77,3,FALSE)*$T159))</f>
        <v>5457233.9285268299</v>
      </c>
      <c r="AB159" s="175">
        <v>2032</v>
      </c>
      <c r="AC159" s="196">
        <f t="shared" si="51"/>
        <v>0</v>
      </c>
      <c r="AD159" s="171">
        <f t="shared" si="52"/>
        <v>0</v>
      </c>
      <c r="AE159" s="171">
        <f t="shared" si="53"/>
        <v>0</v>
      </c>
      <c r="AF159" s="171">
        <f t="shared" si="54"/>
        <v>0</v>
      </c>
      <c r="AG159" s="136">
        <f t="shared" si="55"/>
        <v>0</v>
      </c>
      <c r="AH159" s="171">
        <f t="shared" si="56"/>
        <v>0</v>
      </c>
      <c r="AJ159" s="175">
        <v>2032</v>
      </c>
      <c r="AK159" s="196">
        <f>HLOOKUP($S159,'Fixed - Other'!$A$61:$AE$64,3,FALSE)</f>
        <v>7216323.731777003</v>
      </c>
      <c r="AL159" s="171">
        <f>IF($K$14="",$AK159,IF($K$14&gt;$AJ159,$AK159,VLOOKUP($C6,'Fixed - Other'!$A$69:$C$77,3,FALSE)*$AK159))</f>
        <v>7216323.731777003</v>
      </c>
      <c r="AM159" s="171">
        <f>IF($K$15="",$AK159,IF($K$15&gt;$AJ159,$AK159,VLOOKUP($C6,'Fixed - Other'!$A$69:$C$77,3,FALSE)*$AK159))</f>
        <v>7216323.731777003</v>
      </c>
      <c r="AN159" s="171">
        <f>IF($K$16="",$AK159,IF($K$16&gt;$AJ159,$AK159,VLOOKUP($C6,'Fixed - Other'!$A$69:$C$77,3,FALSE)*$AK159))</f>
        <v>7216323.731777003</v>
      </c>
      <c r="AO159" s="171">
        <f>IF($K$17="",$AK159,IF($K$17&gt;$AJ159,$AK159,VLOOKUP($C6,'Fixed - Other'!$A$69:$C$77,3,FALSE)*$AK159))</f>
        <v>7216323.731777003</v>
      </c>
      <c r="AP159" s="171">
        <f>IF($K$18="",$AK159,IF($K$18&gt;$AJ159,$AK159,VLOOKUP($C6,'Fixed - Other'!$A$69:$C$77,3,FALSE)*$AK159))</f>
        <v>7216323.731777003</v>
      </c>
      <c r="AQ159" s="171">
        <f>IF($K$19="",$AK159,IF($K$19&gt;$AJ159,$AK159,VLOOKUP($C6,'Fixed - Other'!$A$69:$C$77,3,FALSE)*$AK159))</f>
        <v>7216323.731777003</v>
      </c>
      <c r="AS159" s="175">
        <v>2032</v>
      </c>
      <c r="AT159" s="196">
        <f t="shared" si="57"/>
        <v>0</v>
      </c>
      <c r="AU159" s="171">
        <f t="shared" si="58"/>
        <v>0</v>
      </c>
      <c r="AV159" s="171">
        <f t="shared" si="59"/>
        <v>0</v>
      </c>
      <c r="AW159" s="171">
        <f t="shared" si="60"/>
        <v>0</v>
      </c>
      <c r="AX159" s="136">
        <f t="shared" si="61"/>
        <v>0</v>
      </c>
      <c r="AY159" s="171">
        <f t="shared" si="62"/>
        <v>0</v>
      </c>
      <c r="BA159" s="202"/>
      <c r="BB159" s="138"/>
      <c r="BC159" s="138"/>
      <c r="BD159" s="138"/>
      <c r="BE159" s="138"/>
      <c r="BF159" s="138"/>
      <c r="BG159" s="138"/>
      <c r="BI159" s="202"/>
      <c r="BJ159" s="138"/>
      <c r="BK159" s="138"/>
      <c r="BL159" s="138"/>
      <c r="BM159" s="138"/>
      <c r="BN159" s="138"/>
      <c r="BO159" s="138"/>
    </row>
    <row r="160" spans="1:67">
      <c r="A160" s="162"/>
      <c r="B160" s="162"/>
      <c r="C160" s="162"/>
      <c r="D160" s="162"/>
      <c r="E160" s="162"/>
      <c r="F160" s="162"/>
      <c r="G160" s="162"/>
      <c r="H160" s="175">
        <v>2033</v>
      </c>
      <c r="I160" s="171">
        <f t="shared" si="50"/>
        <v>0</v>
      </c>
      <c r="J160" s="171">
        <f t="shared" si="50"/>
        <v>0</v>
      </c>
      <c r="K160" s="171">
        <f t="shared" si="50"/>
        <v>0</v>
      </c>
      <c r="L160" s="171">
        <f t="shared" si="50"/>
        <v>0</v>
      </c>
      <c r="M160" s="171">
        <f t="shared" si="50"/>
        <v>0</v>
      </c>
      <c r="N160" s="171">
        <f t="shared" si="50"/>
        <v>0</v>
      </c>
      <c r="O160" s="162"/>
      <c r="P160" s="162"/>
      <c r="Q160" s="162"/>
      <c r="R160" s="162"/>
      <c r="S160" s="175">
        <v>2033</v>
      </c>
      <c r="T160" s="196">
        <f>HLOOKUP($S160,'Fixed - Other'!$A$61:$AE$64,2,FALSE)</f>
        <v>5566378.6070973678</v>
      </c>
      <c r="U160" s="171">
        <f>IF($K$14="",$T160,IF($K$14&gt;$S160,$T160,VLOOKUP($C6,'Fixed - Other'!$A$69:$C$77,3,FALSE)*$T160))</f>
        <v>5566378.6070973678</v>
      </c>
      <c r="V160" s="171">
        <f>IF($K$15="",$T160,IF($K$15&gt;$S160,$T160,VLOOKUP($C6,'Fixed - Other'!$A$69:$C$77,3,FALSE)*$T160))</f>
        <v>5566378.6070973678</v>
      </c>
      <c r="W160" s="171">
        <f>IF($K$16="",$T160,IF($K$16&gt;$S160,$T160,VLOOKUP($C6,'Fixed - Other'!$A$69:$C$77,3,FALSE)*$T160))</f>
        <v>5566378.6070973678</v>
      </c>
      <c r="X160" s="171">
        <f>IF($K$17="",$T160,IF($K$17&gt;$S160,$T160,VLOOKUP($C6,'Fixed - Other'!$A$69:$C$77,3,FALSE)*$T160))</f>
        <v>5566378.6070973678</v>
      </c>
      <c r="Y160" s="171">
        <f>IF($K$18="",$T160,IF($K$18&gt;$S160,$T160,VLOOKUP($C6,'Fixed - Other'!$A$69:$C$77,3,FALSE)*$T160))</f>
        <v>5566378.6070973678</v>
      </c>
      <c r="Z160" s="171">
        <f>IF($K$19="",$T160,IF($K$19&gt;$S160,$T160,VLOOKUP($C6,'Fixed - Other'!$A$69:$C$77,3,FALSE)*$T160))</f>
        <v>5566378.6070973678</v>
      </c>
      <c r="AB160" s="175">
        <v>2033</v>
      </c>
      <c r="AC160" s="196">
        <f t="shared" si="51"/>
        <v>0</v>
      </c>
      <c r="AD160" s="171">
        <f t="shared" si="52"/>
        <v>0</v>
      </c>
      <c r="AE160" s="171">
        <f t="shared" si="53"/>
        <v>0</v>
      </c>
      <c r="AF160" s="171">
        <f t="shared" si="54"/>
        <v>0</v>
      </c>
      <c r="AG160" s="136">
        <f t="shared" si="55"/>
        <v>0</v>
      </c>
      <c r="AH160" s="171">
        <f t="shared" si="56"/>
        <v>0</v>
      </c>
      <c r="AJ160" s="175">
        <v>2033</v>
      </c>
      <c r="AK160" s="196">
        <f>HLOOKUP($S160,'Fixed - Other'!$A$61:$AE$64,3,FALSE)</f>
        <v>7360650.2064125435</v>
      </c>
      <c r="AL160" s="171">
        <f>IF($K$14="",$AK160,IF($K$14&gt;$AJ160,$AK160,VLOOKUP($C6,'Fixed - Other'!$A$69:$C$77,3,FALSE)*$AK160))</f>
        <v>7360650.2064125435</v>
      </c>
      <c r="AM160" s="171">
        <f>IF($K$15="",$AK160,IF($K$15&gt;$AJ160,$AK160,VLOOKUP($C6,'Fixed - Other'!$A$69:$C$77,3,FALSE)*$AK160))</f>
        <v>7360650.2064125435</v>
      </c>
      <c r="AN160" s="171">
        <f>IF($K$16="",$AK160,IF($K$16&gt;$AJ160,$AK160,VLOOKUP($C6,'Fixed - Other'!$A$69:$C$77,3,FALSE)*$AK160))</f>
        <v>7360650.2064125435</v>
      </c>
      <c r="AO160" s="171">
        <f>IF($K$17="",$AK160,IF($K$17&gt;$AJ160,$AK160,VLOOKUP($C6,'Fixed - Other'!$A$69:$C$77,3,FALSE)*$AK160))</f>
        <v>7360650.2064125435</v>
      </c>
      <c r="AP160" s="171">
        <f>IF($K$18="",$AK160,IF($K$18&gt;$AJ160,$AK160,VLOOKUP($C6,'Fixed - Other'!$A$69:$C$77,3,FALSE)*$AK160))</f>
        <v>7360650.2064125435</v>
      </c>
      <c r="AQ160" s="171">
        <f>IF($K$19="",$AK160,IF($K$19&gt;$AJ160,$AK160,VLOOKUP($C6,'Fixed - Other'!$A$69:$C$77,3,FALSE)*$AK160))</f>
        <v>7360650.2064125435</v>
      </c>
      <c r="AS160" s="175">
        <v>2033</v>
      </c>
      <c r="AT160" s="196">
        <f t="shared" si="57"/>
        <v>0</v>
      </c>
      <c r="AU160" s="171">
        <f t="shared" si="58"/>
        <v>0</v>
      </c>
      <c r="AV160" s="171">
        <f t="shared" si="59"/>
        <v>0</v>
      </c>
      <c r="AW160" s="171">
        <f t="shared" si="60"/>
        <v>0</v>
      </c>
      <c r="AX160" s="136">
        <f t="shared" si="61"/>
        <v>0</v>
      </c>
      <c r="AY160" s="171">
        <f t="shared" si="62"/>
        <v>0</v>
      </c>
      <c r="BA160" s="202"/>
      <c r="BB160" s="138"/>
      <c r="BC160" s="138"/>
      <c r="BD160" s="138"/>
      <c r="BE160" s="138"/>
      <c r="BF160" s="138"/>
      <c r="BG160" s="138"/>
      <c r="BI160" s="202"/>
      <c r="BJ160" s="138"/>
      <c r="BK160" s="138"/>
      <c r="BL160" s="138"/>
      <c r="BM160" s="138"/>
      <c r="BN160" s="138"/>
      <c r="BO160" s="138"/>
    </row>
    <row r="161" spans="1:67">
      <c r="A161" s="162"/>
      <c r="B161" s="162"/>
      <c r="C161" s="162"/>
      <c r="D161" s="162"/>
      <c r="E161" s="162"/>
      <c r="F161" s="162"/>
      <c r="G161" s="162"/>
      <c r="H161" s="175">
        <v>2034</v>
      </c>
      <c r="I161" s="171">
        <f t="shared" si="50"/>
        <v>0</v>
      </c>
      <c r="J161" s="171">
        <f t="shared" si="50"/>
        <v>0</v>
      </c>
      <c r="K161" s="171">
        <f t="shared" si="50"/>
        <v>0</v>
      </c>
      <c r="L161" s="171">
        <f t="shared" si="50"/>
        <v>0</v>
      </c>
      <c r="M161" s="171">
        <f t="shared" si="50"/>
        <v>0</v>
      </c>
      <c r="N161" s="171">
        <f t="shared" si="50"/>
        <v>0</v>
      </c>
      <c r="O161" s="162"/>
      <c r="P161" s="162"/>
      <c r="Q161" s="162"/>
      <c r="R161" s="162"/>
      <c r="S161" s="175">
        <v>2034</v>
      </c>
      <c r="T161" s="196">
        <f>HLOOKUP($S161,'Fixed - Other'!$A$61:$AE$64,2,FALSE)</f>
        <v>5677706.179239314</v>
      </c>
      <c r="U161" s="171">
        <f>IF($K$14="",$T161,IF($K$14&gt;$S161,$T161,VLOOKUP($C6,'Fixed - Other'!$A$69:$C$77,3,FALSE)*$T161))</f>
        <v>5677706.179239314</v>
      </c>
      <c r="V161" s="171">
        <f>IF($K$15="",$T161,IF($K$15&gt;$S161,$T161,VLOOKUP($C6,'Fixed - Other'!$A$69:$C$77,3,FALSE)*$T161))</f>
        <v>5677706.179239314</v>
      </c>
      <c r="W161" s="171">
        <f>IF($K$16="",$T161,IF($K$16&gt;$S161,$T161,VLOOKUP($C6,'Fixed - Other'!$A$69:$C$77,3,FALSE)*$T161))</f>
        <v>5677706.179239314</v>
      </c>
      <c r="X161" s="171">
        <f>IF($K$17="",$T161,IF($K$17&gt;$S161,$T161,VLOOKUP($C6,'Fixed - Other'!$A$69:$C$77,3,FALSE)*$T161))</f>
        <v>5677706.179239314</v>
      </c>
      <c r="Y161" s="171">
        <f>IF($K$18="",$T161,IF($K$18&gt;$S161,$T161,VLOOKUP($C6,'Fixed - Other'!$A$69:$C$77,3,FALSE)*$T161))</f>
        <v>5677706.179239314</v>
      </c>
      <c r="Z161" s="171">
        <f>IF($K$19="",$T161,IF($K$19&gt;$S161,$T161,VLOOKUP($C6,'Fixed - Other'!$A$69:$C$77,3,FALSE)*$T161))</f>
        <v>5677706.179239314</v>
      </c>
      <c r="AB161" s="175">
        <v>2034</v>
      </c>
      <c r="AC161" s="196">
        <f t="shared" si="51"/>
        <v>0</v>
      </c>
      <c r="AD161" s="171">
        <f t="shared" si="52"/>
        <v>0</v>
      </c>
      <c r="AE161" s="171">
        <f t="shared" si="53"/>
        <v>0</v>
      </c>
      <c r="AF161" s="171">
        <f t="shared" si="54"/>
        <v>0</v>
      </c>
      <c r="AG161" s="136">
        <f t="shared" si="55"/>
        <v>0</v>
      </c>
      <c r="AH161" s="171">
        <f t="shared" si="56"/>
        <v>0</v>
      </c>
      <c r="AJ161" s="175">
        <v>2034</v>
      </c>
      <c r="AK161" s="196">
        <f>HLOOKUP($S161,'Fixed - Other'!$A$61:$AE$64,3,FALSE)</f>
        <v>7507863.2105407938</v>
      </c>
      <c r="AL161" s="171">
        <f>IF($K$14="",$AK161,IF($K$14&gt;$AJ161,$AK161,VLOOKUP($C6,'Fixed - Other'!$A$69:$C$77,3,FALSE)*$AK161))</f>
        <v>7507863.2105407938</v>
      </c>
      <c r="AM161" s="171">
        <f>IF($K$15="",$AK161,IF($K$15&gt;$AJ161,$AK161,VLOOKUP($C6,'Fixed - Other'!$A$69:$C$77,3,FALSE)*$AK161))</f>
        <v>7507863.2105407938</v>
      </c>
      <c r="AN161" s="171">
        <f>IF($K$16="",$AK161,IF($K$16&gt;$AJ161,$AK161,VLOOKUP($C6,'Fixed - Other'!$A$69:$C$77,3,FALSE)*$AK161))</f>
        <v>7507863.2105407938</v>
      </c>
      <c r="AO161" s="171">
        <f>IF($K$17="",$AK161,IF($K$17&gt;$AJ161,$AK161,VLOOKUP($C6,'Fixed - Other'!$A$69:$C$77,3,FALSE)*$AK161))</f>
        <v>7507863.2105407938</v>
      </c>
      <c r="AP161" s="171">
        <f>IF($K$18="",$AK161,IF($K$18&gt;$AJ161,$AK161,VLOOKUP($C6,'Fixed - Other'!$A$69:$C$77,3,FALSE)*$AK161))</f>
        <v>7507863.2105407938</v>
      </c>
      <c r="AQ161" s="171">
        <f>IF($K$19="",$AK161,IF($K$19&gt;$AJ161,$AK161,VLOOKUP($C6,'Fixed - Other'!$A$69:$C$77,3,FALSE)*$AK161))</f>
        <v>7507863.2105407938</v>
      </c>
      <c r="AS161" s="175">
        <v>2034</v>
      </c>
      <c r="AT161" s="196">
        <f t="shared" si="57"/>
        <v>0</v>
      </c>
      <c r="AU161" s="171">
        <f t="shared" si="58"/>
        <v>0</v>
      </c>
      <c r="AV161" s="171">
        <f t="shared" si="59"/>
        <v>0</v>
      </c>
      <c r="AW161" s="171">
        <f t="shared" si="60"/>
        <v>0</v>
      </c>
      <c r="AX161" s="136">
        <f t="shared" si="61"/>
        <v>0</v>
      </c>
      <c r="AY161" s="171">
        <f t="shared" si="62"/>
        <v>0</v>
      </c>
      <c r="BA161" s="202"/>
      <c r="BB161" s="138"/>
      <c r="BC161" s="138"/>
      <c r="BD161" s="138"/>
      <c r="BE161" s="138"/>
      <c r="BF161" s="138"/>
      <c r="BG161" s="138"/>
      <c r="BI161" s="202"/>
      <c r="BJ161" s="138"/>
      <c r="BK161" s="138"/>
      <c r="BL161" s="138"/>
      <c r="BM161" s="138"/>
      <c r="BN161" s="138"/>
      <c r="BO161" s="138"/>
    </row>
    <row r="162" spans="1:67">
      <c r="A162" s="162"/>
      <c r="B162" s="162"/>
      <c r="C162" s="162"/>
      <c r="D162" s="162"/>
      <c r="E162" s="162"/>
      <c r="F162" s="162"/>
      <c r="G162" s="162"/>
      <c r="H162" s="175">
        <v>2035</v>
      </c>
      <c r="I162" s="171">
        <f t="shared" si="50"/>
        <v>0</v>
      </c>
      <c r="J162" s="171">
        <f t="shared" si="50"/>
        <v>0</v>
      </c>
      <c r="K162" s="171">
        <f t="shared" si="50"/>
        <v>0</v>
      </c>
      <c r="L162" s="171">
        <f t="shared" si="50"/>
        <v>0</v>
      </c>
      <c r="M162" s="171">
        <f t="shared" si="50"/>
        <v>0</v>
      </c>
      <c r="N162" s="171">
        <f t="shared" si="50"/>
        <v>0</v>
      </c>
      <c r="O162" s="162"/>
      <c r="P162" s="162"/>
      <c r="Q162" s="162"/>
      <c r="R162" s="162"/>
      <c r="S162" s="175">
        <v>2035</v>
      </c>
      <c r="T162" s="196">
        <f>HLOOKUP($S162,'Fixed - Other'!$A$61:$AE$64,2,FALSE)</f>
        <v>5791260.3028240986</v>
      </c>
      <c r="U162" s="171">
        <f>IF($K$14="",$T162,IF($K$14&gt;$S162,$T162,VLOOKUP($C6,'Fixed - Other'!$A$69:$C$77,3,FALSE)*$T162))</f>
        <v>5791260.3028240986</v>
      </c>
      <c r="V162" s="171">
        <f>IF($K$15="",$T162,IF($K$15&gt;$S162,$T162,VLOOKUP($C6,'Fixed - Other'!$A$69:$C$77,3,FALSE)*$T162))</f>
        <v>5791260.3028240986</v>
      </c>
      <c r="W162" s="171">
        <f>IF($K$16="",$T162,IF($K$16&gt;$S162,$T162,VLOOKUP($C6,'Fixed - Other'!$A$69:$C$77,3,FALSE)*$T162))</f>
        <v>5791260.3028240986</v>
      </c>
      <c r="X162" s="171">
        <f>IF($K$17="",$T162,IF($K$17&gt;$S162,$T162,VLOOKUP($C6,'Fixed - Other'!$A$69:$C$77,3,FALSE)*$T162))</f>
        <v>5791260.3028240986</v>
      </c>
      <c r="Y162" s="171">
        <f>IF($K$18="",$T162,IF($K$18&gt;$S162,$T162,VLOOKUP($C6,'Fixed - Other'!$A$69:$C$77,3,FALSE)*$T162))</f>
        <v>5791260.3028240986</v>
      </c>
      <c r="Z162" s="171">
        <f>IF($K$19="",$T162,IF($K$19&gt;$S162,$T162,VLOOKUP($C6,'Fixed - Other'!$A$69:$C$77,3,FALSE)*$T162))</f>
        <v>5791260.3028240986</v>
      </c>
      <c r="AB162" s="175">
        <v>2035</v>
      </c>
      <c r="AC162" s="196">
        <f t="shared" si="51"/>
        <v>0</v>
      </c>
      <c r="AD162" s="171">
        <f t="shared" si="52"/>
        <v>0</v>
      </c>
      <c r="AE162" s="171">
        <f t="shared" si="53"/>
        <v>0</v>
      </c>
      <c r="AF162" s="171">
        <f t="shared" si="54"/>
        <v>0</v>
      </c>
      <c r="AG162" s="136">
        <f t="shared" si="55"/>
        <v>0</v>
      </c>
      <c r="AH162" s="171">
        <f t="shared" si="56"/>
        <v>0</v>
      </c>
      <c r="AJ162" s="175">
        <v>2035</v>
      </c>
      <c r="AK162" s="196">
        <f>HLOOKUP($S162,'Fixed - Other'!$A$61:$AE$64,3,FALSE)</f>
        <v>7658020.4747516066</v>
      </c>
      <c r="AL162" s="171">
        <f>IF($K$14="",$AK162,IF($K$14&gt;$AJ162,$AK162,VLOOKUP($C6,'Fixed - Other'!$A$69:$C$77,3,FALSE)*$AK162))</f>
        <v>7658020.4747516066</v>
      </c>
      <c r="AM162" s="171">
        <f>IF($K$15="",$AK162,IF($K$15&gt;$AJ162,$AK162,VLOOKUP($C6,'Fixed - Other'!$A$69:$C$77,3,FALSE)*$AK162))</f>
        <v>7658020.4747516066</v>
      </c>
      <c r="AN162" s="171">
        <f>IF($K$16="",$AK162,IF($K$16&gt;$AJ162,$AK162,VLOOKUP($C6,'Fixed - Other'!$A$69:$C$77,3,FALSE)*$AK162))</f>
        <v>7658020.4747516066</v>
      </c>
      <c r="AO162" s="171">
        <f>IF($K$17="",$AK162,IF($K$17&gt;$AJ162,$AK162,VLOOKUP($C6,'Fixed - Other'!$A$69:$C$77,3,FALSE)*$AK162))</f>
        <v>7658020.4747516066</v>
      </c>
      <c r="AP162" s="171">
        <f>IF($K$18="",$AK162,IF($K$18&gt;$AJ162,$AK162,VLOOKUP($C6,'Fixed - Other'!$A$69:$C$77,3,FALSE)*$AK162))</f>
        <v>7658020.4747516066</v>
      </c>
      <c r="AQ162" s="171">
        <f>IF($K$19="",$AK162,IF($K$19&gt;$AJ162,$AK162,VLOOKUP($C6,'Fixed - Other'!$A$69:$C$77,3,FALSE)*$AK162))</f>
        <v>7658020.4747516066</v>
      </c>
      <c r="AS162" s="175">
        <v>2035</v>
      </c>
      <c r="AT162" s="196">
        <f t="shared" si="57"/>
        <v>0</v>
      </c>
      <c r="AU162" s="171">
        <f t="shared" si="58"/>
        <v>0</v>
      </c>
      <c r="AV162" s="171">
        <f t="shared" si="59"/>
        <v>0</v>
      </c>
      <c r="AW162" s="171">
        <f t="shared" si="60"/>
        <v>0</v>
      </c>
      <c r="AX162" s="136">
        <f t="shared" si="61"/>
        <v>0</v>
      </c>
      <c r="AY162" s="171">
        <f t="shared" si="62"/>
        <v>0</v>
      </c>
      <c r="BA162" s="202"/>
      <c r="BB162" s="138"/>
      <c r="BC162" s="138"/>
      <c r="BD162" s="138"/>
      <c r="BE162" s="138"/>
      <c r="BF162" s="138"/>
      <c r="BG162" s="138"/>
      <c r="BI162" s="202"/>
      <c r="BJ162" s="138"/>
      <c r="BK162" s="138"/>
      <c r="BL162" s="138"/>
      <c r="BM162" s="138"/>
      <c r="BN162" s="138"/>
      <c r="BO162" s="138"/>
    </row>
    <row r="163" spans="1:67">
      <c r="A163" s="162"/>
      <c r="B163" s="162"/>
      <c r="C163" s="162"/>
      <c r="D163" s="162"/>
      <c r="E163" s="162"/>
      <c r="F163" s="162"/>
      <c r="G163" s="162"/>
      <c r="H163" s="175">
        <v>2036</v>
      </c>
      <c r="I163" s="171">
        <f t="shared" si="50"/>
        <v>0</v>
      </c>
      <c r="J163" s="171">
        <f t="shared" si="50"/>
        <v>0</v>
      </c>
      <c r="K163" s="171">
        <f t="shared" si="50"/>
        <v>0</v>
      </c>
      <c r="L163" s="171">
        <f t="shared" si="50"/>
        <v>0</v>
      </c>
      <c r="M163" s="171">
        <f t="shared" si="50"/>
        <v>0</v>
      </c>
      <c r="N163" s="171">
        <f t="shared" si="50"/>
        <v>0</v>
      </c>
      <c r="O163" s="162"/>
      <c r="P163" s="162"/>
      <c r="Q163" s="162"/>
      <c r="R163" s="162"/>
      <c r="S163" s="175">
        <v>2036</v>
      </c>
      <c r="T163" s="196">
        <f>HLOOKUP($S163,'Fixed - Other'!$A$61:$AE$64,2,FALSE)</f>
        <v>5907085.5088805817</v>
      </c>
      <c r="U163" s="171">
        <f>IF($K$14="",$T163,IF($K$14&gt;$S163,$T163,VLOOKUP($C6,'Fixed - Other'!$A$69:$C$77,3,FALSE)*$T163))</f>
        <v>5907085.5088805817</v>
      </c>
      <c r="V163" s="171">
        <f>IF($K$15="",$T163,IF($K$15&gt;$S163,$T163,VLOOKUP($C6,'Fixed - Other'!$A$69:$C$77,3,FALSE)*$T163))</f>
        <v>5907085.5088805817</v>
      </c>
      <c r="W163" s="171">
        <f>IF($K$16="",$T163,IF($K$16&gt;$S163,$T163,VLOOKUP($C6,'Fixed - Other'!$A$69:$C$77,3,FALSE)*$T163))</f>
        <v>5907085.5088805817</v>
      </c>
      <c r="X163" s="171">
        <f>IF($K$17="",$T163,IF($K$17&gt;$S163,$T163,VLOOKUP($C6,'Fixed - Other'!$A$69:$C$77,3,FALSE)*$T163))</f>
        <v>5907085.5088805817</v>
      </c>
      <c r="Y163" s="171">
        <f>IF($K$18="",$T163,IF($K$18&gt;$S163,$T163,VLOOKUP($C6,'Fixed - Other'!$A$69:$C$77,3,FALSE)*$T163))</f>
        <v>5907085.5088805817</v>
      </c>
      <c r="Z163" s="171">
        <f>IF($K$19="",$T163,IF($K$19&gt;$S163,$T163,VLOOKUP($C6,'Fixed - Other'!$A$69:$C$77,3,FALSE)*$T163))</f>
        <v>5907085.5088805817</v>
      </c>
      <c r="AB163" s="175">
        <v>2036</v>
      </c>
      <c r="AC163" s="196">
        <f t="shared" si="51"/>
        <v>0</v>
      </c>
      <c r="AD163" s="171">
        <f t="shared" si="52"/>
        <v>0</v>
      </c>
      <c r="AE163" s="171">
        <f t="shared" si="53"/>
        <v>0</v>
      </c>
      <c r="AF163" s="171">
        <f t="shared" si="54"/>
        <v>0</v>
      </c>
      <c r="AG163" s="136">
        <f t="shared" si="55"/>
        <v>0</v>
      </c>
      <c r="AH163" s="171">
        <f t="shared" si="56"/>
        <v>0</v>
      </c>
      <c r="AJ163" s="175">
        <v>2036</v>
      </c>
      <c r="AK163" s="196">
        <f>HLOOKUP($S163,'Fixed - Other'!$A$61:$AE$64,3,FALSE)</f>
        <v>7811180.8842466399</v>
      </c>
      <c r="AL163" s="171">
        <f>IF($K$14="",$AK163,IF($K$14&gt;$AJ163,$AK163,VLOOKUP($C6,'Fixed - Other'!$A$69:$C$77,3,FALSE)*$AK163))</f>
        <v>7811180.8842466399</v>
      </c>
      <c r="AM163" s="171">
        <f>IF($K$15="",$AK163,IF($K$15&gt;$AJ163,$AK163,VLOOKUP($C6,'Fixed - Other'!$A$69:$C$77,3,FALSE)*$AK163))</f>
        <v>7811180.8842466399</v>
      </c>
      <c r="AN163" s="171">
        <f>IF($K$16="",$AK163,IF($K$16&gt;$AJ163,$AK163,VLOOKUP($C6,'Fixed - Other'!$A$69:$C$77,3,FALSE)*$AK163))</f>
        <v>7811180.8842466399</v>
      </c>
      <c r="AO163" s="171">
        <f>IF($K$17="",$AK163,IF($K$17&gt;$AJ163,$AK163,VLOOKUP($C6,'Fixed - Other'!$A$69:$C$77,3,FALSE)*$AK163))</f>
        <v>7811180.8842466399</v>
      </c>
      <c r="AP163" s="171">
        <f>IF($K$18="",$AK163,IF($K$18&gt;$AJ163,$AK163,VLOOKUP($C6,'Fixed - Other'!$A$69:$C$77,3,FALSE)*$AK163))</f>
        <v>7811180.8842466399</v>
      </c>
      <c r="AQ163" s="171">
        <f>IF($K$19="",$AK163,IF($K$19&gt;$AJ163,$AK163,VLOOKUP($C6,'Fixed - Other'!$A$69:$C$77,3,FALSE)*$AK163))</f>
        <v>7811180.8842466399</v>
      </c>
      <c r="AS163" s="175">
        <v>2036</v>
      </c>
      <c r="AT163" s="196">
        <f t="shared" si="57"/>
        <v>0</v>
      </c>
      <c r="AU163" s="171">
        <f t="shared" si="58"/>
        <v>0</v>
      </c>
      <c r="AV163" s="171">
        <f t="shared" si="59"/>
        <v>0</v>
      </c>
      <c r="AW163" s="171">
        <f t="shared" si="60"/>
        <v>0</v>
      </c>
      <c r="AX163" s="136">
        <f t="shared" si="61"/>
        <v>0</v>
      </c>
      <c r="AY163" s="171">
        <f t="shared" si="62"/>
        <v>0</v>
      </c>
      <c r="BA163" s="202"/>
      <c r="BB163" s="138"/>
      <c r="BC163" s="138"/>
      <c r="BD163" s="138"/>
      <c r="BE163" s="138"/>
      <c r="BF163" s="138"/>
      <c r="BG163" s="138"/>
      <c r="BI163" s="202"/>
      <c r="BJ163" s="138"/>
      <c r="BK163" s="138"/>
      <c r="BL163" s="138"/>
      <c r="BM163" s="138"/>
      <c r="BN163" s="138"/>
      <c r="BO163" s="138"/>
    </row>
    <row r="164" spans="1:67">
      <c r="A164" s="162"/>
      <c r="B164" s="162"/>
      <c r="C164" s="162"/>
      <c r="D164" s="162"/>
      <c r="E164" s="162"/>
      <c r="F164" s="162"/>
      <c r="G164" s="162"/>
      <c r="H164" s="175">
        <v>2037</v>
      </c>
      <c r="I164" s="171">
        <f t="shared" si="50"/>
        <v>0</v>
      </c>
      <c r="J164" s="171">
        <f t="shared" si="50"/>
        <v>0</v>
      </c>
      <c r="K164" s="171">
        <f t="shared" si="50"/>
        <v>0</v>
      </c>
      <c r="L164" s="171">
        <f t="shared" si="50"/>
        <v>0</v>
      </c>
      <c r="M164" s="171">
        <f t="shared" si="50"/>
        <v>0</v>
      </c>
      <c r="N164" s="171">
        <f t="shared" si="50"/>
        <v>0</v>
      </c>
      <c r="O164" s="162"/>
      <c r="P164" s="162"/>
      <c r="Q164" s="162"/>
      <c r="R164" s="162"/>
      <c r="S164" s="175">
        <v>2037</v>
      </c>
      <c r="T164" s="196">
        <f>HLOOKUP($S164,'Fixed - Other'!$A$61:$AE$64,2,FALSE)</f>
        <v>6025227.2190581933</v>
      </c>
      <c r="U164" s="171">
        <f>IF($K$14="",$T164,IF($K$14&gt;$S164,$T164,VLOOKUP($C6,'Fixed - Other'!$A$69:$C$77,3,FALSE)*$T164))</f>
        <v>6025227.2190581933</v>
      </c>
      <c r="V164" s="171">
        <f>IF($K$15="",$T164,IF($K$15&gt;$S164,$T164,VLOOKUP($C6,'Fixed - Other'!$A$69:$C$77,3,FALSE)*$T164))</f>
        <v>6025227.2190581933</v>
      </c>
      <c r="W164" s="171">
        <f>IF($K$16="",$T164,IF($K$16&gt;$S164,$T164,VLOOKUP($C6,'Fixed - Other'!$A$69:$C$77,3,FALSE)*$T164))</f>
        <v>6025227.2190581933</v>
      </c>
      <c r="X164" s="171">
        <f>IF($K$17="",$T164,IF($K$17&gt;$S164,$T164,VLOOKUP($C6,'Fixed - Other'!$A$69:$C$77,3,FALSE)*$T164))</f>
        <v>6025227.2190581933</v>
      </c>
      <c r="Y164" s="171">
        <f>IF($K$18="",$T164,IF($K$18&gt;$S164,$T164,VLOOKUP($C6,'Fixed - Other'!$A$69:$C$77,3,FALSE)*$T164))</f>
        <v>6025227.2190581933</v>
      </c>
      <c r="Z164" s="171">
        <f>IF($K$19="",$T164,IF($K$19&gt;$S164,$T164,VLOOKUP($C6,'Fixed - Other'!$A$69:$C$77,3,FALSE)*$T164))</f>
        <v>6025227.2190581933</v>
      </c>
      <c r="AB164" s="175">
        <v>2037</v>
      </c>
      <c r="AC164" s="196">
        <f t="shared" si="51"/>
        <v>0</v>
      </c>
      <c r="AD164" s="171">
        <f t="shared" si="52"/>
        <v>0</v>
      </c>
      <c r="AE164" s="171">
        <f t="shared" si="53"/>
        <v>0</v>
      </c>
      <c r="AF164" s="171">
        <f t="shared" si="54"/>
        <v>0</v>
      </c>
      <c r="AG164" s="136">
        <f t="shared" si="55"/>
        <v>0</v>
      </c>
      <c r="AH164" s="171">
        <f t="shared" si="56"/>
        <v>0</v>
      </c>
      <c r="AJ164" s="175">
        <v>2037</v>
      </c>
      <c r="AK164" s="196">
        <f>HLOOKUP($S164,'Fixed - Other'!$A$61:$AE$64,3,FALSE)</f>
        <v>7967404.5019315742</v>
      </c>
      <c r="AL164" s="171">
        <f>IF($K$14="",$AK164,IF($K$14&gt;$AJ164,$AK164,VLOOKUP($C6,'Fixed - Other'!$A$69:$C$77,3,FALSE)*$AK164))</f>
        <v>7967404.5019315742</v>
      </c>
      <c r="AM164" s="171">
        <f>IF($K$15="",$AK164,IF($K$15&gt;$AJ164,$AK164,VLOOKUP($C6,'Fixed - Other'!$A$69:$C$77,3,FALSE)*$AK164))</f>
        <v>7967404.5019315742</v>
      </c>
      <c r="AN164" s="171">
        <f>IF($K$16="",$AK164,IF($K$16&gt;$AJ164,$AK164,VLOOKUP($C6,'Fixed - Other'!$A$69:$C$77,3,FALSE)*$AK164))</f>
        <v>7967404.5019315742</v>
      </c>
      <c r="AO164" s="171">
        <f>IF($K$17="",$AK164,IF($K$17&gt;$AJ164,$AK164,VLOOKUP($C6,'Fixed - Other'!$A$69:$C$77,3,FALSE)*$AK164))</f>
        <v>7967404.5019315742</v>
      </c>
      <c r="AP164" s="171">
        <f>IF($K$18="",$AK164,IF($K$18&gt;$AJ164,$AK164,VLOOKUP($C6,'Fixed - Other'!$A$69:$C$77,3,FALSE)*$AK164))</f>
        <v>7967404.5019315742</v>
      </c>
      <c r="AQ164" s="171">
        <f>IF($K$19="",$AK164,IF($K$19&gt;$AJ164,$AK164,VLOOKUP($C6,'Fixed - Other'!$A$69:$C$77,3,FALSE)*$AK164))</f>
        <v>7967404.5019315742</v>
      </c>
      <c r="AS164" s="175">
        <v>2037</v>
      </c>
      <c r="AT164" s="196">
        <f t="shared" si="57"/>
        <v>0</v>
      </c>
      <c r="AU164" s="171">
        <f t="shared" si="58"/>
        <v>0</v>
      </c>
      <c r="AV164" s="171">
        <f t="shared" si="59"/>
        <v>0</v>
      </c>
      <c r="AW164" s="171">
        <f t="shared" si="60"/>
        <v>0</v>
      </c>
      <c r="AX164" s="136">
        <f t="shared" si="61"/>
        <v>0</v>
      </c>
      <c r="AY164" s="171">
        <f t="shared" si="62"/>
        <v>0</v>
      </c>
      <c r="BA164" s="202"/>
      <c r="BB164" s="138"/>
      <c r="BC164" s="138"/>
      <c r="BD164" s="138"/>
      <c r="BE164" s="138"/>
      <c r="BF164" s="138"/>
      <c r="BG164" s="138"/>
      <c r="BI164" s="202"/>
      <c r="BJ164" s="138"/>
      <c r="BK164" s="138"/>
      <c r="BL164" s="138"/>
      <c r="BM164" s="138"/>
      <c r="BN164" s="138"/>
      <c r="BO164" s="138"/>
    </row>
    <row r="165" spans="1:67">
      <c r="A165" s="162"/>
      <c r="B165" s="162"/>
      <c r="C165" s="162"/>
      <c r="D165" s="162"/>
      <c r="E165" s="162"/>
      <c r="F165" s="162"/>
      <c r="G165" s="162"/>
      <c r="H165" s="175">
        <v>2038</v>
      </c>
      <c r="I165" s="171">
        <f t="shared" si="50"/>
        <v>0</v>
      </c>
      <c r="J165" s="171">
        <f t="shared" si="50"/>
        <v>0</v>
      </c>
      <c r="K165" s="171">
        <f t="shared" si="50"/>
        <v>0</v>
      </c>
      <c r="L165" s="171">
        <f t="shared" si="50"/>
        <v>0</v>
      </c>
      <c r="M165" s="171">
        <f t="shared" si="50"/>
        <v>0</v>
      </c>
      <c r="N165" s="171">
        <f t="shared" si="50"/>
        <v>0</v>
      </c>
      <c r="O165" s="162"/>
      <c r="P165" s="162"/>
      <c r="Q165" s="162"/>
      <c r="R165" s="162"/>
      <c r="S165" s="175">
        <v>2038</v>
      </c>
      <c r="T165" s="196">
        <f>HLOOKUP($S165,'Fixed - Other'!$A$61:$AE$64,2,FALSE)</f>
        <v>6145731.7634393554</v>
      </c>
      <c r="U165" s="171">
        <f>IF($K$14="",$T165,IF($K$14&gt;$S165,$T165,VLOOKUP($C6,'Fixed - Other'!$A$69:$C$77,3,FALSE)*$T165))</f>
        <v>6145731.7634393554</v>
      </c>
      <c r="V165" s="171">
        <f>IF($K$15="",$T165,IF($K$15&gt;$S165,$T165,VLOOKUP($C6,'Fixed - Other'!$A$69:$C$77,3,FALSE)*$T165))</f>
        <v>6145731.7634393554</v>
      </c>
      <c r="W165" s="171">
        <f>IF($K$16="",$T165,IF($K$16&gt;$S165,$T165,VLOOKUP($C6,'Fixed - Other'!$A$69:$C$77,3,FALSE)*$T165))</f>
        <v>6145731.7634393554</v>
      </c>
      <c r="X165" s="171">
        <f>IF($K$17="",$T165,IF($K$17&gt;$S165,$T165,VLOOKUP($C6,'Fixed - Other'!$A$69:$C$77,3,FALSE)*$T165))</f>
        <v>6145731.7634393554</v>
      </c>
      <c r="Y165" s="171">
        <f>IF($K$18="",$T165,IF($K$18&gt;$S165,$T165,VLOOKUP($C6,'Fixed - Other'!$A$69:$C$77,3,FALSE)*$T165))</f>
        <v>6145731.7634393554</v>
      </c>
      <c r="Z165" s="171">
        <f>IF($K$19="",$T165,IF($K$19&gt;$S165,$T165,VLOOKUP($C6,'Fixed - Other'!$A$69:$C$77,3,FALSE)*$T165))</f>
        <v>6145731.7634393554</v>
      </c>
      <c r="AB165" s="175">
        <v>2038</v>
      </c>
      <c r="AC165" s="196">
        <f t="shared" si="51"/>
        <v>0</v>
      </c>
      <c r="AD165" s="171">
        <f t="shared" si="52"/>
        <v>0</v>
      </c>
      <c r="AE165" s="171">
        <f t="shared" si="53"/>
        <v>0</v>
      </c>
      <c r="AF165" s="171">
        <f t="shared" si="54"/>
        <v>0</v>
      </c>
      <c r="AG165" s="136">
        <f t="shared" si="55"/>
        <v>0</v>
      </c>
      <c r="AH165" s="171">
        <f t="shared" si="56"/>
        <v>0</v>
      </c>
      <c r="AJ165" s="175">
        <v>2038</v>
      </c>
      <c r="AK165" s="196">
        <f>HLOOKUP($S165,'Fixed - Other'!$A$61:$AE$64,3,FALSE)</f>
        <v>8126752.5919702034</v>
      </c>
      <c r="AL165" s="171">
        <f>IF($K$14="",$AK165,IF($K$14&gt;$AJ165,$AK165,VLOOKUP($C6,'Fixed - Other'!$A$69:$C$77,3,FALSE)*$AK165))</f>
        <v>8126752.5919702034</v>
      </c>
      <c r="AM165" s="171">
        <f>IF($K$15="",$AK165,IF($K$15&gt;$AJ165,$AK165,VLOOKUP($C6,'Fixed - Other'!$A$69:$C$77,3,FALSE)*$AK165))</f>
        <v>8126752.5919702034</v>
      </c>
      <c r="AN165" s="171">
        <f>IF($K$16="",$AK165,IF($K$16&gt;$AJ165,$AK165,VLOOKUP($C6,'Fixed - Other'!$A$69:$C$77,3,FALSE)*$AK165))</f>
        <v>8126752.5919702034</v>
      </c>
      <c r="AO165" s="171">
        <f>IF($K$17="",$AK165,IF($K$17&gt;$AJ165,$AK165,VLOOKUP($C6,'Fixed - Other'!$A$69:$C$77,3,FALSE)*$AK165))</f>
        <v>8126752.5919702034</v>
      </c>
      <c r="AP165" s="171">
        <f>IF($K$18="",$AK165,IF($K$18&gt;$AJ165,$AK165,VLOOKUP($C6,'Fixed - Other'!$A$69:$C$77,3,FALSE)*$AK165))</f>
        <v>8126752.5919702034</v>
      </c>
      <c r="AQ165" s="171">
        <f>IF($K$19="",$AK165,IF($K$19&gt;$AJ165,$AK165,VLOOKUP($C6,'Fixed - Other'!$A$69:$C$77,3,FALSE)*$AK165))</f>
        <v>8126752.5919702034</v>
      </c>
      <c r="AS165" s="175">
        <v>2038</v>
      </c>
      <c r="AT165" s="196">
        <f t="shared" si="57"/>
        <v>0</v>
      </c>
      <c r="AU165" s="171">
        <f t="shared" si="58"/>
        <v>0</v>
      </c>
      <c r="AV165" s="171">
        <f t="shared" si="59"/>
        <v>0</v>
      </c>
      <c r="AW165" s="171">
        <f t="shared" si="60"/>
        <v>0</v>
      </c>
      <c r="AX165" s="136">
        <f t="shared" si="61"/>
        <v>0</v>
      </c>
      <c r="AY165" s="171">
        <f t="shared" si="62"/>
        <v>0</v>
      </c>
      <c r="BA165" s="202"/>
      <c r="BB165" s="138"/>
      <c r="BC165" s="138"/>
      <c r="BD165" s="138"/>
      <c r="BE165" s="138"/>
      <c r="BF165" s="138"/>
      <c r="BG165" s="138"/>
      <c r="BI165" s="202"/>
      <c r="BJ165" s="138"/>
      <c r="BK165" s="138"/>
      <c r="BL165" s="138"/>
      <c r="BM165" s="138"/>
      <c r="BN165" s="138"/>
      <c r="BO165" s="138"/>
    </row>
    <row r="166" spans="1:67">
      <c r="A166" s="162"/>
      <c r="B166" s="162"/>
      <c r="C166" s="162"/>
      <c r="D166" s="162"/>
      <c r="E166" s="162"/>
      <c r="F166" s="162"/>
      <c r="G166" s="162"/>
      <c r="H166" s="175">
        <v>2039</v>
      </c>
      <c r="I166" s="171">
        <f t="shared" si="50"/>
        <v>0</v>
      </c>
      <c r="J166" s="171">
        <f t="shared" si="50"/>
        <v>0</v>
      </c>
      <c r="K166" s="171">
        <f t="shared" si="50"/>
        <v>0</v>
      </c>
      <c r="L166" s="171">
        <f t="shared" si="50"/>
        <v>0</v>
      </c>
      <c r="M166" s="171">
        <f t="shared" si="50"/>
        <v>0</v>
      </c>
      <c r="N166" s="171">
        <f t="shared" si="50"/>
        <v>0</v>
      </c>
      <c r="O166" s="162"/>
      <c r="P166" s="162"/>
      <c r="Q166" s="162"/>
      <c r="R166" s="162"/>
      <c r="S166" s="175">
        <v>2039</v>
      </c>
      <c r="T166" s="196">
        <f>HLOOKUP($S166,'Fixed - Other'!$A$61:$AE$64,2,FALSE)</f>
        <v>6268646.3987081442</v>
      </c>
      <c r="U166" s="171">
        <f>IF($K$14="",$T166,IF($K$14&gt;$S166,$T166,VLOOKUP($C6,'Fixed - Other'!$A$69:$C$77,3,FALSE)*$T166))</f>
        <v>6268646.3987081442</v>
      </c>
      <c r="V166" s="171">
        <f>IF($K$15="",$T166,IF($K$15&gt;$S166,$T166,VLOOKUP($C6,'Fixed - Other'!$A$69:$C$77,3,FALSE)*$T166))</f>
        <v>6268646.3987081442</v>
      </c>
      <c r="W166" s="171">
        <f>IF($K$16="",$T166,IF($K$16&gt;$S166,$T166,VLOOKUP($C6,'Fixed - Other'!$A$69:$C$77,3,FALSE)*$T166))</f>
        <v>6268646.3987081442</v>
      </c>
      <c r="X166" s="171">
        <f>IF($K$17="",$T166,IF($K$17&gt;$S166,$T166,VLOOKUP($C6,'Fixed - Other'!$A$69:$C$77,3,FALSE)*$T166))</f>
        <v>6268646.3987081442</v>
      </c>
      <c r="Y166" s="171">
        <f>IF($K$18="",$T166,IF($K$18&gt;$S166,$T166,VLOOKUP($C6,'Fixed - Other'!$A$69:$C$77,3,FALSE)*$T166))</f>
        <v>6268646.3987081442</v>
      </c>
      <c r="Z166" s="171">
        <f>IF($K$19="",$T166,IF($K$19&gt;$S166,$T166,VLOOKUP($C6,'Fixed - Other'!$A$69:$C$77,3,FALSE)*$T166))</f>
        <v>6268646.3987081442</v>
      </c>
      <c r="AB166" s="175">
        <v>2039</v>
      </c>
      <c r="AC166" s="196">
        <f t="shared" si="51"/>
        <v>0</v>
      </c>
      <c r="AD166" s="171">
        <f t="shared" si="52"/>
        <v>0</v>
      </c>
      <c r="AE166" s="171">
        <f t="shared" si="53"/>
        <v>0</v>
      </c>
      <c r="AF166" s="171">
        <f t="shared" si="54"/>
        <v>0</v>
      </c>
      <c r="AG166" s="136">
        <f t="shared" si="55"/>
        <v>0</v>
      </c>
      <c r="AH166" s="171">
        <f t="shared" si="56"/>
        <v>0</v>
      </c>
      <c r="AJ166" s="175">
        <v>2039</v>
      </c>
      <c r="AK166" s="196">
        <f>HLOOKUP($S166,'Fixed - Other'!$A$61:$AE$64,3,FALSE)</f>
        <v>8289287.6438096091</v>
      </c>
      <c r="AL166" s="171">
        <f>IF($K$14="",$AK166,IF($K$14&gt;$AJ166,$AK166,VLOOKUP($C6,'Fixed - Other'!$A$69:$C$77,3,FALSE)*$AK166))</f>
        <v>8289287.6438096091</v>
      </c>
      <c r="AM166" s="171">
        <f>IF($K$15="",$AK166,IF($K$15&gt;$AJ166,$AK166,VLOOKUP($C6,'Fixed - Other'!$A$69:$C$77,3,FALSE)*$AK166))</f>
        <v>8289287.6438096091</v>
      </c>
      <c r="AN166" s="171">
        <f>IF($K$16="",$AK166,IF($K$16&gt;$AJ166,$AK166,VLOOKUP($C6,'Fixed - Other'!$A$69:$C$77,3,FALSE)*$AK166))</f>
        <v>8289287.6438096091</v>
      </c>
      <c r="AO166" s="171">
        <f>IF($K$17="",$AK166,IF($K$17&gt;$AJ166,$AK166,VLOOKUP($C6,'Fixed - Other'!$A$69:$C$77,3,FALSE)*$AK166))</f>
        <v>8289287.6438096091</v>
      </c>
      <c r="AP166" s="171">
        <f>IF($K$18="",$AK166,IF($K$18&gt;$AJ166,$AK166,VLOOKUP($C6,'Fixed - Other'!$A$69:$C$77,3,FALSE)*$AK166))</f>
        <v>8289287.6438096091</v>
      </c>
      <c r="AQ166" s="171">
        <f>IF($K$19="",$AK166,IF($K$19&gt;$AJ166,$AK166,VLOOKUP($C6,'Fixed - Other'!$A$69:$C$77,3,FALSE)*$AK166))</f>
        <v>8289287.6438096091</v>
      </c>
      <c r="AS166" s="175">
        <v>2039</v>
      </c>
      <c r="AT166" s="196">
        <f t="shared" si="57"/>
        <v>0</v>
      </c>
      <c r="AU166" s="171">
        <f t="shared" si="58"/>
        <v>0</v>
      </c>
      <c r="AV166" s="171">
        <f t="shared" si="59"/>
        <v>0</v>
      </c>
      <c r="AW166" s="171">
        <f t="shared" si="60"/>
        <v>0</v>
      </c>
      <c r="AX166" s="136">
        <f t="shared" si="61"/>
        <v>0</v>
      </c>
      <c r="AY166" s="171">
        <f t="shared" si="62"/>
        <v>0</v>
      </c>
      <c r="BA166" s="202"/>
      <c r="BB166" s="138"/>
      <c r="BC166" s="138"/>
      <c r="BD166" s="138"/>
      <c r="BE166" s="138"/>
      <c r="BF166" s="138"/>
      <c r="BG166" s="138"/>
      <c r="BI166" s="202"/>
      <c r="BJ166" s="138"/>
      <c r="BK166" s="138"/>
      <c r="BL166" s="138"/>
      <c r="BM166" s="138"/>
      <c r="BN166" s="138"/>
      <c r="BO166" s="138"/>
    </row>
    <row r="167" spans="1:67">
      <c r="A167" s="162"/>
      <c r="B167" s="162"/>
      <c r="C167" s="162"/>
      <c r="D167" s="162"/>
      <c r="E167" s="162"/>
      <c r="F167" s="162"/>
      <c r="G167" s="162"/>
      <c r="H167" s="175">
        <v>2040</v>
      </c>
      <c r="I167" s="171">
        <f t="shared" si="50"/>
        <v>0</v>
      </c>
      <c r="J167" s="171">
        <f t="shared" si="50"/>
        <v>0</v>
      </c>
      <c r="K167" s="171">
        <f t="shared" si="50"/>
        <v>0</v>
      </c>
      <c r="L167" s="171">
        <f t="shared" si="50"/>
        <v>0</v>
      </c>
      <c r="M167" s="171">
        <f t="shared" si="50"/>
        <v>0</v>
      </c>
      <c r="N167" s="171">
        <f t="shared" si="50"/>
        <v>0</v>
      </c>
      <c r="O167" s="162"/>
      <c r="P167" s="162"/>
      <c r="Q167" s="162"/>
      <c r="R167" s="162"/>
      <c r="S167" s="175">
        <v>2040</v>
      </c>
      <c r="T167" s="196">
        <f>HLOOKUP($S167,'Fixed - Other'!$A$61:$AE$64,2,FALSE)</f>
        <v>6394019.3266823068</v>
      </c>
      <c r="U167" s="171">
        <f>IF($K$14="",$T167,IF($K$14&gt;$S167,$T167,VLOOKUP($C6,'Fixed - Other'!$A$69:$C$77,3,FALSE)*$T167))</f>
        <v>6394019.3266823068</v>
      </c>
      <c r="V167" s="171">
        <f>IF($K$15="",$T167,IF($K$15&gt;$S167,$T167,VLOOKUP($C6,'Fixed - Other'!$A$69:$C$77,3,FALSE)*$T167))</f>
        <v>6394019.3266823068</v>
      </c>
      <c r="W167" s="171">
        <f>IF($K$16="",$T167,IF($K$16&gt;$S167,$T167,VLOOKUP($C6,'Fixed - Other'!$A$69:$C$77,3,FALSE)*$T167))</f>
        <v>6394019.3266823068</v>
      </c>
      <c r="X167" s="171">
        <f>IF($K$17="",$T167,IF($K$17&gt;$S167,$T167,VLOOKUP($C6,'Fixed - Other'!$A$69:$C$77,3,FALSE)*$T167))</f>
        <v>6394019.3266823068</v>
      </c>
      <c r="Y167" s="171">
        <f>IF($K$18="",$T167,IF($K$18&gt;$S167,$T167,VLOOKUP($C6,'Fixed - Other'!$A$69:$C$77,3,FALSE)*$T167))</f>
        <v>6394019.3266823068</v>
      </c>
      <c r="Z167" s="171">
        <f>IF($K$19="",$T167,IF($K$19&gt;$S167,$T167,VLOOKUP($C6,'Fixed - Other'!$A$69:$C$77,3,FALSE)*$T167))</f>
        <v>6394019.3266823068</v>
      </c>
      <c r="AB167" s="175">
        <v>2040</v>
      </c>
      <c r="AC167" s="196">
        <f t="shared" si="51"/>
        <v>0</v>
      </c>
      <c r="AD167" s="171">
        <f t="shared" si="52"/>
        <v>0</v>
      </c>
      <c r="AE167" s="171">
        <f t="shared" si="53"/>
        <v>0</v>
      </c>
      <c r="AF167" s="171">
        <f t="shared" si="54"/>
        <v>0</v>
      </c>
      <c r="AG167" s="136">
        <f t="shared" si="55"/>
        <v>0</v>
      </c>
      <c r="AH167" s="171">
        <f t="shared" si="56"/>
        <v>0</v>
      </c>
      <c r="AJ167" s="175">
        <v>2040</v>
      </c>
      <c r="AK167" s="196">
        <f>HLOOKUP($S167,'Fixed - Other'!$A$61:$AE$64,3,FALSE)</f>
        <v>8455073.3966858014</v>
      </c>
      <c r="AL167" s="171">
        <f>IF($K$14="",$AK167,IF($K$14&gt;$AJ167,$AK167,VLOOKUP($C6,'Fixed - Other'!$A$69:$C$77,3,FALSE)*$AK167))</f>
        <v>8455073.3966858014</v>
      </c>
      <c r="AM167" s="171">
        <f>IF($K$15="",$AK167,IF($K$15&gt;$AJ167,$AK167,VLOOKUP($C6,'Fixed - Other'!$A$69:$C$77,3,FALSE)*$AK167))</f>
        <v>8455073.3966858014</v>
      </c>
      <c r="AN167" s="171">
        <f>IF($K$16="",$AK167,IF($K$16&gt;$AJ167,$AK167,VLOOKUP($C6,'Fixed - Other'!$A$69:$C$77,3,FALSE)*$AK167))</f>
        <v>8455073.3966858014</v>
      </c>
      <c r="AO167" s="171">
        <f>IF($K$17="",$AK167,IF($K$17&gt;$AJ167,$AK167,VLOOKUP($C6,'Fixed - Other'!$A$69:$C$77,3,FALSE)*$AK167))</f>
        <v>8455073.3966858014</v>
      </c>
      <c r="AP167" s="171">
        <f>IF($K$18="",$AK167,IF($K$18&gt;$AJ167,$AK167,VLOOKUP($C6,'Fixed - Other'!$A$69:$C$77,3,FALSE)*$AK167))</f>
        <v>8455073.3966858014</v>
      </c>
      <c r="AQ167" s="171">
        <f>IF($K$19="",$AK167,IF($K$19&gt;$AJ167,$AK167,VLOOKUP($C6,'Fixed - Other'!$A$69:$C$77,3,FALSE)*$AK167))</f>
        <v>8455073.3966858014</v>
      </c>
      <c r="AS167" s="175">
        <v>2040</v>
      </c>
      <c r="AT167" s="196">
        <f t="shared" si="57"/>
        <v>0</v>
      </c>
      <c r="AU167" s="171">
        <f t="shared" si="58"/>
        <v>0</v>
      </c>
      <c r="AV167" s="171">
        <f t="shared" si="59"/>
        <v>0</v>
      </c>
      <c r="AW167" s="171">
        <f t="shared" si="60"/>
        <v>0</v>
      </c>
      <c r="AX167" s="136">
        <f t="shared" si="61"/>
        <v>0</v>
      </c>
      <c r="AY167" s="171">
        <f t="shared" si="62"/>
        <v>0</v>
      </c>
      <c r="BA167" s="202"/>
      <c r="BB167" s="138"/>
      <c r="BC167" s="138"/>
      <c r="BD167" s="138"/>
      <c r="BE167" s="138"/>
      <c r="BF167" s="138"/>
      <c r="BG167" s="138"/>
      <c r="BI167" s="202"/>
      <c r="BJ167" s="138"/>
      <c r="BK167" s="138"/>
      <c r="BL167" s="138"/>
      <c r="BM167" s="138"/>
      <c r="BN167" s="138"/>
      <c r="BO167" s="138"/>
    </row>
    <row r="168" spans="1:67">
      <c r="A168" s="162"/>
      <c r="B168" s="162"/>
      <c r="C168" s="162"/>
      <c r="D168" s="162"/>
      <c r="E168" s="162"/>
      <c r="F168" s="162"/>
      <c r="G168" s="162"/>
      <c r="H168" s="175">
        <v>2041</v>
      </c>
      <c r="I168" s="171">
        <f t="shared" si="50"/>
        <v>0</v>
      </c>
      <c r="J168" s="171">
        <f t="shared" si="50"/>
        <v>0</v>
      </c>
      <c r="K168" s="171">
        <f t="shared" si="50"/>
        <v>0</v>
      </c>
      <c r="L168" s="171">
        <f t="shared" si="50"/>
        <v>0</v>
      </c>
      <c r="M168" s="171">
        <f t="shared" si="50"/>
        <v>0</v>
      </c>
      <c r="N168" s="171">
        <f t="shared" si="50"/>
        <v>0</v>
      </c>
      <c r="O168" s="162"/>
      <c r="P168" s="162"/>
      <c r="Q168" s="162"/>
      <c r="R168" s="162"/>
      <c r="S168" s="175">
        <v>2041</v>
      </c>
      <c r="T168" s="196">
        <f>HLOOKUP($S168,'Fixed - Other'!$A$61:$AE$64,2,FALSE)</f>
        <v>6521899.7132159527</v>
      </c>
      <c r="U168" s="171">
        <f>IF($K$14="",$T168,IF($K$14&gt;$S168,$T168,VLOOKUP($C6,'Fixed - Other'!$A$69:$C$77,3,FALSE)*$T168))</f>
        <v>6521899.7132159527</v>
      </c>
      <c r="V168" s="171">
        <f>IF($K$15="",$T168,IF($K$15&gt;$S168,$T168,VLOOKUP($C6,'Fixed - Other'!$A$69:$C$77,3,FALSE)*$T168))</f>
        <v>6521899.7132159527</v>
      </c>
      <c r="W168" s="171">
        <f>IF($K$16="",$T168,IF($K$16&gt;$S168,$T168,VLOOKUP($C6,'Fixed - Other'!$A$69:$C$77,3,FALSE)*$T168))</f>
        <v>6521899.7132159527</v>
      </c>
      <c r="X168" s="171">
        <f>IF($K$17="",$T168,IF($K$17&gt;$S168,$T168,VLOOKUP($C6,'Fixed - Other'!$A$69:$C$77,3,FALSE)*$T168))</f>
        <v>6521899.7132159527</v>
      </c>
      <c r="Y168" s="171">
        <f>IF($K$18="",$T168,IF($K$18&gt;$S168,$T168,VLOOKUP($C6,'Fixed - Other'!$A$69:$C$77,3,FALSE)*$T168))</f>
        <v>6521899.7132159527</v>
      </c>
      <c r="Z168" s="171">
        <f>IF($K$19="",$T168,IF($K$19&gt;$S168,$T168,VLOOKUP($C6,'Fixed - Other'!$A$69:$C$77,3,FALSE)*$T168))</f>
        <v>6521899.7132159527</v>
      </c>
      <c r="AB168" s="175">
        <v>2041</v>
      </c>
      <c r="AC168" s="196">
        <f t="shared" si="51"/>
        <v>0</v>
      </c>
      <c r="AD168" s="171">
        <f t="shared" si="52"/>
        <v>0</v>
      </c>
      <c r="AE168" s="171">
        <f t="shared" si="53"/>
        <v>0</v>
      </c>
      <c r="AF168" s="171">
        <f t="shared" si="54"/>
        <v>0</v>
      </c>
      <c r="AG168" s="136">
        <f t="shared" si="55"/>
        <v>0</v>
      </c>
      <c r="AH168" s="171">
        <f t="shared" si="56"/>
        <v>0</v>
      </c>
      <c r="AJ168" s="175">
        <v>2041</v>
      </c>
      <c r="AK168" s="196">
        <f>HLOOKUP($S168,'Fixed - Other'!$A$61:$AE$64,3,FALSE)</f>
        <v>8624174.8646195158</v>
      </c>
      <c r="AL168" s="171">
        <f>IF($K$14="",$AK168,IF($K$14&gt;$AJ168,$AK168,VLOOKUP($C6,'Fixed - Other'!$A$69:$C$77,3,FALSE)*$AK168))</f>
        <v>8624174.8646195158</v>
      </c>
      <c r="AM168" s="171">
        <f>IF($K$15="",$AK168,IF($K$15&gt;$AJ168,$AK168,VLOOKUP($C6,'Fixed - Other'!$A$69:$C$77,3,FALSE)*$AK168))</f>
        <v>8624174.8646195158</v>
      </c>
      <c r="AN168" s="171">
        <f>IF($K$16="",$AK168,IF($K$16&gt;$AJ168,$AK168,VLOOKUP($C6,'Fixed - Other'!$A$69:$C$77,3,FALSE)*$AK168))</f>
        <v>8624174.8646195158</v>
      </c>
      <c r="AO168" s="171">
        <f>IF($K$17="",$AK168,IF($K$17&gt;$AJ168,$AK168,VLOOKUP($C6,'Fixed - Other'!$A$69:$C$77,3,FALSE)*$AK168))</f>
        <v>8624174.8646195158</v>
      </c>
      <c r="AP168" s="171">
        <f>IF($K$18="",$AK168,IF($K$18&gt;$AJ168,$AK168,VLOOKUP($C6,'Fixed - Other'!$A$69:$C$77,3,FALSE)*$AK168))</f>
        <v>8624174.8646195158</v>
      </c>
      <c r="AQ168" s="171">
        <f>IF($K$19="",$AK168,IF($K$19&gt;$AJ168,$AK168,VLOOKUP($C6,'Fixed - Other'!$A$69:$C$77,3,FALSE)*$AK168))</f>
        <v>8624174.8646195158</v>
      </c>
      <c r="AS168" s="175">
        <v>2041</v>
      </c>
      <c r="AT168" s="196">
        <f t="shared" si="57"/>
        <v>0</v>
      </c>
      <c r="AU168" s="171">
        <f t="shared" si="58"/>
        <v>0</v>
      </c>
      <c r="AV168" s="171">
        <f t="shared" si="59"/>
        <v>0</v>
      </c>
      <c r="AW168" s="171">
        <f t="shared" si="60"/>
        <v>0</v>
      </c>
      <c r="AX168" s="136">
        <f t="shared" si="61"/>
        <v>0</v>
      </c>
      <c r="AY168" s="171">
        <f t="shared" si="62"/>
        <v>0</v>
      </c>
      <c r="BA168" s="202"/>
      <c r="BB168" s="138"/>
      <c r="BC168" s="138"/>
      <c r="BD168" s="138"/>
      <c r="BE168" s="138"/>
      <c r="BF168" s="138"/>
      <c r="BG168" s="138"/>
      <c r="BI168" s="202"/>
      <c r="BJ168" s="138"/>
      <c r="BK168" s="138"/>
      <c r="BL168" s="138"/>
      <c r="BM168" s="138"/>
      <c r="BN168" s="138"/>
      <c r="BO168" s="138"/>
    </row>
    <row r="169" spans="1:67">
      <c r="A169" s="162"/>
      <c r="B169" s="162"/>
      <c r="C169" s="162"/>
      <c r="D169" s="162"/>
      <c r="E169" s="162"/>
      <c r="F169" s="162"/>
      <c r="G169" s="162"/>
      <c r="H169" s="175">
        <v>2042</v>
      </c>
      <c r="I169" s="171">
        <f t="shared" si="50"/>
        <v>0</v>
      </c>
      <c r="J169" s="171">
        <f t="shared" si="50"/>
        <v>0</v>
      </c>
      <c r="K169" s="171">
        <f t="shared" si="50"/>
        <v>0</v>
      </c>
      <c r="L169" s="171">
        <f t="shared" si="50"/>
        <v>0</v>
      </c>
      <c r="M169" s="171">
        <f t="shared" si="50"/>
        <v>0</v>
      </c>
      <c r="N169" s="171">
        <f t="shared" si="50"/>
        <v>0</v>
      </c>
      <c r="O169" s="162"/>
      <c r="P169" s="162"/>
      <c r="Q169" s="162"/>
      <c r="R169" s="162"/>
      <c r="S169" s="175">
        <v>2042</v>
      </c>
      <c r="T169" s="196">
        <f>HLOOKUP($S169,'Fixed - Other'!$A$61:$AE$64,2,FALSE)</f>
        <v>6652337.7074802732</v>
      </c>
      <c r="U169" s="171">
        <f>IF($K$14="",$T169,IF($K$14&gt;$S169,$T169,VLOOKUP($C6,'Fixed - Other'!$A$69:$C$77,3,FALSE)*$T169))</f>
        <v>6652337.7074802732</v>
      </c>
      <c r="V169" s="171">
        <f>IF($K$15="",$T169,IF($K$15&gt;$S169,$T169,VLOOKUP($C6,'Fixed - Other'!$A$69:$C$77,3,FALSE)*$T169))</f>
        <v>6652337.7074802732</v>
      </c>
      <c r="W169" s="171">
        <f>IF($K$16="",$T169,IF($K$16&gt;$S169,$T169,VLOOKUP($C6,'Fixed - Other'!$A$69:$C$77,3,FALSE)*$T169))</f>
        <v>6652337.7074802732</v>
      </c>
      <c r="X169" s="171">
        <f>IF($K$17="",$T169,IF($K$17&gt;$S169,$T169,VLOOKUP($C6,'Fixed - Other'!$A$69:$C$77,3,FALSE)*$T169))</f>
        <v>6652337.7074802732</v>
      </c>
      <c r="Y169" s="171">
        <f>IF($K$18="",$T169,IF($K$18&gt;$S169,$T169,VLOOKUP($C6,'Fixed - Other'!$A$69:$C$77,3,FALSE)*$T169))</f>
        <v>6652337.7074802732</v>
      </c>
      <c r="Z169" s="171">
        <f>IF($K$19="",$T169,IF($K$19&gt;$S169,$T169,VLOOKUP($C6,'Fixed - Other'!$A$69:$C$77,3,FALSE)*$T169))</f>
        <v>6652337.7074802732</v>
      </c>
      <c r="AB169" s="175">
        <v>2042</v>
      </c>
      <c r="AC169" s="196">
        <f t="shared" si="51"/>
        <v>0</v>
      </c>
      <c r="AD169" s="171">
        <f t="shared" si="52"/>
        <v>0</v>
      </c>
      <c r="AE169" s="171">
        <f t="shared" si="53"/>
        <v>0</v>
      </c>
      <c r="AF169" s="171">
        <f t="shared" si="54"/>
        <v>0</v>
      </c>
      <c r="AG169" s="136">
        <f t="shared" si="55"/>
        <v>0</v>
      </c>
      <c r="AH169" s="171">
        <f t="shared" si="56"/>
        <v>0</v>
      </c>
      <c r="AJ169" s="175">
        <v>2042</v>
      </c>
      <c r="AK169" s="196">
        <f>HLOOKUP($S169,'Fixed - Other'!$A$61:$AE$64,3,FALSE)</f>
        <v>8796658.3619119078</v>
      </c>
      <c r="AL169" s="171">
        <f>IF($K$14="",$AK169,IF($K$14&gt;$AJ169,$AK169,VLOOKUP($C6,'Fixed - Other'!$A$69:$C$77,3,FALSE)*$AK169))</f>
        <v>8796658.3619119078</v>
      </c>
      <c r="AM169" s="171">
        <f>IF($K$15="",$AK169,IF($K$15&gt;$AJ169,$AK169,VLOOKUP($C6,'Fixed - Other'!$A$69:$C$77,3,FALSE)*$AK169))</f>
        <v>8796658.3619119078</v>
      </c>
      <c r="AN169" s="171">
        <f>IF($K$16="",$AK169,IF($K$16&gt;$AJ169,$AK169,VLOOKUP($C6,'Fixed - Other'!$A$69:$C$77,3,FALSE)*$AK169))</f>
        <v>8796658.3619119078</v>
      </c>
      <c r="AO169" s="171">
        <f>IF($K$17="",$AK169,IF($K$17&gt;$AJ169,$AK169,VLOOKUP($C6,'Fixed - Other'!$A$69:$C$77,3,FALSE)*$AK169))</f>
        <v>8796658.3619119078</v>
      </c>
      <c r="AP169" s="171">
        <f>IF($K$18="",$AK169,IF($K$18&gt;$AJ169,$AK169,VLOOKUP($C6,'Fixed - Other'!$A$69:$C$77,3,FALSE)*$AK169))</f>
        <v>8796658.3619119078</v>
      </c>
      <c r="AQ169" s="171">
        <f>IF($K$19="",$AK169,IF($K$19&gt;$AJ169,$AK169,VLOOKUP($C6,'Fixed - Other'!$A$69:$C$77,3,FALSE)*$AK169))</f>
        <v>8796658.3619119078</v>
      </c>
      <c r="AS169" s="175">
        <v>2042</v>
      </c>
      <c r="AT169" s="196">
        <f t="shared" si="57"/>
        <v>0</v>
      </c>
      <c r="AU169" s="171">
        <f t="shared" si="58"/>
        <v>0</v>
      </c>
      <c r="AV169" s="171">
        <f t="shared" si="59"/>
        <v>0</v>
      </c>
      <c r="AW169" s="171">
        <f t="shared" si="60"/>
        <v>0</v>
      </c>
      <c r="AX169" s="136">
        <f t="shared" si="61"/>
        <v>0</v>
      </c>
      <c r="AY169" s="171">
        <f t="shared" si="62"/>
        <v>0</v>
      </c>
      <c r="BA169" s="202"/>
      <c r="BB169" s="138"/>
      <c r="BC169" s="138"/>
      <c r="BD169" s="138"/>
      <c r="BE169" s="138"/>
      <c r="BF169" s="138"/>
      <c r="BG169" s="138"/>
      <c r="BI169" s="202"/>
      <c r="BJ169" s="138"/>
      <c r="BK169" s="138"/>
      <c r="BL169" s="138"/>
      <c r="BM169" s="138"/>
      <c r="BN169" s="138"/>
      <c r="BO169" s="138"/>
    </row>
    <row r="170" spans="1:67">
      <c r="A170" s="162"/>
      <c r="B170" s="162"/>
      <c r="C170" s="162"/>
      <c r="D170" s="162"/>
      <c r="E170" s="162"/>
      <c r="F170" s="162"/>
      <c r="G170" s="162"/>
      <c r="H170" s="175">
        <v>2043</v>
      </c>
      <c r="I170" s="171">
        <f t="shared" si="50"/>
        <v>0</v>
      </c>
      <c r="J170" s="171">
        <f t="shared" si="50"/>
        <v>0</v>
      </c>
      <c r="K170" s="171">
        <f t="shared" si="50"/>
        <v>0</v>
      </c>
      <c r="L170" s="171">
        <f t="shared" si="50"/>
        <v>0</v>
      </c>
      <c r="M170" s="171">
        <f t="shared" si="50"/>
        <v>0</v>
      </c>
      <c r="N170" s="171">
        <f t="shared" si="50"/>
        <v>0</v>
      </c>
      <c r="O170" s="162"/>
      <c r="P170" s="162"/>
      <c r="Q170" s="162"/>
      <c r="R170" s="162"/>
      <c r="S170" s="175">
        <v>2043</v>
      </c>
      <c r="T170" s="196">
        <f>HLOOKUP($S170,'Fixed - Other'!$A$61:$AE$64,2,FALSE)</f>
        <v>6785384.4616298759</v>
      </c>
      <c r="U170" s="171">
        <f>IF($K$14="",$T170,IF($K$14&gt;$S170,$T170,VLOOKUP($C6,'Fixed - Other'!$A$69:$C$77,3,FALSE)*$T170))</f>
        <v>6785384.4616298759</v>
      </c>
      <c r="V170" s="171">
        <f>IF($K$15="",$T170,IF($K$15&gt;$S170,$T170,VLOOKUP($C6,'Fixed - Other'!$A$69:$C$77,3,FALSE)*$T170))</f>
        <v>6785384.4616298759</v>
      </c>
      <c r="W170" s="171">
        <f>IF($K$16="",$T170,IF($K$16&gt;$S170,$T170,VLOOKUP($C6,'Fixed - Other'!$A$69:$C$77,3,FALSE)*$T170))</f>
        <v>6785384.4616298759</v>
      </c>
      <c r="X170" s="171">
        <f>IF($K$17="",$T170,IF($K$17&gt;$S170,$T170,VLOOKUP($C6,'Fixed - Other'!$A$69:$C$77,3,FALSE)*$T170))</f>
        <v>6785384.4616298759</v>
      </c>
      <c r="Y170" s="171">
        <f>IF($K$18="",$T170,IF($K$18&gt;$S170,$T170,VLOOKUP($C6,'Fixed - Other'!$A$69:$C$77,3,FALSE)*$T170))</f>
        <v>6785384.4616298759</v>
      </c>
      <c r="Z170" s="171">
        <f>IF($K$19="",$T170,IF($K$19&gt;$S170,$T170,VLOOKUP($C6,'Fixed - Other'!$A$69:$C$77,3,FALSE)*$T170))</f>
        <v>6785384.4616298759</v>
      </c>
      <c r="AB170" s="175">
        <v>2043</v>
      </c>
      <c r="AC170" s="196">
        <f t="shared" si="51"/>
        <v>0</v>
      </c>
      <c r="AD170" s="171">
        <f t="shared" si="52"/>
        <v>0</v>
      </c>
      <c r="AE170" s="171">
        <f t="shared" si="53"/>
        <v>0</v>
      </c>
      <c r="AF170" s="171">
        <f t="shared" si="54"/>
        <v>0</v>
      </c>
      <c r="AG170" s="136">
        <f t="shared" si="55"/>
        <v>0</v>
      </c>
      <c r="AH170" s="171">
        <f t="shared" si="56"/>
        <v>0</v>
      </c>
      <c r="AJ170" s="175">
        <v>2043</v>
      </c>
      <c r="AK170" s="196">
        <f>HLOOKUP($S170,'Fixed - Other'!$A$61:$AE$64,3,FALSE)</f>
        <v>8972591.5291501433</v>
      </c>
      <c r="AL170" s="171">
        <f>IF($K$14="",$AK170,IF($K$14&gt;$AJ170,$AK170,VLOOKUP($C6,'Fixed - Other'!$A$69:$C$77,3,FALSE)*$AK170))</f>
        <v>8972591.5291501433</v>
      </c>
      <c r="AM170" s="171">
        <f>IF($K$15="",$AK170,IF($K$15&gt;$AJ170,$AK170,VLOOKUP($C6,'Fixed - Other'!$A$69:$C$77,3,FALSE)*$AK170))</f>
        <v>8972591.5291501433</v>
      </c>
      <c r="AN170" s="171">
        <f>IF($K$16="",$AK170,IF($K$16&gt;$AJ170,$AK170,VLOOKUP($C6,'Fixed - Other'!$A$69:$C$77,3,FALSE)*$AK170))</f>
        <v>8972591.5291501433</v>
      </c>
      <c r="AO170" s="171">
        <f>IF($K$17="",$AK170,IF($K$17&gt;$AJ170,$AK170,VLOOKUP($C6,'Fixed - Other'!$A$69:$C$77,3,FALSE)*$AK170))</f>
        <v>8972591.5291501433</v>
      </c>
      <c r="AP170" s="171">
        <f>IF($K$18="",$AK170,IF($K$18&gt;$AJ170,$AK170,VLOOKUP($C6,'Fixed - Other'!$A$69:$C$77,3,FALSE)*$AK170))</f>
        <v>8972591.5291501433</v>
      </c>
      <c r="AQ170" s="171">
        <f>IF($K$19="",$AK170,IF($K$19&gt;$AJ170,$AK170,VLOOKUP($C6,'Fixed - Other'!$A$69:$C$77,3,FALSE)*$AK170))</f>
        <v>8972591.5291501433</v>
      </c>
      <c r="AS170" s="175">
        <v>2043</v>
      </c>
      <c r="AT170" s="196">
        <f t="shared" si="57"/>
        <v>0</v>
      </c>
      <c r="AU170" s="171">
        <f t="shared" si="58"/>
        <v>0</v>
      </c>
      <c r="AV170" s="171">
        <f t="shared" si="59"/>
        <v>0</v>
      </c>
      <c r="AW170" s="171">
        <f t="shared" si="60"/>
        <v>0</v>
      </c>
      <c r="AX170" s="136">
        <f t="shared" si="61"/>
        <v>0</v>
      </c>
      <c r="AY170" s="171">
        <f t="shared" si="62"/>
        <v>0</v>
      </c>
      <c r="BA170" s="202"/>
      <c r="BB170" s="138"/>
      <c r="BC170" s="138"/>
      <c r="BD170" s="138"/>
      <c r="BE170" s="138"/>
      <c r="BF170" s="138"/>
      <c r="BG170" s="138"/>
      <c r="BI170" s="202"/>
      <c r="BJ170" s="138"/>
      <c r="BK170" s="138"/>
      <c r="BL170" s="138"/>
      <c r="BM170" s="138"/>
      <c r="BN170" s="138"/>
      <c r="BO170" s="138"/>
    </row>
    <row r="171" spans="1:67">
      <c r="A171" s="162"/>
      <c r="B171" s="162"/>
      <c r="C171" s="162"/>
      <c r="D171" s="162"/>
      <c r="E171" s="162"/>
      <c r="F171" s="162"/>
      <c r="G171" s="162"/>
      <c r="H171" s="175">
        <v>2044</v>
      </c>
      <c r="I171" s="171">
        <f t="shared" si="50"/>
        <v>0</v>
      </c>
      <c r="J171" s="171">
        <f t="shared" si="50"/>
        <v>0</v>
      </c>
      <c r="K171" s="171">
        <f t="shared" si="50"/>
        <v>0</v>
      </c>
      <c r="L171" s="171">
        <f t="shared" si="50"/>
        <v>0</v>
      </c>
      <c r="M171" s="171">
        <f t="shared" si="50"/>
        <v>0</v>
      </c>
      <c r="N171" s="171">
        <f t="shared" si="50"/>
        <v>0</v>
      </c>
      <c r="O171" s="162"/>
      <c r="P171" s="162"/>
      <c r="Q171" s="162"/>
      <c r="R171" s="162"/>
      <c r="S171" s="175">
        <v>2044</v>
      </c>
      <c r="T171" s="196">
        <f>HLOOKUP($S171,'Fixed - Other'!$A$61:$AE$64,2,FALSE)</f>
        <v>6921092.1508624768</v>
      </c>
      <c r="U171" s="171">
        <f>IF($K$14="",$T171,IF($K$14&gt;$S171,$T171,VLOOKUP($C6,'Fixed - Other'!$A$69:$C$77,3,FALSE)*$T171))</f>
        <v>6921092.1508624768</v>
      </c>
      <c r="V171" s="171">
        <f>IF($K$15="",$T171,IF($K$15&gt;$S171,$T171,VLOOKUP($C6,'Fixed - Other'!$A$69:$C$77,3,FALSE)*$T171))</f>
        <v>6921092.1508624768</v>
      </c>
      <c r="W171" s="171">
        <f>IF($K$16="",$T171,IF($K$16&gt;$S171,$T171,VLOOKUP($C6,'Fixed - Other'!$A$69:$C$77,3,FALSE)*$T171))</f>
        <v>6921092.1508624768</v>
      </c>
      <c r="X171" s="171">
        <f>IF($K$17="",$T171,IF($K$17&gt;$S171,$T171,VLOOKUP($C6,'Fixed - Other'!$A$69:$C$77,3,FALSE)*$T171))</f>
        <v>6921092.1508624768</v>
      </c>
      <c r="Y171" s="171">
        <f>IF($K$18="",$T171,IF($K$18&gt;$S171,$T171,VLOOKUP($C6,'Fixed - Other'!$A$69:$C$77,3,FALSE)*$T171))</f>
        <v>6921092.1508624768</v>
      </c>
      <c r="Z171" s="171">
        <f>IF($K$19="",$T171,IF($K$19&gt;$S171,$T171,VLOOKUP($C6,'Fixed - Other'!$A$69:$C$77,3,FALSE)*$T171))</f>
        <v>6921092.1508624768</v>
      </c>
      <c r="AB171" s="175">
        <v>2044</v>
      </c>
      <c r="AC171" s="196">
        <f t="shared" si="51"/>
        <v>0</v>
      </c>
      <c r="AD171" s="171">
        <f t="shared" si="52"/>
        <v>0</v>
      </c>
      <c r="AE171" s="171">
        <f t="shared" si="53"/>
        <v>0</v>
      </c>
      <c r="AF171" s="171">
        <f t="shared" si="54"/>
        <v>0</v>
      </c>
      <c r="AG171" s="136">
        <f t="shared" si="55"/>
        <v>0</v>
      </c>
      <c r="AH171" s="171">
        <f t="shared" si="56"/>
        <v>0</v>
      </c>
      <c r="AJ171" s="175">
        <v>2044</v>
      </c>
      <c r="AK171" s="196">
        <f>HLOOKUP($S171,'Fixed - Other'!$A$61:$AE$64,3,FALSE)</f>
        <v>9152043.3597331513</v>
      </c>
      <c r="AL171" s="171">
        <f>IF($K$14="",$AK171,IF($K$14&gt;$AJ171,$AK171,VLOOKUP($C6,'Fixed - Other'!$A$69:$C$77,3,FALSE)*$AK171))</f>
        <v>9152043.3597331513</v>
      </c>
      <c r="AM171" s="171">
        <f>IF($K$15="",$AK171,IF($K$15&gt;$AJ171,$AK171,VLOOKUP($C6,'Fixed - Other'!$A$69:$C$77,3,FALSE)*$AK171))</f>
        <v>9152043.3597331513</v>
      </c>
      <c r="AN171" s="171">
        <f>IF($K$16="",$AK171,IF($K$16&gt;$AJ171,$AK171,VLOOKUP($C6,'Fixed - Other'!$A$69:$C$77,3,FALSE)*$AK171))</f>
        <v>9152043.3597331513</v>
      </c>
      <c r="AO171" s="171">
        <f>IF($K$17="",$AK171,IF($K$17&gt;$AJ171,$AK171,VLOOKUP($C6,'Fixed - Other'!$A$69:$C$77,3,FALSE)*$AK171))</f>
        <v>9152043.3597331513</v>
      </c>
      <c r="AP171" s="171">
        <f>IF($K$18="",$AK171,IF($K$18&gt;$AJ171,$AK171,VLOOKUP($C6,'Fixed - Other'!$A$69:$C$77,3,FALSE)*$AK171))</f>
        <v>9152043.3597331513</v>
      </c>
      <c r="AQ171" s="171">
        <f>IF($K$19="",$AK171,IF($K$19&gt;$AJ171,$AK171,VLOOKUP($C6,'Fixed - Other'!$A$69:$C$77,3,FALSE)*$AK171))</f>
        <v>9152043.3597331513</v>
      </c>
      <c r="AS171" s="175">
        <v>2044</v>
      </c>
      <c r="AT171" s="196">
        <f t="shared" si="57"/>
        <v>0</v>
      </c>
      <c r="AU171" s="171">
        <f t="shared" si="58"/>
        <v>0</v>
      </c>
      <c r="AV171" s="171">
        <f t="shared" si="59"/>
        <v>0</v>
      </c>
      <c r="AW171" s="171">
        <f t="shared" si="60"/>
        <v>0</v>
      </c>
      <c r="AX171" s="136">
        <f t="shared" si="61"/>
        <v>0</v>
      </c>
      <c r="AY171" s="171">
        <f t="shared" si="62"/>
        <v>0</v>
      </c>
      <c r="BA171" s="202"/>
      <c r="BB171" s="138"/>
      <c r="BC171" s="138"/>
      <c r="BD171" s="138"/>
      <c r="BE171" s="138"/>
      <c r="BF171" s="138"/>
      <c r="BG171" s="138"/>
      <c r="BI171" s="202"/>
      <c r="BJ171" s="138"/>
      <c r="BK171" s="138"/>
      <c r="BL171" s="138"/>
      <c r="BM171" s="138"/>
      <c r="BN171" s="138"/>
      <c r="BO171" s="138"/>
    </row>
    <row r="172" spans="1:67">
      <c r="A172" s="162"/>
      <c r="B172" s="162"/>
      <c r="C172" s="162"/>
      <c r="D172" s="162"/>
      <c r="E172" s="162"/>
      <c r="F172" s="162"/>
      <c r="G172" s="162"/>
      <c r="H172" s="176">
        <v>2045</v>
      </c>
      <c r="I172" s="172">
        <f t="shared" si="50"/>
        <v>0</v>
      </c>
      <c r="J172" s="172">
        <f t="shared" si="50"/>
        <v>0</v>
      </c>
      <c r="K172" s="172">
        <f t="shared" si="50"/>
        <v>0</v>
      </c>
      <c r="L172" s="172">
        <f t="shared" si="50"/>
        <v>0</v>
      </c>
      <c r="M172" s="172">
        <f t="shared" si="50"/>
        <v>0</v>
      </c>
      <c r="N172" s="172">
        <f t="shared" si="50"/>
        <v>0</v>
      </c>
      <c r="O172" s="162"/>
      <c r="P172" s="162"/>
      <c r="Q172" s="162"/>
      <c r="R172" s="162"/>
      <c r="S172" s="176">
        <v>2045</v>
      </c>
      <c r="T172" s="197">
        <f>HLOOKUP($S172,'Fixed - Other'!$A$61:$AE$64,2,FALSE)</f>
        <v>7059513.9938797234</v>
      </c>
      <c r="U172" s="172">
        <f>IF($K$14="",$T172,IF($K$14&gt;$S172,$T172,VLOOKUP($C6,'Fixed - Other'!$A$69:$C$77,3,FALSE)*$T172))</f>
        <v>7059513.9938797234</v>
      </c>
      <c r="V172" s="172">
        <f>IF($K$15="",$T172,IF($K$15&gt;$S172,$T172,VLOOKUP($C6,'Fixed - Other'!$A$69:$C$77,3,FALSE)*$T172))</f>
        <v>7059513.9938797234</v>
      </c>
      <c r="W172" s="172">
        <f>IF($K$16="",$T172,IF($K$16&gt;$S172,$T172,VLOOKUP($C6,'Fixed - Other'!$A$69:$C$77,3,FALSE)*$T172))</f>
        <v>7059513.9938797234</v>
      </c>
      <c r="X172" s="172">
        <f>IF($K$17="",$T172,IF($K$17&gt;$S172,$T172,VLOOKUP($C6,'Fixed - Other'!$A$69:$C$77,3,FALSE)*$T172))</f>
        <v>7059513.9938797234</v>
      </c>
      <c r="Y172" s="172">
        <f>IF($K$18="",$T172,IF($K$18&gt;$S172,$T172,VLOOKUP($C6,'Fixed - Other'!$A$69:$C$77,3,FALSE)*$T172))</f>
        <v>7059513.9938797234</v>
      </c>
      <c r="Z172" s="172">
        <f>IF($K$19="",$T172,IF($K$19&gt;$S172,$T172,VLOOKUP($C6,'Fixed - Other'!$A$69:$C$77,3,FALSE)*$T172))</f>
        <v>7059513.9938797234</v>
      </c>
      <c r="AB172" s="176">
        <v>2045</v>
      </c>
      <c r="AC172" s="197">
        <f t="shared" si="51"/>
        <v>0</v>
      </c>
      <c r="AD172" s="172">
        <f t="shared" si="52"/>
        <v>0</v>
      </c>
      <c r="AE172" s="172">
        <f t="shared" si="53"/>
        <v>0</v>
      </c>
      <c r="AF172" s="172">
        <f t="shared" si="54"/>
        <v>0</v>
      </c>
      <c r="AG172" s="137">
        <f t="shared" si="55"/>
        <v>0</v>
      </c>
      <c r="AH172" s="172">
        <f t="shared" si="56"/>
        <v>0</v>
      </c>
      <c r="AJ172" s="176">
        <v>2045</v>
      </c>
      <c r="AK172" s="197">
        <f>HLOOKUP($S172,'Fixed - Other'!$A$61:$AE$64,3,FALSE)</f>
        <v>9335084.2269278094</v>
      </c>
      <c r="AL172" s="172">
        <f>IF($K$14="",$AK172,IF($K$14&gt;$AJ172,$AK172,VLOOKUP($C6,'Fixed - Other'!$A$69:$C$77,3,FALSE)*$AK172))</f>
        <v>9335084.2269278094</v>
      </c>
      <c r="AM172" s="172">
        <f>IF($K$15="",$AK172,IF($K$15&gt;$AJ172,$AK172,VLOOKUP($C6,'Fixed - Other'!$A$69:$C$77,3,FALSE)*$AK172))</f>
        <v>9335084.2269278094</v>
      </c>
      <c r="AN172" s="172">
        <f>IF($K$16="",$AK172,IF($K$16&gt;$AJ172,$AK172,VLOOKUP($C6,'Fixed - Other'!$A$69:$C$77,3,FALSE)*$AK172))</f>
        <v>9335084.2269278094</v>
      </c>
      <c r="AO172" s="172">
        <f>IF($K$17="",$AK172,IF($K$17&gt;$AJ172,$AK172,VLOOKUP($C6,'Fixed - Other'!$A$69:$C$77,3,FALSE)*$AK172))</f>
        <v>9335084.2269278094</v>
      </c>
      <c r="AP172" s="172">
        <f>IF($K$18="",$AK172,IF($K$18&gt;$AJ172,$AK172,VLOOKUP($C6,'Fixed - Other'!$A$69:$C$77,3,FALSE)*$AK172))</f>
        <v>9335084.2269278094</v>
      </c>
      <c r="AQ172" s="172">
        <f>IF($K$19="",$AK172,IF($K$19&gt;$AJ172,$AK172,VLOOKUP($C6,'Fixed - Other'!$A$69:$C$77,3,FALSE)*$AK172))</f>
        <v>9335084.2269278094</v>
      </c>
      <c r="AS172" s="176">
        <v>2045</v>
      </c>
      <c r="AT172" s="197">
        <f t="shared" si="57"/>
        <v>0</v>
      </c>
      <c r="AU172" s="172">
        <f t="shared" si="58"/>
        <v>0</v>
      </c>
      <c r="AV172" s="172">
        <f t="shared" si="59"/>
        <v>0</v>
      </c>
      <c r="AW172" s="172">
        <f t="shared" si="60"/>
        <v>0</v>
      </c>
      <c r="AX172" s="137">
        <f t="shared" si="61"/>
        <v>0</v>
      </c>
      <c r="AY172" s="172">
        <f t="shared" si="62"/>
        <v>0</v>
      </c>
      <c r="BA172" s="202"/>
      <c r="BB172" s="138"/>
      <c r="BC172" s="138"/>
      <c r="BD172" s="138"/>
      <c r="BE172" s="138"/>
      <c r="BF172" s="138"/>
      <c r="BG172" s="138"/>
      <c r="BI172" s="202"/>
      <c r="BJ172" s="138"/>
      <c r="BK172" s="138"/>
      <c r="BL172" s="138"/>
      <c r="BM172" s="138"/>
      <c r="BN172" s="138"/>
      <c r="BO172" s="138"/>
    </row>
    <row r="173" spans="1:67">
      <c r="A173" s="162"/>
      <c r="B173" s="162"/>
      <c r="C173" s="162"/>
      <c r="D173" s="162"/>
      <c r="E173" s="162"/>
      <c r="F173" s="162"/>
      <c r="G173" s="162"/>
      <c r="H173" s="188" t="s">
        <v>26</v>
      </c>
      <c r="I173" s="187">
        <f t="shared" ref="I173:N173" si="63">SUM(I144:I172)</f>
        <v>37944648.922059998</v>
      </c>
      <c r="J173" s="187">
        <f t="shared" si="63"/>
        <v>81954854.975227267</v>
      </c>
      <c r="K173" s="187">
        <f t="shared" si="63"/>
        <v>65847009.017372213</v>
      </c>
      <c r="L173" s="187">
        <f t="shared" si="63"/>
        <v>72254897.975781262</v>
      </c>
      <c r="M173" s="187">
        <f t="shared" si="63"/>
        <v>70442730.390452206</v>
      </c>
      <c r="N173" s="187">
        <f t="shared" si="63"/>
        <v>68549537.857980609</v>
      </c>
      <c r="O173" s="162"/>
      <c r="P173" s="162"/>
      <c r="Q173" s="162"/>
      <c r="R173" s="162"/>
    </row>
    <row r="174" spans="1:67">
      <c r="A174" s="162"/>
      <c r="B174" s="162"/>
      <c r="C174" s="162"/>
      <c r="D174" s="162"/>
      <c r="E174" s="162"/>
      <c r="F174" s="162"/>
      <c r="G174" s="162"/>
      <c r="H174" s="194"/>
      <c r="I174" s="193"/>
      <c r="J174" s="193"/>
      <c r="K174" s="193"/>
      <c r="L174" s="193"/>
      <c r="M174" s="193"/>
      <c r="N174" s="193"/>
      <c r="O174" s="162"/>
      <c r="P174" s="162"/>
      <c r="Q174" s="162"/>
      <c r="R174" s="162"/>
    </row>
    <row r="175" spans="1:67">
      <c r="A175" s="162"/>
      <c r="B175" s="167" t="s">
        <v>366</v>
      </c>
      <c r="D175" s="167"/>
      <c r="E175" s="167"/>
      <c r="F175" s="167"/>
      <c r="G175" s="167"/>
      <c r="H175" s="162"/>
      <c r="I175" s="162"/>
      <c r="J175" s="162"/>
      <c r="K175" s="162"/>
      <c r="L175" s="162"/>
      <c r="M175" s="162"/>
      <c r="N175" s="162"/>
      <c r="O175" s="162"/>
      <c r="P175" s="162"/>
      <c r="Q175" s="162"/>
      <c r="R175" s="162"/>
    </row>
    <row r="176" spans="1:67">
      <c r="A176" s="162"/>
      <c r="B176" s="162"/>
      <c r="C176" s="162"/>
      <c r="D176" s="162"/>
      <c r="E176" s="162"/>
      <c r="F176" s="162"/>
      <c r="G176" s="162"/>
      <c r="H176" s="162"/>
      <c r="I176" s="162"/>
      <c r="J176" s="162"/>
      <c r="K176" s="162"/>
      <c r="L176" s="162"/>
      <c r="M176" s="162"/>
      <c r="N176" s="162"/>
      <c r="O176" s="162"/>
      <c r="P176" s="162"/>
      <c r="Q176" s="162"/>
      <c r="R176" s="162"/>
      <c r="S176" s="179" t="s">
        <v>117</v>
      </c>
      <c r="AB176" s="179" t="s">
        <v>122</v>
      </c>
      <c r="AJ176" s="179" t="s">
        <v>120</v>
      </c>
      <c r="AS176" s="179" t="s">
        <v>121</v>
      </c>
      <c r="BA176" s="179" t="s">
        <v>391</v>
      </c>
      <c r="BI176" s="179"/>
    </row>
    <row r="177" spans="1:59">
      <c r="A177" s="162"/>
      <c r="B177" s="162"/>
      <c r="C177" s="162"/>
      <c r="D177" s="162"/>
      <c r="E177" s="162"/>
      <c r="F177" s="162"/>
      <c r="G177" s="162"/>
      <c r="H177" s="162"/>
      <c r="I177" s="162"/>
      <c r="J177" s="162"/>
      <c r="K177" s="162"/>
      <c r="L177" s="162"/>
      <c r="M177" s="162"/>
      <c r="N177" s="162"/>
      <c r="O177" s="162"/>
      <c r="P177" s="162"/>
      <c r="Q177" s="162"/>
      <c r="R177" s="162"/>
    </row>
    <row r="178" spans="1:59">
      <c r="A178" s="162"/>
      <c r="B178" s="162"/>
      <c r="C178" s="162"/>
      <c r="D178" s="162"/>
      <c r="E178" s="162"/>
      <c r="F178" s="162"/>
      <c r="G178" s="162"/>
      <c r="H178" s="163" t="s">
        <v>33</v>
      </c>
      <c r="I178" s="163">
        <f t="shared" ref="I178:N178" si="64">I143</f>
        <v>7</v>
      </c>
      <c r="J178" s="163" t="str">
        <f t="shared" si="64"/>
        <v>7A</v>
      </c>
      <c r="K178" s="163" t="str">
        <f t="shared" si="64"/>
        <v>7B</v>
      </c>
      <c r="L178" s="163" t="str">
        <f t="shared" si="64"/>
        <v>7C</v>
      </c>
      <c r="M178" s="163" t="str">
        <f t="shared" si="64"/>
        <v>7D</v>
      </c>
      <c r="N178" s="163" t="str">
        <f t="shared" si="64"/>
        <v>7E</v>
      </c>
      <c r="O178" s="162"/>
      <c r="P178" s="162"/>
      <c r="Q178" s="162"/>
      <c r="R178" s="162"/>
      <c r="S178" s="200" t="s">
        <v>33</v>
      </c>
      <c r="T178" s="163" t="s">
        <v>27</v>
      </c>
      <c r="U178" s="163">
        <f t="shared" ref="U178:Z178" si="65">U143</f>
        <v>7</v>
      </c>
      <c r="V178" s="163" t="str">
        <f t="shared" si="65"/>
        <v>7A</v>
      </c>
      <c r="W178" s="163" t="str">
        <f t="shared" si="65"/>
        <v>7B</v>
      </c>
      <c r="X178" s="163" t="str">
        <f t="shared" si="65"/>
        <v>7C</v>
      </c>
      <c r="Y178" s="163" t="str">
        <f t="shared" si="65"/>
        <v>7D</v>
      </c>
      <c r="Z178" s="163" t="str">
        <f t="shared" si="65"/>
        <v>7E</v>
      </c>
      <c r="AB178" s="163" t="s">
        <v>33</v>
      </c>
      <c r="AC178" s="163">
        <f>U178</f>
        <v>7</v>
      </c>
      <c r="AD178" s="163" t="str">
        <f t="shared" ref="AD178:AH178" si="66">V178</f>
        <v>7A</v>
      </c>
      <c r="AE178" s="163" t="str">
        <f t="shared" si="66"/>
        <v>7B</v>
      </c>
      <c r="AF178" s="163" t="str">
        <f t="shared" si="66"/>
        <v>7C</v>
      </c>
      <c r="AG178" s="200" t="str">
        <f t="shared" si="66"/>
        <v>7D</v>
      </c>
      <c r="AH178" s="163" t="str">
        <f t="shared" si="66"/>
        <v>7E</v>
      </c>
      <c r="AJ178" s="200" t="s">
        <v>33</v>
      </c>
      <c r="AK178" s="163" t="s">
        <v>27</v>
      </c>
      <c r="AL178" s="163">
        <f t="shared" ref="AL178:AQ178" si="67">AL143</f>
        <v>7</v>
      </c>
      <c r="AM178" s="163" t="str">
        <f t="shared" si="67"/>
        <v>7A</v>
      </c>
      <c r="AN178" s="163" t="str">
        <f t="shared" si="67"/>
        <v>7B</v>
      </c>
      <c r="AO178" s="163" t="str">
        <f t="shared" si="67"/>
        <v>7C</v>
      </c>
      <c r="AP178" s="163" t="str">
        <f t="shared" si="67"/>
        <v>7D</v>
      </c>
      <c r="AQ178" s="163" t="str">
        <f t="shared" si="67"/>
        <v>7E</v>
      </c>
      <c r="AS178" s="163" t="s">
        <v>33</v>
      </c>
      <c r="AT178" s="163">
        <f>AL178</f>
        <v>7</v>
      </c>
      <c r="AU178" s="163" t="str">
        <f t="shared" ref="AU178:AY178" si="68">AM178</f>
        <v>7A</v>
      </c>
      <c r="AV178" s="163" t="str">
        <f t="shared" si="68"/>
        <v>7B</v>
      </c>
      <c r="AW178" s="163" t="str">
        <f t="shared" si="68"/>
        <v>7C</v>
      </c>
      <c r="AX178" s="200" t="str">
        <f t="shared" si="68"/>
        <v>7D</v>
      </c>
      <c r="AY178" s="163" t="str">
        <f t="shared" si="68"/>
        <v>7E</v>
      </c>
      <c r="BA178" s="163" t="s">
        <v>33</v>
      </c>
      <c r="BB178" s="163">
        <f t="shared" ref="BB178:BG178" si="69">AT178</f>
        <v>7</v>
      </c>
      <c r="BC178" s="163" t="str">
        <f t="shared" si="69"/>
        <v>7A</v>
      </c>
      <c r="BD178" s="163" t="str">
        <f t="shared" si="69"/>
        <v>7B</v>
      </c>
      <c r="BE178" s="163" t="str">
        <f t="shared" si="69"/>
        <v>7C</v>
      </c>
      <c r="BF178" s="163" t="str">
        <f t="shared" si="69"/>
        <v>7D</v>
      </c>
      <c r="BG178" s="163" t="str">
        <f t="shared" si="69"/>
        <v>7E</v>
      </c>
    </row>
    <row r="179" spans="1:59">
      <c r="A179" s="162"/>
      <c r="B179" s="162"/>
      <c r="C179" s="162"/>
      <c r="D179" s="162"/>
      <c r="E179" s="162"/>
      <c r="F179" s="162"/>
      <c r="G179" s="162"/>
      <c r="H179" s="174">
        <v>2017</v>
      </c>
      <c r="I179" s="171">
        <f>AC179+AT179+BB179</f>
        <v>2076817</v>
      </c>
      <c r="J179" s="171">
        <f t="shared" ref="J179:N207" si="70">AD179+AU179+BC179</f>
        <v>2076817</v>
      </c>
      <c r="K179" s="171">
        <f t="shared" si="70"/>
        <v>2076817</v>
      </c>
      <c r="L179" s="171">
        <f t="shared" si="70"/>
        <v>2076817</v>
      </c>
      <c r="M179" s="171">
        <f t="shared" si="70"/>
        <v>2076817</v>
      </c>
      <c r="N179" s="171">
        <f t="shared" si="70"/>
        <v>2076817</v>
      </c>
      <c r="O179" s="162"/>
      <c r="P179" s="162"/>
      <c r="Q179" s="162"/>
      <c r="R179" s="162"/>
      <c r="S179" s="174">
        <v>2017</v>
      </c>
      <c r="T179" s="133">
        <f>HLOOKUP($S179,Variable!$B$15:$AE$16,2,FALSE)</f>
        <v>0.26626186681271974</v>
      </c>
      <c r="U179" s="190">
        <f t="shared" ref="U179:U207" si="71">IF($M$14="",0,IF($M$14&gt;$S179,$L$6,IF($I$14&gt;=$S179,$N$6,0)))</f>
        <v>3899952</v>
      </c>
      <c r="V179" s="190">
        <f t="shared" ref="V179:V207" si="72">IF($M$15="",0,IF($M$15&gt;$S179,$L$6,IF($I$15&gt;=$S179,$N$6,0)))</f>
        <v>3899952</v>
      </c>
      <c r="W179" s="190">
        <f t="shared" ref="W179:W207" si="73">IF($M$16="",0,IF($M$16&gt;$S179,$L$6,IF($I$16&gt;=$S179,$N$6,0)))</f>
        <v>3899952</v>
      </c>
      <c r="X179" s="190">
        <f t="shared" ref="X179:X207" si="74">IF($M$17="",0,IF($M$17&gt;$S179,$L$6,IF($I$17&gt;=$S179,$N$6,0)))</f>
        <v>3899952</v>
      </c>
      <c r="Y179" s="190">
        <f t="shared" ref="Y179:Y207" si="75">IF($M$18="",0,IF($M$18&gt;$S179,$L$6,IF($I$18&gt;=$S179,$N$6,0)))</f>
        <v>3899952</v>
      </c>
      <c r="Z179" s="190">
        <f t="shared" ref="Z179:Z207" si="76">IF($M$19="",0,IF($M$19&gt;$S179,$L$6,IF($I$19&gt;=$S179,$N$6,0)))</f>
        <v>3899952</v>
      </c>
      <c r="AB179" s="174">
        <v>2017</v>
      </c>
      <c r="AC179" s="171">
        <f>$T179*U179</f>
        <v>1038408.5</v>
      </c>
      <c r="AD179" s="171">
        <f t="shared" ref="AD179:AH207" si="77">$T179*V179</f>
        <v>1038408.5</v>
      </c>
      <c r="AE179" s="171">
        <f t="shared" si="77"/>
        <v>1038408.5</v>
      </c>
      <c r="AF179" s="171">
        <f t="shared" si="77"/>
        <v>1038408.5</v>
      </c>
      <c r="AG179" s="136">
        <f t="shared" si="77"/>
        <v>1038408.5</v>
      </c>
      <c r="AH179" s="171">
        <f t="shared" si="77"/>
        <v>1038408.5</v>
      </c>
      <c r="AJ179" s="174">
        <v>2017</v>
      </c>
      <c r="AK179" s="133">
        <f>HLOOKUP($S179,Variable!$B$15:$AE$16,2,FALSE)</f>
        <v>0.26626186681271974</v>
      </c>
      <c r="AL179" s="190">
        <f t="shared" ref="AL179:AL207" si="78">IF($N$14="",0,IF($N$14&gt;$AJ179,$M$6,IF($J$14&gt;=$AJ179,$O$6,0)))</f>
        <v>3899952</v>
      </c>
      <c r="AM179" s="190">
        <f t="shared" ref="AM179:AM207" si="79">IF($N$15="",0,IF($N$15&gt;$AJ179,$M$6,IF($J$15&gt;=$AJ179,$O$6,0)))</f>
        <v>3899952</v>
      </c>
      <c r="AN179" s="190">
        <f t="shared" ref="AN179:AN207" si="80">IF($N$16="",0,IF($N$16&gt;$AJ179,$M$6,IF($J$16&gt;=$AJ179,$O$6,0)))</f>
        <v>3899952</v>
      </c>
      <c r="AO179" s="190">
        <f t="shared" ref="AO179:AO207" si="81">IF($N$17="",0,IF($N$17&gt;$AJ179,$M$6,IF($J$17&gt;=$AJ179,$O$6,0)))</f>
        <v>3899952</v>
      </c>
      <c r="AP179" s="190">
        <f t="shared" ref="AP179:AP207" si="82">IF($N$18="",0,IF($N$18&gt;$AJ179,$M$6,IF($J$18&gt;=$AJ179,$O$6,0)))</f>
        <v>3899952</v>
      </c>
      <c r="AQ179" s="190">
        <f t="shared" ref="AQ179:AQ207" si="83">IF($N$19="",0,IF($N$19&gt;$AJ179,$M$6,IF($J$19&gt;=$AJ179,$O$6,0)))</f>
        <v>3899952</v>
      </c>
      <c r="AS179" s="174">
        <v>2017</v>
      </c>
      <c r="AT179" s="171">
        <f>$AK179*AL179</f>
        <v>1038408.5</v>
      </c>
      <c r="AU179" s="171">
        <f t="shared" ref="AU179:AY207" si="84">$AK179*AM179</f>
        <v>1038408.5</v>
      </c>
      <c r="AV179" s="171">
        <f t="shared" si="84"/>
        <v>1038408.5</v>
      </c>
      <c r="AW179" s="171">
        <f t="shared" si="84"/>
        <v>1038408.5</v>
      </c>
      <c r="AX179" s="136">
        <f t="shared" si="84"/>
        <v>1038408.5</v>
      </c>
      <c r="AY179" s="171">
        <f t="shared" si="84"/>
        <v>1038408.5</v>
      </c>
      <c r="BA179" s="144">
        <v>2017</v>
      </c>
      <c r="BB179" s="171">
        <f>IF($D$14&lt;&gt;"Yes",0,IF($BA179&lt;$E$14,0,IF($BA179&gt;$J$14,0,VLOOKUP($H$14,Variable!$B$21:$AE$64,'Scenario 7'!$BA179-2015,FALSE))))</f>
        <v>0</v>
      </c>
      <c r="BC179" s="171">
        <f>IF($D$15&lt;&gt;"Yes",0,IF($BA179&lt;$E$15,0,IF($BA179&gt;$J$15,0,VLOOKUP($H$15,Variable!$B$21:$AE$64,'Scenario 7'!$BA179-2015,FALSE))))</f>
        <v>0</v>
      </c>
      <c r="BD179" s="171">
        <f>IF($D$16&lt;&gt;"Yes",0,IF($BA179&lt;$E$16,0,IF($BA179&gt;$J$16,0,VLOOKUP($H$16,Variable!$B$21:$AE$64,'Scenario 7'!$BA179-2015,FALSE))))</f>
        <v>0</v>
      </c>
      <c r="BE179" s="171">
        <f>IF($D$17&lt;&gt;"Yes",0,IF($BA179&lt;$E$17,0,IF($BA179&gt;$J$17,0,VLOOKUP($H$17,Variable!$B$21:$AE$64,'Scenario 7'!$BA179-2015,FALSE))))</f>
        <v>0</v>
      </c>
      <c r="BF179" s="171">
        <f>IF($D$18&lt;&gt;"Yes",0,IF($BA179&lt;$E$18,0,IF($BA179&gt;$J$18,0,VLOOKUP($H$18,Variable!$B$21:$AE$64,'Scenario 7'!$BA179-2015,FALSE))))</f>
        <v>0</v>
      </c>
      <c r="BG179" s="171">
        <f>IF($D$19&lt;&gt;"Yes",0,IF($BA179&lt;$E$19,0,IF($BA179&gt;$J$19,0,VLOOKUP($H$19,Variable!$B$21:$AE$64,'Scenario 7'!$BA179-2015,FALSE))))</f>
        <v>0</v>
      </c>
    </row>
    <row r="180" spans="1:59">
      <c r="A180" s="162"/>
      <c r="B180" s="162"/>
      <c r="C180" s="162"/>
      <c r="D180" s="162"/>
      <c r="E180" s="162"/>
      <c r="F180" s="162"/>
      <c r="G180" s="162"/>
      <c r="H180" s="175">
        <v>2018</v>
      </c>
      <c r="I180" s="171">
        <f t="shared" ref="I180:I207" si="85">AC180+AT180+BB180</f>
        <v>2179106</v>
      </c>
      <c r="J180" s="171">
        <f t="shared" si="70"/>
        <v>2179106</v>
      </c>
      <c r="K180" s="171">
        <f t="shared" si="70"/>
        <v>2179106</v>
      </c>
      <c r="L180" s="171">
        <f t="shared" si="70"/>
        <v>2179106</v>
      </c>
      <c r="M180" s="171">
        <f t="shared" si="70"/>
        <v>2179106</v>
      </c>
      <c r="N180" s="171">
        <f t="shared" si="70"/>
        <v>2179106</v>
      </c>
      <c r="O180" s="162"/>
      <c r="P180" s="162"/>
      <c r="Q180" s="162"/>
      <c r="R180" s="162"/>
      <c r="S180" s="175">
        <v>2018</v>
      </c>
      <c r="T180" s="133">
        <f>HLOOKUP($S180,Variable!$B$15:$AE$16,2,FALSE)</f>
        <v>0.27937600257644196</v>
      </c>
      <c r="U180" s="190">
        <f t="shared" si="71"/>
        <v>3899952</v>
      </c>
      <c r="V180" s="190">
        <f t="shared" si="72"/>
        <v>3899952</v>
      </c>
      <c r="W180" s="190">
        <f t="shared" si="73"/>
        <v>3899952</v>
      </c>
      <c r="X180" s="190">
        <f t="shared" si="74"/>
        <v>3899952</v>
      </c>
      <c r="Y180" s="190">
        <f t="shared" si="75"/>
        <v>3899952</v>
      </c>
      <c r="Z180" s="190">
        <f t="shared" si="76"/>
        <v>3899952</v>
      </c>
      <c r="AB180" s="175">
        <v>2018</v>
      </c>
      <c r="AC180" s="171">
        <f t="shared" ref="AC180:AC207" si="86">$T180*U180</f>
        <v>1089553</v>
      </c>
      <c r="AD180" s="171">
        <f t="shared" si="77"/>
        <v>1089553</v>
      </c>
      <c r="AE180" s="171">
        <f t="shared" si="77"/>
        <v>1089553</v>
      </c>
      <c r="AF180" s="171">
        <f t="shared" si="77"/>
        <v>1089553</v>
      </c>
      <c r="AG180" s="136">
        <f t="shared" si="77"/>
        <v>1089553</v>
      </c>
      <c r="AH180" s="171">
        <f t="shared" si="77"/>
        <v>1089553</v>
      </c>
      <c r="AJ180" s="175">
        <v>2018</v>
      </c>
      <c r="AK180" s="133">
        <f>HLOOKUP($S180,Variable!$B$15:$AE$16,2,FALSE)</f>
        <v>0.27937600257644196</v>
      </c>
      <c r="AL180" s="190">
        <f t="shared" si="78"/>
        <v>3899952</v>
      </c>
      <c r="AM180" s="190">
        <f t="shared" si="79"/>
        <v>3899952</v>
      </c>
      <c r="AN180" s="190">
        <f t="shared" si="80"/>
        <v>3899952</v>
      </c>
      <c r="AO180" s="190">
        <f t="shared" si="81"/>
        <v>3899952</v>
      </c>
      <c r="AP180" s="190">
        <f t="shared" si="82"/>
        <v>3899952</v>
      </c>
      <c r="AQ180" s="190">
        <f t="shared" si="83"/>
        <v>3899952</v>
      </c>
      <c r="AS180" s="175">
        <v>2018</v>
      </c>
      <c r="AT180" s="171">
        <f t="shared" ref="AT180:AT207" si="87">$AK180*AL180</f>
        <v>1089553</v>
      </c>
      <c r="AU180" s="171">
        <f t="shared" si="84"/>
        <v>1089553</v>
      </c>
      <c r="AV180" s="171">
        <f t="shared" si="84"/>
        <v>1089553</v>
      </c>
      <c r="AW180" s="171">
        <f t="shared" si="84"/>
        <v>1089553</v>
      </c>
      <c r="AX180" s="136">
        <f t="shared" si="84"/>
        <v>1089553</v>
      </c>
      <c r="AY180" s="171">
        <f t="shared" si="84"/>
        <v>1089553</v>
      </c>
      <c r="BA180" s="145">
        <v>2018</v>
      </c>
      <c r="BB180" s="171">
        <f>IF($D$14&lt;&gt;"Yes",0,IF($BA180&lt;$E$14,0,IF($BA180&gt;$J$14,0,VLOOKUP($H$14,Variable!$B$21:$AE$64,'Scenario 7'!$BA180-2015,FALSE))))</f>
        <v>0</v>
      </c>
      <c r="BC180" s="171">
        <f>IF($D$15&lt;&gt;"Yes",0,IF($BA180&lt;$E$15,0,IF($BA180&gt;$J$15,0,VLOOKUP($H$15,Variable!$B$21:$AE$64,'Scenario 7'!$BA180-2015,FALSE))))</f>
        <v>0</v>
      </c>
      <c r="BD180" s="171">
        <f>IF($D$16&lt;&gt;"Yes",0,IF($BA180&lt;$E$16,0,IF($BA180&gt;$J$16,0,VLOOKUP($H$16,Variable!$B$21:$AE$64,'Scenario 7'!$BA180-2015,FALSE))))</f>
        <v>0</v>
      </c>
      <c r="BE180" s="171">
        <f>IF($D$17&lt;&gt;"Yes",0,IF($BA180&lt;$E$17,0,IF($BA180&gt;$J$17,0,VLOOKUP($H$17,Variable!$B$21:$AE$64,'Scenario 7'!$BA180-2015,FALSE))))</f>
        <v>0</v>
      </c>
      <c r="BF180" s="171">
        <f>IF($D$18&lt;&gt;"Yes",0,IF($BA180&lt;$E$18,0,IF($BA180&gt;$J$18,0,VLOOKUP($H$18,Variable!$B$21:$AE$64,'Scenario 7'!$BA180-2015,FALSE))))</f>
        <v>0</v>
      </c>
      <c r="BG180" s="171">
        <f>IF($D$19&lt;&gt;"Yes",0,IF($BA180&lt;$E$19,0,IF($BA180&gt;$J$19,0,VLOOKUP($H$19,Variable!$B$21:$AE$64,'Scenario 7'!$BA180-2015,FALSE))))</f>
        <v>0</v>
      </c>
    </row>
    <row r="181" spans="1:59">
      <c r="A181" s="162"/>
      <c r="B181" s="162"/>
      <c r="C181" s="162"/>
      <c r="D181" s="162"/>
      <c r="E181" s="162"/>
      <c r="F181" s="162"/>
      <c r="G181" s="162"/>
      <c r="H181" s="175">
        <v>2019</v>
      </c>
      <c r="I181" s="171">
        <f t="shared" si="85"/>
        <v>1406077.9999999998</v>
      </c>
      <c r="J181" s="171">
        <f t="shared" si="70"/>
        <v>1406077.9999999998</v>
      </c>
      <c r="K181" s="171">
        <f t="shared" si="70"/>
        <v>2812155.9999999995</v>
      </c>
      <c r="L181" s="171">
        <f t="shared" si="70"/>
        <v>2812155.9999999995</v>
      </c>
      <c r="M181" s="171">
        <f t="shared" si="70"/>
        <v>2812155.9999999995</v>
      </c>
      <c r="N181" s="171">
        <f t="shared" si="70"/>
        <v>2812155.9999999995</v>
      </c>
      <c r="O181" s="162"/>
      <c r="P181" s="162"/>
      <c r="Q181" s="162"/>
      <c r="R181" s="162"/>
      <c r="S181" s="175">
        <v>2019</v>
      </c>
      <c r="T181" s="133">
        <f>HLOOKUP($S181,Variable!$B$15:$AE$16,2,FALSE)</f>
        <v>0.36053725789445606</v>
      </c>
      <c r="U181" s="190">
        <f t="shared" si="71"/>
        <v>0</v>
      </c>
      <c r="V181" s="190">
        <f t="shared" si="72"/>
        <v>0</v>
      </c>
      <c r="W181" s="190">
        <f t="shared" si="73"/>
        <v>3899952</v>
      </c>
      <c r="X181" s="190">
        <f t="shared" si="74"/>
        <v>3899952</v>
      </c>
      <c r="Y181" s="190">
        <f t="shared" si="75"/>
        <v>3899952</v>
      </c>
      <c r="Z181" s="190">
        <f t="shared" si="76"/>
        <v>3899952</v>
      </c>
      <c r="AB181" s="175">
        <v>2019</v>
      </c>
      <c r="AC181" s="171">
        <f t="shared" si="86"/>
        <v>0</v>
      </c>
      <c r="AD181" s="171">
        <f t="shared" si="77"/>
        <v>0</v>
      </c>
      <c r="AE181" s="171">
        <f t="shared" si="77"/>
        <v>1406077.9999999998</v>
      </c>
      <c r="AF181" s="171">
        <f t="shared" si="77"/>
        <v>1406077.9999999998</v>
      </c>
      <c r="AG181" s="136">
        <f t="shared" si="77"/>
        <v>1406077.9999999998</v>
      </c>
      <c r="AH181" s="171">
        <f t="shared" si="77"/>
        <v>1406077.9999999998</v>
      </c>
      <c r="AJ181" s="175">
        <v>2019</v>
      </c>
      <c r="AK181" s="133">
        <f>HLOOKUP($S181,Variable!$B$15:$AE$16,2,FALSE)</f>
        <v>0.36053725789445606</v>
      </c>
      <c r="AL181" s="190">
        <f t="shared" si="78"/>
        <v>3899952</v>
      </c>
      <c r="AM181" s="190">
        <f t="shared" si="79"/>
        <v>3899952</v>
      </c>
      <c r="AN181" s="190">
        <f t="shared" si="80"/>
        <v>3899952</v>
      </c>
      <c r="AO181" s="190">
        <f t="shared" si="81"/>
        <v>3899952</v>
      </c>
      <c r="AP181" s="190">
        <f t="shared" si="82"/>
        <v>3899952</v>
      </c>
      <c r="AQ181" s="190">
        <f t="shared" si="83"/>
        <v>3899952</v>
      </c>
      <c r="AS181" s="175">
        <v>2019</v>
      </c>
      <c r="AT181" s="171">
        <f t="shared" si="87"/>
        <v>1406077.9999999998</v>
      </c>
      <c r="AU181" s="171">
        <f t="shared" si="84"/>
        <v>1406077.9999999998</v>
      </c>
      <c r="AV181" s="171">
        <f t="shared" si="84"/>
        <v>1406077.9999999998</v>
      </c>
      <c r="AW181" s="171">
        <f t="shared" si="84"/>
        <v>1406077.9999999998</v>
      </c>
      <c r="AX181" s="136">
        <f t="shared" si="84"/>
        <v>1406077.9999999998</v>
      </c>
      <c r="AY181" s="171">
        <f t="shared" si="84"/>
        <v>1406077.9999999998</v>
      </c>
      <c r="BA181" s="145">
        <v>2019</v>
      </c>
      <c r="BB181" s="171">
        <f>IF($D$14&lt;&gt;"Yes",0,IF($BA181&lt;$E$14,0,IF($BA181&gt;$J$14,0,VLOOKUP($H$14,Variable!$B$21:$AE$64,'Scenario 7'!$BA181-2015,FALSE))))</f>
        <v>0</v>
      </c>
      <c r="BC181" s="171">
        <f>IF($D$15&lt;&gt;"Yes",0,IF($BA181&lt;$E$15,0,IF($BA181&gt;$J$15,0,VLOOKUP($H$15,Variable!$B$21:$AE$64,'Scenario 7'!$BA181-2015,FALSE))))</f>
        <v>0</v>
      </c>
      <c r="BD181" s="171">
        <f>IF($D$16&lt;&gt;"Yes",0,IF($BA181&lt;$E$16,0,IF($BA181&gt;$J$16,0,VLOOKUP($H$16,Variable!$B$21:$AE$64,'Scenario 7'!$BA181-2015,FALSE))))</f>
        <v>0</v>
      </c>
      <c r="BE181" s="171">
        <f>IF($D$17&lt;&gt;"Yes",0,IF($BA181&lt;$E$17,0,IF($BA181&gt;$J$17,0,VLOOKUP($H$17,Variable!$B$21:$AE$64,'Scenario 7'!$BA181-2015,FALSE))))</f>
        <v>0</v>
      </c>
      <c r="BF181" s="171">
        <f>IF($D$18&lt;&gt;"Yes",0,IF($BA181&lt;$E$18,0,IF($BA181&gt;$J$18,0,VLOOKUP($H$18,Variable!$B$21:$AE$64,'Scenario 7'!$BA181-2015,FALSE))))</f>
        <v>0</v>
      </c>
      <c r="BG181" s="171">
        <f>IF($D$19&lt;&gt;"Yes",0,IF($BA181&lt;$E$19,0,IF($BA181&gt;$J$19,0,VLOOKUP($H$19,Variable!$B$21:$AE$64,'Scenario 7'!$BA181-2015,FALSE))))</f>
        <v>0</v>
      </c>
    </row>
    <row r="182" spans="1:59">
      <c r="A182" s="162"/>
      <c r="B182" s="162"/>
      <c r="C182" s="162"/>
      <c r="D182" s="162"/>
      <c r="E182" s="162"/>
      <c r="F182" s="162"/>
      <c r="G182" s="162"/>
      <c r="H182" s="175">
        <v>2020</v>
      </c>
      <c r="I182" s="171">
        <f t="shared" si="85"/>
        <v>1450939.5</v>
      </c>
      <c r="J182" s="171">
        <f t="shared" si="70"/>
        <v>1450939.5</v>
      </c>
      <c r="K182" s="171">
        <f t="shared" si="70"/>
        <v>1450939.5</v>
      </c>
      <c r="L182" s="171">
        <f t="shared" si="70"/>
        <v>1450939.5</v>
      </c>
      <c r="M182" s="171">
        <f t="shared" si="70"/>
        <v>2901879</v>
      </c>
      <c r="N182" s="171">
        <f t="shared" si="70"/>
        <v>2901879</v>
      </c>
      <c r="O182" s="162"/>
      <c r="P182" s="162"/>
      <c r="Q182" s="162"/>
      <c r="R182" s="162"/>
      <c r="S182" s="175">
        <v>2020</v>
      </c>
      <c r="T182" s="133">
        <f>HLOOKUP($S182,Variable!$B$15:$AE$16,2,FALSE)</f>
        <v>0.3720403481889008</v>
      </c>
      <c r="U182" s="190">
        <f t="shared" si="71"/>
        <v>0</v>
      </c>
      <c r="V182" s="190">
        <f t="shared" si="72"/>
        <v>0</v>
      </c>
      <c r="W182" s="190">
        <f t="shared" si="73"/>
        <v>0</v>
      </c>
      <c r="X182" s="190">
        <f t="shared" si="74"/>
        <v>0</v>
      </c>
      <c r="Y182" s="190">
        <f t="shared" si="75"/>
        <v>3899952</v>
      </c>
      <c r="Z182" s="190">
        <f t="shared" si="76"/>
        <v>3899952</v>
      </c>
      <c r="AB182" s="175">
        <v>2020</v>
      </c>
      <c r="AC182" s="171">
        <f t="shared" si="86"/>
        <v>0</v>
      </c>
      <c r="AD182" s="171">
        <f t="shared" si="77"/>
        <v>0</v>
      </c>
      <c r="AE182" s="171">
        <f t="shared" si="77"/>
        <v>0</v>
      </c>
      <c r="AF182" s="171">
        <f t="shared" si="77"/>
        <v>0</v>
      </c>
      <c r="AG182" s="136">
        <f t="shared" si="77"/>
        <v>1450939.5</v>
      </c>
      <c r="AH182" s="171">
        <f t="shared" si="77"/>
        <v>1450939.5</v>
      </c>
      <c r="AJ182" s="175">
        <v>2020</v>
      </c>
      <c r="AK182" s="133">
        <f>HLOOKUP($S182,Variable!$B$15:$AE$16,2,FALSE)</f>
        <v>0.3720403481889008</v>
      </c>
      <c r="AL182" s="190">
        <f t="shared" si="78"/>
        <v>3899952</v>
      </c>
      <c r="AM182" s="190">
        <f t="shared" si="79"/>
        <v>3899952</v>
      </c>
      <c r="AN182" s="190">
        <f t="shared" si="80"/>
        <v>3899952</v>
      </c>
      <c r="AO182" s="190">
        <f t="shared" si="81"/>
        <v>3899952</v>
      </c>
      <c r="AP182" s="190">
        <f t="shared" si="82"/>
        <v>3899952</v>
      </c>
      <c r="AQ182" s="190">
        <f t="shared" si="83"/>
        <v>3899952</v>
      </c>
      <c r="AS182" s="175">
        <v>2020</v>
      </c>
      <c r="AT182" s="171">
        <f t="shared" si="87"/>
        <v>1450939.5</v>
      </c>
      <c r="AU182" s="171">
        <f t="shared" si="84"/>
        <v>1450939.5</v>
      </c>
      <c r="AV182" s="171">
        <f t="shared" si="84"/>
        <v>1450939.5</v>
      </c>
      <c r="AW182" s="171">
        <f t="shared" si="84"/>
        <v>1450939.5</v>
      </c>
      <c r="AX182" s="136">
        <f t="shared" si="84"/>
        <v>1450939.5</v>
      </c>
      <c r="AY182" s="171">
        <f t="shared" si="84"/>
        <v>1450939.5</v>
      </c>
      <c r="BA182" s="145">
        <v>2020</v>
      </c>
      <c r="BB182" s="171">
        <f>IF($D$14&lt;&gt;"Yes",0,IF($BA182&lt;$E$14,0,IF($BA182&gt;$J$14,0,VLOOKUP($H$14,Variable!$B$21:$AE$64,'Scenario 7'!$BA182-2015,FALSE))))</f>
        <v>0</v>
      </c>
      <c r="BC182" s="171">
        <f>IF($D$15&lt;&gt;"Yes",0,IF($BA182&lt;$E$15,0,IF($BA182&gt;$J$15,0,VLOOKUP($H$15,Variable!$B$21:$AE$64,'Scenario 7'!$BA182-2015,FALSE))))</f>
        <v>0</v>
      </c>
      <c r="BD182" s="171">
        <f>IF($D$16&lt;&gt;"Yes",0,IF($BA182&lt;$E$16,0,IF($BA182&gt;$J$16,0,VLOOKUP($H$16,Variable!$B$21:$AE$64,'Scenario 7'!$BA182-2015,FALSE))))</f>
        <v>0</v>
      </c>
      <c r="BE182" s="171">
        <f>IF($D$17&lt;&gt;"Yes",0,IF($BA182&lt;$E$17,0,IF($BA182&gt;$J$17,0,VLOOKUP($H$17,Variable!$B$21:$AE$64,'Scenario 7'!$BA182-2015,FALSE))))</f>
        <v>0</v>
      </c>
      <c r="BF182" s="171">
        <f>IF($D$18&lt;&gt;"Yes",0,IF($BA182&lt;$E$18,0,IF($BA182&gt;$J$18,0,VLOOKUP($H$18,Variable!$B$21:$AE$64,'Scenario 7'!$BA182-2015,FALSE))))</f>
        <v>0</v>
      </c>
      <c r="BG182" s="171">
        <f>IF($D$19&lt;&gt;"Yes",0,IF($BA182&lt;$E$19,0,IF($BA182&gt;$J$19,0,VLOOKUP($H$19,Variable!$B$21:$AE$64,'Scenario 7'!$BA182-2015,FALSE))))</f>
        <v>0</v>
      </c>
    </row>
    <row r="183" spans="1:59">
      <c r="A183" s="162"/>
      <c r="B183" s="162"/>
      <c r="C183" s="162"/>
      <c r="D183" s="162"/>
      <c r="E183" s="162"/>
      <c r="F183" s="162"/>
      <c r="G183" s="162"/>
      <c r="H183" s="175">
        <v>2021</v>
      </c>
      <c r="I183" s="171">
        <f t="shared" si="85"/>
        <v>1507361</v>
      </c>
      <c r="J183" s="171">
        <f t="shared" si="70"/>
        <v>1507361</v>
      </c>
      <c r="K183" s="171">
        <f t="shared" si="70"/>
        <v>1507361</v>
      </c>
      <c r="L183" s="171">
        <f t="shared" si="70"/>
        <v>1507361</v>
      </c>
      <c r="M183" s="171">
        <f t="shared" si="70"/>
        <v>1507361</v>
      </c>
      <c r="N183" s="171">
        <f t="shared" si="70"/>
        <v>3014722</v>
      </c>
      <c r="O183" s="162"/>
      <c r="P183" s="162"/>
      <c r="Q183" s="162"/>
      <c r="R183" s="162"/>
      <c r="S183" s="175">
        <v>2021</v>
      </c>
      <c r="T183" s="133">
        <f>HLOOKUP($S183,Variable!$B$15:$AE$16,2,FALSE)</f>
        <v>0.38650757752915932</v>
      </c>
      <c r="U183" s="190">
        <f t="shared" si="71"/>
        <v>0</v>
      </c>
      <c r="V183" s="190">
        <f t="shared" si="72"/>
        <v>0</v>
      </c>
      <c r="W183" s="190">
        <f t="shared" si="73"/>
        <v>0</v>
      </c>
      <c r="X183" s="190">
        <f t="shared" si="74"/>
        <v>0</v>
      </c>
      <c r="Y183" s="190">
        <f t="shared" si="75"/>
        <v>0</v>
      </c>
      <c r="Z183" s="190">
        <f t="shared" si="76"/>
        <v>3899952</v>
      </c>
      <c r="AB183" s="175">
        <v>2021</v>
      </c>
      <c r="AC183" s="171">
        <f t="shared" si="86"/>
        <v>0</v>
      </c>
      <c r="AD183" s="171">
        <f t="shared" si="77"/>
        <v>0</v>
      </c>
      <c r="AE183" s="171">
        <f t="shared" si="77"/>
        <v>0</v>
      </c>
      <c r="AF183" s="171">
        <f t="shared" si="77"/>
        <v>0</v>
      </c>
      <c r="AG183" s="136">
        <f t="shared" si="77"/>
        <v>0</v>
      </c>
      <c r="AH183" s="171">
        <f t="shared" si="77"/>
        <v>1507361</v>
      </c>
      <c r="AJ183" s="175">
        <v>2021</v>
      </c>
      <c r="AK183" s="133">
        <f>HLOOKUP($S183,Variable!$B$15:$AE$16,2,FALSE)</f>
        <v>0.38650757752915932</v>
      </c>
      <c r="AL183" s="190">
        <f t="shared" si="78"/>
        <v>3899952</v>
      </c>
      <c r="AM183" s="190">
        <f t="shared" si="79"/>
        <v>3899952</v>
      </c>
      <c r="AN183" s="190">
        <f t="shared" si="80"/>
        <v>3899952</v>
      </c>
      <c r="AO183" s="190">
        <f t="shared" si="81"/>
        <v>3899952</v>
      </c>
      <c r="AP183" s="190">
        <f t="shared" si="82"/>
        <v>3899952</v>
      </c>
      <c r="AQ183" s="190">
        <f t="shared" si="83"/>
        <v>3899952</v>
      </c>
      <c r="AS183" s="175">
        <v>2021</v>
      </c>
      <c r="AT183" s="171">
        <f t="shared" si="87"/>
        <v>1507361</v>
      </c>
      <c r="AU183" s="171">
        <f t="shared" si="84"/>
        <v>1507361</v>
      </c>
      <c r="AV183" s="171">
        <f t="shared" si="84"/>
        <v>1507361</v>
      </c>
      <c r="AW183" s="171">
        <f t="shared" si="84"/>
        <v>1507361</v>
      </c>
      <c r="AX183" s="136">
        <f t="shared" si="84"/>
        <v>1507361</v>
      </c>
      <c r="AY183" s="171">
        <f t="shared" si="84"/>
        <v>1507361</v>
      </c>
      <c r="BA183" s="145">
        <v>2021</v>
      </c>
      <c r="BB183" s="171">
        <f>IF($D$14&lt;&gt;"Yes",0,IF($BA183&lt;$E$14,0,IF($BA183&gt;$J$14,0,VLOOKUP($H$14,Variable!$B$21:$AE$64,'Scenario 7'!$BA183-2015,FALSE))))</f>
        <v>0</v>
      </c>
      <c r="BC183" s="171">
        <f>IF($D$15&lt;&gt;"Yes",0,IF($BA183&lt;$E$15,0,IF($BA183&gt;$J$15,0,VLOOKUP($H$15,Variable!$B$21:$AE$64,'Scenario 7'!$BA183-2015,FALSE))))</f>
        <v>0</v>
      </c>
      <c r="BD183" s="171">
        <f>IF($D$16&lt;&gt;"Yes",0,IF($BA183&lt;$E$16,0,IF($BA183&gt;$J$16,0,VLOOKUP($H$16,Variable!$B$21:$AE$64,'Scenario 7'!$BA183-2015,FALSE))))</f>
        <v>0</v>
      </c>
      <c r="BE183" s="171">
        <f>IF($D$17&lt;&gt;"Yes",0,IF($BA183&lt;$E$17,0,IF($BA183&gt;$J$17,0,VLOOKUP($H$17,Variable!$B$21:$AE$64,'Scenario 7'!$BA183-2015,FALSE))))</f>
        <v>0</v>
      </c>
      <c r="BF183" s="171">
        <f>IF($D$18&lt;&gt;"Yes",0,IF($BA183&lt;$E$18,0,IF($BA183&gt;$J$18,0,VLOOKUP($H$18,Variable!$B$21:$AE$64,'Scenario 7'!$BA183-2015,FALSE))))</f>
        <v>0</v>
      </c>
      <c r="BG183" s="171">
        <f>IF($D$19&lt;&gt;"Yes",0,IF($BA183&lt;$E$19,0,IF($BA183&gt;$J$19,0,VLOOKUP($H$19,Variable!$B$21:$AE$64,'Scenario 7'!$BA183-2015,FALSE))))</f>
        <v>0</v>
      </c>
    </row>
    <row r="184" spans="1:59">
      <c r="A184" s="162"/>
      <c r="B184" s="162"/>
      <c r="C184" s="162"/>
      <c r="D184" s="162"/>
      <c r="E184" s="162"/>
      <c r="F184" s="162"/>
      <c r="G184" s="162"/>
      <c r="H184" s="175">
        <v>2022</v>
      </c>
      <c r="I184" s="171">
        <f t="shared" si="85"/>
        <v>0</v>
      </c>
      <c r="J184" s="171">
        <f t="shared" si="70"/>
        <v>1537508.22</v>
      </c>
      <c r="K184" s="171">
        <f t="shared" si="70"/>
        <v>1537508.22</v>
      </c>
      <c r="L184" s="171">
        <f t="shared" si="70"/>
        <v>1537508.22</v>
      </c>
      <c r="M184" s="171">
        <f t="shared" si="70"/>
        <v>1537508.22</v>
      </c>
      <c r="N184" s="171">
        <f t="shared" si="70"/>
        <v>1537508.22</v>
      </c>
      <c r="O184" s="162"/>
      <c r="P184" s="162"/>
      <c r="Q184" s="162"/>
      <c r="R184" s="162"/>
      <c r="S184" s="175">
        <v>2022</v>
      </c>
      <c r="T184" s="133">
        <f>HLOOKUP($S184,Variable!$B$15:$AE$16,2,FALSE)</f>
        <v>0.39423772907974253</v>
      </c>
      <c r="U184" s="190">
        <f t="shared" si="71"/>
        <v>0</v>
      </c>
      <c r="V184" s="190">
        <f t="shared" si="72"/>
        <v>0</v>
      </c>
      <c r="W184" s="190">
        <f t="shared" si="73"/>
        <v>0</v>
      </c>
      <c r="X184" s="190">
        <f t="shared" si="74"/>
        <v>0</v>
      </c>
      <c r="Y184" s="190">
        <f t="shared" si="75"/>
        <v>0</v>
      </c>
      <c r="Z184" s="190">
        <f t="shared" si="76"/>
        <v>0</v>
      </c>
      <c r="AB184" s="175">
        <v>2022</v>
      </c>
      <c r="AC184" s="171">
        <f t="shared" si="86"/>
        <v>0</v>
      </c>
      <c r="AD184" s="171">
        <f t="shared" si="77"/>
        <v>0</v>
      </c>
      <c r="AE184" s="171">
        <f t="shared" si="77"/>
        <v>0</v>
      </c>
      <c r="AF184" s="171">
        <f t="shared" si="77"/>
        <v>0</v>
      </c>
      <c r="AG184" s="136">
        <f t="shared" si="77"/>
        <v>0</v>
      </c>
      <c r="AH184" s="171">
        <f t="shared" si="77"/>
        <v>0</v>
      </c>
      <c r="AJ184" s="175">
        <v>2022</v>
      </c>
      <c r="AK184" s="133">
        <f>HLOOKUP($S184,Variable!$B$15:$AE$16,2,FALSE)</f>
        <v>0.39423772907974253</v>
      </c>
      <c r="AL184" s="190">
        <f t="shared" si="78"/>
        <v>0</v>
      </c>
      <c r="AM184" s="190">
        <f t="shared" si="79"/>
        <v>3899952</v>
      </c>
      <c r="AN184" s="190">
        <f t="shared" si="80"/>
        <v>3899952</v>
      </c>
      <c r="AO184" s="190">
        <f t="shared" si="81"/>
        <v>3899952</v>
      </c>
      <c r="AP184" s="190">
        <f t="shared" si="82"/>
        <v>3899952</v>
      </c>
      <c r="AQ184" s="190">
        <f t="shared" si="83"/>
        <v>3899952</v>
      </c>
      <c r="AS184" s="175">
        <v>2022</v>
      </c>
      <c r="AT184" s="171">
        <f t="shared" si="87"/>
        <v>0</v>
      </c>
      <c r="AU184" s="171">
        <f t="shared" si="84"/>
        <v>1537508.22</v>
      </c>
      <c r="AV184" s="171">
        <f t="shared" si="84"/>
        <v>1537508.22</v>
      </c>
      <c r="AW184" s="171">
        <f t="shared" si="84"/>
        <v>1537508.22</v>
      </c>
      <c r="AX184" s="136">
        <f t="shared" si="84"/>
        <v>1537508.22</v>
      </c>
      <c r="AY184" s="171">
        <f t="shared" si="84"/>
        <v>1537508.22</v>
      </c>
      <c r="BA184" s="145">
        <v>2022</v>
      </c>
      <c r="BB184" s="171">
        <f>IF($D$14&lt;&gt;"Yes",0,IF($BA184&lt;$E$14,0,IF($BA184&gt;$J$14,0,VLOOKUP($H$14,Variable!$B$21:$AE$64,'Scenario 7'!$BA184-2015,FALSE))))</f>
        <v>0</v>
      </c>
      <c r="BC184" s="171">
        <f>IF($D$15&lt;&gt;"Yes",0,IF($BA184&lt;$E$15,0,IF($BA184&gt;$J$15,0,VLOOKUP($H$15,Variable!$B$21:$AE$64,'Scenario 7'!$BA184-2015,FALSE))))</f>
        <v>0</v>
      </c>
      <c r="BD184" s="171">
        <f>IF($D$16&lt;&gt;"Yes",0,IF($BA184&lt;$E$16,0,IF($BA184&gt;$J$16,0,VLOOKUP($H$16,Variable!$B$21:$AE$64,'Scenario 7'!$BA184-2015,FALSE))))</f>
        <v>0</v>
      </c>
      <c r="BE184" s="171">
        <f>IF($D$17&lt;&gt;"Yes",0,IF($BA184&lt;$E$17,0,IF($BA184&gt;$J$17,0,VLOOKUP($H$17,Variable!$B$21:$AE$64,'Scenario 7'!$BA184-2015,FALSE))))</f>
        <v>0</v>
      </c>
      <c r="BF184" s="171">
        <f>IF($D$18&lt;&gt;"Yes",0,IF($BA184&lt;$E$18,0,IF($BA184&gt;$J$18,0,VLOOKUP($H$18,Variable!$B$21:$AE$64,'Scenario 7'!$BA184-2015,FALSE))))</f>
        <v>0</v>
      </c>
      <c r="BG184" s="171">
        <f>IF($D$19&lt;&gt;"Yes",0,IF($BA184&lt;$E$19,0,IF($BA184&gt;$J$19,0,VLOOKUP($H$19,Variable!$B$21:$AE$64,'Scenario 7'!$BA184-2015,FALSE))))</f>
        <v>0</v>
      </c>
    </row>
    <row r="185" spans="1:59">
      <c r="A185" s="162"/>
      <c r="B185" s="162"/>
      <c r="C185" s="162"/>
      <c r="D185" s="162"/>
      <c r="E185" s="162"/>
      <c r="F185" s="162"/>
      <c r="G185" s="162"/>
      <c r="H185" s="175">
        <v>2023</v>
      </c>
      <c r="I185" s="171">
        <f t="shared" si="85"/>
        <v>0</v>
      </c>
      <c r="J185" s="171">
        <f t="shared" si="70"/>
        <v>1568258.3843999999</v>
      </c>
      <c r="K185" s="171">
        <f t="shared" si="70"/>
        <v>1568258.3843999999</v>
      </c>
      <c r="L185" s="171">
        <f t="shared" si="70"/>
        <v>1568258.3843999999</v>
      </c>
      <c r="M185" s="171">
        <f t="shared" si="70"/>
        <v>1568258.3843999999</v>
      </c>
      <c r="N185" s="171">
        <f t="shared" si="70"/>
        <v>1568258.3843999999</v>
      </c>
      <c r="O185" s="162"/>
      <c r="P185" s="162"/>
      <c r="Q185" s="162"/>
      <c r="R185" s="162"/>
      <c r="S185" s="175">
        <v>2023</v>
      </c>
      <c r="T185" s="133">
        <f>HLOOKUP($S185,Variable!$B$15:$AE$16,2,FALSE)</f>
        <v>0.40212248366133735</v>
      </c>
      <c r="U185" s="190">
        <f t="shared" si="71"/>
        <v>0</v>
      </c>
      <c r="V185" s="190">
        <f t="shared" si="72"/>
        <v>0</v>
      </c>
      <c r="W185" s="190">
        <f t="shared" si="73"/>
        <v>0</v>
      </c>
      <c r="X185" s="190">
        <f t="shared" si="74"/>
        <v>0</v>
      </c>
      <c r="Y185" s="190">
        <f t="shared" si="75"/>
        <v>0</v>
      </c>
      <c r="Z185" s="190">
        <f t="shared" si="76"/>
        <v>0</v>
      </c>
      <c r="AB185" s="175">
        <v>2023</v>
      </c>
      <c r="AC185" s="171">
        <f t="shared" si="86"/>
        <v>0</v>
      </c>
      <c r="AD185" s="171">
        <f t="shared" si="77"/>
        <v>0</v>
      </c>
      <c r="AE185" s="171">
        <f t="shared" si="77"/>
        <v>0</v>
      </c>
      <c r="AF185" s="171">
        <f t="shared" si="77"/>
        <v>0</v>
      </c>
      <c r="AG185" s="136">
        <f t="shared" si="77"/>
        <v>0</v>
      </c>
      <c r="AH185" s="171">
        <f t="shared" si="77"/>
        <v>0</v>
      </c>
      <c r="AJ185" s="175">
        <v>2023</v>
      </c>
      <c r="AK185" s="133">
        <f>HLOOKUP($S185,Variable!$B$15:$AE$16,2,FALSE)</f>
        <v>0.40212248366133735</v>
      </c>
      <c r="AL185" s="190">
        <f t="shared" si="78"/>
        <v>0</v>
      </c>
      <c r="AM185" s="190">
        <f t="shared" si="79"/>
        <v>3899952</v>
      </c>
      <c r="AN185" s="190">
        <f t="shared" si="80"/>
        <v>3899952</v>
      </c>
      <c r="AO185" s="190">
        <f t="shared" si="81"/>
        <v>3899952</v>
      </c>
      <c r="AP185" s="190">
        <f t="shared" si="82"/>
        <v>3899952</v>
      </c>
      <c r="AQ185" s="190">
        <f t="shared" si="83"/>
        <v>3899952</v>
      </c>
      <c r="AS185" s="175">
        <v>2023</v>
      </c>
      <c r="AT185" s="171">
        <f t="shared" si="87"/>
        <v>0</v>
      </c>
      <c r="AU185" s="171">
        <f t="shared" si="84"/>
        <v>1568258.3843999999</v>
      </c>
      <c r="AV185" s="171">
        <f t="shared" si="84"/>
        <v>1568258.3843999999</v>
      </c>
      <c r="AW185" s="171">
        <f t="shared" si="84"/>
        <v>1568258.3843999999</v>
      </c>
      <c r="AX185" s="136">
        <f t="shared" si="84"/>
        <v>1568258.3843999999</v>
      </c>
      <c r="AY185" s="171">
        <f t="shared" si="84"/>
        <v>1568258.3843999999</v>
      </c>
      <c r="BA185" s="145">
        <v>2023</v>
      </c>
      <c r="BB185" s="171">
        <f>IF($D$14&lt;&gt;"Yes",0,IF($BA185&lt;$E$14,0,IF($BA185&gt;$J$14,0,VLOOKUP($H$14,Variable!$B$21:$AE$64,'Scenario 7'!$BA185-2015,FALSE))))</f>
        <v>0</v>
      </c>
      <c r="BC185" s="171">
        <f>IF($D$15&lt;&gt;"Yes",0,IF($BA185&lt;$E$15,0,IF($BA185&gt;$J$15,0,VLOOKUP($H$15,Variable!$B$21:$AE$64,'Scenario 7'!$BA185-2015,FALSE))))</f>
        <v>0</v>
      </c>
      <c r="BD185" s="171">
        <f>IF($D$16&lt;&gt;"Yes",0,IF($BA185&lt;$E$16,0,IF($BA185&gt;$J$16,0,VLOOKUP($H$16,Variable!$B$21:$AE$64,'Scenario 7'!$BA185-2015,FALSE))))</f>
        <v>0</v>
      </c>
      <c r="BE185" s="171">
        <f>IF($D$17&lt;&gt;"Yes",0,IF($BA185&lt;$E$17,0,IF($BA185&gt;$J$17,0,VLOOKUP($H$17,Variable!$B$21:$AE$64,'Scenario 7'!$BA185-2015,FALSE))))</f>
        <v>0</v>
      </c>
      <c r="BF185" s="171">
        <f>IF($D$18&lt;&gt;"Yes",0,IF($BA185&lt;$E$18,0,IF($BA185&gt;$J$18,0,VLOOKUP($H$18,Variable!$B$21:$AE$64,'Scenario 7'!$BA185-2015,FALSE))))</f>
        <v>0</v>
      </c>
      <c r="BG185" s="171">
        <f>IF($D$19&lt;&gt;"Yes",0,IF($BA185&lt;$E$19,0,IF($BA185&gt;$J$19,0,VLOOKUP($H$19,Variable!$B$21:$AE$64,'Scenario 7'!$BA185-2015,FALSE))))</f>
        <v>0</v>
      </c>
    </row>
    <row r="186" spans="1:59">
      <c r="A186" s="162"/>
      <c r="B186" s="162"/>
      <c r="C186" s="162"/>
      <c r="D186" s="162"/>
      <c r="E186" s="162"/>
      <c r="F186" s="162"/>
      <c r="G186" s="162"/>
      <c r="H186" s="175">
        <v>2024</v>
      </c>
      <c r="I186" s="171">
        <f t="shared" si="85"/>
        <v>0</v>
      </c>
      <c r="J186" s="171">
        <f t="shared" si="70"/>
        <v>1599623.5520879999</v>
      </c>
      <c r="K186" s="171">
        <f t="shared" si="70"/>
        <v>1599623.5520879999</v>
      </c>
      <c r="L186" s="171">
        <f t="shared" si="70"/>
        <v>1599623.5520879999</v>
      </c>
      <c r="M186" s="171">
        <f t="shared" si="70"/>
        <v>1599623.5520879999</v>
      </c>
      <c r="N186" s="171">
        <f t="shared" si="70"/>
        <v>1599623.5520879999</v>
      </c>
      <c r="O186" s="162"/>
      <c r="P186" s="162"/>
      <c r="Q186" s="162"/>
      <c r="R186" s="162"/>
      <c r="S186" s="175">
        <v>2024</v>
      </c>
      <c r="T186" s="133">
        <f>HLOOKUP($S186,Variable!$B$15:$AE$16,2,FALSE)</f>
        <v>0.41016493333456411</v>
      </c>
      <c r="U186" s="190">
        <f t="shared" si="71"/>
        <v>0</v>
      </c>
      <c r="V186" s="190">
        <f t="shared" si="72"/>
        <v>0</v>
      </c>
      <c r="W186" s="190">
        <f t="shared" si="73"/>
        <v>0</v>
      </c>
      <c r="X186" s="190">
        <f t="shared" si="74"/>
        <v>0</v>
      </c>
      <c r="Y186" s="190">
        <f t="shared" si="75"/>
        <v>0</v>
      </c>
      <c r="Z186" s="190">
        <f t="shared" si="76"/>
        <v>0</v>
      </c>
      <c r="AB186" s="175">
        <v>2024</v>
      </c>
      <c r="AC186" s="171">
        <f t="shared" si="86"/>
        <v>0</v>
      </c>
      <c r="AD186" s="171">
        <f t="shared" si="77"/>
        <v>0</v>
      </c>
      <c r="AE186" s="171">
        <f t="shared" si="77"/>
        <v>0</v>
      </c>
      <c r="AF186" s="171">
        <f t="shared" si="77"/>
        <v>0</v>
      </c>
      <c r="AG186" s="136">
        <f t="shared" si="77"/>
        <v>0</v>
      </c>
      <c r="AH186" s="171">
        <f t="shared" si="77"/>
        <v>0</v>
      </c>
      <c r="AJ186" s="175">
        <v>2024</v>
      </c>
      <c r="AK186" s="133">
        <f>HLOOKUP($S186,Variable!$B$15:$AE$16,2,FALSE)</f>
        <v>0.41016493333456411</v>
      </c>
      <c r="AL186" s="190">
        <f t="shared" si="78"/>
        <v>0</v>
      </c>
      <c r="AM186" s="190">
        <f t="shared" si="79"/>
        <v>3899952</v>
      </c>
      <c r="AN186" s="190">
        <f t="shared" si="80"/>
        <v>3899952</v>
      </c>
      <c r="AO186" s="190">
        <f t="shared" si="81"/>
        <v>3899952</v>
      </c>
      <c r="AP186" s="190">
        <f t="shared" si="82"/>
        <v>3899952</v>
      </c>
      <c r="AQ186" s="190">
        <f t="shared" si="83"/>
        <v>3899952</v>
      </c>
      <c r="AS186" s="175">
        <v>2024</v>
      </c>
      <c r="AT186" s="171">
        <f t="shared" si="87"/>
        <v>0</v>
      </c>
      <c r="AU186" s="171">
        <f t="shared" si="84"/>
        <v>1599623.5520879999</v>
      </c>
      <c r="AV186" s="171">
        <f t="shared" si="84"/>
        <v>1599623.5520879999</v>
      </c>
      <c r="AW186" s="171">
        <f t="shared" si="84"/>
        <v>1599623.5520879999</v>
      </c>
      <c r="AX186" s="136">
        <f t="shared" si="84"/>
        <v>1599623.5520879999</v>
      </c>
      <c r="AY186" s="171">
        <f t="shared" si="84"/>
        <v>1599623.5520879999</v>
      </c>
      <c r="BA186" s="145">
        <v>2024</v>
      </c>
      <c r="BB186" s="171">
        <f>IF($D$14&lt;&gt;"Yes",0,IF($BA186&lt;$E$14,0,IF($BA186&gt;$J$14,0,VLOOKUP($H$14,Variable!$B$21:$AE$64,'Scenario 7'!$BA186-2015,FALSE))))</f>
        <v>0</v>
      </c>
      <c r="BC186" s="171">
        <f>IF($D$15&lt;&gt;"Yes",0,IF($BA186&lt;$E$15,0,IF($BA186&gt;$J$15,0,VLOOKUP($H$15,Variable!$B$21:$AE$64,'Scenario 7'!$BA186-2015,FALSE))))</f>
        <v>0</v>
      </c>
      <c r="BD186" s="171">
        <f>IF($D$16&lt;&gt;"Yes",0,IF($BA186&lt;$E$16,0,IF($BA186&gt;$J$16,0,VLOOKUP($H$16,Variable!$B$21:$AE$64,'Scenario 7'!$BA186-2015,FALSE))))</f>
        <v>0</v>
      </c>
      <c r="BE186" s="171">
        <f>IF($D$17&lt;&gt;"Yes",0,IF($BA186&lt;$E$17,0,IF($BA186&gt;$J$17,0,VLOOKUP($H$17,Variable!$B$21:$AE$64,'Scenario 7'!$BA186-2015,FALSE))))</f>
        <v>0</v>
      </c>
      <c r="BF186" s="171">
        <f>IF($D$18&lt;&gt;"Yes",0,IF($BA186&lt;$E$18,0,IF($BA186&gt;$J$18,0,VLOOKUP($H$18,Variable!$B$21:$AE$64,'Scenario 7'!$BA186-2015,FALSE))))</f>
        <v>0</v>
      </c>
      <c r="BG186" s="171">
        <f>IF($D$19&lt;&gt;"Yes",0,IF($BA186&lt;$E$19,0,IF($BA186&gt;$J$19,0,VLOOKUP($H$19,Variable!$B$21:$AE$64,'Scenario 7'!$BA186-2015,FALSE))))</f>
        <v>0</v>
      </c>
    </row>
    <row r="187" spans="1:59">
      <c r="A187" s="162"/>
      <c r="B187" s="162"/>
      <c r="C187" s="162"/>
      <c r="D187" s="162"/>
      <c r="E187" s="162"/>
      <c r="F187" s="162"/>
      <c r="G187" s="162"/>
      <c r="H187" s="175">
        <v>2025</v>
      </c>
      <c r="I187" s="171">
        <f t="shared" si="85"/>
        <v>0</v>
      </c>
      <c r="J187" s="171">
        <f t="shared" si="70"/>
        <v>1631616.0231297601</v>
      </c>
      <c r="K187" s="171">
        <f t="shared" si="70"/>
        <v>1631616.0231297601</v>
      </c>
      <c r="L187" s="171">
        <f t="shared" si="70"/>
        <v>1631616.0231297601</v>
      </c>
      <c r="M187" s="171">
        <f t="shared" si="70"/>
        <v>1631616.0231297601</v>
      </c>
      <c r="N187" s="171">
        <f t="shared" si="70"/>
        <v>0</v>
      </c>
      <c r="O187" s="162"/>
      <c r="P187" s="162"/>
      <c r="Q187" s="162"/>
      <c r="R187" s="162"/>
      <c r="S187" s="175">
        <v>2025</v>
      </c>
      <c r="T187" s="133">
        <f>HLOOKUP($S187,Variable!$B$15:$AE$16,2,FALSE)</f>
        <v>0.41836823200125539</v>
      </c>
      <c r="U187" s="190">
        <f t="shared" si="71"/>
        <v>0</v>
      </c>
      <c r="V187" s="190">
        <f t="shared" si="72"/>
        <v>0</v>
      </c>
      <c r="W187" s="190">
        <f t="shared" si="73"/>
        <v>0</v>
      </c>
      <c r="X187" s="190">
        <f t="shared" si="74"/>
        <v>0</v>
      </c>
      <c r="Y187" s="190">
        <f t="shared" si="75"/>
        <v>0</v>
      </c>
      <c r="Z187" s="190">
        <f t="shared" si="76"/>
        <v>0</v>
      </c>
      <c r="AB187" s="175">
        <v>2025</v>
      </c>
      <c r="AC187" s="171">
        <f t="shared" si="86"/>
        <v>0</v>
      </c>
      <c r="AD187" s="171">
        <f t="shared" si="77"/>
        <v>0</v>
      </c>
      <c r="AE187" s="171">
        <f t="shared" si="77"/>
        <v>0</v>
      </c>
      <c r="AF187" s="171">
        <f t="shared" si="77"/>
        <v>0</v>
      </c>
      <c r="AG187" s="136">
        <f t="shared" si="77"/>
        <v>0</v>
      </c>
      <c r="AH187" s="171">
        <f t="shared" si="77"/>
        <v>0</v>
      </c>
      <c r="AJ187" s="175">
        <v>2025</v>
      </c>
      <c r="AK187" s="133">
        <f>HLOOKUP($S187,Variable!$B$15:$AE$16,2,FALSE)</f>
        <v>0.41836823200125539</v>
      </c>
      <c r="AL187" s="190">
        <f t="shared" si="78"/>
        <v>0</v>
      </c>
      <c r="AM187" s="190">
        <f t="shared" si="79"/>
        <v>3899952</v>
      </c>
      <c r="AN187" s="190">
        <f t="shared" si="80"/>
        <v>3899952</v>
      </c>
      <c r="AO187" s="190">
        <f t="shared" si="81"/>
        <v>3899952</v>
      </c>
      <c r="AP187" s="190">
        <f t="shared" si="82"/>
        <v>3899952</v>
      </c>
      <c r="AQ187" s="190">
        <f t="shared" si="83"/>
        <v>0</v>
      </c>
      <c r="AS187" s="175">
        <v>2025</v>
      </c>
      <c r="AT187" s="171">
        <f t="shared" si="87"/>
        <v>0</v>
      </c>
      <c r="AU187" s="171">
        <f t="shared" si="84"/>
        <v>1631616.0231297601</v>
      </c>
      <c r="AV187" s="171">
        <f t="shared" si="84"/>
        <v>1631616.0231297601</v>
      </c>
      <c r="AW187" s="171">
        <f t="shared" si="84"/>
        <v>1631616.0231297601</v>
      </c>
      <c r="AX187" s="136">
        <f t="shared" si="84"/>
        <v>1631616.0231297601</v>
      </c>
      <c r="AY187" s="171">
        <f t="shared" si="84"/>
        <v>0</v>
      </c>
      <c r="BA187" s="145">
        <v>2025</v>
      </c>
      <c r="BB187" s="171">
        <f>IF($D$14&lt;&gt;"Yes",0,IF($BA187&lt;$E$14,0,IF($BA187&gt;$J$14,0,VLOOKUP($H$14,Variable!$B$21:$AE$64,'Scenario 7'!$BA187-2015,FALSE))))</f>
        <v>0</v>
      </c>
      <c r="BC187" s="171">
        <f>IF($D$15&lt;&gt;"Yes",0,IF($BA187&lt;$E$15,0,IF($BA187&gt;$J$15,0,VLOOKUP($H$15,Variable!$B$21:$AE$64,'Scenario 7'!$BA187-2015,FALSE))))</f>
        <v>0</v>
      </c>
      <c r="BD187" s="171">
        <f>IF($D$16&lt;&gt;"Yes",0,IF($BA187&lt;$E$16,0,IF($BA187&gt;$J$16,0,VLOOKUP($H$16,Variable!$B$21:$AE$64,'Scenario 7'!$BA187-2015,FALSE))))</f>
        <v>0</v>
      </c>
      <c r="BE187" s="171">
        <f>IF($D$17&lt;&gt;"Yes",0,IF($BA187&lt;$E$17,0,IF($BA187&gt;$J$17,0,VLOOKUP($H$17,Variable!$B$21:$AE$64,'Scenario 7'!$BA187-2015,FALSE))))</f>
        <v>0</v>
      </c>
      <c r="BF187" s="171">
        <f>IF($D$18&lt;&gt;"Yes",0,IF($BA187&lt;$E$18,0,IF($BA187&gt;$J$18,0,VLOOKUP($H$18,Variable!$B$21:$AE$64,'Scenario 7'!$BA187-2015,FALSE))))</f>
        <v>0</v>
      </c>
      <c r="BG187" s="171">
        <f>IF($D$19&lt;&gt;"Yes",0,IF($BA187&lt;$E$19,0,IF($BA187&gt;$J$19,0,VLOOKUP($H$19,Variable!$B$21:$AE$64,'Scenario 7'!$BA187-2015,FALSE))))</f>
        <v>0</v>
      </c>
    </row>
    <row r="188" spans="1:59">
      <c r="A188" s="162"/>
      <c r="B188" s="162"/>
      <c r="C188" s="162"/>
      <c r="D188" s="162"/>
      <c r="E188" s="162"/>
      <c r="F188" s="162"/>
      <c r="G188" s="162"/>
      <c r="H188" s="175">
        <v>2026</v>
      </c>
      <c r="I188" s="171">
        <f t="shared" si="85"/>
        <v>0</v>
      </c>
      <c r="J188" s="171">
        <f t="shared" si="70"/>
        <v>1664248.343592355</v>
      </c>
      <c r="K188" s="171">
        <f t="shared" si="70"/>
        <v>0</v>
      </c>
      <c r="L188" s="171">
        <f t="shared" si="70"/>
        <v>1664248.343592355</v>
      </c>
      <c r="M188" s="171">
        <f t="shared" si="70"/>
        <v>0</v>
      </c>
      <c r="N188" s="171">
        <f t="shared" si="70"/>
        <v>0</v>
      </c>
      <c r="O188" s="162"/>
      <c r="P188" s="162"/>
      <c r="Q188" s="162"/>
      <c r="R188" s="162"/>
      <c r="S188" s="175">
        <v>2026</v>
      </c>
      <c r="T188" s="133">
        <f>HLOOKUP($S188,Variable!$B$15:$AE$16,2,FALSE)</f>
        <v>0.42673559664128047</v>
      </c>
      <c r="U188" s="190">
        <f t="shared" si="71"/>
        <v>0</v>
      </c>
      <c r="V188" s="190">
        <f t="shared" si="72"/>
        <v>0</v>
      </c>
      <c r="W188" s="190">
        <f t="shared" si="73"/>
        <v>0</v>
      </c>
      <c r="X188" s="190">
        <f t="shared" si="74"/>
        <v>0</v>
      </c>
      <c r="Y188" s="190">
        <f t="shared" si="75"/>
        <v>0</v>
      </c>
      <c r="Z188" s="190">
        <f t="shared" si="76"/>
        <v>0</v>
      </c>
      <c r="AB188" s="175">
        <v>2026</v>
      </c>
      <c r="AC188" s="171">
        <f t="shared" si="86"/>
        <v>0</v>
      </c>
      <c r="AD188" s="171">
        <f t="shared" si="77"/>
        <v>0</v>
      </c>
      <c r="AE188" s="171">
        <f t="shared" si="77"/>
        <v>0</v>
      </c>
      <c r="AF188" s="171">
        <f t="shared" si="77"/>
        <v>0</v>
      </c>
      <c r="AG188" s="136">
        <f t="shared" si="77"/>
        <v>0</v>
      </c>
      <c r="AH188" s="171">
        <f t="shared" si="77"/>
        <v>0</v>
      </c>
      <c r="AJ188" s="175">
        <v>2026</v>
      </c>
      <c r="AK188" s="133">
        <f>HLOOKUP($S188,Variable!$B$15:$AE$16,2,FALSE)</f>
        <v>0.42673559664128047</v>
      </c>
      <c r="AL188" s="190">
        <f t="shared" si="78"/>
        <v>0</v>
      </c>
      <c r="AM188" s="190">
        <f t="shared" si="79"/>
        <v>3899952</v>
      </c>
      <c r="AN188" s="190">
        <f t="shared" si="80"/>
        <v>0</v>
      </c>
      <c r="AO188" s="190">
        <f t="shared" si="81"/>
        <v>3899952</v>
      </c>
      <c r="AP188" s="190">
        <f t="shared" si="82"/>
        <v>0</v>
      </c>
      <c r="AQ188" s="190">
        <f t="shared" si="83"/>
        <v>0</v>
      </c>
      <c r="AS188" s="175">
        <v>2026</v>
      </c>
      <c r="AT188" s="171">
        <f t="shared" si="87"/>
        <v>0</v>
      </c>
      <c r="AU188" s="171">
        <f t="shared" si="84"/>
        <v>1664248.343592355</v>
      </c>
      <c r="AV188" s="171">
        <f t="shared" si="84"/>
        <v>0</v>
      </c>
      <c r="AW188" s="171">
        <f t="shared" si="84"/>
        <v>1664248.343592355</v>
      </c>
      <c r="AX188" s="136">
        <f t="shared" si="84"/>
        <v>0</v>
      </c>
      <c r="AY188" s="171">
        <f t="shared" si="84"/>
        <v>0</v>
      </c>
      <c r="BA188" s="145">
        <v>2026</v>
      </c>
      <c r="BB188" s="171">
        <f>IF($D$14&lt;&gt;"Yes",0,IF($BA188&lt;$E$14,0,IF($BA188&gt;$J$14,0,VLOOKUP($H$14,Variable!$B$21:$AE$64,'Scenario 7'!$BA188-2015,FALSE))))</f>
        <v>0</v>
      </c>
      <c r="BC188" s="171">
        <f>IF($D$15&lt;&gt;"Yes",0,IF($BA188&lt;$E$15,0,IF($BA188&gt;$J$15,0,VLOOKUP($H$15,Variable!$B$21:$AE$64,'Scenario 7'!$BA188-2015,FALSE))))</f>
        <v>0</v>
      </c>
      <c r="BD188" s="171">
        <f>IF($D$16&lt;&gt;"Yes",0,IF($BA188&lt;$E$16,0,IF($BA188&gt;$J$16,0,VLOOKUP($H$16,Variable!$B$21:$AE$64,'Scenario 7'!$BA188-2015,FALSE))))</f>
        <v>0</v>
      </c>
      <c r="BE188" s="171">
        <f>IF($D$17&lt;&gt;"Yes",0,IF($BA188&lt;$E$17,0,IF($BA188&gt;$J$17,0,VLOOKUP($H$17,Variable!$B$21:$AE$64,'Scenario 7'!$BA188-2015,FALSE))))</f>
        <v>0</v>
      </c>
      <c r="BF188" s="171">
        <f>IF($D$18&lt;&gt;"Yes",0,IF($BA188&lt;$E$18,0,IF($BA188&gt;$J$18,0,VLOOKUP($H$18,Variable!$B$21:$AE$64,'Scenario 7'!$BA188-2015,FALSE))))</f>
        <v>0</v>
      </c>
      <c r="BG188" s="171">
        <f>IF($D$19&lt;&gt;"Yes",0,IF($BA188&lt;$E$19,0,IF($BA188&gt;$J$19,0,VLOOKUP($H$19,Variable!$B$21:$AE$64,'Scenario 7'!$BA188-2015,FALSE))))</f>
        <v>0</v>
      </c>
    </row>
    <row r="189" spans="1:59">
      <c r="A189" s="162"/>
      <c r="B189" s="162"/>
      <c r="C189" s="162"/>
      <c r="D189" s="162"/>
      <c r="E189" s="162"/>
      <c r="F189" s="162"/>
      <c r="G189" s="162"/>
      <c r="H189" s="175">
        <v>2027</v>
      </c>
      <c r="I189" s="171">
        <f t="shared" si="85"/>
        <v>0</v>
      </c>
      <c r="J189" s="171">
        <f t="shared" si="70"/>
        <v>1697533.3104642024</v>
      </c>
      <c r="K189" s="171">
        <f t="shared" si="70"/>
        <v>0</v>
      </c>
      <c r="L189" s="171">
        <f t="shared" si="70"/>
        <v>0</v>
      </c>
      <c r="M189" s="171">
        <f t="shared" si="70"/>
        <v>0</v>
      </c>
      <c r="N189" s="171">
        <f t="shared" si="70"/>
        <v>0</v>
      </c>
      <c r="O189" s="162"/>
      <c r="P189" s="162"/>
      <c r="Q189" s="162"/>
      <c r="R189" s="162"/>
      <c r="S189" s="175">
        <v>2027</v>
      </c>
      <c r="T189" s="133">
        <f>HLOOKUP($S189,Variable!$B$15:$AE$16,2,FALSE)</f>
        <v>0.43527030857410615</v>
      </c>
      <c r="U189" s="190">
        <f t="shared" si="71"/>
        <v>0</v>
      </c>
      <c r="V189" s="190">
        <f t="shared" si="72"/>
        <v>0</v>
      </c>
      <c r="W189" s="190">
        <f t="shared" si="73"/>
        <v>0</v>
      </c>
      <c r="X189" s="190">
        <f t="shared" si="74"/>
        <v>0</v>
      </c>
      <c r="Y189" s="190">
        <f t="shared" si="75"/>
        <v>0</v>
      </c>
      <c r="Z189" s="190">
        <f t="shared" si="76"/>
        <v>0</v>
      </c>
      <c r="AB189" s="175">
        <v>2027</v>
      </c>
      <c r="AC189" s="171">
        <f t="shared" si="86"/>
        <v>0</v>
      </c>
      <c r="AD189" s="171">
        <f t="shared" si="77"/>
        <v>0</v>
      </c>
      <c r="AE189" s="171">
        <f t="shared" si="77"/>
        <v>0</v>
      </c>
      <c r="AF189" s="171">
        <f t="shared" si="77"/>
        <v>0</v>
      </c>
      <c r="AG189" s="136">
        <f t="shared" si="77"/>
        <v>0</v>
      </c>
      <c r="AH189" s="171">
        <f t="shared" si="77"/>
        <v>0</v>
      </c>
      <c r="AJ189" s="175">
        <v>2027</v>
      </c>
      <c r="AK189" s="133">
        <f>HLOOKUP($S189,Variable!$B$15:$AE$16,2,FALSE)</f>
        <v>0.43527030857410615</v>
      </c>
      <c r="AL189" s="190">
        <f t="shared" si="78"/>
        <v>0</v>
      </c>
      <c r="AM189" s="190">
        <f t="shared" si="79"/>
        <v>3899952</v>
      </c>
      <c r="AN189" s="190">
        <f t="shared" si="80"/>
        <v>0</v>
      </c>
      <c r="AO189" s="190">
        <f t="shared" si="81"/>
        <v>0</v>
      </c>
      <c r="AP189" s="190">
        <f t="shared" si="82"/>
        <v>0</v>
      </c>
      <c r="AQ189" s="190">
        <f t="shared" si="83"/>
        <v>0</v>
      </c>
      <c r="AS189" s="175">
        <v>2027</v>
      </c>
      <c r="AT189" s="171">
        <f t="shared" si="87"/>
        <v>0</v>
      </c>
      <c r="AU189" s="171">
        <f t="shared" si="84"/>
        <v>1697533.3104642024</v>
      </c>
      <c r="AV189" s="171">
        <f t="shared" si="84"/>
        <v>0</v>
      </c>
      <c r="AW189" s="171">
        <f t="shared" si="84"/>
        <v>0</v>
      </c>
      <c r="AX189" s="136">
        <f t="shared" si="84"/>
        <v>0</v>
      </c>
      <c r="AY189" s="171">
        <f t="shared" si="84"/>
        <v>0</v>
      </c>
      <c r="BA189" s="145">
        <v>2027</v>
      </c>
      <c r="BB189" s="171">
        <f>IF($D$14&lt;&gt;"Yes",0,IF($BA189&lt;$E$14,0,IF($BA189&gt;$J$14,0,VLOOKUP($H$14,Variable!$B$21:$AE$64,'Scenario 7'!$BA189-2015,FALSE))))</f>
        <v>0</v>
      </c>
      <c r="BC189" s="171">
        <f>IF($D$15&lt;&gt;"Yes",0,IF($BA189&lt;$E$15,0,IF($BA189&gt;$J$15,0,VLOOKUP($H$15,Variable!$B$21:$AE$64,'Scenario 7'!$BA189-2015,FALSE))))</f>
        <v>0</v>
      </c>
      <c r="BD189" s="171">
        <f>IF($D$16&lt;&gt;"Yes",0,IF($BA189&lt;$E$16,0,IF($BA189&gt;$J$16,0,VLOOKUP($H$16,Variable!$B$21:$AE$64,'Scenario 7'!$BA189-2015,FALSE))))</f>
        <v>0</v>
      </c>
      <c r="BE189" s="171">
        <f>IF($D$17&lt;&gt;"Yes",0,IF($BA189&lt;$E$17,0,IF($BA189&gt;$J$17,0,VLOOKUP($H$17,Variable!$B$21:$AE$64,'Scenario 7'!$BA189-2015,FALSE))))</f>
        <v>0</v>
      </c>
      <c r="BF189" s="171">
        <f>IF($D$18&lt;&gt;"Yes",0,IF($BA189&lt;$E$18,0,IF($BA189&gt;$J$18,0,VLOOKUP($H$18,Variable!$B$21:$AE$64,'Scenario 7'!$BA189-2015,FALSE))))</f>
        <v>0</v>
      </c>
      <c r="BG189" s="171">
        <f>IF($D$19&lt;&gt;"Yes",0,IF($BA189&lt;$E$19,0,IF($BA189&gt;$J$19,0,VLOOKUP($H$19,Variable!$B$21:$AE$64,'Scenario 7'!$BA189-2015,FALSE))))</f>
        <v>0</v>
      </c>
    </row>
    <row r="190" spans="1:59">
      <c r="A190" s="162"/>
      <c r="B190" s="162"/>
      <c r="C190" s="162"/>
      <c r="D190" s="162"/>
      <c r="E190" s="162"/>
      <c r="F190" s="162"/>
      <c r="G190" s="162"/>
      <c r="H190" s="175">
        <v>2028</v>
      </c>
      <c r="I190" s="171">
        <f t="shared" si="85"/>
        <v>0</v>
      </c>
      <c r="J190" s="171">
        <f t="shared" si="70"/>
        <v>1731483.9766734862</v>
      </c>
      <c r="K190" s="171">
        <f t="shared" si="70"/>
        <v>0</v>
      </c>
      <c r="L190" s="171">
        <f t="shared" si="70"/>
        <v>0</v>
      </c>
      <c r="M190" s="171">
        <f t="shared" si="70"/>
        <v>0</v>
      </c>
      <c r="N190" s="171">
        <f t="shared" si="70"/>
        <v>0</v>
      </c>
      <c r="O190" s="162"/>
      <c r="P190" s="162"/>
      <c r="Q190" s="162"/>
      <c r="R190" s="162"/>
      <c r="S190" s="175">
        <v>2028</v>
      </c>
      <c r="T190" s="133">
        <f>HLOOKUP($S190,Variable!$B$15:$AE$16,2,FALSE)</f>
        <v>0.44397571474558822</v>
      </c>
      <c r="U190" s="190">
        <f t="shared" si="71"/>
        <v>0</v>
      </c>
      <c r="V190" s="190">
        <f t="shared" si="72"/>
        <v>0</v>
      </c>
      <c r="W190" s="190">
        <f t="shared" si="73"/>
        <v>0</v>
      </c>
      <c r="X190" s="190">
        <f t="shared" si="74"/>
        <v>0</v>
      </c>
      <c r="Y190" s="190">
        <f t="shared" si="75"/>
        <v>0</v>
      </c>
      <c r="Z190" s="190">
        <f t="shared" si="76"/>
        <v>0</v>
      </c>
      <c r="AB190" s="175">
        <v>2028</v>
      </c>
      <c r="AC190" s="171">
        <f t="shared" si="86"/>
        <v>0</v>
      </c>
      <c r="AD190" s="171">
        <f t="shared" si="77"/>
        <v>0</v>
      </c>
      <c r="AE190" s="171">
        <f t="shared" si="77"/>
        <v>0</v>
      </c>
      <c r="AF190" s="171">
        <f t="shared" si="77"/>
        <v>0</v>
      </c>
      <c r="AG190" s="136">
        <f t="shared" si="77"/>
        <v>0</v>
      </c>
      <c r="AH190" s="171">
        <f t="shared" si="77"/>
        <v>0</v>
      </c>
      <c r="AJ190" s="175">
        <v>2028</v>
      </c>
      <c r="AK190" s="133">
        <f>HLOOKUP($S190,Variable!$B$15:$AE$16,2,FALSE)</f>
        <v>0.44397571474558822</v>
      </c>
      <c r="AL190" s="190">
        <f t="shared" si="78"/>
        <v>0</v>
      </c>
      <c r="AM190" s="190">
        <f t="shared" si="79"/>
        <v>3899952</v>
      </c>
      <c r="AN190" s="190">
        <f t="shared" si="80"/>
        <v>0</v>
      </c>
      <c r="AO190" s="190">
        <f t="shared" si="81"/>
        <v>0</v>
      </c>
      <c r="AP190" s="190">
        <f t="shared" si="82"/>
        <v>0</v>
      </c>
      <c r="AQ190" s="190">
        <f t="shared" si="83"/>
        <v>0</v>
      </c>
      <c r="AS190" s="175">
        <v>2028</v>
      </c>
      <c r="AT190" s="171">
        <f t="shared" si="87"/>
        <v>0</v>
      </c>
      <c r="AU190" s="171">
        <f t="shared" si="84"/>
        <v>1731483.9766734862</v>
      </c>
      <c r="AV190" s="171">
        <f t="shared" si="84"/>
        <v>0</v>
      </c>
      <c r="AW190" s="171">
        <f t="shared" si="84"/>
        <v>0</v>
      </c>
      <c r="AX190" s="136">
        <f t="shared" si="84"/>
        <v>0</v>
      </c>
      <c r="AY190" s="171">
        <f t="shared" si="84"/>
        <v>0</v>
      </c>
      <c r="BA190" s="145">
        <v>2028</v>
      </c>
      <c r="BB190" s="171">
        <f>IF($D$14&lt;&gt;"Yes",0,IF($BA190&lt;$E$14,0,IF($BA190&gt;$J$14,0,VLOOKUP($H$14,Variable!$B$21:$AE$64,'Scenario 7'!$BA190-2015,FALSE))))</f>
        <v>0</v>
      </c>
      <c r="BC190" s="171">
        <f>IF($D$15&lt;&gt;"Yes",0,IF($BA190&lt;$E$15,0,IF($BA190&gt;$J$15,0,VLOOKUP($H$15,Variable!$B$21:$AE$64,'Scenario 7'!$BA190-2015,FALSE))))</f>
        <v>0</v>
      </c>
      <c r="BD190" s="171">
        <f>IF($D$16&lt;&gt;"Yes",0,IF($BA190&lt;$E$16,0,IF($BA190&gt;$J$16,0,VLOOKUP($H$16,Variable!$B$21:$AE$64,'Scenario 7'!$BA190-2015,FALSE))))</f>
        <v>0</v>
      </c>
      <c r="BE190" s="171">
        <f>IF($D$17&lt;&gt;"Yes",0,IF($BA190&lt;$E$17,0,IF($BA190&gt;$J$17,0,VLOOKUP($H$17,Variable!$B$21:$AE$64,'Scenario 7'!$BA190-2015,FALSE))))</f>
        <v>0</v>
      </c>
      <c r="BF190" s="171">
        <f>IF($D$18&lt;&gt;"Yes",0,IF($BA190&lt;$E$18,0,IF($BA190&gt;$J$18,0,VLOOKUP($H$18,Variable!$B$21:$AE$64,'Scenario 7'!$BA190-2015,FALSE))))</f>
        <v>0</v>
      </c>
      <c r="BG190" s="171">
        <f>IF($D$19&lt;&gt;"Yes",0,IF($BA190&lt;$E$19,0,IF($BA190&gt;$J$19,0,VLOOKUP($H$19,Variable!$B$21:$AE$64,'Scenario 7'!$BA190-2015,FALSE))))</f>
        <v>0</v>
      </c>
    </row>
    <row r="191" spans="1:59">
      <c r="A191" s="162"/>
      <c r="B191" s="162"/>
      <c r="C191" s="162"/>
      <c r="D191" s="162"/>
      <c r="E191" s="162"/>
      <c r="F191" s="162"/>
      <c r="G191" s="162"/>
      <c r="H191" s="175">
        <v>2029</v>
      </c>
      <c r="I191" s="171">
        <f t="shared" si="85"/>
        <v>0</v>
      </c>
      <c r="J191" s="171">
        <f t="shared" si="70"/>
        <v>0</v>
      </c>
      <c r="K191" s="171">
        <f t="shared" si="70"/>
        <v>0</v>
      </c>
      <c r="L191" s="171">
        <f t="shared" si="70"/>
        <v>0</v>
      </c>
      <c r="M191" s="171">
        <f t="shared" si="70"/>
        <v>0</v>
      </c>
      <c r="N191" s="171">
        <f t="shared" si="70"/>
        <v>0</v>
      </c>
      <c r="O191" s="162"/>
      <c r="P191" s="162"/>
      <c r="Q191" s="162"/>
      <c r="R191" s="162"/>
      <c r="S191" s="175">
        <v>2029</v>
      </c>
      <c r="T191" s="133">
        <f>HLOOKUP($S191,Variable!$B$15:$AE$16,2,FALSE)</f>
        <v>0.45285522904049991</v>
      </c>
      <c r="U191" s="190">
        <f t="shared" si="71"/>
        <v>0</v>
      </c>
      <c r="V191" s="190">
        <f t="shared" si="72"/>
        <v>0</v>
      </c>
      <c r="W191" s="190">
        <f t="shared" si="73"/>
        <v>0</v>
      </c>
      <c r="X191" s="190">
        <f t="shared" si="74"/>
        <v>0</v>
      </c>
      <c r="Y191" s="190">
        <f t="shared" si="75"/>
        <v>0</v>
      </c>
      <c r="Z191" s="190">
        <f t="shared" si="76"/>
        <v>0</v>
      </c>
      <c r="AB191" s="175">
        <v>2029</v>
      </c>
      <c r="AC191" s="171">
        <f t="shared" si="86"/>
        <v>0</v>
      </c>
      <c r="AD191" s="171">
        <f t="shared" si="77"/>
        <v>0</v>
      </c>
      <c r="AE191" s="171">
        <f t="shared" si="77"/>
        <v>0</v>
      </c>
      <c r="AF191" s="171">
        <f t="shared" si="77"/>
        <v>0</v>
      </c>
      <c r="AG191" s="136">
        <f t="shared" si="77"/>
        <v>0</v>
      </c>
      <c r="AH191" s="171">
        <f t="shared" si="77"/>
        <v>0</v>
      </c>
      <c r="AJ191" s="175">
        <v>2029</v>
      </c>
      <c r="AK191" s="133">
        <f>HLOOKUP($S191,Variable!$B$15:$AE$16,2,FALSE)</f>
        <v>0.45285522904049991</v>
      </c>
      <c r="AL191" s="190">
        <f t="shared" si="78"/>
        <v>0</v>
      </c>
      <c r="AM191" s="190">
        <f t="shared" si="79"/>
        <v>0</v>
      </c>
      <c r="AN191" s="190">
        <f t="shared" si="80"/>
        <v>0</v>
      </c>
      <c r="AO191" s="190">
        <f t="shared" si="81"/>
        <v>0</v>
      </c>
      <c r="AP191" s="190">
        <f t="shared" si="82"/>
        <v>0</v>
      </c>
      <c r="AQ191" s="190">
        <f t="shared" si="83"/>
        <v>0</v>
      </c>
      <c r="AS191" s="175">
        <v>2029</v>
      </c>
      <c r="AT191" s="171">
        <f t="shared" si="87"/>
        <v>0</v>
      </c>
      <c r="AU191" s="171">
        <f t="shared" si="84"/>
        <v>0</v>
      </c>
      <c r="AV191" s="171">
        <f t="shared" si="84"/>
        <v>0</v>
      </c>
      <c r="AW191" s="171">
        <f t="shared" si="84"/>
        <v>0</v>
      </c>
      <c r="AX191" s="136">
        <f t="shared" si="84"/>
        <v>0</v>
      </c>
      <c r="AY191" s="171">
        <f t="shared" si="84"/>
        <v>0</v>
      </c>
      <c r="BA191" s="145">
        <v>2029</v>
      </c>
      <c r="BB191" s="171">
        <f>IF($D$14&lt;&gt;"Yes",0,IF($BA191&lt;$E$14,0,IF($BA191&gt;$J$14,0,VLOOKUP($H$14,Variable!$B$21:$AE$64,'Scenario 7'!$BA191-2015,FALSE))))</f>
        <v>0</v>
      </c>
      <c r="BC191" s="171">
        <f>IF($D$15&lt;&gt;"Yes",0,IF($BA191&lt;$E$15,0,IF($BA191&gt;$J$15,0,VLOOKUP($H$15,Variable!$B$21:$AE$64,'Scenario 7'!$BA191-2015,FALSE))))</f>
        <v>0</v>
      </c>
      <c r="BD191" s="171">
        <f>IF($D$16&lt;&gt;"Yes",0,IF($BA191&lt;$E$16,0,IF($BA191&gt;$J$16,0,VLOOKUP($H$16,Variable!$B$21:$AE$64,'Scenario 7'!$BA191-2015,FALSE))))</f>
        <v>0</v>
      </c>
      <c r="BE191" s="171">
        <f>IF($D$17&lt;&gt;"Yes",0,IF($BA191&lt;$E$17,0,IF($BA191&gt;$J$17,0,VLOOKUP($H$17,Variable!$B$21:$AE$64,'Scenario 7'!$BA191-2015,FALSE))))</f>
        <v>0</v>
      </c>
      <c r="BF191" s="171">
        <f>IF($D$18&lt;&gt;"Yes",0,IF($BA191&lt;$E$18,0,IF($BA191&gt;$J$18,0,VLOOKUP($H$18,Variable!$B$21:$AE$64,'Scenario 7'!$BA191-2015,FALSE))))</f>
        <v>0</v>
      </c>
      <c r="BG191" s="171">
        <f>IF($D$19&lt;&gt;"Yes",0,IF($BA191&lt;$E$19,0,IF($BA191&gt;$J$19,0,VLOOKUP($H$19,Variable!$B$21:$AE$64,'Scenario 7'!$BA191-2015,FALSE))))</f>
        <v>0</v>
      </c>
    </row>
    <row r="192" spans="1:59">
      <c r="A192" s="162"/>
      <c r="B192" s="162"/>
      <c r="C192" s="162"/>
      <c r="D192" s="162"/>
      <c r="E192" s="162"/>
      <c r="F192" s="162"/>
      <c r="G192" s="162"/>
      <c r="H192" s="175">
        <v>2030</v>
      </c>
      <c r="I192" s="171">
        <f t="shared" si="85"/>
        <v>0</v>
      </c>
      <c r="J192" s="171">
        <f t="shared" si="70"/>
        <v>0</v>
      </c>
      <c r="K192" s="171">
        <f t="shared" si="70"/>
        <v>0</v>
      </c>
      <c r="L192" s="171">
        <f t="shared" si="70"/>
        <v>0</v>
      </c>
      <c r="M192" s="171">
        <f t="shared" si="70"/>
        <v>0</v>
      </c>
      <c r="N192" s="171">
        <f t="shared" si="70"/>
        <v>0</v>
      </c>
      <c r="O192" s="162"/>
      <c r="P192" s="162"/>
      <c r="Q192" s="162"/>
      <c r="R192" s="162"/>
      <c r="S192" s="175">
        <v>2030</v>
      </c>
      <c r="T192" s="133">
        <f>HLOOKUP($S192,Variable!$B$15:$AE$16,2,FALSE)</f>
        <v>0.46191233362130996</v>
      </c>
      <c r="U192" s="190">
        <f t="shared" si="71"/>
        <v>0</v>
      </c>
      <c r="V192" s="190">
        <f t="shared" si="72"/>
        <v>0</v>
      </c>
      <c r="W192" s="190">
        <f t="shared" si="73"/>
        <v>0</v>
      </c>
      <c r="X192" s="190">
        <f t="shared" si="74"/>
        <v>0</v>
      </c>
      <c r="Y192" s="190">
        <f t="shared" si="75"/>
        <v>0</v>
      </c>
      <c r="Z192" s="190">
        <f t="shared" si="76"/>
        <v>0</v>
      </c>
      <c r="AB192" s="175">
        <v>2030</v>
      </c>
      <c r="AC192" s="171">
        <f t="shared" si="86"/>
        <v>0</v>
      </c>
      <c r="AD192" s="171">
        <f t="shared" si="77"/>
        <v>0</v>
      </c>
      <c r="AE192" s="171">
        <f t="shared" si="77"/>
        <v>0</v>
      </c>
      <c r="AF192" s="171">
        <f t="shared" si="77"/>
        <v>0</v>
      </c>
      <c r="AG192" s="136">
        <f t="shared" si="77"/>
        <v>0</v>
      </c>
      <c r="AH192" s="171">
        <f t="shared" si="77"/>
        <v>0</v>
      </c>
      <c r="AJ192" s="175">
        <v>2030</v>
      </c>
      <c r="AK192" s="133">
        <f>HLOOKUP($S192,Variable!$B$15:$AE$16,2,FALSE)</f>
        <v>0.46191233362130996</v>
      </c>
      <c r="AL192" s="190">
        <f t="shared" si="78"/>
        <v>0</v>
      </c>
      <c r="AM192" s="190">
        <f t="shared" si="79"/>
        <v>0</v>
      </c>
      <c r="AN192" s="190">
        <f t="shared" si="80"/>
        <v>0</v>
      </c>
      <c r="AO192" s="190">
        <f t="shared" si="81"/>
        <v>0</v>
      </c>
      <c r="AP192" s="190">
        <f t="shared" si="82"/>
        <v>0</v>
      </c>
      <c r="AQ192" s="190">
        <f t="shared" si="83"/>
        <v>0</v>
      </c>
      <c r="AS192" s="175">
        <v>2030</v>
      </c>
      <c r="AT192" s="171">
        <f t="shared" si="87"/>
        <v>0</v>
      </c>
      <c r="AU192" s="171">
        <f t="shared" si="84"/>
        <v>0</v>
      </c>
      <c r="AV192" s="171">
        <f t="shared" si="84"/>
        <v>0</v>
      </c>
      <c r="AW192" s="171">
        <f t="shared" si="84"/>
        <v>0</v>
      </c>
      <c r="AX192" s="136">
        <f t="shared" si="84"/>
        <v>0</v>
      </c>
      <c r="AY192" s="171">
        <f t="shared" si="84"/>
        <v>0</v>
      </c>
      <c r="BA192" s="145">
        <v>2030</v>
      </c>
      <c r="BB192" s="171">
        <f>IF($D$14&lt;&gt;"Yes",0,IF($BA192&lt;$E$14,0,IF($BA192&gt;$J$14,0,VLOOKUP($H$14,Variable!$B$21:$AE$64,'Scenario 7'!$BA192-2015,FALSE))))</f>
        <v>0</v>
      </c>
      <c r="BC192" s="171">
        <f>IF($D$15&lt;&gt;"Yes",0,IF($BA192&lt;$E$15,0,IF($BA192&gt;$J$15,0,VLOOKUP($H$15,Variable!$B$21:$AE$64,'Scenario 7'!$BA192-2015,FALSE))))</f>
        <v>0</v>
      </c>
      <c r="BD192" s="171">
        <f>IF($D$16&lt;&gt;"Yes",0,IF($BA192&lt;$E$16,0,IF($BA192&gt;$J$16,0,VLOOKUP($H$16,Variable!$B$21:$AE$64,'Scenario 7'!$BA192-2015,FALSE))))</f>
        <v>0</v>
      </c>
      <c r="BE192" s="171">
        <f>IF($D$17&lt;&gt;"Yes",0,IF($BA192&lt;$E$17,0,IF($BA192&gt;$J$17,0,VLOOKUP($H$17,Variable!$B$21:$AE$64,'Scenario 7'!$BA192-2015,FALSE))))</f>
        <v>0</v>
      </c>
      <c r="BF192" s="171">
        <f>IF($D$18&lt;&gt;"Yes",0,IF($BA192&lt;$E$18,0,IF($BA192&gt;$J$18,0,VLOOKUP($H$18,Variable!$B$21:$AE$64,'Scenario 7'!$BA192-2015,FALSE))))</f>
        <v>0</v>
      </c>
      <c r="BG192" s="171">
        <f>IF($D$19&lt;&gt;"Yes",0,IF($BA192&lt;$E$19,0,IF($BA192&gt;$J$19,0,VLOOKUP($H$19,Variable!$B$21:$AE$64,'Scenario 7'!$BA192-2015,FALSE))))</f>
        <v>0</v>
      </c>
    </row>
    <row r="193" spans="1:59">
      <c r="A193" s="162"/>
      <c r="B193" s="162"/>
      <c r="C193" s="162"/>
      <c r="D193" s="162"/>
      <c r="E193" s="162"/>
      <c r="F193" s="162"/>
      <c r="G193" s="162"/>
      <c r="H193" s="175">
        <v>2031</v>
      </c>
      <c r="I193" s="171">
        <f t="shared" si="85"/>
        <v>0</v>
      </c>
      <c r="J193" s="171">
        <f t="shared" si="70"/>
        <v>0</v>
      </c>
      <c r="K193" s="171">
        <f t="shared" si="70"/>
        <v>0</v>
      </c>
      <c r="L193" s="171">
        <f t="shared" si="70"/>
        <v>0</v>
      </c>
      <c r="M193" s="171">
        <f t="shared" si="70"/>
        <v>0</v>
      </c>
      <c r="N193" s="171">
        <f t="shared" si="70"/>
        <v>0</v>
      </c>
      <c r="O193" s="162"/>
      <c r="P193" s="162"/>
      <c r="Q193" s="162"/>
      <c r="R193" s="162"/>
      <c r="S193" s="175">
        <v>2031</v>
      </c>
      <c r="T193" s="133">
        <f>HLOOKUP($S193,Variable!$B$15:$AE$16,2,FALSE)</f>
        <v>0.47115058029373613</v>
      </c>
      <c r="U193" s="190">
        <f t="shared" si="71"/>
        <v>0</v>
      </c>
      <c r="V193" s="190">
        <f t="shared" si="72"/>
        <v>0</v>
      </c>
      <c r="W193" s="190">
        <f t="shared" si="73"/>
        <v>0</v>
      </c>
      <c r="X193" s="190">
        <f t="shared" si="74"/>
        <v>0</v>
      </c>
      <c r="Y193" s="190">
        <f t="shared" si="75"/>
        <v>0</v>
      </c>
      <c r="Z193" s="190">
        <f t="shared" si="76"/>
        <v>0</v>
      </c>
      <c r="AB193" s="175">
        <v>2031</v>
      </c>
      <c r="AC193" s="171">
        <f t="shared" si="86"/>
        <v>0</v>
      </c>
      <c r="AD193" s="171">
        <f t="shared" si="77"/>
        <v>0</v>
      </c>
      <c r="AE193" s="171">
        <f t="shared" si="77"/>
        <v>0</v>
      </c>
      <c r="AF193" s="171">
        <f t="shared" si="77"/>
        <v>0</v>
      </c>
      <c r="AG193" s="136">
        <f t="shared" si="77"/>
        <v>0</v>
      </c>
      <c r="AH193" s="171">
        <f t="shared" si="77"/>
        <v>0</v>
      </c>
      <c r="AJ193" s="175">
        <v>2031</v>
      </c>
      <c r="AK193" s="133">
        <f>HLOOKUP($S193,Variable!$B$15:$AE$16,2,FALSE)</f>
        <v>0.47115058029373613</v>
      </c>
      <c r="AL193" s="190">
        <f t="shared" si="78"/>
        <v>0</v>
      </c>
      <c r="AM193" s="190">
        <f t="shared" si="79"/>
        <v>0</v>
      </c>
      <c r="AN193" s="190">
        <f t="shared" si="80"/>
        <v>0</v>
      </c>
      <c r="AO193" s="190">
        <f t="shared" si="81"/>
        <v>0</v>
      </c>
      <c r="AP193" s="190">
        <f t="shared" si="82"/>
        <v>0</v>
      </c>
      <c r="AQ193" s="190">
        <f t="shared" si="83"/>
        <v>0</v>
      </c>
      <c r="AS193" s="175">
        <v>2031</v>
      </c>
      <c r="AT193" s="171">
        <f t="shared" si="87"/>
        <v>0</v>
      </c>
      <c r="AU193" s="171">
        <f t="shared" si="84"/>
        <v>0</v>
      </c>
      <c r="AV193" s="171">
        <f t="shared" si="84"/>
        <v>0</v>
      </c>
      <c r="AW193" s="171">
        <f t="shared" si="84"/>
        <v>0</v>
      </c>
      <c r="AX193" s="136">
        <f t="shared" si="84"/>
        <v>0</v>
      </c>
      <c r="AY193" s="171">
        <f t="shared" si="84"/>
        <v>0</v>
      </c>
      <c r="BA193" s="145">
        <v>2031</v>
      </c>
      <c r="BB193" s="171">
        <f>IF($D$14&lt;&gt;"Yes",0,IF($BA193&lt;$E$14,0,IF($BA193&gt;$J$14,0,VLOOKUP($H$14,Variable!$B$21:$AE$64,'Scenario 7'!$BA193-2015,FALSE))))</f>
        <v>0</v>
      </c>
      <c r="BC193" s="171">
        <f>IF($D$15&lt;&gt;"Yes",0,IF($BA193&lt;$E$15,0,IF($BA193&gt;$J$15,0,VLOOKUP($H$15,Variable!$B$21:$AE$64,'Scenario 7'!$BA193-2015,FALSE))))</f>
        <v>0</v>
      </c>
      <c r="BD193" s="171">
        <f>IF($D$16&lt;&gt;"Yes",0,IF($BA193&lt;$E$16,0,IF($BA193&gt;$J$16,0,VLOOKUP($H$16,Variable!$B$21:$AE$64,'Scenario 7'!$BA193-2015,FALSE))))</f>
        <v>0</v>
      </c>
      <c r="BE193" s="171">
        <f>IF($D$17&lt;&gt;"Yes",0,IF($BA193&lt;$E$17,0,IF($BA193&gt;$J$17,0,VLOOKUP($H$17,Variable!$B$21:$AE$64,'Scenario 7'!$BA193-2015,FALSE))))</f>
        <v>0</v>
      </c>
      <c r="BF193" s="171">
        <f>IF($D$18&lt;&gt;"Yes",0,IF($BA193&lt;$E$18,0,IF($BA193&gt;$J$18,0,VLOOKUP($H$18,Variable!$B$21:$AE$64,'Scenario 7'!$BA193-2015,FALSE))))</f>
        <v>0</v>
      </c>
      <c r="BG193" s="171">
        <f>IF($D$19&lt;&gt;"Yes",0,IF($BA193&lt;$E$19,0,IF($BA193&gt;$J$19,0,VLOOKUP($H$19,Variable!$B$21:$AE$64,'Scenario 7'!$BA193-2015,FALSE))))</f>
        <v>0</v>
      </c>
    </row>
    <row r="194" spans="1:59">
      <c r="A194" s="162"/>
      <c r="B194" s="162"/>
      <c r="C194" s="162"/>
      <c r="D194" s="162"/>
      <c r="E194" s="162"/>
      <c r="F194" s="162"/>
      <c r="G194" s="162"/>
      <c r="H194" s="175">
        <v>2032</v>
      </c>
      <c r="I194" s="171">
        <f t="shared" si="85"/>
        <v>0</v>
      </c>
      <c r="J194" s="171">
        <f t="shared" si="70"/>
        <v>0</v>
      </c>
      <c r="K194" s="171">
        <f t="shared" si="70"/>
        <v>0</v>
      </c>
      <c r="L194" s="171">
        <f t="shared" si="70"/>
        <v>0</v>
      </c>
      <c r="M194" s="171">
        <f t="shared" si="70"/>
        <v>0</v>
      </c>
      <c r="N194" s="171">
        <f t="shared" si="70"/>
        <v>0</v>
      </c>
      <c r="O194" s="162"/>
      <c r="P194" s="162"/>
      <c r="Q194" s="162"/>
      <c r="R194" s="162"/>
      <c r="S194" s="175">
        <v>2032</v>
      </c>
      <c r="T194" s="133">
        <f>HLOOKUP($S194,Variable!$B$15:$AE$16,2,FALSE)</f>
        <v>0.48057359189961085</v>
      </c>
      <c r="U194" s="190">
        <f t="shared" si="71"/>
        <v>0</v>
      </c>
      <c r="V194" s="190">
        <f t="shared" si="72"/>
        <v>0</v>
      </c>
      <c r="W194" s="190">
        <f t="shared" si="73"/>
        <v>0</v>
      </c>
      <c r="X194" s="190">
        <f t="shared" si="74"/>
        <v>0</v>
      </c>
      <c r="Y194" s="190">
        <f t="shared" si="75"/>
        <v>0</v>
      </c>
      <c r="Z194" s="190">
        <f t="shared" si="76"/>
        <v>0</v>
      </c>
      <c r="AB194" s="175">
        <v>2032</v>
      </c>
      <c r="AC194" s="171">
        <f t="shared" si="86"/>
        <v>0</v>
      </c>
      <c r="AD194" s="171">
        <f t="shared" si="77"/>
        <v>0</v>
      </c>
      <c r="AE194" s="171">
        <f t="shared" si="77"/>
        <v>0</v>
      </c>
      <c r="AF194" s="171">
        <f t="shared" si="77"/>
        <v>0</v>
      </c>
      <c r="AG194" s="136">
        <f t="shared" si="77"/>
        <v>0</v>
      </c>
      <c r="AH194" s="171">
        <f t="shared" si="77"/>
        <v>0</v>
      </c>
      <c r="AJ194" s="175">
        <v>2032</v>
      </c>
      <c r="AK194" s="133">
        <f>HLOOKUP($S194,Variable!$B$15:$AE$16,2,FALSE)</f>
        <v>0.48057359189961085</v>
      </c>
      <c r="AL194" s="190">
        <f t="shared" si="78"/>
        <v>0</v>
      </c>
      <c r="AM194" s="190">
        <f t="shared" si="79"/>
        <v>0</v>
      </c>
      <c r="AN194" s="190">
        <f t="shared" si="80"/>
        <v>0</v>
      </c>
      <c r="AO194" s="190">
        <f t="shared" si="81"/>
        <v>0</v>
      </c>
      <c r="AP194" s="190">
        <f t="shared" si="82"/>
        <v>0</v>
      </c>
      <c r="AQ194" s="190">
        <f t="shared" si="83"/>
        <v>0</v>
      </c>
      <c r="AS194" s="175">
        <v>2032</v>
      </c>
      <c r="AT194" s="171">
        <f t="shared" si="87"/>
        <v>0</v>
      </c>
      <c r="AU194" s="171">
        <f t="shared" si="84"/>
        <v>0</v>
      </c>
      <c r="AV194" s="171">
        <f t="shared" si="84"/>
        <v>0</v>
      </c>
      <c r="AW194" s="171">
        <f t="shared" si="84"/>
        <v>0</v>
      </c>
      <c r="AX194" s="136">
        <f t="shared" si="84"/>
        <v>0</v>
      </c>
      <c r="AY194" s="171">
        <f t="shared" si="84"/>
        <v>0</v>
      </c>
      <c r="BA194" s="145">
        <v>2032</v>
      </c>
      <c r="BB194" s="171">
        <f>IF($D$14&lt;&gt;"Yes",0,IF($BA194&lt;$E$14,0,IF($BA194&gt;$J$14,0,VLOOKUP($H$14,Variable!$B$21:$AE$64,'Scenario 7'!$BA194-2015,FALSE))))</f>
        <v>0</v>
      </c>
      <c r="BC194" s="171">
        <f>IF($D$15&lt;&gt;"Yes",0,IF($BA194&lt;$E$15,0,IF($BA194&gt;$J$15,0,VLOOKUP($H$15,Variable!$B$21:$AE$64,'Scenario 7'!$BA194-2015,FALSE))))</f>
        <v>0</v>
      </c>
      <c r="BD194" s="171">
        <f>IF($D$16&lt;&gt;"Yes",0,IF($BA194&lt;$E$16,0,IF($BA194&gt;$J$16,0,VLOOKUP($H$16,Variable!$B$21:$AE$64,'Scenario 7'!$BA194-2015,FALSE))))</f>
        <v>0</v>
      </c>
      <c r="BE194" s="171">
        <f>IF($D$17&lt;&gt;"Yes",0,IF($BA194&lt;$E$17,0,IF($BA194&gt;$J$17,0,VLOOKUP($H$17,Variable!$B$21:$AE$64,'Scenario 7'!$BA194-2015,FALSE))))</f>
        <v>0</v>
      </c>
      <c r="BF194" s="171">
        <f>IF($D$18&lt;&gt;"Yes",0,IF($BA194&lt;$E$18,0,IF($BA194&gt;$J$18,0,VLOOKUP($H$18,Variable!$B$21:$AE$64,'Scenario 7'!$BA194-2015,FALSE))))</f>
        <v>0</v>
      </c>
      <c r="BG194" s="171">
        <f>IF($D$19&lt;&gt;"Yes",0,IF($BA194&lt;$E$19,0,IF($BA194&gt;$J$19,0,VLOOKUP($H$19,Variable!$B$21:$AE$64,'Scenario 7'!$BA194-2015,FALSE))))</f>
        <v>0</v>
      </c>
    </row>
    <row r="195" spans="1:59">
      <c r="A195" s="162"/>
      <c r="B195" s="162"/>
      <c r="C195" s="162"/>
      <c r="D195" s="162"/>
      <c r="E195" s="162"/>
      <c r="F195" s="162"/>
      <c r="G195" s="162"/>
      <c r="H195" s="175">
        <v>2033</v>
      </c>
      <c r="I195" s="171">
        <f t="shared" si="85"/>
        <v>0</v>
      </c>
      <c r="J195" s="171">
        <f t="shared" si="70"/>
        <v>0</v>
      </c>
      <c r="K195" s="171">
        <f t="shared" si="70"/>
        <v>0</v>
      </c>
      <c r="L195" s="171">
        <f t="shared" si="70"/>
        <v>0</v>
      </c>
      <c r="M195" s="171">
        <f t="shared" si="70"/>
        <v>0</v>
      </c>
      <c r="N195" s="171">
        <f t="shared" si="70"/>
        <v>0</v>
      </c>
      <c r="O195" s="162"/>
      <c r="P195" s="162"/>
      <c r="Q195" s="162"/>
      <c r="R195" s="162"/>
      <c r="S195" s="175">
        <v>2033</v>
      </c>
      <c r="T195" s="133">
        <f>HLOOKUP($S195,Variable!$B$15:$AE$16,2,FALSE)</f>
        <v>0.49018506373760307</v>
      </c>
      <c r="U195" s="190">
        <f t="shared" si="71"/>
        <v>0</v>
      </c>
      <c r="V195" s="190">
        <f t="shared" si="72"/>
        <v>0</v>
      </c>
      <c r="W195" s="190">
        <f t="shared" si="73"/>
        <v>0</v>
      </c>
      <c r="X195" s="190">
        <f t="shared" si="74"/>
        <v>0</v>
      </c>
      <c r="Y195" s="190">
        <f t="shared" si="75"/>
        <v>0</v>
      </c>
      <c r="Z195" s="190">
        <f t="shared" si="76"/>
        <v>0</v>
      </c>
      <c r="AB195" s="175">
        <v>2033</v>
      </c>
      <c r="AC195" s="171">
        <f t="shared" si="86"/>
        <v>0</v>
      </c>
      <c r="AD195" s="171">
        <f t="shared" si="77"/>
        <v>0</v>
      </c>
      <c r="AE195" s="171">
        <f t="shared" si="77"/>
        <v>0</v>
      </c>
      <c r="AF195" s="171">
        <f t="shared" si="77"/>
        <v>0</v>
      </c>
      <c r="AG195" s="136">
        <f t="shared" si="77"/>
        <v>0</v>
      </c>
      <c r="AH195" s="171">
        <f t="shared" si="77"/>
        <v>0</v>
      </c>
      <c r="AJ195" s="175">
        <v>2033</v>
      </c>
      <c r="AK195" s="133">
        <f>HLOOKUP($S195,Variable!$B$15:$AE$16,2,FALSE)</f>
        <v>0.49018506373760307</v>
      </c>
      <c r="AL195" s="190">
        <f t="shared" si="78"/>
        <v>0</v>
      </c>
      <c r="AM195" s="190">
        <f t="shared" si="79"/>
        <v>0</v>
      </c>
      <c r="AN195" s="190">
        <f t="shared" si="80"/>
        <v>0</v>
      </c>
      <c r="AO195" s="190">
        <f t="shared" si="81"/>
        <v>0</v>
      </c>
      <c r="AP195" s="190">
        <f t="shared" si="82"/>
        <v>0</v>
      </c>
      <c r="AQ195" s="190">
        <f t="shared" si="83"/>
        <v>0</v>
      </c>
      <c r="AS195" s="175">
        <v>2033</v>
      </c>
      <c r="AT195" s="171">
        <f t="shared" si="87"/>
        <v>0</v>
      </c>
      <c r="AU195" s="171">
        <f t="shared" si="84"/>
        <v>0</v>
      </c>
      <c r="AV195" s="171">
        <f t="shared" si="84"/>
        <v>0</v>
      </c>
      <c r="AW195" s="171">
        <f t="shared" si="84"/>
        <v>0</v>
      </c>
      <c r="AX195" s="136">
        <f t="shared" si="84"/>
        <v>0</v>
      </c>
      <c r="AY195" s="171">
        <f t="shared" si="84"/>
        <v>0</v>
      </c>
      <c r="BA195" s="145">
        <v>2033</v>
      </c>
      <c r="BB195" s="171">
        <f>IF($D$14&lt;&gt;"Yes",0,IF($BA195&lt;$E$14,0,IF($BA195&gt;$J$14,0,VLOOKUP($H$14,Variable!$B$21:$AE$64,'Scenario 7'!$BA195-2015,FALSE))))</f>
        <v>0</v>
      </c>
      <c r="BC195" s="171">
        <f>IF($D$15&lt;&gt;"Yes",0,IF($BA195&lt;$E$15,0,IF($BA195&gt;$J$15,0,VLOOKUP($H$15,Variable!$B$21:$AE$64,'Scenario 7'!$BA195-2015,FALSE))))</f>
        <v>0</v>
      </c>
      <c r="BD195" s="171">
        <f>IF($D$16&lt;&gt;"Yes",0,IF($BA195&lt;$E$16,0,IF($BA195&gt;$J$16,0,VLOOKUP($H$16,Variable!$B$21:$AE$64,'Scenario 7'!$BA195-2015,FALSE))))</f>
        <v>0</v>
      </c>
      <c r="BE195" s="171">
        <f>IF($D$17&lt;&gt;"Yes",0,IF($BA195&lt;$E$17,0,IF($BA195&gt;$J$17,0,VLOOKUP($H$17,Variable!$B$21:$AE$64,'Scenario 7'!$BA195-2015,FALSE))))</f>
        <v>0</v>
      </c>
      <c r="BF195" s="171">
        <f>IF($D$18&lt;&gt;"Yes",0,IF($BA195&lt;$E$18,0,IF($BA195&gt;$J$18,0,VLOOKUP($H$18,Variable!$B$21:$AE$64,'Scenario 7'!$BA195-2015,FALSE))))</f>
        <v>0</v>
      </c>
      <c r="BG195" s="171">
        <f>IF($D$19&lt;&gt;"Yes",0,IF($BA195&lt;$E$19,0,IF($BA195&gt;$J$19,0,VLOOKUP($H$19,Variable!$B$21:$AE$64,'Scenario 7'!$BA195-2015,FALSE))))</f>
        <v>0</v>
      </c>
    </row>
    <row r="196" spans="1:59">
      <c r="A196" s="162"/>
      <c r="B196" s="162"/>
      <c r="C196" s="162"/>
      <c r="D196" s="162"/>
      <c r="E196" s="162"/>
      <c r="F196" s="162"/>
      <c r="G196" s="162"/>
      <c r="H196" s="175">
        <v>2034</v>
      </c>
      <c r="I196" s="171">
        <f t="shared" si="85"/>
        <v>0</v>
      </c>
      <c r="J196" s="171">
        <f t="shared" si="70"/>
        <v>0</v>
      </c>
      <c r="K196" s="171">
        <f t="shared" si="70"/>
        <v>0</v>
      </c>
      <c r="L196" s="171">
        <f t="shared" si="70"/>
        <v>0</v>
      </c>
      <c r="M196" s="171">
        <f t="shared" si="70"/>
        <v>0</v>
      </c>
      <c r="N196" s="171">
        <f t="shared" si="70"/>
        <v>0</v>
      </c>
      <c r="O196" s="162"/>
      <c r="P196" s="162"/>
      <c r="Q196" s="162"/>
      <c r="R196" s="162"/>
      <c r="S196" s="175">
        <v>2034</v>
      </c>
      <c r="T196" s="133">
        <f>HLOOKUP($S196,Variable!$B$15:$AE$16,2,FALSE)</f>
        <v>0.49998876501235517</v>
      </c>
      <c r="U196" s="190">
        <f t="shared" si="71"/>
        <v>0</v>
      </c>
      <c r="V196" s="190">
        <f t="shared" si="72"/>
        <v>0</v>
      </c>
      <c r="W196" s="190">
        <f t="shared" si="73"/>
        <v>0</v>
      </c>
      <c r="X196" s="190">
        <f t="shared" si="74"/>
        <v>0</v>
      </c>
      <c r="Y196" s="190">
        <f t="shared" si="75"/>
        <v>0</v>
      </c>
      <c r="Z196" s="190">
        <f t="shared" si="76"/>
        <v>0</v>
      </c>
      <c r="AB196" s="175">
        <v>2034</v>
      </c>
      <c r="AC196" s="171">
        <f t="shared" si="86"/>
        <v>0</v>
      </c>
      <c r="AD196" s="171">
        <f t="shared" si="77"/>
        <v>0</v>
      </c>
      <c r="AE196" s="171">
        <f t="shared" si="77"/>
        <v>0</v>
      </c>
      <c r="AF196" s="171">
        <f t="shared" si="77"/>
        <v>0</v>
      </c>
      <c r="AG196" s="136">
        <f t="shared" si="77"/>
        <v>0</v>
      </c>
      <c r="AH196" s="171">
        <f t="shared" si="77"/>
        <v>0</v>
      </c>
      <c r="AJ196" s="175">
        <v>2034</v>
      </c>
      <c r="AK196" s="133">
        <f>HLOOKUP($S196,Variable!$B$15:$AE$16,2,FALSE)</f>
        <v>0.49998876501235517</v>
      </c>
      <c r="AL196" s="190">
        <f t="shared" si="78"/>
        <v>0</v>
      </c>
      <c r="AM196" s="190">
        <f t="shared" si="79"/>
        <v>0</v>
      </c>
      <c r="AN196" s="190">
        <f t="shared" si="80"/>
        <v>0</v>
      </c>
      <c r="AO196" s="190">
        <f t="shared" si="81"/>
        <v>0</v>
      </c>
      <c r="AP196" s="190">
        <f t="shared" si="82"/>
        <v>0</v>
      </c>
      <c r="AQ196" s="190">
        <f t="shared" si="83"/>
        <v>0</v>
      </c>
      <c r="AS196" s="175">
        <v>2034</v>
      </c>
      <c r="AT196" s="171">
        <f t="shared" si="87"/>
        <v>0</v>
      </c>
      <c r="AU196" s="171">
        <f t="shared" si="84"/>
        <v>0</v>
      </c>
      <c r="AV196" s="171">
        <f t="shared" si="84"/>
        <v>0</v>
      </c>
      <c r="AW196" s="171">
        <f t="shared" si="84"/>
        <v>0</v>
      </c>
      <c r="AX196" s="136">
        <f t="shared" si="84"/>
        <v>0</v>
      </c>
      <c r="AY196" s="171">
        <f t="shared" si="84"/>
        <v>0</v>
      </c>
      <c r="BA196" s="145">
        <v>2034</v>
      </c>
      <c r="BB196" s="171">
        <f>IF($D$14&lt;&gt;"Yes",0,IF($BA196&lt;$E$14,0,IF($BA196&gt;$J$14,0,VLOOKUP($H$14,Variable!$B$21:$AE$64,'Scenario 7'!$BA196-2015,FALSE))))</f>
        <v>0</v>
      </c>
      <c r="BC196" s="171">
        <f>IF($D$15&lt;&gt;"Yes",0,IF($BA196&lt;$E$15,0,IF($BA196&gt;$J$15,0,VLOOKUP($H$15,Variable!$B$21:$AE$64,'Scenario 7'!$BA196-2015,FALSE))))</f>
        <v>0</v>
      </c>
      <c r="BD196" s="171">
        <f>IF($D$16&lt;&gt;"Yes",0,IF($BA196&lt;$E$16,0,IF($BA196&gt;$J$16,0,VLOOKUP($H$16,Variable!$B$21:$AE$64,'Scenario 7'!$BA196-2015,FALSE))))</f>
        <v>0</v>
      </c>
      <c r="BE196" s="171">
        <f>IF($D$17&lt;&gt;"Yes",0,IF($BA196&lt;$E$17,0,IF($BA196&gt;$J$17,0,VLOOKUP($H$17,Variable!$B$21:$AE$64,'Scenario 7'!$BA196-2015,FALSE))))</f>
        <v>0</v>
      </c>
      <c r="BF196" s="171">
        <f>IF($D$18&lt;&gt;"Yes",0,IF($BA196&lt;$E$18,0,IF($BA196&gt;$J$18,0,VLOOKUP($H$18,Variable!$B$21:$AE$64,'Scenario 7'!$BA196-2015,FALSE))))</f>
        <v>0</v>
      </c>
      <c r="BG196" s="171">
        <f>IF($D$19&lt;&gt;"Yes",0,IF($BA196&lt;$E$19,0,IF($BA196&gt;$J$19,0,VLOOKUP($H$19,Variable!$B$21:$AE$64,'Scenario 7'!$BA196-2015,FALSE))))</f>
        <v>0</v>
      </c>
    </row>
    <row r="197" spans="1:59">
      <c r="A197" s="162"/>
      <c r="B197" s="162"/>
      <c r="C197" s="162"/>
      <c r="D197" s="162"/>
      <c r="E197" s="162"/>
      <c r="F197" s="162"/>
      <c r="G197" s="162"/>
      <c r="H197" s="175">
        <v>2035</v>
      </c>
      <c r="I197" s="171">
        <f t="shared" si="85"/>
        <v>0</v>
      </c>
      <c r="J197" s="171">
        <f t="shared" si="70"/>
        <v>0</v>
      </c>
      <c r="K197" s="171">
        <f t="shared" si="70"/>
        <v>0</v>
      </c>
      <c r="L197" s="171">
        <f t="shared" si="70"/>
        <v>0</v>
      </c>
      <c r="M197" s="171">
        <f t="shared" si="70"/>
        <v>0</v>
      </c>
      <c r="N197" s="171">
        <f t="shared" si="70"/>
        <v>0</v>
      </c>
      <c r="O197" s="162"/>
      <c r="P197" s="162"/>
      <c r="Q197" s="162"/>
      <c r="R197" s="162"/>
      <c r="S197" s="175">
        <v>2035</v>
      </c>
      <c r="T197" s="133">
        <f>HLOOKUP($S197,Variable!$B$15:$AE$16,2,FALSE)</f>
        <v>0.50998854031260221</v>
      </c>
      <c r="U197" s="190">
        <f t="shared" si="71"/>
        <v>0</v>
      </c>
      <c r="V197" s="190">
        <f t="shared" si="72"/>
        <v>0</v>
      </c>
      <c r="W197" s="190">
        <f t="shared" si="73"/>
        <v>0</v>
      </c>
      <c r="X197" s="190">
        <f t="shared" si="74"/>
        <v>0</v>
      </c>
      <c r="Y197" s="190">
        <f t="shared" si="75"/>
        <v>0</v>
      </c>
      <c r="Z197" s="190">
        <f t="shared" si="76"/>
        <v>0</v>
      </c>
      <c r="AB197" s="175">
        <v>2035</v>
      </c>
      <c r="AC197" s="171">
        <f t="shared" si="86"/>
        <v>0</v>
      </c>
      <c r="AD197" s="171">
        <f t="shared" si="77"/>
        <v>0</v>
      </c>
      <c r="AE197" s="171">
        <f t="shared" si="77"/>
        <v>0</v>
      </c>
      <c r="AF197" s="171">
        <f t="shared" si="77"/>
        <v>0</v>
      </c>
      <c r="AG197" s="136">
        <f t="shared" si="77"/>
        <v>0</v>
      </c>
      <c r="AH197" s="171">
        <f t="shared" si="77"/>
        <v>0</v>
      </c>
      <c r="AJ197" s="175">
        <v>2035</v>
      </c>
      <c r="AK197" s="133">
        <f>HLOOKUP($S197,Variable!$B$15:$AE$16,2,FALSE)</f>
        <v>0.50998854031260221</v>
      </c>
      <c r="AL197" s="190">
        <f t="shared" si="78"/>
        <v>0</v>
      </c>
      <c r="AM197" s="190">
        <f t="shared" si="79"/>
        <v>0</v>
      </c>
      <c r="AN197" s="190">
        <f t="shared" si="80"/>
        <v>0</v>
      </c>
      <c r="AO197" s="190">
        <f t="shared" si="81"/>
        <v>0</v>
      </c>
      <c r="AP197" s="190">
        <f t="shared" si="82"/>
        <v>0</v>
      </c>
      <c r="AQ197" s="190">
        <f t="shared" si="83"/>
        <v>0</v>
      </c>
      <c r="AS197" s="175">
        <v>2035</v>
      </c>
      <c r="AT197" s="171">
        <f t="shared" si="87"/>
        <v>0</v>
      </c>
      <c r="AU197" s="171">
        <f t="shared" si="84"/>
        <v>0</v>
      </c>
      <c r="AV197" s="171">
        <f t="shared" si="84"/>
        <v>0</v>
      </c>
      <c r="AW197" s="171">
        <f t="shared" si="84"/>
        <v>0</v>
      </c>
      <c r="AX197" s="136">
        <f t="shared" si="84"/>
        <v>0</v>
      </c>
      <c r="AY197" s="171">
        <f t="shared" si="84"/>
        <v>0</v>
      </c>
      <c r="BA197" s="145">
        <v>2035</v>
      </c>
      <c r="BB197" s="171">
        <f>IF($D$14&lt;&gt;"Yes",0,IF($BA197&lt;$E$14,0,IF($BA197&gt;$J$14,0,VLOOKUP($H$14,Variable!$B$21:$AE$64,'Scenario 7'!$BA197-2015,FALSE))))</f>
        <v>0</v>
      </c>
      <c r="BC197" s="171">
        <f>IF($D$15&lt;&gt;"Yes",0,IF($BA197&lt;$E$15,0,IF($BA197&gt;$J$15,0,VLOOKUP($H$15,Variable!$B$21:$AE$64,'Scenario 7'!$BA197-2015,FALSE))))</f>
        <v>0</v>
      </c>
      <c r="BD197" s="171">
        <f>IF($D$16&lt;&gt;"Yes",0,IF($BA197&lt;$E$16,0,IF($BA197&gt;$J$16,0,VLOOKUP($H$16,Variable!$B$21:$AE$64,'Scenario 7'!$BA197-2015,FALSE))))</f>
        <v>0</v>
      </c>
      <c r="BE197" s="171">
        <f>IF($D$17&lt;&gt;"Yes",0,IF($BA197&lt;$E$17,0,IF($BA197&gt;$J$17,0,VLOOKUP($H$17,Variable!$B$21:$AE$64,'Scenario 7'!$BA197-2015,FALSE))))</f>
        <v>0</v>
      </c>
      <c r="BF197" s="171">
        <f>IF($D$18&lt;&gt;"Yes",0,IF($BA197&lt;$E$18,0,IF($BA197&gt;$J$18,0,VLOOKUP($H$18,Variable!$B$21:$AE$64,'Scenario 7'!$BA197-2015,FALSE))))</f>
        <v>0</v>
      </c>
      <c r="BG197" s="171">
        <f>IF($D$19&lt;&gt;"Yes",0,IF($BA197&lt;$E$19,0,IF($BA197&gt;$J$19,0,VLOOKUP($H$19,Variable!$B$21:$AE$64,'Scenario 7'!$BA197-2015,FALSE))))</f>
        <v>0</v>
      </c>
    </row>
    <row r="198" spans="1:59">
      <c r="A198" s="162"/>
      <c r="B198" s="162"/>
      <c r="C198" s="162"/>
      <c r="D198" s="162"/>
      <c r="E198" s="162"/>
      <c r="F198" s="162"/>
      <c r="G198" s="162"/>
      <c r="H198" s="175">
        <v>2036</v>
      </c>
      <c r="I198" s="171">
        <f t="shared" si="85"/>
        <v>0</v>
      </c>
      <c r="J198" s="171">
        <f t="shared" si="70"/>
        <v>0</v>
      </c>
      <c r="K198" s="171">
        <f t="shared" si="70"/>
        <v>0</v>
      </c>
      <c r="L198" s="171">
        <f t="shared" si="70"/>
        <v>0</v>
      </c>
      <c r="M198" s="171">
        <f t="shared" si="70"/>
        <v>0</v>
      </c>
      <c r="N198" s="171">
        <f t="shared" si="70"/>
        <v>0</v>
      </c>
      <c r="O198" s="162"/>
      <c r="P198" s="162"/>
      <c r="Q198" s="162"/>
      <c r="R198" s="162"/>
      <c r="S198" s="175">
        <v>2036</v>
      </c>
      <c r="T198" s="133">
        <f>HLOOKUP($S198,Variable!$B$15:$AE$16,2,FALSE)</f>
        <v>0.52018831111885433</v>
      </c>
      <c r="U198" s="190">
        <f t="shared" si="71"/>
        <v>0</v>
      </c>
      <c r="V198" s="190">
        <f t="shared" si="72"/>
        <v>0</v>
      </c>
      <c r="W198" s="190">
        <f t="shared" si="73"/>
        <v>0</v>
      </c>
      <c r="X198" s="190">
        <f t="shared" si="74"/>
        <v>0</v>
      </c>
      <c r="Y198" s="190">
        <f t="shared" si="75"/>
        <v>0</v>
      </c>
      <c r="Z198" s="190">
        <f t="shared" si="76"/>
        <v>0</v>
      </c>
      <c r="AB198" s="175">
        <v>2036</v>
      </c>
      <c r="AC198" s="171">
        <f t="shared" si="86"/>
        <v>0</v>
      </c>
      <c r="AD198" s="171">
        <f t="shared" si="77"/>
        <v>0</v>
      </c>
      <c r="AE198" s="171">
        <f t="shared" si="77"/>
        <v>0</v>
      </c>
      <c r="AF198" s="171">
        <f t="shared" si="77"/>
        <v>0</v>
      </c>
      <c r="AG198" s="136">
        <f t="shared" si="77"/>
        <v>0</v>
      </c>
      <c r="AH198" s="171">
        <f t="shared" si="77"/>
        <v>0</v>
      </c>
      <c r="AJ198" s="175">
        <v>2036</v>
      </c>
      <c r="AK198" s="133">
        <f>HLOOKUP($S198,Variable!$B$15:$AE$16,2,FALSE)</f>
        <v>0.52018831111885433</v>
      </c>
      <c r="AL198" s="190">
        <f t="shared" si="78"/>
        <v>0</v>
      </c>
      <c r="AM198" s="190">
        <f t="shared" si="79"/>
        <v>0</v>
      </c>
      <c r="AN198" s="190">
        <f t="shared" si="80"/>
        <v>0</v>
      </c>
      <c r="AO198" s="190">
        <f t="shared" si="81"/>
        <v>0</v>
      </c>
      <c r="AP198" s="190">
        <f t="shared" si="82"/>
        <v>0</v>
      </c>
      <c r="AQ198" s="190">
        <f t="shared" si="83"/>
        <v>0</v>
      </c>
      <c r="AS198" s="175">
        <v>2036</v>
      </c>
      <c r="AT198" s="171">
        <f t="shared" si="87"/>
        <v>0</v>
      </c>
      <c r="AU198" s="171">
        <f t="shared" si="84"/>
        <v>0</v>
      </c>
      <c r="AV198" s="171">
        <f t="shared" si="84"/>
        <v>0</v>
      </c>
      <c r="AW198" s="171">
        <f t="shared" si="84"/>
        <v>0</v>
      </c>
      <c r="AX198" s="136">
        <f t="shared" si="84"/>
        <v>0</v>
      </c>
      <c r="AY198" s="171">
        <f t="shared" si="84"/>
        <v>0</v>
      </c>
      <c r="BA198" s="145">
        <v>2036</v>
      </c>
      <c r="BB198" s="171">
        <f>IF($D$14&lt;&gt;"Yes",0,IF($BA198&lt;$E$14,0,IF($BA198&gt;$J$14,0,VLOOKUP($H$14,Variable!$B$21:$AE$64,'Scenario 7'!$BA198-2015,FALSE))))</f>
        <v>0</v>
      </c>
      <c r="BC198" s="171">
        <f>IF($D$15&lt;&gt;"Yes",0,IF($BA198&lt;$E$15,0,IF($BA198&gt;$J$15,0,VLOOKUP($H$15,Variable!$B$21:$AE$64,'Scenario 7'!$BA198-2015,FALSE))))</f>
        <v>0</v>
      </c>
      <c r="BD198" s="171">
        <f>IF($D$16&lt;&gt;"Yes",0,IF($BA198&lt;$E$16,0,IF($BA198&gt;$J$16,0,VLOOKUP($H$16,Variable!$B$21:$AE$64,'Scenario 7'!$BA198-2015,FALSE))))</f>
        <v>0</v>
      </c>
      <c r="BE198" s="171">
        <f>IF($D$17&lt;&gt;"Yes",0,IF($BA198&lt;$E$17,0,IF($BA198&gt;$J$17,0,VLOOKUP($H$17,Variable!$B$21:$AE$64,'Scenario 7'!$BA198-2015,FALSE))))</f>
        <v>0</v>
      </c>
      <c r="BF198" s="171">
        <f>IF($D$18&lt;&gt;"Yes",0,IF($BA198&lt;$E$18,0,IF($BA198&gt;$J$18,0,VLOOKUP($H$18,Variable!$B$21:$AE$64,'Scenario 7'!$BA198-2015,FALSE))))</f>
        <v>0</v>
      </c>
      <c r="BG198" s="171">
        <f>IF($D$19&lt;&gt;"Yes",0,IF($BA198&lt;$E$19,0,IF($BA198&gt;$J$19,0,VLOOKUP($H$19,Variable!$B$21:$AE$64,'Scenario 7'!$BA198-2015,FALSE))))</f>
        <v>0</v>
      </c>
    </row>
    <row r="199" spans="1:59">
      <c r="A199" s="162"/>
      <c r="B199" s="162"/>
      <c r="C199" s="162"/>
      <c r="D199" s="162"/>
      <c r="E199" s="162"/>
      <c r="F199" s="162"/>
      <c r="G199" s="162"/>
      <c r="H199" s="175">
        <v>2037</v>
      </c>
      <c r="I199" s="171">
        <f t="shared" si="85"/>
        <v>0</v>
      </c>
      <c r="J199" s="171">
        <f t="shared" si="70"/>
        <v>0</v>
      </c>
      <c r="K199" s="171">
        <f t="shared" si="70"/>
        <v>0</v>
      </c>
      <c r="L199" s="171">
        <f t="shared" si="70"/>
        <v>0</v>
      </c>
      <c r="M199" s="171">
        <f t="shared" si="70"/>
        <v>0</v>
      </c>
      <c r="N199" s="171">
        <f t="shared" si="70"/>
        <v>0</v>
      </c>
      <c r="O199" s="162"/>
      <c r="P199" s="162"/>
      <c r="Q199" s="162"/>
      <c r="R199" s="162"/>
      <c r="S199" s="175">
        <v>2037</v>
      </c>
      <c r="T199" s="133">
        <f>HLOOKUP($S199,Variable!$B$15:$AE$16,2,FALSE)</f>
        <v>0.53059207734123137</v>
      </c>
      <c r="U199" s="190">
        <f t="shared" si="71"/>
        <v>0</v>
      </c>
      <c r="V199" s="190">
        <f t="shared" si="72"/>
        <v>0</v>
      </c>
      <c r="W199" s="190">
        <f t="shared" si="73"/>
        <v>0</v>
      </c>
      <c r="X199" s="190">
        <f t="shared" si="74"/>
        <v>0</v>
      </c>
      <c r="Y199" s="190">
        <f t="shared" si="75"/>
        <v>0</v>
      </c>
      <c r="Z199" s="190">
        <f t="shared" si="76"/>
        <v>0</v>
      </c>
      <c r="AB199" s="175">
        <v>2037</v>
      </c>
      <c r="AC199" s="171">
        <f t="shared" si="86"/>
        <v>0</v>
      </c>
      <c r="AD199" s="171">
        <f t="shared" si="77"/>
        <v>0</v>
      </c>
      <c r="AE199" s="171">
        <f t="shared" si="77"/>
        <v>0</v>
      </c>
      <c r="AF199" s="171">
        <f t="shared" si="77"/>
        <v>0</v>
      </c>
      <c r="AG199" s="136">
        <f t="shared" si="77"/>
        <v>0</v>
      </c>
      <c r="AH199" s="171">
        <f t="shared" si="77"/>
        <v>0</v>
      </c>
      <c r="AJ199" s="175">
        <v>2037</v>
      </c>
      <c r="AK199" s="133">
        <f>HLOOKUP($S199,Variable!$B$15:$AE$16,2,FALSE)</f>
        <v>0.53059207734123137</v>
      </c>
      <c r="AL199" s="190">
        <f t="shared" si="78"/>
        <v>0</v>
      </c>
      <c r="AM199" s="190">
        <f t="shared" si="79"/>
        <v>0</v>
      </c>
      <c r="AN199" s="190">
        <f t="shared" si="80"/>
        <v>0</v>
      </c>
      <c r="AO199" s="190">
        <f t="shared" si="81"/>
        <v>0</v>
      </c>
      <c r="AP199" s="190">
        <f t="shared" si="82"/>
        <v>0</v>
      </c>
      <c r="AQ199" s="190">
        <f t="shared" si="83"/>
        <v>0</v>
      </c>
      <c r="AS199" s="175">
        <v>2037</v>
      </c>
      <c r="AT199" s="171">
        <f t="shared" si="87"/>
        <v>0</v>
      </c>
      <c r="AU199" s="171">
        <f t="shared" si="84"/>
        <v>0</v>
      </c>
      <c r="AV199" s="171">
        <f t="shared" si="84"/>
        <v>0</v>
      </c>
      <c r="AW199" s="171">
        <f t="shared" si="84"/>
        <v>0</v>
      </c>
      <c r="AX199" s="136">
        <f t="shared" si="84"/>
        <v>0</v>
      </c>
      <c r="AY199" s="171">
        <f t="shared" si="84"/>
        <v>0</v>
      </c>
      <c r="BA199" s="145">
        <v>2037</v>
      </c>
      <c r="BB199" s="171">
        <f>IF($D$14&lt;&gt;"Yes",0,IF($BA199&lt;$E$14,0,IF($BA199&gt;$J$14,0,VLOOKUP($H$14,Variable!$B$21:$AE$64,'Scenario 7'!$BA199-2015,FALSE))))</f>
        <v>0</v>
      </c>
      <c r="BC199" s="171">
        <f>IF($D$15&lt;&gt;"Yes",0,IF($BA199&lt;$E$15,0,IF($BA199&gt;$J$15,0,VLOOKUP($H$15,Variable!$B$21:$AE$64,'Scenario 7'!$BA199-2015,FALSE))))</f>
        <v>0</v>
      </c>
      <c r="BD199" s="171">
        <f>IF($D$16&lt;&gt;"Yes",0,IF($BA199&lt;$E$16,0,IF($BA199&gt;$J$16,0,VLOOKUP($H$16,Variable!$B$21:$AE$64,'Scenario 7'!$BA199-2015,FALSE))))</f>
        <v>0</v>
      </c>
      <c r="BE199" s="171">
        <f>IF($D$17&lt;&gt;"Yes",0,IF($BA199&lt;$E$17,0,IF($BA199&gt;$J$17,0,VLOOKUP($H$17,Variable!$B$21:$AE$64,'Scenario 7'!$BA199-2015,FALSE))))</f>
        <v>0</v>
      </c>
      <c r="BF199" s="171">
        <f>IF($D$18&lt;&gt;"Yes",0,IF($BA199&lt;$E$18,0,IF($BA199&gt;$J$18,0,VLOOKUP($H$18,Variable!$B$21:$AE$64,'Scenario 7'!$BA199-2015,FALSE))))</f>
        <v>0</v>
      </c>
      <c r="BG199" s="171">
        <f>IF($D$19&lt;&gt;"Yes",0,IF($BA199&lt;$E$19,0,IF($BA199&gt;$J$19,0,VLOOKUP($H$19,Variable!$B$21:$AE$64,'Scenario 7'!$BA199-2015,FALSE))))</f>
        <v>0</v>
      </c>
    </row>
    <row r="200" spans="1:59">
      <c r="A200" s="162"/>
      <c r="B200" s="162"/>
      <c r="C200" s="162"/>
      <c r="D200" s="162"/>
      <c r="E200" s="162"/>
      <c r="F200" s="162"/>
      <c r="G200" s="162"/>
      <c r="H200" s="175">
        <v>2038</v>
      </c>
      <c r="I200" s="171">
        <f t="shared" si="85"/>
        <v>0</v>
      </c>
      <c r="J200" s="171">
        <f t="shared" si="70"/>
        <v>0</v>
      </c>
      <c r="K200" s="171">
        <f t="shared" si="70"/>
        <v>0</v>
      </c>
      <c r="L200" s="171">
        <f t="shared" si="70"/>
        <v>0</v>
      </c>
      <c r="M200" s="171">
        <f t="shared" si="70"/>
        <v>0</v>
      </c>
      <c r="N200" s="171">
        <f t="shared" si="70"/>
        <v>0</v>
      </c>
      <c r="O200" s="162"/>
      <c r="P200" s="162"/>
      <c r="Q200" s="162"/>
      <c r="R200" s="162"/>
      <c r="S200" s="175">
        <v>2038</v>
      </c>
      <c r="T200" s="133">
        <f>HLOOKUP($S200,Variable!$B$15:$AE$16,2,FALSE)</f>
        <v>0.54120391888805597</v>
      </c>
      <c r="U200" s="190">
        <f t="shared" si="71"/>
        <v>0</v>
      </c>
      <c r="V200" s="190">
        <f t="shared" si="72"/>
        <v>0</v>
      </c>
      <c r="W200" s="190">
        <f t="shared" si="73"/>
        <v>0</v>
      </c>
      <c r="X200" s="190">
        <f t="shared" si="74"/>
        <v>0</v>
      </c>
      <c r="Y200" s="190">
        <f t="shared" si="75"/>
        <v>0</v>
      </c>
      <c r="Z200" s="190">
        <f t="shared" si="76"/>
        <v>0</v>
      </c>
      <c r="AB200" s="175">
        <v>2038</v>
      </c>
      <c r="AC200" s="171">
        <f t="shared" si="86"/>
        <v>0</v>
      </c>
      <c r="AD200" s="171">
        <f t="shared" si="77"/>
        <v>0</v>
      </c>
      <c r="AE200" s="171">
        <f t="shared" si="77"/>
        <v>0</v>
      </c>
      <c r="AF200" s="171">
        <f t="shared" si="77"/>
        <v>0</v>
      </c>
      <c r="AG200" s="136">
        <f t="shared" si="77"/>
        <v>0</v>
      </c>
      <c r="AH200" s="171">
        <f t="shared" si="77"/>
        <v>0</v>
      </c>
      <c r="AJ200" s="175">
        <v>2038</v>
      </c>
      <c r="AK200" s="133">
        <f>HLOOKUP($S200,Variable!$B$15:$AE$16,2,FALSE)</f>
        <v>0.54120391888805597</v>
      </c>
      <c r="AL200" s="190">
        <f t="shared" si="78"/>
        <v>0</v>
      </c>
      <c r="AM200" s="190">
        <f t="shared" si="79"/>
        <v>0</v>
      </c>
      <c r="AN200" s="190">
        <f t="shared" si="80"/>
        <v>0</v>
      </c>
      <c r="AO200" s="190">
        <f t="shared" si="81"/>
        <v>0</v>
      </c>
      <c r="AP200" s="190">
        <f t="shared" si="82"/>
        <v>0</v>
      </c>
      <c r="AQ200" s="190">
        <f t="shared" si="83"/>
        <v>0</v>
      </c>
      <c r="AS200" s="175">
        <v>2038</v>
      </c>
      <c r="AT200" s="171">
        <f t="shared" si="87"/>
        <v>0</v>
      </c>
      <c r="AU200" s="171">
        <f t="shared" si="84"/>
        <v>0</v>
      </c>
      <c r="AV200" s="171">
        <f t="shared" si="84"/>
        <v>0</v>
      </c>
      <c r="AW200" s="171">
        <f t="shared" si="84"/>
        <v>0</v>
      </c>
      <c r="AX200" s="136">
        <f t="shared" si="84"/>
        <v>0</v>
      </c>
      <c r="AY200" s="171">
        <f t="shared" si="84"/>
        <v>0</v>
      </c>
      <c r="BA200" s="145">
        <v>2038</v>
      </c>
      <c r="BB200" s="171">
        <f>IF($D$14&lt;&gt;"Yes",0,IF($BA200&lt;$E$14,0,IF($BA200&gt;$J$14,0,VLOOKUP($H$14,Variable!$B$21:$AE$64,'Scenario 7'!$BA200-2015,FALSE))))</f>
        <v>0</v>
      </c>
      <c r="BC200" s="171">
        <f>IF($D$15&lt;&gt;"Yes",0,IF($BA200&lt;$E$15,0,IF($BA200&gt;$J$15,0,VLOOKUP($H$15,Variable!$B$21:$AE$64,'Scenario 7'!$BA200-2015,FALSE))))</f>
        <v>0</v>
      </c>
      <c r="BD200" s="171">
        <f>IF($D$16&lt;&gt;"Yes",0,IF($BA200&lt;$E$16,0,IF($BA200&gt;$J$16,0,VLOOKUP($H$16,Variable!$B$21:$AE$64,'Scenario 7'!$BA200-2015,FALSE))))</f>
        <v>0</v>
      </c>
      <c r="BE200" s="171">
        <f>IF($D$17&lt;&gt;"Yes",0,IF($BA200&lt;$E$17,0,IF($BA200&gt;$J$17,0,VLOOKUP($H$17,Variable!$B$21:$AE$64,'Scenario 7'!$BA200-2015,FALSE))))</f>
        <v>0</v>
      </c>
      <c r="BF200" s="171">
        <f>IF($D$18&lt;&gt;"Yes",0,IF($BA200&lt;$E$18,0,IF($BA200&gt;$J$18,0,VLOOKUP($H$18,Variable!$B$21:$AE$64,'Scenario 7'!$BA200-2015,FALSE))))</f>
        <v>0</v>
      </c>
      <c r="BG200" s="171">
        <f>IF($D$19&lt;&gt;"Yes",0,IF($BA200&lt;$E$19,0,IF($BA200&gt;$J$19,0,VLOOKUP($H$19,Variable!$B$21:$AE$64,'Scenario 7'!$BA200-2015,FALSE))))</f>
        <v>0</v>
      </c>
    </row>
    <row r="201" spans="1:59">
      <c r="A201" s="162"/>
      <c r="B201" s="162"/>
      <c r="C201" s="162"/>
      <c r="D201" s="162"/>
      <c r="E201" s="162"/>
      <c r="F201" s="162"/>
      <c r="G201" s="162"/>
      <c r="H201" s="175">
        <v>2039</v>
      </c>
      <c r="I201" s="171">
        <f t="shared" si="85"/>
        <v>0</v>
      </c>
      <c r="J201" s="171">
        <f t="shared" si="70"/>
        <v>0</v>
      </c>
      <c r="K201" s="171">
        <f t="shared" si="70"/>
        <v>0</v>
      </c>
      <c r="L201" s="171">
        <f t="shared" si="70"/>
        <v>0</v>
      </c>
      <c r="M201" s="171">
        <f t="shared" si="70"/>
        <v>0</v>
      </c>
      <c r="N201" s="171">
        <f t="shared" si="70"/>
        <v>0</v>
      </c>
      <c r="O201" s="162"/>
      <c r="P201" s="162"/>
      <c r="Q201" s="162"/>
      <c r="R201" s="162"/>
      <c r="S201" s="175">
        <v>2039</v>
      </c>
      <c r="T201" s="133">
        <f>HLOOKUP($S201,Variable!$B$15:$AE$16,2,FALSE)</f>
        <v>0.55202799726581708</v>
      </c>
      <c r="U201" s="190">
        <f t="shared" si="71"/>
        <v>0</v>
      </c>
      <c r="V201" s="190">
        <f t="shared" si="72"/>
        <v>0</v>
      </c>
      <c r="W201" s="190">
        <f t="shared" si="73"/>
        <v>0</v>
      </c>
      <c r="X201" s="190">
        <f t="shared" si="74"/>
        <v>0</v>
      </c>
      <c r="Y201" s="190">
        <f t="shared" si="75"/>
        <v>0</v>
      </c>
      <c r="Z201" s="190">
        <f t="shared" si="76"/>
        <v>0</v>
      </c>
      <c r="AB201" s="175">
        <v>2039</v>
      </c>
      <c r="AC201" s="171">
        <f t="shared" si="86"/>
        <v>0</v>
      </c>
      <c r="AD201" s="171">
        <f t="shared" si="77"/>
        <v>0</v>
      </c>
      <c r="AE201" s="171">
        <f t="shared" si="77"/>
        <v>0</v>
      </c>
      <c r="AF201" s="171">
        <f t="shared" si="77"/>
        <v>0</v>
      </c>
      <c r="AG201" s="136">
        <f t="shared" si="77"/>
        <v>0</v>
      </c>
      <c r="AH201" s="171">
        <f t="shared" si="77"/>
        <v>0</v>
      </c>
      <c r="AJ201" s="175">
        <v>2039</v>
      </c>
      <c r="AK201" s="133">
        <f>HLOOKUP($S201,Variable!$B$15:$AE$16,2,FALSE)</f>
        <v>0.55202799726581708</v>
      </c>
      <c r="AL201" s="190">
        <f t="shared" si="78"/>
        <v>0</v>
      </c>
      <c r="AM201" s="190">
        <f t="shared" si="79"/>
        <v>0</v>
      </c>
      <c r="AN201" s="190">
        <f t="shared" si="80"/>
        <v>0</v>
      </c>
      <c r="AO201" s="190">
        <f t="shared" si="81"/>
        <v>0</v>
      </c>
      <c r="AP201" s="190">
        <f t="shared" si="82"/>
        <v>0</v>
      </c>
      <c r="AQ201" s="190">
        <f t="shared" si="83"/>
        <v>0</v>
      </c>
      <c r="AS201" s="175">
        <v>2039</v>
      </c>
      <c r="AT201" s="171">
        <f t="shared" si="87"/>
        <v>0</v>
      </c>
      <c r="AU201" s="171">
        <f t="shared" si="84"/>
        <v>0</v>
      </c>
      <c r="AV201" s="171">
        <f t="shared" si="84"/>
        <v>0</v>
      </c>
      <c r="AW201" s="171">
        <f t="shared" si="84"/>
        <v>0</v>
      </c>
      <c r="AX201" s="136">
        <f t="shared" si="84"/>
        <v>0</v>
      </c>
      <c r="AY201" s="171">
        <f t="shared" si="84"/>
        <v>0</v>
      </c>
      <c r="BA201" s="145">
        <v>2039</v>
      </c>
      <c r="BB201" s="171">
        <f>IF($D$14&lt;&gt;"Yes",0,IF($BA201&lt;$E$14,0,IF($BA201&gt;$J$14,0,VLOOKUP($H$14,Variable!$B$21:$AE$64,'Scenario 7'!$BA201-2015,FALSE))))</f>
        <v>0</v>
      </c>
      <c r="BC201" s="171">
        <f>IF($D$15&lt;&gt;"Yes",0,IF($BA201&lt;$E$15,0,IF($BA201&gt;$J$15,0,VLOOKUP($H$15,Variable!$B$21:$AE$64,'Scenario 7'!$BA201-2015,FALSE))))</f>
        <v>0</v>
      </c>
      <c r="BD201" s="171">
        <f>IF($D$16&lt;&gt;"Yes",0,IF($BA201&lt;$E$16,0,IF($BA201&gt;$J$16,0,VLOOKUP($H$16,Variable!$B$21:$AE$64,'Scenario 7'!$BA201-2015,FALSE))))</f>
        <v>0</v>
      </c>
      <c r="BE201" s="171">
        <f>IF($D$17&lt;&gt;"Yes",0,IF($BA201&lt;$E$17,0,IF($BA201&gt;$J$17,0,VLOOKUP($H$17,Variable!$B$21:$AE$64,'Scenario 7'!$BA201-2015,FALSE))))</f>
        <v>0</v>
      </c>
      <c r="BF201" s="171">
        <f>IF($D$18&lt;&gt;"Yes",0,IF($BA201&lt;$E$18,0,IF($BA201&gt;$J$18,0,VLOOKUP($H$18,Variable!$B$21:$AE$64,'Scenario 7'!$BA201-2015,FALSE))))</f>
        <v>0</v>
      </c>
      <c r="BG201" s="171">
        <f>IF($D$19&lt;&gt;"Yes",0,IF($BA201&lt;$E$19,0,IF($BA201&gt;$J$19,0,VLOOKUP($H$19,Variable!$B$21:$AE$64,'Scenario 7'!$BA201-2015,FALSE))))</f>
        <v>0</v>
      </c>
    </row>
    <row r="202" spans="1:59">
      <c r="A202" s="162"/>
      <c r="B202" s="162"/>
      <c r="C202" s="162"/>
      <c r="D202" s="162"/>
      <c r="E202" s="162"/>
      <c r="F202" s="162"/>
      <c r="G202" s="162"/>
      <c r="H202" s="175">
        <v>2040</v>
      </c>
      <c r="I202" s="171">
        <f t="shared" si="85"/>
        <v>0</v>
      </c>
      <c r="J202" s="171">
        <f t="shared" si="70"/>
        <v>0</v>
      </c>
      <c r="K202" s="171">
        <f t="shared" si="70"/>
        <v>0</v>
      </c>
      <c r="L202" s="171">
        <f t="shared" si="70"/>
        <v>0</v>
      </c>
      <c r="M202" s="171">
        <f t="shared" si="70"/>
        <v>0</v>
      </c>
      <c r="N202" s="171">
        <f t="shared" si="70"/>
        <v>0</v>
      </c>
      <c r="O202" s="162"/>
      <c r="P202" s="162"/>
      <c r="Q202" s="162"/>
      <c r="R202" s="162"/>
      <c r="S202" s="175">
        <v>2040</v>
      </c>
      <c r="T202" s="133">
        <f>HLOOKUP($S202,Variable!$B$15:$AE$16,2,FALSE)</f>
        <v>0.56306855721113358</v>
      </c>
      <c r="U202" s="190">
        <f t="shared" si="71"/>
        <v>0</v>
      </c>
      <c r="V202" s="190">
        <f t="shared" si="72"/>
        <v>0</v>
      </c>
      <c r="W202" s="190">
        <f t="shared" si="73"/>
        <v>0</v>
      </c>
      <c r="X202" s="190">
        <f t="shared" si="74"/>
        <v>0</v>
      </c>
      <c r="Y202" s="190">
        <f t="shared" si="75"/>
        <v>0</v>
      </c>
      <c r="Z202" s="190">
        <f t="shared" si="76"/>
        <v>0</v>
      </c>
      <c r="AB202" s="175">
        <v>2040</v>
      </c>
      <c r="AC202" s="171">
        <f t="shared" si="86"/>
        <v>0</v>
      </c>
      <c r="AD202" s="171">
        <f t="shared" si="77"/>
        <v>0</v>
      </c>
      <c r="AE202" s="171">
        <f t="shared" si="77"/>
        <v>0</v>
      </c>
      <c r="AF202" s="171">
        <f t="shared" si="77"/>
        <v>0</v>
      </c>
      <c r="AG202" s="136">
        <f t="shared" si="77"/>
        <v>0</v>
      </c>
      <c r="AH202" s="171">
        <f t="shared" si="77"/>
        <v>0</v>
      </c>
      <c r="AJ202" s="175">
        <v>2040</v>
      </c>
      <c r="AK202" s="133">
        <f>HLOOKUP($S202,Variable!$B$15:$AE$16,2,FALSE)</f>
        <v>0.56306855721113358</v>
      </c>
      <c r="AL202" s="190">
        <f t="shared" si="78"/>
        <v>0</v>
      </c>
      <c r="AM202" s="190">
        <f t="shared" si="79"/>
        <v>0</v>
      </c>
      <c r="AN202" s="190">
        <f t="shared" si="80"/>
        <v>0</v>
      </c>
      <c r="AO202" s="190">
        <f t="shared" si="81"/>
        <v>0</v>
      </c>
      <c r="AP202" s="190">
        <f t="shared" si="82"/>
        <v>0</v>
      </c>
      <c r="AQ202" s="190">
        <f t="shared" si="83"/>
        <v>0</v>
      </c>
      <c r="AS202" s="175">
        <v>2040</v>
      </c>
      <c r="AT202" s="171">
        <f t="shared" si="87"/>
        <v>0</v>
      </c>
      <c r="AU202" s="171">
        <f t="shared" si="84"/>
        <v>0</v>
      </c>
      <c r="AV202" s="171">
        <f t="shared" si="84"/>
        <v>0</v>
      </c>
      <c r="AW202" s="171">
        <f t="shared" si="84"/>
        <v>0</v>
      </c>
      <c r="AX202" s="136">
        <f t="shared" si="84"/>
        <v>0</v>
      </c>
      <c r="AY202" s="171">
        <f t="shared" si="84"/>
        <v>0</v>
      </c>
      <c r="BA202" s="145">
        <v>2040</v>
      </c>
      <c r="BB202" s="171">
        <f>IF($D$14&lt;&gt;"Yes",0,IF($BA202&lt;$E$14,0,IF($BA202&gt;$J$14,0,VLOOKUP($H$14,Variable!$B$21:$AE$64,'Scenario 7'!$BA202-2015,FALSE))))</f>
        <v>0</v>
      </c>
      <c r="BC202" s="171">
        <f>IF($D$15&lt;&gt;"Yes",0,IF($BA202&lt;$E$15,0,IF($BA202&gt;$J$15,0,VLOOKUP($H$15,Variable!$B$21:$AE$64,'Scenario 7'!$BA202-2015,FALSE))))</f>
        <v>0</v>
      </c>
      <c r="BD202" s="171">
        <f>IF($D$16&lt;&gt;"Yes",0,IF($BA202&lt;$E$16,0,IF($BA202&gt;$J$16,0,VLOOKUP($H$16,Variable!$B$21:$AE$64,'Scenario 7'!$BA202-2015,FALSE))))</f>
        <v>0</v>
      </c>
      <c r="BE202" s="171">
        <f>IF($D$17&lt;&gt;"Yes",0,IF($BA202&lt;$E$17,0,IF($BA202&gt;$J$17,0,VLOOKUP($H$17,Variable!$B$21:$AE$64,'Scenario 7'!$BA202-2015,FALSE))))</f>
        <v>0</v>
      </c>
      <c r="BF202" s="171">
        <f>IF($D$18&lt;&gt;"Yes",0,IF($BA202&lt;$E$18,0,IF($BA202&gt;$J$18,0,VLOOKUP($H$18,Variable!$B$21:$AE$64,'Scenario 7'!$BA202-2015,FALSE))))</f>
        <v>0</v>
      </c>
      <c r="BG202" s="171">
        <f>IF($D$19&lt;&gt;"Yes",0,IF($BA202&lt;$E$19,0,IF($BA202&gt;$J$19,0,VLOOKUP($H$19,Variable!$B$21:$AE$64,'Scenario 7'!$BA202-2015,FALSE))))</f>
        <v>0</v>
      </c>
    </row>
    <row r="203" spans="1:59">
      <c r="A203" s="162"/>
      <c r="B203" s="162"/>
      <c r="C203" s="162"/>
      <c r="D203" s="162"/>
      <c r="E203" s="162"/>
      <c r="F203" s="162"/>
      <c r="G203" s="162"/>
      <c r="H203" s="175">
        <v>2041</v>
      </c>
      <c r="I203" s="171">
        <f t="shared" si="85"/>
        <v>0</v>
      </c>
      <c r="J203" s="171">
        <f t="shared" si="70"/>
        <v>0</v>
      </c>
      <c r="K203" s="171">
        <f t="shared" si="70"/>
        <v>0</v>
      </c>
      <c r="L203" s="171">
        <f t="shared" si="70"/>
        <v>0</v>
      </c>
      <c r="M203" s="171">
        <f t="shared" si="70"/>
        <v>0</v>
      </c>
      <c r="N203" s="171">
        <f t="shared" si="70"/>
        <v>0</v>
      </c>
      <c r="O203" s="162"/>
      <c r="P203" s="162"/>
      <c r="Q203" s="162"/>
      <c r="R203" s="162"/>
      <c r="S203" s="175">
        <v>2041</v>
      </c>
      <c r="T203" s="133">
        <f>HLOOKUP($S203,Variable!$B$15:$AE$16,2,FALSE)</f>
        <v>0.57432992835535612</v>
      </c>
      <c r="U203" s="190">
        <f t="shared" si="71"/>
        <v>0</v>
      </c>
      <c r="V203" s="190">
        <f t="shared" si="72"/>
        <v>0</v>
      </c>
      <c r="W203" s="190">
        <f t="shared" si="73"/>
        <v>0</v>
      </c>
      <c r="X203" s="190">
        <f t="shared" si="74"/>
        <v>0</v>
      </c>
      <c r="Y203" s="190">
        <f t="shared" si="75"/>
        <v>0</v>
      </c>
      <c r="Z203" s="190">
        <f t="shared" si="76"/>
        <v>0</v>
      </c>
      <c r="AB203" s="175">
        <v>2041</v>
      </c>
      <c r="AC203" s="171">
        <f t="shared" si="86"/>
        <v>0</v>
      </c>
      <c r="AD203" s="171">
        <f t="shared" si="77"/>
        <v>0</v>
      </c>
      <c r="AE203" s="171">
        <f t="shared" si="77"/>
        <v>0</v>
      </c>
      <c r="AF203" s="171">
        <f t="shared" si="77"/>
        <v>0</v>
      </c>
      <c r="AG203" s="136">
        <f t="shared" si="77"/>
        <v>0</v>
      </c>
      <c r="AH203" s="171">
        <f t="shared" si="77"/>
        <v>0</v>
      </c>
      <c r="AJ203" s="175">
        <v>2041</v>
      </c>
      <c r="AK203" s="133">
        <f>HLOOKUP($S203,Variable!$B$15:$AE$16,2,FALSE)</f>
        <v>0.57432992835535612</v>
      </c>
      <c r="AL203" s="190">
        <f t="shared" si="78"/>
        <v>0</v>
      </c>
      <c r="AM203" s="190">
        <f t="shared" si="79"/>
        <v>0</v>
      </c>
      <c r="AN203" s="190">
        <f t="shared" si="80"/>
        <v>0</v>
      </c>
      <c r="AO203" s="190">
        <f t="shared" si="81"/>
        <v>0</v>
      </c>
      <c r="AP203" s="190">
        <f t="shared" si="82"/>
        <v>0</v>
      </c>
      <c r="AQ203" s="190">
        <f t="shared" si="83"/>
        <v>0</v>
      </c>
      <c r="AS203" s="175">
        <v>2041</v>
      </c>
      <c r="AT203" s="171">
        <f t="shared" si="87"/>
        <v>0</v>
      </c>
      <c r="AU203" s="171">
        <f t="shared" si="84"/>
        <v>0</v>
      </c>
      <c r="AV203" s="171">
        <f t="shared" si="84"/>
        <v>0</v>
      </c>
      <c r="AW203" s="171">
        <f t="shared" si="84"/>
        <v>0</v>
      </c>
      <c r="AX203" s="136">
        <f t="shared" si="84"/>
        <v>0</v>
      </c>
      <c r="AY203" s="171">
        <f t="shared" si="84"/>
        <v>0</v>
      </c>
      <c r="BA203" s="145">
        <v>2041</v>
      </c>
      <c r="BB203" s="171">
        <f>IF($D$14&lt;&gt;"Yes",0,IF($BA203&lt;$E$14,0,IF($BA203&gt;$J$14,0,VLOOKUP($H$14,Variable!$B$21:$AE$64,'Scenario 7'!$BA203-2015,FALSE))))</f>
        <v>0</v>
      </c>
      <c r="BC203" s="171">
        <f>IF($D$15&lt;&gt;"Yes",0,IF($BA203&lt;$E$15,0,IF($BA203&gt;$J$15,0,VLOOKUP($H$15,Variable!$B$21:$AE$64,'Scenario 7'!$BA203-2015,FALSE))))</f>
        <v>0</v>
      </c>
      <c r="BD203" s="171">
        <f>IF($D$16&lt;&gt;"Yes",0,IF($BA203&lt;$E$16,0,IF($BA203&gt;$J$16,0,VLOOKUP($H$16,Variable!$B$21:$AE$64,'Scenario 7'!$BA203-2015,FALSE))))</f>
        <v>0</v>
      </c>
      <c r="BE203" s="171">
        <f>IF($D$17&lt;&gt;"Yes",0,IF($BA203&lt;$E$17,0,IF($BA203&gt;$J$17,0,VLOOKUP($H$17,Variable!$B$21:$AE$64,'Scenario 7'!$BA203-2015,FALSE))))</f>
        <v>0</v>
      </c>
      <c r="BF203" s="171">
        <f>IF($D$18&lt;&gt;"Yes",0,IF($BA203&lt;$E$18,0,IF($BA203&gt;$J$18,0,VLOOKUP($H$18,Variable!$B$21:$AE$64,'Scenario 7'!$BA203-2015,FALSE))))</f>
        <v>0</v>
      </c>
      <c r="BG203" s="171">
        <f>IF($D$19&lt;&gt;"Yes",0,IF($BA203&lt;$E$19,0,IF($BA203&gt;$J$19,0,VLOOKUP($H$19,Variable!$B$21:$AE$64,'Scenario 7'!$BA203-2015,FALSE))))</f>
        <v>0</v>
      </c>
    </row>
    <row r="204" spans="1:59">
      <c r="A204" s="162"/>
      <c r="B204" s="162"/>
      <c r="C204" s="162"/>
      <c r="D204" s="162"/>
      <c r="E204" s="162"/>
      <c r="F204" s="162"/>
      <c r="G204" s="162"/>
      <c r="H204" s="175">
        <v>2042</v>
      </c>
      <c r="I204" s="171">
        <f t="shared" si="85"/>
        <v>0</v>
      </c>
      <c r="J204" s="171">
        <f t="shared" si="70"/>
        <v>0</v>
      </c>
      <c r="K204" s="171">
        <f t="shared" si="70"/>
        <v>0</v>
      </c>
      <c r="L204" s="171">
        <f t="shared" si="70"/>
        <v>0</v>
      </c>
      <c r="M204" s="171">
        <f t="shared" si="70"/>
        <v>0</v>
      </c>
      <c r="N204" s="171">
        <f t="shared" si="70"/>
        <v>0</v>
      </c>
      <c r="O204" s="162"/>
      <c r="P204" s="162"/>
      <c r="Q204" s="162"/>
      <c r="R204" s="162"/>
      <c r="S204" s="175">
        <v>2042</v>
      </c>
      <c r="T204" s="133">
        <f>HLOOKUP($S204,Variable!$B$15:$AE$16,2,FALSE)</f>
        <v>0.58581652692246322</v>
      </c>
      <c r="U204" s="190">
        <f t="shared" si="71"/>
        <v>0</v>
      </c>
      <c r="V204" s="190">
        <f t="shared" si="72"/>
        <v>0</v>
      </c>
      <c r="W204" s="190">
        <f t="shared" si="73"/>
        <v>0</v>
      </c>
      <c r="X204" s="190">
        <f t="shared" si="74"/>
        <v>0</v>
      </c>
      <c r="Y204" s="190">
        <f t="shared" si="75"/>
        <v>0</v>
      </c>
      <c r="Z204" s="190">
        <f t="shared" si="76"/>
        <v>0</v>
      </c>
      <c r="AB204" s="175">
        <v>2042</v>
      </c>
      <c r="AC204" s="171">
        <f t="shared" si="86"/>
        <v>0</v>
      </c>
      <c r="AD204" s="171">
        <f t="shared" si="77"/>
        <v>0</v>
      </c>
      <c r="AE204" s="171">
        <f t="shared" si="77"/>
        <v>0</v>
      </c>
      <c r="AF204" s="171">
        <f t="shared" si="77"/>
        <v>0</v>
      </c>
      <c r="AG204" s="136">
        <f t="shared" si="77"/>
        <v>0</v>
      </c>
      <c r="AH204" s="171">
        <f t="shared" si="77"/>
        <v>0</v>
      </c>
      <c r="AJ204" s="175">
        <v>2042</v>
      </c>
      <c r="AK204" s="133">
        <f>HLOOKUP($S204,Variable!$B$15:$AE$16,2,FALSE)</f>
        <v>0.58581652692246322</v>
      </c>
      <c r="AL204" s="190">
        <f t="shared" si="78"/>
        <v>0</v>
      </c>
      <c r="AM204" s="190">
        <f t="shared" si="79"/>
        <v>0</v>
      </c>
      <c r="AN204" s="190">
        <f t="shared" si="80"/>
        <v>0</v>
      </c>
      <c r="AO204" s="190">
        <f t="shared" si="81"/>
        <v>0</v>
      </c>
      <c r="AP204" s="190">
        <f t="shared" si="82"/>
        <v>0</v>
      </c>
      <c r="AQ204" s="190">
        <f t="shared" si="83"/>
        <v>0</v>
      </c>
      <c r="AS204" s="175">
        <v>2042</v>
      </c>
      <c r="AT204" s="171">
        <f t="shared" si="87"/>
        <v>0</v>
      </c>
      <c r="AU204" s="171">
        <f t="shared" si="84"/>
        <v>0</v>
      </c>
      <c r="AV204" s="171">
        <f t="shared" si="84"/>
        <v>0</v>
      </c>
      <c r="AW204" s="171">
        <f t="shared" si="84"/>
        <v>0</v>
      </c>
      <c r="AX204" s="136">
        <f t="shared" si="84"/>
        <v>0</v>
      </c>
      <c r="AY204" s="171">
        <f t="shared" si="84"/>
        <v>0</v>
      </c>
      <c r="BA204" s="145">
        <v>2042</v>
      </c>
      <c r="BB204" s="171">
        <f>IF($D$14&lt;&gt;"Yes",0,IF($BA204&lt;$E$14,0,IF($BA204&gt;$J$14,0,VLOOKUP($H$14,Variable!$B$21:$AE$64,'Scenario 7'!$BA204-2015,FALSE))))</f>
        <v>0</v>
      </c>
      <c r="BC204" s="171">
        <f>IF($D$15&lt;&gt;"Yes",0,IF($BA204&lt;$E$15,0,IF($BA204&gt;$J$15,0,VLOOKUP($H$15,Variable!$B$21:$AE$64,'Scenario 7'!$BA204-2015,FALSE))))</f>
        <v>0</v>
      </c>
      <c r="BD204" s="171">
        <f>IF($D$16&lt;&gt;"Yes",0,IF($BA204&lt;$E$16,0,IF($BA204&gt;$J$16,0,VLOOKUP($H$16,Variable!$B$21:$AE$64,'Scenario 7'!$BA204-2015,FALSE))))</f>
        <v>0</v>
      </c>
      <c r="BE204" s="171">
        <f>IF($D$17&lt;&gt;"Yes",0,IF($BA204&lt;$E$17,0,IF($BA204&gt;$J$17,0,VLOOKUP($H$17,Variable!$B$21:$AE$64,'Scenario 7'!$BA204-2015,FALSE))))</f>
        <v>0</v>
      </c>
      <c r="BF204" s="171">
        <f>IF($D$18&lt;&gt;"Yes",0,IF($BA204&lt;$E$18,0,IF($BA204&gt;$J$18,0,VLOOKUP($H$18,Variable!$B$21:$AE$64,'Scenario 7'!$BA204-2015,FALSE))))</f>
        <v>0</v>
      </c>
      <c r="BG204" s="171">
        <f>IF($D$19&lt;&gt;"Yes",0,IF($BA204&lt;$E$19,0,IF($BA204&gt;$J$19,0,VLOOKUP($H$19,Variable!$B$21:$AE$64,'Scenario 7'!$BA204-2015,FALSE))))</f>
        <v>0</v>
      </c>
    </row>
    <row r="205" spans="1:59">
      <c r="A205" s="162"/>
      <c r="B205" s="162"/>
      <c r="C205" s="162"/>
      <c r="D205" s="162"/>
      <c r="E205" s="162"/>
      <c r="F205" s="162"/>
      <c r="G205" s="162"/>
      <c r="H205" s="175">
        <v>2043</v>
      </c>
      <c r="I205" s="171">
        <f t="shared" si="85"/>
        <v>0</v>
      </c>
      <c r="J205" s="171">
        <f t="shared" si="70"/>
        <v>0</v>
      </c>
      <c r="K205" s="171">
        <f t="shared" si="70"/>
        <v>0</v>
      </c>
      <c r="L205" s="171">
        <f t="shared" si="70"/>
        <v>0</v>
      </c>
      <c r="M205" s="171">
        <f t="shared" si="70"/>
        <v>0</v>
      </c>
      <c r="N205" s="171">
        <f t="shared" si="70"/>
        <v>0</v>
      </c>
      <c r="O205" s="162"/>
      <c r="P205" s="162"/>
      <c r="Q205" s="162"/>
      <c r="R205" s="162"/>
      <c r="S205" s="175">
        <v>2043</v>
      </c>
      <c r="T205" s="133">
        <f>HLOOKUP($S205,Variable!$B$15:$AE$16,2,FALSE)</f>
        <v>0.59753285746091256</v>
      </c>
      <c r="U205" s="190">
        <f t="shared" si="71"/>
        <v>0</v>
      </c>
      <c r="V205" s="190">
        <f t="shared" si="72"/>
        <v>0</v>
      </c>
      <c r="W205" s="190">
        <f t="shared" si="73"/>
        <v>0</v>
      </c>
      <c r="X205" s="190">
        <f t="shared" si="74"/>
        <v>0</v>
      </c>
      <c r="Y205" s="190">
        <f t="shared" si="75"/>
        <v>0</v>
      </c>
      <c r="Z205" s="190">
        <f t="shared" si="76"/>
        <v>0</v>
      </c>
      <c r="AB205" s="175">
        <v>2043</v>
      </c>
      <c r="AC205" s="171">
        <f t="shared" si="86"/>
        <v>0</v>
      </c>
      <c r="AD205" s="171">
        <f t="shared" si="77"/>
        <v>0</v>
      </c>
      <c r="AE205" s="171">
        <f t="shared" si="77"/>
        <v>0</v>
      </c>
      <c r="AF205" s="171">
        <f t="shared" si="77"/>
        <v>0</v>
      </c>
      <c r="AG205" s="136">
        <f t="shared" si="77"/>
        <v>0</v>
      </c>
      <c r="AH205" s="171">
        <f t="shared" si="77"/>
        <v>0</v>
      </c>
      <c r="AJ205" s="175">
        <v>2043</v>
      </c>
      <c r="AK205" s="133">
        <f>HLOOKUP($S205,Variable!$B$15:$AE$16,2,FALSE)</f>
        <v>0.59753285746091256</v>
      </c>
      <c r="AL205" s="190">
        <f t="shared" si="78"/>
        <v>0</v>
      </c>
      <c r="AM205" s="190">
        <f t="shared" si="79"/>
        <v>0</v>
      </c>
      <c r="AN205" s="190">
        <f t="shared" si="80"/>
        <v>0</v>
      </c>
      <c r="AO205" s="190">
        <f t="shared" si="81"/>
        <v>0</v>
      </c>
      <c r="AP205" s="190">
        <f t="shared" si="82"/>
        <v>0</v>
      </c>
      <c r="AQ205" s="190">
        <f t="shared" si="83"/>
        <v>0</v>
      </c>
      <c r="AS205" s="175">
        <v>2043</v>
      </c>
      <c r="AT205" s="171">
        <f t="shared" si="87"/>
        <v>0</v>
      </c>
      <c r="AU205" s="171">
        <f t="shared" si="84"/>
        <v>0</v>
      </c>
      <c r="AV205" s="171">
        <f t="shared" si="84"/>
        <v>0</v>
      </c>
      <c r="AW205" s="171">
        <f t="shared" si="84"/>
        <v>0</v>
      </c>
      <c r="AX205" s="136">
        <f t="shared" si="84"/>
        <v>0</v>
      </c>
      <c r="AY205" s="171">
        <f t="shared" si="84"/>
        <v>0</v>
      </c>
      <c r="BA205" s="145">
        <v>2043</v>
      </c>
      <c r="BB205" s="171">
        <f>IF($D$14&lt;&gt;"Yes",0,IF($BA205&lt;$E$14,0,IF($BA205&gt;$J$14,0,VLOOKUP($H$14,Variable!$B$21:$AE$64,'Scenario 7'!$BA205-2015,FALSE))))</f>
        <v>0</v>
      </c>
      <c r="BC205" s="171">
        <f>IF($D$15&lt;&gt;"Yes",0,IF($BA205&lt;$E$15,0,IF($BA205&gt;$J$15,0,VLOOKUP($H$15,Variable!$B$21:$AE$64,'Scenario 7'!$BA205-2015,FALSE))))</f>
        <v>0</v>
      </c>
      <c r="BD205" s="171">
        <f>IF($D$16&lt;&gt;"Yes",0,IF($BA205&lt;$E$16,0,IF($BA205&gt;$J$16,0,VLOOKUP($H$16,Variable!$B$21:$AE$64,'Scenario 7'!$BA205-2015,FALSE))))</f>
        <v>0</v>
      </c>
      <c r="BE205" s="171">
        <f>IF($D$17&lt;&gt;"Yes",0,IF($BA205&lt;$E$17,0,IF($BA205&gt;$J$17,0,VLOOKUP($H$17,Variable!$B$21:$AE$64,'Scenario 7'!$BA205-2015,FALSE))))</f>
        <v>0</v>
      </c>
      <c r="BF205" s="171">
        <f>IF($D$18&lt;&gt;"Yes",0,IF($BA205&lt;$E$18,0,IF($BA205&gt;$J$18,0,VLOOKUP($H$18,Variable!$B$21:$AE$64,'Scenario 7'!$BA205-2015,FALSE))))</f>
        <v>0</v>
      </c>
      <c r="BG205" s="171">
        <f>IF($D$19&lt;&gt;"Yes",0,IF($BA205&lt;$E$19,0,IF($BA205&gt;$J$19,0,VLOOKUP($H$19,Variable!$B$21:$AE$64,'Scenario 7'!$BA205-2015,FALSE))))</f>
        <v>0</v>
      </c>
    </row>
    <row r="206" spans="1:59">
      <c r="A206" s="162"/>
      <c r="B206" s="162"/>
      <c r="C206" s="162"/>
      <c r="D206" s="162"/>
      <c r="E206" s="162"/>
      <c r="F206" s="162"/>
      <c r="G206" s="162"/>
      <c r="H206" s="175">
        <v>2044</v>
      </c>
      <c r="I206" s="171">
        <f t="shared" si="85"/>
        <v>0</v>
      </c>
      <c r="J206" s="171">
        <f t="shared" si="70"/>
        <v>0</v>
      </c>
      <c r="K206" s="171">
        <f t="shared" si="70"/>
        <v>0</v>
      </c>
      <c r="L206" s="171">
        <f t="shared" si="70"/>
        <v>0</v>
      </c>
      <c r="M206" s="171">
        <f t="shared" si="70"/>
        <v>0</v>
      </c>
      <c r="N206" s="171">
        <f t="shared" si="70"/>
        <v>0</v>
      </c>
      <c r="O206" s="162"/>
      <c r="P206" s="162"/>
      <c r="Q206" s="162"/>
      <c r="R206" s="162"/>
      <c r="S206" s="175">
        <v>2044</v>
      </c>
      <c r="T206" s="133">
        <f>HLOOKUP($S206,Variable!$B$15:$AE$16,2,FALSE)</f>
        <v>0.60948351461013084</v>
      </c>
      <c r="U206" s="190">
        <f t="shared" si="71"/>
        <v>0</v>
      </c>
      <c r="V206" s="190">
        <f t="shared" si="72"/>
        <v>0</v>
      </c>
      <c r="W206" s="190">
        <f t="shared" si="73"/>
        <v>0</v>
      </c>
      <c r="X206" s="190">
        <f t="shared" si="74"/>
        <v>0</v>
      </c>
      <c r="Y206" s="190">
        <f t="shared" si="75"/>
        <v>0</v>
      </c>
      <c r="Z206" s="190">
        <f t="shared" si="76"/>
        <v>0</v>
      </c>
      <c r="AB206" s="175">
        <v>2044</v>
      </c>
      <c r="AC206" s="171">
        <f t="shared" si="86"/>
        <v>0</v>
      </c>
      <c r="AD206" s="171">
        <f t="shared" si="77"/>
        <v>0</v>
      </c>
      <c r="AE206" s="171">
        <f t="shared" si="77"/>
        <v>0</v>
      </c>
      <c r="AF206" s="171">
        <f t="shared" si="77"/>
        <v>0</v>
      </c>
      <c r="AG206" s="136">
        <f t="shared" si="77"/>
        <v>0</v>
      </c>
      <c r="AH206" s="171">
        <f t="shared" si="77"/>
        <v>0</v>
      </c>
      <c r="AJ206" s="175">
        <v>2044</v>
      </c>
      <c r="AK206" s="133">
        <f>HLOOKUP($S206,Variable!$B$15:$AE$16,2,FALSE)</f>
        <v>0.60948351461013084</v>
      </c>
      <c r="AL206" s="190">
        <f t="shared" si="78"/>
        <v>0</v>
      </c>
      <c r="AM206" s="190">
        <f t="shared" si="79"/>
        <v>0</v>
      </c>
      <c r="AN206" s="190">
        <f t="shared" si="80"/>
        <v>0</v>
      </c>
      <c r="AO206" s="190">
        <f t="shared" si="81"/>
        <v>0</v>
      </c>
      <c r="AP206" s="190">
        <f t="shared" si="82"/>
        <v>0</v>
      </c>
      <c r="AQ206" s="190">
        <f t="shared" si="83"/>
        <v>0</v>
      </c>
      <c r="AS206" s="175">
        <v>2044</v>
      </c>
      <c r="AT206" s="171">
        <f t="shared" si="87"/>
        <v>0</v>
      </c>
      <c r="AU206" s="171">
        <f t="shared" si="84"/>
        <v>0</v>
      </c>
      <c r="AV206" s="171">
        <f t="shared" si="84"/>
        <v>0</v>
      </c>
      <c r="AW206" s="171">
        <f t="shared" si="84"/>
        <v>0</v>
      </c>
      <c r="AX206" s="136">
        <f t="shared" si="84"/>
        <v>0</v>
      </c>
      <c r="AY206" s="171">
        <f t="shared" si="84"/>
        <v>0</v>
      </c>
      <c r="BA206" s="145">
        <v>2044</v>
      </c>
      <c r="BB206" s="171">
        <f>IF($D$14&lt;&gt;"Yes",0,IF($BA206&lt;$E$14,0,IF($BA206&gt;$J$14,0,VLOOKUP($H$14,Variable!$B$21:$AE$64,'Scenario 7'!$BA206-2015,FALSE))))</f>
        <v>0</v>
      </c>
      <c r="BC206" s="171">
        <f>IF($D$15&lt;&gt;"Yes",0,IF($BA206&lt;$E$15,0,IF($BA206&gt;$J$15,0,VLOOKUP($H$15,Variable!$B$21:$AE$64,'Scenario 7'!$BA206-2015,FALSE))))</f>
        <v>0</v>
      </c>
      <c r="BD206" s="171">
        <f>IF($D$16&lt;&gt;"Yes",0,IF($BA206&lt;$E$16,0,IF($BA206&gt;$J$16,0,VLOOKUP($H$16,Variable!$B$21:$AE$64,'Scenario 7'!$BA206-2015,FALSE))))</f>
        <v>0</v>
      </c>
      <c r="BE206" s="171">
        <f>IF($D$17&lt;&gt;"Yes",0,IF($BA206&lt;$E$17,0,IF($BA206&gt;$J$17,0,VLOOKUP($H$17,Variable!$B$21:$AE$64,'Scenario 7'!$BA206-2015,FALSE))))</f>
        <v>0</v>
      </c>
      <c r="BF206" s="171">
        <f>IF($D$18&lt;&gt;"Yes",0,IF($BA206&lt;$E$18,0,IF($BA206&gt;$J$18,0,VLOOKUP($H$18,Variable!$B$21:$AE$64,'Scenario 7'!$BA206-2015,FALSE))))</f>
        <v>0</v>
      </c>
      <c r="BG206" s="171">
        <f>IF($D$19&lt;&gt;"Yes",0,IF($BA206&lt;$E$19,0,IF($BA206&gt;$J$19,0,VLOOKUP($H$19,Variable!$B$21:$AE$64,'Scenario 7'!$BA206-2015,FALSE))))</f>
        <v>0</v>
      </c>
    </row>
    <row r="207" spans="1:59">
      <c r="A207" s="162"/>
      <c r="B207" s="162"/>
      <c r="C207" s="162"/>
      <c r="D207" s="162"/>
      <c r="E207" s="162"/>
      <c r="F207" s="162"/>
      <c r="G207" s="162"/>
      <c r="H207" s="175">
        <v>2045</v>
      </c>
      <c r="I207" s="171">
        <f t="shared" si="85"/>
        <v>0</v>
      </c>
      <c r="J207" s="171">
        <f t="shared" si="70"/>
        <v>0</v>
      </c>
      <c r="K207" s="171">
        <f t="shared" si="70"/>
        <v>0</v>
      </c>
      <c r="L207" s="171">
        <f t="shared" si="70"/>
        <v>0</v>
      </c>
      <c r="M207" s="171">
        <f t="shared" si="70"/>
        <v>0</v>
      </c>
      <c r="N207" s="171">
        <f t="shared" si="70"/>
        <v>0</v>
      </c>
      <c r="O207" s="162"/>
      <c r="P207" s="162"/>
      <c r="Q207" s="162"/>
      <c r="R207" s="162"/>
      <c r="S207" s="176">
        <v>2045</v>
      </c>
      <c r="T207" s="134">
        <f>HLOOKUP($S207,Variable!$B$15:$AE$16,2,FALSE)</f>
        <v>0.62167318490233348</v>
      </c>
      <c r="U207" s="186">
        <f t="shared" si="71"/>
        <v>0</v>
      </c>
      <c r="V207" s="186">
        <f t="shared" si="72"/>
        <v>0</v>
      </c>
      <c r="W207" s="186">
        <f t="shared" si="73"/>
        <v>0</v>
      </c>
      <c r="X207" s="186">
        <f t="shared" si="74"/>
        <v>0</v>
      </c>
      <c r="Y207" s="186">
        <f t="shared" si="75"/>
        <v>0</v>
      </c>
      <c r="Z207" s="186">
        <f t="shared" si="76"/>
        <v>0</v>
      </c>
      <c r="AB207" s="176">
        <v>2045</v>
      </c>
      <c r="AC207" s="172">
        <f t="shared" si="86"/>
        <v>0</v>
      </c>
      <c r="AD207" s="172">
        <f t="shared" si="77"/>
        <v>0</v>
      </c>
      <c r="AE207" s="172">
        <f t="shared" si="77"/>
        <v>0</v>
      </c>
      <c r="AF207" s="172">
        <f t="shared" si="77"/>
        <v>0</v>
      </c>
      <c r="AG207" s="137">
        <f t="shared" si="77"/>
        <v>0</v>
      </c>
      <c r="AH207" s="172">
        <f t="shared" si="77"/>
        <v>0</v>
      </c>
      <c r="AJ207" s="176">
        <v>2045</v>
      </c>
      <c r="AK207" s="134">
        <f>HLOOKUP($S207,Variable!$B$15:$AE$16,2,FALSE)</f>
        <v>0.62167318490233348</v>
      </c>
      <c r="AL207" s="186">
        <f t="shared" si="78"/>
        <v>0</v>
      </c>
      <c r="AM207" s="186">
        <f t="shared" si="79"/>
        <v>0</v>
      </c>
      <c r="AN207" s="186">
        <f t="shared" si="80"/>
        <v>0</v>
      </c>
      <c r="AO207" s="186">
        <f t="shared" si="81"/>
        <v>0</v>
      </c>
      <c r="AP207" s="186">
        <f t="shared" si="82"/>
        <v>0</v>
      </c>
      <c r="AQ207" s="186">
        <f t="shared" si="83"/>
        <v>0</v>
      </c>
      <c r="AS207" s="176">
        <v>2045</v>
      </c>
      <c r="AT207" s="172">
        <f t="shared" si="87"/>
        <v>0</v>
      </c>
      <c r="AU207" s="172">
        <f t="shared" si="84"/>
        <v>0</v>
      </c>
      <c r="AV207" s="172">
        <f t="shared" si="84"/>
        <v>0</v>
      </c>
      <c r="AW207" s="172">
        <f t="shared" si="84"/>
        <v>0</v>
      </c>
      <c r="AX207" s="137">
        <f t="shared" si="84"/>
        <v>0</v>
      </c>
      <c r="AY207" s="172">
        <f t="shared" si="84"/>
        <v>0</v>
      </c>
      <c r="BA207" s="103">
        <v>2045</v>
      </c>
      <c r="BB207" s="172">
        <f>IF($D$14&lt;&gt;"Yes",0,IF($BA207&lt;$E$14,0,IF($BA207&gt;$J$14,0,VLOOKUP($H$14,Variable!$B$21:$AE$64,'Scenario 7'!$BA207-2015,FALSE))))</f>
        <v>0</v>
      </c>
      <c r="BC207" s="172">
        <f>IF($D$15&lt;&gt;"Yes",0,IF($BA207&lt;$E$15,0,IF($BA207&gt;$J$15,0,VLOOKUP($H$15,Variable!$B$21:$AE$64,'Scenario 7'!$BA207-2015,FALSE))))</f>
        <v>0</v>
      </c>
      <c r="BD207" s="172">
        <f>IF($D$16&lt;&gt;"Yes",0,IF($BA207&lt;$E$16,0,IF($BA207&gt;$J$16,0,VLOOKUP($H$16,Variable!$B$21:$AE$64,'Scenario 7'!$BA207-2015,FALSE))))</f>
        <v>0</v>
      </c>
      <c r="BE207" s="172">
        <f>IF($D$17&lt;&gt;"Yes",0,IF($BA207&lt;$E$17,0,IF($BA207&gt;$J$17,0,VLOOKUP($H$17,Variable!$B$21:$AE$64,'Scenario 7'!$BA207-2015,FALSE))))</f>
        <v>0</v>
      </c>
      <c r="BF207" s="172">
        <f>IF($D$18&lt;&gt;"Yes",0,IF($BA207&lt;$E$18,0,IF($BA207&gt;$J$18,0,VLOOKUP($H$18,Variable!$B$21:$AE$64,'Scenario 7'!$BA207-2015,FALSE))))</f>
        <v>0</v>
      </c>
      <c r="BG207" s="172">
        <f>IF($D$19&lt;&gt;"Yes",0,IF($BA207&lt;$E$19,0,IF($BA207&gt;$J$19,0,VLOOKUP($H$19,Variable!$B$21:$AE$64,'Scenario 7'!$BA207-2015,FALSE))))</f>
        <v>0</v>
      </c>
    </row>
    <row r="208" spans="1:59">
      <c r="H208" s="188" t="s">
        <v>26</v>
      </c>
      <c r="I208" s="187">
        <f t="shared" ref="I208:N208" si="88">SUM(I179:I207)</f>
        <v>8620301.5</v>
      </c>
      <c r="J208" s="187">
        <f t="shared" si="88"/>
        <v>20050573.310347807</v>
      </c>
      <c r="K208" s="187">
        <f t="shared" si="88"/>
        <v>16363385.679617761</v>
      </c>
      <c r="L208" s="187">
        <f t="shared" si="88"/>
        <v>18027634.023210116</v>
      </c>
      <c r="M208" s="187">
        <f t="shared" si="88"/>
        <v>17814325.179617763</v>
      </c>
      <c r="N208" s="187">
        <f t="shared" si="88"/>
        <v>17690070.156488001</v>
      </c>
    </row>
  </sheetData>
  <mergeCells count="21">
    <mergeCell ref="C24:G24"/>
    <mergeCell ref="H4:I4"/>
    <mergeCell ref="J4:K4"/>
    <mergeCell ref="L4:M4"/>
    <mergeCell ref="N4:O4"/>
    <mergeCell ref="C5:G5"/>
    <mergeCell ref="C6:G6"/>
    <mergeCell ref="D12:E12"/>
    <mergeCell ref="F12:G12"/>
    <mergeCell ref="I12:J12"/>
    <mergeCell ref="K12:L12"/>
    <mergeCell ref="M12:N12"/>
    <mergeCell ref="I35:J35"/>
    <mergeCell ref="H41:I41"/>
    <mergeCell ref="H74:I74"/>
    <mergeCell ref="C26:G26"/>
    <mergeCell ref="C27:G27"/>
    <mergeCell ref="C28:G28"/>
    <mergeCell ref="C29:G29"/>
    <mergeCell ref="C30:G30"/>
    <mergeCell ref="C35:G35"/>
  </mergeCells>
  <dataValidations count="5">
    <dataValidation type="list" allowBlank="1" showInputMessage="1" showErrorMessage="1" sqref="H14:H19">
      <formula1>Water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D14:D19 F14:F19">
      <formula1>"Yes,No"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whole" operator="greaterThanOrEqual" allowBlank="1" showInputMessage="1" showErrorMessage="1" error="COD Must be 2019 or later." sqref="G14:G19">
      <formula1>2019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BP208"/>
  <sheetViews>
    <sheetView showGridLines="0" tabSelected="1" workbookViewId="0">
      <selection activeCell="C16" sqref="C16"/>
    </sheetView>
  </sheetViews>
  <sheetFormatPr defaultRowHeight="12" outlineLevelCol="1"/>
  <cols>
    <col min="1" max="1" width="2.85546875" style="178" customWidth="1"/>
    <col min="2" max="2" width="5" style="178" customWidth="1"/>
    <col min="3" max="3" width="29" style="178" customWidth="1"/>
    <col min="4" max="7" width="7.140625" style="178" customWidth="1"/>
    <col min="8" max="8" width="10.7109375" style="178" customWidth="1"/>
    <col min="9" max="14" width="11.42578125" style="178" customWidth="1"/>
    <col min="15" max="15" width="10.7109375" style="178" customWidth="1"/>
    <col min="16" max="17" width="2.85546875" style="178" customWidth="1"/>
    <col min="18" max="18" width="39.28515625" style="178" customWidth="1"/>
    <col min="19" max="19" width="9.140625" style="178" customWidth="1" outlineLevel="1"/>
    <col min="20" max="26" width="10.42578125" style="178" customWidth="1" outlineLevel="1"/>
    <col min="27" max="28" width="9.140625" style="178" customWidth="1" outlineLevel="1"/>
    <col min="29" max="34" width="10.42578125" style="178" customWidth="1" outlineLevel="1"/>
    <col min="35" max="36" width="9.140625" style="178" customWidth="1" outlineLevel="1"/>
    <col min="37" max="43" width="10.42578125" style="178" customWidth="1" outlineLevel="1"/>
    <col min="44" max="45" width="9.140625" style="178" customWidth="1" outlineLevel="1"/>
    <col min="46" max="51" width="10.42578125" style="178" customWidth="1" outlineLevel="1"/>
    <col min="52" max="53" width="9.140625" style="178" customWidth="1" outlineLevel="1"/>
    <col min="54" max="59" width="10.42578125" style="178" customWidth="1" outlineLevel="1"/>
    <col min="60" max="61" width="9.140625" style="178" customWidth="1" outlineLevel="1"/>
    <col min="62" max="67" width="10.42578125" style="178" customWidth="1" outlineLevel="1"/>
    <col min="68" max="68" width="9.140625" style="178"/>
    <col min="69" max="16384" width="9.140625" style="162"/>
  </cols>
  <sheetData>
    <row r="1" spans="2:18" ht="12.75">
      <c r="Q1" s="162"/>
      <c r="R1" s="182" t="s">
        <v>48</v>
      </c>
    </row>
    <row r="2" spans="2:18">
      <c r="B2" s="179" t="s">
        <v>392</v>
      </c>
    </row>
    <row r="3" spans="2:18">
      <c r="B3" s="179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163" t="s">
        <v>0</v>
      </c>
      <c r="C5" s="337" t="s">
        <v>113</v>
      </c>
      <c r="D5" s="338"/>
      <c r="E5" s="338"/>
      <c r="F5" s="338"/>
      <c r="G5" s="339"/>
      <c r="H5" s="163" t="s">
        <v>8</v>
      </c>
      <c r="I5" s="163" t="s">
        <v>9</v>
      </c>
      <c r="J5" s="163" t="s">
        <v>8</v>
      </c>
      <c r="K5" s="163" t="s">
        <v>9</v>
      </c>
      <c r="L5" s="163" t="s">
        <v>8</v>
      </c>
      <c r="M5" s="163" t="s">
        <v>9</v>
      </c>
      <c r="N5" s="163" t="s">
        <v>8</v>
      </c>
      <c r="O5" s="163" t="s">
        <v>9</v>
      </c>
    </row>
    <row r="6" spans="2:18">
      <c r="B6" s="191">
        <v>8</v>
      </c>
      <c r="C6" s="340" t="s">
        <v>6</v>
      </c>
      <c r="D6" s="341"/>
      <c r="E6" s="341"/>
      <c r="F6" s="341"/>
      <c r="G6" s="342"/>
      <c r="H6" s="164">
        <f>VLOOKUP($C6,Tables!$A2:$E9,2,FALSE)</f>
        <v>0.84</v>
      </c>
      <c r="I6" s="164">
        <f>VLOOKUP($C6,Tables!$A2:$E9,3,FALSE)</f>
        <v>0.84</v>
      </c>
      <c r="J6" s="164">
        <f>VLOOKUP($C6,Tables!$A2:$F9,4,FALSE)</f>
        <v>0.84</v>
      </c>
      <c r="K6" s="164">
        <f>VLOOKUP($C6,Tables!$A2:$F9,5,FALSE)</f>
        <v>0.84</v>
      </c>
      <c r="L6" s="165">
        <f>IF(ISERROR(H6*530*8760),"N/A",H6*530*8760)</f>
        <v>3899952</v>
      </c>
      <c r="M6" s="165">
        <f>IF(ISERROR(I6*530*8760),"N/A",I6*530*8760)</f>
        <v>3899952</v>
      </c>
      <c r="N6" s="165">
        <f>IF(ISERROR(J6*530*8760),"N/A",J6*530*8760)</f>
        <v>3899952</v>
      </c>
      <c r="O6" s="165">
        <f>IF(ISERROR(K6*530*8760),"N/A",K6*530*8760)</f>
        <v>3899952</v>
      </c>
    </row>
    <row r="9" spans="2:18">
      <c r="B9" s="179" t="s">
        <v>396</v>
      </c>
      <c r="H9" s="185"/>
    </row>
    <row r="10" spans="2:18">
      <c r="B10" s="179"/>
      <c r="H10" s="185"/>
    </row>
    <row r="11" spans="2:18">
      <c r="H11" s="162"/>
      <c r="K11" s="181" t="s">
        <v>124</v>
      </c>
      <c r="M11" s="199" t="s">
        <v>236</v>
      </c>
      <c r="N11" s="199"/>
    </row>
    <row r="12" spans="2:18">
      <c r="D12" s="336" t="s">
        <v>230</v>
      </c>
      <c r="E12" s="336"/>
      <c r="F12" s="336" t="s">
        <v>231</v>
      </c>
      <c r="G12" s="336"/>
      <c r="H12" s="162"/>
      <c r="I12" s="337" t="s">
        <v>18</v>
      </c>
      <c r="J12" s="339"/>
      <c r="K12" s="337" t="s">
        <v>36</v>
      </c>
      <c r="L12" s="339"/>
      <c r="M12" s="345" t="s">
        <v>36</v>
      </c>
      <c r="N12" s="346"/>
    </row>
    <row r="13" spans="2:18">
      <c r="B13" s="163" t="s">
        <v>0</v>
      </c>
      <c r="C13" s="163" t="s">
        <v>1</v>
      </c>
      <c r="D13" s="163" t="s">
        <v>367</v>
      </c>
      <c r="E13" s="163" t="s">
        <v>368</v>
      </c>
      <c r="F13" s="163" t="s">
        <v>367</v>
      </c>
      <c r="G13" s="163" t="s">
        <v>368</v>
      </c>
      <c r="H13" s="163" t="s">
        <v>160</v>
      </c>
      <c r="I13" s="163" t="s">
        <v>8</v>
      </c>
      <c r="J13" s="163" t="s">
        <v>9</v>
      </c>
      <c r="K13" s="163" t="s">
        <v>8</v>
      </c>
      <c r="L13" s="163" t="s">
        <v>9</v>
      </c>
      <c r="M13" s="146" t="s">
        <v>8</v>
      </c>
      <c r="N13" s="146" t="s">
        <v>9</v>
      </c>
    </row>
    <row r="14" spans="2:18">
      <c r="B14" s="166">
        <f>B6</f>
        <v>8</v>
      </c>
      <c r="C14" s="168" t="s">
        <v>419</v>
      </c>
      <c r="D14" s="168" t="s">
        <v>233</v>
      </c>
      <c r="E14" s="168">
        <v>2024</v>
      </c>
      <c r="F14" s="168" t="s">
        <v>233</v>
      </c>
      <c r="G14" s="168">
        <v>2024</v>
      </c>
      <c r="H14" s="192" t="s">
        <v>133</v>
      </c>
      <c r="I14" s="191">
        <v>2042</v>
      </c>
      <c r="J14" s="191">
        <v>2045</v>
      </c>
      <c r="K14" s="191"/>
      <c r="L14" s="191"/>
      <c r="M14" s="146">
        <f t="shared" ref="M14:N19" si="0">IF($C14="","",IF(K14="",I14,K14))</f>
        <v>2042</v>
      </c>
      <c r="N14" s="146">
        <f t="shared" si="0"/>
        <v>2045</v>
      </c>
    </row>
    <row r="15" spans="2:18">
      <c r="B15" s="166" t="str">
        <f>CONCATENATE($B$6,"A")</f>
        <v>8A</v>
      </c>
      <c r="C15" s="168"/>
      <c r="D15" s="168"/>
      <c r="E15" s="168"/>
      <c r="F15" s="168"/>
      <c r="G15" s="168"/>
      <c r="H15" s="192"/>
      <c r="I15" s="191"/>
      <c r="J15" s="191"/>
      <c r="K15" s="191"/>
      <c r="L15" s="191"/>
      <c r="M15" s="146" t="str">
        <f t="shared" si="0"/>
        <v/>
      </c>
      <c r="N15" s="146" t="str">
        <f t="shared" si="0"/>
        <v/>
      </c>
    </row>
    <row r="16" spans="2:18">
      <c r="B16" s="166" t="str">
        <f>CONCATENATE($B$6,"B")</f>
        <v>8B</v>
      </c>
      <c r="C16" s="168"/>
      <c r="D16" s="168"/>
      <c r="E16" s="168"/>
      <c r="F16" s="168"/>
      <c r="G16" s="168"/>
      <c r="H16" s="192"/>
      <c r="I16" s="191"/>
      <c r="J16" s="191"/>
      <c r="K16" s="191"/>
      <c r="L16" s="191"/>
      <c r="M16" s="146" t="str">
        <f t="shared" si="0"/>
        <v/>
      </c>
      <c r="N16" s="146" t="str">
        <f t="shared" si="0"/>
        <v/>
      </c>
    </row>
    <row r="17" spans="2:14">
      <c r="B17" s="166" t="str">
        <f>CONCATENATE($B$6,"C")</f>
        <v>8C</v>
      </c>
      <c r="C17" s="168"/>
      <c r="D17" s="168"/>
      <c r="E17" s="168"/>
      <c r="F17" s="168"/>
      <c r="G17" s="168"/>
      <c r="H17" s="192"/>
      <c r="I17" s="191"/>
      <c r="J17" s="191"/>
      <c r="K17" s="191"/>
      <c r="L17" s="191"/>
      <c r="M17" s="146" t="str">
        <f t="shared" si="0"/>
        <v/>
      </c>
      <c r="N17" s="146" t="str">
        <f t="shared" si="0"/>
        <v/>
      </c>
    </row>
    <row r="18" spans="2:14">
      <c r="B18" s="166" t="str">
        <f>CONCATENATE($B$6,"D")</f>
        <v>8D</v>
      </c>
      <c r="C18" s="168"/>
      <c r="D18" s="168"/>
      <c r="E18" s="168"/>
      <c r="F18" s="168"/>
      <c r="G18" s="168"/>
      <c r="H18" s="192"/>
      <c r="I18" s="191"/>
      <c r="J18" s="191"/>
      <c r="K18" s="191"/>
      <c r="L18" s="191"/>
      <c r="M18" s="146" t="str">
        <f t="shared" si="0"/>
        <v/>
      </c>
      <c r="N18" s="146" t="str">
        <f t="shared" si="0"/>
        <v/>
      </c>
    </row>
    <row r="19" spans="2:14">
      <c r="B19" s="166" t="str">
        <f>CONCATENATE($B$6,"E")</f>
        <v>8E</v>
      </c>
      <c r="C19" s="168"/>
      <c r="D19" s="168"/>
      <c r="E19" s="168"/>
      <c r="F19" s="168"/>
      <c r="G19" s="168"/>
      <c r="H19" s="192"/>
      <c r="I19" s="191"/>
      <c r="J19" s="191"/>
      <c r="K19" s="191"/>
      <c r="L19" s="191"/>
      <c r="M19" s="146" t="str">
        <f t="shared" si="0"/>
        <v/>
      </c>
      <c r="N19" s="146" t="str">
        <f t="shared" si="0"/>
        <v/>
      </c>
    </row>
    <row r="22" spans="2:14">
      <c r="B22" s="179" t="s">
        <v>362</v>
      </c>
    </row>
    <row r="23" spans="2:14">
      <c r="B23" s="179"/>
      <c r="H23" s="180" t="s">
        <v>34</v>
      </c>
    </row>
    <row r="24" spans="2:14">
      <c r="B24" s="179"/>
      <c r="C24" s="333" t="str">
        <f>C6</f>
        <v>Business As Usual</v>
      </c>
      <c r="D24" s="334"/>
      <c r="E24" s="334"/>
      <c r="F24" s="334"/>
      <c r="G24" s="335"/>
      <c r="H24" s="177">
        <f>VLOOKUP(C24,CapX!A:B,2,FALSE)</f>
        <v>9</v>
      </c>
    </row>
    <row r="25" spans="2:14">
      <c r="B25" s="179"/>
    </row>
    <row r="26" spans="2:14">
      <c r="B26" s="181"/>
      <c r="C26" s="337" t="s">
        <v>5</v>
      </c>
      <c r="D26" s="338"/>
      <c r="E26" s="338"/>
      <c r="F26" s="338"/>
      <c r="G26" s="339"/>
      <c r="H26" s="163" t="s">
        <v>35</v>
      </c>
    </row>
    <row r="27" spans="2:14">
      <c r="C27" s="333" t="s">
        <v>30</v>
      </c>
      <c r="D27" s="334"/>
      <c r="E27" s="334"/>
      <c r="F27" s="334"/>
      <c r="G27" s="335"/>
      <c r="H27" s="189">
        <v>0.72499999999999998</v>
      </c>
    </row>
    <row r="28" spans="2:14">
      <c r="C28" s="333" t="s">
        <v>19</v>
      </c>
      <c r="D28" s="334"/>
      <c r="E28" s="334"/>
      <c r="F28" s="334"/>
      <c r="G28" s="335"/>
      <c r="H28" s="189">
        <v>0.48599999999999999</v>
      </c>
    </row>
    <row r="29" spans="2:14">
      <c r="C29" s="333" t="s">
        <v>20</v>
      </c>
      <c r="D29" s="334"/>
      <c r="E29" s="334"/>
      <c r="F29" s="334"/>
      <c r="G29" s="335"/>
      <c r="H29" s="189">
        <v>0.214</v>
      </c>
    </row>
    <row r="30" spans="2:14">
      <c r="C30" s="333" t="s">
        <v>223</v>
      </c>
      <c r="D30" s="334"/>
      <c r="E30" s="334"/>
      <c r="F30" s="334"/>
      <c r="G30" s="335"/>
      <c r="H30" s="195">
        <v>3.9699999999999999E-2</v>
      </c>
    </row>
    <row r="31" spans="2:14">
      <c r="H31" s="184"/>
    </row>
    <row r="32" spans="2:14">
      <c r="B32" s="179" t="s">
        <v>363</v>
      </c>
      <c r="H32" s="184"/>
    </row>
    <row r="33" spans="1:68">
      <c r="H33" s="180"/>
    </row>
    <row r="34" spans="1:68">
      <c r="H34" s="184"/>
    </row>
    <row r="35" spans="1:68">
      <c r="C35" s="333" t="s">
        <v>234</v>
      </c>
      <c r="D35" s="334"/>
      <c r="E35" s="334"/>
      <c r="F35" s="334"/>
      <c r="G35" s="335"/>
      <c r="H35" s="198">
        <v>0.1</v>
      </c>
      <c r="I35" s="344"/>
      <c r="J35" s="344"/>
    </row>
    <row r="36" spans="1:68">
      <c r="H36" s="184"/>
    </row>
    <row r="37" spans="1:68">
      <c r="H37" s="184"/>
    </row>
    <row r="38" spans="1:68">
      <c r="S38" s="181"/>
      <c r="AB38" s="181"/>
      <c r="AJ38" s="181"/>
      <c r="AS38" s="181"/>
      <c r="BA38" s="139"/>
      <c r="BB38" s="140"/>
      <c r="BC38" s="140"/>
      <c r="BD38" s="140"/>
      <c r="BE38" s="140"/>
      <c r="BF38" s="140"/>
      <c r="BG38" s="140"/>
      <c r="BH38" s="140"/>
      <c r="BI38" s="139"/>
      <c r="BJ38" s="140"/>
      <c r="BK38" s="140"/>
      <c r="BL38" s="140"/>
      <c r="BM38" s="140"/>
      <c r="BN38" s="140"/>
      <c r="BO38" s="140"/>
      <c r="BP38" s="140"/>
    </row>
    <row r="39" spans="1:68">
      <c r="R39" s="162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</row>
    <row r="40" spans="1:68">
      <c r="A40" s="162"/>
      <c r="B40" s="167" t="s">
        <v>408</v>
      </c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2"/>
      <c r="S40" s="179" t="s">
        <v>52</v>
      </c>
      <c r="AB40" s="179" t="s">
        <v>53</v>
      </c>
      <c r="AJ40" s="179" t="s">
        <v>54</v>
      </c>
      <c r="AS40" s="179" t="s">
        <v>55</v>
      </c>
      <c r="BA40" s="141"/>
      <c r="BB40" s="140"/>
      <c r="BC40" s="140"/>
      <c r="BD40" s="140"/>
      <c r="BE40" s="140"/>
      <c r="BF40" s="140"/>
      <c r="BG40" s="140"/>
      <c r="BH40" s="140"/>
      <c r="BI40" s="141"/>
      <c r="BJ40" s="140"/>
      <c r="BK40" s="140"/>
      <c r="BL40" s="140"/>
      <c r="BM40" s="140"/>
      <c r="BN40" s="140"/>
      <c r="BO40" s="140"/>
      <c r="BP40" s="140"/>
    </row>
    <row r="41" spans="1:68">
      <c r="A41" s="162"/>
      <c r="B41" s="162"/>
      <c r="C41" s="162"/>
      <c r="D41" s="162"/>
      <c r="E41" s="162"/>
      <c r="F41" s="162"/>
      <c r="G41" s="162"/>
      <c r="H41" s="343"/>
      <c r="I41" s="343"/>
      <c r="J41" s="162"/>
      <c r="K41" s="162"/>
      <c r="L41" s="162"/>
      <c r="M41" s="162"/>
      <c r="N41" s="162"/>
      <c r="O41" s="162"/>
      <c r="P41" s="162"/>
      <c r="Q41" s="162"/>
      <c r="R41" s="162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</row>
    <row r="42" spans="1:68">
      <c r="A42" s="162"/>
      <c r="B42" s="162"/>
      <c r="C42" s="162"/>
      <c r="D42" s="162"/>
      <c r="E42" s="162"/>
      <c r="F42" s="162"/>
      <c r="G42" s="162"/>
      <c r="H42" s="163" t="s">
        <v>33</v>
      </c>
      <c r="I42" s="163">
        <f t="shared" ref="I42:N42" si="1">U42</f>
        <v>8</v>
      </c>
      <c r="J42" s="163" t="str">
        <f t="shared" si="1"/>
        <v>8A</v>
      </c>
      <c r="K42" s="163" t="str">
        <f t="shared" si="1"/>
        <v>8B</v>
      </c>
      <c r="L42" s="163" t="str">
        <f t="shared" si="1"/>
        <v>8C</v>
      </c>
      <c r="M42" s="163" t="str">
        <f t="shared" si="1"/>
        <v>8D</v>
      </c>
      <c r="N42" s="163" t="str">
        <f t="shared" si="1"/>
        <v>8E</v>
      </c>
      <c r="O42" s="162"/>
      <c r="P42" s="162"/>
      <c r="Q42" s="162"/>
      <c r="R42" s="162"/>
      <c r="S42" s="163" t="s">
        <v>33</v>
      </c>
      <c r="T42" s="201" t="s">
        <v>27</v>
      </c>
      <c r="U42" s="163">
        <f t="array" ref="U42:Z42">TRANSPOSE(B14:B19)</f>
        <v>8</v>
      </c>
      <c r="V42" s="163" t="str">
        <v>8A</v>
      </c>
      <c r="W42" s="163" t="str">
        <v>8B</v>
      </c>
      <c r="X42" s="163" t="str">
        <v>8C</v>
      </c>
      <c r="Y42" s="163" t="str">
        <v>8D</v>
      </c>
      <c r="Z42" s="163" t="str">
        <v>8E</v>
      </c>
      <c r="AB42" s="163" t="s">
        <v>33</v>
      </c>
      <c r="AC42" s="163">
        <f>U42</f>
        <v>8</v>
      </c>
      <c r="AD42" s="163" t="str">
        <f t="shared" ref="AD42:AH42" si="2">V42</f>
        <v>8A</v>
      </c>
      <c r="AE42" s="163" t="str">
        <f t="shared" si="2"/>
        <v>8B</v>
      </c>
      <c r="AF42" s="163" t="str">
        <f t="shared" si="2"/>
        <v>8C</v>
      </c>
      <c r="AG42" s="200" t="str">
        <f t="shared" si="2"/>
        <v>8D</v>
      </c>
      <c r="AH42" s="163" t="str">
        <f t="shared" si="2"/>
        <v>8E</v>
      </c>
      <c r="AJ42" s="163" t="s">
        <v>33</v>
      </c>
      <c r="AK42" s="163" t="s">
        <v>27</v>
      </c>
      <c r="AL42" s="163">
        <f>AC42</f>
        <v>8</v>
      </c>
      <c r="AM42" s="163" t="str">
        <f t="shared" ref="AM42:AQ42" si="3">AD42</f>
        <v>8A</v>
      </c>
      <c r="AN42" s="163" t="str">
        <f t="shared" si="3"/>
        <v>8B</v>
      </c>
      <c r="AO42" s="200" t="str">
        <f t="shared" si="3"/>
        <v>8C</v>
      </c>
      <c r="AP42" s="163" t="str">
        <f t="shared" si="3"/>
        <v>8D</v>
      </c>
      <c r="AQ42" s="163" t="str">
        <f t="shared" si="3"/>
        <v>8E</v>
      </c>
      <c r="AS42" s="163" t="s">
        <v>33</v>
      </c>
      <c r="AT42" s="163">
        <f>AL42</f>
        <v>8</v>
      </c>
      <c r="AU42" s="163" t="str">
        <f t="shared" ref="AU42:AY42" si="4">AM42</f>
        <v>8A</v>
      </c>
      <c r="AV42" s="163" t="str">
        <f t="shared" si="4"/>
        <v>8B</v>
      </c>
      <c r="AW42" s="163" t="str">
        <f t="shared" si="4"/>
        <v>8C</v>
      </c>
      <c r="AX42" s="200" t="str">
        <f t="shared" si="4"/>
        <v>8D</v>
      </c>
      <c r="AY42" s="163" t="str">
        <f t="shared" si="4"/>
        <v>8E</v>
      </c>
      <c r="BA42" s="142"/>
      <c r="BB42" s="142"/>
      <c r="BC42" s="142"/>
      <c r="BD42" s="142"/>
      <c r="BE42" s="142"/>
      <c r="BF42" s="142"/>
      <c r="BG42" s="142"/>
      <c r="BH42" s="140"/>
      <c r="BI42" s="142"/>
      <c r="BJ42" s="142"/>
      <c r="BK42" s="142"/>
      <c r="BL42" s="142"/>
      <c r="BM42" s="142"/>
      <c r="BN42" s="142"/>
      <c r="BO42" s="142"/>
      <c r="BP42" s="140"/>
    </row>
    <row r="43" spans="1:68">
      <c r="A43" s="162"/>
      <c r="B43" s="162"/>
      <c r="C43" s="162"/>
      <c r="D43" s="162"/>
      <c r="E43" s="162"/>
      <c r="F43" s="162"/>
      <c r="G43" s="162"/>
      <c r="H43" s="174">
        <v>2017</v>
      </c>
      <c r="I43" s="171">
        <f>AC43+AT43</f>
        <v>18803258.5</v>
      </c>
      <c r="J43" s="171">
        <f t="shared" ref="J43:N71" si="5">AD43+AU43</f>
        <v>0</v>
      </c>
      <c r="K43" s="171">
        <f t="shared" si="5"/>
        <v>0</v>
      </c>
      <c r="L43" s="171">
        <f t="shared" si="5"/>
        <v>0</v>
      </c>
      <c r="M43" s="171">
        <f t="shared" si="5"/>
        <v>0</v>
      </c>
      <c r="N43" s="171">
        <f t="shared" si="5"/>
        <v>0</v>
      </c>
      <c r="O43" s="162"/>
      <c r="P43" s="162"/>
      <c r="Q43" s="162"/>
      <c r="R43" s="162"/>
      <c r="S43" s="174">
        <v>2017</v>
      </c>
      <c r="T43" s="132">
        <f>HLOOKUP($S43,CapX!$A$11:$AP$14,2,FALSE)</f>
        <v>5101701.2424999997</v>
      </c>
      <c r="U43" s="196">
        <f>IF($K$14="",$T43,IF($K$14&gt;$S43,$T43,HLOOKUP($S43-$K$14,CapX!$A$18:$AP$26,$H$24,FALSE)*$T43))</f>
        <v>5101701.2424999997</v>
      </c>
      <c r="V43" s="171">
        <f>IF($K$15="",$T43,IF($K$15&gt;$S43,$T43,HLOOKUP($S43-$K$15,CapX!$A$18:$AP$26,$H$24,FALSE)*$T43))</f>
        <v>5101701.2424999997</v>
      </c>
      <c r="W43" s="171">
        <f>IF($K$16="",$T43,IF($K$16&gt;$S43,$T43,HLOOKUP($S43-$K$16,CapX!$A$18:$AP$26,$H$24,FALSE)*$T43))</f>
        <v>5101701.2424999997</v>
      </c>
      <c r="X43" s="171">
        <f>IF($K$17="",$T43,IF($K$17&gt;$S43,$T43,HLOOKUP($S43-$K$17,CapX!$A$18:$AP$26,$H$24,FALSE)*$T43))</f>
        <v>5101701.2424999997</v>
      </c>
      <c r="Y43" s="171">
        <f>IF($K$18="",$T43,IF($K$18&gt;$S43,$T43,HLOOKUP($S43-$K$18,CapX!$A$18:$AP$26,$H$24,FALSE)*$T43))</f>
        <v>5101701.2424999997</v>
      </c>
      <c r="Z43" s="171">
        <f>IF($K$19="",$T43,IF($K$19&gt;$S43,$T43,HLOOKUP($S43-$K$19,CapX!$A$18:$AP$26,$H$24,FALSE)*$T43))</f>
        <v>5101701.2424999997</v>
      </c>
      <c r="AB43" s="174">
        <v>2017</v>
      </c>
      <c r="AC43" s="171">
        <f t="shared" ref="AC43:AC71" si="6">IF($AB43&gt;$I$14,0,IF($AB43=$I$14,U43*$H$30,IF($AB43+1=$I$14,U43*$H$29,IF($AB43+2=$I$14,U43*$H$28,IF($AB43+3=$I$14,U43*$H$27,U43)))))</f>
        <v>5101701.2424999997</v>
      </c>
      <c r="AD43" s="171">
        <f t="shared" ref="AD43:AD71" si="7">IF($AB43&gt;$I$15,0,IF($AB43=$I$15,U43*$H$30,IF($AB43+1=$I$15,U43*$H$29,IF($AB43+2=$I$15,U43*$H$28,IF($AB43+3=$I$15,U43*$H$27,V43)))))</f>
        <v>0</v>
      </c>
      <c r="AE43" s="171">
        <f t="shared" ref="AE43:AE71" si="8">IF($AB43&gt;$I$16,0,IF($AB43=$I$16,U43*$H$30,IF($AB43+1=$I$16,U43*$H$29,IF($AB43+2=$I$16,U43*$H$28,IF($AB43+3=$I$16,U43*$H$27,W43)))))</f>
        <v>0</v>
      </c>
      <c r="AF43" s="171">
        <f t="shared" ref="AF43:AF71" si="9">IF($AB43&gt;$I$17,0,IF($AB43=$I$17,U43*$H$30,IF($AB43+1=$I$17,U43*$H$29,IF($AB43+2=$I$17,U43*$H$28,IF($AB43+3=$I$17,U43*$H$27,X43)))))</f>
        <v>0</v>
      </c>
      <c r="AG43" s="136">
        <f t="shared" ref="AG43:AG71" si="10">IF($AB43&gt;$I$18,0,IF($AB43=$I$18,U43*$H$30,IF($AB43+1=$I$18,U43*$H$29,IF($AB43+2=$I$18,U43*$H$28,IF($AB43+3=$I$18,U43*$H$27,Y43)))))</f>
        <v>0</v>
      </c>
      <c r="AH43" s="171">
        <f t="shared" ref="AH43:AH71" si="11">IF($AB43&gt;$I$19,0,IF($AB43=$I$19,U43*$H$30,IF($AB43+1=$I$19,U43*$H$29,IF($AB43+2=$I$19,U43*$H$28,IF($AB43+3=$I$19,U43*$H$27,Z43)))))</f>
        <v>0</v>
      </c>
      <c r="AJ43" s="174">
        <v>2017</v>
      </c>
      <c r="AK43" s="171">
        <f>HLOOKUP($S43,CapX!$A$11:$AP$14,3,FALSE)</f>
        <v>13701557.2575</v>
      </c>
      <c r="AL43" s="171">
        <f>IF($L$14="",$AK43,IF($L$14&gt;$AJ43,$AK43,HLOOKUP($AJ43-$L$14,CapX!$A$18:$AP$26,$H$24,FALSE)*$AK43))</f>
        <v>13701557.2575</v>
      </c>
      <c r="AM43" s="171">
        <f>IF($L$15="",$AK43,IF($L$15&gt;$AJ43,$AK43,HLOOKUP($AJ43-$L$15,CapX!$A$18:$AP$26,$H$24,FALSE)*$AK43))</f>
        <v>13701557.2575</v>
      </c>
      <c r="AN43" s="171">
        <f>IF($L$16="",$AK43,IF($L$16&gt;$AJ43,$AK43,HLOOKUP($AJ43-$L$16,CapX!$A$18:$AP$26,$H$24,FALSE)*$AK43))</f>
        <v>13701557.2575</v>
      </c>
      <c r="AO43" s="136">
        <f>IF($L$17="",$AK43,IF($L$17&gt;$AJ43,$AK43,HLOOKUP($AJ43-$L$17,CapX!$A$18:$AP$26,$H$24,FALSE)*$AK43))</f>
        <v>13701557.2575</v>
      </c>
      <c r="AP43" s="171">
        <f>IF($L$18="",$AK43,IF($L$18&gt;$AJ43,$AK43,HLOOKUP($AJ43-$L$18,CapX!$A$18:$AP$26,$H$24,FALSE)*$AK43))</f>
        <v>13701557.2575</v>
      </c>
      <c r="AQ43" s="171">
        <f>IF($L$19="",$AK43,IF($L$19&gt;$AJ43,$AK43,HLOOKUP($AJ43-$L$19,CapX!$A$18:$AP$26,$H$24,FALSE)*$AK43))</f>
        <v>13701557.2575</v>
      </c>
      <c r="AS43" s="174">
        <v>2017</v>
      </c>
      <c r="AT43" s="171">
        <f t="shared" ref="AT43:AT71" si="12">IF($AS43&gt;$J$14,0,IF($AS43=$J$14,AL43*$H$30,IF($AS43+1=$J$14,AL43*$H$29,IF($AS43+2=$J$14,AL43*$H$28,IF($AS43+3=$J$14,AL43*$H$27,AL43)))))</f>
        <v>13701557.2575</v>
      </c>
      <c r="AU43" s="171">
        <f t="shared" ref="AU43:AU71" si="13">IF($AS43&gt;$J$15,0,IF($AS43=$J$15,AM43*$H$30,IF($AS43+1=$J$15,AM43*$H$29,IF($AS43+2=$J$15,AM43*$H$28,IF($AS43+3=$J$15,AM43*$H$27,AM43)))))</f>
        <v>0</v>
      </c>
      <c r="AV43" s="171">
        <f t="shared" ref="AV43:AV71" si="14">IF($AS43&gt;$J$16,0,IF($AS43=$J$16,AN43*$H$30,IF($AS43+1=$J$16,AN43*$H$29,IF($AS43+2=$J$16,AN43*$H$28,IF($AS43+3=$J$16,AN43*$H$27,AN43)))))</f>
        <v>0</v>
      </c>
      <c r="AW43" s="171">
        <f t="shared" ref="AW43:AW71" si="15">IF($AS43&gt;$J$17,0,IF($AS43=$J$17,AO43*$H$30,IF($AS43+1=$J$17,AO43*$H$29,IF($AS43+2=$J$17,AO43*$H$28,IF($AS43+3=$J$17,AO43*$H$27,AO43)))))</f>
        <v>0</v>
      </c>
      <c r="AX43" s="136">
        <f t="shared" ref="AX43:AX71" si="16">IF($AS43&gt;$J$18,0,IF($AS43=$J$18,AP43*$H$30,IF($AS43+1=$J$18,AP43*$H$29,IF($AS43+2=$J$18,AP43*$H$28,IF($AS43+3=$J$18,AP43*$H$27,AP43)))))</f>
        <v>0</v>
      </c>
      <c r="AY43" s="171">
        <f t="shared" ref="AY43:AY71" si="17">IF($AS43&gt;$J$19,0,IF($AS43=$J$19,AQ43*$H$30,IF($AS43+1=$J$19,AQ43*$H$29,IF($AS43+2=$J$19,AQ43*$H$28,IF($AS43+3=$J$19,AQ43*$H$27,AQ43)))))</f>
        <v>0</v>
      </c>
      <c r="BA43" s="135"/>
      <c r="BB43" s="143"/>
      <c r="BC43" s="143"/>
      <c r="BD43" s="143"/>
      <c r="BE43" s="143"/>
      <c r="BF43" s="143"/>
      <c r="BG43" s="143"/>
      <c r="BH43" s="140"/>
      <c r="BI43" s="135"/>
      <c r="BJ43" s="143"/>
      <c r="BK43" s="143"/>
      <c r="BL43" s="143"/>
      <c r="BM43" s="143"/>
      <c r="BN43" s="143"/>
      <c r="BO43" s="143"/>
      <c r="BP43" s="140"/>
    </row>
    <row r="44" spans="1:68">
      <c r="A44" s="162"/>
      <c r="B44" s="162"/>
      <c r="C44" s="162"/>
      <c r="D44" s="162"/>
      <c r="E44" s="162"/>
      <c r="F44" s="162"/>
      <c r="G44" s="162"/>
      <c r="H44" s="175">
        <v>2018</v>
      </c>
      <c r="I44" s="171">
        <f t="shared" ref="I44:I71" si="18">AC44+AT44</f>
        <v>15515713.57</v>
      </c>
      <c r="J44" s="171">
        <f t="shared" si="5"/>
        <v>0</v>
      </c>
      <c r="K44" s="171">
        <f t="shared" si="5"/>
        <v>0</v>
      </c>
      <c r="L44" s="171">
        <f t="shared" si="5"/>
        <v>0</v>
      </c>
      <c r="M44" s="171">
        <f t="shared" si="5"/>
        <v>0</v>
      </c>
      <c r="N44" s="171">
        <f t="shared" si="5"/>
        <v>0</v>
      </c>
      <c r="O44" s="162"/>
      <c r="P44" s="162"/>
      <c r="Q44" s="162"/>
      <c r="R44" s="162"/>
      <c r="S44" s="175">
        <v>2018</v>
      </c>
      <c r="T44" s="196">
        <f>HLOOKUP($S44,CapX!$A$11:$AP$14,2,FALSE)</f>
        <v>9138973.3925000001</v>
      </c>
      <c r="U44" s="196">
        <f>IF($K$14="",$T44,IF($K$14&gt;$S44,$T44,HLOOKUP($S44-$K$14,CapX!$A$18:$AP$26,$H$24,FALSE)*$T44))</f>
        <v>9138973.3925000001</v>
      </c>
      <c r="V44" s="171">
        <f>IF($K$15="",$T44,IF($K$15&gt;$S44,$T44,HLOOKUP($S44-$K$15,CapX!$A$18:$AP$26,$H$24,FALSE)*$T44))</f>
        <v>9138973.3925000001</v>
      </c>
      <c r="W44" s="171">
        <f>IF($K$16="",$T44,IF($K$16&gt;$S44,$T44,HLOOKUP($S44-$K$16,CapX!$A$18:$AP$26,$H$24,FALSE)*$T44))</f>
        <v>9138973.3925000001</v>
      </c>
      <c r="X44" s="171">
        <f>IF($K$17="",$T44,IF($K$17&gt;$S44,$T44,HLOOKUP($S44-$K$17,CapX!$A$18:$AP$26,$H$24,FALSE)*$T44))</f>
        <v>9138973.3925000001</v>
      </c>
      <c r="Y44" s="171">
        <f>IF($K$18="",$T44,IF($K$18&gt;$S44,$T44,HLOOKUP($S44-$K$18,CapX!$A$18:$AP$26,$H$24,FALSE)*$T44))</f>
        <v>9138973.3925000001</v>
      </c>
      <c r="Z44" s="171">
        <f>IF($K$19="",$T44,IF($K$19&gt;$S44,$T44,HLOOKUP($S44-$K$19,CapX!$A$18:$AP$26,$H$24,FALSE)*$T44))</f>
        <v>9138973.3925000001</v>
      </c>
      <c r="AB44" s="175">
        <v>2018</v>
      </c>
      <c r="AC44" s="171">
        <f t="shared" si="6"/>
        <v>9138973.3925000001</v>
      </c>
      <c r="AD44" s="171">
        <f t="shared" si="7"/>
        <v>0</v>
      </c>
      <c r="AE44" s="171">
        <f t="shared" si="8"/>
        <v>0</v>
      </c>
      <c r="AF44" s="171">
        <f t="shared" si="9"/>
        <v>0</v>
      </c>
      <c r="AG44" s="136">
        <f t="shared" si="10"/>
        <v>0</v>
      </c>
      <c r="AH44" s="171">
        <f t="shared" si="11"/>
        <v>0</v>
      </c>
      <c r="AJ44" s="175">
        <v>2018</v>
      </c>
      <c r="AK44" s="171">
        <f>HLOOKUP($S44,CapX!$A$11:$AP$14,3,FALSE)</f>
        <v>6376740.1775000002</v>
      </c>
      <c r="AL44" s="171">
        <f>IF($L$14="",$AK44,IF($L$14&gt;$AJ44,$AK44,HLOOKUP($AJ44-$L$14,CapX!$A$18:$AP$26,$H$24,FALSE)*$AK44))</f>
        <v>6376740.1775000002</v>
      </c>
      <c r="AM44" s="171">
        <f>IF($L$15="",$AK44,IF($L$15&gt;$AJ44,$AK44,HLOOKUP($AJ44-$L$15,CapX!$A$18:$AP$26,$H$24,FALSE)*$AK44))</f>
        <v>6376740.1775000002</v>
      </c>
      <c r="AN44" s="171">
        <f>IF($L$16="",$AK44,IF($L$16&gt;$AJ44,$AK44,HLOOKUP($AJ44-$L$16,CapX!$A$18:$AP$26,$H$24,FALSE)*$AK44))</f>
        <v>6376740.1775000002</v>
      </c>
      <c r="AO44" s="136">
        <f>IF($L$17="",$AK44,IF($L$17&gt;$AJ44,$AK44,HLOOKUP($AJ44-$L$17,CapX!$A$18:$AP$26,$H$24,FALSE)*$AK44))</f>
        <v>6376740.1775000002</v>
      </c>
      <c r="AP44" s="171">
        <f>IF($L$18="",$AK44,IF($L$18&gt;$AJ44,$AK44,HLOOKUP($AJ44-$L$18,CapX!$A$18:$AP$26,$H$24,FALSE)*$AK44))</f>
        <v>6376740.1775000002</v>
      </c>
      <c r="AQ44" s="171">
        <f>IF($L$19="",$AK44,IF($L$19&gt;$AJ44,$AK44,HLOOKUP($AJ44-$L$19,CapX!$A$18:$AP$26,$H$24,FALSE)*$AK44))</f>
        <v>6376740.1775000002</v>
      </c>
      <c r="AS44" s="175">
        <v>2018</v>
      </c>
      <c r="AT44" s="171">
        <f t="shared" si="12"/>
        <v>6376740.1775000002</v>
      </c>
      <c r="AU44" s="171">
        <f t="shared" si="13"/>
        <v>0</v>
      </c>
      <c r="AV44" s="171">
        <f t="shared" si="14"/>
        <v>0</v>
      </c>
      <c r="AW44" s="171">
        <f t="shared" si="15"/>
        <v>0</v>
      </c>
      <c r="AX44" s="136">
        <f t="shared" si="16"/>
        <v>0</v>
      </c>
      <c r="AY44" s="171">
        <f t="shared" si="17"/>
        <v>0</v>
      </c>
      <c r="BA44" s="135"/>
      <c r="BB44" s="143"/>
      <c r="BC44" s="143"/>
      <c r="BD44" s="143"/>
      <c r="BE44" s="143"/>
      <c r="BF44" s="143"/>
      <c r="BG44" s="143"/>
      <c r="BH44" s="140"/>
      <c r="BI44" s="135"/>
      <c r="BJ44" s="143"/>
      <c r="BK44" s="143"/>
      <c r="BL44" s="143"/>
      <c r="BM44" s="143"/>
      <c r="BN44" s="143"/>
      <c r="BO44" s="143"/>
      <c r="BP44" s="140"/>
    </row>
    <row r="45" spans="1:68">
      <c r="A45" s="162"/>
      <c r="B45" s="162"/>
      <c r="C45" s="162"/>
      <c r="D45" s="162"/>
      <c r="E45" s="162"/>
      <c r="F45" s="162"/>
      <c r="G45" s="162"/>
      <c r="H45" s="175">
        <v>2019</v>
      </c>
      <c r="I45" s="171">
        <f t="shared" si="18"/>
        <v>10355907.15</v>
      </c>
      <c r="J45" s="171">
        <f t="shared" si="5"/>
        <v>0</v>
      </c>
      <c r="K45" s="171">
        <f t="shared" si="5"/>
        <v>0</v>
      </c>
      <c r="L45" s="171">
        <f t="shared" si="5"/>
        <v>0</v>
      </c>
      <c r="M45" s="171">
        <f t="shared" si="5"/>
        <v>0</v>
      </c>
      <c r="N45" s="171">
        <f t="shared" si="5"/>
        <v>0</v>
      </c>
      <c r="O45" s="162"/>
      <c r="P45" s="162"/>
      <c r="Q45" s="162"/>
      <c r="R45" s="162"/>
      <c r="S45" s="175">
        <v>2019</v>
      </c>
      <c r="T45" s="196">
        <f>HLOOKUP($S45,CapX!$A$11:$AP$14,2,FALSE)</f>
        <v>3802341.1675</v>
      </c>
      <c r="U45" s="196">
        <f>IF($K$14="",$T45,IF($K$14&gt;$S45,$T45,HLOOKUP($S45-$K$14,CapX!$A$18:$AP$26,$H$24,FALSE)*$T45))</f>
        <v>3802341.1675</v>
      </c>
      <c r="V45" s="171">
        <f>IF($K$15="",$T45,IF($K$15&gt;$S45,$T45,HLOOKUP($S45-$K$15,CapX!$A$18:$AP$26,$H$24,FALSE)*$T45))</f>
        <v>3802341.1675</v>
      </c>
      <c r="W45" s="171">
        <f>IF($K$16="",$T45,IF($K$16&gt;$S45,$T45,HLOOKUP($S45-$K$16,CapX!$A$18:$AP$26,$H$24,FALSE)*$T45))</f>
        <v>3802341.1675</v>
      </c>
      <c r="X45" s="171">
        <f>IF($K$17="",$T45,IF($K$17&gt;$S45,$T45,HLOOKUP($S45-$K$17,CapX!$A$18:$AP$26,$H$24,FALSE)*$T45))</f>
        <v>3802341.1675</v>
      </c>
      <c r="Y45" s="171">
        <f>IF($K$18="",$T45,IF($K$18&gt;$S45,$T45,HLOOKUP($S45-$K$18,CapX!$A$18:$AP$26,$H$24,FALSE)*$T45))</f>
        <v>3802341.1675</v>
      </c>
      <c r="Z45" s="171">
        <f>IF($K$19="",$T45,IF($K$19&gt;$S45,$T45,HLOOKUP($S45-$K$19,CapX!$A$18:$AP$26,$H$24,FALSE)*$T45))</f>
        <v>3802341.1675</v>
      </c>
      <c r="AB45" s="175">
        <v>2019</v>
      </c>
      <c r="AC45" s="171">
        <f t="shared" si="6"/>
        <v>3802341.1675</v>
      </c>
      <c r="AD45" s="171">
        <f t="shared" si="7"/>
        <v>0</v>
      </c>
      <c r="AE45" s="171">
        <f t="shared" si="8"/>
        <v>0</v>
      </c>
      <c r="AF45" s="171">
        <f t="shared" si="9"/>
        <v>0</v>
      </c>
      <c r="AG45" s="136">
        <f t="shared" si="10"/>
        <v>0</v>
      </c>
      <c r="AH45" s="171">
        <f t="shared" si="11"/>
        <v>0</v>
      </c>
      <c r="AJ45" s="175">
        <v>2019</v>
      </c>
      <c r="AK45" s="171">
        <f>HLOOKUP($S45,CapX!$A$11:$AP$14,3,FALSE)</f>
        <v>6553565.9824999999</v>
      </c>
      <c r="AL45" s="171">
        <f>IF($L$14="",$AK45,IF($L$14&gt;$AJ45,$AK45,HLOOKUP($AJ45-$L$14,CapX!$A$18:$AP$26,$H$24,FALSE)*$AK45))</f>
        <v>6553565.9824999999</v>
      </c>
      <c r="AM45" s="171">
        <f>IF($L$15="",$AK45,IF($L$15&gt;$AJ45,$AK45,HLOOKUP($AJ45-$L$15,CapX!$A$18:$AP$26,$H$24,FALSE)*$AK45))</f>
        <v>6553565.9824999999</v>
      </c>
      <c r="AN45" s="171">
        <f>IF($L$16="",$AK45,IF($L$16&gt;$AJ45,$AK45,HLOOKUP($AJ45-$L$16,CapX!$A$18:$AP$26,$H$24,FALSE)*$AK45))</f>
        <v>6553565.9824999999</v>
      </c>
      <c r="AO45" s="136">
        <f>IF($L$17="",$AK45,IF($L$17&gt;$AJ45,$AK45,HLOOKUP($AJ45-$L$17,CapX!$A$18:$AP$26,$H$24,FALSE)*$AK45))</f>
        <v>6553565.9824999999</v>
      </c>
      <c r="AP45" s="171">
        <f>IF($L$18="",$AK45,IF($L$18&gt;$AJ45,$AK45,HLOOKUP($AJ45-$L$18,CapX!$A$18:$AP$26,$H$24,FALSE)*$AK45))</f>
        <v>6553565.9824999999</v>
      </c>
      <c r="AQ45" s="171">
        <f>IF($L$19="",$AK45,IF($L$19&gt;$AJ45,$AK45,HLOOKUP($AJ45-$L$19,CapX!$A$18:$AP$26,$H$24,FALSE)*$AK45))</f>
        <v>6553565.9824999999</v>
      </c>
      <c r="AS45" s="175">
        <v>2019</v>
      </c>
      <c r="AT45" s="171">
        <f t="shared" si="12"/>
        <v>6553565.9824999999</v>
      </c>
      <c r="AU45" s="171">
        <f t="shared" si="13"/>
        <v>0</v>
      </c>
      <c r="AV45" s="171">
        <f t="shared" si="14"/>
        <v>0</v>
      </c>
      <c r="AW45" s="171">
        <f t="shared" si="15"/>
        <v>0</v>
      </c>
      <c r="AX45" s="136">
        <f t="shared" si="16"/>
        <v>0</v>
      </c>
      <c r="AY45" s="171">
        <f t="shared" si="17"/>
        <v>0</v>
      </c>
      <c r="BA45" s="135"/>
      <c r="BB45" s="143"/>
      <c r="BC45" s="143"/>
      <c r="BD45" s="143"/>
      <c r="BE45" s="143"/>
      <c r="BF45" s="143"/>
      <c r="BG45" s="143"/>
      <c r="BH45" s="140"/>
      <c r="BI45" s="135"/>
      <c r="BJ45" s="143"/>
      <c r="BK45" s="143"/>
      <c r="BL45" s="143"/>
      <c r="BM45" s="143"/>
      <c r="BN45" s="143"/>
      <c r="BO45" s="143"/>
      <c r="BP45" s="140"/>
    </row>
    <row r="46" spans="1:68">
      <c r="A46" s="162"/>
      <c r="B46" s="162"/>
      <c r="C46" s="162"/>
      <c r="D46" s="162"/>
      <c r="E46" s="162"/>
      <c r="F46" s="162"/>
      <c r="G46" s="162"/>
      <c r="H46" s="175">
        <v>2020</v>
      </c>
      <c r="I46" s="171">
        <f t="shared" si="18"/>
        <v>16689718.41</v>
      </c>
      <c r="J46" s="171">
        <f t="shared" si="5"/>
        <v>0</v>
      </c>
      <c r="K46" s="171">
        <f t="shared" si="5"/>
        <v>0</v>
      </c>
      <c r="L46" s="171">
        <f t="shared" si="5"/>
        <v>0</v>
      </c>
      <c r="M46" s="171">
        <f t="shared" si="5"/>
        <v>0</v>
      </c>
      <c r="N46" s="171">
        <f t="shared" si="5"/>
        <v>0</v>
      </c>
      <c r="O46" s="162"/>
      <c r="P46" s="162"/>
      <c r="Q46" s="162"/>
      <c r="R46" s="162"/>
      <c r="S46" s="175">
        <v>2020</v>
      </c>
      <c r="T46" s="196">
        <f>HLOOKUP($S46,CapX!$A$11:$AP$14,2,FALSE)</f>
        <v>6163918.9424999999</v>
      </c>
      <c r="U46" s="196">
        <f>IF($K$14="",$T46,IF($K$14&gt;$S46,$T46,HLOOKUP($S46-$K$14,CapX!$A$18:$AP$26,$H$24,FALSE)*$T46))</f>
        <v>6163918.9424999999</v>
      </c>
      <c r="V46" s="171">
        <f>IF($K$15="",$T46,IF($K$15&gt;$S46,$T46,HLOOKUP($S46-$K$15,CapX!$A$18:$AP$26,$H$24,FALSE)*$T46))</f>
        <v>6163918.9424999999</v>
      </c>
      <c r="W46" s="171">
        <f>IF($K$16="",$T46,IF($K$16&gt;$S46,$T46,HLOOKUP($S46-$K$16,CapX!$A$18:$AP$26,$H$24,FALSE)*$T46))</f>
        <v>6163918.9424999999</v>
      </c>
      <c r="X46" s="171">
        <f>IF($K$17="",$T46,IF($K$17&gt;$S46,$T46,HLOOKUP($S46-$K$17,CapX!$A$18:$AP$26,$H$24,FALSE)*$T46))</f>
        <v>6163918.9424999999</v>
      </c>
      <c r="Y46" s="171">
        <f>IF($K$18="",$T46,IF($K$18&gt;$S46,$T46,HLOOKUP($S46-$K$18,CapX!$A$18:$AP$26,$H$24,FALSE)*$T46))</f>
        <v>6163918.9424999999</v>
      </c>
      <c r="Z46" s="171">
        <f>IF($K$19="",$T46,IF($K$19&gt;$S46,$T46,HLOOKUP($S46-$K$19,CapX!$A$18:$AP$26,$H$24,FALSE)*$T46))</f>
        <v>6163918.9424999999</v>
      </c>
      <c r="AB46" s="175">
        <v>2020</v>
      </c>
      <c r="AC46" s="171">
        <f t="shared" si="6"/>
        <v>6163918.9424999999</v>
      </c>
      <c r="AD46" s="171">
        <f t="shared" si="7"/>
        <v>0</v>
      </c>
      <c r="AE46" s="171">
        <f t="shared" si="8"/>
        <v>0</v>
      </c>
      <c r="AF46" s="171">
        <f t="shared" si="9"/>
        <v>0</v>
      </c>
      <c r="AG46" s="136">
        <f t="shared" si="10"/>
        <v>0</v>
      </c>
      <c r="AH46" s="171">
        <f t="shared" si="11"/>
        <v>0</v>
      </c>
      <c r="AJ46" s="175">
        <v>2020</v>
      </c>
      <c r="AK46" s="171">
        <f>HLOOKUP($S46,CapX!$A$11:$AP$14,3,FALSE)</f>
        <v>10525799.467500001</v>
      </c>
      <c r="AL46" s="171">
        <f>IF($L$14="",$AK46,IF($L$14&gt;$AJ46,$AK46,HLOOKUP($AJ46-$L$14,CapX!$A$18:$AP$26,$H$24,FALSE)*$AK46))</f>
        <v>10525799.467500001</v>
      </c>
      <c r="AM46" s="171">
        <f>IF($L$15="",$AK46,IF($L$15&gt;$AJ46,$AK46,HLOOKUP($AJ46-$L$15,CapX!$A$18:$AP$26,$H$24,FALSE)*$AK46))</f>
        <v>10525799.467500001</v>
      </c>
      <c r="AN46" s="171">
        <f>IF($L$16="",$AK46,IF($L$16&gt;$AJ46,$AK46,HLOOKUP($AJ46-$L$16,CapX!$A$18:$AP$26,$H$24,FALSE)*$AK46))</f>
        <v>10525799.467500001</v>
      </c>
      <c r="AO46" s="136">
        <f>IF($L$17="",$AK46,IF($L$17&gt;$AJ46,$AK46,HLOOKUP($AJ46-$L$17,CapX!$A$18:$AP$26,$H$24,FALSE)*$AK46))</f>
        <v>10525799.467500001</v>
      </c>
      <c r="AP46" s="171">
        <f>IF($L$18="",$AK46,IF($L$18&gt;$AJ46,$AK46,HLOOKUP($AJ46-$L$18,CapX!$A$18:$AP$26,$H$24,FALSE)*$AK46))</f>
        <v>10525799.467500001</v>
      </c>
      <c r="AQ46" s="171">
        <f>IF($L$19="",$AK46,IF($L$19&gt;$AJ46,$AK46,HLOOKUP($AJ46-$L$19,CapX!$A$18:$AP$26,$H$24,FALSE)*$AK46))</f>
        <v>10525799.467500001</v>
      </c>
      <c r="AS46" s="175">
        <v>2020</v>
      </c>
      <c r="AT46" s="171">
        <f t="shared" si="12"/>
        <v>10525799.467500001</v>
      </c>
      <c r="AU46" s="171">
        <f t="shared" si="13"/>
        <v>0</v>
      </c>
      <c r="AV46" s="171">
        <f t="shared" si="14"/>
        <v>0</v>
      </c>
      <c r="AW46" s="171">
        <f t="shared" si="15"/>
        <v>0</v>
      </c>
      <c r="AX46" s="136">
        <f t="shared" si="16"/>
        <v>0</v>
      </c>
      <c r="AY46" s="171">
        <f t="shared" si="17"/>
        <v>0</v>
      </c>
      <c r="BA46" s="202"/>
      <c r="BB46" s="138"/>
      <c r="BC46" s="138"/>
      <c r="BD46" s="138"/>
      <c r="BE46" s="138"/>
      <c r="BF46" s="138"/>
      <c r="BG46" s="138"/>
      <c r="BI46" s="202"/>
      <c r="BJ46" s="138"/>
      <c r="BK46" s="138"/>
      <c r="BL46" s="138"/>
      <c r="BM46" s="138"/>
      <c r="BN46" s="138"/>
      <c r="BO46" s="138"/>
    </row>
    <row r="47" spans="1:68">
      <c r="A47" s="162"/>
      <c r="B47" s="162"/>
      <c r="C47" s="162"/>
      <c r="D47" s="162"/>
      <c r="E47" s="162"/>
      <c r="F47" s="162"/>
      <c r="G47" s="162"/>
      <c r="H47" s="175">
        <v>2021</v>
      </c>
      <c r="I47" s="171">
        <f t="shared" si="18"/>
        <v>14764015.316089779</v>
      </c>
      <c r="J47" s="171">
        <f t="shared" si="5"/>
        <v>0</v>
      </c>
      <c r="K47" s="171">
        <f t="shared" si="5"/>
        <v>0</v>
      </c>
      <c r="L47" s="171">
        <f t="shared" si="5"/>
        <v>0</v>
      </c>
      <c r="M47" s="171">
        <f t="shared" si="5"/>
        <v>0</v>
      </c>
      <c r="N47" s="171">
        <f t="shared" si="5"/>
        <v>0</v>
      </c>
      <c r="O47" s="162"/>
      <c r="P47" s="162"/>
      <c r="Q47" s="162"/>
      <c r="R47" s="162"/>
      <c r="S47" s="175">
        <v>2021</v>
      </c>
      <c r="T47" s="196">
        <f>HLOOKUP($S47,CapX!$A$11:$AP$14,2,FALSE)</f>
        <v>10631803.235945571</v>
      </c>
      <c r="U47" s="196">
        <f>IF($K$14="",$T47,IF($K$14&gt;$S47,$T47,HLOOKUP($S47-$K$14,CapX!$A$18:$AP$26,$H$24,FALSE)*$T47))</f>
        <v>10631803.235945571</v>
      </c>
      <c r="V47" s="171">
        <f>IF($K$15="",$T47,IF($K$15&gt;$S47,$T47,HLOOKUP($S47-$K$15,CapX!$A$18:$AP$26,$H$24,FALSE)*$T47))</f>
        <v>10631803.235945571</v>
      </c>
      <c r="W47" s="171">
        <f>IF($K$16="",$T47,IF($K$16&gt;$S47,$T47,HLOOKUP($S47-$K$16,CapX!$A$18:$AP$26,$H$24,FALSE)*$T47))</f>
        <v>10631803.235945571</v>
      </c>
      <c r="X47" s="171">
        <f>IF($K$17="",$T47,IF($K$17&gt;$S47,$T47,HLOOKUP($S47-$K$17,CapX!$A$18:$AP$26,$H$24,FALSE)*$T47))</f>
        <v>10631803.235945571</v>
      </c>
      <c r="Y47" s="171">
        <f>IF($K$18="",$T47,IF($K$18&gt;$S47,$T47,HLOOKUP($S47-$K$18,CapX!$A$18:$AP$26,$H$24,FALSE)*$T47))</f>
        <v>10631803.235945571</v>
      </c>
      <c r="Z47" s="171">
        <f>IF($K$19="",$T47,IF($K$19&gt;$S47,$T47,HLOOKUP($S47-$K$19,CapX!$A$18:$AP$26,$H$24,FALSE)*$T47))</f>
        <v>10631803.235945571</v>
      </c>
      <c r="AB47" s="175">
        <v>2021</v>
      </c>
      <c r="AC47" s="171">
        <f t="shared" si="6"/>
        <v>10631803.235945571</v>
      </c>
      <c r="AD47" s="171">
        <f t="shared" si="7"/>
        <v>0</v>
      </c>
      <c r="AE47" s="171">
        <f t="shared" si="8"/>
        <v>0</v>
      </c>
      <c r="AF47" s="171">
        <f t="shared" si="9"/>
        <v>0</v>
      </c>
      <c r="AG47" s="136">
        <f t="shared" si="10"/>
        <v>0</v>
      </c>
      <c r="AH47" s="171">
        <f t="shared" si="11"/>
        <v>0</v>
      </c>
      <c r="AJ47" s="175">
        <v>2021</v>
      </c>
      <c r="AK47" s="171">
        <f>HLOOKUP($S47,CapX!$A$11:$AP$14,3,FALSE)</f>
        <v>4132212.0801442079</v>
      </c>
      <c r="AL47" s="171">
        <f>IF($L$14="",$AK47,IF($L$14&gt;$AJ47,$AK47,HLOOKUP($AJ47-$L$14,CapX!$A$18:$AP$26,$H$24,FALSE)*$AK47))</f>
        <v>4132212.0801442079</v>
      </c>
      <c r="AM47" s="171">
        <f>IF($L$15="",$AK47,IF($L$15&gt;$AJ47,$AK47,HLOOKUP($AJ47-$L$15,CapX!$A$18:$AP$26,$H$24,FALSE)*$AK47))</f>
        <v>4132212.0801442079</v>
      </c>
      <c r="AN47" s="171">
        <f>IF($L$16="",$AK47,IF($L$16&gt;$AJ47,$AK47,HLOOKUP($AJ47-$L$16,CapX!$A$18:$AP$26,$H$24,FALSE)*$AK47))</f>
        <v>4132212.0801442079</v>
      </c>
      <c r="AO47" s="136">
        <f>IF($L$17="",$AK47,IF($L$17&gt;$AJ47,$AK47,HLOOKUP($AJ47-$L$17,CapX!$A$18:$AP$26,$H$24,FALSE)*$AK47))</f>
        <v>4132212.0801442079</v>
      </c>
      <c r="AP47" s="171">
        <f>IF($L$18="",$AK47,IF($L$18&gt;$AJ47,$AK47,HLOOKUP($AJ47-$L$18,CapX!$A$18:$AP$26,$H$24,FALSE)*$AK47))</f>
        <v>4132212.0801442079</v>
      </c>
      <c r="AQ47" s="171">
        <f>IF($L$19="",$AK47,IF($L$19&gt;$AJ47,$AK47,HLOOKUP($AJ47-$L$19,CapX!$A$18:$AP$26,$H$24,FALSE)*$AK47))</f>
        <v>4132212.0801442079</v>
      </c>
      <c r="AS47" s="175">
        <v>2021</v>
      </c>
      <c r="AT47" s="171">
        <f t="shared" si="12"/>
        <v>4132212.0801442079</v>
      </c>
      <c r="AU47" s="171">
        <f t="shared" si="13"/>
        <v>0</v>
      </c>
      <c r="AV47" s="171">
        <f t="shared" si="14"/>
        <v>0</v>
      </c>
      <c r="AW47" s="171">
        <f t="shared" si="15"/>
        <v>0</v>
      </c>
      <c r="AX47" s="136">
        <f t="shared" si="16"/>
        <v>0</v>
      </c>
      <c r="AY47" s="171">
        <f t="shared" si="17"/>
        <v>0</v>
      </c>
      <c r="BA47" s="202"/>
      <c r="BB47" s="138"/>
      <c r="BC47" s="138"/>
      <c r="BD47" s="138"/>
      <c r="BE47" s="138"/>
      <c r="BF47" s="138"/>
      <c r="BG47" s="138"/>
      <c r="BI47" s="202"/>
      <c r="BJ47" s="138"/>
      <c r="BK47" s="138"/>
      <c r="BL47" s="138"/>
      <c r="BM47" s="138"/>
      <c r="BN47" s="138"/>
      <c r="BO47" s="138"/>
    </row>
    <row r="48" spans="1:68">
      <c r="A48" s="162"/>
      <c r="B48" s="162"/>
      <c r="C48" s="162"/>
      <c r="D48" s="162"/>
      <c r="E48" s="162"/>
      <c r="F48" s="162"/>
      <c r="G48" s="162"/>
      <c r="H48" s="175">
        <v>2022</v>
      </c>
      <c r="I48" s="171">
        <f t="shared" si="18"/>
        <v>10774285.798859999</v>
      </c>
      <c r="J48" s="171">
        <f t="shared" si="5"/>
        <v>0</v>
      </c>
      <c r="K48" s="171">
        <f t="shared" si="5"/>
        <v>0</v>
      </c>
      <c r="L48" s="171">
        <f t="shared" si="5"/>
        <v>0</v>
      </c>
      <c r="M48" s="171">
        <f t="shared" si="5"/>
        <v>0</v>
      </c>
      <c r="N48" s="171">
        <f t="shared" si="5"/>
        <v>0</v>
      </c>
      <c r="O48" s="162"/>
      <c r="P48" s="162"/>
      <c r="Q48" s="162"/>
      <c r="R48" s="162"/>
      <c r="S48" s="175">
        <v>2022</v>
      </c>
      <c r="T48" s="196">
        <f>HLOOKUP($S48,CapX!$A$11:$AP$14,2,FALSE)</f>
        <v>3955955.7506670002</v>
      </c>
      <c r="U48" s="196">
        <f>IF($K$14="",$T48,IF($K$14&gt;$S48,$T48,HLOOKUP($S48-$K$14,CapX!$A$18:$AP$26,$H$24,FALSE)*$T48))</f>
        <v>3955955.7506670002</v>
      </c>
      <c r="V48" s="171">
        <f>IF($K$15="",$T48,IF($K$15&gt;$S48,$T48,HLOOKUP($S48-$K$15,CapX!$A$18:$AP$26,$H$24,FALSE)*$T48))</f>
        <v>3955955.7506670002</v>
      </c>
      <c r="W48" s="171">
        <f>IF($K$16="",$T48,IF($K$16&gt;$S48,$T48,HLOOKUP($S48-$K$16,CapX!$A$18:$AP$26,$H$24,FALSE)*$T48))</f>
        <v>3955955.7506670002</v>
      </c>
      <c r="X48" s="171">
        <f>IF($K$17="",$T48,IF($K$17&gt;$S48,$T48,HLOOKUP($S48-$K$17,CapX!$A$18:$AP$26,$H$24,FALSE)*$T48))</f>
        <v>3955955.7506670002</v>
      </c>
      <c r="Y48" s="171">
        <f>IF($K$18="",$T48,IF($K$18&gt;$S48,$T48,HLOOKUP($S48-$K$18,CapX!$A$18:$AP$26,$H$24,FALSE)*$T48))</f>
        <v>3955955.7506670002</v>
      </c>
      <c r="Z48" s="171">
        <f>IF($K$19="",$T48,IF($K$19&gt;$S48,$T48,HLOOKUP($S48-$K$19,CapX!$A$18:$AP$26,$H$24,FALSE)*$T48))</f>
        <v>3955955.7506670002</v>
      </c>
      <c r="AB48" s="175">
        <v>2022</v>
      </c>
      <c r="AC48" s="171">
        <f t="shared" si="6"/>
        <v>3955955.7506670002</v>
      </c>
      <c r="AD48" s="171">
        <f t="shared" si="7"/>
        <v>0</v>
      </c>
      <c r="AE48" s="171">
        <f t="shared" si="8"/>
        <v>0</v>
      </c>
      <c r="AF48" s="171">
        <f t="shared" si="9"/>
        <v>0</v>
      </c>
      <c r="AG48" s="136">
        <f t="shared" si="10"/>
        <v>0</v>
      </c>
      <c r="AH48" s="171">
        <f t="shared" si="11"/>
        <v>0</v>
      </c>
      <c r="AJ48" s="175">
        <v>2022</v>
      </c>
      <c r="AK48" s="171">
        <f>HLOOKUP($S48,CapX!$A$11:$AP$14,3,FALSE)</f>
        <v>6818330.0481929993</v>
      </c>
      <c r="AL48" s="171">
        <f>IF($L$14="",$AK48,IF($L$14&gt;$AJ48,$AK48,HLOOKUP($AJ48-$L$14,CapX!$A$18:$AP$26,$H$24,FALSE)*$AK48))</f>
        <v>6818330.0481929993</v>
      </c>
      <c r="AM48" s="171">
        <f>IF($L$15="",$AK48,IF($L$15&gt;$AJ48,$AK48,HLOOKUP($AJ48-$L$15,CapX!$A$18:$AP$26,$H$24,FALSE)*$AK48))</f>
        <v>6818330.0481929993</v>
      </c>
      <c r="AN48" s="171">
        <f>IF($L$16="",$AK48,IF($L$16&gt;$AJ48,$AK48,HLOOKUP($AJ48-$L$16,CapX!$A$18:$AP$26,$H$24,FALSE)*$AK48))</f>
        <v>6818330.0481929993</v>
      </c>
      <c r="AO48" s="136">
        <f>IF($L$17="",$AK48,IF($L$17&gt;$AJ48,$AK48,HLOOKUP($AJ48-$L$17,CapX!$A$18:$AP$26,$H$24,FALSE)*$AK48))</f>
        <v>6818330.0481929993</v>
      </c>
      <c r="AP48" s="171">
        <f>IF($L$18="",$AK48,IF($L$18&gt;$AJ48,$AK48,HLOOKUP($AJ48-$L$18,CapX!$A$18:$AP$26,$H$24,FALSE)*$AK48))</f>
        <v>6818330.0481929993</v>
      </c>
      <c r="AQ48" s="171">
        <f>IF($L$19="",$AK48,IF($L$19&gt;$AJ48,$AK48,HLOOKUP($AJ48-$L$19,CapX!$A$18:$AP$26,$H$24,FALSE)*$AK48))</f>
        <v>6818330.0481929993</v>
      </c>
      <c r="AS48" s="175">
        <v>2022</v>
      </c>
      <c r="AT48" s="171">
        <f t="shared" si="12"/>
        <v>6818330.0481929993</v>
      </c>
      <c r="AU48" s="171">
        <f t="shared" si="13"/>
        <v>0</v>
      </c>
      <c r="AV48" s="171">
        <f t="shared" si="14"/>
        <v>0</v>
      </c>
      <c r="AW48" s="171">
        <f t="shared" si="15"/>
        <v>0</v>
      </c>
      <c r="AX48" s="136">
        <f t="shared" si="16"/>
        <v>0</v>
      </c>
      <c r="AY48" s="171">
        <f t="shared" si="17"/>
        <v>0</v>
      </c>
      <c r="BA48" s="202"/>
      <c r="BB48" s="138"/>
      <c r="BC48" s="138"/>
      <c r="BD48" s="138"/>
      <c r="BE48" s="138"/>
      <c r="BF48" s="138"/>
      <c r="BG48" s="138"/>
      <c r="BI48" s="202"/>
      <c r="BJ48" s="138"/>
      <c r="BK48" s="138"/>
      <c r="BL48" s="138"/>
      <c r="BM48" s="138"/>
      <c r="BN48" s="138"/>
      <c r="BO48" s="138"/>
    </row>
    <row r="49" spans="1:67">
      <c r="A49" s="162"/>
      <c r="B49" s="162"/>
      <c r="C49" s="162"/>
      <c r="D49" s="162"/>
      <c r="E49" s="162"/>
      <c r="F49" s="162"/>
      <c r="G49" s="162"/>
      <c r="H49" s="175">
        <v>2023</v>
      </c>
      <c r="I49" s="171">
        <f t="shared" si="18"/>
        <v>17363983.033763997</v>
      </c>
      <c r="J49" s="171">
        <f t="shared" si="5"/>
        <v>0</v>
      </c>
      <c r="K49" s="171">
        <f t="shared" si="5"/>
        <v>0</v>
      </c>
      <c r="L49" s="171">
        <f t="shared" si="5"/>
        <v>0</v>
      </c>
      <c r="M49" s="171">
        <f t="shared" si="5"/>
        <v>0</v>
      </c>
      <c r="N49" s="171">
        <f t="shared" si="5"/>
        <v>0</v>
      </c>
      <c r="O49" s="162"/>
      <c r="P49" s="162"/>
      <c r="Q49" s="162"/>
      <c r="R49" s="162"/>
      <c r="S49" s="175">
        <v>2023</v>
      </c>
      <c r="T49" s="196">
        <f>HLOOKUP($S49,CapX!$A$11:$AP$14,2,FALSE)</f>
        <v>6412941.2677769996</v>
      </c>
      <c r="U49" s="196">
        <f>IF($K$14="",$T49,IF($K$14&gt;$S49,$T49,HLOOKUP($S49-$K$14,CapX!$A$18:$AP$26,$H$24,FALSE)*$T49))</f>
        <v>6412941.2677769996</v>
      </c>
      <c r="V49" s="171">
        <f>IF($K$15="",$T49,IF($K$15&gt;$S49,$T49,HLOOKUP($S49-$K$15,CapX!$A$18:$AP$26,$H$24,FALSE)*$T49))</f>
        <v>6412941.2677769996</v>
      </c>
      <c r="W49" s="171">
        <f>IF($K$16="",$T49,IF($K$16&gt;$S49,$T49,HLOOKUP($S49-$K$16,CapX!$A$18:$AP$26,$H$24,FALSE)*$T49))</f>
        <v>6412941.2677769996</v>
      </c>
      <c r="X49" s="171">
        <f>IF($K$17="",$T49,IF($K$17&gt;$S49,$T49,HLOOKUP($S49-$K$17,CapX!$A$18:$AP$26,$H$24,FALSE)*$T49))</f>
        <v>6412941.2677769996</v>
      </c>
      <c r="Y49" s="171">
        <f>IF($K$18="",$T49,IF($K$18&gt;$S49,$T49,HLOOKUP($S49-$K$18,CapX!$A$18:$AP$26,$H$24,FALSE)*$T49))</f>
        <v>6412941.2677769996</v>
      </c>
      <c r="Z49" s="171">
        <f>IF($K$19="",$T49,IF($K$19&gt;$S49,$T49,HLOOKUP($S49-$K$19,CapX!$A$18:$AP$26,$H$24,FALSE)*$T49))</f>
        <v>6412941.2677769996</v>
      </c>
      <c r="AB49" s="175">
        <v>2023</v>
      </c>
      <c r="AC49" s="171">
        <f t="shared" si="6"/>
        <v>6412941.2677769996</v>
      </c>
      <c r="AD49" s="171">
        <f t="shared" si="7"/>
        <v>0</v>
      </c>
      <c r="AE49" s="171">
        <f t="shared" si="8"/>
        <v>0</v>
      </c>
      <c r="AF49" s="171">
        <f t="shared" si="9"/>
        <v>0</v>
      </c>
      <c r="AG49" s="136">
        <f t="shared" si="10"/>
        <v>0</v>
      </c>
      <c r="AH49" s="171">
        <f t="shared" si="11"/>
        <v>0</v>
      </c>
      <c r="AJ49" s="175">
        <v>2023</v>
      </c>
      <c r="AK49" s="171">
        <f>HLOOKUP($S49,CapX!$A$11:$AP$14,3,FALSE)</f>
        <v>10951041.765986999</v>
      </c>
      <c r="AL49" s="171">
        <f>IF($L$14="",$AK49,IF($L$14&gt;$AJ49,$AK49,HLOOKUP($AJ49-$L$14,CapX!$A$18:$AP$26,$H$24,FALSE)*$AK49))</f>
        <v>10951041.765986999</v>
      </c>
      <c r="AM49" s="171">
        <f>IF($L$15="",$AK49,IF($L$15&gt;$AJ49,$AK49,HLOOKUP($AJ49-$L$15,CapX!$A$18:$AP$26,$H$24,FALSE)*$AK49))</f>
        <v>10951041.765986999</v>
      </c>
      <c r="AN49" s="171">
        <f>IF($L$16="",$AK49,IF($L$16&gt;$AJ49,$AK49,HLOOKUP($AJ49-$L$16,CapX!$A$18:$AP$26,$H$24,FALSE)*$AK49))</f>
        <v>10951041.765986999</v>
      </c>
      <c r="AO49" s="136">
        <f>IF($L$17="",$AK49,IF($L$17&gt;$AJ49,$AK49,HLOOKUP($AJ49-$L$17,CapX!$A$18:$AP$26,$H$24,FALSE)*$AK49))</f>
        <v>10951041.765986999</v>
      </c>
      <c r="AP49" s="171">
        <f>IF($L$18="",$AK49,IF($L$18&gt;$AJ49,$AK49,HLOOKUP($AJ49-$L$18,CapX!$A$18:$AP$26,$H$24,FALSE)*$AK49))</f>
        <v>10951041.765986999</v>
      </c>
      <c r="AQ49" s="171">
        <f>IF($L$19="",$AK49,IF($L$19&gt;$AJ49,$AK49,HLOOKUP($AJ49-$L$19,CapX!$A$18:$AP$26,$H$24,FALSE)*$AK49))</f>
        <v>10951041.765986999</v>
      </c>
      <c r="AS49" s="175">
        <v>2023</v>
      </c>
      <c r="AT49" s="171">
        <f t="shared" si="12"/>
        <v>10951041.765986999</v>
      </c>
      <c r="AU49" s="171">
        <f t="shared" si="13"/>
        <v>0</v>
      </c>
      <c r="AV49" s="171">
        <f t="shared" si="14"/>
        <v>0</v>
      </c>
      <c r="AW49" s="171">
        <f t="shared" si="15"/>
        <v>0</v>
      </c>
      <c r="AX49" s="136">
        <f t="shared" si="16"/>
        <v>0</v>
      </c>
      <c r="AY49" s="171">
        <f t="shared" si="17"/>
        <v>0</v>
      </c>
      <c r="BA49" s="202"/>
      <c r="BB49" s="138"/>
      <c r="BC49" s="138"/>
      <c r="BD49" s="138"/>
      <c r="BE49" s="138"/>
      <c r="BF49" s="138"/>
      <c r="BG49" s="138"/>
      <c r="BI49" s="202"/>
      <c r="BJ49" s="138"/>
      <c r="BK49" s="138"/>
      <c r="BL49" s="138"/>
      <c r="BM49" s="138"/>
      <c r="BN49" s="138"/>
      <c r="BO49" s="138"/>
    </row>
    <row r="50" spans="1:67">
      <c r="A50" s="162"/>
      <c r="B50" s="162"/>
      <c r="C50" s="162"/>
      <c r="D50" s="162"/>
      <c r="E50" s="162"/>
      <c r="F50" s="162"/>
      <c r="G50" s="162"/>
      <c r="H50" s="175">
        <v>2024</v>
      </c>
      <c r="I50" s="171">
        <f t="shared" si="18"/>
        <v>15360481.534859806</v>
      </c>
      <c r="J50" s="171">
        <f t="shared" si="5"/>
        <v>0</v>
      </c>
      <c r="K50" s="171">
        <f t="shared" si="5"/>
        <v>0</v>
      </c>
      <c r="L50" s="171">
        <f t="shared" si="5"/>
        <v>0</v>
      </c>
      <c r="M50" s="171">
        <f t="shared" si="5"/>
        <v>0</v>
      </c>
      <c r="N50" s="171">
        <f t="shared" si="5"/>
        <v>0</v>
      </c>
      <c r="O50" s="162"/>
      <c r="P50" s="162"/>
      <c r="Q50" s="162"/>
      <c r="R50" s="162"/>
      <c r="S50" s="175">
        <v>2024</v>
      </c>
      <c r="T50" s="196">
        <f>HLOOKUP($S50,CapX!$A$11:$AP$14,2,FALSE)</f>
        <v>11061328.086677773</v>
      </c>
      <c r="U50" s="196">
        <f>IF($K$14="",$T50,IF($K$14&gt;$S50,$T50,HLOOKUP($S50-$K$14,CapX!$A$18:$AP$26,$H$24,FALSE)*$T50))</f>
        <v>11061328.086677773</v>
      </c>
      <c r="V50" s="171">
        <f>IF($K$15="",$T50,IF($K$15&gt;$S50,$T50,HLOOKUP($S50-$K$15,CapX!$A$18:$AP$26,$H$24,FALSE)*$T50))</f>
        <v>11061328.086677773</v>
      </c>
      <c r="W50" s="171">
        <f>IF($K$16="",$T50,IF($K$16&gt;$S50,$T50,HLOOKUP($S50-$K$16,CapX!$A$18:$AP$26,$H$24,FALSE)*$T50))</f>
        <v>11061328.086677773</v>
      </c>
      <c r="X50" s="171">
        <f>IF($K$17="",$T50,IF($K$17&gt;$S50,$T50,HLOOKUP($S50-$K$17,CapX!$A$18:$AP$26,$H$24,FALSE)*$T50))</f>
        <v>11061328.086677773</v>
      </c>
      <c r="Y50" s="171">
        <f>IF($K$18="",$T50,IF($K$18&gt;$S50,$T50,HLOOKUP($S50-$K$18,CapX!$A$18:$AP$26,$H$24,FALSE)*$T50))</f>
        <v>11061328.086677773</v>
      </c>
      <c r="Z50" s="171">
        <f>IF($K$19="",$T50,IF($K$19&gt;$S50,$T50,HLOOKUP($S50-$K$19,CapX!$A$18:$AP$26,$H$24,FALSE)*$T50))</f>
        <v>11061328.086677773</v>
      </c>
      <c r="AB50" s="175">
        <v>2024</v>
      </c>
      <c r="AC50" s="171">
        <f t="shared" si="6"/>
        <v>11061328.086677773</v>
      </c>
      <c r="AD50" s="171">
        <f t="shared" si="7"/>
        <v>0</v>
      </c>
      <c r="AE50" s="171">
        <f t="shared" si="8"/>
        <v>0</v>
      </c>
      <c r="AF50" s="171">
        <f t="shared" si="9"/>
        <v>0</v>
      </c>
      <c r="AG50" s="136">
        <f t="shared" si="10"/>
        <v>0</v>
      </c>
      <c r="AH50" s="171">
        <f t="shared" si="11"/>
        <v>0</v>
      </c>
      <c r="AJ50" s="175">
        <v>2024</v>
      </c>
      <c r="AK50" s="171">
        <f>HLOOKUP($S50,CapX!$A$11:$AP$14,3,FALSE)</f>
        <v>4299153.4481820334</v>
      </c>
      <c r="AL50" s="171">
        <f>IF($L$14="",$AK50,IF($L$14&gt;$AJ50,$AK50,HLOOKUP($AJ50-$L$14,CapX!$A$18:$AP$26,$H$24,FALSE)*$AK50))</f>
        <v>4299153.4481820334</v>
      </c>
      <c r="AM50" s="171">
        <f>IF($L$15="",$AK50,IF($L$15&gt;$AJ50,$AK50,HLOOKUP($AJ50-$L$15,CapX!$A$18:$AP$26,$H$24,FALSE)*$AK50))</f>
        <v>4299153.4481820334</v>
      </c>
      <c r="AN50" s="171">
        <f>IF($L$16="",$AK50,IF($L$16&gt;$AJ50,$AK50,HLOOKUP($AJ50-$L$16,CapX!$A$18:$AP$26,$H$24,FALSE)*$AK50))</f>
        <v>4299153.4481820334</v>
      </c>
      <c r="AO50" s="136">
        <f>IF($L$17="",$AK50,IF($L$17&gt;$AJ50,$AK50,HLOOKUP($AJ50-$L$17,CapX!$A$18:$AP$26,$H$24,FALSE)*$AK50))</f>
        <v>4299153.4481820334</v>
      </c>
      <c r="AP50" s="171">
        <f>IF($L$18="",$AK50,IF($L$18&gt;$AJ50,$AK50,HLOOKUP($AJ50-$L$18,CapX!$A$18:$AP$26,$H$24,FALSE)*$AK50))</f>
        <v>4299153.4481820334</v>
      </c>
      <c r="AQ50" s="171">
        <f>IF($L$19="",$AK50,IF($L$19&gt;$AJ50,$AK50,HLOOKUP($AJ50-$L$19,CapX!$A$18:$AP$26,$H$24,FALSE)*$AK50))</f>
        <v>4299153.4481820334</v>
      </c>
      <c r="AS50" s="175">
        <v>2024</v>
      </c>
      <c r="AT50" s="171">
        <f t="shared" si="12"/>
        <v>4299153.4481820334</v>
      </c>
      <c r="AU50" s="171">
        <f t="shared" si="13"/>
        <v>0</v>
      </c>
      <c r="AV50" s="171">
        <f t="shared" si="14"/>
        <v>0</v>
      </c>
      <c r="AW50" s="171">
        <f t="shared" si="15"/>
        <v>0</v>
      </c>
      <c r="AX50" s="136">
        <f t="shared" si="16"/>
        <v>0</v>
      </c>
      <c r="AY50" s="171">
        <f t="shared" si="17"/>
        <v>0</v>
      </c>
      <c r="BA50" s="202"/>
      <c r="BB50" s="138"/>
      <c r="BC50" s="138"/>
      <c r="BD50" s="138"/>
      <c r="BE50" s="138"/>
      <c r="BF50" s="138"/>
      <c r="BG50" s="138"/>
      <c r="BI50" s="202"/>
      <c r="BJ50" s="138"/>
      <c r="BK50" s="138"/>
      <c r="BL50" s="138"/>
      <c r="BM50" s="138"/>
      <c r="BN50" s="138"/>
      <c r="BO50" s="138"/>
    </row>
    <row r="51" spans="1:67">
      <c r="A51" s="162"/>
      <c r="B51" s="162"/>
      <c r="C51" s="162"/>
      <c r="D51" s="162"/>
      <c r="E51" s="162"/>
      <c r="F51" s="162"/>
      <c r="G51" s="162"/>
      <c r="H51" s="175">
        <v>2025</v>
      </c>
      <c r="I51" s="171">
        <f t="shared" si="18"/>
        <v>11209566.945133943</v>
      </c>
      <c r="J51" s="171">
        <f t="shared" si="5"/>
        <v>0</v>
      </c>
      <c r="K51" s="171">
        <f t="shared" si="5"/>
        <v>0</v>
      </c>
      <c r="L51" s="171">
        <f t="shared" si="5"/>
        <v>0</v>
      </c>
      <c r="M51" s="171">
        <f t="shared" si="5"/>
        <v>0</v>
      </c>
      <c r="N51" s="171">
        <f t="shared" si="5"/>
        <v>0</v>
      </c>
      <c r="O51" s="162"/>
      <c r="P51" s="162"/>
      <c r="Q51" s="162"/>
      <c r="R51" s="162"/>
      <c r="S51" s="175">
        <v>2025</v>
      </c>
      <c r="T51" s="196">
        <f>HLOOKUP($S51,CapX!$A$11:$AP$14,2,FALSE)</f>
        <v>4115776.3629939472</v>
      </c>
      <c r="U51" s="196">
        <f>IF($K$14="",$T51,IF($K$14&gt;$S51,$T51,HLOOKUP($S51-$K$14,CapX!$A$18:$AP$26,$H$24,FALSE)*$T51))</f>
        <v>4115776.3629939472</v>
      </c>
      <c r="V51" s="171">
        <f>IF($K$15="",$T51,IF($K$15&gt;$S51,$T51,HLOOKUP($S51-$K$15,CapX!$A$18:$AP$26,$H$24,FALSE)*$T51))</f>
        <v>4115776.3629939472</v>
      </c>
      <c r="W51" s="171">
        <f>IF($K$16="",$T51,IF($K$16&gt;$S51,$T51,HLOOKUP($S51-$K$16,CapX!$A$18:$AP$26,$H$24,FALSE)*$T51))</f>
        <v>4115776.3629939472</v>
      </c>
      <c r="X51" s="171">
        <f>IF($K$17="",$T51,IF($K$17&gt;$S51,$T51,HLOOKUP($S51-$K$17,CapX!$A$18:$AP$26,$H$24,FALSE)*$T51))</f>
        <v>4115776.3629939472</v>
      </c>
      <c r="Y51" s="171">
        <f>IF($K$18="",$T51,IF($K$18&gt;$S51,$T51,HLOOKUP($S51-$K$18,CapX!$A$18:$AP$26,$H$24,FALSE)*$T51))</f>
        <v>4115776.3629939472</v>
      </c>
      <c r="Z51" s="171">
        <f>IF($K$19="",$T51,IF($K$19&gt;$S51,$T51,HLOOKUP($S51-$K$19,CapX!$A$18:$AP$26,$H$24,FALSE)*$T51))</f>
        <v>4115776.3629939472</v>
      </c>
      <c r="AB51" s="175">
        <v>2025</v>
      </c>
      <c r="AC51" s="171">
        <f t="shared" si="6"/>
        <v>4115776.3629939472</v>
      </c>
      <c r="AD51" s="171">
        <f t="shared" si="7"/>
        <v>0</v>
      </c>
      <c r="AE51" s="171">
        <f t="shared" si="8"/>
        <v>0</v>
      </c>
      <c r="AF51" s="171">
        <f t="shared" si="9"/>
        <v>0</v>
      </c>
      <c r="AG51" s="136">
        <f t="shared" si="10"/>
        <v>0</v>
      </c>
      <c r="AH51" s="171">
        <f t="shared" si="11"/>
        <v>0</v>
      </c>
      <c r="AJ51" s="175">
        <v>2025</v>
      </c>
      <c r="AK51" s="171">
        <f>HLOOKUP($S51,CapX!$A$11:$AP$14,3,FALSE)</f>
        <v>7093790.5821399968</v>
      </c>
      <c r="AL51" s="171">
        <f>IF($L$14="",$AK51,IF($L$14&gt;$AJ51,$AK51,HLOOKUP($AJ51-$L$14,CapX!$A$18:$AP$26,$H$24,FALSE)*$AK51))</f>
        <v>7093790.5821399968</v>
      </c>
      <c r="AM51" s="171">
        <f>IF($L$15="",$AK51,IF($L$15&gt;$AJ51,$AK51,HLOOKUP($AJ51-$L$15,CapX!$A$18:$AP$26,$H$24,FALSE)*$AK51))</f>
        <v>7093790.5821399968</v>
      </c>
      <c r="AN51" s="171">
        <f>IF($L$16="",$AK51,IF($L$16&gt;$AJ51,$AK51,HLOOKUP($AJ51-$L$16,CapX!$A$18:$AP$26,$H$24,FALSE)*$AK51))</f>
        <v>7093790.5821399968</v>
      </c>
      <c r="AO51" s="136">
        <f>IF($L$17="",$AK51,IF($L$17&gt;$AJ51,$AK51,HLOOKUP($AJ51-$L$17,CapX!$A$18:$AP$26,$H$24,FALSE)*$AK51))</f>
        <v>7093790.5821399968</v>
      </c>
      <c r="AP51" s="171">
        <f>IF($L$18="",$AK51,IF($L$18&gt;$AJ51,$AK51,HLOOKUP($AJ51-$L$18,CapX!$A$18:$AP$26,$H$24,FALSE)*$AK51))</f>
        <v>7093790.5821399968</v>
      </c>
      <c r="AQ51" s="171">
        <f>IF($L$19="",$AK51,IF($L$19&gt;$AJ51,$AK51,HLOOKUP($AJ51-$L$19,CapX!$A$18:$AP$26,$H$24,FALSE)*$AK51))</f>
        <v>7093790.5821399968</v>
      </c>
      <c r="AS51" s="175">
        <v>2025</v>
      </c>
      <c r="AT51" s="171">
        <f t="shared" si="12"/>
        <v>7093790.5821399968</v>
      </c>
      <c r="AU51" s="171">
        <f t="shared" si="13"/>
        <v>0</v>
      </c>
      <c r="AV51" s="171">
        <f t="shared" si="14"/>
        <v>0</v>
      </c>
      <c r="AW51" s="171">
        <f t="shared" si="15"/>
        <v>0</v>
      </c>
      <c r="AX51" s="136">
        <f t="shared" si="16"/>
        <v>0</v>
      </c>
      <c r="AY51" s="171">
        <f t="shared" si="17"/>
        <v>0</v>
      </c>
      <c r="BA51" s="202"/>
      <c r="BB51" s="138"/>
      <c r="BC51" s="138"/>
      <c r="BD51" s="138"/>
      <c r="BE51" s="138"/>
      <c r="BF51" s="138"/>
      <c r="BG51" s="138"/>
      <c r="BI51" s="202"/>
      <c r="BJ51" s="138"/>
      <c r="BK51" s="138"/>
      <c r="BL51" s="138"/>
      <c r="BM51" s="138"/>
      <c r="BN51" s="138"/>
      <c r="BO51" s="138"/>
    </row>
    <row r="52" spans="1:67">
      <c r="A52" s="162"/>
      <c r="B52" s="162"/>
      <c r="C52" s="162"/>
      <c r="D52" s="162"/>
      <c r="E52" s="162"/>
      <c r="F52" s="162"/>
      <c r="G52" s="162"/>
      <c r="H52" s="175">
        <v>2026</v>
      </c>
      <c r="I52" s="171">
        <f t="shared" si="18"/>
        <v>18065487.948328063</v>
      </c>
      <c r="J52" s="171">
        <f t="shared" si="5"/>
        <v>0</v>
      </c>
      <c r="K52" s="171">
        <f t="shared" si="5"/>
        <v>0</v>
      </c>
      <c r="L52" s="171">
        <f t="shared" si="5"/>
        <v>0</v>
      </c>
      <c r="M52" s="171">
        <f t="shared" si="5"/>
        <v>0</v>
      </c>
      <c r="N52" s="171">
        <f t="shared" si="5"/>
        <v>0</v>
      </c>
      <c r="O52" s="162"/>
      <c r="P52" s="162"/>
      <c r="Q52" s="162"/>
      <c r="R52" s="162"/>
      <c r="S52" s="175">
        <v>2026</v>
      </c>
      <c r="T52" s="196">
        <f>HLOOKUP($S52,CapX!$A$11:$AP$14,2,FALSE)</f>
        <v>6672024.0949951913</v>
      </c>
      <c r="U52" s="196">
        <f>IF($K$14="",$T52,IF($K$14&gt;$S52,$T52,HLOOKUP($S52-$K$14,CapX!$A$18:$AP$26,$H$24,FALSE)*$T52))</f>
        <v>6672024.0949951913</v>
      </c>
      <c r="V52" s="171">
        <f>IF($K$15="",$T52,IF($K$15&gt;$S52,$T52,HLOOKUP($S52-$K$15,CapX!$A$18:$AP$26,$H$24,FALSE)*$T52))</f>
        <v>6672024.0949951913</v>
      </c>
      <c r="W52" s="171">
        <f>IF($K$16="",$T52,IF($K$16&gt;$S52,$T52,HLOOKUP($S52-$K$16,CapX!$A$18:$AP$26,$H$24,FALSE)*$T52))</f>
        <v>6672024.0949951913</v>
      </c>
      <c r="X52" s="171">
        <f>IF($K$17="",$T52,IF($K$17&gt;$S52,$T52,HLOOKUP($S52-$K$17,CapX!$A$18:$AP$26,$H$24,FALSE)*$T52))</f>
        <v>6672024.0949951913</v>
      </c>
      <c r="Y52" s="171">
        <f>IF($K$18="",$T52,IF($K$18&gt;$S52,$T52,HLOOKUP($S52-$K$18,CapX!$A$18:$AP$26,$H$24,FALSE)*$T52))</f>
        <v>6672024.0949951913</v>
      </c>
      <c r="Z52" s="171">
        <f>IF($K$19="",$T52,IF($K$19&gt;$S52,$T52,HLOOKUP($S52-$K$19,CapX!$A$18:$AP$26,$H$24,FALSE)*$T52))</f>
        <v>6672024.0949951913</v>
      </c>
      <c r="AB52" s="175">
        <v>2026</v>
      </c>
      <c r="AC52" s="171">
        <f t="shared" si="6"/>
        <v>6672024.0949951913</v>
      </c>
      <c r="AD52" s="171">
        <f t="shared" si="7"/>
        <v>0</v>
      </c>
      <c r="AE52" s="171">
        <f t="shared" si="8"/>
        <v>0</v>
      </c>
      <c r="AF52" s="171">
        <f t="shared" si="9"/>
        <v>0</v>
      </c>
      <c r="AG52" s="136">
        <f t="shared" si="10"/>
        <v>0</v>
      </c>
      <c r="AH52" s="171">
        <f t="shared" si="11"/>
        <v>0</v>
      </c>
      <c r="AJ52" s="175">
        <v>2026</v>
      </c>
      <c r="AK52" s="171">
        <f>HLOOKUP($S52,CapX!$A$11:$AP$14,3,FALSE)</f>
        <v>11393463.853332873</v>
      </c>
      <c r="AL52" s="171">
        <f>IF($L$14="",$AK52,IF($L$14&gt;$AJ52,$AK52,HLOOKUP($AJ52-$L$14,CapX!$A$18:$AP$26,$H$24,FALSE)*$AK52))</f>
        <v>11393463.853332873</v>
      </c>
      <c r="AM52" s="171">
        <f>IF($L$15="",$AK52,IF($L$15&gt;$AJ52,$AK52,HLOOKUP($AJ52-$L$15,CapX!$A$18:$AP$26,$H$24,FALSE)*$AK52))</f>
        <v>11393463.853332873</v>
      </c>
      <c r="AN52" s="171">
        <f>IF($L$16="",$AK52,IF($L$16&gt;$AJ52,$AK52,HLOOKUP($AJ52-$L$16,CapX!$A$18:$AP$26,$H$24,FALSE)*$AK52))</f>
        <v>11393463.853332873</v>
      </c>
      <c r="AO52" s="136">
        <f>IF($L$17="",$AK52,IF($L$17&gt;$AJ52,$AK52,HLOOKUP($AJ52-$L$17,CapX!$A$18:$AP$26,$H$24,FALSE)*$AK52))</f>
        <v>11393463.853332873</v>
      </c>
      <c r="AP52" s="171">
        <f>IF($L$18="",$AK52,IF($L$18&gt;$AJ52,$AK52,HLOOKUP($AJ52-$L$18,CapX!$A$18:$AP$26,$H$24,FALSE)*$AK52))</f>
        <v>11393463.853332873</v>
      </c>
      <c r="AQ52" s="171">
        <f>IF($L$19="",$AK52,IF($L$19&gt;$AJ52,$AK52,HLOOKUP($AJ52-$L$19,CapX!$A$18:$AP$26,$H$24,FALSE)*$AK52))</f>
        <v>11393463.853332873</v>
      </c>
      <c r="AS52" s="175">
        <v>2026</v>
      </c>
      <c r="AT52" s="171">
        <f t="shared" si="12"/>
        <v>11393463.853332873</v>
      </c>
      <c r="AU52" s="171">
        <f t="shared" si="13"/>
        <v>0</v>
      </c>
      <c r="AV52" s="171">
        <f t="shared" si="14"/>
        <v>0</v>
      </c>
      <c r="AW52" s="171">
        <f t="shared" si="15"/>
        <v>0</v>
      </c>
      <c r="AX52" s="136">
        <f t="shared" si="16"/>
        <v>0</v>
      </c>
      <c r="AY52" s="171">
        <f t="shared" si="17"/>
        <v>0</v>
      </c>
      <c r="BA52" s="202"/>
      <c r="BB52" s="138"/>
      <c r="BC52" s="138"/>
      <c r="BD52" s="138"/>
      <c r="BE52" s="138"/>
      <c r="BF52" s="138"/>
      <c r="BG52" s="138"/>
      <c r="BI52" s="202"/>
      <c r="BJ52" s="138"/>
      <c r="BK52" s="138"/>
      <c r="BL52" s="138"/>
      <c r="BM52" s="138"/>
      <c r="BN52" s="138"/>
      <c r="BO52" s="138"/>
    </row>
    <row r="53" spans="1:67">
      <c r="A53" s="162"/>
      <c r="B53" s="162"/>
      <c r="C53" s="162"/>
      <c r="D53" s="162"/>
      <c r="E53" s="162"/>
      <c r="F53" s="162"/>
      <c r="G53" s="162"/>
      <c r="H53" s="175">
        <v>2027</v>
      </c>
      <c r="I53" s="171">
        <f t="shared" si="18"/>
        <v>15981044.988868142</v>
      </c>
      <c r="J53" s="171">
        <f t="shared" si="5"/>
        <v>0</v>
      </c>
      <c r="K53" s="171">
        <f t="shared" si="5"/>
        <v>0</v>
      </c>
      <c r="L53" s="171">
        <f t="shared" si="5"/>
        <v>0</v>
      </c>
      <c r="M53" s="171">
        <f t="shared" si="5"/>
        <v>0</v>
      </c>
      <c r="N53" s="171">
        <f t="shared" si="5"/>
        <v>0</v>
      </c>
      <c r="O53" s="162"/>
      <c r="P53" s="162"/>
      <c r="Q53" s="162"/>
      <c r="R53" s="162"/>
      <c r="S53" s="175">
        <v>2027</v>
      </c>
      <c r="T53" s="196">
        <f>HLOOKUP($S53,CapX!$A$11:$AP$14,2,FALSE)</f>
        <v>11508205.741379553</v>
      </c>
      <c r="U53" s="196">
        <f>IF($K$14="",$T53,IF($K$14&gt;$S53,$T53,HLOOKUP($S53-$K$14,CapX!$A$18:$AP$26,$H$24,FALSE)*$T53))</f>
        <v>11508205.741379553</v>
      </c>
      <c r="V53" s="171">
        <f>IF($K$15="",$T53,IF($K$15&gt;$S53,$T53,HLOOKUP($S53-$K$15,CapX!$A$18:$AP$26,$H$24,FALSE)*$T53))</f>
        <v>11508205.741379553</v>
      </c>
      <c r="W53" s="171">
        <f>IF($K$16="",$T53,IF($K$16&gt;$S53,$T53,HLOOKUP($S53-$K$16,CapX!$A$18:$AP$26,$H$24,FALSE)*$T53))</f>
        <v>11508205.741379553</v>
      </c>
      <c r="X53" s="171">
        <f>IF($K$17="",$T53,IF($K$17&gt;$S53,$T53,HLOOKUP($S53-$K$17,CapX!$A$18:$AP$26,$H$24,FALSE)*$T53))</f>
        <v>11508205.741379553</v>
      </c>
      <c r="Y53" s="171">
        <f>IF($K$18="",$T53,IF($K$18&gt;$S53,$T53,HLOOKUP($S53-$K$18,CapX!$A$18:$AP$26,$H$24,FALSE)*$T53))</f>
        <v>11508205.741379553</v>
      </c>
      <c r="Z53" s="171">
        <f>IF($K$19="",$T53,IF($K$19&gt;$S53,$T53,HLOOKUP($S53-$K$19,CapX!$A$18:$AP$26,$H$24,FALSE)*$T53))</f>
        <v>11508205.741379553</v>
      </c>
      <c r="AB53" s="175">
        <v>2027</v>
      </c>
      <c r="AC53" s="171">
        <f t="shared" si="6"/>
        <v>11508205.741379553</v>
      </c>
      <c r="AD53" s="171">
        <f t="shared" si="7"/>
        <v>0</v>
      </c>
      <c r="AE53" s="171">
        <f t="shared" si="8"/>
        <v>0</v>
      </c>
      <c r="AF53" s="171">
        <f t="shared" si="9"/>
        <v>0</v>
      </c>
      <c r="AG53" s="136">
        <f t="shared" si="10"/>
        <v>0</v>
      </c>
      <c r="AH53" s="171">
        <f t="shared" si="11"/>
        <v>0</v>
      </c>
      <c r="AJ53" s="175">
        <v>2027</v>
      </c>
      <c r="AK53" s="171">
        <f>HLOOKUP($S53,CapX!$A$11:$AP$14,3,FALSE)</f>
        <v>4472839.2474885881</v>
      </c>
      <c r="AL53" s="171">
        <f>IF($L$14="",$AK53,IF($L$14&gt;$AJ53,$AK53,HLOOKUP($AJ53-$L$14,CapX!$A$18:$AP$26,$H$24,FALSE)*$AK53))</f>
        <v>4472839.2474885881</v>
      </c>
      <c r="AM53" s="171">
        <f>IF($L$15="",$AK53,IF($L$15&gt;$AJ53,$AK53,HLOOKUP($AJ53-$L$15,CapX!$A$18:$AP$26,$H$24,FALSE)*$AK53))</f>
        <v>4472839.2474885881</v>
      </c>
      <c r="AN53" s="171">
        <f>IF($L$16="",$AK53,IF($L$16&gt;$AJ53,$AK53,HLOOKUP($AJ53-$L$16,CapX!$A$18:$AP$26,$H$24,FALSE)*$AK53))</f>
        <v>4472839.2474885881</v>
      </c>
      <c r="AO53" s="136">
        <f>IF($L$17="",$AK53,IF($L$17&gt;$AJ53,$AK53,HLOOKUP($AJ53-$L$17,CapX!$A$18:$AP$26,$H$24,FALSE)*$AK53))</f>
        <v>4472839.2474885881</v>
      </c>
      <c r="AP53" s="171">
        <f>IF($L$18="",$AK53,IF($L$18&gt;$AJ53,$AK53,HLOOKUP($AJ53-$L$18,CapX!$A$18:$AP$26,$H$24,FALSE)*$AK53))</f>
        <v>4472839.2474885881</v>
      </c>
      <c r="AQ53" s="171">
        <f>IF($L$19="",$AK53,IF($L$19&gt;$AJ53,$AK53,HLOOKUP($AJ53-$L$19,CapX!$A$18:$AP$26,$H$24,FALSE)*$AK53))</f>
        <v>4472839.2474885881</v>
      </c>
      <c r="AS53" s="175">
        <v>2027</v>
      </c>
      <c r="AT53" s="171">
        <f t="shared" si="12"/>
        <v>4472839.2474885881</v>
      </c>
      <c r="AU53" s="171">
        <f t="shared" si="13"/>
        <v>0</v>
      </c>
      <c r="AV53" s="171">
        <f t="shared" si="14"/>
        <v>0</v>
      </c>
      <c r="AW53" s="171">
        <f t="shared" si="15"/>
        <v>0</v>
      </c>
      <c r="AX53" s="136">
        <f t="shared" si="16"/>
        <v>0</v>
      </c>
      <c r="AY53" s="171">
        <f t="shared" si="17"/>
        <v>0</v>
      </c>
      <c r="BA53" s="202"/>
      <c r="BB53" s="138"/>
      <c r="BC53" s="138"/>
      <c r="BD53" s="138"/>
      <c r="BE53" s="138"/>
      <c r="BF53" s="138"/>
      <c r="BG53" s="138"/>
      <c r="BI53" s="202"/>
      <c r="BJ53" s="138"/>
      <c r="BK53" s="138"/>
      <c r="BL53" s="138"/>
      <c r="BM53" s="138"/>
      <c r="BN53" s="138"/>
      <c r="BO53" s="138"/>
    </row>
    <row r="54" spans="1:67">
      <c r="A54" s="162"/>
      <c r="B54" s="162"/>
      <c r="C54" s="162"/>
      <c r="D54" s="162"/>
      <c r="E54" s="162"/>
      <c r="F54" s="162"/>
      <c r="G54" s="162"/>
      <c r="H54" s="175">
        <v>2028</v>
      </c>
      <c r="I54" s="171">
        <f t="shared" si="18"/>
        <v>11895682.118711703</v>
      </c>
      <c r="J54" s="171">
        <f t="shared" si="5"/>
        <v>0</v>
      </c>
      <c r="K54" s="171">
        <f t="shared" si="5"/>
        <v>0</v>
      </c>
      <c r="L54" s="171">
        <f t="shared" si="5"/>
        <v>0</v>
      </c>
      <c r="M54" s="171">
        <f t="shared" si="5"/>
        <v>0</v>
      </c>
      <c r="N54" s="171">
        <f t="shared" si="5"/>
        <v>0</v>
      </c>
      <c r="O54" s="162"/>
      <c r="P54" s="162"/>
      <c r="Q54" s="162"/>
      <c r="R54" s="162"/>
      <c r="S54" s="175">
        <v>2028</v>
      </c>
      <c r="T54" s="196">
        <f>HLOOKUP($S54,CapX!$A$11:$AP$14,2,FALSE)</f>
        <v>4367694.8026200812</v>
      </c>
      <c r="U54" s="196">
        <f>IF($K$14="",$T54,IF($K$14&gt;$S54,$T54,HLOOKUP($S54-$K$14,CapX!$A$18:$AP$26,$H$24,FALSE)*$T54))</f>
        <v>4367694.8026200812</v>
      </c>
      <c r="V54" s="171">
        <f>IF($K$15="",$T54,IF($K$15&gt;$S54,$T54,HLOOKUP($S54-$K$15,CapX!$A$18:$AP$26,$H$24,FALSE)*$T54))</f>
        <v>4367694.8026200812</v>
      </c>
      <c r="W54" s="171">
        <f>IF($K$16="",$T54,IF($K$16&gt;$S54,$T54,HLOOKUP($S54-$K$16,CapX!$A$18:$AP$26,$H$24,FALSE)*$T54))</f>
        <v>4367694.8026200812</v>
      </c>
      <c r="X54" s="171">
        <f>IF($K$17="",$T54,IF($K$17&gt;$S54,$T54,HLOOKUP($S54-$K$17,CapX!$A$18:$AP$26,$H$24,FALSE)*$T54))</f>
        <v>4367694.8026200812</v>
      </c>
      <c r="Y54" s="171">
        <f>IF($K$18="",$T54,IF($K$18&gt;$S54,$T54,HLOOKUP($S54-$K$18,CapX!$A$18:$AP$26,$H$24,FALSE)*$T54))</f>
        <v>4367694.8026200812</v>
      </c>
      <c r="Z54" s="171">
        <f>IF($K$19="",$T54,IF($K$19&gt;$S54,$T54,HLOOKUP($S54-$K$19,CapX!$A$18:$AP$26,$H$24,FALSE)*$T54))</f>
        <v>4367694.8026200812</v>
      </c>
      <c r="AB54" s="175">
        <v>2028</v>
      </c>
      <c r="AC54" s="171">
        <f t="shared" si="6"/>
        <v>4367694.8026200812</v>
      </c>
      <c r="AD54" s="171">
        <f t="shared" si="7"/>
        <v>0</v>
      </c>
      <c r="AE54" s="171">
        <f t="shared" si="8"/>
        <v>0</v>
      </c>
      <c r="AF54" s="171">
        <f t="shared" si="9"/>
        <v>0</v>
      </c>
      <c r="AG54" s="136">
        <f t="shared" si="10"/>
        <v>0</v>
      </c>
      <c r="AH54" s="171">
        <f t="shared" si="11"/>
        <v>0</v>
      </c>
      <c r="AJ54" s="175">
        <v>2028</v>
      </c>
      <c r="AK54" s="171">
        <f>HLOOKUP($S54,CapX!$A$11:$AP$14,3,FALSE)</f>
        <v>7527987.3160916222</v>
      </c>
      <c r="AL54" s="171">
        <f>IF($L$14="",$AK54,IF($L$14&gt;$AJ54,$AK54,HLOOKUP($AJ54-$L$14,CapX!$A$18:$AP$26,$H$24,FALSE)*$AK54))</f>
        <v>7527987.3160916222</v>
      </c>
      <c r="AM54" s="171">
        <f>IF($L$15="",$AK54,IF($L$15&gt;$AJ54,$AK54,HLOOKUP($AJ54-$L$15,CapX!$A$18:$AP$26,$H$24,FALSE)*$AK54))</f>
        <v>7527987.3160916222</v>
      </c>
      <c r="AN54" s="171">
        <f>IF($L$16="",$AK54,IF($L$16&gt;$AJ54,$AK54,HLOOKUP($AJ54-$L$16,CapX!$A$18:$AP$26,$H$24,FALSE)*$AK54))</f>
        <v>7527987.3160916222</v>
      </c>
      <c r="AO54" s="136">
        <f>IF($L$17="",$AK54,IF($L$17&gt;$AJ54,$AK54,HLOOKUP($AJ54-$L$17,CapX!$A$18:$AP$26,$H$24,FALSE)*$AK54))</f>
        <v>7527987.3160916222</v>
      </c>
      <c r="AP54" s="171">
        <f>IF($L$18="",$AK54,IF($L$18&gt;$AJ54,$AK54,HLOOKUP($AJ54-$L$18,CapX!$A$18:$AP$26,$H$24,FALSE)*$AK54))</f>
        <v>7527987.3160916222</v>
      </c>
      <c r="AQ54" s="171">
        <f>IF($L$19="",$AK54,IF($L$19&gt;$AJ54,$AK54,HLOOKUP($AJ54-$L$19,CapX!$A$18:$AP$26,$H$24,FALSE)*$AK54))</f>
        <v>7527987.3160916222</v>
      </c>
      <c r="AS54" s="175">
        <v>2028</v>
      </c>
      <c r="AT54" s="171">
        <f t="shared" si="12"/>
        <v>7527987.3160916222</v>
      </c>
      <c r="AU54" s="171">
        <f t="shared" si="13"/>
        <v>0</v>
      </c>
      <c r="AV54" s="171">
        <f t="shared" si="14"/>
        <v>0</v>
      </c>
      <c r="AW54" s="171">
        <f t="shared" si="15"/>
        <v>0</v>
      </c>
      <c r="AX54" s="136">
        <f t="shared" si="16"/>
        <v>0</v>
      </c>
      <c r="AY54" s="171">
        <f t="shared" si="17"/>
        <v>0</v>
      </c>
      <c r="BA54" s="202"/>
      <c r="BB54" s="138"/>
      <c r="BC54" s="138"/>
      <c r="BD54" s="138"/>
      <c r="BE54" s="138"/>
      <c r="BF54" s="138"/>
      <c r="BG54" s="138"/>
      <c r="BI54" s="202"/>
      <c r="BJ54" s="138"/>
      <c r="BK54" s="138"/>
      <c r="BL54" s="138"/>
      <c r="BM54" s="138"/>
      <c r="BN54" s="138"/>
      <c r="BO54" s="138"/>
    </row>
    <row r="55" spans="1:67">
      <c r="A55" s="162"/>
      <c r="B55" s="162"/>
      <c r="C55" s="162"/>
      <c r="D55" s="162"/>
      <c r="E55" s="162"/>
      <c r="F55" s="162"/>
      <c r="G55" s="162"/>
      <c r="H55" s="175">
        <v>2029</v>
      </c>
      <c r="I55" s="171">
        <f t="shared" si="18"/>
        <v>19171240.334669329</v>
      </c>
      <c r="J55" s="171">
        <f t="shared" si="5"/>
        <v>0</v>
      </c>
      <c r="K55" s="171">
        <f t="shared" si="5"/>
        <v>0</v>
      </c>
      <c r="L55" s="171">
        <f t="shared" si="5"/>
        <v>0</v>
      </c>
      <c r="M55" s="171">
        <f t="shared" si="5"/>
        <v>0</v>
      </c>
      <c r="N55" s="171">
        <f t="shared" si="5"/>
        <v>0</v>
      </c>
      <c r="O55" s="162"/>
      <c r="P55" s="162"/>
      <c r="Q55" s="162"/>
      <c r="R55" s="162"/>
      <c r="S55" s="175">
        <v>2029</v>
      </c>
      <c r="T55" s="196">
        <f>HLOOKUP($S55,CapX!$A$11:$AP$14,2,FALSE)</f>
        <v>7080405.3458016571</v>
      </c>
      <c r="U55" s="196">
        <f>IF($K$14="",$T55,IF($K$14&gt;$S55,$T55,HLOOKUP($S55-$K$14,CapX!$A$18:$AP$26,$H$24,FALSE)*$T55))</f>
        <v>7080405.3458016571</v>
      </c>
      <c r="V55" s="171">
        <f>IF($K$15="",$T55,IF($K$15&gt;$S55,$T55,HLOOKUP($S55-$K$15,CapX!$A$18:$AP$26,$H$24,FALSE)*$T55))</f>
        <v>7080405.3458016571</v>
      </c>
      <c r="W55" s="171">
        <f>IF($K$16="",$T55,IF($K$16&gt;$S55,$T55,HLOOKUP($S55-$K$16,CapX!$A$18:$AP$26,$H$24,FALSE)*$T55))</f>
        <v>7080405.3458016571</v>
      </c>
      <c r="X55" s="171">
        <f>IF($K$17="",$T55,IF($K$17&gt;$S55,$T55,HLOOKUP($S55-$K$17,CapX!$A$18:$AP$26,$H$24,FALSE)*$T55))</f>
        <v>7080405.3458016571</v>
      </c>
      <c r="Y55" s="171">
        <f>IF($K$18="",$T55,IF($K$18&gt;$S55,$T55,HLOOKUP($S55-$K$18,CapX!$A$18:$AP$26,$H$24,FALSE)*$T55))</f>
        <v>7080405.3458016571</v>
      </c>
      <c r="Z55" s="171">
        <f>IF($K$19="",$T55,IF($K$19&gt;$S55,$T55,HLOOKUP($S55-$K$19,CapX!$A$18:$AP$26,$H$24,FALSE)*$T55))</f>
        <v>7080405.3458016571</v>
      </c>
      <c r="AB55" s="175">
        <v>2029</v>
      </c>
      <c r="AC55" s="196">
        <f t="shared" si="6"/>
        <v>7080405.3458016571</v>
      </c>
      <c r="AD55" s="171">
        <f t="shared" si="7"/>
        <v>0</v>
      </c>
      <c r="AE55" s="171">
        <f t="shared" si="8"/>
        <v>0</v>
      </c>
      <c r="AF55" s="171">
        <f t="shared" si="9"/>
        <v>0</v>
      </c>
      <c r="AG55" s="136">
        <f t="shared" si="10"/>
        <v>0</v>
      </c>
      <c r="AH55" s="171">
        <f t="shared" si="11"/>
        <v>0</v>
      </c>
      <c r="AJ55" s="175">
        <v>2029</v>
      </c>
      <c r="AK55" s="196">
        <f>HLOOKUP($S55,CapX!$A$11:$AP$14,3,FALSE)</f>
        <v>12090834.988867674</v>
      </c>
      <c r="AL55" s="171">
        <f>IF($L$14="",$AK55,IF($L$14&gt;$AJ55,$AK55,HLOOKUP($AJ55-$L$14,CapX!$A$18:$AP$26,$H$24,FALSE)*$AK55))</f>
        <v>12090834.988867674</v>
      </c>
      <c r="AM55" s="171">
        <f>IF($L$15="",$AK55,IF($L$15&gt;$AJ55,$AK55,HLOOKUP($AJ55-$L$15,CapX!$A$18:$AP$26,$H$24,FALSE)*$AK55))</f>
        <v>12090834.988867674</v>
      </c>
      <c r="AN55" s="171">
        <f>IF($L$16="",$AK55,IF($L$16&gt;$AJ55,$AK55,HLOOKUP($AJ55-$L$16,CapX!$A$18:$AP$26,$H$24,FALSE)*$AK55))</f>
        <v>12090834.988867674</v>
      </c>
      <c r="AO55" s="136">
        <f>IF($L$17="",$AK55,IF($L$17&gt;$AJ55,$AK55,HLOOKUP($AJ55-$L$17,CapX!$A$18:$AP$26,$H$24,FALSE)*$AK55))</f>
        <v>12090834.988867674</v>
      </c>
      <c r="AP55" s="171">
        <f>IF($L$18="",$AK55,IF($L$18&gt;$AJ55,$AK55,HLOOKUP($AJ55-$L$18,CapX!$A$18:$AP$26,$H$24,FALSE)*$AK55))</f>
        <v>12090834.988867674</v>
      </c>
      <c r="AQ55" s="171">
        <f>IF($L$19="",$AK55,IF($L$19&gt;$AJ55,$AK55,HLOOKUP($AJ55-$L$19,CapX!$A$18:$AP$26,$H$24,FALSE)*$AK55))</f>
        <v>12090834.988867674</v>
      </c>
      <c r="AS55" s="175">
        <v>2029</v>
      </c>
      <c r="AT55" s="196">
        <f t="shared" si="12"/>
        <v>12090834.988867674</v>
      </c>
      <c r="AU55" s="171">
        <f t="shared" si="13"/>
        <v>0</v>
      </c>
      <c r="AV55" s="171">
        <f t="shared" si="14"/>
        <v>0</v>
      </c>
      <c r="AW55" s="171">
        <f t="shared" si="15"/>
        <v>0</v>
      </c>
      <c r="AX55" s="136">
        <f t="shared" si="16"/>
        <v>0</v>
      </c>
      <c r="AY55" s="171">
        <f t="shared" si="17"/>
        <v>0</v>
      </c>
      <c r="BA55" s="202"/>
      <c r="BB55" s="138"/>
      <c r="BC55" s="138"/>
      <c r="BD55" s="138"/>
      <c r="BE55" s="138"/>
      <c r="BF55" s="138"/>
      <c r="BG55" s="138"/>
      <c r="BI55" s="202"/>
      <c r="BJ55" s="138"/>
      <c r="BK55" s="138"/>
      <c r="BL55" s="138"/>
      <c r="BM55" s="138"/>
      <c r="BN55" s="138"/>
      <c r="BO55" s="138"/>
    </row>
    <row r="56" spans="1:67">
      <c r="A56" s="162"/>
      <c r="B56" s="162"/>
      <c r="C56" s="162"/>
      <c r="D56" s="162"/>
      <c r="E56" s="162"/>
      <c r="F56" s="162"/>
      <c r="G56" s="162"/>
      <c r="H56" s="175">
        <v>2030</v>
      </c>
      <c r="I56" s="171">
        <f t="shared" si="18"/>
        <v>16626679.206418414</v>
      </c>
      <c r="J56" s="171">
        <f t="shared" si="5"/>
        <v>0</v>
      </c>
      <c r="K56" s="171">
        <f t="shared" si="5"/>
        <v>0</v>
      </c>
      <c r="L56" s="171">
        <f t="shared" si="5"/>
        <v>0</v>
      </c>
      <c r="M56" s="171">
        <f t="shared" si="5"/>
        <v>0</v>
      </c>
      <c r="N56" s="171">
        <f t="shared" si="5"/>
        <v>0</v>
      </c>
      <c r="O56" s="162"/>
      <c r="P56" s="162"/>
      <c r="Q56" s="162"/>
      <c r="R56" s="162"/>
      <c r="S56" s="175">
        <v>2030</v>
      </c>
      <c r="T56" s="196">
        <f>HLOOKUP($S56,CapX!$A$11:$AP$14,2,FALSE)</f>
        <v>11973137.253331287</v>
      </c>
      <c r="U56" s="196">
        <f>IF($K$14="",$T56,IF($K$14&gt;$S56,$T56,HLOOKUP($S56-$K$14,CapX!$A$18:$AP$26,$H$24,FALSE)*$T56))</f>
        <v>11973137.253331287</v>
      </c>
      <c r="V56" s="171">
        <f>IF($K$15="",$T56,IF($K$15&gt;$S56,$T56,HLOOKUP($S56-$K$15,CapX!$A$18:$AP$26,$H$24,FALSE)*$T56))</f>
        <v>11973137.253331287</v>
      </c>
      <c r="W56" s="171">
        <f>IF($K$16="",$T56,IF($K$16&gt;$S56,$T56,HLOOKUP($S56-$K$16,CapX!$A$18:$AP$26,$H$24,FALSE)*$T56))</f>
        <v>11973137.253331287</v>
      </c>
      <c r="X56" s="171">
        <f>IF($K$17="",$T56,IF($K$17&gt;$S56,$T56,HLOOKUP($S56-$K$17,CapX!$A$18:$AP$26,$H$24,FALSE)*$T56))</f>
        <v>11973137.253331287</v>
      </c>
      <c r="Y56" s="171">
        <f>IF($K$18="",$T56,IF($K$18&gt;$S56,$T56,HLOOKUP($S56-$K$18,CapX!$A$18:$AP$26,$H$24,FALSE)*$T56))</f>
        <v>11973137.253331287</v>
      </c>
      <c r="Z56" s="171">
        <f>IF($K$19="",$T56,IF($K$19&gt;$S56,$T56,HLOOKUP($S56-$K$19,CapX!$A$18:$AP$26,$H$24,FALSE)*$T56))</f>
        <v>11973137.253331287</v>
      </c>
      <c r="AB56" s="175">
        <v>2030</v>
      </c>
      <c r="AC56" s="196">
        <f t="shared" si="6"/>
        <v>11973137.253331287</v>
      </c>
      <c r="AD56" s="171">
        <f t="shared" si="7"/>
        <v>0</v>
      </c>
      <c r="AE56" s="171">
        <f t="shared" si="8"/>
        <v>0</v>
      </c>
      <c r="AF56" s="171">
        <f t="shared" si="9"/>
        <v>0</v>
      </c>
      <c r="AG56" s="136">
        <f t="shared" si="10"/>
        <v>0</v>
      </c>
      <c r="AH56" s="171">
        <f t="shared" si="11"/>
        <v>0</v>
      </c>
      <c r="AJ56" s="175">
        <v>2030</v>
      </c>
      <c r="AK56" s="196">
        <f>HLOOKUP($S56,CapX!$A$11:$AP$14,3,FALSE)</f>
        <v>4653541.9530871278</v>
      </c>
      <c r="AL56" s="171">
        <f>IF($L$14="",$AK56,IF($L$14&gt;$AJ56,$AK56,HLOOKUP($AJ56-$L$14,CapX!$A$18:$AP$26,$H$24,FALSE)*$AK56))</f>
        <v>4653541.9530871278</v>
      </c>
      <c r="AM56" s="171">
        <f>IF($L$15="",$AK56,IF($L$15&gt;$AJ56,$AK56,HLOOKUP($AJ56-$L$15,CapX!$A$18:$AP$26,$H$24,FALSE)*$AK56))</f>
        <v>4653541.9530871278</v>
      </c>
      <c r="AN56" s="171">
        <f>IF($L$16="",$AK56,IF($L$16&gt;$AJ56,$AK56,HLOOKUP($AJ56-$L$16,CapX!$A$18:$AP$26,$H$24,FALSE)*$AK56))</f>
        <v>4653541.9530871278</v>
      </c>
      <c r="AO56" s="136">
        <f>IF($L$17="",$AK56,IF($L$17&gt;$AJ56,$AK56,HLOOKUP($AJ56-$L$17,CapX!$A$18:$AP$26,$H$24,FALSE)*$AK56))</f>
        <v>4653541.9530871278</v>
      </c>
      <c r="AP56" s="171">
        <f>IF($L$18="",$AK56,IF($L$18&gt;$AJ56,$AK56,HLOOKUP($AJ56-$L$18,CapX!$A$18:$AP$26,$H$24,FALSE)*$AK56))</f>
        <v>4653541.9530871278</v>
      </c>
      <c r="AQ56" s="171">
        <f>IF($L$19="",$AK56,IF($L$19&gt;$AJ56,$AK56,HLOOKUP($AJ56-$L$19,CapX!$A$18:$AP$26,$H$24,FALSE)*$AK56))</f>
        <v>4653541.9530871278</v>
      </c>
      <c r="AS56" s="175">
        <v>2030</v>
      </c>
      <c r="AT56" s="196">
        <f t="shared" si="12"/>
        <v>4653541.9530871278</v>
      </c>
      <c r="AU56" s="171">
        <f t="shared" si="13"/>
        <v>0</v>
      </c>
      <c r="AV56" s="171">
        <f t="shared" si="14"/>
        <v>0</v>
      </c>
      <c r="AW56" s="171">
        <f t="shared" si="15"/>
        <v>0</v>
      </c>
      <c r="AX56" s="136">
        <f t="shared" si="16"/>
        <v>0</v>
      </c>
      <c r="AY56" s="171">
        <f t="shared" si="17"/>
        <v>0</v>
      </c>
      <c r="BA56" s="202"/>
      <c r="BB56" s="138"/>
      <c r="BC56" s="138"/>
      <c r="BD56" s="138"/>
      <c r="BE56" s="138"/>
      <c r="BF56" s="138"/>
      <c r="BG56" s="138"/>
      <c r="BI56" s="202"/>
      <c r="BJ56" s="138"/>
      <c r="BK56" s="138"/>
      <c r="BL56" s="138"/>
      <c r="BM56" s="138"/>
      <c r="BN56" s="138"/>
      <c r="BO56" s="138"/>
    </row>
    <row r="57" spans="1:67">
      <c r="A57" s="162"/>
      <c r="B57" s="162"/>
      <c r="C57" s="162"/>
      <c r="D57" s="162"/>
      <c r="E57" s="162"/>
      <c r="F57" s="162"/>
      <c r="G57" s="162"/>
      <c r="H57" s="175">
        <v>2031</v>
      </c>
      <c r="I57" s="171">
        <f t="shared" si="18"/>
        <v>12376267.676307656</v>
      </c>
      <c r="J57" s="171">
        <f t="shared" si="5"/>
        <v>0</v>
      </c>
      <c r="K57" s="171">
        <f t="shared" si="5"/>
        <v>0</v>
      </c>
      <c r="L57" s="171">
        <f t="shared" si="5"/>
        <v>0</v>
      </c>
      <c r="M57" s="171">
        <f t="shared" si="5"/>
        <v>0</v>
      </c>
      <c r="N57" s="171">
        <f t="shared" si="5"/>
        <v>0</v>
      </c>
      <c r="O57" s="162"/>
      <c r="P57" s="162"/>
      <c r="Q57" s="162"/>
      <c r="R57" s="162"/>
      <c r="S57" s="175">
        <v>2031</v>
      </c>
      <c r="T57" s="196">
        <f>HLOOKUP($S57,CapX!$A$11:$AP$14,2,FALSE)</f>
        <v>4544149.6726459321</v>
      </c>
      <c r="U57" s="196">
        <f>IF($K$14="",$T57,IF($K$14&gt;$S57,$T57,HLOOKUP($S57-$K$14,CapX!$A$18:$AP$26,$H$24,FALSE)*$T57))</f>
        <v>4544149.6726459321</v>
      </c>
      <c r="V57" s="171">
        <f>IF($K$15="",$T57,IF($K$15&gt;$S57,$T57,HLOOKUP($S57-$K$15,CapX!$A$18:$AP$26,$H$24,FALSE)*$T57))</f>
        <v>4544149.6726459321</v>
      </c>
      <c r="W57" s="171">
        <f>IF($K$16="",$T57,IF($K$16&gt;$S57,$T57,HLOOKUP($S57-$K$16,CapX!$A$18:$AP$26,$H$24,FALSE)*$T57))</f>
        <v>4544149.6726459321</v>
      </c>
      <c r="X57" s="171">
        <f>IF($K$17="",$T57,IF($K$17&gt;$S57,$T57,HLOOKUP($S57-$K$17,CapX!$A$18:$AP$26,$H$24,FALSE)*$T57))</f>
        <v>4544149.6726459321</v>
      </c>
      <c r="Y57" s="171">
        <f>IF($K$18="",$T57,IF($K$18&gt;$S57,$T57,HLOOKUP($S57-$K$18,CapX!$A$18:$AP$26,$H$24,FALSE)*$T57))</f>
        <v>4544149.6726459321</v>
      </c>
      <c r="Z57" s="171">
        <f>IF($K$19="",$T57,IF($K$19&gt;$S57,$T57,HLOOKUP($S57-$K$19,CapX!$A$18:$AP$26,$H$24,FALSE)*$T57))</f>
        <v>4544149.6726459321</v>
      </c>
      <c r="AB57" s="175">
        <v>2031</v>
      </c>
      <c r="AC57" s="196">
        <f t="shared" si="6"/>
        <v>4544149.6726459321</v>
      </c>
      <c r="AD57" s="171">
        <f t="shared" si="7"/>
        <v>0</v>
      </c>
      <c r="AE57" s="171">
        <f t="shared" si="8"/>
        <v>0</v>
      </c>
      <c r="AF57" s="171">
        <f t="shared" si="9"/>
        <v>0</v>
      </c>
      <c r="AG57" s="136">
        <f t="shared" si="10"/>
        <v>0</v>
      </c>
      <c r="AH57" s="171">
        <f t="shared" si="11"/>
        <v>0</v>
      </c>
      <c r="AJ57" s="175">
        <v>2031</v>
      </c>
      <c r="AK57" s="196">
        <f>HLOOKUP($S57,CapX!$A$11:$AP$14,3,FALSE)</f>
        <v>7832118.0036617247</v>
      </c>
      <c r="AL57" s="171">
        <f>IF($L$14="",$AK57,IF($L$14&gt;$AJ57,$AK57,HLOOKUP($AJ57-$L$14,CapX!$A$18:$AP$26,$H$24,FALSE)*$AK57))</f>
        <v>7832118.0036617247</v>
      </c>
      <c r="AM57" s="171">
        <f>IF($L$15="",$AK57,IF($L$15&gt;$AJ57,$AK57,HLOOKUP($AJ57-$L$15,CapX!$A$18:$AP$26,$H$24,FALSE)*$AK57))</f>
        <v>7832118.0036617247</v>
      </c>
      <c r="AN57" s="171">
        <f>IF($L$16="",$AK57,IF($L$16&gt;$AJ57,$AK57,HLOOKUP($AJ57-$L$16,CapX!$A$18:$AP$26,$H$24,FALSE)*$AK57))</f>
        <v>7832118.0036617247</v>
      </c>
      <c r="AO57" s="136">
        <f>IF($L$17="",$AK57,IF($L$17&gt;$AJ57,$AK57,HLOOKUP($AJ57-$L$17,CapX!$A$18:$AP$26,$H$24,FALSE)*$AK57))</f>
        <v>7832118.0036617247</v>
      </c>
      <c r="AP57" s="171">
        <f>IF($L$18="",$AK57,IF($L$18&gt;$AJ57,$AK57,HLOOKUP($AJ57-$L$18,CapX!$A$18:$AP$26,$H$24,FALSE)*$AK57))</f>
        <v>7832118.0036617247</v>
      </c>
      <c r="AQ57" s="171">
        <f>IF($L$19="",$AK57,IF($L$19&gt;$AJ57,$AK57,HLOOKUP($AJ57-$L$19,CapX!$A$18:$AP$26,$H$24,FALSE)*$AK57))</f>
        <v>7832118.0036617247</v>
      </c>
      <c r="AS57" s="175">
        <v>2031</v>
      </c>
      <c r="AT57" s="196">
        <f t="shared" si="12"/>
        <v>7832118.0036617247</v>
      </c>
      <c r="AU57" s="171">
        <f t="shared" si="13"/>
        <v>0</v>
      </c>
      <c r="AV57" s="171">
        <f t="shared" si="14"/>
        <v>0</v>
      </c>
      <c r="AW57" s="171">
        <f t="shared" si="15"/>
        <v>0</v>
      </c>
      <c r="AX57" s="136">
        <f t="shared" si="16"/>
        <v>0</v>
      </c>
      <c r="AY57" s="171">
        <f t="shared" si="17"/>
        <v>0</v>
      </c>
      <c r="BA57" s="202"/>
      <c r="BB57" s="138"/>
      <c r="BC57" s="138"/>
      <c r="BD57" s="138"/>
      <c r="BE57" s="138"/>
      <c r="BF57" s="138"/>
      <c r="BG57" s="138"/>
      <c r="BI57" s="202"/>
      <c r="BJ57" s="138"/>
      <c r="BK57" s="138"/>
      <c r="BL57" s="138"/>
      <c r="BM57" s="138"/>
      <c r="BN57" s="138"/>
      <c r="BO57" s="138"/>
    </row>
    <row r="58" spans="1:67">
      <c r="A58" s="162"/>
      <c r="B58" s="162"/>
      <c r="C58" s="162"/>
      <c r="D58" s="162"/>
      <c r="E58" s="162"/>
      <c r="F58" s="162"/>
      <c r="G58" s="162"/>
      <c r="H58" s="175">
        <v>2032</v>
      </c>
      <c r="I58" s="171">
        <f t="shared" si="18"/>
        <v>19945758.444189973</v>
      </c>
      <c r="J58" s="171">
        <f t="shared" si="5"/>
        <v>0</v>
      </c>
      <c r="K58" s="171">
        <f t="shared" si="5"/>
        <v>0</v>
      </c>
      <c r="L58" s="171">
        <f t="shared" si="5"/>
        <v>0</v>
      </c>
      <c r="M58" s="171">
        <f t="shared" si="5"/>
        <v>0</v>
      </c>
      <c r="N58" s="171">
        <f t="shared" si="5"/>
        <v>0</v>
      </c>
      <c r="O58" s="162"/>
      <c r="P58" s="162"/>
      <c r="Q58" s="162"/>
      <c r="R58" s="162"/>
      <c r="S58" s="175">
        <v>2032</v>
      </c>
      <c r="T58" s="196">
        <f>HLOOKUP($S58,CapX!$A$11:$AP$14,2,FALSE)</f>
        <v>7366453.721772044</v>
      </c>
      <c r="U58" s="196">
        <f>IF($K$14="",$T58,IF($K$14&gt;$S58,$T58,HLOOKUP($S58-$K$14,CapX!$A$18:$AP$26,$H$24,FALSE)*$T58))</f>
        <v>7366453.721772044</v>
      </c>
      <c r="V58" s="171">
        <f>IF($K$15="",$T58,IF($K$15&gt;$S58,$T58,HLOOKUP($S58-$K$15,CapX!$A$18:$AP$26,$H$24,FALSE)*$T58))</f>
        <v>7366453.721772044</v>
      </c>
      <c r="W58" s="171">
        <f>IF($K$16="",$T58,IF($K$16&gt;$S58,$T58,HLOOKUP($S58-$K$16,CapX!$A$18:$AP$26,$H$24,FALSE)*$T58))</f>
        <v>7366453.721772044</v>
      </c>
      <c r="X58" s="171">
        <f>IF($K$17="",$T58,IF($K$17&gt;$S58,$T58,HLOOKUP($S58-$K$17,CapX!$A$18:$AP$26,$H$24,FALSE)*$T58))</f>
        <v>7366453.721772044</v>
      </c>
      <c r="Y58" s="171">
        <f>IF($K$18="",$T58,IF($K$18&gt;$S58,$T58,HLOOKUP($S58-$K$18,CapX!$A$18:$AP$26,$H$24,FALSE)*$T58))</f>
        <v>7366453.721772044</v>
      </c>
      <c r="Z58" s="171">
        <f>IF($K$19="",$T58,IF($K$19&gt;$S58,$T58,HLOOKUP($S58-$K$19,CapX!$A$18:$AP$26,$H$24,FALSE)*$T58))</f>
        <v>7366453.721772044</v>
      </c>
      <c r="AB58" s="175">
        <v>2032</v>
      </c>
      <c r="AC58" s="196">
        <f t="shared" si="6"/>
        <v>7366453.721772044</v>
      </c>
      <c r="AD58" s="171">
        <f t="shared" si="7"/>
        <v>0</v>
      </c>
      <c r="AE58" s="171">
        <f t="shared" si="8"/>
        <v>0</v>
      </c>
      <c r="AF58" s="171">
        <f t="shared" si="9"/>
        <v>0</v>
      </c>
      <c r="AG58" s="136">
        <f t="shared" si="10"/>
        <v>0</v>
      </c>
      <c r="AH58" s="171">
        <f t="shared" si="11"/>
        <v>0</v>
      </c>
      <c r="AJ58" s="175">
        <v>2032</v>
      </c>
      <c r="AK58" s="196">
        <f>HLOOKUP($S58,CapX!$A$11:$AP$14,3,FALSE)</f>
        <v>12579304.722417928</v>
      </c>
      <c r="AL58" s="171">
        <f>IF($L$14="",$AK58,IF($L$14&gt;$AJ58,$AK58,HLOOKUP($AJ58-$L$14,CapX!$A$18:$AP$26,$H$24,FALSE)*$AK58))</f>
        <v>12579304.722417928</v>
      </c>
      <c r="AM58" s="171">
        <f>IF($L$15="",$AK58,IF($L$15&gt;$AJ58,$AK58,HLOOKUP($AJ58-$L$15,CapX!$A$18:$AP$26,$H$24,FALSE)*$AK58))</f>
        <v>12579304.722417928</v>
      </c>
      <c r="AN58" s="171">
        <f>IF($L$16="",$AK58,IF($L$16&gt;$AJ58,$AK58,HLOOKUP($AJ58-$L$16,CapX!$A$18:$AP$26,$H$24,FALSE)*$AK58))</f>
        <v>12579304.722417928</v>
      </c>
      <c r="AO58" s="136">
        <f>IF($L$17="",$AK58,IF($L$17&gt;$AJ58,$AK58,HLOOKUP($AJ58-$L$17,CapX!$A$18:$AP$26,$H$24,FALSE)*$AK58))</f>
        <v>12579304.722417928</v>
      </c>
      <c r="AP58" s="171">
        <f>IF($L$18="",$AK58,IF($L$18&gt;$AJ58,$AK58,HLOOKUP($AJ58-$L$18,CapX!$A$18:$AP$26,$H$24,FALSE)*$AK58))</f>
        <v>12579304.722417928</v>
      </c>
      <c r="AQ58" s="171">
        <f>IF($L$19="",$AK58,IF($L$19&gt;$AJ58,$AK58,HLOOKUP($AJ58-$L$19,CapX!$A$18:$AP$26,$H$24,FALSE)*$AK58))</f>
        <v>12579304.722417928</v>
      </c>
      <c r="AS58" s="175">
        <v>2032</v>
      </c>
      <c r="AT58" s="196">
        <f t="shared" si="12"/>
        <v>12579304.722417928</v>
      </c>
      <c r="AU58" s="171">
        <f t="shared" si="13"/>
        <v>0</v>
      </c>
      <c r="AV58" s="171">
        <f t="shared" si="14"/>
        <v>0</v>
      </c>
      <c r="AW58" s="171">
        <f t="shared" si="15"/>
        <v>0</v>
      </c>
      <c r="AX58" s="136">
        <f t="shared" si="16"/>
        <v>0</v>
      </c>
      <c r="AY58" s="171">
        <f t="shared" si="17"/>
        <v>0</v>
      </c>
      <c r="BA58" s="202"/>
      <c r="BB58" s="138"/>
      <c r="BC58" s="138"/>
      <c r="BD58" s="138"/>
      <c r="BE58" s="138"/>
      <c r="BF58" s="138"/>
      <c r="BG58" s="138"/>
      <c r="BI58" s="202"/>
      <c r="BJ58" s="138"/>
      <c r="BK58" s="138"/>
      <c r="BL58" s="138"/>
      <c r="BM58" s="138"/>
      <c r="BN58" s="138"/>
      <c r="BO58" s="138"/>
    </row>
    <row r="59" spans="1:67">
      <c r="A59" s="162"/>
      <c r="B59" s="162"/>
      <c r="C59" s="162"/>
      <c r="D59" s="162"/>
      <c r="E59" s="162"/>
      <c r="F59" s="162"/>
      <c r="G59" s="162"/>
      <c r="H59" s="175">
        <v>2033</v>
      </c>
      <c r="I59" s="171">
        <f t="shared" si="18"/>
        <v>17298397.046357721</v>
      </c>
      <c r="J59" s="171">
        <f t="shared" si="5"/>
        <v>0</v>
      </c>
      <c r="K59" s="171">
        <f t="shared" si="5"/>
        <v>0</v>
      </c>
      <c r="L59" s="171">
        <f t="shared" si="5"/>
        <v>0</v>
      </c>
      <c r="M59" s="171">
        <f t="shared" si="5"/>
        <v>0</v>
      </c>
      <c r="N59" s="171">
        <f t="shared" si="5"/>
        <v>0</v>
      </c>
      <c r="O59" s="162"/>
      <c r="P59" s="162"/>
      <c r="Q59" s="162"/>
      <c r="R59" s="162"/>
      <c r="S59" s="175">
        <v>2033</v>
      </c>
      <c r="T59" s="196">
        <f>HLOOKUP($S59,CapX!$A$11:$AP$14,2,FALSE)</f>
        <v>12456851.998365872</v>
      </c>
      <c r="U59" s="196">
        <f>IF($K$14="",$T59,IF($K$14&gt;$S59,$T59,HLOOKUP($S59-$K$14,CapX!$A$18:$AP$26,$H$24,FALSE)*$T59))</f>
        <v>12456851.998365872</v>
      </c>
      <c r="V59" s="171">
        <f>IF($K$15="",$T59,IF($K$15&gt;$S59,$T59,HLOOKUP($S59-$K$15,CapX!$A$18:$AP$26,$H$24,FALSE)*$T59))</f>
        <v>12456851.998365872</v>
      </c>
      <c r="W59" s="171">
        <f>IF($K$16="",$T59,IF($K$16&gt;$S59,$T59,HLOOKUP($S59-$K$16,CapX!$A$18:$AP$26,$H$24,FALSE)*$T59))</f>
        <v>12456851.998365872</v>
      </c>
      <c r="X59" s="171">
        <f>IF($K$17="",$T59,IF($K$17&gt;$S59,$T59,HLOOKUP($S59-$K$17,CapX!$A$18:$AP$26,$H$24,FALSE)*$T59))</f>
        <v>12456851.998365872</v>
      </c>
      <c r="Y59" s="171">
        <f>IF($K$18="",$T59,IF($K$18&gt;$S59,$T59,HLOOKUP($S59-$K$18,CapX!$A$18:$AP$26,$H$24,FALSE)*$T59))</f>
        <v>12456851.998365872</v>
      </c>
      <c r="Z59" s="171">
        <f>IF($K$19="",$T59,IF($K$19&gt;$S59,$T59,HLOOKUP($S59-$K$19,CapX!$A$18:$AP$26,$H$24,FALSE)*$T59))</f>
        <v>12456851.998365872</v>
      </c>
      <c r="AB59" s="175">
        <v>2033</v>
      </c>
      <c r="AC59" s="196">
        <f t="shared" si="6"/>
        <v>12456851.998365872</v>
      </c>
      <c r="AD59" s="171">
        <f t="shared" si="7"/>
        <v>0</v>
      </c>
      <c r="AE59" s="171">
        <f t="shared" si="8"/>
        <v>0</v>
      </c>
      <c r="AF59" s="171">
        <f t="shared" si="9"/>
        <v>0</v>
      </c>
      <c r="AG59" s="136">
        <f t="shared" si="10"/>
        <v>0</v>
      </c>
      <c r="AH59" s="171">
        <f t="shared" si="11"/>
        <v>0</v>
      </c>
      <c r="AJ59" s="175">
        <v>2033</v>
      </c>
      <c r="AK59" s="196">
        <f>HLOOKUP($S59,CapX!$A$11:$AP$14,3,FALSE)</f>
        <v>4841545.0479918476</v>
      </c>
      <c r="AL59" s="171">
        <f>IF($L$14="",$AK59,IF($L$14&gt;$AJ59,$AK59,HLOOKUP($AJ59-$L$14,CapX!$A$18:$AP$26,$H$24,FALSE)*$AK59))</f>
        <v>4841545.0479918476</v>
      </c>
      <c r="AM59" s="171">
        <f>IF($L$15="",$AK59,IF($L$15&gt;$AJ59,$AK59,HLOOKUP($AJ59-$L$15,CapX!$A$18:$AP$26,$H$24,FALSE)*$AK59))</f>
        <v>4841545.0479918476</v>
      </c>
      <c r="AN59" s="171">
        <f>IF($L$16="",$AK59,IF($L$16&gt;$AJ59,$AK59,HLOOKUP($AJ59-$L$16,CapX!$A$18:$AP$26,$H$24,FALSE)*$AK59))</f>
        <v>4841545.0479918476</v>
      </c>
      <c r="AO59" s="136">
        <f>IF($L$17="",$AK59,IF($L$17&gt;$AJ59,$AK59,HLOOKUP($AJ59-$L$17,CapX!$A$18:$AP$26,$H$24,FALSE)*$AK59))</f>
        <v>4841545.0479918476</v>
      </c>
      <c r="AP59" s="171">
        <f>IF($L$18="",$AK59,IF($L$18&gt;$AJ59,$AK59,HLOOKUP($AJ59-$L$18,CapX!$A$18:$AP$26,$H$24,FALSE)*$AK59))</f>
        <v>4841545.0479918476</v>
      </c>
      <c r="AQ59" s="171">
        <f>IF($L$19="",$AK59,IF($L$19&gt;$AJ59,$AK59,HLOOKUP($AJ59-$L$19,CapX!$A$18:$AP$26,$H$24,FALSE)*$AK59))</f>
        <v>4841545.0479918476</v>
      </c>
      <c r="AS59" s="175">
        <v>2033</v>
      </c>
      <c r="AT59" s="196">
        <f t="shared" si="12"/>
        <v>4841545.0479918476</v>
      </c>
      <c r="AU59" s="171">
        <f t="shared" si="13"/>
        <v>0</v>
      </c>
      <c r="AV59" s="171">
        <f t="shared" si="14"/>
        <v>0</v>
      </c>
      <c r="AW59" s="171">
        <f t="shared" si="15"/>
        <v>0</v>
      </c>
      <c r="AX59" s="136">
        <f t="shared" si="16"/>
        <v>0</v>
      </c>
      <c r="AY59" s="171">
        <f t="shared" si="17"/>
        <v>0</v>
      </c>
      <c r="BA59" s="202"/>
      <c r="BB59" s="138"/>
      <c r="BC59" s="138"/>
      <c r="BD59" s="138"/>
      <c r="BE59" s="138"/>
      <c r="BF59" s="138"/>
      <c r="BG59" s="138"/>
      <c r="BI59" s="202"/>
      <c r="BJ59" s="138"/>
      <c r="BK59" s="138"/>
      <c r="BL59" s="138"/>
      <c r="BM59" s="138"/>
      <c r="BN59" s="138"/>
      <c r="BO59" s="138"/>
    </row>
    <row r="60" spans="1:67">
      <c r="A60" s="162"/>
      <c r="B60" s="162"/>
      <c r="C60" s="162"/>
      <c r="D60" s="162"/>
      <c r="E60" s="162"/>
      <c r="F60" s="162"/>
      <c r="G60" s="162"/>
      <c r="H60" s="175">
        <v>2034</v>
      </c>
      <c r="I60" s="171">
        <f t="shared" si="18"/>
        <v>12876268.890430488</v>
      </c>
      <c r="J60" s="171">
        <f t="shared" si="5"/>
        <v>0</v>
      </c>
      <c r="K60" s="171">
        <f t="shared" si="5"/>
        <v>0</v>
      </c>
      <c r="L60" s="171">
        <f t="shared" si="5"/>
        <v>0</v>
      </c>
      <c r="M60" s="171">
        <f t="shared" si="5"/>
        <v>0</v>
      </c>
      <c r="N60" s="171">
        <f t="shared" si="5"/>
        <v>0</v>
      </c>
      <c r="O60" s="162"/>
      <c r="P60" s="162"/>
      <c r="Q60" s="162"/>
      <c r="R60" s="162"/>
      <c r="S60" s="175">
        <v>2034</v>
      </c>
      <c r="T60" s="196">
        <f>HLOOKUP($S60,CapX!$A$11:$AP$14,2,FALSE)</f>
        <v>4727733.3194208285</v>
      </c>
      <c r="U60" s="196">
        <f>IF($K$14="",$T60,IF($K$14&gt;$S60,$T60,HLOOKUP($S60-$K$14,CapX!$A$18:$AP$26,$H$24,FALSE)*$T60))</f>
        <v>4727733.3194208285</v>
      </c>
      <c r="V60" s="171">
        <f>IF($K$15="",$T60,IF($K$15&gt;$S60,$T60,HLOOKUP($S60-$K$15,CapX!$A$18:$AP$26,$H$24,FALSE)*$T60))</f>
        <v>4727733.3194208285</v>
      </c>
      <c r="W60" s="171">
        <f>IF($K$16="",$T60,IF($K$16&gt;$S60,$T60,HLOOKUP($S60-$K$16,CapX!$A$18:$AP$26,$H$24,FALSE)*$T60))</f>
        <v>4727733.3194208285</v>
      </c>
      <c r="X60" s="171">
        <f>IF($K$17="",$T60,IF($K$17&gt;$S60,$T60,HLOOKUP($S60-$K$17,CapX!$A$18:$AP$26,$H$24,FALSE)*$T60))</f>
        <v>4727733.3194208285</v>
      </c>
      <c r="Y60" s="171">
        <f>IF($K$18="",$T60,IF($K$18&gt;$S60,$T60,HLOOKUP($S60-$K$18,CapX!$A$18:$AP$26,$H$24,FALSE)*$T60))</f>
        <v>4727733.3194208285</v>
      </c>
      <c r="Z60" s="171">
        <f>IF($K$19="",$T60,IF($K$19&gt;$S60,$T60,HLOOKUP($S60-$K$19,CapX!$A$18:$AP$26,$H$24,FALSE)*$T60))</f>
        <v>4727733.3194208285</v>
      </c>
      <c r="AB60" s="175">
        <v>2034</v>
      </c>
      <c r="AC60" s="196">
        <f t="shared" si="6"/>
        <v>4727733.3194208285</v>
      </c>
      <c r="AD60" s="171">
        <f t="shared" si="7"/>
        <v>0</v>
      </c>
      <c r="AE60" s="171">
        <f t="shared" si="8"/>
        <v>0</v>
      </c>
      <c r="AF60" s="171">
        <f t="shared" si="9"/>
        <v>0</v>
      </c>
      <c r="AG60" s="136">
        <f t="shared" si="10"/>
        <v>0</v>
      </c>
      <c r="AH60" s="171">
        <f t="shared" si="11"/>
        <v>0</v>
      </c>
      <c r="AJ60" s="175">
        <v>2034</v>
      </c>
      <c r="AK60" s="196">
        <f>HLOOKUP($S60,CapX!$A$11:$AP$14,3,FALSE)</f>
        <v>8148535.5710096592</v>
      </c>
      <c r="AL60" s="171">
        <f>IF($L$14="",$AK60,IF($L$14&gt;$AJ60,$AK60,HLOOKUP($AJ60-$L$14,CapX!$A$18:$AP$26,$H$24,FALSE)*$AK60))</f>
        <v>8148535.5710096592</v>
      </c>
      <c r="AM60" s="171">
        <f>IF($L$15="",$AK60,IF($L$15&gt;$AJ60,$AK60,HLOOKUP($AJ60-$L$15,CapX!$A$18:$AP$26,$H$24,FALSE)*$AK60))</f>
        <v>8148535.5710096592</v>
      </c>
      <c r="AN60" s="171">
        <f>IF($L$16="",$AK60,IF($L$16&gt;$AJ60,$AK60,HLOOKUP($AJ60-$L$16,CapX!$A$18:$AP$26,$H$24,FALSE)*$AK60))</f>
        <v>8148535.5710096592</v>
      </c>
      <c r="AO60" s="136">
        <f>IF($L$17="",$AK60,IF($L$17&gt;$AJ60,$AK60,HLOOKUP($AJ60-$L$17,CapX!$A$18:$AP$26,$H$24,FALSE)*$AK60))</f>
        <v>8148535.5710096592</v>
      </c>
      <c r="AP60" s="171">
        <f>IF($L$18="",$AK60,IF($L$18&gt;$AJ60,$AK60,HLOOKUP($AJ60-$L$18,CapX!$A$18:$AP$26,$H$24,FALSE)*$AK60))</f>
        <v>8148535.5710096592</v>
      </c>
      <c r="AQ60" s="171">
        <f>IF($L$19="",$AK60,IF($L$19&gt;$AJ60,$AK60,HLOOKUP($AJ60-$L$19,CapX!$A$18:$AP$26,$H$24,FALSE)*$AK60))</f>
        <v>8148535.5710096592</v>
      </c>
      <c r="AS60" s="175">
        <v>2034</v>
      </c>
      <c r="AT60" s="196">
        <f t="shared" si="12"/>
        <v>8148535.5710096592</v>
      </c>
      <c r="AU60" s="171">
        <f t="shared" si="13"/>
        <v>0</v>
      </c>
      <c r="AV60" s="171">
        <f t="shared" si="14"/>
        <v>0</v>
      </c>
      <c r="AW60" s="171">
        <f t="shared" si="15"/>
        <v>0</v>
      </c>
      <c r="AX60" s="136">
        <f t="shared" si="16"/>
        <v>0</v>
      </c>
      <c r="AY60" s="171">
        <f t="shared" si="17"/>
        <v>0</v>
      </c>
      <c r="BA60" s="202"/>
      <c r="BB60" s="138"/>
      <c r="BC60" s="138"/>
      <c r="BD60" s="138"/>
      <c r="BE60" s="138"/>
      <c r="BF60" s="138"/>
      <c r="BG60" s="138"/>
      <c r="BI60" s="202"/>
      <c r="BJ60" s="138"/>
      <c r="BK60" s="138"/>
      <c r="BL60" s="138"/>
      <c r="BM60" s="138"/>
      <c r="BN60" s="138"/>
      <c r="BO60" s="138"/>
    </row>
    <row r="61" spans="1:67">
      <c r="A61" s="162"/>
      <c r="B61" s="162"/>
      <c r="C61" s="162"/>
      <c r="D61" s="162"/>
      <c r="E61" s="162"/>
      <c r="F61" s="162"/>
      <c r="G61" s="162"/>
      <c r="H61" s="175">
        <v>2035</v>
      </c>
      <c r="I61" s="171">
        <f t="shared" si="18"/>
        <v>20751567.085335247</v>
      </c>
      <c r="J61" s="171">
        <f t="shared" si="5"/>
        <v>0</v>
      </c>
      <c r="K61" s="171">
        <f t="shared" si="5"/>
        <v>0</v>
      </c>
      <c r="L61" s="171">
        <f t="shared" si="5"/>
        <v>0</v>
      </c>
      <c r="M61" s="171">
        <f t="shared" si="5"/>
        <v>0</v>
      </c>
      <c r="N61" s="171">
        <f t="shared" si="5"/>
        <v>0</v>
      </c>
      <c r="O61" s="162"/>
      <c r="P61" s="162"/>
      <c r="Q61" s="162"/>
      <c r="R61" s="162"/>
      <c r="S61" s="175">
        <v>2035</v>
      </c>
      <c r="T61" s="196">
        <f>HLOOKUP($S61,CapX!$A$11:$AP$14,2,FALSE)</f>
        <v>7664058.4521316346</v>
      </c>
      <c r="U61" s="196">
        <f>IF($K$14="",$T61,IF($K$14&gt;$S61,$T61,HLOOKUP($S61-$K$14,CapX!$A$18:$AP$26,$H$24,FALSE)*$T61))</f>
        <v>7664058.4521316346</v>
      </c>
      <c r="V61" s="171">
        <f>IF($K$15="",$T61,IF($K$15&gt;$S61,$T61,HLOOKUP($S61-$K$15,CapX!$A$18:$AP$26,$H$24,FALSE)*$T61))</f>
        <v>7664058.4521316346</v>
      </c>
      <c r="W61" s="171">
        <f>IF($K$16="",$T61,IF($K$16&gt;$S61,$T61,HLOOKUP($S61-$K$16,CapX!$A$18:$AP$26,$H$24,FALSE)*$T61))</f>
        <v>7664058.4521316346</v>
      </c>
      <c r="X61" s="171">
        <f>IF($K$17="",$T61,IF($K$17&gt;$S61,$T61,HLOOKUP($S61-$K$17,CapX!$A$18:$AP$26,$H$24,FALSE)*$T61))</f>
        <v>7664058.4521316346</v>
      </c>
      <c r="Y61" s="171">
        <f>IF($K$18="",$T61,IF($K$18&gt;$S61,$T61,HLOOKUP($S61-$K$18,CapX!$A$18:$AP$26,$H$24,FALSE)*$T61))</f>
        <v>7664058.4521316346</v>
      </c>
      <c r="Z61" s="171">
        <f>IF($K$19="",$T61,IF($K$19&gt;$S61,$T61,HLOOKUP($S61-$K$19,CapX!$A$18:$AP$26,$H$24,FALSE)*$T61))</f>
        <v>7664058.4521316346</v>
      </c>
      <c r="AB61" s="175">
        <v>2035</v>
      </c>
      <c r="AC61" s="196">
        <f t="shared" si="6"/>
        <v>7664058.4521316346</v>
      </c>
      <c r="AD61" s="171">
        <f t="shared" si="7"/>
        <v>0</v>
      </c>
      <c r="AE61" s="171">
        <f t="shared" si="8"/>
        <v>0</v>
      </c>
      <c r="AF61" s="171">
        <f t="shared" si="9"/>
        <v>0</v>
      </c>
      <c r="AG61" s="136">
        <f t="shared" si="10"/>
        <v>0</v>
      </c>
      <c r="AH61" s="171">
        <f t="shared" si="11"/>
        <v>0</v>
      </c>
      <c r="AJ61" s="175">
        <v>2035</v>
      </c>
      <c r="AK61" s="196">
        <f>HLOOKUP($S61,CapX!$A$11:$AP$14,3,FALSE)</f>
        <v>13087508.633203615</v>
      </c>
      <c r="AL61" s="171">
        <f>IF($L$14="",$AK61,IF($L$14&gt;$AJ61,$AK61,HLOOKUP($AJ61-$L$14,CapX!$A$18:$AP$26,$H$24,FALSE)*$AK61))</f>
        <v>13087508.633203615</v>
      </c>
      <c r="AM61" s="171">
        <f>IF($L$15="",$AK61,IF($L$15&gt;$AJ61,$AK61,HLOOKUP($AJ61-$L$15,CapX!$A$18:$AP$26,$H$24,FALSE)*$AK61))</f>
        <v>13087508.633203615</v>
      </c>
      <c r="AN61" s="171">
        <f>IF($L$16="",$AK61,IF($L$16&gt;$AJ61,$AK61,HLOOKUP($AJ61-$L$16,CapX!$A$18:$AP$26,$H$24,FALSE)*$AK61))</f>
        <v>13087508.633203615</v>
      </c>
      <c r="AO61" s="136">
        <f>IF($L$17="",$AK61,IF($L$17&gt;$AJ61,$AK61,HLOOKUP($AJ61-$L$17,CapX!$A$18:$AP$26,$H$24,FALSE)*$AK61))</f>
        <v>13087508.633203615</v>
      </c>
      <c r="AP61" s="171">
        <f>IF($L$18="",$AK61,IF($L$18&gt;$AJ61,$AK61,HLOOKUP($AJ61-$L$18,CapX!$A$18:$AP$26,$H$24,FALSE)*$AK61))</f>
        <v>13087508.633203615</v>
      </c>
      <c r="AQ61" s="171">
        <f>IF($L$19="",$AK61,IF($L$19&gt;$AJ61,$AK61,HLOOKUP($AJ61-$L$19,CapX!$A$18:$AP$26,$H$24,FALSE)*$AK61))</f>
        <v>13087508.633203615</v>
      </c>
      <c r="AS61" s="175">
        <v>2035</v>
      </c>
      <c r="AT61" s="196">
        <f t="shared" si="12"/>
        <v>13087508.633203615</v>
      </c>
      <c r="AU61" s="171">
        <f t="shared" si="13"/>
        <v>0</v>
      </c>
      <c r="AV61" s="171">
        <f t="shared" si="14"/>
        <v>0</v>
      </c>
      <c r="AW61" s="171">
        <f t="shared" si="15"/>
        <v>0</v>
      </c>
      <c r="AX61" s="136">
        <f t="shared" si="16"/>
        <v>0</v>
      </c>
      <c r="AY61" s="171">
        <f t="shared" si="17"/>
        <v>0</v>
      </c>
      <c r="BA61" s="202"/>
      <c r="BB61" s="138"/>
      <c r="BC61" s="138"/>
      <c r="BD61" s="138"/>
      <c r="BE61" s="138"/>
      <c r="BF61" s="138"/>
      <c r="BG61" s="138"/>
      <c r="BI61" s="202"/>
      <c r="BJ61" s="138"/>
      <c r="BK61" s="138"/>
      <c r="BL61" s="138"/>
      <c r="BM61" s="138"/>
      <c r="BN61" s="138"/>
      <c r="BO61" s="138"/>
    </row>
    <row r="62" spans="1:67">
      <c r="A62" s="162"/>
      <c r="B62" s="162"/>
      <c r="C62" s="162"/>
      <c r="D62" s="162"/>
      <c r="E62" s="162"/>
      <c r="F62" s="162"/>
      <c r="G62" s="162"/>
      <c r="H62" s="175">
        <v>2036</v>
      </c>
      <c r="I62" s="171">
        <f t="shared" si="18"/>
        <v>17997252.28703057</v>
      </c>
      <c r="J62" s="171">
        <f t="shared" si="5"/>
        <v>0</v>
      </c>
      <c r="K62" s="171">
        <f t="shared" si="5"/>
        <v>0</v>
      </c>
      <c r="L62" s="171">
        <f t="shared" si="5"/>
        <v>0</v>
      </c>
      <c r="M62" s="171">
        <f t="shared" si="5"/>
        <v>0</v>
      </c>
      <c r="N62" s="171">
        <f t="shared" si="5"/>
        <v>0</v>
      </c>
      <c r="O62" s="162"/>
      <c r="P62" s="162"/>
      <c r="Q62" s="162"/>
      <c r="R62" s="162"/>
      <c r="S62" s="175">
        <v>2036</v>
      </c>
      <c r="T62" s="196">
        <f>HLOOKUP($S62,CapX!$A$11:$AP$14,2,FALSE)</f>
        <v>12960108.819099851</v>
      </c>
      <c r="U62" s="196">
        <f>IF($K$14="",$T62,IF($K$14&gt;$S62,$T62,HLOOKUP($S62-$K$14,CapX!$A$18:$AP$26,$H$24,FALSE)*$T62))</f>
        <v>12960108.819099851</v>
      </c>
      <c r="V62" s="171">
        <f>IF($K$15="",$T62,IF($K$15&gt;$S62,$T62,HLOOKUP($S62-$K$15,CapX!$A$18:$AP$26,$H$24,FALSE)*$T62))</f>
        <v>12960108.819099851</v>
      </c>
      <c r="W62" s="171">
        <f>IF($K$16="",$T62,IF($K$16&gt;$S62,$T62,HLOOKUP($S62-$K$16,CapX!$A$18:$AP$26,$H$24,FALSE)*$T62))</f>
        <v>12960108.819099851</v>
      </c>
      <c r="X62" s="171">
        <f>IF($K$17="",$T62,IF($K$17&gt;$S62,$T62,HLOOKUP($S62-$K$17,CapX!$A$18:$AP$26,$H$24,FALSE)*$T62))</f>
        <v>12960108.819099851</v>
      </c>
      <c r="Y62" s="171">
        <f>IF($K$18="",$T62,IF($K$18&gt;$S62,$T62,HLOOKUP($S62-$K$18,CapX!$A$18:$AP$26,$H$24,FALSE)*$T62))</f>
        <v>12960108.819099851</v>
      </c>
      <c r="Z62" s="171">
        <f>IF($K$19="",$T62,IF($K$19&gt;$S62,$T62,HLOOKUP($S62-$K$19,CapX!$A$18:$AP$26,$H$24,FALSE)*$T62))</f>
        <v>12960108.819099851</v>
      </c>
      <c r="AB62" s="175">
        <v>2036</v>
      </c>
      <c r="AC62" s="196">
        <f t="shared" si="6"/>
        <v>12960108.819099851</v>
      </c>
      <c r="AD62" s="171">
        <f t="shared" si="7"/>
        <v>0</v>
      </c>
      <c r="AE62" s="171">
        <f t="shared" si="8"/>
        <v>0</v>
      </c>
      <c r="AF62" s="171">
        <f t="shared" si="9"/>
        <v>0</v>
      </c>
      <c r="AG62" s="136">
        <f t="shared" si="10"/>
        <v>0</v>
      </c>
      <c r="AH62" s="171">
        <f t="shared" si="11"/>
        <v>0</v>
      </c>
      <c r="AJ62" s="175">
        <v>2036</v>
      </c>
      <c r="AK62" s="196">
        <f>HLOOKUP($S62,CapX!$A$11:$AP$14,3,FALSE)</f>
        <v>5037143.4679307193</v>
      </c>
      <c r="AL62" s="171">
        <f>IF($L$14="",$AK62,IF($L$14&gt;$AJ62,$AK62,HLOOKUP($AJ62-$L$14,CapX!$A$18:$AP$26,$H$24,FALSE)*$AK62))</f>
        <v>5037143.4679307193</v>
      </c>
      <c r="AM62" s="171">
        <f>IF($L$15="",$AK62,IF($L$15&gt;$AJ62,$AK62,HLOOKUP($AJ62-$L$15,CapX!$A$18:$AP$26,$H$24,FALSE)*$AK62))</f>
        <v>5037143.4679307193</v>
      </c>
      <c r="AN62" s="171">
        <f>IF($L$16="",$AK62,IF($L$16&gt;$AJ62,$AK62,HLOOKUP($AJ62-$L$16,CapX!$A$18:$AP$26,$H$24,FALSE)*$AK62))</f>
        <v>5037143.4679307193</v>
      </c>
      <c r="AO62" s="136">
        <f>IF($L$17="",$AK62,IF($L$17&gt;$AJ62,$AK62,HLOOKUP($AJ62-$L$17,CapX!$A$18:$AP$26,$H$24,FALSE)*$AK62))</f>
        <v>5037143.4679307193</v>
      </c>
      <c r="AP62" s="171">
        <f>IF($L$18="",$AK62,IF($L$18&gt;$AJ62,$AK62,HLOOKUP($AJ62-$L$18,CapX!$A$18:$AP$26,$H$24,FALSE)*$AK62))</f>
        <v>5037143.4679307193</v>
      </c>
      <c r="AQ62" s="171">
        <f>IF($L$19="",$AK62,IF($L$19&gt;$AJ62,$AK62,HLOOKUP($AJ62-$L$19,CapX!$A$18:$AP$26,$H$24,FALSE)*$AK62))</f>
        <v>5037143.4679307193</v>
      </c>
      <c r="AS62" s="175">
        <v>2036</v>
      </c>
      <c r="AT62" s="196">
        <f t="shared" si="12"/>
        <v>5037143.4679307193</v>
      </c>
      <c r="AU62" s="171">
        <f t="shared" si="13"/>
        <v>0</v>
      </c>
      <c r="AV62" s="171">
        <f t="shared" si="14"/>
        <v>0</v>
      </c>
      <c r="AW62" s="171">
        <f t="shared" si="15"/>
        <v>0</v>
      </c>
      <c r="AX62" s="136">
        <f t="shared" si="16"/>
        <v>0</v>
      </c>
      <c r="AY62" s="171">
        <f t="shared" si="17"/>
        <v>0</v>
      </c>
      <c r="BA62" s="202"/>
      <c r="BB62" s="138"/>
      <c r="BC62" s="138"/>
      <c r="BD62" s="138"/>
      <c r="BE62" s="138"/>
      <c r="BF62" s="138"/>
      <c r="BG62" s="138"/>
      <c r="BI62" s="202"/>
      <c r="BJ62" s="138"/>
      <c r="BK62" s="138"/>
      <c r="BL62" s="138"/>
      <c r="BM62" s="138"/>
      <c r="BN62" s="138"/>
      <c r="BO62" s="138"/>
    </row>
    <row r="63" spans="1:67">
      <c r="A63" s="162"/>
      <c r="B63" s="162"/>
      <c r="C63" s="162"/>
      <c r="D63" s="162"/>
      <c r="E63" s="162"/>
      <c r="F63" s="162"/>
      <c r="G63" s="162"/>
      <c r="H63" s="175">
        <v>2037</v>
      </c>
      <c r="I63" s="171">
        <f t="shared" si="18"/>
        <v>13396470.153603878</v>
      </c>
      <c r="J63" s="171">
        <f t="shared" si="5"/>
        <v>0</v>
      </c>
      <c r="K63" s="171">
        <f t="shared" si="5"/>
        <v>0</v>
      </c>
      <c r="L63" s="171">
        <f t="shared" si="5"/>
        <v>0</v>
      </c>
      <c r="M63" s="171">
        <f t="shared" si="5"/>
        <v>0</v>
      </c>
      <c r="N63" s="171">
        <f t="shared" si="5"/>
        <v>0</v>
      </c>
      <c r="O63" s="162"/>
      <c r="P63" s="162"/>
      <c r="Q63" s="162"/>
      <c r="R63" s="162"/>
      <c r="S63" s="175">
        <v>2037</v>
      </c>
      <c r="T63" s="196">
        <f>HLOOKUP($S63,CapX!$A$11:$AP$14,2,FALSE)</f>
        <v>4918733.74552543</v>
      </c>
      <c r="U63" s="196">
        <f>IF($K$14="",$T63,IF($K$14&gt;$S63,$T63,HLOOKUP($S63-$K$14,CapX!$A$18:$AP$26,$H$24,FALSE)*$T63))</f>
        <v>4918733.74552543</v>
      </c>
      <c r="V63" s="171">
        <f>IF($K$15="",$T63,IF($K$15&gt;$S63,$T63,HLOOKUP($S63-$K$15,CapX!$A$18:$AP$26,$H$24,FALSE)*$T63))</f>
        <v>4918733.74552543</v>
      </c>
      <c r="W63" s="171">
        <f>IF($K$16="",$T63,IF($K$16&gt;$S63,$T63,HLOOKUP($S63-$K$16,CapX!$A$18:$AP$26,$H$24,FALSE)*$T63))</f>
        <v>4918733.74552543</v>
      </c>
      <c r="X63" s="171">
        <f>IF($K$17="",$T63,IF($K$17&gt;$S63,$T63,HLOOKUP($S63-$K$17,CapX!$A$18:$AP$26,$H$24,FALSE)*$T63))</f>
        <v>4918733.74552543</v>
      </c>
      <c r="Y63" s="171">
        <f>IF($K$18="",$T63,IF($K$18&gt;$S63,$T63,HLOOKUP($S63-$K$18,CapX!$A$18:$AP$26,$H$24,FALSE)*$T63))</f>
        <v>4918733.74552543</v>
      </c>
      <c r="Z63" s="171">
        <f>IF($K$19="",$T63,IF($K$19&gt;$S63,$T63,HLOOKUP($S63-$K$19,CapX!$A$18:$AP$26,$H$24,FALSE)*$T63))</f>
        <v>4918733.74552543</v>
      </c>
      <c r="AB63" s="175">
        <v>2037</v>
      </c>
      <c r="AC63" s="196">
        <f t="shared" si="6"/>
        <v>4918733.74552543</v>
      </c>
      <c r="AD63" s="171">
        <f t="shared" si="7"/>
        <v>0</v>
      </c>
      <c r="AE63" s="171">
        <f t="shared" si="8"/>
        <v>0</v>
      </c>
      <c r="AF63" s="171">
        <f t="shared" si="9"/>
        <v>0</v>
      </c>
      <c r="AG63" s="136">
        <f t="shared" si="10"/>
        <v>0</v>
      </c>
      <c r="AH63" s="171">
        <f t="shared" si="11"/>
        <v>0</v>
      </c>
      <c r="AJ63" s="175">
        <v>2037</v>
      </c>
      <c r="AK63" s="196">
        <f>HLOOKUP($S63,CapX!$A$11:$AP$14,3,FALSE)</f>
        <v>8477736.4080784488</v>
      </c>
      <c r="AL63" s="171">
        <f>IF($L$14="",$AK63,IF($L$14&gt;$AJ63,$AK63,HLOOKUP($AJ63-$L$14,CapX!$A$18:$AP$26,$H$24,FALSE)*$AK63))</f>
        <v>8477736.4080784488</v>
      </c>
      <c r="AM63" s="171">
        <f>IF($L$15="",$AK63,IF($L$15&gt;$AJ63,$AK63,HLOOKUP($AJ63-$L$15,CapX!$A$18:$AP$26,$H$24,FALSE)*$AK63))</f>
        <v>8477736.4080784488</v>
      </c>
      <c r="AN63" s="171">
        <f>IF($L$16="",$AK63,IF($L$16&gt;$AJ63,$AK63,HLOOKUP($AJ63-$L$16,CapX!$A$18:$AP$26,$H$24,FALSE)*$AK63))</f>
        <v>8477736.4080784488</v>
      </c>
      <c r="AO63" s="136">
        <f>IF($L$17="",$AK63,IF($L$17&gt;$AJ63,$AK63,HLOOKUP($AJ63-$L$17,CapX!$A$18:$AP$26,$H$24,FALSE)*$AK63))</f>
        <v>8477736.4080784488</v>
      </c>
      <c r="AP63" s="171">
        <f>IF($L$18="",$AK63,IF($L$18&gt;$AJ63,$AK63,HLOOKUP($AJ63-$L$18,CapX!$A$18:$AP$26,$H$24,FALSE)*$AK63))</f>
        <v>8477736.4080784488</v>
      </c>
      <c r="AQ63" s="171">
        <f>IF($L$19="",$AK63,IF($L$19&gt;$AJ63,$AK63,HLOOKUP($AJ63-$L$19,CapX!$A$18:$AP$26,$H$24,FALSE)*$AK63))</f>
        <v>8477736.4080784488</v>
      </c>
      <c r="AS63" s="175">
        <v>2037</v>
      </c>
      <c r="AT63" s="196">
        <f t="shared" si="12"/>
        <v>8477736.4080784488</v>
      </c>
      <c r="AU63" s="171">
        <f t="shared" si="13"/>
        <v>0</v>
      </c>
      <c r="AV63" s="171">
        <f t="shared" si="14"/>
        <v>0</v>
      </c>
      <c r="AW63" s="171">
        <f t="shared" si="15"/>
        <v>0</v>
      </c>
      <c r="AX63" s="136">
        <f t="shared" si="16"/>
        <v>0</v>
      </c>
      <c r="AY63" s="171">
        <f t="shared" si="17"/>
        <v>0</v>
      </c>
      <c r="BA63" s="202"/>
      <c r="BB63" s="138"/>
      <c r="BC63" s="138"/>
      <c r="BD63" s="138"/>
      <c r="BE63" s="138"/>
      <c r="BF63" s="138"/>
      <c r="BG63" s="138"/>
      <c r="BI63" s="202"/>
      <c r="BJ63" s="138"/>
      <c r="BK63" s="138"/>
      <c r="BL63" s="138"/>
      <c r="BM63" s="138"/>
      <c r="BN63" s="138"/>
      <c r="BO63" s="138"/>
    </row>
    <row r="64" spans="1:67">
      <c r="A64" s="162"/>
      <c r="B64" s="162"/>
      <c r="C64" s="162"/>
      <c r="D64" s="162"/>
      <c r="E64" s="162"/>
      <c r="F64" s="162"/>
      <c r="G64" s="162"/>
      <c r="H64" s="175">
        <v>2038</v>
      </c>
      <c r="I64" s="171">
        <f t="shared" si="18"/>
        <v>21589930.395582795</v>
      </c>
      <c r="J64" s="171">
        <f t="shared" si="5"/>
        <v>0</v>
      </c>
      <c r="K64" s="171">
        <f t="shared" si="5"/>
        <v>0</v>
      </c>
      <c r="L64" s="171">
        <f t="shared" si="5"/>
        <v>0</v>
      </c>
      <c r="M64" s="171">
        <f t="shared" si="5"/>
        <v>0</v>
      </c>
      <c r="N64" s="171">
        <f t="shared" si="5"/>
        <v>0</v>
      </c>
      <c r="O64" s="162"/>
      <c r="P64" s="162"/>
      <c r="Q64" s="162"/>
      <c r="R64" s="162"/>
      <c r="S64" s="175">
        <v>2038</v>
      </c>
      <c r="T64" s="196">
        <f>HLOOKUP($S64,CapX!$A$11:$AP$14,2,FALSE)</f>
        <v>7973686.4135977533</v>
      </c>
      <c r="U64" s="196">
        <f>IF($K$14="",$T64,IF($K$14&gt;$S64,$T64,HLOOKUP($S64-$K$14,CapX!$A$18:$AP$26,$H$24,FALSE)*$T64))</f>
        <v>7973686.4135977533</v>
      </c>
      <c r="V64" s="171">
        <f>IF($K$15="",$T64,IF($K$15&gt;$S64,$T64,HLOOKUP($S64-$K$15,CapX!$A$18:$AP$26,$H$24,FALSE)*$T64))</f>
        <v>7973686.4135977533</v>
      </c>
      <c r="W64" s="171">
        <f>IF($K$16="",$T64,IF($K$16&gt;$S64,$T64,HLOOKUP($S64-$K$16,CapX!$A$18:$AP$26,$H$24,FALSE)*$T64))</f>
        <v>7973686.4135977533</v>
      </c>
      <c r="X64" s="171">
        <f>IF($K$17="",$T64,IF($K$17&gt;$S64,$T64,HLOOKUP($S64-$K$17,CapX!$A$18:$AP$26,$H$24,FALSE)*$T64))</f>
        <v>7973686.4135977533</v>
      </c>
      <c r="Y64" s="171">
        <f>IF($K$18="",$T64,IF($K$18&gt;$S64,$T64,HLOOKUP($S64-$K$18,CapX!$A$18:$AP$26,$H$24,FALSE)*$T64))</f>
        <v>7973686.4135977533</v>
      </c>
      <c r="Z64" s="171">
        <f>IF($K$19="",$T64,IF($K$19&gt;$S64,$T64,HLOOKUP($S64-$K$19,CapX!$A$18:$AP$26,$H$24,FALSE)*$T64))</f>
        <v>7973686.4135977533</v>
      </c>
      <c r="AB64" s="175">
        <v>2038</v>
      </c>
      <c r="AC64" s="196">
        <f t="shared" si="6"/>
        <v>7973686.4135977533</v>
      </c>
      <c r="AD64" s="171">
        <f t="shared" si="7"/>
        <v>0</v>
      </c>
      <c r="AE64" s="171">
        <f t="shared" si="8"/>
        <v>0</v>
      </c>
      <c r="AF64" s="171">
        <f t="shared" si="9"/>
        <v>0</v>
      </c>
      <c r="AG64" s="136">
        <f t="shared" si="10"/>
        <v>0</v>
      </c>
      <c r="AH64" s="171">
        <f t="shared" si="11"/>
        <v>0</v>
      </c>
      <c r="AJ64" s="175">
        <v>2038</v>
      </c>
      <c r="AK64" s="196">
        <f>HLOOKUP($S64,CapX!$A$11:$AP$14,3,FALSE)</f>
        <v>13616243.981985042</v>
      </c>
      <c r="AL64" s="171">
        <f>IF($L$14="",$AK64,IF($L$14&gt;$AJ64,$AK64,HLOOKUP($AJ64-$L$14,CapX!$A$18:$AP$26,$H$24,FALSE)*$AK64))</f>
        <v>13616243.981985042</v>
      </c>
      <c r="AM64" s="171">
        <f>IF($L$15="",$AK64,IF($L$15&gt;$AJ64,$AK64,HLOOKUP($AJ64-$L$15,CapX!$A$18:$AP$26,$H$24,FALSE)*$AK64))</f>
        <v>13616243.981985042</v>
      </c>
      <c r="AN64" s="171">
        <f>IF($L$16="",$AK64,IF($L$16&gt;$AJ64,$AK64,HLOOKUP($AJ64-$L$16,CapX!$A$18:$AP$26,$H$24,FALSE)*$AK64))</f>
        <v>13616243.981985042</v>
      </c>
      <c r="AO64" s="136">
        <f>IF($L$17="",$AK64,IF($L$17&gt;$AJ64,$AK64,HLOOKUP($AJ64-$L$17,CapX!$A$18:$AP$26,$H$24,FALSE)*$AK64))</f>
        <v>13616243.981985042</v>
      </c>
      <c r="AP64" s="171">
        <f>IF($L$18="",$AK64,IF($L$18&gt;$AJ64,$AK64,HLOOKUP($AJ64-$L$18,CapX!$A$18:$AP$26,$H$24,FALSE)*$AK64))</f>
        <v>13616243.981985042</v>
      </c>
      <c r="AQ64" s="171">
        <f>IF($L$19="",$AK64,IF($L$19&gt;$AJ64,$AK64,HLOOKUP($AJ64-$L$19,CapX!$A$18:$AP$26,$H$24,FALSE)*$AK64))</f>
        <v>13616243.981985042</v>
      </c>
      <c r="AS64" s="175">
        <v>2038</v>
      </c>
      <c r="AT64" s="196">
        <f t="shared" si="12"/>
        <v>13616243.981985042</v>
      </c>
      <c r="AU64" s="171">
        <f t="shared" si="13"/>
        <v>0</v>
      </c>
      <c r="AV64" s="171">
        <f t="shared" si="14"/>
        <v>0</v>
      </c>
      <c r="AW64" s="171">
        <f t="shared" si="15"/>
        <v>0</v>
      </c>
      <c r="AX64" s="136">
        <f t="shared" si="16"/>
        <v>0</v>
      </c>
      <c r="AY64" s="171">
        <f t="shared" si="17"/>
        <v>0</v>
      </c>
      <c r="BA64" s="202"/>
      <c r="BB64" s="138"/>
      <c r="BC64" s="138"/>
      <c r="BD64" s="138"/>
      <c r="BE64" s="138"/>
      <c r="BF64" s="138"/>
      <c r="BG64" s="138"/>
      <c r="BI64" s="202"/>
      <c r="BJ64" s="138"/>
      <c r="BK64" s="138"/>
      <c r="BL64" s="138"/>
      <c r="BM64" s="138"/>
      <c r="BN64" s="138"/>
      <c r="BO64" s="138"/>
    </row>
    <row r="65" spans="1:67">
      <c r="A65" s="162"/>
      <c r="B65" s="162"/>
      <c r="C65" s="162"/>
      <c r="D65" s="162"/>
      <c r="E65" s="162"/>
      <c r="F65" s="162"/>
      <c r="G65" s="162"/>
      <c r="H65" s="175">
        <v>2039</v>
      </c>
      <c r="I65" s="171">
        <f t="shared" si="18"/>
        <v>15016324.54519395</v>
      </c>
      <c r="J65" s="171">
        <f t="shared" si="5"/>
        <v>0</v>
      </c>
      <c r="K65" s="171">
        <f t="shared" si="5"/>
        <v>0</v>
      </c>
      <c r="L65" s="171">
        <f t="shared" si="5"/>
        <v>0</v>
      </c>
      <c r="M65" s="171">
        <f t="shared" si="5"/>
        <v>0</v>
      </c>
      <c r="N65" s="171">
        <f t="shared" si="5"/>
        <v>0</v>
      </c>
      <c r="O65" s="162"/>
      <c r="P65" s="162"/>
      <c r="Q65" s="162"/>
      <c r="R65" s="162"/>
      <c r="S65" s="175">
        <v>2039</v>
      </c>
      <c r="T65" s="196">
        <f>HLOOKUP($S65,CapX!$A$11:$AP$14,2,FALSE)</f>
        <v>13483697.215391487</v>
      </c>
      <c r="U65" s="196">
        <f>IF($K$14="",$T65,IF($K$14&gt;$S65,$T65,HLOOKUP($S65-$K$14,CapX!$A$18:$AP$26,$H$24,FALSE)*$T65))</f>
        <v>13483697.215391487</v>
      </c>
      <c r="V65" s="171">
        <f>IF($K$15="",$T65,IF($K$15&gt;$S65,$T65,HLOOKUP($S65-$K$15,CapX!$A$18:$AP$26,$H$24,FALSE)*$T65))</f>
        <v>13483697.215391487</v>
      </c>
      <c r="W65" s="171">
        <f>IF($K$16="",$T65,IF($K$16&gt;$S65,$T65,HLOOKUP($S65-$K$16,CapX!$A$18:$AP$26,$H$24,FALSE)*$T65))</f>
        <v>13483697.215391487</v>
      </c>
      <c r="X65" s="171">
        <f>IF($K$17="",$T65,IF($K$17&gt;$S65,$T65,HLOOKUP($S65-$K$17,CapX!$A$18:$AP$26,$H$24,FALSE)*$T65))</f>
        <v>13483697.215391487</v>
      </c>
      <c r="Y65" s="171">
        <f>IF($K$18="",$T65,IF($K$18&gt;$S65,$T65,HLOOKUP($S65-$K$18,CapX!$A$18:$AP$26,$H$24,FALSE)*$T65))</f>
        <v>13483697.215391487</v>
      </c>
      <c r="Z65" s="171">
        <f>IF($K$19="",$T65,IF($K$19&gt;$S65,$T65,HLOOKUP($S65-$K$19,CapX!$A$18:$AP$26,$H$24,FALSE)*$T65))</f>
        <v>13483697.215391487</v>
      </c>
      <c r="AB65" s="175">
        <v>2039</v>
      </c>
      <c r="AC65" s="196">
        <f t="shared" si="6"/>
        <v>9775680.4811588284</v>
      </c>
      <c r="AD65" s="171">
        <f t="shared" si="7"/>
        <v>0</v>
      </c>
      <c r="AE65" s="171">
        <f t="shared" si="8"/>
        <v>0</v>
      </c>
      <c r="AF65" s="171">
        <f t="shared" si="9"/>
        <v>0</v>
      </c>
      <c r="AG65" s="136">
        <f t="shared" si="10"/>
        <v>0</v>
      </c>
      <c r="AH65" s="171">
        <f t="shared" si="11"/>
        <v>0</v>
      </c>
      <c r="AJ65" s="175">
        <v>2039</v>
      </c>
      <c r="AK65" s="196">
        <f>HLOOKUP($S65,CapX!$A$11:$AP$14,3,FALSE)</f>
        <v>5240644.0640351214</v>
      </c>
      <c r="AL65" s="171">
        <f>IF($L$14="",$AK65,IF($L$14&gt;$AJ65,$AK65,HLOOKUP($AJ65-$L$14,CapX!$A$18:$AP$26,$H$24,FALSE)*$AK65))</f>
        <v>5240644.0640351214</v>
      </c>
      <c r="AM65" s="171">
        <f>IF($L$15="",$AK65,IF($L$15&gt;$AJ65,$AK65,HLOOKUP($AJ65-$L$15,CapX!$A$18:$AP$26,$H$24,FALSE)*$AK65))</f>
        <v>5240644.0640351214</v>
      </c>
      <c r="AN65" s="171">
        <f>IF($L$16="",$AK65,IF($L$16&gt;$AJ65,$AK65,HLOOKUP($AJ65-$L$16,CapX!$A$18:$AP$26,$H$24,FALSE)*$AK65))</f>
        <v>5240644.0640351214</v>
      </c>
      <c r="AO65" s="136">
        <f>IF($L$17="",$AK65,IF($L$17&gt;$AJ65,$AK65,HLOOKUP($AJ65-$L$17,CapX!$A$18:$AP$26,$H$24,FALSE)*$AK65))</f>
        <v>5240644.0640351214</v>
      </c>
      <c r="AP65" s="171">
        <f>IF($L$18="",$AK65,IF($L$18&gt;$AJ65,$AK65,HLOOKUP($AJ65-$L$18,CapX!$A$18:$AP$26,$H$24,FALSE)*$AK65))</f>
        <v>5240644.0640351214</v>
      </c>
      <c r="AQ65" s="171">
        <f>IF($L$19="",$AK65,IF($L$19&gt;$AJ65,$AK65,HLOOKUP($AJ65-$L$19,CapX!$A$18:$AP$26,$H$24,FALSE)*$AK65))</f>
        <v>5240644.0640351214</v>
      </c>
      <c r="AS65" s="175">
        <v>2039</v>
      </c>
      <c r="AT65" s="196">
        <f t="shared" si="12"/>
        <v>5240644.0640351214</v>
      </c>
      <c r="AU65" s="171">
        <f t="shared" si="13"/>
        <v>0</v>
      </c>
      <c r="AV65" s="171">
        <f t="shared" si="14"/>
        <v>0</v>
      </c>
      <c r="AW65" s="171">
        <f t="shared" si="15"/>
        <v>0</v>
      </c>
      <c r="AX65" s="136">
        <f t="shared" si="16"/>
        <v>0</v>
      </c>
      <c r="AY65" s="171">
        <f t="shared" si="17"/>
        <v>0</v>
      </c>
      <c r="BA65" s="202"/>
      <c r="BB65" s="138"/>
      <c r="BC65" s="138"/>
      <c r="BD65" s="138"/>
      <c r="BE65" s="138"/>
      <c r="BF65" s="138"/>
      <c r="BG65" s="138"/>
      <c r="BI65" s="202"/>
      <c r="BJ65" s="138"/>
      <c r="BK65" s="138"/>
      <c r="BL65" s="138"/>
      <c r="BM65" s="138"/>
      <c r="BN65" s="138"/>
      <c r="BO65" s="138"/>
    </row>
    <row r="66" spans="1:67">
      <c r="A66" s="162"/>
      <c r="B66" s="162"/>
      <c r="C66" s="162"/>
      <c r="D66" s="162"/>
      <c r="E66" s="162"/>
      <c r="F66" s="162"/>
      <c r="G66" s="162"/>
      <c r="H66" s="175">
        <v>2040</v>
      </c>
      <c r="I66" s="171">
        <f t="shared" si="18"/>
        <v>11307317.945143323</v>
      </c>
      <c r="J66" s="171">
        <f t="shared" si="5"/>
        <v>0</v>
      </c>
      <c r="K66" s="171">
        <f t="shared" si="5"/>
        <v>0</v>
      </c>
      <c r="L66" s="171">
        <f t="shared" si="5"/>
        <v>0</v>
      </c>
      <c r="M66" s="171">
        <f t="shared" si="5"/>
        <v>0</v>
      </c>
      <c r="N66" s="171">
        <f t="shared" si="5"/>
        <v>0</v>
      </c>
      <c r="O66" s="162"/>
      <c r="P66" s="162"/>
      <c r="Q66" s="162"/>
      <c r="R66" s="162"/>
      <c r="S66" s="175">
        <v>2040</v>
      </c>
      <c r="T66" s="196">
        <f>HLOOKUP($S66,CapX!$A$11:$AP$14,2,FALSE)</f>
        <v>5117450.5888446579</v>
      </c>
      <c r="U66" s="196">
        <f>IF($K$14="",$T66,IF($K$14&gt;$S66,$T66,HLOOKUP($S66-$K$14,CapX!$A$18:$AP$26,$H$24,FALSE)*$T66))</f>
        <v>5117450.5888446579</v>
      </c>
      <c r="V66" s="171">
        <f>IF($K$15="",$T66,IF($K$15&gt;$S66,$T66,HLOOKUP($S66-$K$15,CapX!$A$18:$AP$26,$H$24,FALSE)*$T66))</f>
        <v>5117450.5888446579</v>
      </c>
      <c r="W66" s="171">
        <f>IF($K$16="",$T66,IF($K$16&gt;$S66,$T66,HLOOKUP($S66-$K$16,CapX!$A$18:$AP$26,$H$24,FALSE)*$T66))</f>
        <v>5117450.5888446579</v>
      </c>
      <c r="X66" s="171">
        <f>IF($K$17="",$T66,IF($K$17&gt;$S66,$T66,HLOOKUP($S66-$K$17,CapX!$A$18:$AP$26,$H$24,FALSE)*$T66))</f>
        <v>5117450.5888446579</v>
      </c>
      <c r="Y66" s="171">
        <f>IF($K$18="",$T66,IF($K$18&gt;$S66,$T66,HLOOKUP($S66-$K$18,CapX!$A$18:$AP$26,$H$24,FALSE)*$T66))</f>
        <v>5117450.5888446579</v>
      </c>
      <c r="Z66" s="171">
        <f>IF($K$19="",$T66,IF($K$19&gt;$S66,$T66,HLOOKUP($S66-$K$19,CapX!$A$18:$AP$26,$H$24,FALSE)*$T66))</f>
        <v>5117450.5888446579</v>
      </c>
      <c r="AB66" s="175">
        <v>2040</v>
      </c>
      <c r="AC66" s="196">
        <f t="shared" si="6"/>
        <v>2487080.9861785038</v>
      </c>
      <c r="AD66" s="171">
        <f t="shared" si="7"/>
        <v>0</v>
      </c>
      <c r="AE66" s="171">
        <f t="shared" si="8"/>
        <v>0</v>
      </c>
      <c r="AF66" s="171">
        <f t="shared" si="9"/>
        <v>0</v>
      </c>
      <c r="AG66" s="136">
        <f t="shared" si="10"/>
        <v>0</v>
      </c>
      <c r="AH66" s="171">
        <f t="shared" si="11"/>
        <v>0</v>
      </c>
      <c r="AJ66" s="175">
        <v>2040</v>
      </c>
      <c r="AK66" s="196">
        <f>HLOOKUP($S66,CapX!$A$11:$AP$14,3,FALSE)</f>
        <v>8820236.9589648191</v>
      </c>
      <c r="AL66" s="171">
        <f>IF($L$14="",$AK66,IF($L$14&gt;$AJ66,$AK66,HLOOKUP($AJ66-$L$14,CapX!$A$18:$AP$26,$H$24,FALSE)*$AK66))</f>
        <v>8820236.9589648191</v>
      </c>
      <c r="AM66" s="171">
        <f>IF($L$15="",$AK66,IF($L$15&gt;$AJ66,$AK66,HLOOKUP($AJ66-$L$15,CapX!$A$18:$AP$26,$H$24,FALSE)*$AK66))</f>
        <v>8820236.9589648191</v>
      </c>
      <c r="AN66" s="171">
        <f>IF($L$16="",$AK66,IF($L$16&gt;$AJ66,$AK66,HLOOKUP($AJ66-$L$16,CapX!$A$18:$AP$26,$H$24,FALSE)*$AK66))</f>
        <v>8820236.9589648191</v>
      </c>
      <c r="AO66" s="136">
        <f>IF($L$17="",$AK66,IF($L$17&gt;$AJ66,$AK66,HLOOKUP($AJ66-$L$17,CapX!$A$18:$AP$26,$H$24,FALSE)*$AK66))</f>
        <v>8820236.9589648191</v>
      </c>
      <c r="AP66" s="171">
        <f>IF($L$18="",$AK66,IF($L$18&gt;$AJ66,$AK66,HLOOKUP($AJ66-$L$18,CapX!$A$18:$AP$26,$H$24,FALSE)*$AK66))</f>
        <v>8820236.9589648191</v>
      </c>
      <c r="AQ66" s="171">
        <f>IF($L$19="",$AK66,IF($L$19&gt;$AJ66,$AK66,HLOOKUP($AJ66-$L$19,CapX!$A$18:$AP$26,$H$24,FALSE)*$AK66))</f>
        <v>8820236.9589648191</v>
      </c>
      <c r="AS66" s="175">
        <v>2040</v>
      </c>
      <c r="AT66" s="196">
        <f t="shared" si="12"/>
        <v>8820236.9589648191</v>
      </c>
      <c r="AU66" s="171">
        <f t="shared" si="13"/>
        <v>0</v>
      </c>
      <c r="AV66" s="171">
        <f t="shared" si="14"/>
        <v>0</v>
      </c>
      <c r="AW66" s="171">
        <f t="shared" si="15"/>
        <v>0</v>
      </c>
      <c r="AX66" s="136">
        <f t="shared" si="16"/>
        <v>0</v>
      </c>
      <c r="AY66" s="171">
        <f t="shared" si="17"/>
        <v>0</v>
      </c>
      <c r="BA66" s="202"/>
      <c r="BB66" s="138"/>
      <c r="BC66" s="138"/>
      <c r="BD66" s="138"/>
      <c r="BE66" s="138"/>
      <c r="BF66" s="138"/>
      <c r="BG66" s="138"/>
      <c r="BI66" s="202"/>
      <c r="BJ66" s="138"/>
      <c r="BK66" s="138"/>
      <c r="BL66" s="138"/>
      <c r="BM66" s="138"/>
      <c r="BN66" s="138"/>
      <c r="BO66" s="138"/>
    </row>
    <row r="67" spans="1:67">
      <c r="A67" s="162"/>
      <c r="B67" s="162"/>
      <c r="C67" s="162"/>
      <c r="D67" s="162"/>
      <c r="E67" s="162"/>
      <c r="F67" s="162"/>
      <c r="G67" s="162"/>
      <c r="H67" s="175">
        <v>2041</v>
      </c>
      <c r="I67" s="171">
        <f t="shared" si="18"/>
        <v>15941646.434624556</v>
      </c>
      <c r="J67" s="171">
        <f t="shared" si="5"/>
        <v>0</v>
      </c>
      <c r="K67" s="171">
        <f t="shared" si="5"/>
        <v>0</v>
      </c>
      <c r="L67" s="171">
        <f t="shared" si="5"/>
        <v>0</v>
      </c>
      <c r="M67" s="171">
        <f t="shared" si="5"/>
        <v>0</v>
      </c>
      <c r="N67" s="171">
        <f t="shared" si="5"/>
        <v>0</v>
      </c>
      <c r="O67" s="162"/>
      <c r="P67" s="162"/>
      <c r="Q67" s="162"/>
      <c r="R67" s="162"/>
      <c r="S67" s="175">
        <v>2041</v>
      </c>
      <c r="T67" s="196">
        <f>HLOOKUP($S67,CapX!$A$11:$AP$14,2,FALSE)</f>
        <v>8295823.3447071016</v>
      </c>
      <c r="U67" s="196">
        <f>IF($K$14="",$T67,IF($K$14&gt;$S67,$T67,HLOOKUP($S67-$K$14,CapX!$A$18:$AP$26,$H$24,FALSE)*$T67))</f>
        <v>8295823.3447071016</v>
      </c>
      <c r="V67" s="171">
        <f>IF($K$15="",$T67,IF($K$15&gt;$S67,$T67,HLOOKUP($S67-$K$15,CapX!$A$18:$AP$26,$H$24,FALSE)*$T67))</f>
        <v>8295823.3447071016</v>
      </c>
      <c r="W67" s="171">
        <f>IF($K$16="",$T67,IF($K$16&gt;$S67,$T67,HLOOKUP($S67-$K$16,CapX!$A$18:$AP$26,$H$24,FALSE)*$T67))</f>
        <v>8295823.3447071016</v>
      </c>
      <c r="X67" s="171">
        <f>IF($K$17="",$T67,IF($K$17&gt;$S67,$T67,HLOOKUP($S67-$K$17,CapX!$A$18:$AP$26,$H$24,FALSE)*$T67))</f>
        <v>8295823.3447071016</v>
      </c>
      <c r="Y67" s="171">
        <f>IF($K$18="",$T67,IF($K$18&gt;$S67,$T67,HLOOKUP($S67-$K$18,CapX!$A$18:$AP$26,$H$24,FALSE)*$T67))</f>
        <v>8295823.3447071016</v>
      </c>
      <c r="Z67" s="171">
        <f>IF($K$19="",$T67,IF($K$19&gt;$S67,$T67,HLOOKUP($S67-$K$19,CapX!$A$18:$AP$26,$H$24,FALSE)*$T67))</f>
        <v>8295823.3447071016</v>
      </c>
      <c r="AB67" s="175">
        <v>2041</v>
      </c>
      <c r="AC67" s="196">
        <f t="shared" si="6"/>
        <v>1775306.1957673198</v>
      </c>
      <c r="AD67" s="171">
        <f t="shared" si="7"/>
        <v>0</v>
      </c>
      <c r="AE67" s="171">
        <f t="shared" si="8"/>
        <v>0</v>
      </c>
      <c r="AF67" s="171">
        <f t="shared" si="9"/>
        <v>0</v>
      </c>
      <c r="AG67" s="136">
        <f t="shared" si="10"/>
        <v>0</v>
      </c>
      <c r="AH67" s="171">
        <f t="shared" si="11"/>
        <v>0</v>
      </c>
      <c r="AJ67" s="175">
        <v>2041</v>
      </c>
      <c r="AK67" s="196">
        <f>HLOOKUP($S67,CapX!$A$11:$AP$14,3,FALSE)</f>
        <v>14166340.238857238</v>
      </c>
      <c r="AL67" s="171">
        <f>IF($L$14="",$AK67,IF($L$14&gt;$AJ67,$AK67,HLOOKUP($AJ67-$L$14,CapX!$A$18:$AP$26,$H$24,FALSE)*$AK67))</f>
        <v>14166340.238857238</v>
      </c>
      <c r="AM67" s="171">
        <f>IF($L$15="",$AK67,IF($L$15&gt;$AJ67,$AK67,HLOOKUP($AJ67-$L$15,CapX!$A$18:$AP$26,$H$24,FALSE)*$AK67))</f>
        <v>14166340.238857238</v>
      </c>
      <c r="AN67" s="171">
        <f>IF($L$16="",$AK67,IF($L$16&gt;$AJ67,$AK67,HLOOKUP($AJ67-$L$16,CapX!$A$18:$AP$26,$H$24,FALSE)*$AK67))</f>
        <v>14166340.238857238</v>
      </c>
      <c r="AO67" s="136">
        <f>IF($L$17="",$AK67,IF($L$17&gt;$AJ67,$AK67,HLOOKUP($AJ67-$L$17,CapX!$A$18:$AP$26,$H$24,FALSE)*$AK67))</f>
        <v>14166340.238857238</v>
      </c>
      <c r="AP67" s="171">
        <f>IF($L$18="",$AK67,IF($L$18&gt;$AJ67,$AK67,HLOOKUP($AJ67-$L$18,CapX!$A$18:$AP$26,$H$24,FALSE)*$AK67))</f>
        <v>14166340.238857238</v>
      </c>
      <c r="AQ67" s="171">
        <f>IF($L$19="",$AK67,IF($L$19&gt;$AJ67,$AK67,HLOOKUP($AJ67-$L$19,CapX!$A$18:$AP$26,$H$24,FALSE)*$AK67))</f>
        <v>14166340.238857238</v>
      </c>
      <c r="AS67" s="175">
        <v>2041</v>
      </c>
      <c r="AT67" s="196">
        <f t="shared" si="12"/>
        <v>14166340.238857238</v>
      </c>
      <c r="AU67" s="171">
        <f t="shared" si="13"/>
        <v>0</v>
      </c>
      <c r="AV67" s="171">
        <f t="shared" si="14"/>
        <v>0</v>
      </c>
      <c r="AW67" s="171">
        <f t="shared" si="15"/>
        <v>0</v>
      </c>
      <c r="AX67" s="136">
        <f t="shared" si="16"/>
        <v>0</v>
      </c>
      <c r="AY67" s="171">
        <f t="shared" si="17"/>
        <v>0</v>
      </c>
      <c r="BA67" s="202"/>
      <c r="BB67" s="138"/>
      <c r="BC67" s="138"/>
      <c r="BD67" s="138"/>
      <c r="BE67" s="138"/>
      <c r="BF67" s="138"/>
      <c r="BG67" s="138"/>
      <c r="BI67" s="202"/>
      <c r="BJ67" s="138"/>
      <c r="BK67" s="138"/>
      <c r="BL67" s="138"/>
      <c r="BM67" s="138"/>
      <c r="BN67" s="138"/>
      <c r="BO67" s="138"/>
    </row>
    <row r="68" spans="1:67">
      <c r="A68" s="162"/>
      <c r="B68" s="162"/>
      <c r="C68" s="162"/>
      <c r="D68" s="162"/>
      <c r="E68" s="162"/>
      <c r="F68" s="162"/>
      <c r="G68" s="162"/>
      <c r="H68" s="175">
        <v>2042</v>
      </c>
      <c r="I68" s="171">
        <f t="shared" si="18"/>
        <v>4509894.4228019156</v>
      </c>
      <c r="J68" s="171">
        <f t="shared" si="5"/>
        <v>0</v>
      </c>
      <c r="K68" s="171">
        <f t="shared" si="5"/>
        <v>0</v>
      </c>
      <c r="L68" s="171">
        <f t="shared" si="5"/>
        <v>0</v>
      </c>
      <c r="M68" s="171">
        <f t="shared" si="5"/>
        <v>0</v>
      </c>
      <c r="N68" s="171">
        <f t="shared" si="5"/>
        <v>0</v>
      </c>
      <c r="O68" s="162"/>
      <c r="P68" s="162"/>
      <c r="Q68" s="162"/>
      <c r="R68" s="162"/>
      <c r="S68" s="175">
        <v>2042</v>
      </c>
      <c r="T68" s="196">
        <f>HLOOKUP($S68,CapX!$A$11:$AP$14,2,FALSE)</f>
        <v>14028438.582893301</v>
      </c>
      <c r="U68" s="196">
        <f>IF($K$14="",$T68,IF($K$14&gt;$S68,$T68,HLOOKUP($S68-$K$14,CapX!$A$18:$AP$26,$H$24,FALSE)*$T68))</f>
        <v>14028438.582893301</v>
      </c>
      <c r="V68" s="171">
        <f>IF($K$15="",$T68,IF($K$15&gt;$S68,$T68,HLOOKUP($S68-$K$15,CapX!$A$18:$AP$26,$H$24,FALSE)*$T68))</f>
        <v>14028438.582893301</v>
      </c>
      <c r="W68" s="171">
        <f>IF($K$16="",$T68,IF($K$16&gt;$S68,$T68,HLOOKUP($S68-$K$16,CapX!$A$18:$AP$26,$H$24,FALSE)*$T68))</f>
        <v>14028438.582893301</v>
      </c>
      <c r="X68" s="171">
        <f>IF($K$17="",$T68,IF($K$17&gt;$S68,$T68,HLOOKUP($S68-$K$17,CapX!$A$18:$AP$26,$H$24,FALSE)*$T68))</f>
        <v>14028438.582893301</v>
      </c>
      <c r="Y68" s="171">
        <f>IF($K$18="",$T68,IF($K$18&gt;$S68,$T68,HLOOKUP($S68-$K$18,CapX!$A$18:$AP$26,$H$24,FALSE)*$T68))</f>
        <v>14028438.582893301</v>
      </c>
      <c r="Z68" s="171">
        <f>IF($K$19="",$T68,IF($K$19&gt;$S68,$T68,HLOOKUP($S68-$K$19,CapX!$A$18:$AP$26,$H$24,FALSE)*$T68))</f>
        <v>14028438.582893301</v>
      </c>
      <c r="AB68" s="175">
        <v>2042</v>
      </c>
      <c r="AC68" s="196">
        <f t="shared" si="6"/>
        <v>556929.01174086402</v>
      </c>
      <c r="AD68" s="171">
        <f t="shared" si="7"/>
        <v>0</v>
      </c>
      <c r="AE68" s="171">
        <f t="shared" si="8"/>
        <v>0</v>
      </c>
      <c r="AF68" s="171">
        <f t="shared" si="9"/>
        <v>0</v>
      </c>
      <c r="AG68" s="136">
        <f t="shared" si="10"/>
        <v>0</v>
      </c>
      <c r="AH68" s="171">
        <f t="shared" si="11"/>
        <v>0</v>
      </c>
      <c r="AJ68" s="175">
        <v>2042</v>
      </c>
      <c r="AK68" s="196">
        <f>HLOOKUP($S68,CapX!$A$11:$AP$14,3,FALSE)</f>
        <v>5452366.0842221398</v>
      </c>
      <c r="AL68" s="171">
        <f>IF($L$14="",$AK68,IF($L$14&gt;$AJ68,$AK68,HLOOKUP($AJ68-$L$14,CapX!$A$18:$AP$26,$H$24,FALSE)*$AK68))</f>
        <v>5452366.0842221398</v>
      </c>
      <c r="AM68" s="171">
        <f>IF($L$15="",$AK68,IF($L$15&gt;$AJ68,$AK68,HLOOKUP($AJ68-$L$15,CapX!$A$18:$AP$26,$H$24,FALSE)*$AK68))</f>
        <v>5452366.0842221398</v>
      </c>
      <c r="AN68" s="171">
        <f>IF($L$16="",$AK68,IF($L$16&gt;$AJ68,$AK68,HLOOKUP($AJ68-$L$16,CapX!$A$18:$AP$26,$H$24,FALSE)*$AK68))</f>
        <v>5452366.0842221398</v>
      </c>
      <c r="AO68" s="136">
        <f>IF($L$17="",$AK68,IF($L$17&gt;$AJ68,$AK68,HLOOKUP($AJ68-$L$17,CapX!$A$18:$AP$26,$H$24,FALSE)*$AK68))</f>
        <v>5452366.0842221398</v>
      </c>
      <c r="AP68" s="171">
        <f>IF($L$18="",$AK68,IF($L$18&gt;$AJ68,$AK68,HLOOKUP($AJ68-$L$18,CapX!$A$18:$AP$26,$H$24,FALSE)*$AK68))</f>
        <v>5452366.0842221398</v>
      </c>
      <c r="AQ68" s="171">
        <f>IF($L$19="",$AK68,IF($L$19&gt;$AJ68,$AK68,HLOOKUP($AJ68-$L$19,CapX!$A$18:$AP$26,$H$24,FALSE)*$AK68))</f>
        <v>5452366.0842221398</v>
      </c>
      <c r="AS68" s="175">
        <v>2042</v>
      </c>
      <c r="AT68" s="196">
        <f t="shared" si="12"/>
        <v>3952965.4110610513</v>
      </c>
      <c r="AU68" s="171">
        <f t="shared" si="13"/>
        <v>0</v>
      </c>
      <c r="AV68" s="171">
        <f t="shared" si="14"/>
        <v>0</v>
      </c>
      <c r="AW68" s="171">
        <f t="shared" si="15"/>
        <v>0</v>
      </c>
      <c r="AX68" s="136">
        <f t="shared" si="16"/>
        <v>0</v>
      </c>
      <c r="AY68" s="171">
        <f t="shared" si="17"/>
        <v>0</v>
      </c>
      <c r="BA68" s="202"/>
      <c r="BB68" s="138"/>
      <c r="BC68" s="138"/>
      <c r="BD68" s="138"/>
      <c r="BE68" s="138"/>
      <c r="BF68" s="138"/>
      <c r="BG68" s="138"/>
      <c r="BI68" s="202"/>
      <c r="BJ68" s="138"/>
      <c r="BK68" s="138"/>
      <c r="BL68" s="138"/>
      <c r="BM68" s="138"/>
      <c r="BN68" s="138"/>
      <c r="BO68" s="138"/>
    </row>
    <row r="69" spans="1:67">
      <c r="A69" s="162"/>
      <c r="B69" s="162"/>
      <c r="C69" s="162"/>
      <c r="D69" s="162"/>
      <c r="E69" s="162"/>
      <c r="F69" s="162"/>
      <c r="G69" s="162"/>
      <c r="H69" s="175">
        <v>2043</v>
      </c>
      <c r="I69" s="171">
        <f t="shared" si="18"/>
        <v>4459815.2226040019</v>
      </c>
      <c r="J69" s="171">
        <f t="shared" si="5"/>
        <v>0</v>
      </c>
      <c r="K69" s="171">
        <f t="shared" si="5"/>
        <v>0</v>
      </c>
      <c r="L69" s="171">
        <f t="shared" si="5"/>
        <v>0</v>
      </c>
      <c r="M69" s="171">
        <f t="shared" si="5"/>
        <v>0</v>
      </c>
      <c r="N69" s="171">
        <f t="shared" si="5"/>
        <v>0</v>
      </c>
      <c r="O69" s="162"/>
      <c r="P69" s="162"/>
      <c r="Q69" s="162"/>
      <c r="R69" s="162"/>
      <c r="S69" s="175">
        <v>2043</v>
      </c>
      <c r="T69" s="196">
        <f>HLOOKUP($S69,CapX!$A$11:$AP$14,2,FALSE)</f>
        <v>5324195.5926339831</v>
      </c>
      <c r="U69" s="196">
        <f>IF($K$14="",$T69,IF($K$14&gt;$S69,$T69,HLOOKUP($S69-$K$14,CapX!$A$18:$AP$26,$H$24,FALSE)*$T69))</f>
        <v>5324195.5926339831</v>
      </c>
      <c r="V69" s="171">
        <f>IF($K$15="",$T69,IF($K$15&gt;$S69,$T69,HLOOKUP($S69-$K$15,CapX!$A$18:$AP$26,$H$24,FALSE)*$T69))</f>
        <v>5324195.5926339831</v>
      </c>
      <c r="W69" s="171">
        <f>IF($K$16="",$T69,IF($K$16&gt;$S69,$T69,HLOOKUP($S69-$K$16,CapX!$A$18:$AP$26,$H$24,FALSE)*$T69))</f>
        <v>5324195.5926339831</v>
      </c>
      <c r="X69" s="171">
        <f>IF($K$17="",$T69,IF($K$17&gt;$S69,$T69,HLOOKUP($S69-$K$17,CapX!$A$18:$AP$26,$H$24,FALSE)*$T69))</f>
        <v>5324195.5926339831</v>
      </c>
      <c r="Y69" s="171">
        <f>IF($K$18="",$T69,IF($K$18&gt;$S69,$T69,HLOOKUP($S69-$K$18,CapX!$A$18:$AP$26,$H$24,FALSE)*$T69))</f>
        <v>5324195.5926339831</v>
      </c>
      <c r="Z69" s="171">
        <f>IF($K$19="",$T69,IF($K$19&gt;$S69,$T69,HLOOKUP($S69-$K$19,CapX!$A$18:$AP$26,$H$24,FALSE)*$T69))</f>
        <v>5324195.5926339831</v>
      </c>
      <c r="AB69" s="175">
        <v>2043</v>
      </c>
      <c r="AC69" s="196">
        <f t="shared" si="6"/>
        <v>0</v>
      </c>
      <c r="AD69" s="171">
        <f t="shared" si="7"/>
        <v>0</v>
      </c>
      <c r="AE69" s="171">
        <f t="shared" si="8"/>
        <v>0</v>
      </c>
      <c r="AF69" s="171">
        <f t="shared" si="9"/>
        <v>0</v>
      </c>
      <c r="AG69" s="136">
        <f t="shared" si="10"/>
        <v>0</v>
      </c>
      <c r="AH69" s="171">
        <f t="shared" si="11"/>
        <v>0</v>
      </c>
      <c r="AJ69" s="175">
        <v>2043</v>
      </c>
      <c r="AK69" s="196">
        <f>HLOOKUP($S69,CapX!$A$11:$AP$14,3,FALSE)</f>
        <v>9176574.5321069993</v>
      </c>
      <c r="AL69" s="171">
        <f>IF($L$14="",$AK69,IF($L$14&gt;$AJ69,$AK69,HLOOKUP($AJ69-$L$14,CapX!$A$18:$AP$26,$H$24,FALSE)*$AK69))</f>
        <v>9176574.5321069993</v>
      </c>
      <c r="AM69" s="171">
        <f>IF($L$15="",$AK69,IF($L$15&gt;$AJ69,$AK69,HLOOKUP($AJ69-$L$15,CapX!$A$18:$AP$26,$H$24,FALSE)*$AK69))</f>
        <v>9176574.5321069993</v>
      </c>
      <c r="AN69" s="171">
        <f>IF($L$16="",$AK69,IF($L$16&gt;$AJ69,$AK69,HLOOKUP($AJ69-$L$16,CapX!$A$18:$AP$26,$H$24,FALSE)*$AK69))</f>
        <v>9176574.5321069993</v>
      </c>
      <c r="AO69" s="136">
        <f>IF($L$17="",$AK69,IF($L$17&gt;$AJ69,$AK69,HLOOKUP($AJ69-$L$17,CapX!$A$18:$AP$26,$H$24,FALSE)*$AK69))</f>
        <v>9176574.5321069993</v>
      </c>
      <c r="AP69" s="171">
        <f>IF($L$18="",$AK69,IF($L$18&gt;$AJ69,$AK69,HLOOKUP($AJ69-$L$18,CapX!$A$18:$AP$26,$H$24,FALSE)*$AK69))</f>
        <v>9176574.5321069993</v>
      </c>
      <c r="AQ69" s="171">
        <f>IF($L$19="",$AK69,IF($L$19&gt;$AJ69,$AK69,HLOOKUP($AJ69-$L$19,CapX!$A$18:$AP$26,$H$24,FALSE)*$AK69))</f>
        <v>9176574.5321069993</v>
      </c>
      <c r="AS69" s="175">
        <v>2043</v>
      </c>
      <c r="AT69" s="196">
        <f t="shared" si="12"/>
        <v>4459815.2226040019</v>
      </c>
      <c r="AU69" s="171">
        <f t="shared" si="13"/>
        <v>0</v>
      </c>
      <c r="AV69" s="171">
        <f t="shared" si="14"/>
        <v>0</v>
      </c>
      <c r="AW69" s="171">
        <f t="shared" si="15"/>
        <v>0</v>
      </c>
      <c r="AX69" s="136">
        <f t="shared" si="16"/>
        <v>0</v>
      </c>
      <c r="AY69" s="171">
        <f t="shared" si="17"/>
        <v>0</v>
      </c>
      <c r="BA69" s="202"/>
      <c r="BB69" s="138"/>
      <c r="BC69" s="138"/>
      <c r="BD69" s="138"/>
      <c r="BE69" s="138"/>
      <c r="BF69" s="138"/>
      <c r="BG69" s="138"/>
      <c r="BI69" s="202"/>
      <c r="BJ69" s="138"/>
      <c r="BK69" s="138"/>
      <c r="BL69" s="138"/>
      <c r="BM69" s="138"/>
      <c r="BN69" s="138"/>
      <c r="BO69" s="138"/>
    </row>
    <row r="70" spans="1:67">
      <c r="A70" s="162"/>
      <c r="B70" s="162"/>
      <c r="C70" s="162"/>
      <c r="D70" s="162"/>
      <c r="E70" s="162"/>
      <c r="F70" s="162"/>
      <c r="G70" s="162"/>
      <c r="H70" s="175">
        <v>2044</v>
      </c>
      <c r="I70" s="171">
        <f t="shared" si="18"/>
        <v>3154073.3222845127</v>
      </c>
      <c r="J70" s="171">
        <f t="shared" si="5"/>
        <v>0</v>
      </c>
      <c r="K70" s="171">
        <f t="shared" si="5"/>
        <v>0</v>
      </c>
      <c r="L70" s="171">
        <f t="shared" si="5"/>
        <v>0</v>
      </c>
      <c r="M70" s="171">
        <f t="shared" si="5"/>
        <v>0</v>
      </c>
      <c r="N70" s="171">
        <f t="shared" si="5"/>
        <v>0</v>
      </c>
      <c r="O70" s="162"/>
      <c r="P70" s="162"/>
      <c r="Q70" s="162"/>
      <c r="R70" s="162"/>
      <c r="S70" s="175">
        <v>2044</v>
      </c>
      <c r="T70" s="196">
        <f>HLOOKUP($S70,CapX!$A$11:$AP$14,2,FALSE)</f>
        <v>8630974.60783327</v>
      </c>
      <c r="U70" s="196">
        <f>IF($K$14="",$T70,IF($K$14&gt;$S70,$T70,HLOOKUP($S70-$K$14,CapX!$A$18:$AP$26,$H$24,FALSE)*$T70))</f>
        <v>8630974.60783327</v>
      </c>
      <c r="V70" s="171">
        <f>IF($K$15="",$T70,IF($K$15&gt;$S70,$T70,HLOOKUP($S70-$K$15,CapX!$A$18:$AP$26,$H$24,FALSE)*$T70))</f>
        <v>8630974.60783327</v>
      </c>
      <c r="W70" s="171">
        <f>IF($K$16="",$T70,IF($K$16&gt;$S70,$T70,HLOOKUP($S70-$K$16,CapX!$A$18:$AP$26,$H$24,FALSE)*$T70))</f>
        <v>8630974.60783327</v>
      </c>
      <c r="X70" s="171">
        <f>IF($K$17="",$T70,IF($K$17&gt;$S70,$T70,HLOOKUP($S70-$K$17,CapX!$A$18:$AP$26,$H$24,FALSE)*$T70))</f>
        <v>8630974.60783327</v>
      </c>
      <c r="Y70" s="171">
        <f>IF($K$18="",$T70,IF($K$18&gt;$S70,$T70,HLOOKUP($S70-$K$18,CapX!$A$18:$AP$26,$H$24,FALSE)*$T70))</f>
        <v>8630974.60783327</v>
      </c>
      <c r="Z70" s="171">
        <f>IF($K$19="",$T70,IF($K$19&gt;$S70,$T70,HLOOKUP($S70-$K$19,CapX!$A$18:$AP$26,$H$24,FALSE)*$T70))</f>
        <v>8630974.60783327</v>
      </c>
      <c r="AB70" s="175">
        <v>2044</v>
      </c>
      <c r="AC70" s="196">
        <f t="shared" si="6"/>
        <v>0</v>
      </c>
      <c r="AD70" s="171">
        <f t="shared" si="7"/>
        <v>0</v>
      </c>
      <c r="AE70" s="171">
        <f t="shared" si="8"/>
        <v>0</v>
      </c>
      <c r="AF70" s="171">
        <f t="shared" si="9"/>
        <v>0</v>
      </c>
      <c r="AG70" s="136">
        <f t="shared" si="10"/>
        <v>0</v>
      </c>
      <c r="AH70" s="171">
        <f t="shared" si="11"/>
        <v>0</v>
      </c>
      <c r="AJ70" s="175">
        <v>2044</v>
      </c>
      <c r="AK70" s="196">
        <f>HLOOKUP($S70,CapX!$A$11:$AP$14,3,FALSE)</f>
        <v>14738660.384507069</v>
      </c>
      <c r="AL70" s="171">
        <f>IF($L$14="",$AK70,IF($L$14&gt;$AJ70,$AK70,HLOOKUP($AJ70-$L$14,CapX!$A$18:$AP$26,$H$24,FALSE)*$AK70))</f>
        <v>14738660.384507069</v>
      </c>
      <c r="AM70" s="171">
        <f>IF($L$15="",$AK70,IF($L$15&gt;$AJ70,$AK70,HLOOKUP($AJ70-$L$15,CapX!$A$18:$AP$26,$H$24,FALSE)*$AK70))</f>
        <v>14738660.384507069</v>
      </c>
      <c r="AN70" s="171">
        <f>IF($L$16="",$AK70,IF($L$16&gt;$AJ70,$AK70,HLOOKUP($AJ70-$L$16,CapX!$A$18:$AP$26,$H$24,FALSE)*$AK70))</f>
        <v>14738660.384507069</v>
      </c>
      <c r="AO70" s="136">
        <f>IF($L$17="",$AK70,IF($L$17&gt;$AJ70,$AK70,HLOOKUP($AJ70-$L$17,CapX!$A$18:$AP$26,$H$24,FALSE)*$AK70))</f>
        <v>14738660.384507069</v>
      </c>
      <c r="AP70" s="171">
        <f>IF($L$18="",$AK70,IF($L$18&gt;$AJ70,$AK70,HLOOKUP($AJ70-$L$18,CapX!$A$18:$AP$26,$H$24,FALSE)*$AK70))</f>
        <v>14738660.384507069</v>
      </c>
      <c r="AQ70" s="171">
        <f>IF($L$19="",$AK70,IF($L$19&gt;$AJ70,$AK70,HLOOKUP($AJ70-$L$19,CapX!$A$18:$AP$26,$H$24,FALSE)*$AK70))</f>
        <v>14738660.384507069</v>
      </c>
      <c r="AS70" s="175">
        <v>2044</v>
      </c>
      <c r="AT70" s="196">
        <f t="shared" si="12"/>
        <v>3154073.3222845127</v>
      </c>
      <c r="AU70" s="171">
        <f t="shared" si="13"/>
        <v>0</v>
      </c>
      <c r="AV70" s="171">
        <f t="shared" si="14"/>
        <v>0</v>
      </c>
      <c r="AW70" s="171">
        <f t="shared" si="15"/>
        <v>0</v>
      </c>
      <c r="AX70" s="136">
        <f t="shared" si="16"/>
        <v>0</v>
      </c>
      <c r="AY70" s="171">
        <f t="shared" si="17"/>
        <v>0</v>
      </c>
      <c r="BA70" s="202"/>
      <c r="BB70" s="138"/>
      <c r="BC70" s="138"/>
      <c r="BD70" s="138"/>
      <c r="BE70" s="138"/>
      <c r="BF70" s="138"/>
      <c r="BG70" s="138"/>
      <c r="BI70" s="202"/>
      <c r="BJ70" s="138"/>
      <c r="BK70" s="138"/>
      <c r="BL70" s="138"/>
      <c r="BM70" s="138"/>
      <c r="BN70" s="138"/>
      <c r="BO70" s="138"/>
    </row>
    <row r="71" spans="1:67">
      <c r="A71" s="162"/>
      <c r="B71" s="162"/>
      <c r="C71" s="162"/>
      <c r="D71" s="162"/>
      <c r="E71" s="162"/>
      <c r="F71" s="162"/>
      <c r="G71" s="162"/>
      <c r="H71" s="176">
        <v>2045</v>
      </c>
      <c r="I71" s="171">
        <f t="shared" si="18"/>
        <v>225203.87445878118</v>
      </c>
      <c r="J71" s="171">
        <f t="shared" si="5"/>
        <v>0</v>
      </c>
      <c r="K71" s="171">
        <f t="shared" si="5"/>
        <v>0</v>
      </c>
      <c r="L71" s="171">
        <f t="shared" si="5"/>
        <v>0</v>
      </c>
      <c r="M71" s="171">
        <f t="shared" si="5"/>
        <v>0</v>
      </c>
      <c r="N71" s="171">
        <f t="shared" si="5"/>
        <v>0</v>
      </c>
      <c r="O71" s="162"/>
      <c r="P71" s="162"/>
      <c r="Q71" s="162"/>
      <c r="R71" s="162"/>
      <c r="S71" s="176">
        <v>2045</v>
      </c>
      <c r="T71" s="197">
        <f>HLOOKUP($S71,CapX!$A$11:$AP$14,2,FALSE)</f>
        <v>14595187.501642192</v>
      </c>
      <c r="U71" s="197">
        <f>IF($K$14="",$T71,IF($K$14&gt;$S71,$T71,HLOOKUP($S71-$K$14,CapX!$A$18:$AP$26,$H$24,FALSE)*$T71))</f>
        <v>14595187.501642192</v>
      </c>
      <c r="V71" s="172">
        <f>IF($K$15="",$T71,IF($K$15&gt;$S71,$T71,HLOOKUP($S71-$K$15,CapX!$A$18:$AP$26,$H$24,FALSE)*$T71))</f>
        <v>14595187.501642192</v>
      </c>
      <c r="W71" s="172">
        <f>IF($K$16="",$T71,IF($K$16&gt;$S71,$T71,HLOOKUP($S71-$K$16,CapX!$A$18:$AP$26,$H$24,FALSE)*$T71))</f>
        <v>14595187.501642192</v>
      </c>
      <c r="X71" s="172">
        <f>IF($K$17="",$T71,IF($K$17&gt;$S71,$T71,HLOOKUP($S71-$K$17,CapX!$A$18:$AP$26,$H$24,FALSE)*$T71))</f>
        <v>14595187.501642192</v>
      </c>
      <c r="Y71" s="172">
        <f>IF($K$18="",$T71,IF($K$18&gt;$S71,$T71,HLOOKUP($S71-$K$18,CapX!$A$18:$AP$26,$H$24,FALSE)*$T71))</f>
        <v>14595187.501642192</v>
      </c>
      <c r="Z71" s="172">
        <f>IF($K$19="",$T71,IF($K$19&gt;$S71,$T71,HLOOKUP($S71-$K$19,CapX!$A$18:$AP$26,$H$24,FALSE)*$T71))</f>
        <v>14595187.501642192</v>
      </c>
      <c r="AB71" s="176">
        <v>2045</v>
      </c>
      <c r="AC71" s="197">
        <f t="shared" si="6"/>
        <v>0</v>
      </c>
      <c r="AD71" s="172">
        <f t="shared" si="7"/>
        <v>0</v>
      </c>
      <c r="AE71" s="172">
        <f t="shared" si="8"/>
        <v>0</v>
      </c>
      <c r="AF71" s="172">
        <f t="shared" si="9"/>
        <v>0</v>
      </c>
      <c r="AG71" s="137">
        <f t="shared" si="10"/>
        <v>0</v>
      </c>
      <c r="AH71" s="172">
        <f t="shared" si="11"/>
        <v>0</v>
      </c>
      <c r="AJ71" s="176">
        <v>2045</v>
      </c>
      <c r="AK71" s="197">
        <f>HLOOKUP($S71,CapX!$A$11:$AP$14,3,FALSE)</f>
        <v>5672641.6740247151</v>
      </c>
      <c r="AL71" s="172">
        <f>IF($L$14="",$AK71,IF($L$14&gt;$AJ71,$AK71,HLOOKUP($AJ71-$L$14,CapX!$A$18:$AP$26,$H$24,FALSE)*$AK71))</f>
        <v>5672641.6740247151</v>
      </c>
      <c r="AM71" s="172">
        <f>IF($L$15="",$AK71,IF($L$15&gt;$AJ71,$AK71,HLOOKUP($AJ71-$L$15,CapX!$A$18:$AP$26,$H$24,FALSE)*$AK71))</f>
        <v>5672641.6740247151</v>
      </c>
      <c r="AN71" s="172">
        <f>IF($L$16="",$AK71,IF($L$16&gt;$AJ71,$AK71,HLOOKUP($AJ71-$L$16,CapX!$A$18:$AP$26,$H$24,FALSE)*$AK71))</f>
        <v>5672641.6740247151</v>
      </c>
      <c r="AO71" s="137">
        <f>IF($L$17="",$AK71,IF($L$17&gt;$AJ71,$AK71,HLOOKUP($AJ71-$L$17,CapX!$A$18:$AP$26,$H$24,FALSE)*$AK71))</f>
        <v>5672641.6740247151</v>
      </c>
      <c r="AP71" s="172">
        <f>IF($L$18="",$AK71,IF($L$18&gt;$AJ71,$AK71,HLOOKUP($AJ71-$L$18,CapX!$A$18:$AP$26,$H$24,FALSE)*$AK71))</f>
        <v>5672641.6740247151</v>
      </c>
      <c r="AQ71" s="172">
        <f>IF($L$19="",$AK71,IF($L$19&gt;$AJ71,$AK71,HLOOKUP($AJ71-$L$19,CapX!$A$18:$AP$26,$H$24,FALSE)*$AK71))</f>
        <v>5672641.6740247151</v>
      </c>
      <c r="AS71" s="176">
        <v>2045</v>
      </c>
      <c r="AT71" s="197">
        <f t="shared" si="12"/>
        <v>225203.87445878118</v>
      </c>
      <c r="AU71" s="172">
        <f t="shared" si="13"/>
        <v>0</v>
      </c>
      <c r="AV71" s="172">
        <f t="shared" si="14"/>
        <v>0</v>
      </c>
      <c r="AW71" s="172">
        <f t="shared" si="15"/>
        <v>0</v>
      </c>
      <c r="AX71" s="137">
        <f t="shared" si="16"/>
        <v>0</v>
      </c>
      <c r="AY71" s="172">
        <f t="shared" si="17"/>
        <v>0</v>
      </c>
      <c r="BA71" s="202"/>
      <c r="BB71" s="138"/>
      <c r="BC71" s="138"/>
      <c r="BD71" s="138"/>
      <c r="BE71" s="138"/>
      <c r="BF71" s="138"/>
      <c r="BG71" s="138"/>
      <c r="BI71" s="202"/>
      <c r="BJ71" s="138"/>
      <c r="BK71" s="138"/>
      <c r="BL71" s="138"/>
      <c r="BM71" s="138"/>
      <c r="BN71" s="138"/>
      <c r="BO71" s="138"/>
    </row>
    <row r="72" spans="1:67">
      <c r="A72" s="162"/>
      <c r="B72" s="162"/>
      <c r="C72" s="162"/>
      <c r="D72" s="162"/>
      <c r="E72" s="162"/>
      <c r="F72" s="162"/>
      <c r="G72" s="162"/>
      <c r="H72" s="188" t="s">
        <v>26</v>
      </c>
      <c r="I72" s="187">
        <f t="shared" ref="I72:N72" si="19">SUM(I43:I71)</f>
        <v>403423252.60165256</v>
      </c>
      <c r="J72" s="187">
        <f t="shared" si="19"/>
        <v>0</v>
      </c>
      <c r="K72" s="187">
        <f t="shared" si="19"/>
        <v>0</v>
      </c>
      <c r="L72" s="187">
        <f t="shared" si="19"/>
        <v>0</v>
      </c>
      <c r="M72" s="187">
        <f t="shared" si="19"/>
        <v>0</v>
      </c>
      <c r="N72" s="187">
        <f t="shared" si="19"/>
        <v>0</v>
      </c>
      <c r="O72" s="162"/>
      <c r="P72" s="162"/>
      <c r="Q72" s="162"/>
      <c r="R72" s="162"/>
    </row>
    <row r="73" spans="1:67">
      <c r="A73" s="162"/>
      <c r="B73" s="167" t="s">
        <v>409</v>
      </c>
      <c r="C73" s="162"/>
      <c r="D73" s="162"/>
      <c r="E73" s="162"/>
      <c r="F73" s="162"/>
      <c r="G73" s="162"/>
      <c r="H73" s="162"/>
      <c r="I73" s="162"/>
      <c r="J73" s="162"/>
      <c r="K73" s="162"/>
      <c r="L73" s="162"/>
      <c r="M73" s="162"/>
      <c r="N73" s="162"/>
      <c r="O73" s="162"/>
      <c r="P73" s="162"/>
      <c r="Q73" s="162"/>
      <c r="R73" s="162"/>
      <c r="S73" s="179"/>
      <c r="AB73" s="179"/>
      <c r="AJ73" s="179"/>
      <c r="AS73" s="179"/>
      <c r="BA73" s="179" t="s">
        <v>232</v>
      </c>
      <c r="BI73" s="179" t="s">
        <v>231</v>
      </c>
    </row>
    <row r="74" spans="1:67">
      <c r="A74" s="162"/>
      <c r="B74" s="162"/>
      <c r="C74" s="162"/>
      <c r="D74" s="162"/>
      <c r="E74" s="162"/>
      <c r="F74" s="162"/>
      <c r="G74" s="162"/>
      <c r="H74" s="343"/>
      <c r="I74" s="343"/>
      <c r="J74" s="162"/>
      <c r="K74" s="162"/>
      <c r="L74" s="162"/>
      <c r="M74" s="162"/>
      <c r="N74" s="162"/>
      <c r="O74" s="162"/>
      <c r="P74" s="162"/>
      <c r="Q74" s="162"/>
      <c r="R74" s="162"/>
    </row>
    <row r="75" spans="1:67">
      <c r="A75" s="162"/>
      <c r="B75" s="162"/>
      <c r="C75" s="162"/>
      <c r="D75" s="162"/>
      <c r="E75" s="162"/>
      <c r="F75" s="162"/>
      <c r="G75" s="162"/>
      <c r="H75" s="163" t="s">
        <v>33</v>
      </c>
      <c r="I75" s="163">
        <f t="shared" ref="I75:N75" si="20">I42</f>
        <v>8</v>
      </c>
      <c r="J75" s="163" t="str">
        <f t="shared" si="20"/>
        <v>8A</v>
      </c>
      <c r="K75" s="163" t="str">
        <f t="shared" si="20"/>
        <v>8B</v>
      </c>
      <c r="L75" s="163" t="str">
        <f t="shared" si="20"/>
        <v>8C</v>
      </c>
      <c r="M75" s="163" t="str">
        <f t="shared" si="20"/>
        <v>8D</v>
      </c>
      <c r="N75" s="163" t="str">
        <f t="shared" si="20"/>
        <v>8E</v>
      </c>
      <c r="O75" s="162"/>
      <c r="P75" s="162"/>
      <c r="Q75" s="162"/>
      <c r="R75" s="162"/>
      <c r="BA75" s="163" t="s">
        <v>33</v>
      </c>
      <c r="BB75" s="163">
        <f t="shared" ref="BB75:BG75" si="21">U42</f>
        <v>8</v>
      </c>
      <c r="BC75" s="163" t="str">
        <f t="shared" si="21"/>
        <v>8A</v>
      </c>
      <c r="BD75" s="163" t="str">
        <f t="shared" si="21"/>
        <v>8B</v>
      </c>
      <c r="BE75" s="163" t="str">
        <f t="shared" si="21"/>
        <v>8C</v>
      </c>
      <c r="BF75" s="163" t="str">
        <f t="shared" si="21"/>
        <v>8D</v>
      </c>
      <c r="BG75" s="163" t="str">
        <f t="shared" si="21"/>
        <v>8E</v>
      </c>
      <c r="BI75" s="163" t="s">
        <v>33</v>
      </c>
      <c r="BJ75" s="163">
        <f>BB75</f>
        <v>8</v>
      </c>
      <c r="BK75" s="163" t="str">
        <f t="shared" ref="BK75:BO75" si="22">BC75</f>
        <v>8A</v>
      </c>
      <c r="BL75" s="163" t="str">
        <f t="shared" si="22"/>
        <v>8B</v>
      </c>
      <c r="BM75" s="163" t="str">
        <f t="shared" si="22"/>
        <v>8C</v>
      </c>
      <c r="BN75" s="163" t="str">
        <f t="shared" si="22"/>
        <v>8D</v>
      </c>
      <c r="BO75" s="163" t="str">
        <f t="shared" si="22"/>
        <v>8E</v>
      </c>
    </row>
    <row r="76" spans="1:67">
      <c r="A76" s="162"/>
      <c r="B76" s="162"/>
      <c r="C76" s="162"/>
      <c r="D76" s="162"/>
      <c r="E76" s="162"/>
      <c r="F76" s="162"/>
      <c r="G76" s="162"/>
      <c r="H76" s="174">
        <v>2017</v>
      </c>
      <c r="I76" s="171">
        <f ca="1">IF($H$14="","",HLOOKUP($H$14,'Capx - H2O'!$E$352:$AU$382,$H76-2015,FALSE)+BB76+BJ76)</f>
        <v>600000</v>
      </c>
      <c r="J76" s="171" t="str">
        <f>IF($H$15="","",HLOOKUP($H$15,'Capx - H2O'!$E$352:$AU$382,$H76-2015,FALSE)+BC76+BK76)</f>
        <v/>
      </c>
      <c r="K76" s="171" t="str">
        <f>IF($H$16="","",HLOOKUP($H$16,'Capx - H2O'!$E$352:$AU$382,$H76-2015,FALSE)+BD76+BL76)</f>
        <v/>
      </c>
      <c r="L76" s="171" t="str">
        <f>IF($H$17="","",HLOOKUP($H$17,'Capx - H2O'!$E$352:$AU$382,$H76-2015,FALSE)+BE76+BM76)</f>
        <v/>
      </c>
      <c r="M76" s="171" t="str">
        <f>IF($H$18="","",HLOOKUP($H$18,'Capx - H2O'!$E$352:$AU$382,$H76-2015,FALSE)+BF76+BN76)</f>
        <v/>
      </c>
      <c r="N76" s="171" t="str">
        <f>IF($H$19="","",HLOOKUP($H$19,'Capx - H2O'!$E$352:$AU$382,$H76-2015,FALSE)+BG76+BO76)</f>
        <v/>
      </c>
      <c r="O76" s="162"/>
      <c r="P76" s="162"/>
      <c r="Q76" s="162"/>
      <c r="R76" s="162"/>
      <c r="BA76" s="144">
        <v>2017</v>
      </c>
      <c r="BB76" s="173">
        <f ca="1">IF($E$14="",0,IF($H43&gt;$E$14,0,IF($H43-$E$14&lt;-3,0,OFFSET(Extras!$E$3,0,'Scenario 8'!$H43-'Scenario 8'!$E$14))))</f>
        <v>0</v>
      </c>
      <c r="BC76" s="173">
        <f ca="1">IF($E$15="",0,IF($H43&gt;$E$15,0,IF($H43-$E$15&lt;-3,0,OFFSET(Extras!$E$3,0,'Scenario 8'!$H43-'Scenario 8'!$E$15))))</f>
        <v>0</v>
      </c>
      <c r="BD76" s="173">
        <f ca="1">IF($E$16="",0,IF($H43&gt;$E$16,0,IF($H43-$E$16&lt;-3,0,OFFSET(Extras!$E$3,0,'Scenario 8'!$H43-'Scenario 8'!$E$16))))</f>
        <v>0</v>
      </c>
      <c r="BE76" s="173">
        <f ca="1">IF($E$17="",0,IF($H43&gt;$E$17,0,IF($H43-$E$17&lt;-3,0,OFFSET(Extras!$E$3,0,'Scenario 8'!$H43-'Scenario 8'!$E$17))))</f>
        <v>0</v>
      </c>
      <c r="BF76" s="173">
        <f ca="1">IF($E$18="",0,IF($H43&gt;$E$18,0,IF($H43-$E$18&lt;-3,0,OFFSET(Extras!$E$3,0,'Scenario 8'!$H43-'Scenario 8'!$E$18))))</f>
        <v>0</v>
      </c>
      <c r="BG76" s="173">
        <f ca="1">IF($E$19="",0,IF($H43&gt;$E$19,0,IF($H43-$E$19&lt;-3,0,OFFSET(Extras!$E$3,0,'Scenario 8'!$H43-'Scenario 8'!$E$19))))</f>
        <v>0</v>
      </c>
      <c r="BI76" s="144">
        <v>2017</v>
      </c>
      <c r="BJ76" s="173">
        <f ca="1">IF($G$14="",0,IF($H43&gt;$G$14,0,IF($H43-$G$14&lt;-3,0,OFFSET(Extras!$E$4,0,'Scenario 8'!$H43-'Scenario 8'!$G$14))))</f>
        <v>0</v>
      </c>
      <c r="BK76" s="173">
        <f ca="1">IF($G$15="",0,IF($H43&gt;$G$15,0,IF($H43-$G$15&lt;-3,0,OFFSET(Extras!$E$4,0,'Scenario 8'!$H43-'Scenario 8'!$G$15))))</f>
        <v>0</v>
      </c>
      <c r="BL76" s="173">
        <f ca="1">IF($G$16="",0,IF($H43&gt;$G$16,0,IF($H43-$G$16&lt;-3,0,OFFSET(Extras!$E$4,0,'Scenario 8'!$H43-'Scenario 8'!$G$16))))</f>
        <v>0</v>
      </c>
      <c r="BM76" s="173">
        <f ca="1">IF($G$17="",0,IF($H43&gt;$G$17,0,IF($H43-$G$17&lt;-3,0,OFFSET(Extras!$E$4,0,'Scenario 8'!$H43-'Scenario 8'!$G$17))))</f>
        <v>0</v>
      </c>
      <c r="BN76" s="173">
        <f ca="1">IF($G$18="",0,IF($H43&gt;$G$18,0,IF($H43-$G$18&lt;-3,0,OFFSET(Extras!$E$4,0,'Scenario 8'!$H43-'Scenario 8'!$G$18))))</f>
        <v>0</v>
      </c>
      <c r="BO76" s="173">
        <f ca="1">IF($G$19="",0,IF($H43&gt;$G$19,0,IF($H43-$G$19&lt;-3,0,OFFSET(Extras!$E$4,0,'Scenario 8'!$H43-'Scenario 8'!$G$19))))</f>
        <v>0</v>
      </c>
    </row>
    <row r="77" spans="1:67">
      <c r="A77" s="162"/>
      <c r="B77" s="162"/>
      <c r="C77" s="162"/>
      <c r="D77" s="162"/>
      <c r="E77" s="162"/>
      <c r="F77" s="162"/>
      <c r="G77" s="162"/>
      <c r="H77" s="175">
        <v>2018</v>
      </c>
      <c r="I77" s="171">
        <f ca="1">IF($H$14="","",HLOOKUP($H$14,'Capx - H2O'!$E$352:$AU$382,$H77-2015,FALSE)+BB77+BJ77)</f>
        <v>4641000</v>
      </c>
      <c r="J77" s="171" t="str">
        <f>IF($H$15="","",HLOOKUP($H$15,'Capx - H2O'!$E$352:$AU$382,$H77-2015,FALSE)+BC77+BK77)</f>
        <v/>
      </c>
      <c r="K77" s="171" t="str">
        <f>IF($H$16="","",HLOOKUP($H$16,'Capx - H2O'!$E$352:$AU$382,$H77-2015,FALSE)+BD77+BL77)</f>
        <v/>
      </c>
      <c r="L77" s="171" t="str">
        <f>IF($H$17="","",HLOOKUP($H$17,'Capx - H2O'!$E$352:$AU$382,$H77-2015,FALSE)+BE77+BM77)</f>
        <v/>
      </c>
      <c r="M77" s="171" t="str">
        <f>IF($H$18="","",HLOOKUP($H$18,'Capx - H2O'!$E$352:$AU$382,$H77-2015,FALSE)+BF77+BN77)</f>
        <v/>
      </c>
      <c r="N77" s="171" t="str">
        <f>IF($H$19="","",HLOOKUP($H$19,'Capx - H2O'!$E$352:$AU$382,$H77-2015,FALSE)+BG77+BO77)</f>
        <v/>
      </c>
      <c r="O77" s="162"/>
      <c r="P77" s="162"/>
      <c r="Q77" s="162"/>
      <c r="R77" s="162"/>
      <c r="BA77" s="145">
        <v>2018</v>
      </c>
      <c r="BB77" s="171">
        <f ca="1">IF($E$14="",0,IF($H44&gt;$E$14,0,IF($H44-$E$14&lt;-3,0,OFFSET(Extras!$E$3,0,'Scenario 8'!$H44-'Scenario 8'!$E$14))))</f>
        <v>0</v>
      </c>
      <c r="BC77" s="171">
        <f ca="1">IF($E$15="",0,IF($H44&gt;$E$15,0,IF($H44-$E$15&lt;-3,0,OFFSET(Extras!$E$3,0,'Scenario 8'!$H44-'Scenario 8'!$E$15))))</f>
        <v>0</v>
      </c>
      <c r="BD77" s="171">
        <f ca="1">IF($E$16="",0,IF($H44&gt;$E$16,0,IF($H44-$E$16&lt;-3,0,OFFSET(Extras!$E$3,0,'Scenario 8'!$H44-'Scenario 8'!$E$16))))</f>
        <v>0</v>
      </c>
      <c r="BE77" s="171">
        <f ca="1">IF($E$17="",0,IF($H44&gt;$E$17,0,IF($H44-$E$17&lt;-3,0,OFFSET(Extras!$E$3,0,'Scenario 8'!$H44-'Scenario 8'!$E$17))))</f>
        <v>0</v>
      </c>
      <c r="BF77" s="171">
        <f ca="1">IF($E$18="",0,IF($H44&gt;$E$18,0,IF($H44-$E$18&lt;-3,0,OFFSET(Extras!$E$3,0,'Scenario 8'!$H44-'Scenario 8'!$E$18))))</f>
        <v>0</v>
      </c>
      <c r="BG77" s="171">
        <f ca="1">IF($E$19="",0,IF($H44&gt;$E$19,0,IF($H44-$E$19&lt;-3,0,OFFSET(Extras!$E$3,0,'Scenario 8'!$H44-'Scenario 8'!$E$19))))</f>
        <v>0</v>
      </c>
      <c r="BI77" s="145">
        <v>2018</v>
      </c>
      <c r="BJ77" s="171">
        <f ca="1">IF($G$14="",0,IF($H44&gt;$G$14,0,IF($H44-$G$14&lt;-3,0,OFFSET(Extras!$E$4,0,'Scenario 8'!$H44-'Scenario 8'!$G$14))))</f>
        <v>0</v>
      </c>
      <c r="BK77" s="171">
        <f ca="1">IF($G$15="",0,IF($H44&gt;$G$15,0,IF($H44-$G$15&lt;-3,0,OFFSET(Extras!$E$4,0,'Scenario 8'!$H44-'Scenario 8'!$G$15))))</f>
        <v>0</v>
      </c>
      <c r="BL77" s="171">
        <f ca="1">IF($G$16="",0,IF($H44&gt;$G$16,0,IF($H44-$G$16&lt;-3,0,OFFSET(Extras!$E$4,0,'Scenario 8'!$H44-'Scenario 8'!$G$16))))</f>
        <v>0</v>
      </c>
      <c r="BM77" s="171">
        <f ca="1">IF($G$17="",0,IF($H44&gt;$G$17,0,IF($H44-$G$17&lt;-3,0,OFFSET(Extras!$E$4,0,'Scenario 8'!$H44-'Scenario 8'!$G$17))))</f>
        <v>0</v>
      </c>
      <c r="BN77" s="171">
        <f ca="1">IF($G$18="",0,IF($H44&gt;$G$18,0,IF($H44-$G$18&lt;-3,0,OFFSET(Extras!$E$4,0,'Scenario 8'!$H44-'Scenario 8'!$G$18))))</f>
        <v>0</v>
      </c>
      <c r="BO77" s="171">
        <f ca="1">IF($G$19="",0,IF($H44&gt;$G$19,0,IF($H44-$G$19&lt;-3,0,OFFSET(Extras!$E$4,0,'Scenario 8'!$H44-'Scenario 8'!$G$19))))</f>
        <v>0</v>
      </c>
    </row>
    <row r="78" spans="1:67">
      <c r="A78" s="162"/>
      <c r="B78" s="162"/>
      <c r="C78" s="162"/>
      <c r="D78" s="162"/>
      <c r="E78" s="162"/>
      <c r="F78" s="162"/>
      <c r="G78" s="162"/>
      <c r="H78" s="175">
        <v>2019</v>
      </c>
      <c r="I78" s="171">
        <f ca="1">IF($H$14="","",HLOOKUP($H$14,'Capx - H2O'!$E$352:$AU$382,$H78-2015,FALSE)+BB78+BJ78)</f>
        <v>364000</v>
      </c>
      <c r="J78" s="171" t="str">
        <f>IF($H$15="","",HLOOKUP($H$15,'Capx - H2O'!$E$352:$AU$382,$H78-2015,FALSE)+BC78+BK78)</f>
        <v/>
      </c>
      <c r="K78" s="171" t="str">
        <f>IF($H$16="","",HLOOKUP($H$16,'Capx - H2O'!$E$352:$AU$382,$H78-2015,FALSE)+BD78+BL78)</f>
        <v/>
      </c>
      <c r="L78" s="171" t="str">
        <f>IF($H$17="","",HLOOKUP($H$17,'Capx - H2O'!$E$352:$AU$382,$H78-2015,FALSE)+BE78+BM78)</f>
        <v/>
      </c>
      <c r="M78" s="171" t="str">
        <f>IF($H$18="","",HLOOKUP($H$18,'Capx - H2O'!$E$352:$AU$382,$H78-2015,FALSE)+BF78+BN78)</f>
        <v/>
      </c>
      <c r="N78" s="171" t="str">
        <f>IF($H$19="","",HLOOKUP($H$19,'Capx - H2O'!$E$352:$AU$382,$H78-2015,FALSE)+BG78+BO78)</f>
        <v/>
      </c>
      <c r="O78" s="162"/>
      <c r="P78" s="162"/>
      <c r="Q78" s="162"/>
      <c r="R78" s="162"/>
      <c r="BA78" s="145">
        <v>2019</v>
      </c>
      <c r="BB78" s="171">
        <f ca="1">IF($E$14="",0,IF($H45&gt;$E$14,0,IF($H45-$E$14&lt;-3,0,OFFSET(Extras!$E$3,0,'Scenario 8'!$H45-'Scenario 8'!$E$14))))</f>
        <v>0</v>
      </c>
      <c r="BC78" s="171">
        <f ca="1">IF($E$15="",0,IF($H45&gt;$E$15,0,IF($H45-$E$15&lt;-3,0,OFFSET(Extras!$E$3,0,'Scenario 8'!$H45-'Scenario 8'!$E$15))))</f>
        <v>0</v>
      </c>
      <c r="BD78" s="171">
        <f ca="1">IF($E$16="",0,IF($H45&gt;$E$16,0,IF($H45-$E$16&lt;-3,0,OFFSET(Extras!$E$3,0,'Scenario 8'!$H45-'Scenario 8'!$E$16))))</f>
        <v>0</v>
      </c>
      <c r="BE78" s="171">
        <f ca="1">IF($E$17="",0,IF($H45&gt;$E$17,0,IF($H45-$E$17&lt;-3,0,OFFSET(Extras!$E$3,0,'Scenario 8'!$H45-'Scenario 8'!$E$17))))</f>
        <v>0</v>
      </c>
      <c r="BF78" s="171">
        <f ca="1">IF($E$18="",0,IF($H45&gt;$E$18,0,IF($H45-$E$18&lt;-3,0,OFFSET(Extras!$E$3,0,'Scenario 8'!$H45-'Scenario 8'!$E$18))))</f>
        <v>0</v>
      </c>
      <c r="BG78" s="171">
        <f ca="1">IF($E$19="",0,IF($H45&gt;$E$19,0,IF($H45-$E$19&lt;-3,0,OFFSET(Extras!$E$3,0,'Scenario 8'!$H45-'Scenario 8'!$E$19))))</f>
        <v>0</v>
      </c>
      <c r="BI78" s="145">
        <v>2019</v>
      </c>
      <c r="BJ78" s="171">
        <f ca="1">IF($G$14="",0,IF($H45&gt;$G$14,0,IF($H45-$G$14&lt;-3,0,OFFSET(Extras!$E$4,0,'Scenario 8'!$H45-'Scenario 8'!$G$14))))</f>
        <v>0</v>
      </c>
      <c r="BK78" s="171">
        <f ca="1">IF($G$15="",0,IF($H45&gt;$G$15,0,IF($H45-$G$15&lt;-3,0,OFFSET(Extras!$E$4,0,'Scenario 8'!$H45-'Scenario 8'!$G$15))))</f>
        <v>0</v>
      </c>
      <c r="BL78" s="171">
        <f ca="1">IF($G$16="",0,IF($H45&gt;$G$16,0,IF($H45-$G$16&lt;-3,0,OFFSET(Extras!$E$4,0,'Scenario 8'!$H45-'Scenario 8'!$G$16))))</f>
        <v>0</v>
      </c>
      <c r="BM78" s="171">
        <f ca="1">IF($G$17="",0,IF($H45&gt;$G$17,0,IF($H45-$G$17&lt;-3,0,OFFSET(Extras!$E$4,0,'Scenario 8'!$H45-'Scenario 8'!$G$17))))</f>
        <v>0</v>
      </c>
      <c r="BN78" s="171">
        <f ca="1">IF($G$18="",0,IF($H45&gt;$G$18,0,IF($H45-$G$18&lt;-3,0,OFFSET(Extras!$E$4,0,'Scenario 8'!$H45-'Scenario 8'!$G$18))))</f>
        <v>0</v>
      </c>
      <c r="BO78" s="171">
        <f ca="1">IF($G$19="",0,IF($H45&gt;$G$19,0,IF($H45-$G$19&lt;-3,0,OFFSET(Extras!$E$4,0,'Scenario 8'!$H45-'Scenario 8'!$G$19))))</f>
        <v>0</v>
      </c>
    </row>
    <row r="79" spans="1:67">
      <c r="A79" s="162"/>
      <c r="B79" s="162"/>
      <c r="C79" s="162"/>
      <c r="D79" s="162"/>
      <c r="E79" s="162"/>
      <c r="F79" s="162"/>
      <c r="G79" s="162"/>
      <c r="H79" s="175">
        <v>2020</v>
      </c>
      <c r="I79" s="171">
        <f ca="1">IF($H$14="","",HLOOKUP($H$14,'Capx - H2O'!$E$352:$AU$382,$H79-2015,FALSE)+BB79+BJ79)</f>
        <v>371000</v>
      </c>
      <c r="J79" s="171" t="str">
        <f>IF($H$15="","",HLOOKUP($H$15,'Capx - H2O'!$E$352:$AU$382,$H79-2015,FALSE)+BC79+BK79)</f>
        <v/>
      </c>
      <c r="K79" s="171" t="str">
        <f>IF($H$16="","",HLOOKUP($H$16,'Capx - H2O'!$E$352:$AU$382,$H79-2015,FALSE)+BD79+BL79)</f>
        <v/>
      </c>
      <c r="L79" s="171" t="str">
        <f>IF($H$17="","",HLOOKUP($H$17,'Capx - H2O'!$E$352:$AU$382,$H79-2015,FALSE)+BE79+BM79)</f>
        <v/>
      </c>
      <c r="M79" s="171" t="str">
        <f>IF($H$18="","",HLOOKUP($H$18,'Capx - H2O'!$E$352:$AU$382,$H79-2015,FALSE)+BF79+BN79)</f>
        <v/>
      </c>
      <c r="N79" s="171" t="str">
        <f>IF($H$19="","",HLOOKUP($H$19,'Capx - H2O'!$E$352:$AU$382,$H79-2015,FALSE)+BG79+BO79)</f>
        <v/>
      </c>
      <c r="O79" s="162"/>
      <c r="P79" s="162"/>
      <c r="Q79" s="162"/>
      <c r="R79" s="162"/>
      <c r="BA79" s="145">
        <v>2020</v>
      </c>
      <c r="BB79" s="171">
        <f ca="1">IF($E$14="",0,IF($H46&gt;$E$14,0,IF($H46-$E$14&lt;-3,0,OFFSET(Extras!$E$3,0,'Scenario 8'!$H46-'Scenario 8'!$E$14))))</f>
        <v>0</v>
      </c>
      <c r="BC79" s="171">
        <f ca="1">IF($E$15="",0,IF($H46&gt;$E$15,0,IF($H46-$E$15&lt;-3,0,OFFSET(Extras!$E$3,0,'Scenario 8'!$H46-'Scenario 8'!$E$15))))</f>
        <v>0</v>
      </c>
      <c r="BD79" s="171">
        <f ca="1">IF($E$16="",0,IF($H46&gt;$E$16,0,IF($H46-$E$16&lt;-3,0,OFFSET(Extras!$E$3,0,'Scenario 8'!$H46-'Scenario 8'!$E$16))))</f>
        <v>0</v>
      </c>
      <c r="BE79" s="171">
        <f ca="1">IF($E$17="",0,IF($H46&gt;$E$17,0,IF($H46-$E$17&lt;-3,0,OFFSET(Extras!$E$3,0,'Scenario 8'!$H46-'Scenario 8'!$E$17))))</f>
        <v>0</v>
      </c>
      <c r="BF79" s="171">
        <f ca="1">IF($E$18="",0,IF($H46&gt;$E$18,0,IF($H46-$E$18&lt;-3,0,OFFSET(Extras!$E$3,0,'Scenario 8'!$H46-'Scenario 8'!$E$18))))</f>
        <v>0</v>
      </c>
      <c r="BG79" s="171">
        <f ca="1">IF($E$19="",0,IF($H46&gt;$E$19,0,IF($H46-$E$19&lt;-3,0,OFFSET(Extras!$E$3,0,'Scenario 8'!$H46-'Scenario 8'!$E$19))))</f>
        <v>0</v>
      </c>
      <c r="BI79" s="145">
        <v>2020</v>
      </c>
      <c r="BJ79" s="171">
        <f ca="1">IF($G$14="",0,IF($H46&gt;$G$14,0,IF($H46-$G$14&lt;-3,0,OFFSET(Extras!$E$4,0,'Scenario 8'!$H46-'Scenario 8'!$G$14))))</f>
        <v>0</v>
      </c>
      <c r="BK79" s="171">
        <f ca="1">IF($G$15="",0,IF($H46&gt;$G$15,0,IF($H46-$G$15&lt;-3,0,OFFSET(Extras!$E$4,0,'Scenario 8'!$H46-'Scenario 8'!$G$15))))</f>
        <v>0</v>
      </c>
      <c r="BL79" s="171">
        <f ca="1">IF($G$16="",0,IF($H46&gt;$G$16,0,IF($H46-$G$16&lt;-3,0,OFFSET(Extras!$E$4,0,'Scenario 8'!$H46-'Scenario 8'!$G$16))))</f>
        <v>0</v>
      </c>
      <c r="BM79" s="171">
        <f ca="1">IF($G$17="",0,IF($H46&gt;$G$17,0,IF($H46-$G$17&lt;-3,0,OFFSET(Extras!$E$4,0,'Scenario 8'!$H46-'Scenario 8'!$G$17))))</f>
        <v>0</v>
      </c>
      <c r="BN79" s="171">
        <f ca="1">IF($G$18="",0,IF($H46&gt;$G$18,0,IF($H46-$G$18&lt;-3,0,OFFSET(Extras!$E$4,0,'Scenario 8'!$H46-'Scenario 8'!$G$18))))</f>
        <v>0</v>
      </c>
      <c r="BO79" s="171">
        <f ca="1">IF($G$19="",0,IF($H46&gt;$G$19,0,IF($H46-$G$19&lt;-3,0,OFFSET(Extras!$E$4,0,'Scenario 8'!$H46-'Scenario 8'!$G$19))))</f>
        <v>0</v>
      </c>
    </row>
    <row r="80" spans="1:67">
      <c r="A80" s="162"/>
      <c r="B80" s="162"/>
      <c r="C80" s="162"/>
      <c r="D80" s="162"/>
      <c r="E80" s="162"/>
      <c r="F80" s="162"/>
      <c r="G80" s="162"/>
      <c r="H80" s="175">
        <v>2021</v>
      </c>
      <c r="I80" s="171">
        <f ca="1">IF($H$14="","",HLOOKUP($H$14,'Capx - H2O'!$E$352:$AU$382,$H80-2015,FALSE)+BB80+BJ80)</f>
        <v>3750000</v>
      </c>
      <c r="J80" s="171" t="str">
        <f>IF($H$15="","",HLOOKUP($H$15,'Capx - H2O'!$E$352:$AU$382,$H80-2015,FALSE)+BC80+BK80)</f>
        <v/>
      </c>
      <c r="K80" s="171" t="str">
        <f>IF($H$16="","",HLOOKUP($H$16,'Capx - H2O'!$E$352:$AU$382,$H80-2015,FALSE)+BD80+BL80)</f>
        <v/>
      </c>
      <c r="L80" s="171" t="str">
        <f>IF($H$17="","",HLOOKUP($H$17,'Capx - H2O'!$E$352:$AU$382,$H80-2015,FALSE)+BE80+BM80)</f>
        <v/>
      </c>
      <c r="M80" s="171" t="str">
        <f>IF($H$18="","",HLOOKUP($H$18,'Capx - H2O'!$E$352:$AU$382,$H80-2015,FALSE)+BF80+BN80)</f>
        <v/>
      </c>
      <c r="N80" s="171" t="str">
        <f>IF($H$19="","",HLOOKUP($H$19,'Capx - H2O'!$E$352:$AU$382,$H80-2015,FALSE)+BG80+BO80)</f>
        <v/>
      </c>
      <c r="O80" s="162"/>
      <c r="P80" s="162"/>
      <c r="Q80" s="162"/>
      <c r="R80" s="162"/>
      <c r="BA80" s="145">
        <v>2021</v>
      </c>
      <c r="BB80" s="171">
        <f ca="1">IF($E$14="",0,IF($H47&gt;$E$14,0,IF($H47-$E$14&lt;-3,0,OFFSET(Extras!$E$3,0,'Scenario 8'!$H47-'Scenario 8'!$E$14))))</f>
        <v>3750000</v>
      </c>
      <c r="BC80" s="171">
        <f ca="1">IF($E$15="",0,IF($H47&gt;$E$15,0,IF($H47-$E$15&lt;-3,0,OFFSET(Extras!$E$3,0,'Scenario 8'!$H47-'Scenario 8'!$E$15))))</f>
        <v>0</v>
      </c>
      <c r="BD80" s="171">
        <f ca="1">IF($E$16="",0,IF($H47&gt;$E$16,0,IF($H47-$E$16&lt;-3,0,OFFSET(Extras!$E$3,0,'Scenario 8'!$H47-'Scenario 8'!$E$16))))</f>
        <v>0</v>
      </c>
      <c r="BE80" s="171">
        <f ca="1">IF($E$17="",0,IF($H47&gt;$E$17,0,IF($H47-$E$17&lt;-3,0,OFFSET(Extras!$E$3,0,'Scenario 8'!$H47-'Scenario 8'!$E$17))))</f>
        <v>0</v>
      </c>
      <c r="BF80" s="171">
        <f ca="1">IF($E$18="",0,IF($H47&gt;$E$18,0,IF($H47-$E$18&lt;-3,0,OFFSET(Extras!$E$3,0,'Scenario 8'!$H47-'Scenario 8'!$E$18))))</f>
        <v>0</v>
      </c>
      <c r="BG80" s="171">
        <f ca="1">IF($E$19="",0,IF($H47&gt;$E$19,0,IF($H47-$E$19&lt;-3,0,OFFSET(Extras!$E$3,0,'Scenario 8'!$H47-'Scenario 8'!$E$19))))</f>
        <v>0</v>
      </c>
      <c r="BI80" s="145">
        <v>2021</v>
      </c>
      <c r="BJ80" s="171">
        <f ca="1">IF($G$14="",0,IF($H47&gt;$G$14,0,IF($H47-$G$14&lt;-3,0,OFFSET(Extras!$E$4,0,'Scenario 8'!$H47-'Scenario 8'!$G$14))))</f>
        <v>0</v>
      </c>
      <c r="BK80" s="171">
        <f ca="1">IF($G$15="",0,IF($H47&gt;$G$15,0,IF($H47-$G$15&lt;-3,0,OFFSET(Extras!$E$4,0,'Scenario 8'!$H47-'Scenario 8'!$G$15))))</f>
        <v>0</v>
      </c>
      <c r="BL80" s="171">
        <f ca="1">IF($G$16="",0,IF($H47&gt;$G$16,0,IF($H47-$G$16&lt;-3,0,OFFSET(Extras!$E$4,0,'Scenario 8'!$H47-'Scenario 8'!$G$16))))</f>
        <v>0</v>
      </c>
      <c r="BM80" s="171">
        <f ca="1">IF($G$17="",0,IF($H47&gt;$G$17,0,IF($H47-$G$17&lt;-3,0,OFFSET(Extras!$E$4,0,'Scenario 8'!$H47-'Scenario 8'!$G$17))))</f>
        <v>0</v>
      </c>
      <c r="BN80" s="171">
        <f ca="1">IF($G$18="",0,IF($H47&gt;$G$18,0,IF($H47-$G$18&lt;-3,0,OFFSET(Extras!$E$4,0,'Scenario 8'!$H47-'Scenario 8'!$G$18))))</f>
        <v>0</v>
      </c>
      <c r="BO80" s="171">
        <f ca="1">IF($G$19="",0,IF($H47&gt;$G$19,0,IF($H47-$G$19&lt;-3,0,OFFSET(Extras!$E$4,0,'Scenario 8'!$H47-'Scenario 8'!$G$19))))</f>
        <v>0</v>
      </c>
    </row>
    <row r="81" spans="1:67">
      <c r="A81" s="162"/>
      <c r="B81" s="162"/>
      <c r="C81" s="162"/>
      <c r="D81" s="162"/>
      <c r="E81" s="162"/>
      <c r="F81" s="162"/>
      <c r="G81" s="162"/>
      <c r="H81" s="175">
        <v>2022</v>
      </c>
      <c r="I81" s="171">
        <f ca="1">IF($H$14="","",HLOOKUP($H$14,'Capx - H2O'!$E$352:$AU$382,$H81-2015,FALSE)+BB81+BJ81)</f>
        <v>51502883</v>
      </c>
      <c r="J81" s="171" t="str">
        <f>IF($H$15="","",HLOOKUP($H$15,'Capx - H2O'!$E$352:$AU$382,$H81-2015,FALSE)+BC81+BK81)</f>
        <v/>
      </c>
      <c r="K81" s="171" t="str">
        <f>IF($H$16="","",HLOOKUP($H$16,'Capx - H2O'!$E$352:$AU$382,$H81-2015,FALSE)+BD81+BL81)</f>
        <v/>
      </c>
      <c r="L81" s="171" t="str">
        <f>IF($H$17="","",HLOOKUP($H$17,'Capx - H2O'!$E$352:$AU$382,$H81-2015,FALSE)+BE81+BM81)</f>
        <v/>
      </c>
      <c r="M81" s="171" t="str">
        <f>IF($H$18="","",HLOOKUP($H$18,'Capx - H2O'!$E$352:$AU$382,$H81-2015,FALSE)+BF81+BN81)</f>
        <v/>
      </c>
      <c r="N81" s="171" t="str">
        <f>IF($H$19="","",HLOOKUP($H$19,'Capx - H2O'!$E$352:$AU$382,$H81-2015,FALSE)+BG81+BO81)</f>
        <v/>
      </c>
      <c r="O81" s="162"/>
      <c r="P81" s="162"/>
      <c r="Q81" s="162"/>
      <c r="R81" s="162"/>
      <c r="BA81" s="145">
        <v>2022</v>
      </c>
      <c r="BB81" s="171">
        <f ca="1">IF($E$14="",0,IF($H48&gt;$E$14,0,IF($H48-$E$14&lt;-3,0,OFFSET(Extras!$E$3,0,'Scenario 8'!$H48-'Scenario 8'!$E$14))))</f>
        <v>34000000</v>
      </c>
      <c r="BC81" s="171">
        <f ca="1">IF($E$15="",0,IF($H48&gt;$E$15,0,IF($H48-$E$15&lt;-3,0,OFFSET(Extras!$E$3,0,'Scenario 8'!$H48-'Scenario 8'!$E$15))))</f>
        <v>0</v>
      </c>
      <c r="BD81" s="171">
        <f ca="1">IF($E$16="",0,IF($H48&gt;$E$16,0,IF($H48-$E$16&lt;-3,0,OFFSET(Extras!$E$3,0,'Scenario 8'!$H48-'Scenario 8'!$E$16))))</f>
        <v>0</v>
      </c>
      <c r="BE81" s="171">
        <f ca="1">IF($E$17="",0,IF($H48&gt;$E$17,0,IF($H48-$E$17&lt;-3,0,OFFSET(Extras!$E$3,0,'Scenario 8'!$H48-'Scenario 8'!$E$17))))</f>
        <v>0</v>
      </c>
      <c r="BF81" s="171">
        <f ca="1">IF($E$18="",0,IF($H48&gt;$E$18,0,IF($H48-$E$18&lt;-3,0,OFFSET(Extras!$E$3,0,'Scenario 8'!$H48-'Scenario 8'!$E$18))))</f>
        <v>0</v>
      </c>
      <c r="BG81" s="171">
        <f ca="1">IF($E$19="",0,IF($H48&gt;$E$19,0,IF($H48-$E$19&lt;-3,0,OFFSET(Extras!$E$3,0,'Scenario 8'!$H48-'Scenario 8'!$E$19))))</f>
        <v>0</v>
      </c>
      <c r="BI81" s="145">
        <v>2022</v>
      </c>
      <c r="BJ81" s="171">
        <f ca="1">IF($G$14="",0,IF($H48&gt;$G$14,0,IF($H48-$G$14&lt;-3,0,OFFSET(Extras!$E$4,0,'Scenario 8'!$H48-'Scenario 8'!$G$14))))</f>
        <v>17502883</v>
      </c>
      <c r="BK81" s="171">
        <f ca="1">IF($G$15="",0,IF($H48&gt;$G$15,0,IF($H48-$G$15&lt;-3,0,OFFSET(Extras!$E$4,0,'Scenario 8'!$H48-'Scenario 8'!$G$15))))</f>
        <v>0</v>
      </c>
      <c r="BL81" s="171">
        <f ca="1">IF($G$16="",0,IF($H48&gt;$G$16,0,IF($H48-$G$16&lt;-3,0,OFFSET(Extras!$E$4,0,'Scenario 8'!$H48-'Scenario 8'!$G$16))))</f>
        <v>0</v>
      </c>
      <c r="BM81" s="171">
        <f ca="1">IF($G$17="",0,IF($H48&gt;$G$17,0,IF($H48-$G$17&lt;-3,0,OFFSET(Extras!$E$4,0,'Scenario 8'!$H48-'Scenario 8'!$G$17))))</f>
        <v>0</v>
      </c>
      <c r="BN81" s="171">
        <f ca="1">IF($G$18="",0,IF($H48&gt;$G$18,0,IF($H48-$G$18&lt;-3,0,OFFSET(Extras!$E$4,0,'Scenario 8'!$H48-'Scenario 8'!$G$18))))</f>
        <v>0</v>
      </c>
      <c r="BO81" s="171">
        <f ca="1">IF($G$19="",0,IF($H48&gt;$G$19,0,IF($H48-$G$19&lt;-3,0,OFFSET(Extras!$E$4,0,'Scenario 8'!$H48-'Scenario 8'!$G$19))))</f>
        <v>0</v>
      </c>
    </row>
    <row r="82" spans="1:67">
      <c r="A82" s="162"/>
      <c r="B82" s="162"/>
      <c r="C82" s="162"/>
      <c r="D82" s="162"/>
      <c r="E82" s="162"/>
      <c r="F82" s="162"/>
      <c r="G82" s="162"/>
      <c r="H82" s="175">
        <v>2023</v>
      </c>
      <c r="I82" s="171">
        <f ca="1">IF($H$14="","",HLOOKUP($H$14,'Capx - H2O'!$E$352:$AU$382,$H82-2015,FALSE)+BB82+BJ82)</f>
        <v>216075723</v>
      </c>
      <c r="J82" s="171" t="str">
        <f>IF($H$15="","",HLOOKUP($H$15,'Capx - H2O'!$E$352:$AU$382,$H82-2015,FALSE)+BC82+BK82)</f>
        <v/>
      </c>
      <c r="K82" s="171" t="str">
        <f>IF($H$16="","",HLOOKUP($H$16,'Capx - H2O'!$E$352:$AU$382,$H82-2015,FALSE)+BD82+BL82)</f>
        <v/>
      </c>
      <c r="L82" s="171" t="str">
        <f>IF($H$17="","",HLOOKUP($H$17,'Capx - H2O'!$E$352:$AU$382,$H82-2015,FALSE)+BE82+BM82)</f>
        <v/>
      </c>
      <c r="M82" s="171" t="str">
        <f>IF($H$18="","",HLOOKUP($H$18,'Capx - H2O'!$E$352:$AU$382,$H82-2015,FALSE)+BF82+BN82)</f>
        <v/>
      </c>
      <c r="N82" s="171" t="str">
        <f>IF($H$19="","",HLOOKUP($H$19,'Capx - H2O'!$E$352:$AU$382,$H82-2015,FALSE)+BG82+BO82)</f>
        <v/>
      </c>
      <c r="O82" s="162"/>
      <c r="P82" s="162"/>
      <c r="Q82" s="162"/>
      <c r="R82" s="162"/>
      <c r="BA82" s="145">
        <v>2023</v>
      </c>
      <c r="BB82" s="171">
        <f ca="1">IF($E$14="",0,IF($H49&gt;$E$14,0,IF($H49-$E$14&lt;-3,0,OFFSET(Extras!$E$3,0,'Scenario 8'!$H49-'Scenario 8'!$E$14))))</f>
        <v>89000000</v>
      </c>
      <c r="BC82" s="171">
        <f ca="1">IF($E$15="",0,IF($H49&gt;$E$15,0,IF($H49-$E$15&lt;-3,0,OFFSET(Extras!$E$3,0,'Scenario 8'!$H49-'Scenario 8'!$E$15))))</f>
        <v>0</v>
      </c>
      <c r="BD82" s="171">
        <f ca="1">IF($E$16="",0,IF($H49&gt;$E$16,0,IF($H49-$E$16&lt;-3,0,OFFSET(Extras!$E$3,0,'Scenario 8'!$H49-'Scenario 8'!$E$16))))</f>
        <v>0</v>
      </c>
      <c r="BE82" s="171">
        <f ca="1">IF($E$17="",0,IF($H49&gt;$E$17,0,IF($H49-$E$17&lt;-3,0,OFFSET(Extras!$E$3,0,'Scenario 8'!$H49-'Scenario 8'!$E$17))))</f>
        <v>0</v>
      </c>
      <c r="BF82" s="171">
        <f ca="1">IF($E$18="",0,IF($H49&gt;$E$18,0,IF($H49-$E$18&lt;-3,0,OFFSET(Extras!$E$3,0,'Scenario 8'!$H49-'Scenario 8'!$E$18))))</f>
        <v>0</v>
      </c>
      <c r="BG82" s="171">
        <f ca="1">IF($E$19="",0,IF($H49&gt;$E$19,0,IF($H49-$E$19&lt;-3,0,OFFSET(Extras!$E$3,0,'Scenario 8'!$H49-'Scenario 8'!$E$19))))</f>
        <v>0</v>
      </c>
      <c r="BI82" s="145">
        <v>2023</v>
      </c>
      <c r="BJ82" s="171">
        <f ca="1">IF($G$14="",0,IF($H49&gt;$G$14,0,IF($H49-$G$14&lt;-3,0,OFFSET(Extras!$E$4,0,'Scenario 8'!$H49-'Scenario 8'!$G$14))))</f>
        <v>127075723</v>
      </c>
      <c r="BK82" s="171">
        <f ca="1">IF($G$15="",0,IF($H49&gt;$G$15,0,IF($H49-$G$15&lt;-3,0,OFFSET(Extras!$E$4,0,'Scenario 8'!$H49-'Scenario 8'!$G$15))))</f>
        <v>0</v>
      </c>
      <c r="BL82" s="171">
        <f ca="1">IF($G$16="",0,IF($H49&gt;$G$16,0,IF($H49-$G$16&lt;-3,0,OFFSET(Extras!$E$4,0,'Scenario 8'!$H49-'Scenario 8'!$G$16))))</f>
        <v>0</v>
      </c>
      <c r="BM82" s="171">
        <f ca="1">IF($G$17="",0,IF($H49&gt;$G$17,0,IF($H49-$G$17&lt;-3,0,OFFSET(Extras!$E$4,0,'Scenario 8'!$H49-'Scenario 8'!$G$17))))</f>
        <v>0</v>
      </c>
      <c r="BN82" s="171">
        <f ca="1">IF($G$18="",0,IF($H49&gt;$G$18,0,IF($H49-$G$18&lt;-3,0,OFFSET(Extras!$E$4,0,'Scenario 8'!$H49-'Scenario 8'!$G$18))))</f>
        <v>0</v>
      </c>
      <c r="BO82" s="171">
        <f ca="1">IF($G$19="",0,IF($H49&gt;$G$19,0,IF($H49-$G$19&lt;-3,0,OFFSET(Extras!$E$4,0,'Scenario 8'!$H49-'Scenario 8'!$G$19))))</f>
        <v>0</v>
      </c>
    </row>
    <row r="83" spans="1:67">
      <c r="A83" s="162"/>
      <c r="B83" s="162"/>
      <c r="C83" s="162"/>
      <c r="D83" s="162"/>
      <c r="E83" s="162"/>
      <c r="F83" s="162"/>
      <c r="G83" s="162"/>
      <c r="H83" s="175">
        <v>2024</v>
      </c>
      <c r="I83" s="171">
        <f ca="1">IF($H$14="","",HLOOKUP($H$14,'Capx - H2O'!$E$352:$AU$382,$H83-2015,FALSE)+BB83+BJ83)</f>
        <v>164436910</v>
      </c>
      <c r="J83" s="171" t="str">
        <f>IF($H$15="","",HLOOKUP($H$15,'Capx - H2O'!$E$352:$AU$382,$H83-2015,FALSE)+BC83+BK83)</f>
        <v/>
      </c>
      <c r="K83" s="171" t="str">
        <f>IF($H$16="","",HLOOKUP($H$16,'Capx - H2O'!$E$352:$AU$382,$H83-2015,FALSE)+BD83+BL83)</f>
        <v/>
      </c>
      <c r="L83" s="171" t="str">
        <f>IF($H$17="","",HLOOKUP($H$17,'Capx - H2O'!$E$352:$AU$382,$H83-2015,FALSE)+BE83+BM83)</f>
        <v/>
      </c>
      <c r="M83" s="171" t="str">
        <f>IF($H$18="","",HLOOKUP($H$18,'Capx - H2O'!$E$352:$AU$382,$H83-2015,FALSE)+BF83+BN83)</f>
        <v/>
      </c>
      <c r="N83" s="171" t="str">
        <f>IF($H$19="","",HLOOKUP($H$19,'Capx - H2O'!$E$352:$AU$382,$H83-2015,FALSE)+BG83+BO83)</f>
        <v/>
      </c>
      <c r="O83" s="162"/>
      <c r="P83" s="162"/>
      <c r="Q83" s="162"/>
      <c r="R83" s="162"/>
      <c r="BA83" s="145">
        <v>2024</v>
      </c>
      <c r="BB83" s="171">
        <f ca="1">IF($E$14="",0,IF($H50&gt;$E$14,0,IF($H50-$E$14&lt;-3,0,OFFSET(Extras!$E$3,0,'Scenario 8'!$H50-'Scenario 8'!$E$14))))</f>
        <v>69250000</v>
      </c>
      <c r="BC83" s="171">
        <f ca="1">IF($E$15="",0,IF($H50&gt;$E$15,0,IF($H50-$E$15&lt;-3,0,OFFSET(Extras!$E$3,0,'Scenario 8'!$H50-'Scenario 8'!$E$15))))</f>
        <v>0</v>
      </c>
      <c r="BD83" s="171">
        <f ca="1">IF($E$16="",0,IF($H50&gt;$E$16,0,IF($H50-$E$16&lt;-3,0,OFFSET(Extras!$E$3,0,'Scenario 8'!$H50-'Scenario 8'!$E$16))))</f>
        <v>0</v>
      </c>
      <c r="BE83" s="171">
        <f ca="1">IF($E$17="",0,IF($H50&gt;$E$17,0,IF($H50-$E$17&lt;-3,0,OFFSET(Extras!$E$3,0,'Scenario 8'!$H50-'Scenario 8'!$E$17))))</f>
        <v>0</v>
      </c>
      <c r="BF83" s="171">
        <f ca="1">IF($E$18="",0,IF($H50&gt;$E$18,0,IF($H50-$E$18&lt;-3,0,OFFSET(Extras!$E$3,0,'Scenario 8'!$H50-'Scenario 8'!$E$18))))</f>
        <v>0</v>
      </c>
      <c r="BG83" s="171">
        <f ca="1">IF($E$19="",0,IF($H50&gt;$E$19,0,IF($H50-$E$19&lt;-3,0,OFFSET(Extras!$E$3,0,'Scenario 8'!$H50-'Scenario 8'!$E$19))))</f>
        <v>0</v>
      </c>
      <c r="BI83" s="145">
        <v>2024</v>
      </c>
      <c r="BJ83" s="171">
        <f ca="1">IF($G$14="",0,IF($H50&gt;$G$14,0,IF($H50-$G$14&lt;-3,0,OFFSET(Extras!$E$4,0,'Scenario 8'!$H50-'Scenario 8'!$G$14))))</f>
        <v>95186910</v>
      </c>
      <c r="BK83" s="171">
        <f ca="1">IF($G$15="",0,IF($H50&gt;$G$15,0,IF($H50-$G$15&lt;-3,0,OFFSET(Extras!$E$4,0,'Scenario 8'!$H50-'Scenario 8'!$G$15))))</f>
        <v>0</v>
      </c>
      <c r="BL83" s="171">
        <f ca="1">IF($G$16="",0,IF($H50&gt;$G$16,0,IF($H50-$G$16&lt;-3,0,OFFSET(Extras!$E$4,0,'Scenario 8'!$H50-'Scenario 8'!$G$16))))</f>
        <v>0</v>
      </c>
      <c r="BM83" s="171">
        <f ca="1">IF($G$17="",0,IF($H50&gt;$G$17,0,IF($H50-$G$17&lt;-3,0,OFFSET(Extras!$E$4,0,'Scenario 8'!$H50-'Scenario 8'!$G$17))))</f>
        <v>0</v>
      </c>
      <c r="BN83" s="171">
        <f ca="1">IF($G$18="",0,IF($H50&gt;$G$18,0,IF($H50-$G$18&lt;-3,0,OFFSET(Extras!$E$4,0,'Scenario 8'!$H50-'Scenario 8'!$G$18))))</f>
        <v>0</v>
      </c>
      <c r="BO83" s="171">
        <f ca="1">IF($G$19="",0,IF($H50&gt;$G$19,0,IF($H50-$G$19&lt;-3,0,OFFSET(Extras!$E$4,0,'Scenario 8'!$H50-'Scenario 8'!$G$19))))</f>
        <v>0</v>
      </c>
    </row>
    <row r="84" spans="1:67">
      <c r="A84" s="162"/>
      <c r="B84" s="162"/>
      <c r="C84" s="162"/>
      <c r="D84" s="162"/>
      <c r="E84" s="162"/>
      <c r="F84" s="162"/>
      <c r="G84" s="162"/>
      <c r="H84" s="175">
        <v>2025</v>
      </c>
      <c r="I84" s="171">
        <f ca="1">IF($H$14="","",HLOOKUP($H$14,'Capx - H2O'!$E$352:$AU$382,$H84-2015,FALSE)+BB84+BJ84)</f>
        <v>1867659.3810022655</v>
      </c>
      <c r="J84" s="171" t="str">
        <f>IF($H$15="","",HLOOKUP($H$15,'Capx - H2O'!$E$352:$AU$382,$H84-2015,FALSE)+BC84+BK84)</f>
        <v/>
      </c>
      <c r="K84" s="171" t="str">
        <f>IF($H$16="","",HLOOKUP($H$16,'Capx - H2O'!$E$352:$AU$382,$H84-2015,FALSE)+BD84+BL84)</f>
        <v/>
      </c>
      <c r="L84" s="171" t="str">
        <f>IF($H$17="","",HLOOKUP($H$17,'Capx - H2O'!$E$352:$AU$382,$H84-2015,FALSE)+BE84+BM84)</f>
        <v/>
      </c>
      <c r="M84" s="171" t="str">
        <f>IF($H$18="","",HLOOKUP($H$18,'Capx - H2O'!$E$352:$AU$382,$H84-2015,FALSE)+BF84+BN84)</f>
        <v/>
      </c>
      <c r="N84" s="171" t="str">
        <f>IF($H$19="","",HLOOKUP($H$19,'Capx - H2O'!$E$352:$AU$382,$H84-2015,FALSE)+BG84+BO84)</f>
        <v/>
      </c>
      <c r="O84" s="162"/>
      <c r="P84" s="162"/>
      <c r="Q84" s="162"/>
      <c r="R84" s="162"/>
      <c r="BA84" s="145">
        <v>2025</v>
      </c>
      <c r="BB84" s="171">
        <f ca="1">IF($E$14="",0,IF($H51&gt;$E$14,0,IF($H51-$E$14&lt;-3,0,OFFSET(Extras!$E$3,0,'Scenario 8'!$H51-'Scenario 8'!$E$14))))</f>
        <v>0</v>
      </c>
      <c r="BC84" s="171">
        <f ca="1">IF($E$15="",0,IF($H51&gt;$E$15,0,IF($H51-$E$15&lt;-3,0,OFFSET(Extras!$E$3,0,'Scenario 8'!$H51-'Scenario 8'!$E$15))))</f>
        <v>0</v>
      </c>
      <c r="BD84" s="171">
        <f ca="1">IF($E$16="",0,IF($H51&gt;$E$16,0,IF($H51-$E$16&lt;-3,0,OFFSET(Extras!$E$3,0,'Scenario 8'!$H51-'Scenario 8'!$E$16))))</f>
        <v>0</v>
      </c>
      <c r="BE84" s="171">
        <f ca="1">IF($E$17="",0,IF($H51&gt;$E$17,0,IF($H51-$E$17&lt;-3,0,OFFSET(Extras!$E$3,0,'Scenario 8'!$H51-'Scenario 8'!$E$17))))</f>
        <v>0</v>
      </c>
      <c r="BF84" s="171">
        <f ca="1">IF($E$18="",0,IF($H51&gt;$E$18,0,IF($H51-$E$18&lt;-3,0,OFFSET(Extras!$E$3,0,'Scenario 8'!$H51-'Scenario 8'!$E$18))))</f>
        <v>0</v>
      </c>
      <c r="BG84" s="171">
        <f ca="1">IF($E$19="",0,IF($H51&gt;$E$19,0,IF($H51-$E$19&lt;-3,0,OFFSET(Extras!$E$3,0,'Scenario 8'!$H51-'Scenario 8'!$E$19))))</f>
        <v>0</v>
      </c>
      <c r="BI84" s="145">
        <v>2025</v>
      </c>
      <c r="BJ84" s="171">
        <f ca="1">IF($G$14="",0,IF($H51&gt;$G$14,0,IF($H51-$G$14&lt;-3,0,OFFSET(Extras!$E$4,0,'Scenario 8'!$H51-'Scenario 8'!$G$14))))</f>
        <v>0</v>
      </c>
      <c r="BK84" s="171">
        <f ca="1">IF($G$15="",0,IF($H51&gt;$G$15,0,IF($H51-$G$15&lt;-3,0,OFFSET(Extras!$E$4,0,'Scenario 8'!$H51-'Scenario 8'!$G$15))))</f>
        <v>0</v>
      </c>
      <c r="BL84" s="171">
        <f ca="1">IF($G$16="",0,IF($H51&gt;$G$16,0,IF($H51-$G$16&lt;-3,0,OFFSET(Extras!$E$4,0,'Scenario 8'!$H51-'Scenario 8'!$G$16))))</f>
        <v>0</v>
      </c>
      <c r="BM84" s="171">
        <f ca="1">IF($G$17="",0,IF($H51&gt;$G$17,0,IF($H51-$G$17&lt;-3,0,OFFSET(Extras!$E$4,0,'Scenario 8'!$H51-'Scenario 8'!$G$17))))</f>
        <v>0</v>
      </c>
      <c r="BN84" s="171">
        <f ca="1">IF($G$18="",0,IF($H51&gt;$G$18,0,IF($H51-$G$18&lt;-3,0,OFFSET(Extras!$E$4,0,'Scenario 8'!$H51-'Scenario 8'!$G$18))))</f>
        <v>0</v>
      </c>
      <c r="BO84" s="171">
        <f ca="1">IF($G$19="",0,IF($H51&gt;$G$19,0,IF($H51-$G$19&lt;-3,0,OFFSET(Extras!$E$4,0,'Scenario 8'!$H51-'Scenario 8'!$G$19))))</f>
        <v>0</v>
      </c>
    </row>
    <row r="85" spans="1:67">
      <c r="A85" s="162"/>
      <c r="B85" s="162"/>
      <c r="C85" s="162"/>
      <c r="D85" s="162"/>
      <c r="E85" s="162"/>
      <c r="F85" s="162"/>
      <c r="G85" s="162"/>
      <c r="H85" s="175">
        <v>2026</v>
      </c>
      <c r="I85" s="171">
        <f ca="1">IF($H$14="","",HLOOKUP($H$14,'Capx - H2O'!$E$352:$AU$382,$H85-2015,FALSE)+BB85+BJ85)</f>
        <v>354000</v>
      </c>
      <c r="J85" s="171" t="str">
        <f>IF($H$15="","",HLOOKUP($H$15,'Capx - H2O'!$E$352:$AU$382,$H85-2015,FALSE)+BC85+BK85)</f>
        <v/>
      </c>
      <c r="K85" s="171" t="str">
        <f>IF($H$16="","",HLOOKUP($H$16,'Capx - H2O'!$E$352:$AU$382,$H85-2015,FALSE)+BD85+BL85)</f>
        <v/>
      </c>
      <c r="L85" s="171" t="str">
        <f>IF($H$17="","",HLOOKUP($H$17,'Capx - H2O'!$E$352:$AU$382,$H85-2015,FALSE)+BE85+BM85)</f>
        <v/>
      </c>
      <c r="M85" s="171" t="str">
        <f>IF($H$18="","",HLOOKUP($H$18,'Capx - H2O'!$E$352:$AU$382,$H85-2015,FALSE)+BF85+BN85)</f>
        <v/>
      </c>
      <c r="N85" s="171" t="str">
        <f>IF($H$19="","",HLOOKUP($H$19,'Capx - H2O'!$E$352:$AU$382,$H85-2015,FALSE)+BG85+BO85)</f>
        <v/>
      </c>
      <c r="O85" s="162"/>
      <c r="P85" s="162"/>
      <c r="Q85" s="162"/>
      <c r="R85" s="162"/>
      <c r="BA85" s="145">
        <v>2026</v>
      </c>
      <c r="BB85" s="171">
        <f ca="1">IF($E$14="",0,IF($H52&gt;$E$14,0,IF($H52-$E$14&lt;-3,0,OFFSET(Extras!$E$3,0,'Scenario 8'!$H52-'Scenario 8'!$E$14))))</f>
        <v>0</v>
      </c>
      <c r="BC85" s="171">
        <f ca="1">IF($E$15="",0,IF($H52&gt;$E$15,0,IF($H52-$E$15&lt;-3,0,OFFSET(Extras!$E$3,0,'Scenario 8'!$H52-'Scenario 8'!$E$15))))</f>
        <v>0</v>
      </c>
      <c r="BD85" s="171">
        <f ca="1">IF($E$16="",0,IF($H52&gt;$E$16,0,IF($H52-$E$16&lt;-3,0,OFFSET(Extras!$E$3,0,'Scenario 8'!$H52-'Scenario 8'!$E$16))))</f>
        <v>0</v>
      </c>
      <c r="BE85" s="171">
        <f ca="1">IF($E$17="",0,IF($H52&gt;$E$17,0,IF($H52-$E$17&lt;-3,0,OFFSET(Extras!$E$3,0,'Scenario 8'!$H52-'Scenario 8'!$E$17))))</f>
        <v>0</v>
      </c>
      <c r="BF85" s="171">
        <f ca="1">IF($E$18="",0,IF($H52&gt;$E$18,0,IF($H52-$E$18&lt;-3,0,OFFSET(Extras!$E$3,0,'Scenario 8'!$H52-'Scenario 8'!$E$18))))</f>
        <v>0</v>
      </c>
      <c r="BG85" s="171">
        <f ca="1">IF($E$19="",0,IF($H52&gt;$E$19,0,IF($H52-$E$19&lt;-3,0,OFFSET(Extras!$E$3,0,'Scenario 8'!$H52-'Scenario 8'!$E$19))))</f>
        <v>0</v>
      </c>
      <c r="BI85" s="145">
        <v>2026</v>
      </c>
      <c r="BJ85" s="171">
        <f ca="1">IF($G$14="",0,IF($H52&gt;$G$14,0,IF($H52-$G$14&lt;-3,0,OFFSET(Extras!$E$4,0,'Scenario 8'!$H52-'Scenario 8'!$G$14))))</f>
        <v>0</v>
      </c>
      <c r="BK85" s="171">
        <f ca="1">IF($G$15="",0,IF($H52&gt;$G$15,0,IF($H52-$G$15&lt;-3,0,OFFSET(Extras!$E$4,0,'Scenario 8'!$H52-'Scenario 8'!$G$15))))</f>
        <v>0</v>
      </c>
      <c r="BL85" s="171">
        <f ca="1">IF($G$16="",0,IF($H52&gt;$G$16,0,IF($H52-$G$16&lt;-3,0,OFFSET(Extras!$E$4,0,'Scenario 8'!$H52-'Scenario 8'!$G$16))))</f>
        <v>0</v>
      </c>
      <c r="BM85" s="171">
        <f ca="1">IF($G$17="",0,IF($H52&gt;$G$17,0,IF($H52-$G$17&lt;-3,0,OFFSET(Extras!$E$4,0,'Scenario 8'!$H52-'Scenario 8'!$G$17))))</f>
        <v>0</v>
      </c>
      <c r="BN85" s="171">
        <f ca="1">IF($G$18="",0,IF($H52&gt;$G$18,0,IF($H52-$G$18&lt;-3,0,OFFSET(Extras!$E$4,0,'Scenario 8'!$H52-'Scenario 8'!$G$18))))</f>
        <v>0</v>
      </c>
      <c r="BO85" s="171">
        <f ca="1">IF($G$19="",0,IF($H52&gt;$G$19,0,IF($H52-$G$19&lt;-3,0,OFFSET(Extras!$E$4,0,'Scenario 8'!$H52-'Scenario 8'!$G$19))))</f>
        <v>0</v>
      </c>
    </row>
    <row r="86" spans="1:67">
      <c r="A86" s="162"/>
      <c r="B86" s="162"/>
      <c r="C86" s="162"/>
      <c r="D86" s="162"/>
      <c r="E86" s="162"/>
      <c r="F86" s="162"/>
      <c r="G86" s="162"/>
      <c r="H86" s="175">
        <v>2027</v>
      </c>
      <c r="I86" s="171">
        <f ca="1">IF($H$14="","",HLOOKUP($H$14,'Capx - H2O'!$E$352:$AU$382,$H86-2015,FALSE)+BB86+BJ86)</f>
        <v>0</v>
      </c>
      <c r="J86" s="171" t="str">
        <f>IF($H$15="","",HLOOKUP($H$15,'Capx - H2O'!$E$352:$AU$382,$H86-2015,FALSE)+BC86+BK86)</f>
        <v/>
      </c>
      <c r="K86" s="171" t="str">
        <f>IF($H$16="","",HLOOKUP($H$16,'Capx - H2O'!$E$352:$AU$382,$H86-2015,FALSE)+BD86+BL86)</f>
        <v/>
      </c>
      <c r="L86" s="171" t="str">
        <f>IF($H$17="","",HLOOKUP($H$17,'Capx - H2O'!$E$352:$AU$382,$H86-2015,FALSE)+BE86+BM86)</f>
        <v/>
      </c>
      <c r="M86" s="171" t="str">
        <f>IF($H$18="","",HLOOKUP($H$18,'Capx - H2O'!$E$352:$AU$382,$H86-2015,FALSE)+BF86+BN86)</f>
        <v/>
      </c>
      <c r="N86" s="171" t="str">
        <f>IF($H$19="","",HLOOKUP($H$19,'Capx - H2O'!$E$352:$AU$382,$H86-2015,FALSE)+BG86+BO86)</f>
        <v/>
      </c>
      <c r="O86" s="162"/>
      <c r="P86" s="162"/>
      <c r="Q86" s="162"/>
      <c r="R86" s="162"/>
      <c r="BA86" s="145">
        <v>2027</v>
      </c>
      <c r="BB86" s="171">
        <f ca="1">IF($E$14="",0,IF($H53&gt;$E$14,0,IF($H53-$E$14&lt;-3,0,OFFSET(Extras!$E$3,0,'Scenario 8'!$H53-'Scenario 8'!$E$14))))</f>
        <v>0</v>
      </c>
      <c r="BC86" s="171">
        <f ca="1">IF($E$15="",0,IF($H53&gt;$E$15,0,IF($H53-$E$15&lt;-3,0,OFFSET(Extras!$E$3,0,'Scenario 8'!$H53-'Scenario 8'!$E$15))))</f>
        <v>0</v>
      </c>
      <c r="BD86" s="171">
        <f ca="1">IF($E$16="",0,IF($H53&gt;$E$16,0,IF($H53-$E$16&lt;-3,0,OFFSET(Extras!$E$3,0,'Scenario 8'!$H53-'Scenario 8'!$E$16))))</f>
        <v>0</v>
      </c>
      <c r="BE86" s="171">
        <f ca="1">IF($E$17="",0,IF($H53&gt;$E$17,0,IF($H53-$E$17&lt;-3,0,OFFSET(Extras!$E$3,0,'Scenario 8'!$H53-'Scenario 8'!$E$17))))</f>
        <v>0</v>
      </c>
      <c r="BF86" s="171">
        <f ca="1">IF($E$18="",0,IF($H53&gt;$E$18,0,IF($H53-$E$18&lt;-3,0,OFFSET(Extras!$E$3,0,'Scenario 8'!$H53-'Scenario 8'!$E$18))))</f>
        <v>0</v>
      </c>
      <c r="BG86" s="171">
        <f ca="1">IF($E$19="",0,IF($H53&gt;$E$19,0,IF($H53-$E$19&lt;-3,0,OFFSET(Extras!$E$3,0,'Scenario 8'!$H53-'Scenario 8'!$E$19))))</f>
        <v>0</v>
      </c>
      <c r="BI86" s="145">
        <v>2027</v>
      </c>
      <c r="BJ86" s="171">
        <f ca="1">IF($G$14="",0,IF($H53&gt;$G$14,0,IF($H53-$G$14&lt;-3,0,OFFSET(Extras!$E$4,0,'Scenario 8'!$H53-'Scenario 8'!$G$14))))</f>
        <v>0</v>
      </c>
      <c r="BK86" s="171">
        <f ca="1">IF($G$15="",0,IF($H53&gt;$G$15,0,IF($H53-$G$15&lt;-3,0,OFFSET(Extras!$E$4,0,'Scenario 8'!$H53-'Scenario 8'!$G$15))))</f>
        <v>0</v>
      </c>
      <c r="BL86" s="171">
        <f ca="1">IF($G$16="",0,IF($H53&gt;$G$16,0,IF($H53-$G$16&lt;-3,0,OFFSET(Extras!$E$4,0,'Scenario 8'!$H53-'Scenario 8'!$G$16))))</f>
        <v>0</v>
      </c>
      <c r="BM86" s="171">
        <f ca="1">IF($G$17="",0,IF($H53&gt;$G$17,0,IF($H53-$G$17&lt;-3,0,OFFSET(Extras!$E$4,0,'Scenario 8'!$H53-'Scenario 8'!$G$17))))</f>
        <v>0</v>
      </c>
      <c r="BN86" s="171">
        <f ca="1">IF($G$18="",0,IF($H53&gt;$G$18,0,IF($H53-$G$18&lt;-3,0,OFFSET(Extras!$E$4,0,'Scenario 8'!$H53-'Scenario 8'!$G$18))))</f>
        <v>0</v>
      </c>
      <c r="BO86" s="171">
        <f ca="1">IF($G$19="",0,IF($H53&gt;$G$19,0,IF($H53-$G$19&lt;-3,0,OFFSET(Extras!$E$4,0,'Scenario 8'!$H53-'Scenario 8'!$G$19))))</f>
        <v>0</v>
      </c>
    </row>
    <row r="87" spans="1:67">
      <c r="A87" s="162"/>
      <c r="B87" s="162"/>
      <c r="C87" s="162"/>
      <c r="D87" s="162"/>
      <c r="E87" s="162"/>
      <c r="F87" s="162"/>
      <c r="G87" s="162"/>
      <c r="H87" s="175">
        <v>2028</v>
      </c>
      <c r="I87" s="171">
        <f ca="1">IF($H$14="","",HLOOKUP($H$14,'Capx - H2O'!$E$352:$AU$382,$H87-2015,FALSE)+BB87+BJ87)</f>
        <v>0</v>
      </c>
      <c r="J87" s="171" t="str">
        <f>IF($H$15="","",HLOOKUP($H$15,'Capx - H2O'!$E$352:$AU$382,$H87-2015,FALSE)+BC87+BK87)</f>
        <v/>
      </c>
      <c r="K87" s="171" t="str">
        <f>IF($H$16="","",HLOOKUP($H$16,'Capx - H2O'!$E$352:$AU$382,$H87-2015,FALSE)+BD87+BL87)</f>
        <v/>
      </c>
      <c r="L87" s="171" t="str">
        <f>IF($H$17="","",HLOOKUP($H$17,'Capx - H2O'!$E$352:$AU$382,$H87-2015,FALSE)+BE87+BM87)</f>
        <v/>
      </c>
      <c r="M87" s="171" t="str">
        <f>IF($H$18="","",HLOOKUP($H$18,'Capx - H2O'!$E$352:$AU$382,$H87-2015,FALSE)+BF87+BN87)</f>
        <v/>
      </c>
      <c r="N87" s="171" t="str">
        <f>IF($H$19="","",HLOOKUP($H$19,'Capx - H2O'!$E$352:$AU$382,$H87-2015,FALSE)+BG87+BO87)</f>
        <v/>
      </c>
      <c r="O87" s="162"/>
      <c r="P87" s="162"/>
      <c r="Q87" s="162"/>
      <c r="R87" s="162"/>
      <c r="BA87" s="145">
        <v>2028</v>
      </c>
      <c r="BB87" s="171">
        <f ca="1">IF($E$14="",0,IF($H54&gt;$E$14,0,IF($H54-$E$14&lt;-3,0,OFFSET(Extras!$E$3,0,'Scenario 8'!$H54-'Scenario 8'!$E$14))))</f>
        <v>0</v>
      </c>
      <c r="BC87" s="171">
        <f ca="1">IF($E$15="",0,IF($H54&gt;$E$15,0,IF($H54-$E$15&lt;-3,0,OFFSET(Extras!$E$3,0,'Scenario 8'!$H54-'Scenario 8'!$E$15))))</f>
        <v>0</v>
      </c>
      <c r="BD87" s="171">
        <f ca="1">IF($E$16="",0,IF($H54&gt;$E$16,0,IF($H54-$E$16&lt;-3,0,OFFSET(Extras!$E$3,0,'Scenario 8'!$H54-'Scenario 8'!$E$16))))</f>
        <v>0</v>
      </c>
      <c r="BE87" s="171">
        <f ca="1">IF($E$17="",0,IF($H54&gt;$E$17,0,IF($H54-$E$17&lt;-3,0,OFFSET(Extras!$E$3,0,'Scenario 8'!$H54-'Scenario 8'!$E$17))))</f>
        <v>0</v>
      </c>
      <c r="BF87" s="171">
        <f ca="1">IF($E$18="",0,IF($H54&gt;$E$18,0,IF($H54-$E$18&lt;-3,0,OFFSET(Extras!$E$3,0,'Scenario 8'!$H54-'Scenario 8'!$E$18))))</f>
        <v>0</v>
      </c>
      <c r="BG87" s="171">
        <f ca="1">IF($E$19="",0,IF($H54&gt;$E$19,0,IF($H54-$E$19&lt;-3,0,OFFSET(Extras!$E$3,0,'Scenario 8'!$H54-'Scenario 8'!$E$19))))</f>
        <v>0</v>
      </c>
      <c r="BI87" s="145">
        <v>2028</v>
      </c>
      <c r="BJ87" s="171">
        <f ca="1">IF($G$14="",0,IF($H54&gt;$G$14,0,IF($H54-$G$14&lt;-3,0,OFFSET(Extras!$E$4,0,'Scenario 8'!$H54-'Scenario 8'!$G$14))))</f>
        <v>0</v>
      </c>
      <c r="BK87" s="171">
        <f ca="1">IF($G$15="",0,IF($H54&gt;$G$15,0,IF($H54-$G$15&lt;-3,0,OFFSET(Extras!$E$4,0,'Scenario 8'!$H54-'Scenario 8'!$G$15))))</f>
        <v>0</v>
      </c>
      <c r="BL87" s="171">
        <f ca="1">IF($G$16="",0,IF($H54&gt;$G$16,0,IF($H54-$G$16&lt;-3,0,OFFSET(Extras!$E$4,0,'Scenario 8'!$H54-'Scenario 8'!$G$16))))</f>
        <v>0</v>
      </c>
      <c r="BM87" s="171">
        <f ca="1">IF($G$17="",0,IF($H54&gt;$G$17,0,IF($H54-$G$17&lt;-3,0,OFFSET(Extras!$E$4,0,'Scenario 8'!$H54-'Scenario 8'!$G$17))))</f>
        <v>0</v>
      </c>
      <c r="BN87" s="171">
        <f ca="1">IF($G$18="",0,IF($H54&gt;$G$18,0,IF($H54-$G$18&lt;-3,0,OFFSET(Extras!$E$4,0,'Scenario 8'!$H54-'Scenario 8'!$G$18))))</f>
        <v>0</v>
      </c>
      <c r="BO87" s="171">
        <f ca="1">IF($G$19="",0,IF($H54&gt;$G$19,0,IF($H54-$G$19&lt;-3,0,OFFSET(Extras!$E$4,0,'Scenario 8'!$H54-'Scenario 8'!$G$19))))</f>
        <v>0</v>
      </c>
    </row>
    <row r="88" spans="1:67">
      <c r="A88" s="162"/>
      <c r="B88" s="162"/>
      <c r="C88" s="162"/>
      <c r="D88" s="162"/>
      <c r="E88" s="162"/>
      <c r="F88" s="162"/>
      <c r="G88" s="162"/>
      <c r="H88" s="175">
        <v>2029</v>
      </c>
      <c r="I88" s="171">
        <f ca="1">IF($H$14="","",HLOOKUP($H$14,'Capx - H2O'!$E$352:$AU$382,$H88-2015,FALSE)+BB88+BJ88)</f>
        <v>0</v>
      </c>
      <c r="J88" s="171" t="str">
        <f>IF($H$15="","",HLOOKUP($H$15,'Capx - H2O'!$E$352:$AU$382,$H88-2015,FALSE)+BC88+BK88)</f>
        <v/>
      </c>
      <c r="K88" s="171" t="str">
        <f>IF($H$16="","",HLOOKUP($H$16,'Capx - H2O'!$E$352:$AU$382,$H88-2015,FALSE)+BD88+BL88)</f>
        <v/>
      </c>
      <c r="L88" s="171" t="str">
        <f>IF($H$17="","",HLOOKUP($H$17,'Capx - H2O'!$E$352:$AU$382,$H88-2015,FALSE)+BE88+BM88)</f>
        <v/>
      </c>
      <c r="M88" s="171" t="str">
        <f>IF($H$18="","",HLOOKUP($H$18,'Capx - H2O'!$E$352:$AU$382,$H88-2015,FALSE)+BF88+BN88)</f>
        <v/>
      </c>
      <c r="N88" s="171" t="str">
        <f>IF($H$19="","",HLOOKUP($H$19,'Capx - H2O'!$E$352:$AU$382,$H88-2015,FALSE)+BG88+BO88)</f>
        <v/>
      </c>
      <c r="O88" s="162"/>
      <c r="P88" s="162"/>
      <c r="Q88" s="162"/>
      <c r="R88" s="162"/>
      <c r="BA88" s="145">
        <v>2029</v>
      </c>
      <c r="BB88" s="171">
        <f ca="1">IF($E$14="",0,IF($H55&gt;$E$14,0,IF($H55-$E$14&lt;-3,0,OFFSET(Extras!$E$3,0,'Scenario 8'!$H55-'Scenario 8'!$E$14))))</f>
        <v>0</v>
      </c>
      <c r="BC88" s="171">
        <f ca="1">IF($E$15="",0,IF($H55&gt;$E$15,0,IF($H55-$E$15&lt;-3,0,OFFSET(Extras!$E$3,0,'Scenario 8'!$H55-'Scenario 8'!$E$15))))</f>
        <v>0</v>
      </c>
      <c r="BD88" s="171">
        <f ca="1">IF($E$16="",0,IF($H55&gt;$E$16,0,IF($H55-$E$16&lt;-3,0,OFFSET(Extras!$E$3,0,'Scenario 8'!$H55-'Scenario 8'!$E$16))))</f>
        <v>0</v>
      </c>
      <c r="BE88" s="171">
        <f ca="1">IF($E$17="",0,IF($H55&gt;$E$17,0,IF($H55-$E$17&lt;-3,0,OFFSET(Extras!$E$3,0,'Scenario 8'!$H55-'Scenario 8'!$E$17))))</f>
        <v>0</v>
      </c>
      <c r="BF88" s="171">
        <f ca="1">IF($E$18="",0,IF($H55&gt;$E$18,0,IF($H55-$E$18&lt;-3,0,OFFSET(Extras!$E$3,0,'Scenario 8'!$H55-'Scenario 8'!$E$18))))</f>
        <v>0</v>
      </c>
      <c r="BG88" s="171">
        <f ca="1">IF($E$19="",0,IF($H55&gt;$E$19,0,IF($H55-$E$19&lt;-3,0,OFFSET(Extras!$E$3,0,'Scenario 8'!$H55-'Scenario 8'!$E$19))))</f>
        <v>0</v>
      </c>
      <c r="BI88" s="145">
        <v>2029</v>
      </c>
      <c r="BJ88" s="171">
        <f ca="1">IF($G$14="",0,IF($H55&gt;$G$14,0,IF($H55-$G$14&lt;-3,0,OFFSET(Extras!$E$4,0,'Scenario 8'!$H55-'Scenario 8'!$G$14))))</f>
        <v>0</v>
      </c>
      <c r="BK88" s="171">
        <f ca="1">IF($G$15="",0,IF($H55&gt;$G$15,0,IF($H55-$G$15&lt;-3,0,OFFSET(Extras!$E$4,0,'Scenario 8'!$H55-'Scenario 8'!$G$15))))</f>
        <v>0</v>
      </c>
      <c r="BL88" s="171">
        <f ca="1">IF($G$16="",0,IF($H55&gt;$G$16,0,IF($H55-$G$16&lt;-3,0,OFFSET(Extras!$E$4,0,'Scenario 8'!$H55-'Scenario 8'!$G$16))))</f>
        <v>0</v>
      </c>
      <c r="BM88" s="171">
        <f ca="1">IF($G$17="",0,IF($H55&gt;$G$17,0,IF($H55-$G$17&lt;-3,0,OFFSET(Extras!$E$4,0,'Scenario 8'!$H55-'Scenario 8'!$G$17))))</f>
        <v>0</v>
      </c>
      <c r="BN88" s="171">
        <f ca="1">IF($G$18="",0,IF($H55&gt;$G$18,0,IF($H55-$G$18&lt;-3,0,OFFSET(Extras!$E$4,0,'Scenario 8'!$H55-'Scenario 8'!$G$18))))</f>
        <v>0</v>
      </c>
      <c r="BO88" s="171">
        <f ca="1">IF($G$19="",0,IF($H55&gt;$G$19,0,IF($H55-$G$19&lt;-3,0,OFFSET(Extras!$E$4,0,'Scenario 8'!$H55-'Scenario 8'!$G$19))))</f>
        <v>0</v>
      </c>
    </row>
    <row r="89" spans="1:67">
      <c r="A89" s="162"/>
      <c r="B89" s="162"/>
      <c r="C89" s="162"/>
      <c r="D89" s="162"/>
      <c r="E89" s="162"/>
      <c r="F89" s="162"/>
      <c r="G89" s="162"/>
      <c r="H89" s="175">
        <v>2030</v>
      </c>
      <c r="I89" s="171">
        <f ca="1">IF($H$14="","",HLOOKUP($H$14,'Capx - H2O'!$E$352:$AU$382,$H89-2015,FALSE)+BB89+BJ89)</f>
        <v>0</v>
      </c>
      <c r="J89" s="171" t="str">
        <f>IF($H$15="","",HLOOKUP($H$15,'Capx - H2O'!$E$352:$AU$382,$H89-2015,FALSE)+BC89+BK89)</f>
        <v/>
      </c>
      <c r="K89" s="171" t="str">
        <f>IF($H$16="","",HLOOKUP($H$16,'Capx - H2O'!$E$352:$AU$382,$H89-2015,FALSE)+BD89+BL89)</f>
        <v/>
      </c>
      <c r="L89" s="171" t="str">
        <f>IF($H$17="","",HLOOKUP($H$17,'Capx - H2O'!$E$352:$AU$382,$H89-2015,FALSE)+BE89+BM89)</f>
        <v/>
      </c>
      <c r="M89" s="171" t="str">
        <f>IF($H$18="","",HLOOKUP($H$18,'Capx - H2O'!$E$352:$AU$382,$H89-2015,FALSE)+BF89+BN89)</f>
        <v/>
      </c>
      <c r="N89" s="171" t="str">
        <f>IF($H$19="","",HLOOKUP($H$19,'Capx - H2O'!$E$352:$AU$382,$H89-2015,FALSE)+BG89+BO89)</f>
        <v/>
      </c>
      <c r="O89" s="162"/>
      <c r="P89" s="162"/>
      <c r="Q89" s="162"/>
      <c r="R89" s="162"/>
      <c r="BA89" s="145">
        <v>2030</v>
      </c>
      <c r="BB89" s="171">
        <f ca="1">IF($E$14="",0,IF($H56&gt;$E$14,0,IF($H56-$E$14&lt;-3,0,OFFSET(Extras!$E$3,0,'Scenario 8'!$H56-'Scenario 8'!$E$14))))</f>
        <v>0</v>
      </c>
      <c r="BC89" s="171">
        <f ca="1">IF($E$15="",0,IF($H56&gt;$E$15,0,IF($H56-$E$15&lt;-3,0,OFFSET(Extras!$E$3,0,'Scenario 8'!$H56-'Scenario 8'!$E$15))))</f>
        <v>0</v>
      </c>
      <c r="BD89" s="171">
        <f ca="1">IF($E$16="",0,IF($H56&gt;$E$16,0,IF($H56-$E$16&lt;-3,0,OFFSET(Extras!$E$3,0,'Scenario 8'!$H56-'Scenario 8'!$E$16))))</f>
        <v>0</v>
      </c>
      <c r="BE89" s="171">
        <f ca="1">IF($E$17="",0,IF($H56&gt;$E$17,0,IF($H56-$E$17&lt;-3,0,OFFSET(Extras!$E$3,0,'Scenario 8'!$H56-'Scenario 8'!$E$17))))</f>
        <v>0</v>
      </c>
      <c r="BF89" s="171">
        <f ca="1">IF($E$18="",0,IF($H56&gt;$E$18,0,IF($H56-$E$18&lt;-3,0,OFFSET(Extras!$E$3,0,'Scenario 8'!$H56-'Scenario 8'!$E$18))))</f>
        <v>0</v>
      </c>
      <c r="BG89" s="171">
        <f ca="1">IF($E$19="",0,IF($H56&gt;$E$19,0,IF($H56-$E$19&lt;-3,0,OFFSET(Extras!$E$3,0,'Scenario 8'!$H56-'Scenario 8'!$E$19))))</f>
        <v>0</v>
      </c>
      <c r="BI89" s="145">
        <v>2030</v>
      </c>
      <c r="BJ89" s="171">
        <f ca="1">IF($G$14="",0,IF($H56&gt;$G$14,0,IF($H56-$G$14&lt;-3,0,OFFSET(Extras!$E$4,0,'Scenario 8'!$H56-'Scenario 8'!$G$14))))</f>
        <v>0</v>
      </c>
      <c r="BK89" s="171">
        <f ca="1">IF($G$15="",0,IF($H56&gt;$G$15,0,IF($H56-$G$15&lt;-3,0,OFFSET(Extras!$E$4,0,'Scenario 8'!$H56-'Scenario 8'!$G$15))))</f>
        <v>0</v>
      </c>
      <c r="BL89" s="171">
        <f ca="1">IF($G$16="",0,IF($H56&gt;$G$16,0,IF($H56-$G$16&lt;-3,0,OFFSET(Extras!$E$4,0,'Scenario 8'!$H56-'Scenario 8'!$G$16))))</f>
        <v>0</v>
      </c>
      <c r="BM89" s="171">
        <f ca="1">IF($G$17="",0,IF($H56&gt;$G$17,0,IF($H56-$G$17&lt;-3,0,OFFSET(Extras!$E$4,0,'Scenario 8'!$H56-'Scenario 8'!$G$17))))</f>
        <v>0</v>
      </c>
      <c r="BN89" s="171">
        <f ca="1">IF($G$18="",0,IF($H56&gt;$G$18,0,IF($H56-$G$18&lt;-3,0,OFFSET(Extras!$E$4,0,'Scenario 8'!$H56-'Scenario 8'!$G$18))))</f>
        <v>0</v>
      </c>
      <c r="BO89" s="171">
        <f ca="1">IF($G$19="",0,IF($H56&gt;$G$19,0,IF($H56-$G$19&lt;-3,0,OFFSET(Extras!$E$4,0,'Scenario 8'!$H56-'Scenario 8'!$G$19))))</f>
        <v>0</v>
      </c>
    </row>
    <row r="90" spans="1:67">
      <c r="A90" s="162"/>
      <c r="B90" s="162"/>
      <c r="C90" s="162"/>
      <c r="D90" s="162"/>
      <c r="E90" s="162"/>
      <c r="F90" s="162"/>
      <c r="G90" s="162"/>
      <c r="H90" s="175">
        <v>2031</v>
      </c>
      <c r="I90" s="171">
        <f ca="1">IF($H$14="","",HLOOKUP($H$14,'Capx - H2O'!$E$352:$AU$382,$H90-2015,FALSE)+BB90+BJ90)</f>
        <v>0</v>
      </c>
      <c r="J90" s="171" t="str">
        <f>IF($H$15="","",HLOOKUP($H$15,'Capx - H2O'!$E$352:$AU$382,$H90-2015,FALSE)+BC90+BK90)</f>
        <v/>
      </c>
      <c r="K90" s="171" t="str">
        <f>IF($H$16="","",HLOOKUP($H$16,'Capx - H2O'!$E$352:$AU$382,$H90-2015,FALSE)+BD90+BL90)</f>
        <v/>
      </c>
      <c r="L90" s="171" t="str">
        <f>IF($H$17="","",HLOOKUP($H$17,'Capx - H2O'!$E$352:$AU$382,$H90-2015,FALSE)+BE90+BM90)</f>
        <v/>
      </c>
      <c r="M90" s="171" t="str">
        <f>IF($H$18="","",HLOOKUP($H$18,'Capx - H2O'!$E$352:$AU$382,$H90-2015,FALSE)+BF90+BN90)</f>
        <v/>
      </c>
      <c r="N90" s="171" t="str">
        <f>IF($H$19="","",HLOOKUP($H$19,'Capx - H2O'!$E$352:$AU$382,$H90-2015,FALSE)+BG90+BO90)</f>
        <v/>
      </c>
      <c r="O90" s="162"/>
      <c r="P90" s="162"/>
      <c r="Q90" s="162"/>
      <c r="R90" s="162"/>
      <c r="BA90" s="145">
        <v>2031</v>
      </c>
      <c r="BB90" s="171">
        <f ca="1">IF($E$14="",0,IF($H57&gt;$E$14,0,IF($H57-$E$14&lt;-3,0,OFFSET(Extras!$E$3,0,'Scenario 8'!$H57-'Scenario 8'!$E$14))))</f>
        <v>0</v>
      </c>
      <c r="BC90" s="171">
        <f ca="1">IF($E$15="",0,IF($H57&gt;$E$15,0,IF($H57-$E$15&lt;-3,0,OFFSET(Extras!$E$3,0,'Scenario 8'!$H57-'Scenario 8'!$E$15))))</f>
        <v>0</v>
      </c>
      <c r="BD90" s="171">
        <f ca="1">IF($E$16="",0,IF($H57&gt;$E$16,0,IF($H57-$E$16&lt;-3,0,OFFSET(Extras!$E$3,0,'Scenario 8'!$H57-'Scenario 8'!$E$16))))</f>
        <v>0</v>
      </c>
      <c r="BE90" s="171">
        <f ca="1">IF($E$17="",0,IF($H57&gt;$E$17,0,IF($H57-$E$17&lt;-3,0,OFFSET(Extras!$E$3,0,'Scenario 8'!$H57-'Scenario 8'!$E$17))))</f>
        <v>0</v>
      </c>
      <c r="BF90" s="171">
        <f ca="1">IF($E$18="",0,IF($H57&gt;$E$18,0,IF($H57-$E$18&lt;-3,0,OFFSET(Extras!$E$3,0,'Scenario 8'!$H57-'Scenario 8'!$E$18))))</f>
        <v>0</v>
      </c>
      <c r="BG90" s="171">
        <f ca="1">IF($E$19="",0,IF($H57&gt;$E$19,0,IF($H57-$E$19&lt;-3,0,OFFSET(Extras!$E$3,0,'Scenario 8'!$H57-'Scenario 8'!$E$19))))</f>
        <v>0</v>
      </c>
      <c r="BI90" s="145">
        <v>2031</v>
      </c>
      <c r="BJ90" s="171">
        <f ca="1">IF($G$14="",0,IF($H57&gt;$G$14,0,IF($H57-$G$14&lt;-3,0,OFFSET(Extras!$E$4,0,'Scenario 8'!$H57-'Scenario 8'!$G$14))))</f>
        <v>0</v>
      </c>
      <c r="BK90" s="171">
        <f ca="1">IF($G$15="",0,IF($H57&gt;$G$15,0,IF($H57-$G$15&lt;-3,0,OFFSET(Extras!$E$4,0,'Scenario 8'!$H57-'Scenario 8'!$G$15))))</f>
        <v>0</v>
      </c>
      <c r="BL90" s="171">
        <f ca="1">IF($G$16="",0,IF($H57&gt;$G$16,0,IF($H57-$G$16&lt;-3,0,OFFSET(Extras!$E$4,0,'Scenario 8'!$H57-'Scenario 8'!$G$16))))</f>
        <v>0</v>
      </c>
      <c r="BM90" s="171">
        <f ca="1">IF($G$17="",0,IF($H57&gt;$G$17,0,IF($H57-$G$17&lt;-3,0,OFFSET(Extras!$E$4,0,'Scenario 8'!$H57-'Scenario 8'!$G$17))))</f>
        <v>0</v>
      </c>
      <c r="BN90" s="171">
        <f ca="1">IF($G$18="",0,IF($H57&gt;$G$18,0,IF($H57-$G$18&lt;-3,0,OFFSET(Extras!$E$4,0,'Scenario 8'!$H57-'Scenario 8'!$G$18))))</f>
        <v>0</v>
      </c>
      <c r="BO90" s="171">
        <f ca="1">IF($G$19="",0,IF($H57&gt;$G$19,0,IF($H57-$G$19&lt;-3,0,OFFSET(Extras!$E$4,0,'Scenario 8'!$H57-'Scenario 8'!$G$19))))</f>
        <v>0</v>
      </c>
    </row>
    <row r="91" spans="1:67">
      <c r="A91" s="162"/>
      <c r="B91" s="162"/>
      <c r="C91" s="162"/>
      <c r="D91" s="162"/>
      <c r="E91" s="162"/>
      <c r="F91" s="162"/>
      <c r="G91" s="162"/>
      <c r="H91" s="175">
        <v>2032</v>
      </c>
      <c r="I91" s="171">
        <f ca="1">IF($H$14="","",HLOOKUP($H$14,'Capx - H2O'!$E$352:$AU$382,$H91-2015,FALSE)+BB91+BJ91)</f>
        <v>0</v>
      </c>
      <c r="J91" s="171" t="str">
        <f>IF($H$15="","",HLOOKUP($H$15,'Capx - H2O'!$E$352:$AU$382,$H91-2015,FALSE)+BC91+BK91)</f>
        <v/>
      </c>
      <c r="K91" s="171" t="str">
        <f>IF($H$16="","",HLOOKUP($H$16,'Capx - H2O'!$E$352:$AU$382,$H91-2015,FALSE)+BD91+BL91)</f>
        <v/>
      </c>
      <c r="L91" s="171" t="str">
        <f>IF($H$17="","",HLOOKUP($H$17,'Capx - H2O'!$E$352:$AU$382,$H91-2015,FALSE)+BE91+BM91)</f>
        <v/>
      </c>
      <c r="M91" s="171" t="str">
        <f>IF($H$18="","",HLOOKUP($H$18,'Capx - H2O'!$E$352:$AU$382,$H91-2015,FALSE)+BF91+BN91)</f>
        <v/>
      </c>
      <c r="N91" s="171" t="str">
        <f>IF($H$19="","",HLOOKUP($H$19,'Capx - H2O'!$E$352:$AU$382,$H91-2015,FALSE)+BG91+BO91)</f>
        <v/>
      </c>
      <c r="O91" s="162"/>
      <c r="P91" s="162"/>
      <c r="Q91" s="162"/>
      <c r="R91" s="162"/>
      <c r="BA91" s="145">
        <v>2032</v>
      </c>
      <c r="BB91" s="171">
        <f ca="1">IF($E$14="",0,IF($H58&gt;$E$14,0,IF($H58-$E$14&lt;-3,0,OFFSET(Extras!$E$3,0,'Scenario 8'!$H58-'Scenario 8'!$E$14))))</f>
        <v>0</v>
      </c>
      <c r="BC91" s="171">
        <f ca="1">IF($E$15="",0,IF($H58&gt;$E$15,0,IF($H58-$E$15&lt;-3,0,OFFSET(Extras!$E$3,0,'Scenario 8'!$H58-'Scenario 8'!$E$15))))</f>
        <v>0</v>
      </c>
      <c r="BD91" s="171">
        <f ca="1">IF($E$16="",0,IF($H58&gt;$E$16,0,IF($H58-$E$16&lt;-3,0,OFFSET(Extras!$E$3,0,'Scenario 8'!$H58-'Scenario 8'!$E$16))))</f>
        <v>0</v>
      </c>
      <c r="BE91" s="171">
        <f ca="1">IF($E$17="",0,IF($H58&gt;$E$17,0,IF($H58-$E$17&lt;-3,0,OFFSET(Extras!$E$3,0,'Scenario 8'!$H58-'Scenario 8'!$E$17))))</f>
        <v>0</v>
      </c>
      <c r="BF91" s="171">
        <f ca="1">IF($E$18="",0,IF($H58&gt;$E$18,0,IF($H58-$E$18&lt;-3,0,OFFSET(Extras!$E$3,0,'Scenario 8'!$H58-'Scenario 8'!$E$18))))</f>
        <v>0</v>
      </c>
      <c r="BG91" s="171">
        <f ca="1">IF($E$19="",0,IF($H58&gt;$E$19,0,IF($H58-$E$19&lt;-3,0,OFFSET(Extras!$E$3,0,'Scenario 8'!$H58-'Scenario 8'!$E$19))))</f>
        <v>0</v>
      </c>
      <c r="BI91" s="145">
        <v>2032</v>
      </c>
      <c r="BJ91" s="171">
        <f ca="1">IF($G$14="",0,IF($H58&gt;$G$14,0,IF($H58-$G$14&lt;-3,0,OFFSET(Extras!$E$4,0,'Scenario 8'!$H58-'Scenario 8'!$G$14))))</f>
        <v>0</v>
      </c>
      <c r="BK91" s="171">
        <f ca="1">IF($G$15="",0,IF($H58&gt;$G$15,0,IF($H58-$G$15&lt;-3,0,OFFSET(Extras!$E$4,0,'Scenario 8'!$H58-'Scenario 8'!$G$15))))</f>
        <v>0</v>
      </c>
      <c r="BL91" s="171">
        <f ca="1">IF($G$16="",0,IF($H58&gt;$G$16,0,IF($H58-$G$16&lt;-3,0,OFFSET(Extras!$E$4,0,'Scenario 8'!$H58-'Scenario 8'!$G$16))))</f>
        <v>0</v>
      </c>
      <c r="BM91" s="171">
        <f ca="1">IF($G$17="",0,IF($H58&gt;$G$17,0,IF($H58-$G$17&lt;-3,0,OFFSET(Extras!$E$4,0,'Scenario 8'!$H58-'Scenario 8'!$G$17))))</f>
        <v>0</v>
      </c>
      <c r="BN91" s="171">
        <f ca="1">IF($G$18="",0,IF($H58&gt;$G$18,0,IF($H58-$G$18&lt;-3,0,OFFSET(Extras!$E$4,0,'Scenario 8'!$H58-'Scenario 8'!$G$18))))</f>
        <v>0</v>
      </c>
      <c r="BO91" s="171">
        <f ca="1">IF($G$19="",0,IF($H58&gt;$G$19,0,IF($H58-$G$19&lt;-3,0,OFFSET(Extras!$E$4,0,'Scenario 8'!$H58-'Scenario 8'!$G$19))))</f>
        <v>0</v>
      </c>
    </row>
    <row r="92" spans="1:67">
      <c r="A92" s="162"/>
      <c r="B92" s="162"/>
      <c r="C92" s="162"/>
      <c r="D92" s="162"/>
      <c r="E92" s="162"/>
      <c r="F92" s="162"/>
      <c r="G92" s="162"/>
      <c r="H92" s="175">
        <v>2033</v>
      </c>
      <c r="I92" s="171">
        <f ca="1">IF($H$14="","",HLOOKUP($H$14,'Capx - H2O'!$E$352:$AU$382,$H92-2015,FALSE)+BB92+BJ92)</f>
        <v>0</v>
      </c>
      <c r="J92" s="171" t="str">
        <f>IF($H$15="","",HLOOKUP($H$15,'Capx - H2O'!$E$352:$AU$382,$H92-2015,FALSE)+BC92+BK92)</f>
        <v/>
      </c>
      <c r="K92" s="171" t="str">
        <f>IF($H$16="","",HLOOKUP($H$16,'Capx - H2O'!$E$352:$AU$382,$H92-2015,FALSE)+BD92+BL92)</f>
        <v/>
      </c>
      <c r="L92" s="171" t="str">
        <f>IF($H$17="","",HLOOKUP($H$17,'Capx - H2O'!$E$352:$AU$382,$H92-2015,FALSE)+BE92+BM92)</f>
        <v/>
      </c>
      <c r="M92" s="171" t="str">
        <f>IF($H$18="","",HLOOKUP($H$18,'Capx - H2O'!$E$352:$AU$382,$H92-2015,FALSE)+BF92+BN92)</f>
        <v/>
      </c>
      <c r="N92" s="171" t="str">
        <f>IF($H$19="","",HLOOKUP($H$19,'Capx - H2O'!$E$352:$AU$382,$H92-2015,FALSE)+BG92+BO92)</f>
        <v/>
      </c>
      <c r="O92" s="162"/>
      <c r="P92" s="162"/>
      <c r="Q92" s="162"/>
      <c r="R92" s="162"/>
      <c r="BA92" s="145">
        <v>2033</v>
      </c>
      <c r="BB92" s="171">
        <f ca="1">IF($E$14="",0,IF($H59&gt;$E$14,0,IF($H59-$E$14&lt;-3,0,OFFSET(Extras!$E$3,0,'Scenario 8'!$H59-'Scenario 8'!$E$14))))</f>
        <v>0</v>
      </c>
      <c r="BC92" s="171">
        <f ca="1">IF($E$15="",0,IF($H59&gt;$E$15,0,IF($H59-$E$15&lt;-3,0,OFFSET(Extras!$E$3,0,'Scenario 8'!$H59-'Scenario 8'!$E$15))))</f>
        <v>0</v>
      </c>
      <c r="BD92" s="171">
        <f ca="1">IF($E$16="",0,IF($H59&gt;$E$16,0,IF($H59-$E$16&lt;-3,0,OFFSET(Extras!$E$3,0,'Scenario 8'!$H59-'Scenario 8'!$E$16))))</f>
        <v>0</v>
      </c>
      <c r="BE92" s="171">
        <f ca="1">IF($E$17="",0,IF($H59&gt;$E$17,0,IF($H59-$E$17&lt;-3,0,OFFSET(Extras!$E$3,0,'Scenario 8'!$H59-'Scenario 8'!$E$17))))</f>
        <v>0</v>
      </c>
      <c r="BF92" s="171">
        <f ca="1">IF($E$18="",0,IF($H59&gt;$E$18,0,IF($H59-$E$18&lt;-3,0,OFFSET(Extras!$E$3,0,'Scenario 8'!$H59-'Scenario 8'!$E$18))))</f>
        <v>0</v>
      </c>
      <c r="BG92" s="171">
        <f ca="1">IF($E$19="",0,IF($H59&gt;$E$19,0,IF($H59-$E$19&lt;-3,0,OFFSET(Extras!$E$3,0,'Scenario 8'!$H59-'Scenario 8'!$E$19))))</f>
        <v>0</v>
      </c>
      <c r="BI92" s="145">
        <v>2033</v>
      </c>
      <c r="BJ92" s="171">
        <f ca="1">IF($G$14="",0,IF($H59&gt;$G$14,0,IF($H59-$G$14&lt;-3,0,OFFSET(Extras!$E$4,0,'Scenario 8'!$H59-'Scenario 8'!$G$14))))</f>
        <v>0</v>
      </c>
      <c r="BK92" s="171">
        <f ca="1">IF($G$15="",0,IF($H59&gt;$G$15,0,IF($H59-$G$15&lt;-3,0,OFFSET(Extras!$E$4,0,'Scenario 8'!$H59-'Scenario 8'!$G$15))))</f>
        <v>0</v>
      </c>
      <c r="BL92" s="171">
        <f ca="1">IF($G$16="",0,IF($H59&gt;$G$16,0,IF($H59-$G$16&lt;-3,0,OFFSET(Extras!$E$4,0,'Scenario 8'!$H59-'Scenario 8'!$G$16))))</f>
        <v>0</v>
      </c>
      <c r="BM92" s="171">
        <f ca="1">IF($G$17="",0,IF($H59&gt;$G$17,0,IF($H59-$G$17&lt;-3,0,OFFSET(Extras!$E$4,0,'Scenario 8'!$H59-'Scenario 8'!$G$17))))</f>
        <v>0</v>
      </c>
      <c r="BN92" s="171">
        <f ca="1">IF($G$18="",0,IF($H59&gt;$G$18,0,IF($H59-$G$18&lt;-3,0,OFFSET(Extras!$E$4,0,'Scenario 8'!$H59-'Scenario 8'!$G$18))))</f>
        <v>0</v>
      </c>
      <c r="BO92" s="171">
        <f ca="1">IF($G$19="",0,IF($H59&gt;$G$19,0,IF($H59-$G$19&lt;-3,0,OFFSET(Extras!$E$4,0,'Scenario 8'!$H59-'Scenario 8'!$G$19))))</f>
        <v>0</v>
      </c>
    </row>
    <row r="93" spans="1:67">
      <c r="A93" s="162"/>
      <c r="B93" s="162"/>
      <c r="C93" s="162"/>
      <c r="D93" s="162"/>
      <c r="E93" s="162"/>
      <c r="F93" s="162"/>
      <c r="G93" s="162"/>
      <c r="H93" s="175">
        <v>2034</v>
      </c>
      <c r="I93" s="171">
        <f ca="1">IF($H$14="","",HLOOKUP($H$14,'Capx - H2O'!$E$352:$AU$382,$H93-2015,FALSE)+BB93+BJ93)</f>
        <v>0</v>
      </c>
      <c r="J93" s="171" t="str">
        <f>IF($H$15="","",HLOOKUP($H$15,'Capx - H2O'!$E$352:$AU$382,$H93-2015,FALSE)+BC93+BK93)</f>
        <v/>
      </c>
      <c r="K93" s="171" t="str">
        <f>IF($H$16="","",HLOOKUP($H$16,'Capx - H2O'!$E$352:$AU$382,$H93-2015,FALSE)+BD93+BL93)</f>
        <v/>
      </c>
      <c r="L93" s="171" t="str">
        <f>IF($H$17="","",HLOOKUP($H$17,'Capx - H2O'!$E$352:$AU$382,$H93-2015,FALSE)+BE93+BM93)</f>
        <v/>
      </c>
      <c r="M93" s="171" t="str">
        <f>IF($H$18="","",HLOOKUP($H$18,'Capx - H2O'!$E$352:$AU$382,$H93-2015,FALSE)+BF93+BN93)</f>
        <v/>
      </c>
      <c r="N93" s="171" t="str">
        <f>IF($H$19="","",HLOOKUP($H$19,'Capx - H2O'!$E$352:$AU$382,$H93-2015,FALSE)+BG93+BO93)</f>
        <v/>
      </c>
      <c r="O93" s="162"/>
      <c r="P93" s="162"/>
      <c r="Q93" s="162"/>
      <c r="R93" s="162"/>
      <c r="BA93" s="145">
        <v>2034</v>
      </c>
      <c r="BB93" s="171">
        <f ca="1">IF($E$14="",0,IF($H60&gt;$E$14,0,IF($H60-$E$14&lt;-3,0,OFFSET(Extras!$E$3,0,'Scenario 8'!$H60-'Scenario 8'!$E$14))))</f>
        <v>0</v>
      </c>
      <c r="BC93" s="171">
        <f ca="1">IF($E$15="",0,IF($H60&gt;$E$15,0,IF($H60-$E$15&lt;-3,0,OFFSET(Extras!$E$3,0,'Scenario 8'!$H60-'Scenario 8'!$E$15))))</f>
        <v>0</v>
      </c>
      <c r="BD93" s="171">
        <f ca="1">IF($E$16="",0,IF($H60&gt;$E$16,0,IF($H60-$E$16&lt;-3,0,OFFSET(Extras!$E$3,0,'Scenario 8'!$H60-'Scenario 8'!$E$16))))</f>
        <v>0</v>
      </c>
      <c r="BE93" s="171">
        <f ca="1">IF($E$17="",0,IF($H60&gt;$E$17,0,IF($H60-$E$17&lt;-3,0,OFFSET(Extras!$E$3,0,'Scenario 8'!$H60-'Scenario 8'!$E$17))))</f>
        <v>0</v>
      </c>
      <c r="BF93" s="171">
        <f ca="1">IF($E$18="",0,IF($H60&gt;$E$18,0,IF($H60-$E$18&lt;-3,0,OFFSET(Extras!$E$3,0,'Scenario 8'!$H60-'Scenario 8'!$E$18))))</f>
        <v>0</v>
      </c>
      <c r="BG93" s="171">
        <f ca="1">IF($E$19="",0,IF($H60&gt;$E$19,0,IF($H60-$E$19&lt;-3,0,OFFSET(Extras!$E$3,0,'Scenario 8'!$H60-'Scenario 8'!$E$19))))</f>
        <v>0</v>
      </c>
      <c r="BI93" s="145">
        <v>2034</v>
      </c>
      <c r="BJ93" s="171">
        <f ca="1">IF($G$14="",0,IF($H60&gt;$G$14,0,IF($H60-$G$14&lt;-3,0,OFFSET(Extras!$E$4,0,'Scenario 8'!$H60-'Scenario 8'!$G$14))))</f>
        <v>0</v>
      </c>
      <c r="BK93" s="171">
        <f ca="1">IF($G$15="",0,IF($H60&gt;$G$15,0,IF($H60-$G$15&lt;-3,0,OFFSET(Extras!$E$4,0,'Scenario 8'!$H60-'Scenario 8'!$G$15))))</f>
        <v>0</v>
      </c>
      <c r="BL93" s="171">
        <f ca="1">IF($G$16="",0,IF($H60&gt;$G$16,0,IF($H60-$G$16&lt;-3,0,OFFSET(Extras!$E$4,0,'Scenario 8'!$H60-'Scenario 8'!$G$16))))</f>
        <v>0</v>
      </c>
      <c r="BM93" s="171">
        <f ca="1">IF($G$17="",0,IF($H60&gt;$G$17,0,IF($H60-$G$17&lt;-3,0,OFFSET(Extras!$E$4,0,'Scenario 8'!$H60-'Scenario 8'!$G$17))))</f>
        <v>0</v>
      </c>
      <c r="BN93" s="171">
        <f ca="1">IF($G$18="",0,IF($H60&gt;$G$18,0,IF($H60-$G$18&lt;-3,0,OFFSET(Extras!$E$4,0,'Scenario 8'!$H60-'Scenario 8'!$G$18))))</f>
        <v>0</v>
      </c>
      <c r="BO93" s="171">
        <f ca="1">IF($G$19="",0,IF($H60&gt;$G$19,0,IF($H60-$G$19&lt;-3,0,OFFSET(Extras!$E$4,0,'Scenario 8'!$H60-'Scenario 8'!$G$19))))</f>
        <v>0</v>
      </c>
    </row>
    <row r="94" spans="1:67">
      <c r="A94" s="162"/>
      <c r="B94" s="162"/>
      <c r="C94" s="162"/>
      <c r="D94" s="162"/>
      <c r="E94" s="162"/>
      <c r="F94" s="162"/>
      <c r="G94" s="162"/>
      <c r="H94" s="175">
        <v>2035</v>
      </c>
      <c r="I94" s="171">
        <f ca="1">IF($H$14="","",HLOOKUP($H$14,'Capx - H2O'!$E$352:$AU$382,$H94-2015,FALSE)+BB94+BJ94)</f>
        <v>0</v>
      </c>
      <c r="J94" s="171" t="str">
        <f>IF($H$15="","",HLOOKUP($H$15,'Capx - H2O'!$E$352:$AU$382,$H94-2015,FALSE)+BC94+BK94)</f>
        <v/>
      </c>
      <c r="K94" s="171" t="str">
        <f>IF($H$16="","",HLOOKUP($H$16,'Capx - H2O'!$E$352:$AU$382,$H94-2015,FALSE)+BD94+BL94)</f>
        <v/>
      </c>
      <c r="L94" s="171" t="str">
        <f>IF($H$17="","",HLOOKUP($H$17,'Capx - H2O'!$E$352:$AU$382,$H94-2015,FALSE)+BE94+BM94)</f>
        <v/>
      </c>
      <c r="M94" s="171" t="str">
        <f>IF($H$18="","",HLOOKUP($H$18,'Capx - H2O'!$E$352:$AU$382,$H94-2015,FALSE)+BF94+BN94)</f>
        <v/>
      </c>
      <c r="N94" s="171" t="str">
        <f>IF($H$19="","",HLOOKUP($H$19,'Capx - H2O'!$E$352:$AU$382,$H94-2015,FALSE)+BG94+BO94)</f>
        <v/>
      </c>
      <c r="O94" s="162"/>
      <c r="P94" s="162"/>
      <c r="Q94" s="162"/>
      <c r="R94" s="162"/>
      <c r="BA94" s="145">
        <v>2035</v>
      </c>
      <c r="BB94" s="171">
        <f ca="1">IF($E$14="",0,IF($H61&gt;$E$14,0,IF($H61-$E$14&lt;-3,0,OFFSET(Extras!$E$3,0,'Scenario 8'!$H61-'Scenario 8'!$E$14))))</f>
        <v>0</v>
      </c>
      <c r="BC94" s="171">
        <f ca="1">IF($E$15="",0,IF($H61&gt;$E$15,0,IF($H61-$E$15&lt;-3,0,OFFSET(Extras!$E$3,0,'Scenario 8'!$H61-'Scenario 8'!$E$15))))</f>
        <v>0</v>
      </c>
      <c r="BD94" s="171">
        <f ca="1">IF($E$16="",0,IF($H61&gt;$E$16,0,IF($H61-$E$16&lt;-3,0,OFFSET(Extras!$E$3,0,'Scenario 8'!$H61-'Scenario 8'!$E$16))))</f>
        <v>0</v>
      </c>
      <c r="BE94" s="171">
        <f ca="1">IF($E$17="",0,IF($H61&gt;$E$17,0,IF($H61-$E$17&lt;-3,0,OFFSET(Extras!$E$3,0,'Scenario 8'!$H61-'Scenario 8'!$E$17))))</f>
        <v>0</v>
      </c>
      <c r="BF94" s="171">
        <f ca="1">IF($E$18="",0,IF($H61&gt;$E$18,0,IF($H61-$E$18&lt;-3,0,OFFSET(Extras!$E$3,0,'Scenario 8'!$H61-'Scenario 8'!$E$18))))</f>
        <v>0</v>
      </c>
      <c r="BG94" s="171">
        <f ca="1">IF($E$19="",0,IF($H61&gt;$E$19,0,IF($H61-$E$19&lt;-3,0,OFFSET(Extras!$E$3,0,'Scenario 8'!$H61-'Scenario 8'!$E$19))))</f>
        <v>0</v>
      </c>
      <c r="BI94" s="145">
        <v>2035</v>
      </c>
      <c r="BJ94" s="171">
        <f ca="1">IF($G$14="",0,IF($H61&gt;$G$14,0,IF($H61-$G$14&lt;-3,0,OFFSET(Extras!$E$4,0,'Scenario 8'!$H61-'Scenario 8'!$G$14))))</f>
        <v>0</v>
      </c>
      <c r="BK94" s="171">
        <f ca="1">IF($G$15="",0,IF($H61&gt;$G$15,0,IF($H61-$G$15&lt;-3,0,OFFSET(Extras!$E$4,0,'Scenario 8'!$H61-'Scenario 8'!$G$15))))</f>
        <v>0</v>
      </c>
      <c r="BL94" s="171">
        <f ca="1">IF($G$16="",0,IF($H61&gt;$G$16,0,IF($H61-$G$16&lt;-3,0,OFFSET(Extras!$E$4,0,'Scenario 8'!$H61-'Scenario 8'!$G$16))))</f>
        <v>0</v>
      </c>
      <c r="BM94" s="171">
        <f ca="1">IF($G$17="",0,IF($H61&gt;$G$17,0,IF($H61-$G$17&lt;-3,0,OFFSET(Extras!$E$4,0,'Scenario 8'!$H61-'Scenario 8'!$G$17))))</f>
        <v>0</v>
      </c>
      <c r="BN94" s="171">
        <f ca="1">IF($G$18="",0,IF($H61&gt;$G$18,0,IF($H61-$G$18&lt;-3,0,OFFSET(Extras!$E$4,0,'Scenario 8'!$H61-'Scenario 8'!$G$18))))</f>
        <v>0</v>
      </c>
      <c r="BO94" s="171">
        <f ca="1">IF($G$19="",0,IF($H61&gt;$G$19,0,IF($H61-$G$19&lt;-3,0,OFFSET(Extras!$E$4,0,'Scenario 8'!$H61-'Scenario 8'!$G$19))))</f>
        <v>0</v>
      </c>
    </row>
    <row r="95" spans="1:67">
      <c r="A95" s="162"/>
      <c r="B95" s="162"/>
      <c r="C95" s="162"/>
      <c r="D95" s="162"/>
      <c r="E95" s="162"/>
      <c r="F95" s="162"/>
      <c r="G95" s="162"/>
      <c r="H95" s="175">
        <v>2036</v>
      </c>
      <c r="I95" s="171">
        <f ca="1">IF($H$14="","",HLOOKUP($H$14,'Capx - H2O'!$E$352:$AU$382,$H95-2015,FALSE)+BB95+BJ95)</f>
        <v>0</v>
      </c>
      <c r="J95" s="171" t="str">
        <f>IF($H$15="","",HLOOKUP($H$15,'Capx - H2O'!$E$352:$AU$382,$H95-2015,FALSE)+BC95+BK95)</f>
        <v/>
      </c>
      <c r="K95" s="171" t="str">
        <f>IF($H$16="","",HLOOKUP($H$16,'Capx - H2O'!$E$352:$AU$382,$H95-2015,FALSE)+BD95+BL95)</f>
        <v/>
      </c>
      <c r="L95" s="171" t="str">
        <f>IF($H$17="","",HLOOKUP($H$17,'Capx - H2O'!$E$352:$AU$382,$H95-2015,FALSE)+BE95+BM95)</f>
        <v/>
      </c>
      <c r="M95" s="171" t="str">
        <f>IF($H$18="","",HLOOKUP($H$18,'Capx - H2O'!$E$352:$AU$382,$H95-2015,FALSE)+BF95+BN95)</f>
        <v/>
      </c>
      <c r="N95" s="171" t="str">
        <f>IF($H$19="","",HLOOKUP($H$19,'Capx - H2O'!$E$352:$AU$382,$H95-2015,FALSE)+BG95+BO95)</f>
        <v/>
      </c>
      <c r="O95" s="162"/>
      <c r="P95" s="162"/>
      <c r="Q95" s="162"/>
      <c r="R95" s="162"/>
      <c r="BA95" s="145">
        <v>2036</v>
      </c>
      <c r="BB95" s="171">
        <f ca="1">IF($E$14="",0,IF($H62&gt;$E$14,0,IF($H62-$E$14&lt;-3,0,OFFSET(Extras!$E$3,0,'Scenario 8'!$H62-'Scenario 8'!$E$14))))</f>
        <v>0</v>
      </c>
      <c r="BC95" s="171">
        <f ca="1">IF($E$15="",0,IF($H62&gt;$E$15,0,IF($H62-$E$15&lt;-3,0,OFFSET(Extras!$E$3,0,'Scenario 8'!$H62-'Scenario 8'!$E$15))))</f>
        <v>0</v>
      </c>
      <c r="BD95" s="171">
        <f ca="1">IF($E$16="",0,IF($H62&gt;$E$16,0,IF($H62-$E$16&lt;-3,0,OFFSET(Extras!$E$3,0,'Scenario 8'!$H62-'Scenario 8'!$E$16))))</f>
        <v>0</v>
      </c>
      <c r="BE95" s="171">
        <f ca="1">IF($E$17="",0,IF($H62&gt;$E$17,0,IF($H62-$E$17&lt;-3,0,OFFSET(Extras!$E$3,0,'Scenario 8'!$H62-'Scenario 8'!$E$17))))</f>
        <v>0</v>
      </c>
      <c r="BF95" s="171">
        <f ca="1">IF($E$18="",0,IF($H62&gt;$E$18,0,IF($H62-$E$18&lt;-3,0,OFFSET(Extras!$E$3,0,'Scenario 8'!$H62-'Scenario 8'!$E$18))))</f>
        <v>0</v>
      </c>
      <c r="BG95" s="171">
        <f ca="1">IF($E$19="",0,IF($H62&gt;$E$19,0,IF($H62-$E$19&lt;-3,0,OFFSET(Extras!$E$3,0,'Scenario 8'!$H62-'Scenario 8'!$E$19))))</f>
        <v>0</v>
      </c>
      <c r="BI95" s="145">
        <v>2036</v>
      </c>
      <c r="BJ95" s="171">
        <f ca="1">IF($G$14="",0,IF($H62&gt;$G$14,0,IF($H62-$G$14&lt;-3,0,OFFSET(Extras!$E$4,0,'Scenario 8'!$H62-'Scenario 8'!$G$14))))</f>
        <v>0</v>
      </c>
      <c r="BK95" s="171">
        <f ca="1">IF($G$15="",0,IF($H62&gt;$G$15,0,IF($H62-$G$15&lt;-3,0,OFFSET(Extras!$E$4,0,'Scenario 8'!$H62-'Scenario 8'!$G$15))))</f>
        <v>0</v>
      </c>
      <c r="BL95" s="171">
        <f ca="1">IF($G$16="",0,IF($H62&gt;$G$16,0,IF($H62-$G$16&lt;-3,0,OFFSET(Extras!$E$4,0,'Scenario 8'!$H62-'Scenario 8'!$G$16))))</f>
        <v>0</v>
      </c>
      <c r="BM95" s="171">
        <f ca="1">IF($G$17="",0,IF($H62&gt;$G$17,0,IF($H62-$G$17&lt;-3,0,OFFSET(Extras!$E$4,0,'Scenario 8'!$H62-'Scenario 8'!$G$17))))</f>
        <v>0</v>
      </c>
      <c r="BN95" s="171">
        <f ca="1">IF($G$18="",0,IF($H62&gt;$G$18,0,IF($H62-$G$18&lt;-3,0,OFFSET(Extras!$E$4,0,'Scenario 8'!$H62-'Scenario 8'!$G$18))))</f>
        <v>0</v>
      </c>
      <c r="BO95" s="171">
        <f ca="1">IF($G$19="",0,IF($H62&gt;$G$19,0,IF($H62-$G$19&lt;-3,0,OFFSET(Extras!$E$4,0,'Scenario 8'!$H62-'Scenario 8'!$G$19))))</f>
        <v>0</v>
      </c>
    </row>
    <row r="96" spans="1:67">
      <c r="A96" s="162"/>
      <c r="B96" s="162"/>
      <c r="C96" s="162"/>
      <c r="D96" s="162"/>
      <c r="E96" s="162"/>
      <c r="F96" s="162"/>
      <c r="G96" s="162"/>
      <c r="H96" s="175">
        <v>2037</v>
      </c>
      <c r="I96" s="171">
        <f ca="1">IF($H$14="","",HLOOKUP($H$14,'Capx - H2O'!$E$352:$AU$382,$H96-2015,FALSE)+BB96+BJ96)</f>
        <v>0</v>
      </c>
      <c r="J96" s="171" t="str">
        <f>IF($H$15="","",HLOOKUP($H$15,'Capx - H2O'!$E$352:$AU$382,$H96-2015,FALSE)+BC96+BK96)</f>
        <v/>
      </c>
      <c r="K96" s="171" t="str">
        <f>IF($H$16="","",HLOOKUP($H$16,'Capx - H2O'!$E$352:$AU$382,$H96-2015,FALSE)+BD96+BL96)</f>
        <v/>
      </c>
      <c r="L96" s="171" t="str">
        <f>IF($H$17="","",HLOOKUP($H$17,'Capx - H2O'!$E$352:$AU$382,$H96-2015,FALSE)+BE96+BM96)</f>
        <v/>
      </c>
      <c r="M96" s="171" t="str">
        <f>IF($H$18="","",HLOOKUP($H$18,'Capx - H2O'!$E$352:$AU$382,$H96-2015,FALSE)+BF96+BN96)</f>
        <v/>
      </c>
      <c r="N96" s="171" t="str">
        <f>IF($H$19="","",HLOOKUP($H$19,'Capx - H2O'!$E$352:$AU$382,$H96-2015,FALSE)+BG96+BO96)</f>
        <v/>
      </c>
      <c r="O96" s="162"/>
      <c r="P96" s="162"/>
      <c r="Q96" s="162"/>
      <c r="R96" s="162"/>
      <c r="BA96" s="145">
        <v>2037</v>
      </c>
      <c r="BB96" s="171">
        <f ca="1">IF($E$14="",0,IF($H63&gt;$E$14,0,IF($H63-$E$14&lt;-3,0,OFFSET(Extras!$E$3,0,'Scenario 8'!$H63-'Scenario 8'!$E$14))))</f>
        <v>0</v>
      </c>
      <c r="BC96" s="171">
        <f ca="1">IF($E$15="",0,IF($H63&gt;$E$15,0,IF($H63-$E$15&lt;-3,0,OFFSET(Extras!$E$3,0,'Scenario 8'!$H63-'Scenario 8'!$E$15))))</f>
        <v>0</v>
      </c>
      <c r="BD96" s="171">
        <f ca="1">IF($E$16="",0,IF($H63&gt;$E$16,0,IF($H63-$E$16&lt;-3,0,OFFSET(Extras!$E$3,0,'Scenario 8'!$H63-'Scenario 8'!$E$16))))</f>
        <v>0</v>
      </c>
      <c r="BE96" s="171">
        <f ca="1">IF($E$17="",0,IF($H63&gt;$E$17,0,IF($H63-$E$17&lt;-3,0,OFFSET(Extras!$E$3,0,'Scenario 8'!$H63-'Scenario 8'!$E$17))))</f>
        <v>0</v>
      </c>
      <c r="BF96" s="171">
        <f ca="1">IF($E$18="",0,IF($H63&gt;$E$18,0,IF($H63-$E$18&lt;-3,0,OFFSET(Extras!$E$3,0,'Scenario 8'!$H63-'Scenario 8'!$E$18))))</f>
        <v>0</v>
      </c>
      <c r="BG96" s="171">
        <f ca="1">IF($E$19="",0,IF($H63&gt;$E$19,0,IF($H63-$E$19&lt;-3,0,OFFSET(Extras!$E$3,0,'Scenario 8'!$H63-'Scenario 8'!$E$19))))</f>
        <v>0</v>
      </c>
      <c r="BI96" s="145">
        <v>2037</v>
      </c>
      <c r="BJ96" s="171">
        <f ca="1">IF($G$14="",0,IF($H63&gt;$G$14,0,IF($H63-$G$14&lt;-3,0,OFFSET(Extras!$E$4,0,'Scenario 8'!$H63-'Scenario 8'!$G$14))))</f>
        <v>0</v>
      </c>
      <c r="BK96" s="171">
        <f ca="1">IF($G$15="",0,IF($H63&gt;$G$15,0,IF($H63-$G$15&lt;-3,0,OFFSET(Extras!$E$4,0,'Scenario 8'!$H63-'Scenario 8'!$G$15))))</f>
        <v>0</v>
      </c>
      <c r="BL96" s="171">
        <f ca="1">IF($G$16="",0,IF($H63&gt;$G$16,0,IF($H63-$G$16&lt;-3,0,OFFSET(Extras!$E$4,0,'Scenario 8'!$H63-'Scenario 8'!$G$16))))</f>
        <v>0</v>
      </c>
      <c r="BM96" s="171">
        <f ca="1">IF($G$17="",0,IF($H63&gt;$G$17,0,IF($H63-$G$17&lt;-3,0,OFFSET(Extras!$E$4,0,'Scenario 8'!$H63-'Scenario 8'!$G$17))))</f>
        <v>0</v>
      </c>
      <c r="BN96" s="171">
        <f ca="1">IF($G$18="",0,IF($H63&gt;$G$18,0,IF($H63-$G$18&lt;-3,0,OFFSET(Extras!$E$4,0,'Scenario 8'!$H63-'Scenario 8'!$G$18))))</f>
        <v>0</v>
      </c>
      <c r="BO96" s="171">
        <f ca="1">IF($G$19="",0,IF($H63&gt;$G$19,0,IF($H63-$G$19&lt;-3,0,OFFSET(Extras!$E$4,0,'Scenario 8'!$H63-'Scenario 8'!$G$19))))</f>
        <v>0</v>
      </c>
    </row>
    <row r="97" spans="1:67">
      <c r="A97" s="162"/>
      <c r="B97" s="162"/>
      <c r="C97" s="162"/>
      <c r="D97" s="162"/>
      <c r="E97" s="162"/>
      <c r="F97" s="162"/>
      <c r="G97" s="162"/>
      <c r="H97" s="175">
        <v>2038</v>
      </c>
      <c r="I97" s="171">
        <f ca="1">IF($H$14="","",HLOOKUP($H$14,'Capx - H2O'!$E$352:$AU$382,$H97-2015,FALSE)+BB97+BJ97)</f>
        <v>0</v>
      </c>
      <c r="J97" s="171" t="str">
        <f>IF($H$15="","",HLOOKUP($H$15,'Capx - H2O'!$E$352:$AU$382,$H97-2015,FALSE)+BC97+BK97)</f>
        <v/>
      </c>
      <c r="K97" s="171" t="str">
        <f>IF($H$16="","",HLOOKUP($H$16,'Capx - H2O'!$E$352:$AU$382,$H97-2015,FALSE)+BD97+BL97)</f>
        <v/>
      </c>
      <c r="L97" s="171" t="str">
        <f>IF($H$17="","",HLOOKUP($H$17,'Capx - H2O'!$E$352:$AU$382,$H97-2015,FALSE)+BE97+BM97)</f>
        <v/>
      </c>
      <c r="M97" s="171" t="str">
        <f>IF($H$18="","",HLOOKUP($H$18,'Capx - H2O'!$E$352:$AU$382,$H97-2015,FALSE)+BF97+BN97)</f>
        <v/>
      </c>
      <c r="N97" s="171" t="str">
        <f>IF($H$19="","",HLOOKUP($H$19,'Capx - H2O'!$E$352:$AU$382,$H97-2015,FALSE)+BG97+BO97)</f>
        <v/>
      </c>
      <c r="O97" s="162"/>
      <c r="P97" s="162"/>
      <c r="Q97" s="162"/>
      <c r="R97" s="162"/>
      <c r="BA97" s="145">
        <v>2038</v>
      </c>
      <c r="BB97" s="171">
        <f ca="1">IF($E$14="",0,IF($H64&gt;$E$14,0,IF($H64-$E$14&lt;-3,0,OFFSET(Extras!$E$3,0,'Scenario 8'!$H64-'Scenario 8'!$E$14))))</f>
        <v>0</v>
      </c>
      <c r="BC97" s="171">
        <f ca="1">IF($E$15="",0,IF($H64&gt;$E$15,0,IF($H64-$E$15&lt;-3,0,OFFSET(Extras!$E$3,0,'Scenario 8'!$H64-'Scenario 8'!$E$15))))</f>
        <v>0</v>
      </c>
      <c r="BD97" s="171">
        <f ca="1">IF($E$16="",0,IF($H64&gt;$E$16,0,IF($H64-$E$16&lt;-3,0,OFFSET(Extras!$E$3,0,'Scenario 8'!$H64-'Scenario 8'!$E$16))))</f>
        <v>0</v>
      </c>
      <c r="BE97" s="171">
        <f ca="1">IF($E$17="",0,IF($H64&gt;$E$17,0,IF($H64-$E$17&lt;-3,0,OFFSET(Extras!$E$3,0,'Scenario 8'!$H64-'Scenario 8'!$E$17))))</f>
        <v>0</v>
      </c>
      <c r="BF97" s="171">
        <f ca="1">IF($E$18="",0,IF($H64&gt;$E$18,0,IF($H64-$E$18&lt;-3,0,OFFSET(Extras!$E$3,0,'Scenario 8'!$H64-'Scenario 8'!$E$18))))</f>
        <v>0</v>
      </c>
      <c r="BG97" s="171">
        <f ca="1">IF($E$19="",0,IF($H64&gt;$E$19,0,IF($H64-$E$19&lt;-3,0,OFFSET(Extras!$E$3,0,'Scenario 8'!$H64-'Scenario 8'!$E$19))))</f>
        <v>0</v>
      </c>
      <c r="BI97" s="145">
        <v>2038</v>
      </c>
      <c r="BJ97" s="171">
        <f ca="1">IF($G$14="",0,IF($H64&gt;$G$14,0,IF($H64-$G$14&lt;-3,0,OFFSET(Extras!$E$4,0,'Scenario 8'!$H64-'Scenario 8'!$G$14))))</f>
        <v>0</v>
      </c>
      <c r="BK97" s="171">
        <f ca="1">IF($G$15="",0,IF($H64&gt;$G$15,0,IF($H64-$G$15&lt;-3,0,OFFSET(Extras!$E$4,0,'Scenario 8'!$H64-'Scenario 8'!$G$15))))</f>
        <v>0</v>
      </c>
      <c r="BL97" s="171">
        <f ca="1">IF($G$16="",0,IF($H64&gt;$G$16,0,IF($H64-$G$16&lt;-3,0,OFFSET(Extras!$E$4,0,'Scenario 8'!$H64-'Scenario 8'!$G$16))))</f>
        <v>0</v>
      </c>
      <c r="BM97" s="171">
        <f ca="1">IF($G$17="",0,IF($H64&gt;$G$17,0,IF($H64-$G$17&lt;-3,0,OFFSET(Extras!$E$4,0,'Scenario 8'!$H64-'Scenario 8'!$G$17))))</f>
        <v>0</v>
      </c>
      <c r="BN97" s="171">
        <f ca="1">IF($G$18="",0,IF($H64&gt;$G$18,0,IF($H64-$G$18&lt;-3,0,OFFSET(Extras!$E$4,0,'Scenario 8'!$H64-'Scenario 8'!$G$18))))</f>
        <v>0</v>
      </c>
      <c r="BO97" s="171">
        <f ca="1">IF($G$19="",0,IF($H64&gt;$G$19,0,IF($H64-$G$19&lt;-3,0,OFFSET(Extras!$E$4,0,'Scenario 8'!$H64-'Scenario 8'!$G$19))))</f>
        <v>0</v>
      </c>
    </row>
    <row r="98" spans="1:67">
      <c r="A98" s="162"/>
      <c r="B98" s="162"/>
      <c r="C98" s="162"/>
      <c r="D98" s="162"/>
      <c r="E98" s="162"/>
      <c r="F98" s="162"/>
      <c r="G98" s="162"/>
      <c r="H98" s="175">
        <v>2039</v>
      </c>
      <c r="I98" s="171">
        <f ca="1">IF($H$14="","",HLOOKUP($H$14,'Capx - H2O'!$E$352:$AU$382,$H98-2015,FALSE)+BB98+BJ98)</f>
        <v>0</v>
      </c>
      <c r="J98" s="171" t="str">
        <f>IF($H$15="","",HLOOKUP($H$15,'Capx - H2O'!$E$352:$AU$382,$H98-2015,FALSE)+BC98+BK98)</f>
        <v/>
      </c>
      <c r="K98" s="171" t="str">
        <f>IF($H$16="","",HLOOKUP($H$16,'Capx - H2O'!$E$352:$AU$382,$H98-2015,FALSE)+BD98+BL98)</f>
        <v/>
      </c>
      <c r="L98" s="171" t="str">
        <f>IF($H$17="","",HLOOKUP($H$17,'Capx - H2O'!$E$352:$AU$382,$H98-2015,FALSE)+BE98+BM98)</f>
        <v/>
      </c>
      <c r="M98" s="171" t="str">
        <f>IF($H$18="","",HLOOKUP($H$18,'Capx - H2O'!$E$352:$AU$382,$H98-2015,FALSE)+BF98+BN98)</f>
        <v/>
      </c>
      <c r="N98" s="171" t="str">
        <f>IF($H$19="","",HLOOKUP($H$19,'Capx - H2O'!$E$352:$AU$382,$H98-2015,FALSE)+BG98+BO98)</f>
        <v/>
      </c>
      <c r="O98" s="162"/>
      <c r="P98" s="162"/>
      <c r="Q98" s="162"/>
      <c r="R98" s="162"/>
      <c r="BA98" s="145">
        <v>2039</v>
      </c>
      <c r="BB98" s="171">
        <f ca="1">IF($E$14="",0,IF($H65&gt;$E$14,0,IF($H65-$E$14&lt;-3,0,OFFSET(Extras!$E$3,0,'Scenario 8'!$H65-'Scenario 8'!$E$14))))</f>
        <v>0</v>
      </c>
      <c r="BC98" s="171">
        <f ca="1">IF($E$15="",0,IF($H65&gt;$E$15,0,IF($H65-$E$15&lt;-3,0,OFFSET(Extras!$E$3,0,'Scenario 8'!$H65-'Scenario 8'!$E$15))))</f>
        <v>0</v>
      </c>
      <c r="BD98" s="171">
        <f ca="1">IF($E$16="",0,IF($H65&gt;$E$16,0,IF($H65-$E$16&lt;-3,0,OFFSET(Extras!$E$3,0,'Scenario 8'!$H65-'Scenario 8'!$E$16))))</f>
        <v>0</v>
      </c>
      <c r="BE98" s="171">
        <f ca="1">IF($E$17="",0,IF($H65&gt;$E$17,0,IF($H65-$E$17&lt;-3,0,OFFSET(Extras!$E$3,0,'Scenario 8'!$H65-'Scenario 8'!$E$17))))</f>
        <v>0</v>
      </c>
      <c r="BF98" s="171">
        <f ca="1">IF($E$18="",0,IF($H65&gt;$E$18,0,IF($H65-$E$18&lt;-3,0,OFFSET(Extras!$E$3,0,'Scenario 8'!$H65-'Scenario 8'!$E$18))))</f>
        <v>0</v>
      </c>
      <c r="BG98" s="171">
        <f ca="1">IF($E$19="",0,IF($H65&gt;$E$19,0,IF($H65-$E$19&lt;-3,0,OFFSET(Extras!$E$3,0,'Scenario 8'!$H65-'Scenario 8'!$E$19))))</f>
        <v>0</v>
      </c>
      <c r="BI98" s="145">
        <v>2039</v>
      </c>
      <c r="BJ98" s="171">
        <f ca="1">IF($G$14="",0,IF($H65&gt;$G$14,0,IF($H65-$G$14&lt;-3,0,OFFSET(Extras!$E$4,0,'Scenario 8'!$H65-'Scenario 8'!$G$14))))</f>
        <v>0</v>
      </c>
      <c r="BK98" s="171">
        <f ca="1">IF($G$15="",0,IF($H65&gt;$G$15,0,IF($H65-$G$15&lt;-3,0,OFFSET(Extras!$E$4,0,'Scenario 8'!$H65-'Scenario 8'!$G$15))))</f>
        <v>0</v>
      </c>
      <c r="BL98" s="171">
        <f ca="1">IF($G$16="",0,IF($H65&gt;$G$16,0,IF($H65-$G$16&lt;-3,0,OFFSET(Extras!$E$4,0,'Scenario 8'!$H65-'Scenario 8'!$G$16))))</f>
        <v>0</v>
      </c>
      <c r="BM98" s="171">
        <f ca="1">IF($G$17="",0,IF($H65&gt;$G$17,0,IF($H65-$G$17&lt;-3,0,OFFSET(Extras!$E$4,0,'Scenario 8'!$H65-'Scenario 8'!$G$17))))</f>
        <v>0</v>
      </c>
      <c r="BN98" s="171">
        <f ca="1">IF($G$18="",0,IF($H65&gt;$G$18,0,IF($H65-$G$18&lt;-3,0,OFFSET(Extras!$E$4,0,'Scenario 8'!$H65-'Scenario 8'!$G$18))))</f>
        <v>0</v>
      </c>
      <c r="BO98" s="171">
        <f ca="1">IF($G$19="",0,IF($H65&gt;$G$19,0,IF($H65-$G$19&lt;-3,0,OFFSET(Extras!$E$4,0,'Scenario 8'!$H65-'Scenario 8'!$G$19))))</f>
        <v>0</v>
      </c>
    </row>
    <row r="99" spans="1:67">
      <c r="A99" s="162"/>
      <c r="B99" s="162"/>
      <c r="C99" s="162"/>
      <c r="D99" s="162"/>
      <c r="E99" s="162"/>
      <c r="F99" s="162"/>
      <c r="G99" s="162"/>
      <c r="H99" s="175">
        <v>2040</v>
      </c>
      <c r="I99" s="171">
        <f ca="1">IF($H$14="","",HLOOKUP($H$14,'Capx - H2O'!$E$352:$AU$382,$H99-2015,FALSE)+BB99+BJ99)</f>
        <v>0</v>
      </c>
      <c r="J99" s="171" t="str">
        <f>IF($H$15="","",HLOOKUP($H$15,'Capx - H2O'!$E$352:$AU$382,$H99-2015,FALSE)+BC99+BK99)</f>
        <v/>
      </c>
      <c r="K99" s="171" t="str">
        <f>IF($H$16="","",HLOOKUP($H$16,'Capx - H2O'!$E$352:$AU$382,$H99-2015,FALSE)+BD99+BL99)</f>
        <v/>
      </c>
      <c r="L99" s="171" t="str">
        <f>IF($H$17="","",HLOOKUP($H$17,'Capx - H2O'!$E$352:$AU$382,$H99-2015,FALSE)+BE99+BM99)</f>
        <v/>
      </c>
      <c r="M99" s="171" t="str">
        <f>IF($H$18="","",HLOOKUP($H$18,'Capx - H2O'!$E$352:$AU$382,$H99-2015,FALSE)+BF99+BN99)</f>
        <v/>
      </c>
      <c r="N99" s="171" t="str">
        <f>IF($H$19="","",HLOOKUP($H$19,'Capx - H2O'!$E$352:$AU$382,$H99-2015,FALSE)+BG99+BO99)</f>
        <v/>
      </c>
      <c r="O99" s="162"/>
      <c r="P99" s="162"/>
      <c r="Q99" s="162"/>
      <c r="R99" s="162"/>
      <c r="BA99" s="145">
        <v>2040</v>
      </c>
      <c r="BB99" s="171">
        <f ca="1">IF($E$14="",0,IF($H66&gt;$E$14,0,IF($H66-$E$14&lt;-3,0,OFFSET(Extras!$E$3,0,'Scenario 8'!$H66-'Scenario 8'!$E$14))))</f>
        <v>0</v>
      </c>
      <c r="BC99" s="171">
        <f ca="1">IF($E$15="",0,IF($H66&gt;$E$15,0,IF($H66-$E$15&lt;-3,0,OFFSET(Extras!$E$3,0,'Scenario 8'!$H66-'Scenario 8'!$E$15))))</f>
        <v>0</v>
      </c>
      <c r="BD99" s="171">
        <f ca="1">IF($E$16="",0,IF($H66&gt;$E$16,0,IF($H66-$E$16&lt;-3,0,OFFSET(Extras!$E$3,0,'Scenario 8'!$H66-'Scenario 8'!$E$16))))</f>
        <v>0</v>
      </c>
      <c r="BE99" s="171">
        <f ca="1">IF($E$17="",0,IF($H66&gt;$E$17,0,IF($H66-$E$17&lt;-3,0,OFFSET(Extras!$E$3,0,'Scenario 8'!$H66-'Scenario 8'!$E$17))))</f>
        <v>0</v>
      </c>
      <c r="BF99" s="171">
        <f ca="1">IF($E$18="",0,IF($H66&gt;$E$18,0,IF($H66-$E$18&lt;-3,0,OFFSET(Extras!$E$3,0,'Scenario 8'!$H66-'Scenario 8'!$E$18))))</f>
        <v>0</v>
      </c>
      <c r="BG99" s="171">
        <f ca="1">IF($E$19="",0,IF($H66&gt;$E$19,0,IF($H66-$E$19&lt;-3,0,OFFSET(Extras!$E$3,0,'Scenario 8'!$H66-'Scenario 8'!$E$19))))</f>
        <v>0</v>
      </c>
      <c r="BI99" s="145">
        <v>2040</v>
      </c>
      <c r="BJ99" s="171">
        <f ca="1">IF($G$14="",0,IF($H66&gt;$G$14,0,IF($H66-$G$14&lt;-3,0,OFFSET(Extras!$E$4,0,'Scenario 8'!$H66-'Scenario 8'!$G$14))))</f>
        <v>0</v>
      </c>
      <c r="BK99" s="171">
        <f ca="1">IF($G$15="",0,IF($H66&gt;$G$15,0,IF($H66-$G$15&lt;-3,0,OFFSET(Extras!$E$4,0,'Scenario 8'!$H66-'Scenario 8'!$G$15))))</f>
        <v>0</v>
      </c>
      <c r="BL99" s="171">
        <f ca="1">IF($G$16="",0,IF($H66&gt;$G$16,0,IF($H66-$G$16&lt;-3,0,OFFSET(Extras!$E$4,0,'Scenario 8'!$H66-'Scenario 8'!$G$16))))</f>
        <v>0</v>
      </c>
      <c r="BM99" s="171">
        <f ca="1">IF($G$17="",0,IF($H66&gt;$G$17,0,IF($H66-$G$17&lt;-3,0,OFFSET(Extras!$E$4,0,'Scenario 8'!$H66-'Scenario 8'!$G$17))))</f>
        <v>0</v>
      </c>
      <c r="BN99" s="171">
        <f ca="1">IF($G$18="",0,IF($H66&gt;$G$18,0,IF($H66-$G$18&lt;-3,0,OFFSET(Extras!$E$4,0,'Scenario 8'!$H66-'Scenario 8'!$G$18))))</f>
        <v>0</v>
      </c>
      <c r="BO99" s="171">
        <f ca="1">IF($G$19="",0,IF($H66&gt;$G$19,0,IF($H66-$G$19&lt;-3,0,OFFSET(Extras!$E$4,0,'Scenario 8'!$H66-'Scenario 8'!$G$19))))</f>
        <v>0</v>
      </c>
    </row>
    <row r="100" spans="1:67">
      <c r="A100" s="162"/>
      <c r="B100" s="162"/>
      <c r="C100" s="162"/>
      <c r="D100" s="162"/>
      <c r="E100" s="162"/>
      <c r="F100" s="162"/>
      <c r="G100" s="162"/>
      <c r="H100" s="175">
        <v>2041</v>
      </c>
      <c r="I100" s="171">
        <f ca="1">IF($H$14="","",HLOOKUP($H$14,'Capx - H2O'!$E$352:$AU$382,$H100-2015,FALSE)+BB100+BJ100)</f>
        <v>0</v>
      </c>
      <c r="J100" s="171" t="str">
        <f>IF($H$15="","",HLOOKUP($H$15,'Capx - H2O'!$E$352:$AU$382,$H100-2015,FALSE)+BC100+BK100)</f>
        <v/>
      </c>
      <c r="K100" s="171" t="str">
        <f>IF($H$16="","",HLOOKUP($H$16,'Capx - H2O'!$E$352:$AU$382,$H100-2015,FALSE)+BD100+BL100)</f>
        <v/>
      </c>
      <c r="L100" s="171" t="str">
        <f>IF($H$17="","",HLOOKUP($H$17,'Capx - H2O'!$E$352:$AU$382,$H100-2015,FALSE)+BE100+BM100)</f>
        <v/>
      </c>
      <c r="M100" s="171" t="str">
        <f>IF($H$18="","",HLOOKUP($H$18,'Capx - H2O'!$E$352:$AU$382,$H100-2015,FALSE)+BF100+BN100)</f>
        <v/>
      </c>
      <c r="N100" s="171" t="str">
        <f>IF($H$19="","",HLOOKUP($H$19,'Capx - H2O'!$E$352:$AU$382,$H100-2015,FALSE)+BG100+BO100)</f>
        <v/>
      </c>
      <c r="O100" s="162"/>
      <c r="P100" s="162"/>
      <c r="Q100" s="162"/>
      <c r="R100" s="162"/>
      <c r="BA100" s="145">
        <v>2041</v>
      </c>
      <c r="BB100" s="171">
        <f ca="1">IF($E$14="",0,IF($H67&gt;$E$14,0,IF($H67-$E$14&lt;-3,0,OFFSET(Extras!$E$3,0,'Scenario 8'!$H67-'Scenario 8'!$E$14))))</f>
        <v>0</v>
      </c>
      <c r="BC100" s="171">
        <f ca="1">IF($E$15="",0,IF($H67&gt;$E$15,0,IF($H67-$E$15&lt;-3,0,OFFSET(Extras!$E$3,0,'Scenario 8'!$H67-'Scenario 8'!$E$15))))</f>
        <v>0</v>
      </c>
      <c r="BD100" s="171">
        <f ca="1">IF($E$16="",0,IF($H67&gt;$E$16,0,IF($H67-$E$16&lt;-3,0,OFFSET(Extras!$E$3,0,'Scenario 8'!$H67-'Scenario 8'!$E$16))))</f>
        <v>0</v>
      </c>
      <c r="BE100" s="171">
        <f ca="1">IF($E$17="",0,IF($H67&gt;$E$17,0,IF($H67-$E$17&lt;-3,0,OFFSET(Extras!$E$3,0,'Scenario 8'!$H67-'Scenario 8'!$E$17))))</f>
        <v>0</v>
      </c>
      <c r="BF100" s="171">
        <f ca="1">IF($E$18="",0,IF($H67&gt;$E$18,0,IF($H67-$E$18&lt;-3,0,OFFSET(Extras!$E$3,0,'Scenario 8'!$H67-'Scenario 8'!$E$18))))</f>
        <v>0</v>
      </c>
      <c r="BG100" s="171">
        <f ca="1">IF($E$19="",0,IF($H67&gt;$E$19,0,IF($H67-$E$19&lt;-3,0,OFFSET(Extras!$E$3,0,'Scenario 8'!$H67-'Scenario 8'!$E$19))))</f>
        <v>0</v>
      </c>
      <c r="BI100" s="145">
        <v>2041</v>
      </c>
      <c r="BJ100" s="171">
        <f ca="1">IF($G$14="",0,IF($H67&gt;$G$14,0,IF($H67-$G$14&lt;-3,0,OFFSET(Extras!$E$4,0,'Scenario 8'!$H67-'Scenario 8'!$G$14))))</f>
        <v>0</v>
      </c>
      <c r="BK100" s="171">
        <f ca="1">IF($G$15="",0,IF($H67&gt;$G$15,0,IF($H67-$G$15&lt;-3,0,OFFSET(Extras!$E$4,0,'Scenario 8'!$H67-'Scenario 8'!$G$15))))</f>
        <v>0</v>
      </c>
      <c r="BL100" s="171">
        <f ca="1">IF($G$16="",0,IF($H67&gt;$G$16,0,IF($H67-$G$16&lt;-3,0,OFFSET(Extras!$E$4,0,'Scenario 8'!$H67-'Scenario 8'!$G$16))))</f>
        <v>0</v>
      </c>
      <c r="BM100" s="171">
        <f ca="1">IF($G$17="",0,IF($H67&gt;$G$17,0,IF($H67-$G$17&lt;-3,0,OFFSET(Extras!$E$4,0,'Scenario 8'!$H67-'Scenario 8'!$G$17))))</f>
        <v>0</v>
      </c>
      <c r="BN100" s="171">
        <f ca="1">IF($G$18="",0,IF($H67&gt;$G$18,0,IF($H67-$G$18&lt;-3,0,OFFSET(Extras!$E$4,0,'Scenario 8'!$H67-'Scenario 8'!$G$18))))</f>
        <v>0</v>
      </c>
      <c r="BO100" s="171">
        <f ca="1">IF($G$19="",0,IF($H67&gt;$G$19,0,IF($H67-$G$19&lt;-3,0,OFFSET(Extras!$E$4,0,'Scenario 8'!$H67-'Scenario 8'!$G$19))))</f>
        <v>0</v>
      </c>
    </row>
    <row r="101" spans="1:67">
      <c r="A101" s="162"/>
      <c r="B101" s="162"/>
      <c r="C101" s="162"/>
      <c r="D101" s="162"/>
      <c r="E101" s="162"/>
      <c r="F101" s="162"/>
      <c r="G101" s="162"/>
      <c r="H101" s="175">
        <v>2042</v>
      </c>
      <c r="I101" s="171">
        <f ca="1">IF($H$14="","",HLOOKUP($H$14,'Capx - H2O'!$E$352:$AU$382,$H101-2015,FALSE)+BB101+BJ101)</f>
        <v>0</v>
      </c>
      <c r="J101" s="171" t="str">
        <f>IF($H$15="","",HLOOKUP($H$15,'Capx - H2O'!$E$352:$AU$382,$H101-2015,FALSE)+BC101+BK101)</f>
        <v/>
      </c>
      <c r="K101" s="171" t="str">
        <f>IF($H$16="","",HLOOKUP($H$16,'Capx - H2O'!$E$352:$AU$382,$H101-2015,FALSE)+BD101+BL101)</f>
        <v/>
      </c>
      <c r="L101" s="171" t="str">
        <f>IF($H$17="","",HLOOKUP($H$17,'Capx - H2O'!$E$352:$AU$382,$H101-2015,FALSE)+BE101+BM101)</f>
        <v/>
      </c>
      <c r="M101" s="171" t="str">
        <f>IF($H$18="","",HLOOKUP($H$18,'Capx - H2O'!$E$352:$AU$382,$H101-2015,FALSE)+BF101+BN101)</f>
        <v/>
      </c>
      <c r="N101" s="171" t="str">
        <f>IF($H$19="","",HLOOKUP($H$19,'Capx - H2O'!$E$352:$AU$382,$H101-2015,FALSE)+BG101+BO101)</f>
        <v/>
      </c>
      <c r="O101" s="162"/>
      <c r="P101" s="162"/>
      <c r="Q101" s="162"/>
      <c r="R101" s="162"/>
      <c r="BA101" s="145">
        <v>2042</v>
      </c>
      <c r="BB101" s="171">
        <f ca="1">IF($E$14="",0,IF($H68&gt;$E$14,0,IF($H68-$E$14&lt;-3,0,OFFSET(Extras!$E$3,0,'Scenario 8'!$H68-'Scenario 8'!$E$14))))</f>
        <v>0</v>
      </c>
      <c r="BC101" s="171">
        <f ca="1">IF($E$15="",0,IF($H68&gt;$E$15,0,IF($H68-$E$15&lt;-3,0,OFFSET(Extras!$E$3,0,'Scenario 8'!$H68-'Scenario 8'!$E$15))))</f>
        <v>0</v>
      </c>
      <c r="BD101" s="171">
        <f ca="1">IF($E$16="",0,IF($H68&gt;$E$16,0,IF($H68-$E$16&lt;-3,0,OFFSET(Extras!$E$3,0,'Scenario 8'!$H68-'Scenario 8'!$E$16))))</f>
        <v>0</v>
      </c>
      <c r="BE101" s="171">
        <f ca="1">IF($E$17="",0,IF($H68&gt;$E$17,0,IF($H68-$E$17&lt;-3,0,OFFSET(Extras!$E$3,0,'Scenario 8'!$H68-'Scenario 8'!$E$17))))</f>
        <v>0</v>
      </c>
      <c r="BF101" s="171">
        <f ca="1">IF($E$18="",0,IF($H68&gt;$E$18,0,IF($H68-$E$18&lt;-3,0,OFFSET(Extras!$E$3,0,'Scenario 8'!$H68-'Scenario 8'!$E$18))))</f>
        <v>0</v>
      </c>
      <c r="BG101" s="171">
        <f ca="1">IF($E$19="",0,IF($H68&gt;$E$19,0,IF($H68-$E$19&lt;-3,0,OFFSET(Extras!$E$3,0,'Scenario 8'!$H68-'Scenario 8'!$E$19))))</f>
        <v>0</v>
      </c>
      <c r="BI101" s="145">
        <v>2042</v>
      </c>
      <c r="BJ101" s="171">
        <f ca="1">IF($G$14="",0,IF($H68&gt;$G$14,0,IF($H68-$G$14&lt;-3,0,OFFSET(Extras!$E$4,0,'Scenario 8'!$H68-'Scenario 8'!$G$14))))</f>
        <v>0</v>
      </c>
      <c r="BK101" s="171">
        <f ca="1">IF($G$15="",0,IF($H68&gt;$G$15,0,IF($H68-$G$15&lt;-3,0,OFFSET(Extras!$E$4,0,'Scenario 8'!$H68-'Scenario 8'!$G$15))))</f>
        <v>0</v>
      </c>
      <c r="BL101" s="171">
        <f ca="1">IF($G$16="",0,IF($H68&gt;$G$16,0,IF($H68-$G$16&lt;-3,0,OFFSET(Extras!$E$4,0,'Scenario 8'!$H68-'Scenario 8'!$G$16))))</f>
        <v>0</v>
      </c>
      <c r="BM101" s="171">
        <f ca="1">IF($G$17="",0,IF($H68&gt;$G$17,0,IF($H68-$G$17&lt;-3,0,OFFSET(Extras!$E$4,0,'Scenario 8'!$H68-'Scenario 8'!$G$17))))</f>
        <v>0</v>
      </c>
      <c r="BN101" s="171">
        <f ca="1">IF($G$18="",0,IF($H68&gt;$G$18,0,IF($H68-$G$18&lt;-3,0,OFFSET(Extras!$E$4,0,'Scenario 8'!$H68-'Scenario 8'!$G$18))))</f>
        <v>0</v>
      </c>
      <c r="BO101" s="171">
        <f ca="1">IF($G$19="",0,IF($H68&gt;$G$19,0,IF($H68-$G$19&lt;-3,0,OFFSET(Extras!$E$4,0,'Scenario 8'!$H68-'Scenario 8'!$G$19))))</f>
        <v>0</v>
      </c>
    </row>
    <row r="102" spans="1:67">
      <c r="A102" s="162"/>
      <c r="B102" s="162"/>
      <c r="C102" s="162"/>
      <c r="D102" s="162"/>
      <c r="E102" s="162"/>
      <c r="F102" s="162"/>
      <c r="G102" s="162"/>
      <c r="H102" s="175">
        <v>2043</v>
      </c>
      <c r="I102" s="171">
        <f ca="1">IF($H$14="","",HLOOKUP($H$14,'Capx - H2O'!$E$352:$AU$382,$H102-2015,FALSE)+BB102+BJ102)</f>
        <v>0</v>
      </c>
      <c r="J102" s="171" t="str">
        <f>IF($H$15="","",HLOOKUP($H$15,'Capx - H2O'!$E$352:$AU$382,$H102-2015,FALSE)+BC102+BK102)</f>
        <v/>
      </c>
      <c r="K102" s="171" t="str">
        <f>IF($H$16="","",HLOOKUP($H$16,'Capx - H2O'!$E$352:$AU$382,$H102-2015,FALSE)+BD102+BL102)</f>
        <v/>
      </c>
      <c r="L102" s="171" t="str">
        <f>IF($H$17="","",HLOOKUP($H$17,'Capx - H2O'!$E$352:$AU$382,$H102-2015,FALSE)+BE102+BM102)</f>
        <v/>
      </c>
      <c r="M102" s="171" t="str">
        <f>IF($H$18="","",HLOOKUP($H$18,'Capx - H2O'!$E$352:$AU$382,$H102-2015,FALSE)+BF102+BN102)</f>
        <v/>
      </c>
      <c r="N102" s="171" t="str">
        <f>IF($H$19="","",HLOOKUP($H$19,'Capx - H2O'!$E$352:$AU$382,$H102-2015,FALSE)+BG102+BO102)</f>
        <v/>
      </c>
      <c r="O102" s="162"/>
      <c r="P102" s="162"/>
      <c r="Q102" s="162"/>
      <c r="R102" s="162"/>
      <c r="BA102" s="145">
        <v>2043</v>
      </c>
      <c r="BB102" s="171">
        <f ca="1">IF($E$14="",0,IF($H69&gt;$E$14,0,IF($H69-$E$14&lt;-3,0,OFFSET(Extras!$E$3,0,'Scenario 8'!$H69-'Scenario 8'!$E$14))))</f>
        <v>0</v>
      </c>
      <c r="BC102" s="171">
        <f ca="1">IF($E$15="",0,IF($H69&gt;$E$15,0,IF($H69-$E$15&lt;-3,0,OFFSET(Extras!$E$3,0,'Scenario 8'!$H69-'Scenario 8'!$E$15))))</f>
        <v>0</v>
      </c>
      <c r="BD102" s="171">
        <f ca="1">IF($E$16="",0,IF($H69&gt;$E$16,0,IF($H69-$E$16&lt;-3,0,OFFSET(Extras!$E$3,0,'Scenario 8'!$H69-'Scenario 8'!$E$16))))</f>
        <v>0</v>
      </c>
      <c r="BE102" s="171">
        <f ca="1">IF($E$17="",0,IF($H69&gt;$E$17,0,IF($H69-$E$17&lt;-3,0,OFFSET(Extras!$E$3,0,'Scenario 8'!$H69-'Scenario 8'!$E$17))))</f>
        <v>0</v>
      </c>
      <c r="BF102" s="171">
        <f ca="1">IF($E$18="",0,IF($H69&gt;$E$18,0,IF($H69-$E$18&lt;-3,0,OFFSET(Extras!$E$3,0,'Scenario 8'!$H69-'Scenario 8'!$E$18))))</f>
        <v>0</v>
      </c>
      <c r="BG102" s="171">
        <f ca="1">IF($E$19="",0,IF($H69&gt;$E$19,0,IF($H69-$E$19&lt;-3,0,OFFSET(Extras!$E$3,0,'Scenario 8'!$H69-'Scenario 8'!$E$19))))</f>
        <v>0</v>
      </c>
      <c r="BI102" s="145">
        <v>2043</v>
      </c>
      <c r="BJ102" s="171">
        <f ca="1">IF($G$14="",0,IF($H69&gt;$G$14,0,IF($H69-$G$14&lt;-3,0,OFFSET(Extras!$E$4,0,'Scenario 8'!$H69-'Scenario 8'!$G$14))))</f>
        <v>0</v>
      </c>
      <c r="BK102" s="171">
        <f ca="1">IF($G$15="",0,IF($H69&gt;$G$15,0,IF($H69-$G$15&lt;-3,0,OFFSET(Extras!$E$4,0,'Scenario 8'!$H69-'Scenario 8'!$G$15))))</f>
        <v>0</v>
      </c>
      <c r="BL102" s="171">
        <f ca="1">IF($G$16="",0,IF($H69&gt;$G$16,0,IF($H69-$G$16&lt;-3,0,OFFSET(Extras!$E$4,0,'Scenario 8'!$H69-'Scenario 8'!$G$16))))</f>
        <v>0</v>
      </c>
      <c r="BM102" s="171">
        <f ca="1">IF($G$17="",0,IF($H69&gt;$G$17,0,IF($H69-$G$17&lt;-3,0,OFFSET(Extras!$E$4,0,'Scenario 8'!$H69-'Scenario 8'!$G$17))))</f>
        <v>0</v>
      </c>
      <c r="BN102" s="171">
        <f ca="1">IF($G$18="",0,IF($H69&gt;$G$18,0,IF($H69-$G$18&lt;-3,0,OFFSET(Extras!$E$4,0,'Scenario 8'!$H69-'Scenario 8'!$G$18))))</f>
        <v>0</v>
      </c>
      <c r="BO102" s="171">
        <f ca="1">IF($G$19="",0,IF($H69&gt;$G$19,0,IF($H69-$G$19&lt;-3,0,OFFSET(Extras!$E$4,0,'Scenario 8'!$H69-'Scenario 8'!$G$19))))</f>
        <v>0</v>
      </c>
    </row>
    <row r="103" spans="1:67">
      <c r="A103" s="162"/>
      <c r="B103" s="162"/>
      <c r="C103" s="162"/>
      <c r="D103" s="162"/>
      <c r="E103" s="162"/>
      <c r="F103" s="162"/>
      <c r="G103" s="162"/>
      <c r="H103" s="175">
        <v>2044</v>
      </c>
      <c r="I103" s="171">
        <f ca="1">IF($H$14="","",HLOOKUP($H$14,'Capx - H2O'!$E$352:$AU$382,$H103-2015,FALSE)+BB103+BJ103)</f>
        <v>0</v>
      </c>
      <c r="J103" s="171" t="str">
        <f>IF($H$15="","",HLOOKUP($H$15,'Capx - H2O'!$E$352:$AU$382,$H103-2015,FALSE)+BC103+BK103)</f>
        <v/>
      </c>
      <c r="K103" s="171" t="str">
        <f>IF($H$16="","",HLOOKUP($H$16,'Capx - H2O'!$E$352:$AU$382,$H103-2015,FALSE)+BD103+BL103)</f>
        <v/>
      </c>
      <c r="L103" s="171" t="str">
        <f>IF($H$17="","",HLOOKUP($H$17,'Capx - H2O'!$E$352:$AU$382,$H103-2015,FALSE)+BE103+BM103)</f>
        <v/>
      </c>
      <c r="M103" s="171" t="str">
        <f>IF($H$18="","",HLOOKUP($H$18,'Capx - H2O'!$E$352:$AU$382,$H103-2015,FALSE)+BF103+BN103)</f>
        <v/>
      </c>
      <c r="N103" s="171" t="str">
        <f>IF($H$19="","",HLOOKUP($H$19,'Capx - H2O'!$E$352:$AU$382,$H103-2015,FALSE)+BG103+BO103)</f>
        <v/>
      </c>
      <c r="O103" s="162"/>
      <c r="P103" s="162"/>
      <c r="Q103" s="162"/>
      <c r="R103" s="162"/>
      <c r="BA103" s="145">
        <v>2044</v>
      </c>
      <c r="BB103" s="171">
        <f ca="1">IF($E$14="",0,IF($H70&gt;$E$14,0,IF($H70-$E$14&lt;-3,0,OFFSET(Extras!$E$3,0,'Scenario 8'!$H70-'Scenario 8'!$E$14))))</f>
        <v>0</v>
      </c>
      <c r="BC103" s="171">
        <f ca="1">IF($E$15="",0,IF($H70&gt;$E$15,0,IF($H70-$E$15&lt;-3,0,OFFSET(Extras!$E$3,0,'Scenario 8'!$H70-'Scenario 8'!$E$15))))</f>
        <v>0</v>
      </c>
      <c r="BD103" s="171">
        <f ca="1">IF($E$16="",0,IF($H70&gt;$E$16,0,IF($H70-$E$16&lt;-3,0,OFFSET(Extras!$E$3,0,'Scenario 8'!$H70-'Scenario 8'!$E$16))))</f>
        <v>0</v>
      </c>
      <c r="BE103" s="171">
        <f ca="1">IF($E$17="",0,IF($H70&gt;$E$17,0,IF($H70-$E$17&lt;-3,0,OFFSET(Extras!$E$3,0,'Scenario 8'!$H70-'Scenario 8'!$E$17))))</f>
        <v>0</v>
      </c>
      <c r="BF103" s="171">
        <f ca="1">IF($E$18="",0,IF($H70&gt;$E$18,0,IF($H70-$E$18&lt;-3,0,OFFSET(Extras!$E$3,0,'Scenario 8'!$H70-'Scenario 8'!$E$18))))</f>
        <v>0</v>
      </c>
      <c r="BG103" s="171">
        <f ca="1">IF($E$19="",0,IF($H70&gt;$E$19,0,IF($H70-$E$19&lt;-3,0,OFFSET(Extras!$E$3,0,'Scenario 8'!$H70-'Scenario 8'!$E$19))))</f>
        <v>0</v>
      </c>
      <c r="BI103" s="145">
        <v>2044</v>
      </c>
      <c r="BJ103" s="171">
        <f ca="1">IF($G$14="",0,IF($H70&gt;$G$14,0,IF($H70-$G$14&lt;-3,0,OFFSET(Extras!$E$4,0,'Scenario 8'!$H70-'Scenario 8'!$G$14))))</f>
        <v>0</v>
      </c>
      <c r="BK103" s="171">
        <f ca="1">IF($G$15="",0,IF($H70&gt;$G$15,0,IF($H70-$G$15&lt;-3,0,OFFSET(Extras!$E$4,0,'Scenario 8'!$H70-'Scenario 8'!$G$15))))</f>
        <v>0</v>
      </c>
      <c r="BL103" s="171">
        <f ca="1">IF($G$16="",0,IF($H70&gt;$G$16,0,IF($H70-$G$16&lt;-3,0,OFFSET(Extras!$E$4,0,'Scenario 8'!$H70-'Scenario 8'!$G$16))))</f>
        <v>0</v>
      </c>
      <c r="BM103" s="171">
        <f ca="1">IF($G$17="",0,IF($H70&gt;$G$17,0,IF($H70-$G$17&lt;-3,0,OFFSET(Extras!$E$4,0,'Scenario 8'!$H70-'Scenario 8'!$G$17))))</f>
        <v>0</v>
      </c>
      <c r="BN103" s="171">
        <f ca="1">IF($G$18="",0,IF($H70&gt;$G$18,0,IF($H70-$G$18&lt;-3,0,OFFSET(Extras!$E$4,0,'Scenario 8'!$H70-'Scenario 8'!$G$18))))</f>
        <v>0</v>
      </c>
      <c r="BO103" s="171">
        <f ca="1">IF($G$19="",0,IF($H70&gt;$G$19,0,IF($H70-$G$19&lt;-3,0,OFFSET(Extras!$E$4,0,'Scenario 8'!$H70-'Scenario 8'!$G$19))))</f>
        <v>0</v>
      </c>
    </row>
    <row r="104" spans="1:67">
      <c r="A104" s="162"/>
      <c r="B104" s="162"/>
      <c r="C104" s="162"/>
      <c r="D104" s="162"/>
      <c r="E104" s="162"/>
      <c r="F104" s="162"/>
      <c r="G104" s="162"/>
      <c r="H104" s="176">
        <v>2045</v>
      </c>
      <c r="I104" s="171">
        <f ca="1">IF($H$14="","",HLOOKUP($H$14,'Capx - H2O'!$E$352:$AU$382,$H104-2015,FALSE)+BB104+BJ104)</f>
        <v>0</v>
      </c>
      <c r="J104" s="171" t="str">
        <f>IF($H$15="","",HLOOKUP($H$15,'Capx - H2O'!$E$352:$AU$382,$H104-2015,FALSE)+BC104+BK104)</f>
        <v/>
      </c>
      <c r="K104" s="171" t="str">
        <f>IF($H$16="","",HLOOKUP($H$16,'Capx - H2O'!$E$352:$AU$382,$H104-2015,FALSE)+BD104+BL104)</f>
        <v/>
      </c>
      <c r="L104" s="171" t="str">
        <f>IF($H$17="","",HLOOKUP($H$17,'Capx - H2O'!$E$352:$AU$382,$H104-2015,FALSE)+BE104+BM104)</f>
        <v/>
      </c>
      <c r="M104" s="171" t="str">
        <f>IF($H$18="","",HLOOKUP($H$18,'Capx - H2O'!$E$352:$AU$382,$H104-2015,FALSE)+BF104+BN104)</f>
        <v/>
      </c>
      <c r="N104" s="171" t="str">
        <f>IF($H$19="","",HLOOKUP($H$19,'Capx - H2O'!$E$352:$AU$382,$H104-2015,FALSE)+BG104+BO104)</f>
        <v/>
      </c>
      <c r="O104" s="162"/>
      <c r="P104" s="162"/>
      <c r="Q104" s="162"/>
      <c r="R104" s="162"/>
      <c r="BA104" s="103">
        <v>2045</v>
      </c>
      <c r="BB104" s="172">
        <f ca="1">IF($E$14="",0,IF($H71&gt;$E$14,0,IF($H71-$E$14&lt;-3,0,OFFSET(Extras!$E$3,0,'Scenario 8'!$H71-'Scenario 8'!$E$14))))</f>
        <v>0</v>
      </c>
      <c r="BC104" s="172">
        <f ca="1">IF($E$15="",0,IF($H71&gt;$E$15,0,IF($H71-$E$15&lt;-3,0,OFFSET(Extras!$E$3,0,'Scenario 8'!$H71-'Scenario 8'!$E$15))))</f>
        <v>0</v>
      </c>
      <c r="BD104" s="172">
        <f ca="1">IF($E$16="",0,IF($H71&gt;$E$16,0,IF($H71-$E$16&lt;-3,0,OFFSET(Extras!$E$3,0,'Scenario 8'!$H71-'Scenario 8'!$E$16))))</f>
        <v>0</v>
      </c>
      <c r="BE104" s="172">
        <f ca="1">IF($E$17="",0,IF($H71&gt;$E$17,0,IF($H71-$E$17&lt;-3,0,OFFSET(Extras!$E$3,0,'Scenario 8'!$H71-'Scenario 8'!$E$17))))</f>
        <v>0</v>
      </c>
      <c r="BF104" s="172">
        <f ca="1">IF($E$18="",0,IF($H71&gt;$E$18,0,IF($H71-$E$18&lt;-3,0,OFFSET(Extras!$E$3,0,'Scenario 8'!$H71-'Scenario 8'!$E$18))))</f>
        <v>0</v>
      </c>
      <c r="BG104" s="172">
        <f ca="1">IF($E$19="",0,IF($H71&gt;$E$19,0,IF($H71-$E$19&lt;-3,0,OFFSET(Extras!$E$3,0,'Scenario 8'!$H71-'Scenario 8'!$E$19))))</f>
        <v>0</v>
      </c>
      <c r="BI104" s="103">
        <v>2045</v>
      </c>
      <c r="BJ104" s="172">
        <f ca="1">IF($G$14="",0,IF($H71&gt;$G$14,0,IF($H71-$G$14&lt;-3,0,OFFSET(Extras!$E$4,0,'Scenario 8'!$H71-'Scenario 8'!$G$14))))</f>
        <v>0</v>
      </c>
      <c r="BK104" s="172">
        <f ca="1">IF($G$15="",0,IF($H71&gt;$G$15,0,IF($H71-$G$15&lt;-3,0,OFFSET(Extras!$E$4,0,'Scenario 8'!$H71-'Scenario 8'!$G$15))))</f>
        <v>0</v>
      </c>
      <c r="BL104" s="172">
        <f ca="1">IF($G$16="",0,IF($H71&gt;$G$16,0,IF($H71-$G$16&lt;-3,0,OFFSET(Extras!$E$4,0,'Scenario 8'!$H71-'Scenario 8'!$G$16))))</f>
        <v>0</v>
      </c>
      <c r="BM104" s="172">
        <f ca="1">IF($G$17="",0,IF($H71&gt;$G$17,0,IF($H71-$G$17&lt;-3,0,OFFSET(Extras!$E$4,0,'Scenario 8'!$H71-'Scenario 8'!$G$17))))</f>
        <v>0</v>
      </c>
      <c r="BN104" s="172">
        <f ca="1">IF($G$18="",0,IF($H71&gt;$G$18,0,IF($H71-$G$18&lt;-3,0,OFFSET(Extras!$E$4,0,'Scenario 8'!$H71-'Scenario 8'!$G$18))))</f>
        <v>0</v>
      </c>
      <c r="BO104" s="172">
        <f ca="1">IF($G$19="",0,IF($H71&gt;$G$19,0,IF($H71-$G$19&lt;-3,0,OFFSET(Extras!$E$4,0,'Scenario 8'!$H71-'Scenario 8'!$G$19))))</f>
        <v>0</v>
      </c>
    </row>
    <row r="105" spans="1:67">
      <c r="A105" s="162"/>
      <c r="B105" s="162"/>
      <c r="C105" s="162"/>
      <c r="D105" s="162"/>
      <c r="E105" s="162"/>
      <c r="F105" s="162"/>
      <c r="G105" s="162"/>
      <c r="H105" s="188" t="s">
        <v>26</v>
      </c>
      <c r="I105" s="187">
        <f t="shared" ref="I105:N105" ca="1" si="23">SUM(I76:I104)</f>
        <v>443963175.38100225</v>
      </c>
      <c r="J105" s="187">
        <f t="shared" si="23"/>
        <v>0</v>
      </c>
      <c r="K105" s="187">
        <f t="shared" si="23"/>
        <v>0</v>
      </c>
      <c r="L105" s="187">
        <f t="shared" si="23"/>
        <v>0</v>
      </c>
      <c r="M105" s="187">
        <f t="shared" si="23"/>
        <v>0</v>
      </c>
      <c r="N105" s="187">
        <f t="shared" si="23"/>
        <v>0</v>
      </c>
      <c r="O105" s="162"/>
      <c r="P105" s="162"/>
      <c r="Q105" s="162"/>
      <c r="R105" s="162"/>
    </row>
    <row r="106" spans="1:67">
      <c r="A106" s="162"/>
      <c r="B106" s="183" t="s">
        <v>364</v>
      </c>
      <c r="C106" s="162"/>
      <c r="D106" s="162"/>
      <c r="E106" s="162"/>
      <c r="F106" s="162"/>
      <c r="G106" s="162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79" t="s">
        <v>52</v>
      </c>
      <c r="AB106" s="179" t="s">
        <v>56</v>
      </c>
      <c r="AJ106" s="179" t="s">
        <v>54</v>
      </c>
      <c r="AS106" s="179" t="s">
        <v>57</v>
      </c>
      <c r="BA106" s="179"/>
      <c r="BI106" s="179"/>
    </row>
    <row r="107" spans="1:67">
      <c r="A107" s="162"/>
      <c r="B107" s="162"/>
      <c r="C107" s="162"/>
      <c r="D107" s="162"/>
      <c r="E107" s="162"/>
      <c r="F107" s="162"/>
      <c r="G107" s="162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</row>
    <row r="108" spans="1:67">
      <c r="A108" s="162"/>
      <c r="B108" s="162"/>
      <c r="C108" s="162"/>
      <c r="D108" s="162"/>
      <c r="E108" s="162"/>
      <c r="F108" s="162"/>
      <c r="G108" s="162"/>
      <c r="H108" s="163" t="s">
        <v>33</v>
      </c>
      <c r="I108" s="163">
        <f t="shared" ref="I108:N108" si="24">I42</f>
        <v>8</v>
      </c>
      <c r="J108" s="163" t="str">
        <f t="shared" si="24"/>
        <v>8A</v>
      </c>
      <c r="K108" s="163" t="str">
        <f t="shared" si="24"/>
        <v>8B</v>
      </c>
      <c r="L108" s="163" t="str">
        <f t="shared" si="24"/>
        <v>8C</v>
      </c>
      <c r="M108" s="163" t="str">
        <f t="shared" si="24"/>
        <v>8D</v>
      </c>
      <c r="N108" s="163" t="str">
        <f t="shared" si="24"/>
        <v>8E</v>
      </c>
      <c r="O108" s="162"/>
      <c r="P108" s="162"/>
      <c r="Q108" s="162"/>
      <c r="R108" s="162"/>
      <c r="S108" s="163" t="s">
        <v>33</v>
      </c>
      <c r="T108" s="201" t="s">
        <v>27</v>
      </c>
      <c r="U108" s="159">
        <f t="shared" ref="U108:Z108" si="25">U42</f>
        <v>8</v>
      </c>
      <c r="V108" s="163" t="str">
        <f t="shared" si="25"/>
        <v>8A</v>
      </c>
      <c r="W108" s="163" t="str">
        <f t="shared" si="25"/>
        <v>8B</v>
      </c>
      <c r="X108" s="163" t="str">
        <f t="shared" si="25"/>
        <v>8C</v>
      </c>
      <c r="Y108" s="163" t="str">
        <f t="shared" si="25"/>
        <v>8D</v>
      </c>
      <c r="Z108" s="163" t="str">
        <f t="shared" si="25"/>
        <v>8E</v>
      </c>
      <c r="AB108" s="163" t="s">
        <v>33</v>
      </c>
      <c r="AC108" s="163">
        <f>U108</f>
        <v>8</v>
      </c>
      <c r="AD108" s="163" t="str">
        <f t="shared" ref="AD108:AH108" si="26">V108</f>
        <v>8A</v>
      </c>
      <c r="AE108" s="163" t="str">
        <f t="shared" si="26"/>
        <v>8B</v>
      </c>
      <c r="AF108" s="163" t="str">
        <f t="shared" si="26"/>
        <v>8C</v>
      </c>
      <c r="AG108" s="163" t="str">
        <f t="shared" si="26"/>
        <v>8D</v>
      </c>
      <c r="AH108" s="163" t="str">
        <f t="shared" si="26"/>
        <v>8E</v>
      </c>
      <c r="AJ108" s="163" t="s">
        <v>33</v>
      </c>
      <c r="AK108" s="201" t="s">
        <v>27</v>
      </c>
      <c r="AL108" s="163">
        <f t="shared" ref="AL108:AQ108" si="27">AL42</f>
        <v>8</v>
      </c>
      <c r="AM108" s="163" t="str">
        <f t="shared" si="27"/>
        <v>8A</v>
      </c>
      <c r="AN108" s="163" t="str">
        <f t="shared" si="27"/>
        <v>8B</v>
      </c>
      <c r="AO108" s="163" t="str">
        <f t="shared" si="27"/>
        <v>8C</v>
      </c>
      <c r="AP108" s="163" t="str">
        <f t="shared" si="27"/>
        <v>8D</v>
      </c>
      <c r="AQ108" s="163" t="str">
        <f t="shared" si="27"/>
        <v>8E</v>
      </c>
      <c r="AS108" s="163" t="s">
        <v>33</v>
      </c>
      <c r="AT108" s="163">
        <f>AL108</f>
        <v>8</v>
      </c>
      <c r="AU108" s="163" t="str">
        <f t="shared" ref="AU108:AY108" si="28">AM108</f>
        <v>8A</v>
      </c>
      <c r="AV108" s="163" t="str">
        <f t="shared" si="28"/>
        <v>8B</v>
      </c>
      <c r="AW108" s="163" t="str">
        <f t="shared" si="28"/>
        <v>8C</v>
      </c>
      <c r="AX108" s="163" t="str">
        <f t="shared" si="28"/>
        <v>8D</v>
      </c>
      <c r="AY108" s="163" t="str">
        <f t="shared" si="28"/>
        <v>8E</v>
      </c>
      <c r="BA108" s="202"/>
      <c r="BB108" s="138"/>
      <c r="BC108" s="138"/>
      <c r="BD108" s="138"/>
      <c r="BE108" s="138"/>
      <c r="BF108" s="138"/>
      <c r="BG108" s="138"/>
      <c r="BI108" s="202"/>
      <c r="BJ108" s="138"/>
      <c r="BK108" s="138"/>
      <c r="BL108" s="138"/>
      <c r="BM108" s="138"/>
      <c r="BN108" s="138"/>
      <c r="BO108" s="138"/>
    </row>
    <row r="109" spans="1:67">
      <c r="A109" s="162"/>
      <c r="B109" s="162"/>
      <c r="C109" s="162"/>
      <c r="D109" s="162"/>
      <c r="E109" s="162"/>
      <c r="F109" s="162"/>
      <c r="G109" s="162"/>
      <c r="H109" s="174">
        <v>2017</v>
      </c>
      <c r="I109" s="171">
        <f>AC109+AT109</f>
        <v>18063856.140000001</v>
      </c>
      <c r="J109" s="171">
        <f t="shared" ref="J109:N137" si="29">AD109+AU109</f>
        <v>0</v>
      </c>
      <c r="K109" s="171">
        <f t="shared" si="29"/>
        <v>0</v>
      </c>
      <c r="L109" s="171">
        <f t="shared" si="29"/>
        <v>0</v>
      </c>
      <c r="M109" s="171">
        <f t="shared" si="29"/>
        <v>0</v>
      </c>
      <c r="N109" s="171">
        <f t="shared" si="29"/>
        <v>0</v>
      </c>
      <c r="O109" s="162"/>
      <c r="P109" s="162"/>
      <c r="Q109" s="162"/>
      <c r="R109" s="162"/>
      <c r="S109" s="174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A</v>
      </c>
      <c r="V109" s="156" t="str">
        <f t="shared" ref="V109:V137" si="30">IF($S109&gt;$I$15,"Retired",IF($K$15="","A",IF($S109&lt;$K$15,"A",IF($S109&lt;=$I$15,"B"))))</f>
        <v>Retired</v>
      </c>
      <c r="W109" s="156" t="str">
        <f t="shared" ref="W109:W137" si="31">IF($S109&gt;$I$16,"Retired",IF($K$16="","A",IF($S109&lt;$K$16,"A",IF($S109&lt;=$I$16,"B"))))</f>
        <v>Retired</v>
      </c>
      <c r="X109" s="156" t="str">
        <f t="shared" ref="X109:X137" si="32">IF($S109&gt;$I$17,"Retired",IF($K$17="","A",IF($S109&lt;$K$17,"A",IF($S109&lt;=$I$17,"B"))))</f>
        <v>Retired</v>
      </c>
      <c r="Y109" s="156" t="str">
        <f t="shared" ref="Y109:Y137" si="33">IF($S109&gt;$I$18,"Retired",IF($K$18="","A",IF($S109&lt;$K$18,"A",IF($S109&lt;=$I$18,"B"))))</f>
        <v>Retired</v>
      </c>
      <c r="Z109" s="156" t="str">
        <f t="shared" ref="Z109:Z137" si="34">IF($S109&gt;$I$19,"Retired",IF($K$19="","A",IF($S109&lt;$K$19,"A",IF($S109&lt;=$I$19,"B"))))</f>
        <v>Retired</v>
      </c>
      <c r="AB109" s="174">
        <v>2017</v>
      </c>
      <c r="AC109" s="171">
        <f>IF(U109="Retired",0,HLOOKUP(U109,'Fixed - Labor'!$C$29:$E$37,'Scenario 8'!$H$24,FALSE)*$T109)</f>
        <v>5908687.3433940001</v>
      </c>
      <c r="AD109" s="171">
        <f>IF(V109="Retired",0,HLOOKUP(V109,'Fixed - Labor'!$C$29:$E$37,'Scenario 8'!$H$24,FALSE)*$T109)</f>
        <v>0</v>
      </c>
      <c r="AE109" s="171">
        <f>IF(W109="Retired",0,HLOOKUP(W109,'Fixed - Labor'!$C$29:$E$37,'Scenario 8'!$H$24,FALSE)*$T109)</f>
        <v>0</v>
      </c>
      <c r="AF109" s="171">
        <f>IF(X109="Retired",0,HLOOKUP(X109,'Fixed - Labor'!$C$29:$E$37,'Scenario 8'!$H$24,FALSE)*$T109)</f>
        <v>0</v>
      </c>
      <c r="AG109" s="171">
        <f>IF(Y109="Retired",0,HLOOKUP(Y109,'Fixed - Labor'!$C$29:$E$37,'Scenario 8'!$H$24,FALSE)*$T109)</f>
        <v>0</v>
      </c>
      <c r="AH109" s="171">
        <f>IF(Z109="Retired",0,HLOOKUP(Z109,'Fixed - Labor'!$C$29:$E$37,'Scenario 8'!$H$24,FALSE)*$T109)</f>
        <v>0</v>
      </c>
      <c r="AJ109" s="174">
        <v>2017</v>
      </c>
      <c r="AK109" s="173">
        <f>HLOOKUP($AJ109,'Fixed - Labor'!$A$21:$AE$24,3,FALSE)</f>
        <v>12155168.796606001</v>
      </c>
      <c r="AL109" s="156" t="str">
        <f t="shared" ref="AL109:AL113" si="35">IF($S109&gt;$J$14,"Retired",IF($L$14="","A",IF($S109&lt;$L$14,"A",IF(AND($S109&lt;=$J$14,$S109&lt;=$I$14),"B","C"))))</f>
        <v>A</v>
      </c>
      <c r="AM109" s="156" t="str">
        <f t="shared" ref="AM109:AM137" si="36">IF($S109&gt;$J$15,"Retired",IF($L$15="","A",IF($S109&lt;$L$15,"A",IF(AND($S109&lt;=$J$15,$S109&lt;=$I$15),"B","C"))))</f>
        <v>Retired</v>
      </c>
      <c r="AN109" s="156" t="str">
        <f t="shared" ref="AN109:AN137" si="37">IF($S109&gt;$J$16,"Retired",IF($L$16="","A",IF($S109&lt;$L$16,"A",IF(AND($S109&lt;=$J$16,$S109&lt;=$I$16),"B","C"))))</f>
        <v>Retired</v>
      </c>
      <c r="AO109" s="156" t="str">
        <f t="shared" ref="AO109:AO137" si="38">IF($S109&gt;$J$17,"Retired",IF($L$17="","A",IF($S109&lt;$L$17,"A",IF(AND($S109&lt;=$J$17,$S109&lt;=$I$17),"B","C"))))</f>
        <v>Retired</v>
      </c>
      <c r="AP109" s="156" t="str">
        <f t="shared" ref="AP109:AP137" si="39">IF($S109&gt;$J$18,"Retired",IF($L$18="","A",IF($S109&lt;$L$18,"A",IF(AND($S109&lt;=$J$18,$S109&lt;=$I$18),"B","C"))))</f>
        <v>Retired</v>
      </c>
      <c r="AQ109" s="156" t="str">
        <f t="shared" ref="AQ109:AQ137" si="40">IF($S109&gt;$J$19,"Retired",IF($L$19="","A",IF($S109&lt;$L$19,"A",IF(AND($S109&lt;=$J$19,$S109&lt;=$I$19),"B","C"))))</f>
        <v>Retired</v>
      </c>
      <c r="AS109" s="174">
        <v>2017</v>
      </c>
      <c r="AT109" s="171">
        <f>IF(AL109="Retired",0,HLOOKUP(AL109,'Fixed - Labor'!$C$29:$E$37,'Scenario 8'!$H$24,FALSE)*$AK109)</f>
        <v>12155168.796606001</v>
      </c>
      <c r="AU109" s="171">
        <f>IF(AM109="Retired",0,HLOOKUP(AM109,'Fixed - Labor'!$C$29:$E$37,'Scenario 8'!$H$24,FALSE)*$AK109)</f>
        <v>0</v>
      </c>
      <c r="AV109" s="171">
        <f>IF(AN109="Retired",0,HLOOKUP(AN109,'Fixed - Labor'!$C$29:$E$37,'Scenario 8'!$H$24,FALSE)*$AK109)</f>
        <v>0</v>
      </c>
      <c r="AW109" s="171">
        <f>IF(AO109="Retired",0,HLOOKUP(AO109,'Fixed - Labor'!$C$29:$E$37,'Scenario 8'!$H$24,FALSE)*$AK109)</f>
        <v>0</v>
      </c>
      <c r="AX109" s="171">
        <f>IF(AP109="Retired",0,HLOOKUP(AP109,'Fixed - Labor'!$C$29:$E$37,'Scenario 8'!$H$24,FALSE)*$AK109)</f>
        <v>0</v>
      </c>
      <c r="AY109" s="171">
        <f>IF(AQ109="Retired",0,HLOOKUP(AQ109,'Fixed - Labor'!$C$29:$E$37,'Scenario 8'!$H$24,FALSE)*$AK109)</f>
        <v>0</v>
      </c>
      <c r="BA109" s="202"/>
      <c r="BB109" s="138"/>
      <c r="BC109" s="138"/>
      <c r="BD109" s="138"/>
      <c r="BE109" s="138"/>
      <c r="BF109" s="138"/>
      <c r="BG109" s="138"/>
      <c r="BI109" s="202"/>
      <c r="BJ109" s="138"/>
      <c r="BK109" s="138"/>
      <c r="BL109" s="138"/>
      <c r="BM109" s="138"/>
      <c r="BN109" s="138"/>
      <c r="BO109" s="138"/>
    </row>
    <row r="110" spans="1:67">
      <c r="A110" s="162"/>
      <c r="B110" s="162"/>
      <c r="C110" s="162"/>
      <c r="D110" s="162"/>
      <c r="E110" s="162"/>
      <c r="F110" s="162"/>
      <c r="G110" s="162"/>
      <c r="H110" s="175">
        <v>2018</v>
      </c>
      <c r="I110" s="171">
        <f t="shared" ref="I110:I137" si="41">AC110+AT110</f>
        <v>18538569.849999998</v>
      </c>
      <c r="J110" s="171">
        <f t="shared" si="29"/>
        <v>0</v>
      </c>
      <c r="K110" s="171">
        <f t="shared" si="29"/>
        <v>0</v>
      </c>
      <c r="L110" s="171">
        <f t="shared" si="29"/>
        <v>0</v>
      </c>
      <c r="M110" s="171">
        <f t="shared" si="29"/>
        <v>0</v>
      </c>
      <c r="N110" s="171">
        <f t="shared" si="29"/>
        <v>0</v>
      </c>
      <c r="O110" s="162"/>
      <c r="P110" s="162"/>
      <c r="Q110" s="162"/>
      <c r="R110" s="162"/>
      <c r="S110" s="175">
        <v>2018</v>
      </c>
      <c r="T110" s="136">
        <f>HLOOKUP($S110,'Fixed - Labor'!$A$21:$AE$24,2,FALSE)</f>
        <v>6063966.1979349991</v>
      </c>
      <c r="U110" s="155" t="str">
        <f t="shared" ref="U110:U137" si="42">IF($S110&gt;$I$14,"Retired",IF($K$14="","A",IF($S110&lt;$K$14,"A",IF($S110&lt;=$I$14,"B"))))</f>
        <v>A</v>
      </c>
      <c r="V110" s="155" t="str">
        <f t="shared" si="30"/>
        <v>Retired</v>
      </c>
      <c r="W110" s="155" t="str">
        <f t="shared" si="31"/>
        <v>Retired</v>
      </c>
      <c r="X110" s="155" t="str">
        <f t="shared" si="32"/>
        <v>Retired</v>
      </c>
      <c r="Y110" s="155" t="str">
        <f t="shared" si="33"/>
        <v>Retired</v>
      </c>
      <c r="Z110" s="155" t="str">
        <f t="shared" si="34"/>
        <v>Retired</v>
      </c>
      <c r="AB110" s="175">
        <v>2018</v>
      </c>
      <c r="AC110" s="171">
        <f>IF(U110="Retired",0,HLOOKUP(U110,'Fixed - Labor'!$C$29:$E$37,'Scenario 8'!$H$24,FALSE)*$T110)</f>
        <v>6063966.1979349991</v>
      </c>
      <c r="AD110" s="171">
        <f>IF(V110="Retired",0,HLOOKUP(V110,'Fixed - Labor'!$C$29:$E$37,'Scenario 8'!$H$24,FALSE)*$T110)</f>
        <v>0</v>
      </c>
      <c r="AE110" s="171">
        <f>IF(W110="Retired",0,HLOOKUP(W110,'Fixed - Labor'!$C$29:$E$37,'Scenario 8'!$H$24,FALSE)*$T110)</f>
        <v>0</v>
      </c>
      <c r="AF110" s="171">
        <f>IF(X110="Retired",0,HLOOKUP(X110,'Fixed - Labor'!$C$29:$E$37,'Scenario 8'!$H$24,FALSE)*$T110)</f>
        <v>0</v>
      </c>
      <c r="AG110" s="171">
        <f>IF(Y110="Retired",0,HLOOKUP(Y110,'Fixed - Labor'!$C$29:$E$37,'Scenario 8'!$H$24,FALSE)*$T110)</f>
        <v>0</v>
      </c>
      <c r="AH110" s="171">
        <f>IF(Z110="Retired",0,HLOOKUP(Z110,'Fixed - Labor'!$C$29:$E$37,'Scenario 8'!$H$24,FALSE)*$T110)</f>
        <v>0</v>
      </c>
      <c r="AJ110" s="175">
        <v>2018</v>
      </c>
      <c r="AK110" s="171">
        <f>HLOOKUP($AJ110,'Fixed - Labor'!$A$21:$AE$24,3,FALSE)</f>
        <v>12474603.652065</v>
      </c>
      <c r="AL110" s="155" t="str">
        <f t="shared" si="35"/>
        <v>A</v>
      </c>
      <c r="AM110" s="155" t="str">
        <f t="shared" si="36"/>
        <v>Retired</v>
      </c>
      <c r="AN110" s="155" t="str">
        <f t="shared" si="37"/>
        <v>Retired</v>
      </c>
      <c r="AO110" s="155" t="str">
        <f t="shared" si="38"/>
        <v>Retired</v>
      </c>
      <c r="AP110" s="155" t="str">
        <f t="shared" si="39"/>
        <v>Retired</v>
      </c>
      <c r="AQ110" s="155" t="str">
        <f t="shared" si="40"/>
        <v>Retired</v>
      </c>
      <c r="AS110" s="175">
        <v>2018</v>
      </c>
      <c r="AT110" s="171">
        <f>IF(AL110="Retired",0,HLOOKUP(AL110,'Fixed - Labor'!$C$29:$E$37,'Scenario 8'!$H$24,FALSE)*$AK110)</f>
        <v>12474603.652065</v>
      </c>
      <c r="AU110" s="171">
        <f>IF(AM110="Retired",0,HLOOKUP(AM110,'Fixed - Labor'!$C$29:$E$37,'Scenario 8'!$H$24,FALSE)*$AK110)</f>
        <v>0</v>
      </c>
      <c r="AV110" s="171">
        <f>IF(AN110="Retired",0,HLOOKUP(AN110,'Fixed - Labor'!$C$29:$E$37,'Scenario 8'!$H$24,FALSE)*$AK110)</f>
        <v>0</v>
      </c>
      <c r="AW110" s="171">
        <f>IF(AO110="Retired",0,HLOOKUP(AO110,'Fixed - Labor'!$C$29:$E$37,'Scenario 8'!$H$24,FALSE)*$AK110)</f>
        <v>0</v>
      </c>
      <c r="AX110" s="171">
        <f>IF(AP110="Retired",0,HLOOKUP(AP110,'Fixed - Labor'!$C$29:$E$37,'Scenario 8'!$H$24,FALSE)*$AK110)</f>
        <v>0</v>
      </c>
      <c r="AY110" s="171">
        <f>IF(AQ110="Retired",0,HLOOKUP(AQ110,'Fixed - Labor'!$C$29:$E$37,'Scenario 8'!$H$24,FALSE)*$AK110)</f>
        <v>0</v>
      </c>
      <c r="BA110" s="202"/>
      <c r="BB110" s="138"/>
      <c r="BC110" s="138"/>
      <c r="BD110" s="138"/>
      <c r="BE110" s="138"/>
      <c r="BF110" s="138"/>
      <c r="BG110" s="138"/>
      <c r="BI110" s="202"/>
      <c r="BJ110" s="138"/>
      <c r="BK110" s="138"/>
      <c r="BL110" s="138"/>
      <c r="BM110" s="138"/>
      <c r="BN110" s="138"/>
      <c r="BO110" s="138"/>
    </row>
    <row r="111" spans="1:67">
      <c r="A111" s="162"/>
      <c r="B111" s="162"/>
      <c r="C111" s="162"/>
      <c r="D111" s="162"/>
      <c r="E111" s="162"/>
      <c r="F111" s="162"/>
      <c r="G111" s="162"/>
      <c r="H111" s="175">
        <v>2019</v>
      </c>
      <c r="I111" s="171">
        <f t="shared" si="41"/>
        <v>18854305.27</v>
      </c>
      <c r="J111" s="171">
        <f t="shared" si="29"/>
        <v>0</v>
      </c>
      <c r="K111" s="171">
        <f t="shared" si="29"/>
        <v>0</v>
      </c>
      <c r="L111" s="171">
        <f t="shared" si="29"/>
        <v>0</v>
      </c>
      <c r="M111" s="171">
        <f t="shared" si="29"/>
        <v>0</v>
      </c>
      <c r="N111" s="171">
        <f t="shared" si="29"/>
        <v>0</v>
      </c>
      <c r="O111" s="162"/>
      <c r="P111" s="162"/>
      <c r="Q111" s="162"/>
      <c r="R111" s="162"/>
      <c r="S111" s="175">
        <v>2019</v>
      </c>
      <c r="T111" s="136">
        <f>HLOOKUP($S111,'Fixed - Labor'!$A$21:$AE$24,2,FALSE)</f>
        <v>6167243.2538169995</v>
      </c>
      <c r="U111" s="155" t="str">
        <f t="shared" si="42"/>
        <v>A</v>
      </c>
      <c r="V111" s="155" t="str">
        <f t="shared" si="30"/>
        <v>Retired</v>
      </c>
      <c r="W111" s="155" t="str">
        <f t="shared" si="31"/>
        <v>Retired</v>
      </c>
      <c r="X111" s="155" t="str">
        <f t="shared" si="32"/>
        <v>Retired</v>
      </c>
      <c r="Y111" s="155" t="str">
        <f t="shared" si="33"/>
        <v>Retired</v>
      </c>
      <c r="Z111" s="155" t="str">
        <f t="shared" si="34"/>
        <v>Retired</v>
      </c>
      <c r="AB111" s="175">
        <v>2019</v>
      </c>
      <c r="AC111" s="171">
        <f>IF(U111="Retired",0,HLOOKUP(U111,'Fixed - Labor'!$C$29:$E$37,'Scenario 8'!$H$24,FALSE)*$T111)</f>
        <v>6167243.2538169995</v>
      </c>
      <c r="AD111" s="171">
        <f>IF(V111="Retired",0,HLOOKUP(V111,'Fixed - Labor'!$C$29:$E$37,'Scenario 8'!$H$24,FALSE)*$T111)</f>
        <v>0</v>
      </c>
      <c r="AE111" s="171">
        <f>IF(W111="Retired",0,HLOOKUP(W111,'Fixed - Labor'!$C$29:$E$37,'Scenario 8'!$H$24,FALSE)*$T111)</f>
        <v>0</v>
      </c>
      <c r="AF111" s="171">
        <f>IF(X111="Retired",0,HLOOKUP(X111,'Fixed - Labor'!$C$29:$E$37,'Scenario 8'!$H$24,FALSE)*$T111)</f>
        <v>0</v>
      </c>
      <c r="AG111" s="171">
        <f>IF(Y111="Retired",0,HLOOKUP(Y111,'Fixed - Labor'!$C$29:$E$37,'Scenario 8'!$H$24,FALSE)*$T111)</f>
        <v>0</v>
      </c>
      <c r="AH111" s="171">
        <f>IF(Z111="Retired",0,HLOOKUP(Z111,'Fixed - Labor'!$C$29:$E$37,'Scenario 8'!$H$24,FALSE)*$T111)</f>
        <v>0</v>
      </c>
      <c r="AJ111" s="175">
        <v>2019</v>
      </c>
      <c r="AK111" s="171">
        <f>HLOOKUP($AJ111,'Fixed - Labor'!$A$21:$AE$24,3,FALSE)</f>
        <v>12687062.016183</v>
      </c>
      <c r="AL111" s="155" t="str">
        <f t="shared" si="35"/>
        <v>A</v>
      </c>
      <c r="AM111" s="155" t="str">
        <f t="shared" si="36"/>
        <v>Retired</v>
      </c>
      <c r="AN111" s="155" t="str">
        <f t="shared" si="37"/>
        <v>Retired</v>
      </c>
      <c r="AO111" s="155" t="str">
        <f t="shared" si="38"/>
        <v>Retired</v>
      </c>
      <c r="AP111" s="155" t="str">
        <f t="shared" si="39"/>
        <v>Retired</v>
      </c>
      <c r="AQ111" s="155" t="str">
        <f t="shared" si="40"/>
        <v>Retired</v>
      </c>
      <c r="AS111" s="175">
        <v>2019</v>
      </c>
      <c r="AT111" s="171">
        <f>IF(AL111="Retired",0,HLOOKUP(AL111,'Fixed - Labor'!$C$29:$E$37,'Scenario 8'!$H$24,FALSE)*$AK111)</f>
        <v>12687062.016183</v>
      </c>
      <c r="AU111" s="171">
        <f>IF(AM111="Retired",0,HLOOKUP(AM111,'Fixed - Labor'!$C$29:$E$37,'Scenario 8'!$H$24,FALSE)*$AK111)</f>
        <v>0</v>
      </c>
      <c r="AV111" s="171">
        <f>IF(AN111="Retired",0,HLOOKUP(AN111,'Fixed - Labor'!$C$29:$E$37,'Scenario 8'!$H$24,FALSE)*$AK111)</f>
        <v>0</v>
      </c>
      <c r="AW111" s="171">
        <f>IF(AO111="Retired",0,HLOOKUP(AO111,'Fixed - Labor'!$C$29:$E$37,'Scenario 8'!$H$24,FALSE)*$AK111)</f>
        <v>0</v>
      </c>
      <c r="AX111" s="171">
        <f>IF(AP111="Retired",0,HLOOKUP(AP111,'Fixed - Labor'!$C$29:$E$37,'Scenario 8'!$H$24,FALSE)*$AK111)</f>
        <v>0</v>
      </c>
      <c r="AY111" s="171">
        <f>IF(AQ111="Retired",0,HLOOKUP(AQ111,'Fixed - Labor'!$C$29:$E$37,'Scenario 8'!$H$24,FALSE)*$AK111)</f>
        <v>0</v>
      </c>
      <c r="BA111" s="202"/>
      <c r="BB111" s="138"/>
      <c r="BC111" s="138"/>
      <c r="BD111" s="138"/>
      <c r="BE111" s="138"/>
      <c r="BF111" s="138"/>
      <c r="BG111" s="138"/>
      <c r="BI111" s="202"/>
      <c r="BJ111" s="138"/>
      <c r="BK111" s="138"/>
      <c r="BL111" s="138"/>
      <c r="BM111" s="138"/>
      <c r="BN111" s="138"/>
      <c r="BO111" s="138"/>
    </row>
    <row r="112" spans="1:67">
      <c r="A112" s="162"/>
      <c r="B112" s="162"/>
      <c r="C112" s="162"/>
      <c r="D112" s="162"/>
      <c r="E112" s="162"/>
      <c r="F112" s="162"/>
      <c r="G112" s="162"/>
      <c r="H112" s="175">
        <v>2020</v>
      </c>
      <c r="I112" s="171">
        <f t="shared" si="41"/>
        <v>19834948.309999999</v>
      </c>
      <c r="J112" s="171">
        <f t="shared" si="29"/>
        <v>0</v>
      </c>
      <c r="K112" s="171">
        <f t="shared" si="29"/>
        <v>0</v>
      </c>
      <c r="L112" s="171">
        <f t="shared" si="29"/>
        <v>0</v>
      </c>
      <c r="M112" s="171">
        <f t="shared" si="29"/>
        <v>0</v>
      </c>
      <c r="N112" s="171">
        <f t="shared" si="29"/>
        <v>0</v>
      </c>
      <c r="O112" s="162"/>
      <c r="P112" s="162"/>
      <c r="Q112" s="162"/>
      <c r="R112" s="162"/>
      <c r="S112" s="175">
        <v>2020</v>
      </c>
      <c r="T112" s="136">
        <f>HLOOKUP($S112,'Fixed - Labor'!$A$21:$AE$24,2,FALSE)</f>
        <v>6488011.5922009991</v>
      </c>
      <c r="U112" s="155" t="str">
        <f t="shared" si="42"/>
        <v>A</v>
      </c>
      <c r="V112" s="155" t="str">
        <f t="shared" si="30"/>
        <v>Retired</v>
      </c>
      <c r="W112" s="155" t="str">
        <f t="shared" si="31"/>
        <v>Retired</v>
      </c>
      <c r="X112" s="155" t="str">
        <f t="shared" si="32"/>
        <v>Retired</v>
      </c>
      <c r="Y112" s="155" t="str">
        <f t="shared" si="33"/>
        <v>Retired</v>
      </c>
      <c r="Z112" s="155" t="str">
        <f t="shared" si="34"/>
        <v>Retired</v>
      </c>
      <c r="AB112" s="175">
        <v>2020</v>
      </c>
      <c r="AC112" s="171">
        <f>IF(U112="Retired",0,HLOOKUP(U112,'Fixed - Labor'!$C$29:$E$37,'Scenario 8'!$H$24,FALSE)*$T112)</f>
        <v>6488011.5922009991</v>
      </c>
      <c r="AD112" s="171">
        <f>IF(V112="Retired",0,HLOOKUP(V112,'Fixed - Labor'!$C$29:$E$37,'Scenario 8'!$H$24,FALSE)*$T112)</f>
        <v>0</v>
      </c>
      <c r="AE112" s="171">
        <f>IF(W112="Retired",0,HLOOKUP(W112,'Fixed - Labor'!$C$29:$E$37,'Scenario 8'!$H$24,FALSE)*$T112)</f>
        <v>0</v>
      </c>
      <c r="AF112" s="171">
        <f>IF(X112="Retired",0,HLOOKUP(X112,'Fixed - Labor'!$C$29:$E$37,'Scenario 8'!$H$24,FALSE)*$T112)</f>
        <v>0</v>
      </c>
      <c r="AG112" s="171">
        <f>IF(Y112="Retired",0,HLOOKUP(Y112,'Fixed - Labor'!$C$29:$E$37,'Scenario 8'!$H$24,FALSE)*$T112)</f>
        <v>0</v>
      </c>
      <c r="AH112" s="171">
        <f>IF(Z112="Retired",0,HLOOKUP(Z112,'Fixed - Labor'!$C$29:$E$37,'Scenario 8'!$H$24,FALSE)*$T112)</f>
        <v>0</v>
      </c>
      <c r="AJ112" s="175">
        <v>2020</v>
      </c>
      <c r="AK112" s="171">
        <f>HLOOKUP($AJ112,'Fixed - Labor'!$A$21:$AE$24,3,FALSE)</f>
        <v>13346936.717799</v>
      </c>
      <c r="AL112" s="155" t="str">
        <f t="shared" si="35"/>
        <v>A</v>
      </c>
      <c r="AM112" s="155" t="str">
        <f t="shared" si="36"/>
        <v>Retired</v>
      </c>
      <c r="AN112" s="155" t="str">
        <f t="shared" si="37"/>
        <v>Retired</v>
      </c>
      <c r="AO112" s="155" t="str">
        <f t="shared" si="38"/>
        <v>Retired</v>
      </c>
      <c r="AP112" s="155" t="str">
        <f t="shared" si="39"/>
        <v>Retired</v>
      </c>
      <c r="AQ112" s="155" t="str">
        <f t="shared" si="40"/>
        <v>Retired</v>
      </c>
      <c r="AS112" s="175">
        <v>2020</v>
      </c>
      <c r="AT112" s="171">
        <f>IF(AL112="Retired",0,HLOOKUP(AL112,'Fixed - Labor'!$C$29:$E$37,'Scenario 8'!$H$24,FALSE)*$AK112)</f>
        <v>13346936.717799</v>
      </c>
      <c r="AU112" s="171">
        <f>IF(AM112="Retired",0,HLOOKUP(AM112,'Fixed - Labor'!$C$29:$E$37,'Scenario 8'!$H$24,FALSE)*$AK112)</f>
        <v>0</v>
      </c>
      <c r="AV112" s="171">
        <f>IF(AN112="Retired",0,HLOOKUP(AN112,'Fixed - Labor'!$C$29:$E$37,'Scenario 8'!$H$24,FALSE)*$AK112)</f>
        <v>0</v>
      </c>
      <c r="AW112" s="171">
        <f>IF(AO112="Retired",0,HLOOKUP(AO112,'Fixed - Labor'!$C$29:$E$37,'Scenario 8'!$H$24,FALSE)*$AK112)</f>
        <v>0</v>
      </c>
      <c r="AX112" s="171">
        <f>IF(AP112="Retired",0,HLOOKUP(AP112,'Fixed - Labor'!$C$29:$E$37,'Scenario 8'!$H$24,FALSE)*$AK112)</f>
        <v>0</v>
      </c>
      <c r="AY112" s="171">
        <f>IF(AQ112="Retired",0,HLOOKUP(AQ112,'Fixed - Labor'!$C$29:$E$37,'Scenario 8'!$H$24,FALSE)*$AK112)</f>
        <v>0</v>
      </c>
      <c r="BA112" s="202"/>
      <c r="BB112" s="138"/>
      <c r="BC112" s="138"/>
      <c r="BD112" s="138"/>
      <c r="BE112" s="138"/>
      <c r="BF112" s="138"/>
      <c r="BG112" s="138"/>
      <c r="BI112" s="202"/>
      <c r="BJ112" s="138"/>
      <c r="BK112" s="138"/>
      <c r="BL112" s="138"/>
      <c r="BM112" s="138"/>
      <c r="BN112" s="138"/>
      <c r="BO112" s="138"/>
    </row>
    <row r="113" spans="1:67">
      <c r="A113" s="162"/>
      <c r="B113" s="162"/>
      <c r="C113" s="162"/>
      <c r="D113" s="162"/>
      <c r="E113" s="162"/>
      <c r="F113" s="162"/>
      <c r="G113" s="162"/>
      <c r="H113" s="175">
        <v>2021</v>
      </c>
      <c r="I113" s="171">
        <f t="shared" si="41"/>
        <v>19947342.150000006</v>
      </c>
      <c r="J113" s="171">
        <f t="shared" si="29"/>
        <v>0</v>
      </c>
      <c r="K113" s="171">
        <f t="shared" si="29"/>
        <v>0</v>
      </c>
      <c r="L113" s="171">
        <f t="shared" si="29"/>
        <v>0</v>
      </c>
      <c r="M113" s="171">
        <f t="shared" si="29"/>
        <v>0</v>
      </c>
      <c r="N113" s="171">
        <f t="shared" si="29"/>
        <v>0</v>
      </c>
      <c r="O113" s="162"/>
      <c r="P113" s="162"/>
      <c r="Q113" s="162"/>
      <c r="R113" s="162"/>
      <c r="S113" s="175">
        <v>2021</v>
      </c>
      <c r="T113" s="136">
        <f>HLOOKUP($S113,'Fixed - Labor'!$A$21:$AE$24,2,FALSE)</f>
        <v>6524775.6172650009</v>
      </c>
      <c r="U113" s="155" t="str">
        <f t="shared" si="42"/>
        <v>A</v>
      </c>
      <c r="V113" s="155" t="str">
        <f t="shared" si="30"/>
        <v>Retired</v>
      </c>
      <c r="W113" s="155" t="str">
        <f t="shared" si="31"/>
        <v>Retired</v>
      </c>
      <c r="X113" s="155" t="str">
        <f t="shared" si="32"/>
        <v>Retired</v>
      </c>
      <c r="Y113" s="155" t="str">
        <f t="shared" si="33"/>
        <v>Retired</v>
      </c>
      <c r="Z113" s="155" t="str">
        <f t="shared" si="34"/>
        <v>Retired</v>
      </c>
      <c r="AB113" s="175">
        <v>2021</v>
      </c>
      <c r="AC113" s="171">
        <f>IF(U113="Retired",0,HLOOKUP(U113,'Fixed - Labor'!$C$29:$E$37,'Scenario 8'!$H$24,FALSE)*$T113)</f>
        <v>6524775.6172650009</v>
      </c>
      <c r="AD113" s="171">
        <f>IF(V113="Retired",0,HLOOKUP(V113,'Fixed - Labor'!$C$29:$E$37,'Scenario 8'!$H$24,FALSE)*$T113)</f>
        <v>0</v>
      </c>
      <c r="AE113" s="171">
        <f>IF(W113="Retired",0,HLOOKUP(W113,'Fixed - Labor'!$C$29:$E$37,'Scenario 8'!$H$24,FALSE)*$T113)</f>
        <v>0</v>
      </c>
      <c r="AF113" s="171">
        <f>IF(X113="Retired",0,HLOOKUP(X113,'Fixed - Labor'!$C$29:$E$37,'Scenario 8'!$H$24,FALSE)*$T113)</f>
        <v>0</v>
      </c>
      <c r="AG113" s="171">
        <f>IF(Y113="Retired",0,HLOOKUP(Y113,'Fixed - Labor'!$C$29:$E$37,'Scenario 8'!$H$24,FALSE)*$T113)</f>
        <v>0</v>
      </c>
      <c r="AH113" s="171">
        <f>IF(Z113="Retired",0,HLOOKUP(Z113,'Fixed - Labor'!$C$29:$E$37,'Scenario 8'!$H$24,FALSE)*$T113)</f>
        <v>0</v>
      </c>
      <c r="AJ113" s="175">
        <v>2021</v>
      </c>
      <c r="AK113" s="171">
        <f>HLOOKUP($AJ113,'Fixed - Labor'!$A$21:$AE$24,3,FALSE)</f>
        <v>13422566.532735003</v>
      </c>
      <c r="AL113" s="155" t="str">
        <f t="shared" si="35"/>
        <v>A</v>
      </c>
      <c r="AM113" s="155" t="str">
        <f t="shared" si="36"/>
        <v>Retired</v>
      </c>
      <c r="AN113" s="155" t="str">
        <f t="shared" si="37"/>
        <v>Retired</v>
      </c>
      <c r="AO113" s="155" t="str">
        <f t="shared" si="38"/>
        <v>Retired</v>
      </c>
      <c r="AP113" s="155" t="str">
        <f t="shared" si="39"/>
        <v>Retired</v>
      </c>
      <c r="AQ113" s="155" t="str">
        <f t="shared" si="40"/>
        <v>Retired</v>
      </c>
      <c r="AS113" s="175">
        <v>2021</v>
      </c>
      <c r="AT113" s="171">
        <f>IF(AL113="Retired",0,HLOOKUP(AL113,'Fixed - Labor'!$C$29:$E$37,'Scenario 8'!$H$24,FALSE)*$AK113)</f>
        <v>13422566.532735003</v>
      </c>
      <c r="AU113" s="171">
        <f>IF(AM113="Retired",0,HLOOKUP(AM113,'Fixed - Labor'!$C$29:$E$37,'Scenario 8'!$H$24,FALSE)*$AK113)</f>
        <v>0</v>
      </c>
      <c r="AV113" s="171">
        <f>IF(AN113="Retired",0,HLOOKUP(AN113,'Fixed - Labor'!$C$29:$E$37,'Scenario 8'!$H$24,FALSE)*$AK113)</f>
        <v>0</v>
      </c>
      <c r="AW113" s="171">
        <f>IF(AO113="Retired",0,HLOOKUP(AO113,'Fixed - Labor'!$C$29:$E$37,'Scenario 8'!$H$24,FALSE)*$AK113)</f>
        <v>0</v>
      </c>
      <c r="AX113" s="171">
        <f>IF(AP113="Retired",0,HLOOKUP(AP113,'Fixed - Labor'!$C$29:$E$37,'Scenario 8'!$H$24,FALSE)*$AK113)</f>
        <v>0</v>
      </c>
      <c r="AY113" s="171">
        <f>IF(AQ113="Retired",0,HLOOKUP(AQ113,'Fixed - Labor'!$C$29:$E$37,'Scenario 8'!$H$24,FALSE)*$AK113)</f>
        <v>0</v>
      </c>
      <c r="BA113" s="202"/>
      <c r="BB113" s="138"/>
      <c r="BC113" s="138"/>
      <c r="BD113" s="138"/>
      <c r="BE113" s="138"/>
      <c r="BF113" s="138"/>
      <c r="BG113" s="138"/>
      <c r="BI113" s="202"/>
      <c r="BJ113" s="138"/>
      <c r="BK113" s="138"/>
      <c r="BL113" s="138"/>
      <c r="BM113" s="138"/>
      <c r="BN113" s="138"/>
      <c r="BO113" s="138"/>
    </row>
    <row r="114" spans="1:67">
      <c r="A114" s="162"/>
      <c r="B114" s="162"/>
      <c r="C114" s="162"/>
      <c r="D114" s="162"/>
      <c r="E114" s="162"/>
      <c r="F114" s="162"/>
      <c r="G114" s="162"/>
      <c r="H114" s="175">
        <v>2022</v>
      </c>
      <c r="I114" s="171">
        <f t="shared" si="41"/>
        <v>20346288.993000008</v>
      </c>
      <c r="J114" s="171">
        <f t="shared" si="29"/>
        <v>0</v>
      </c>
      <c r="K114" s="171">
        <f t="shared" si="29"/>
        <v>0</v>
      </c>
      <c r="L114" s="171">
        <f t="shared" si="29"/>
        <v>0</v>
      </c>
      <c r="M114" s="171">
        <f t="shared" si="29"/>
        <v>0</v>
      </c>
      <c r="N114" s="171">
        <f t="shared" si="29"/>
        <v>0</v>
      </c>
      <c r="O114" s="162"/>
      <c r="P114" s="162"/>
      <c r="Q114" s="162"/>
      <c r="R114" s="162"/>
      <c r="S114" s="175">
        <v>2022</v>
      </c>
      <c r="T114" s="136">
        <f>HLOOKUP($S114,'Fixed - Labor'!$A$21:$AE$24,2,FALSE)</f>
        <v>6655271.1296103019</v>
      </c>
      <c r="U114" s="155" t="str">
        <f t="shared" si="42"/>
        <v>A</v>
      </c>
      <c r="V114" s="155" t="str">
        <f t="shared" si="30"/>
        <v>Retired</v>
      </c>
      <c r="W114" s="155" t="str">
        <f t="shared" si="31"/>
        <v>Retired</v>
      </c>
      <c r="X114" s="155" t="str">
        <f t="shared" si="32"/>
        <v>Retired</v>
      </c>
      <c r="Y114" s="155" t="str">
        <f t="shared" si="33"/>
        <v>Retired</v>
      </c>
      <c r="Z114" s="155" t="str">
        <f t="shared" si="34"/>
        <v>Retired</v>
      </c>
      <c r="AB114" s="175">
        <v>2022</v>
      </c>
      <c r="AC114" s="171">
        <f>IF(U114="Retired",0,HLOOKUP(U114,'Fixed - Labor'!$C$29:$E$37,'Scenario 8'!$H$24,FALSE)*$T114)</f>
        <v>6655271.1296103019</v>
      </c>
      <c r="AD114" s="171">
        <f>IF(V114="Retired",0,HLOOKUP(V114,'Fixed - Labor'!$C$29:$E$37,'Scenario 8'!$H$24,FALSE)*$T114)</f>
        <v>0</v>
      </c>
      <c r="AE114" s="171">
        <f>IF(W114="Retired",0,HLOOKUP(W114,'Fixed - Labor'!$C$29:$E$37,'Scenario 8'!$H$24,FALSE)*$T114)</f>
        <v>0</v>
      </c>
      <c r="AF114" s="171">
        <f>IF(X114="Retired",0,HLOOKUP(X114,'Fixed - Labor'!$C$29:$E$37,'Scenario 8'!$H$24,FALSE)*$T114)</f>
        <v>0</v>
      </c>
      <c r="AG114" s="171">
        <f>IF(Y114="Retired",0,HLOOKUP(Y114,'Fixed - Labor'!$C$29:$E$37,'Scenario 8'!$H$24,FALSE)*$T114)</f>
        <v>0</v>
      </c>
      <c r="AH114" s="171">
        <f>IF(Z114="Retired",0,HLOOKUP(Z114,'Fixed - Labor'!$C$29:$E$37,'Scenario 8'!$H$24,FALSE)*$T114)</f>
        <v>0</v>
      </c>
      <c r="AJ114" s="175">
        <v>2022</v>
      </c>
      <c r="AK114" s="171">
        <f>HLOOKUP($AJ114,'Fixed - Labor'!$A$21:$AE$24,3,FALSE)</f>
        <v>13691017.863389704</v>
      </c>
      <c r="AL114" s="155" t="str">
        <f>IF($S114&gt;$J$14,"Retired",IF($L$14="","A",IF($S114&lt;$L$14,"A",IF(AND($S114&lt;=$J$14,$S114&lt;=$I$14),"B","C"))))</f>
        <v>A</v>
      </c>
      <c r="AM114" s="155" t="str">
        <f t="shared" si="36"/>
        <v>Retired</v>
      </c>
      <c r="AN114" s="155" t="str">
        <f t="shared" si="37"/>
        <v>Retired</v>
      </c>
      <c r="AO114" s="155" t="str">
        <f t="shared" si="38"/>
        <v>Retired</v>
      </c>
      <c r="AP114" s="155" t="str">
        <f t="shared" si="39"/>
        <v>Retired</v>
      </c>
      <c r="AQ114" s="155" t="str">
        <f t="shared" si="40"/>
        <v>Retired</v>
      </c>
      <c r="AS114" s="175">
        <v>2022</v>
      </c>
      <c r="AT114" s="171">
        <f>IF(AL114="Retired",0,HLOOKUP(AL114,'Fixed - Labor'!$C$29:$E$37,'Scenario 8'!$H$24,FALSE)*$AK114)</f>
        <v>13691017.863389704</v>
      </c>
      <c r="AU114" s="171">
        <f>IF(AM114="Retired",0,HLOOKUP(AM114,'Fixed - Labor'!$C$29:$E$37,'Scenario 8'!$H$24,FALSE)*$AK114)</f>
        <v>0</v>
      </c>
      <c r="AV114" s="171">
        <f>IF(AN114="Retired",0,HLOOKUP(AN114,'Fixed - Labor'!$C$29:$E$37,'Scenario 8'!$H$24,FALSE)*$AK114)</f>
        <v>0</v>
      </c>
      <c r="AW114" s="171">
        <f>IF(AO114="Retired",0,HLOOKUP(AO114,'Fixed - Labor'!$C$29:$E$37,'Scenario 8'!$H$24,FALSE)*$AK114)</f>
        <v>0</v>
      </c>
      <c r="AX114" s="171">
        <f>IF(AP114="Retired",0,HLOOKUP(AP114,'Fixed - Labor'!$C$29:$E$37,'Scenario 8'!$H$24,FALSE)*$AK114)</f>
        <v>0</v>
      </c>
      <c r="AY114" s="171">
        <f>IF(AQ114="Retired",0,HLOOKUP(AQ114,'Fixed - Labor'!$C$29:$E$37,'Scenario 8'!$H$24,FALSE)*$AK114)</f>
        <v>0</v>
      </c>
      <c r="BA114" s="202"/>
      <c r="BB114" s="138"/>
      <c r="BC114" s="138"/>
      <c r="BD114" s="138"/>
      <c r="BE114" s="138"/>
      <c r="BF114" s="138"/>
      <c r="BG114" s="138"/>
      <c r="BI114" s="202"/>
      <c r="BJ114" s="138"/>
      <c r="BK114" s="138"/>
      <c r="BL114" s="138"/>
      <c r="BM114" s="138"/>
      <c r="BN114" s="138"/>
      <c r="BO114" s="138"/>
    </row>
    <row r="115" spans="1:67">
      <c r="A115" s="162"/>
      <c r="B115" s="162"/>
      <c r="C115" s="162"/>
      <c r="D115" s="162"/>
      <c r="E115" s="162"/>
      <c r="F115" s="162"/>
      <c r="G115" s="162"/>
      <c r="H115" s="175">
        <v>2023</v>
      </c>
      <c r="I115" s="171">
        <f t="shared" si="41"/>
        <v>20753214.772860002</v>
      </c>
      <c r="J115" s="171">
        <f t="shared" si="29"/>
        <v>0</v>
      </c>
      <c r="K115" s="171">
        <f t="shared" si="29"/>
        <v>0</v>
      </c>
      <c r="L115" s="171">
        <f t="shared" si="29"/>
        <v>0</v>
      </c>
      <c r="M115" s="171">
        <f t="shared" si="29"/>
        <v>0</v>
      </c>
      <c r="N115" s="171">
        <f t="shared" si="29"/>
        <v>0</v>
      </c>
      <c r="O115" s="162"/>
      <c r="P115" s="162"/>
      <c r="Q115" s="162"/>
      <c r="R115" s="162"/>
      <c r="S115" s="175">
        <v>2023</v>
      </c>
      <c r="T115" s="136">
        <f>HLOOKUP($S115,'Fixed - Labor'!$A$21:$AE$24,2,FALSE)</f>
        <v>6788376.5522025069</v>
      </c>
      <c r="U115" s="155" t="str">
        <f t="shared" si="42"/>
        <v>A</v>
      </c>
      <c r="V115" s="155" t="str">
        <f t="shared" si="30"/>
        <v>Retired</v>
      </c>
      <c r="W115" s="155" t="str">
        <f t="shared" si="31"/>
        <v>Retired</v>
      </c>
      <c r="X115" s="155" t="str">
        <f t="shared" si="32"/>
        <v>Retired</v>
      </c>
      <c r="Y115" s="155" t="str">
        <f t="shared" si="33"/>
        <v>Retired</v>
      </c>
      <c r="Z115" s="155" t="str">
        <f t="shared" si="34"/>
        <v>Retired</v>
      </c>
      <c r="AB115" s="175">
        <v>2023</v>
      </c>
      <c r="AC115" s="171">
        <f>IF(U115="Retired",0,HLOOKUP(U115,'Fixed - Labor'!$C$29:$E$37,'Scenario 8'!$H$24,FALSE)*$T115)</f>
        <v>6788376.5522025069</v>
      </c>
      <c r="AD115" s="171">
        <f>IF(V115="Retired",0,HLOOKUP(V115,'Fixed - Labor'!$C$29:$E$37,'Scenario 8'!$H$24,FALSE)*$T115)</f>
        <v>0</v>
      </c>
      <c r="AE115" s="171">
        <f>IF(W115="Retired",0,HLOOKUP(W115,'Fixed - Labor'!$C$29:$E$37,'Scenario 8'!$H$24,FALSE)*$T115)</f>
        <v>0</v>
      </c>
      <c r="AF115" s="171">
        <f>IF(X115="Retired",0,HLOOKUP(X115,'Fixed - Labor'!$C$29:$E$37,'Scenario 8'!$H$24,FALSE)*$T115)</f>
        <v>0</v>
      </c>
      <c r="AG115" s="171">
        <f>IF(Y115="Retired",0,HLOOKUP(Y115,'Fixed - Labor'!$C$29:$E$37,'Scenario 8'!$H$24,FALSE)*$T115)</f>
        <v>0</v>
      </c>
      <c r="AH115" s="171">
        <f>IF(Z115="Retired",0,HLOOKUP(Z115,'Fixed - Labor'!$C$29:$E$37,'Scenario 8'!$H$24,FALSE)*$T115)</f>
        <v>0</v>
      </c>
      <c r="AJ115" s="175">
        <v>2023</v>
      </c>
      <c r="AK115" s="171">
        <f>HLOOKUP($AJ115,'Fixed - Labor'!$A$21:$AE$24,3,FALSE)</f>
        <v>13964838.220657496</v>
      </c>
      <c r="AL115" s="155" t="str">
        <f t="shared" ref="AL115:AL137" si="43">IF($S115&gt;$J$14,"Retired",IF($L$14="","A",IF($S115&lt;$L$14,"A",IF(AND($S115&lt;=$J$14,$S115&lt;=$I$14),"B","C"))))</f>
        <v>A</v>
      </c>
      <c r="AM115" s="155" t="str">
        <f t="shared" si="36"/>
        <v>Retired</v>
      </c>
      <c r="AN115" s="155" t="str">
        <f t="shared" si="37"/>
        <v>Retired</v>
      </c>
      <c r="AO115" s="155" t="str">
        <f t="shared" si="38"/>
        <v>Retired</v>
      </c>
      <c r="AP115" s="155" t="str">
        <f t="shared" si="39"/>
        <v>Retired</v>
      </c>
      <c r="AQ115" s="155" t="str">
        <f t="shared" si="40"/>
        <v>Retired</v>
      </c>
      <c r="AS115" s="175">
        <v>2023</v>
      </c>
      <c r="AT115" s="171">
        <f>IF(AL115="Retired",0,HLOOKUP(AL115,'Fixed - Labor'!$C$29:$E$37,'Scenario 8'!$H$24,FALSE)*$AK115)</f>
        <v>13964838.220657496</v>
      </c>
      <c r="AU115" s="171">
        <f>IF(AM115="Retired",0,HLOOKUP(AM115,'Fixed - Labor'!$C$29:$E$37,'Scenario 8'!$H$24,FALSE)*$AK115)</f>
        <v>0</v>
      </c>
      <c r="AV115" s="171">
        <f>IF(AN115="Retired",0,HLOOKUP(AN115,'Fixed - Labor'!$C$29:$E$37,'Scenario 8'!$H$24,FALSE)*$AK115)</f>
        <v>0</v>
      </c>
      <c r="AW115" s="171">
        <f>IF(AO115="Retired",0,HLOOKUP(AO115,'Fixed - Labor'!$C$29:$E$37,'Scenario 8'!$H$24,FALSE)*$AK115)</f>
        <v>0</v>
      </c>
      <c r="AX115" s="171">
        <f>IF(AP115="Retired",0,HLOOKUP(AP115,'Fixed - Labor'!$C$29:$E$37,'Scenario 8'!$H$24,FALSE)*$AK115)</f>
        <v>0</v>
      </c>
      <c r="AY115" s="171">
        <f>IF(AQ115="Retired",0,HLOOKUP(AQ115,'Fixed - Labor'!$C$29:$E$37,'Scenario 8'!$H$24,FALSE)*$AK115)</f>
        <v>0</v>
      </c>
      <c r="BA115" s="202"/>
      <c r="BB115" s="138"/>
      <c r="BC115" s="138"/>
      <c r="BD115" s="138"/>
      <c r="BE115" s="138"/>
      <c r="BF115" s="138"/>
      <c r="BG115" s="138"/>
      <c r="BI115" s="202"/>
      <c r="BJ115" s="138"/>
      <c r="BK115" s="138"/>
      <c r="BL115" s="138"/>
      <c r="BM115" s="138"/>
      <c r="BN115" s="138"/>
      <c r="BO115" s="138"/>
    </row>
    <row r="116" spans="1:67">
      <c r="A116" s="162"/>
      <c r="B116" s="162"/>
      <c r="C116" s="162"/>
      <c r="D116" s="162"/>
      <c r="E116" s="162"/>
      <c r="F116" s="162"/>
      <c r="G116" s="162"/>
      <c r="H116" s="175">
        <v>2024</v>
      </c>
      <c r="I116" s="171">
        <f t="shared" si="41"/>
        <v>21168279.068317205</v>
      </c>
      <c r="J116" s="171">
        <f t="shared" si="29"/>
        <v>0</v>
      </c>
      <c r="K116" s="171">
        <f t="shared" si="29"/>
        <v>0</v>
      </c>
      <c r="L116" s="171">
        <f t="shared" si="29"/>
        <v>0</v>
      </c>
      <c r="M116" s="171">
        <f t="shared" si="29"/>
        <v>0</v>
      </c>
      <c r="N116" s="171">
        <f t="shared" si="29"/>
        <v>0</v>
      </c>
      <c r="O116" s="162"/>
      <c r="P116" s="162"/>
      <c r="Q116" s="162"/>
      <c r="R116" s="162"/>
      <c r="S116" s="175">
        <v>2024</v>
      </c>
      <c r="T116" s="136">
        <f>HLOOKUP($S116,'Fixed - Labor'!$A$21:$AE$24,2,FALSE)</f>
        <v>6924144.083246558</v>
      </c>
      <c r="U116" s="155" t="str">
        <f t="shared" si="42"/>
        <v>A</v>
      </c>
      <c r="V116" s="155" t="str">
        <f t="shared" si="30"/>
        <v>Retired</v>
      </c>
      <c r="W116" s="155" t="str">
        <f t="shared" si="31"/>
        <v>Retired</v>
      </c>
      <c r="X116" s="155" t="str">
        <f t="shared" si="32"/>
        <v>Retired</v>
      </c>
      <c r="Y116" s="155" t="str">
        <f t="shared" si="33"/>
        <v>Retired</v>
      </c>
      <c r="Z116" s="155" t="str">
        <f t="shared" si="34"/>
        <v>Retired</v>
      </c>
      <c r="AB116" s="175">
        <v>2024</v>
      </c>
      <c r="AC116" s="171">
        <f>IF(U116="Retired",0,HLOOKUP(U116,'Fixed - Labor'!$C$29:$E$37,'Scenario 8'!$H$24,FALSE)*$T116)</f>
        <v>6924144.083246558</v>
      </c>
      <c r="AD116" s="171">
        <f>IF(V116="Retired",0,HLOOKUP(V116,'Fixed - Labor'!$C$29:$E$37,'Scenario 8'!$H$24,FALSE)*$T116)</f>
        <v>0</v>
      </c>
      <c r="AE116" s="171">
        <f>IF(W116="Retired",0,HLOOKUP(W116,'Fixed - Labor'!$C$29:$E$37,'Scenario 8'!$H$24,FALSE)*$T116)</f>
        <v>0</v>
      </c>
      <c r="AF116" s="171">
        <f>IF(X116="Retired",0,HLOOKUP(X116,'Fixed - Labor'!$C$29:$E$37,'Scenario 8'!$H$24,FALSE)*$T116)</f>
        <v>0</v>
      </c>
      <c r="AG116" s="171">
        <f>IF(Y116="Retired",0,HLOOKUP(Y116,'Fixed - Labor'!$C$29:$E$37,'Scenario 8'!$H$24,FALSE)*$T116)</f>
        <v>0</v>
      </c>
      <c r="AH116" s="171">
        <f>IF(Z116="Retired",0,HLOOKUP(Z116,'Fixed - Labor'!$C$29:$E$37,'Scenario 8'!$H$24,FALSE)*$T116)</f>
        <v>0</v>
      </c>
      <c r="AJ116" s="175">
        <v>2024</v>
      </c>
      <c r="AK116" s="171">
        <f>HLOOKUP($AJ116,'Fixed - Labor'!$A$21:$AE$24,3,FALSE)</f>
        <v>14244134.985070648</v>
      </c>
      <c r="AL116" s="155" t="str">
        <f t="shared" si="43"/>
        <v>A</v>
      </c>
      <c r="AM116" s="155" t="str">
        <f t="shared" si="36"/>
        <v>Retired</v>
      </c>
      <c r="AN116" s="155" t="str">
        <f t="shared" si="37"/>
        <v>Retired</v>
      </c>
      <c r="AO116" s="155" t="str">
        <f t="shared" si="38"/>
        <v>Retired</v>
      </c>
      <c r="AP116" s="155" t="str">
        <f t="shared" si="39"/>
        <v>Retired</v>
      </c>
      <c r="AQ116" s="155" t="str">
        <f t="shared" si="40"/>
        <v>Retired</v>
      </c>
      <c r="AS116" s="175">
        <v>2024</v>
      </c>
      <c r="AT116" s="171">
        <f>IF(AL116="Retired",0,HLOOKUP(AL116,'Fixed - Labor'!$C$29:$E$37,'Scenario 8'!$H$24,FALSE)*$AK116)</f>
        <v>14244134.985070648</v>
      </c>
      <c r="AU116" s="171">
        <f>IF(AM116="Retired",0,HLOOKUP(AM116,'Fixed - Labor'!$C$29:$E$37,'Scenario 8'!$H$24,FALSE)*$AK116)</f>
        <v>0</v>
      </c>
      <c r="AV116" s="171">
        <f>IF(AN116="Retired",0,HLOOKUP(AN116,'Fixed - Labor'!$C$29:$E$37,'Scenario 8'!$H$24,FALSE)*$AK116)</f>
        <v>0</v>
      </c>
      <c r="AW116" s="171">
        <f>IF(AO116="Retired",0,HLOOKUP(AO116,'Fixed - Labor'!$C$29:$E$37,'Scenario 8'!$H$24,FALSE)*$AK116)</f>
        <v>0</v>
      </c>
      <c r="AX116" s="171">
        <f>IF(AP116="Retired",0,HLOOKUP(AP116,'Fixed - Labor'!$C$29:$E$37,'Scenario 8'!$H$24,FALSE)*$AK116)</f>
        <v>0</v>
      </c>
      <c r="AY116" s="171">
        <f>IF(AQ116="Retired",0,HLOOKUP(AQ116,'Fixed - Labor'!$C$29:$E$37,'Scenario 8'!$H$24,FALSE)*$AK116)</f>
        <v>0</v>
      </c>
      <c r="BA116" s="202"/>
      <c r="BB116" s="138"/>
      <c r="BC116" s="138"/>
      <c r="BD116" s="138"/>
      <c r="BE116" s="138"/>
      <c r="BF116" s="138"/>
      <c r="BG116" s="138"/>
      <c r="BI116" s="202"/>
      <c r="BJ116" s="138"/>
      <c r="BK116" s="138"/>
      <c r="BL116" s="138"/>
      <c r="BM116" s="138"/>
      <c r="BN116" s="138"/>
      <c r="BO116" s="138"/>
    </row>
    <row r="117" spans="1:67">
      <c r="A117" s="162"/>
      <c r="B117" s="162"/>
      <c r="C117" s="162"/>
      <c r="D117" s="162"/>
      <c r="E117" s="162"/>
      <c r="F117" s="162"/>
      <c r="G117" s="162"/>
      <c r="H117" s="175">
        <v>2025</v>
      </c>
      <c r="I117" s="171">
        <f t="shared" si="41"/>
        <v>21591644.649683543</v>
      </c>
      <c r="J117" s="171">
        <f t="shared" si="29"/>
        <v>0</v>
      </c>
      <c r="K117" s="171">
        <f t="shared" si="29"/>
        <v>0</v>
      </c>
      <c r="L117" s="171">
        <f t="shared" si="29"/>
        <v>0</v>
      </c>
      <c r="M117" s="171">
        <f t="shared" si="29"/>
        <v>0</v>
      </c>
      <c r="N117" s="171">
        <f t="shared" si="29"/>
        <v>0</v>
      </c>
      <c r="O117" s="162"/>
      <c r="P117" s="162"/>
      <c r="Q117" s="162"/>
      <c r="R117" s="162"/>
      <c r="S117" s="175">
        <v>2025</v>
      </c>
      <c r="T117" s="136">
        <f>HLOOKUP($S117,'Fixed - Labor'!$A$21:$AE$24,2,FALSE)</f>
        <v>7062626.964911487</v>
      </c>
      <c r="U117" s="155" t="str">
        <f t="shared" si="42"/>
        <v>A</v>
      </c>
      <c r="V117" s="155" t="str">
        <f t="shared" si="30"/>
        <v>Retired</v>
      </c>
      <c r="W117" s="155" t="str">
        <f t="shared" si="31"/>
        <v>Retired</v>
      </c>
      <c r="X117" s="155" t="str">
        <f t="shared" si="32"/>
        <v>Retired</v>
      </c>
      <c r="Y117" s="155" t="str">
        <f t="shared" si="33"/>
        <v>Retired</v>
      </c>
      <c r="Z117" s="155" t="str">
        <f t="shared" si="34"/>
        <v>Retired</v>
      </c>
      <c r="AB117" s="175">
        <v>2025</v>
      </c>
      <c r="AC117" s="171">
        <f>IF(U117="Retired",0,HLOOKUP(U117,'Fixed - Labor'!$C$29:$E$37,'Scenario 8'!$H$24,FALSE)*$T117)</f>
        <v>7062626.964911487</v>
      </c>
      <c r="AD117" s="171">
        <f>IF(V117="Retired",0,HLOOKUP(V117,'Fixed - Labor'!$C$29:$E$37,'Scenario 8'!$H$24,FALSE)*$T117)</f>
        <v>0</v>
      </c>
      <c r="AE117" s="171">
        <f>IF(W117="Retired",0,HLOOKUP(W117,'Fixed - Labor'!$C$29:$E$37,'Scenario 8'!$H$24,FALSE)*$T117)</f>
        <v>0</v>
      </c>
      <c r="AF117" s="171">
        <f>IF(X117="Retired",0,HLOOKUP(X117,'Fixed - Labor'!$C$29:$E$37,'Scenario 8'!$H$24,FALSE)*$T117)</f>
        <v>0</v>
      </c>
      <c r="AG117" s="171">
        <f>IF(Y117="Retired",0,HLOOKUP(Y117,'Fixed - Labor'!$C$29:$E$37,'Scenario 8'!$H$24,FALSE)*$T117)</f>
        <v>0</v>
      </c>
      <c r="AH117" s="171">
        <f>IF(Z117="Retired",0,HLOOKUP(Z117,'Fixed - Labor'!$C$29:$E$37,'Scenario 8'!$H$24,FALSE)*$T117)</f>
        <v>0</v>
      </c>
      <c r="AJ117" s="175">
        <v>2025</v>
      </c>
      <c r="AK117" s="171">
        <f>HLOOKUP($AJ117,'Fixed - Labor'!$A$21:$AE$24,3,FALSE)</f>
        <v>14529017.684772057</v>
      </c>
      <c r="AL117" s="155" t="str">
        <f t="shared" si="43"/>
        <v>A</v>
      </c>
      <c r="AM117" s="155" t="str">
        <f t="shared" si="36"/>
        <v>Retired</v>
      </c>
      <c r="AN117" s="155" t="str">
        <f t="shared" si="37"/>
        <v>Retired</v>
      </c>
      <c r="AO117" s="155" t="str">
        <f t="shared" si="38"/>
        <v>Retired</v>
      </c>
      <c r="AP117" s="155" t="str">
        <f t="shared" si="39"/>
        <v>Retired</v>
      </c>
      <c r="AQ117" s="155" t="str">
        <f t="shared" si="40"/>
        <v>Retired</v>
      </c>
      <c r="AS117" s="175">
        <v>2025</v>
      </c>
      <c r="AT117" s="171">
        <f>IF(AL117="Retired",0,HLOOKUP(AL117,'Fixed - Labor'!$C$29:$E$37,'Scenario 8'!$H$24,FALSE)*$AK117)</f>
        <v>14529017.684772057</v>
      </c>
      <c r="AU117" s="171">
        <f>IF(AM117="Retired",0,HLOOKUP(AM117,'Fixed - Labor'!$C$29:$E$37,'Scenario 8'!$H$24,FALSE)*$AK117)</f>
        <v>0</v>
      </c>
      <c r="AV117" s="171">
        <f>IF(AN117="Retired",0,HLOOKUP(AN117,'Fixed - Labor'!$C$29:$E$37,'Scenario 8'!$H$24,FALSE)*$AK117)</f>
        <v>0</v>
      </c>
      <c r="AW117" s="171">
        <f>IF(AO117="Retired",0,HLOOKUP(AO117,'Fixed - Labor'!$C$29:$E$37,'Scenario 8'!$H$24,FALSE)*$AK117)</f>
        <v>0</v>
      </c>
      <c r="AX117" s="171">
        <f>IF(AP117="Retired",0,HLOOKUP(AP117,'Fixed - Labor'!$C$29:$E$37,'Scenario 8'!$H$24,FALSE)*$AK117)</f>
        <v>0</v>
      </c>
      <c r="AY117" s="171">
        <f>IF(AQ117="Retired",0,HLOOKUP(AQ117,'Fixed - Labor'!$C$29:$E$37,'Scenario 8'!$H$24,FALSE)*$AK117)</f>
        <v>0</v>
      </c>
      <c r="BA117" s="202"/>
      <c r="BB117" s="138"/>
      <c r="BC117" s="138"/>
      <c r="BD117" s="138"/>
      <c r="BE117" s="138"/>
      <c r="BF117" s="138"/>
      <c r="BG117" s="138"/>
      <c r="BI117" s="202"/>
      <c r="BJ117" s="138"/>
      <c r="BK117" s="138"/>
      <c r="BL117" s="138"/>
      <c r="BM117" s="138"/>
      <c r="BN117" s="138"/>
      <c r="BO117" s="138"/>
    </row>
    <row r="118" spans="1:67">
      <c r="A118" s="162"/>
      <c r="B118" s="162"/>
      <c r="C118" s="162"/>
      <c r="D118" s="162"/>
      <c r="E118" s="162"/>
      <c r="F118" s="162"/>
      <c r="G118" s="162"/>
      <c r="H118" s="175">
        <v>2026</v>
      </c>
      <c r="I118" s="171">
        <f t="shared" si="41"/>
        <v>22023477.542677216</v>
      </c>
      <c r="J118" s="171">
        <f t="shared" si="29"/>
        <v>0</v>
      </c>
      <c r="K118" s="171">
        <f t="shared" si="29"/>
        <v>0</v>
      </c>
      <c r="L118" s="171">
        <f t="shared" si="29"/>
        <v>0</v>
      </c>
      <c r="M118" s="171">
        <f t="shared" si="29"/>
        <v>0</v>
      </c>
      <c r="N118" s="171">
        <f t="shared" si="29"/>
        <v>0</v>
      </c>
      <c r="O118" s="162"/>
      <c r="P118" s="162"/>
      <c r="Q118" s="162"/>
      <c r="R118" s="162"/>
      <c r="S118" s="175">
        <v>2026</v>
      </c>
      <c r="T118" s="136">
        <f>HLOOKUP($S118,'Fixed - Labor'!$A$21:$AE$24,2,FALSE)</f>
        <v>7203879.5042097177</v>
      </c>
      <c r="U118" s="155" t="str">
        <f t="shared" si="42"/>
        <v>A</v>
      </c>
      <c r="V118" s="155" t="str">
        <f t="shared" si="30"/>
        <v>Retired</v>
      </c>
      <c r="W118" s="155" t="str">
        <f t="shared" si="31"/>
        <v>Retired</v>
      </c>
      <c r="X118" s="155" t="str">
        <f t="shared" si="32"/>
        <v>Retired</v>
      </c>
      <c r="Y118" s="155" t="str">
        <f t="shared" si="33"/>
        <v>Retired</v>
      </c>
      <c r="Z118" s="155" t="str">
        <f t="shared" si="34"/>
        <v>Retired</v>
      </c>
      <c r="AB118" s="175">
        <v>2026</v>
      </c>
      <c r="AC118" s="171">
        <f>IF(U118="Retired",0,HLOOKUP(U118,'Fixed - Labor'!$C$29:$E$37,'Scenario 8'!$H$24,FALSE)*$T118)</f>
        <v>7203879.5042097177</v>
      </c>
      <c r="AD118" s="171">
        <f>IF(V118="Retired",0,HLOOKUP(V118,'Fixed - Labor'!$C$29:$E$37,'Scenario 8'!$H$24,FALSE)*$T118)</f>
        <v>0</v>
      </c>
      <c r="AE118" s="171">
        <f>IF(W118="Retired",0,HLOOKUP(W118,'Fixed - Labor'!$C$29:$E$37,'Scenario 8'!$H$24,FALSE)*$T118)</f>
        <v>0</v>
      </c>
      <c r="AF118" s="171">
        <f>IF(X118="Retired",0,HLOOKUP(X118,'Fixed - Labor'!$C$29:$E$37,'Scenario 8'!$H$24,FALSE)*$T118)</f>
        <v>0</v>
      </c>
      <c r="AG118" s="171">
        <f>IF(Y118="Retired",0,HLOOKUP(Y118,'Fixed - Labor'!$C$29:$E$37,'Scenario 8'!$H$24,FALSE)*$T118)</f>
        <v>0</v>
      </c>
      <c r="AH118" s="171">
        <f>IF(Z118="Retired",0,HLOOKUP(Z118,'Fixed - Labor'!$C$29:$E$37,'Scenario 8'!$H$24,FALSE)*$T118)</f>
        <v>0</v>
      </c>
      <c r="AJ118" s="175">
        <v>2026</v>
      </c>
      <c r="AK118" s="171">
        <f>HLOOKUP($AJ118,'Fixed - Labor'!$A$21:$AE$24,3,FALSE)</f>
        <v>14819598.0384675</v>
      </c>
      <c r="AL118" s="155" t="str">
        <f t="shared" si="43"/>
        <v>A</v>
      </c>
      <c r="AM118" s="155" t="str">
        <f t="shared" si="36"/>
        <v>Retired</v>
      </c>
      <c r="AN118" s="155" t="str">
        <f t="shared" si="37"/>
        <v>Retired</v>
      </c>
      <c r="AO118" s="155" t="str">
        <f t="shared" si="38"/>
        <v>Retired</v>
      </c>
      <c r="AP118" s="155" t="str">
        <f t="shared" si="39"/>
        <v>Retired</v>
      </c>
      <c r="AQ118" s="155" t="str">
        <f t="shared" si="40"/>
        <v>Retired</v>
      </c>
      <c r="AS118" s="175">
        <v>2026</v>
      </c>
      <c r="AT118" s="171">
        <f>IF(AL118="Retired",0,HLOOKUP(AL118,'Fixed - Labor'!$C$29:$E$37,'Scenario 8'!$H$24,FALSE)*$AK118)</f>
        <v>14819598.0384675</v>
      </c>
      <c r="AU118" s="171">
        <f>IF(AM118="Retired",0,HLOOKUP(AM118,'Fixed - Labor'!$C$29:$E$37,'Scenario 8'!$H$24,FALSE)*$AK118)</f>
        <v>0</v>
      </c>
      <c r="AV118" s="171">
        <f>IF(AN118="Retired",0,HLOOKUP(AN118,'Fixed - Labor'!$C$29:$E$37,'Scenario 8'!$H$24,FALSE)*$AK118)</f>
        <v>0</v>
      </c>
      <c r="AW118" s="171">
        <f>IF(AO118="Retired",0,HLOOKUP(AO118,'Fixed - Labor'!$C$29:$E$37,'Scenario 8'!$H$24,FALSE)*$AK118)</f>
        <v>0</v>
      </c>
      <c r="AX118" s="171">
        <f>IF(AP118="Retired",0,HLOOKUP(AP118,'Fixed - Labor'!$C$29:$E$37,'Scenario 8'!$H$24,FALSE)*$AK118)</f>
        <v>0</v>
      </c>
      <c r="AY118" s="171">
        <f>IF(AQ118="Retired",0,HLOOKUP(AQ118,'Fixed - Labor'!$C$29:$E$37,'Scenario 8'!$H$24,FALSE)*$AK118)</f>
        <v>0</v>
      </c>
      <c r="BA118" s="202"/>
      <c r="BB118" s="138"/>
      <c r="BC118" s="138"/>
      <c r="BD118" s="138"/>
      <c r="BE118" s="138"/>
      <c r="BF118" s="138"/>
      <c r="BG118" s="138"/>
      <c r="BI118" s="202"/>
      <c r="BJ118" s="138"/>
      <c r="BK118" s="138"/>
      <c r="BL118" s="138"/>
      <c r="BM118" s="138"/>
      <c r="BN118" s="138"/>
      <c r="BO118" s="138"/>
    </row>
    <row r="119" spans="1:67">
      <c r="A119" s="162"/>
      <c r="B119" s="162"/>
      <c r="C119" s="162"/>
      <c r="D119" s="162"/>
      <c r="E119" s="162"/>
      <c r="F119" s="162"/>
      <c r="G119" s="162"/>
      <c r="H119" s="175">
        <v>2027</v>
      </c>
      <c r="I119" s="171">
        <f t="shared" si="41"/>
        <v>22463947.093530767</v>
      </c>
      <c r="J119" s="171">
        <f t="shared" si="29"/>
        <v>0</v>
      </c>
      <c r="K119" s="171">
        <f t="shared" si="29"/>
        <v>0</v>
      </c>
      <c r="L119" s="171">
        <f t="shared" si="29"/>
        <v>0</v>
      </c>
      <c r="M119" s="171">
        <f t="shared" si="29"/>
        <v>0</v>
      </c>
      <c r="N119" s="171">
        <f t="shared" si="29"/>
        <v>0</v>
      </c>
      <c r="O119" s="162"/>
      <c r="P119" s="162"/>
      <c r="Q119" s="162"/>
      <c r="R119" s="162"/>
      <c r="S119" s="175">
        <v>2027</v>
      </c>
      <c r="T119" s="136">
        <f>HLOOKUP($S119,'Fixed - Labor'!$A$21:$AE$24,2,FALSE)</f>
        <v>7347957.0942939129</v>
      </c>
      <c r="U119" s="155" t="str">
        <f t="shared" si="42"/>
        <v>A</v>
      </c>
      <c r="V119" s="155" t="str">
        <f t="shared" si="30"/>
        <v>Retired</v>
      </c>
      <c r="W119" s="155" t="str">
        <f t="shared" si="31"/>
        <v>Retired</v>
      </c>
      <c r="X119" s="155" t="str">
        <f t="shared" si="32"/>
        <v>Retired</v>
      </c>
      <c r="Y119" s="155" t="str">
        <f t="shared" si="33"/>
        <v>Retired</v>
      </c>
      <c r="Z119" s="155" t="str">
        <f t="shared" si="34"/>
        <v>Retired</v>
      </c>
      <c r="AB119" s="175">
        <v>2027</v>
      </c>
      <c r="AC119" s="171">
        <f>IF(U119="Retired",0,HLOOKUP(U119,'Fixed - Labor'!$C$29:$E$37,'Scenario 8'!$H$24,FALSE)*$T119)</f>
        <v>7347957.0942939129</v>
      </c>
      <c r="AD119" s="171">
        <f>IF(V119="Retired",0,HLOOKUP(V119,'Fixed - Labor'!$C$29:$E$37,'Scenario 8'!$H$24,FALSE)*$T119)</f>
        <v>0</v>
      </c>
      <c r="AE119" s="171">
        <f>IF(W119="Retired",0,HLOOKUP(W119,'Fixed - Labor'!$C$29:$E$37,'Scenario 8'!$H$24,FALSE)*$T119)</f>
        <v>0</v>
      </c>
      <c r="AF119" s="171">
        <f>IF(X119="Retired",0,HLOOKUP(X119,'Fixed - Labor'!$C$29:$E$37,'Scenario 8'!$H$24,FALSE)*$T119)</f>
        <v>0</v>
      </c>
      <c r="AG119" s="171">
        <f>IF(Y119="Retired",0,HLOOKUP(Y119,'Fixed - Labor'!$C$29:$E$37,'Scenario 8'!$H$24,FALSE)*$T119)</f>
        <v>0</v>
      </c>
      <c r="AH119" s="171">
        <f>IF(Z119="Retired",0,HLOOKUP(Z119,'Fixed - Labor'!$C$29:$E$37,'Scenario 8'!$H$24,FALSE)*$T119)</f>
        <v>0</v>
      </c>
      <c r="AJ119" s="175">
        <v>2027</v>
      </c>
      <c r="AK119" s="171">
        <f>HLOOKUP($AJ119,'Fixed - Labor'!$A$21:$AE$24,3,FALSE)</f>
        <v>15115989.999236852</v>
      </c>
      <c r="AL119" s="155" t="str">
        <f t="shared" si="43"/>
        <v>A</v>
      </c>
      <c r="AM119" s="155" t="str">
        <f t="shared" si="36"/>
        <v>Retired</v>
      </c>
      <c r="AN119" s="155" t="str">
        <f t="shared" si="37"/>
        <v>Retired</v>
      </c>
      <c r="AO119" s="155" t="str">
        <f t="shared" si="38"/>
        <v>Retired</v>
      </c>
      <c r="AP119" s="155" t="str">
        <f t="shared" si="39"/>
        <v>Retired</v>
      </c>
      <c r="AQ119" s="155" t="str">
        <f t="shared" si="40"/>
        <v>Retired</v>
      </c>
      <c r="AS119" s="175">
        <v>2027</v>
      </c>
      <c r="AT119" s="171">
        <f>IF(AL119="Retired",0,HLOOKUP(AL119,'Fixed - Labor'!$C$29:$E$37,'Scenario 8'!$H$24,FALSE)*$AK119)</f>
        <v>15115989.999236852</v>
      </c>
      <c r="AU119" s="171">
        <f>IF(AM119="Retired",0,HLOOKUP(AM119,'Fixed - Labor'!$C$29:$E$37,'Scenario 8'!$H$24,FALSE)*$AK119)</f>
        <v>0</v>
      </c>
      <c r="AV119" s="171">
        <f>IF(AN119="Retired",0,HLOOKUP(AN119,'Fixed - Labor'!$C$29:$E$37,'Scenario 8'!$H$24,FALSE)*$AK119)</f>
        <v>0</v>
      </c>
      <c r="AW119" s="171">
        <f>IF(AO119="Retired",0,HLOOKUP(AO119,'Fixed - Labor'!$C$29:$E$37,'Scenario 8'!$H$24,FALSE)*$AK119)</f>
        <v>0</v>
      </c>
      <c r="AX119" s="171">
        <f>IF(AP119="Retired",0,HLOOKUP(AP119,'Fixed - Labor'!$C$29:$E$37,'Scenario 8'!$H$24,FALSE)*$AK119)</f>
        <v>0</v>
      </c>
      <c r="AY119" s="171">
        <f>IF(AQ119="Retired",0,HLOOKUP(AQ119,'Fixed - Labor'!$C$29:$E$37,'Scenario 8'!$H$24,FALSE)*$AK119)</f>
        <v>0</v>
      </c>
      <c r="BA119" s="202"/>
      <c r="BB119" s="138"/>
      <c r="BC119" s="138"/>
      <c r="BD119" s="138"/>
      <c r="BE119" s="138"/>
      <c r="BF119" s="138"/>
      <c r="BG119" s="138"/>
      <c r="BI119" s="202"/>
      <c r="BJ119" s="138"/>
      <c r="BK119" s="138"/>
      <c r="BL119" s="138"/>
      <c r="BM119" s="138"/>
      <c r="BN119" s="138"/>
      <c r="BO119" s="138"/>
    </row>
    <row r="120" spans="1:67">
      <c r="A120" s="162"/>
      <c r="B120" s="162"/>
      <c r="C120" s="162"/>
      <c r="D120" s="162"/>
      <c r="E120" s="162"/>
      <c r="F120" s="162"/>
      <c r="G120" s="162"/>
      <c r="H120" s="175">
        <v>2028</v>
      </c>
      <c r="I120" s="171">
        <f t="shared" si="41"/>
        <v>22913226.035401378</v>
      </c>
      <c r="J120" s="171">
        <f t="shared" si="29"/>
        <v>0</v>
      </c>
      <c r="K120" s="171">
        <f t="shared" si="29"/>
        <v>0</v>
      </c>
      <c r="L120" s="171">
        <f t="shared" si="29"/>
        <v>0</v>
      </c>
      <c r="M120" s="171">
        <f t="shared" si="29"/>
        <v>0</v>
      </c>
      <c r="N120" s="171">
        <f t="shared" si="29"/>
        <v>0</v>
      </c>
      <c r="O120" s="162"/>
      <c r="P120" s="162"/>
      <c r="Q120" s="162"/>
      <c r="R120" s="162"/>
      <c r="S120" s="175">
        <v>2028</v>
      </c>
      <c r="T120" s="136">
        <f>HLOOKUP($S120,'Fixed - Labor'!$A$21:$AE$24,2,FALSE)</f>
        <v>7494916.2361797905</v>
      </c>
      <c r="U120" s="155" t="str">
        <f t="shared" si="42"/>
        <v>A</v>
      </c>
      <c r="V120" s="155" t="str">
        <f t="shared" si="30"/>
        <v>Retired</v>
      </c>
      <c r="W120" s="155" t="str">
        <f t="shared" si="31"/>
        <v>Retired</v>
      </c>
      <c r="X120" s="155" t="str">
        <f t="shared" si="32"/>
        <v>Retired</v>
      </c>
      <c r="Y120" s="155" t="str">
        <f t="shared" si="33"/>
        <v>Retired</v>
      </c>
      <c r="Z120" s="155" t="str">
        <f t="shared" si="34"/>
        <v>Retired</v>
      </c>
      <c r="AB120" s="175">
        <v>2028</v>
      </c>
      <c r="AC120" s="171">
        <f>IF(U120="Retired",0,HLOOKUP(U120,'Fixed - Labor'!$C$29:$E$37,'Scenario 8'!$H$24,FALSE)*$T120)</f>
        <v>7494916.2361797905</v>
      </c>
      <c r="AD120" s="171">
        <f>IF(V120="Retired",0,HLOOKUP(V120,'Fixed - Labor'!$C$29:$E$37,'Scenario 8'!$H$24,FALSE)*$T120)</f>
        <v>0</v>
      </c>
      <c r="AE120" s="171">
        <f>IF(W120="Retired",0,HLOOKUP(W120,'Fixed - Labor'!$C$29:$E$37,'Scenario 8'!$H$24,FALSE)*$T120)</f>
        <v>0</v>
      </c>
      <c r="AF120" s="171">
        <f>IF(X120="Retired",0,HLOOKUP(X120,'Fixed - Labor'!$C$29:$E$37,'Scenario 8'!$H$24,FALSE)*$T120)</f>
        <v>0</v>
      </c>
      <c r="AG120" s="171">
        <f>IF(Y120="Retired",0,HLOOKUP(Y120,'Fixed - Labor'!$C$29:$E$37,'Scenario 8'!$H$24,FALSE)*$T120)</f>
        <v>0</v>
      </c>
      <c r="AH120" s="171">
        <f>IF(Z120="Retired",0,HLOOKUP(Z120,'Fixed - Labor'!$C$29:$E$37,'Scenario 8'!$H$24,FALSE)*$T120)</f>
        <v>0</v>
      </c>
      <c r="AJ120" s="175">
        <v>2028</v>
      </c>
      <c r="AK120" s="171">
        <f>HLOOKUP($AJ120,'Fixed - Labor'!$A$21:$AE$24,3,FALSE)</f>
        <v>15418309.799221588</v>
      </c>
      <c r="AL120" s="155" t="str">
        <f t="shared" si="43"/>
        <v>A</v>
      </c>
      <c r="AM120" s="155" t="str">
        <f t="shared" si="36"/>
        <v>Retired</v>
      </c>
      <c r="AN120" s="155" t="str">
        <f t="shared" si="37"/>
        <v>Retired</v>
      </c>
      <c r="AO120" s="155" t="str">
        <f t="shared" si="38"/>
        <v>Retired</v>
      </c>
      <c r="AP120" s="155" t="str">
        <f t="shared" si="39"/>
        <v>Retired</v>
      </c>
      <c r="AQ120" s="155" t="str">
        <f t="shared" si="40"/>
        <v>Retired</v>
      </c>
      <c r="AS120" s="175">
        <v>2028</v>
      </c>
      <c r="AT120" s="171">
        <f>IF(AL120="Retired",0,HLOOKUP(AL120,'Fixed - Labor'!$C$29:$E$37,'Scenario 8'!$H$24,FALSE)*$AK120)</f>
        <v>15418309.799221588</v>
      </c>
      <c r="AU120" s="171">
        <f>IF(AM120="Retired",0,HLOOKUP(AM120,'Fixed - Labor'!$C$29:$E$37,'Scenario 8'!$H$24,FALSE)*$AK120)</f>
        <v>0</v>
      </c>
      <c r="AV120" s="171">
        <f>IF(AN120="Retired",0,HLOOKUP(AN120,'Fixed - Labor'!$C$29:$E$37,'Scenario 8'!$H$24,FALSE)*$AK120)</f>
        <v>0</v>
      </c>
      <c r="AW120" s="171">
        <f>IF(AO120="Retired",0,HLOOKUP(AO120,'Fixed - Labor'!$C$29:$E$37,'Scenario 8'!$H$24,FALSE)*$AK120)</f>
        <v>0</v>
      </c>
      <c r="AX120" s="171">
        <f>IF(AP120="Retired",0,HLOOKUP(AP120,'Fixed - Labor'!$C$29:$E$37,'Scenario 8'!$H$24,FALSE)*$AK120)</f>
        <v>0</v>
      </c>
      <c r="AY120" s="171">
        <f>IF(AQ120="Retired",0,HLOOKUP(AQ120,'Fixed - Labor'!$C$29:$E$37,'Scenario 8'!$H$24,FALSE)*$AK120)</f>
        <v>0</v>
      </c>
      <c r="BA120" s="202"/>
      <c r="BB120" s="138"/>
      <c r="BC120" s="138"/>
      <c r="BD120" s="138"/>
      <c r="BE120" s="138"/>
      <c r="BF120" s="138"/>
      <c r="BG120" s="138"/>
      <c r="BI120" s="202"/>
      <c r="BJ120" s="138"/>
      <c r="BK120" s="138"/>
      <c r="BL120" s="138"/>
      <c r="BM120" s="138"/>
      <c r="BN120" s="138"/>
      <c r="BO120" s="138"/>
    </row>
    <row r="121" spans="1:67">
      <c r="A121" s="162"/>
      <c r="B121" s="162"/>
      <c r="C121" s="162"/>
      <c r="D121" s="162"/>
      <c r="E121" s="162"/>
      <c r="F121" s="162"/>
      <c r="G121" s="162"/>
      <c r="H121" s="175">
        <v>2029</v>
      </c>
      <c r="I121" s="171">
        <f t="shared" si="41"/>
        <v>23371490.556109406</v>
      </c>
      <c r="J121" s="171">
        <f t="shared" si="29"/>
        <v>0</v>
      </c>
      <c r="K121" s="171">
        <f t="shared" si="29"/>
        <v>0</v>
      </c>
      <c r="L121" s="171">
        <f t="shared" si="29"/>
        <v>0</v>
      </c>
      <c r="M121" s="171">
        <f t="shared" si="29"/>
        <v>0</v>
      </c>
      <c r="N121" s="171">
        <f t="shared" si="29"/>
        <v>0</v>
      </c>
      <c r="O121" s="162"/>
      <c r="P121" s="162"/>
      <c r="Q121" s="162"/>
      <c r="R121" s="162"/>
      <c r="S121" s="175">
        <v>2029</v>
      </c>
      <c r="T121" s="136">
        <f>HLOOKUP($S121,'Fixed - Labor'!$A$21:$AE$24,2,FALSE)</f>
        <v>7644814.5609033871</v>
      </c>
      <c r="U121" s="155" t="str">
        <f t="shared" si="42"/>
        <v>A</v>
      </c>
      <c r="V121" s="155" t="str">
        <f t="shared" si="30"/>
        <v>Retired</v>
      </c>
      <c r="W121" s="155" t="str">
        <f t="shared" si="31"/>
        <v>Retired</v>
      </c>
      <c r="X121" s="155" t="str">
        <f t="shared" si="32"/>
        <v>Retired</v>
      </c>
      <c r="Y121" s="155" t="str">
        <f t="shared" si="33"/>
        <v>Retired</v>
      </c>
      <c r="Z121" s="155" t="str">
        <f t="shared" si="34"/>
        <v>Retired</v>
      </c>
      <c r="AB121" s="175">
        <v>2029</v>
      </c>
      <c r="AC121" s="171">
        <f>IF(U121="Retired",0,HLOOKUP(U121,'Fixed - Labor'!$C$29:$E$37,'Scenario 8'!$H$24,FALSE)*$T121)</f>
        <v>7644814.5609033871</v>
      </c>
      <c r="AD121" s="171">
        <f>IF(V121="Retired",0,HLOOKUP(V121,'Fixed - Labor'!$C$29:$E$37,'Scenario 8'!$H$24,FALSE)*$T121)</f>
        <v>0</v>
      </c>
      <c r="AE121" s="171">
        <f>IF(W121="Retired",0,HLOOKUP(W121,'Fixed - Labor'!$C$29:$E$37,'Scenario 8'!$H$24,FALSE)*$T121)</f>
        <v>0</v>
      </c>
      <c r="AF121" s="171">
        <f>IF(X121="Retired",0,HLOOKUP(X121,'Fixed - Labor'!$C$29:$E$37,'Scenario 8'!$H$24,FALSE)*$T121)</f>
        <v>0</v>
      </c>
      <c r="AG121" s="171">
        <f>IF(Y121="Retired",0,HLOOKUP(Y121,'Fixed - Labor'!$C$29:$E$37,'Scenario 8'!$H$24,FALSE)*$T121)</f>
        <v>0</v>
      </c>
      <c r="AH121" s="171">
        <f>IF(Z121="Retired",0,HLOOKUP(Z121,'Fixed - Labor'!$C$29:$E$37,'Scenario 8'!$H$24,FALSE)*$T121)</f>
        <v>0</v>
      </c>
      <c r="AJ121" s="175">
        <v>2029</v>
      </c>
      <c r="AK121" s="171">
        <f>HLOOKUP($AJ121,'Fixed - Labor'!$A$21:$AE$24,3,FALSE)</f>
        <v>15726675.995206021</v>
      </c>
      <c r="AL121" s="155" t="str">
        <f t="shared" si="43"/>
        <v>A</v>
      </c>
      <c r="AM121" s="155" t="str">
        <f t="shared" si="36"/>
        <v>Retired</v>
      </c>
      <c r="AN121" s="155" t="str">
        <f t="shared" si="37"/>
        <v>Retired</v>
      </c>
      <c r="AO121" s="155" t="str">
        <f t="shared" si="38"/>
        <v>Retired</v>
      </c>
      <c r="AP121" s="155" t="str">
        <f t="shared" si="39"/>
        <v>Retired</v>
      </c>
      <c r="AQ121" s="155" t="str">
        <f t="shared" si="40"/>
        <v>Retired</v>
      </c>
      <c r="AS121" s="175">
        <v>2029</v>
      </c>
      <c r="AT121" s="171">
        <f>IF(AL121="Retired",0,HLOOKUP(AL121,'Fixed - Labor'!$C$29:$E$37,'Scenario 8'!$H$24,FALSE)*$AK121)</f>
        <v>15726675.995206021</v>
      </c>
      <c r="AU121" s="171">
        <f>IF(AM121="Retired",0,HLOOKUP(AM121,'Fixed - Labor'!$C$29:$E$37,'Scenario 8'!$H$24,FALSE)*$AK121)</f>
        <v>0</v>
      </c>
      <c r="AV121" s="171">
        <f>IF(AN121="Retired",0,HLOOKUP(AN121,'Fixed - Labor'!$C$29:$E$37,'Scenario 8'!$H$24,FALSE)*$AK121)</f>
        <v>0</v>
      </c>
      <c r="AW121" s="171">
        <f>IF(AO121="Retired",0,HLOOKUP(AO121,'Fixed - Labor'!$C$29:$E$37,'Scenario 8'!$H$24,FALSE)*$AK121)</f>
        <v>0</v>
      </c>
      <c r="AX121" s="171">
        <f>IF(AP121="Retired",0,HLOOKUP(AP121,'Fixed - Labor'!$C$29:$E$37,'Scenario 8'!$H$24,FALSE)*$AK121)</f>
        <v>0</v>
      </c>
      <c r="AY121" s="171">
        <f>IF(AQ121="Retired",0,HLOOKUP(AQ121,'Fixed - Labor'!$C$29:$E$37,'Scenario 8'!$H$24,FALSE)*$AK121)</f>
        <v>0</v>
      </c>
      <c r="BA121" s="202"/>
      <c r="BB121" s="138"/>
      <c r="BC121" s="138"/>
      <c r="BD121" s="138"/>
      <c r="BE121" s="138"/>
      <c r="BF121" s="138"/>
      <c r="BG121" s="138"/>
      <c r="BI121" s="202"/>
      <c r="BJ121" s="138"/>
      <c r="BK121" s="138"/>
      <c r="BL121" s="138"/>
      <c r="BM121" s="138"/>
      <c r="BN121" s="138"/>
      <c r="BO121" s="138"/>
    </row>
    <row r="122" spans="1:67">
      <c r="A122" s="162"/>
      <c r="B122" s="162"/>
      <c r="C122" s="162"/>
      <c r="D122" s="162"/>
      <c r="E122" s="162"/>
      <c r="F122" s="162"/>
      <c r="G122" s="162"/>
      <c r="H122" s="175">
        <v>2030</v>
      </c>
      <c r="I122" s="171">
        <f t="shared" si="41"/>
        <v>23838920.3672316</v>
      </c>
      <c r="J122" s="171">
        <f t="shared" si="29"/>
        <v>0</v>
      </c>
      <c r="K122" s="171">
        <f t="shared" si="29"/>
        <v>0</v>
      </c>
      <c r="L122" s="171">
        <f t="shared" si="29"/>
        <v>0</v>
      </c>
      <c r="M122" s="171">
        <f t="shared" si="29"/>
        <v>0</v>
      </c>
      <c r="N122" s="171">
        <f t="shared" si="29"/>
        <v>0</v>
      </c>
      <c r="O122" s="162"/>
      <c r="P122" s="162"/>
      <c r="Q122" s="162"/>
      <c r="R122" s="162"/>
      <c r="S122" s="175">
        <v>2030</v>
      </c>
      <c r="T122" s="136">
        <f>HLOOKUP($S122,'Fixed - Labor'!$A$21:$AE$24,2,FALSE)</f>
        <v>7797710.8521214556</v>
      </c>
      <c r="U122" s="155" t="str">
        <f t="shared" si="42"/>
        <v>A</v>
      </c>
      <c r="V122" s="155" t="str">
        <f t="shared" si="30"/>
        <v>Retired</v>
      </c>
      <c r="W122" s="155" t="str">
        <f t="shared" si="31"/>
        <v>Retired</v>
      </c>
      <c r="X122" s="155" t="str">
        <f t="shared" si="32"/>
        <v>Retired</v>
      </c>
      <c r="Y122" s="155" t="str">
        <f t="shared" si="33"/>
        <v>Retired</v>
      </c>
      <c r="Z122" s="155" t="str">
        <f t="shared" si="34"/>
        <v>Retired</v>
      </c>
      <c r="AB122" s="175">
        <v>2030</v>
      </c>
      <c r="AC122" s="171">
        <f>IF(U122="Retired",0,HLOOKUP(U122,'Fixed - Labor'!$C$29:$E$37,'Scenario 8'!$H$24,FALSE)*$T122)</f>
        <v>7797710.8521214556</v>
      </c>
      <c r="AD122" s="171">
        <f>IF(V122="Retired",0,HLOOKUP(V122,'Fixed - Labor'!$C$29:$E$37,'Scenario 8'!$H$24,FALSE)*$T122)</f>
        <v>0</v>
      </c>
      <c r="AE122" s="171">
        <f>IF(W122="Retired",0,HLOOKUP(W122,'Fixed - Labor'!$C$29:$E$37,'Scenario 8'!$H$24,FALSE)*$T122)</f>
        <v>0</v>
      </c>
      <c r="AF122" s="171">
        <f>IF(X122="Retired",0,HLOOKUP(X122,'Fixed - Labor'!$C$29:$E$37,'Scenario 8'!$H$24,FALSE)*$T122)</f>
        <v>0</v>
      </c>
      <c r="AG122" s="171">
        <f>IF(Y122="Retired",0,HLOOKUP(Y122,'Fixed - Labor'!$C$29:$E$37,'Scenario 8'!$H$24,FALSE)*$T122)</f>
        <v>0</v>
      </c>
      <c r="AH122" s="171">
        <f>IF(Z122="Retired",0,HLOOKUP(Z122,'Fixed - Labor'!$C$29:$E$37,'Scenario 8'!$H$24,FALSE)*$T122)</f>
        <v>0</v>
      </c>
      <c r="AJ122" s="175">
        <v>2030</v>
      </c>
      <c r="AK122" s="171">
        <f>HLOOKUP($AJ122,'Fixed - Labor'!$A$21:$AE$24,3,FALSE)</f>
        <v>16041209.515110143</v>
      </c>
      <c r="AL122" s="155" t="str">
        <f t="shared" si="43"/>
        <v>A</v>
      </c>
      <c r="AM122" s="155" t="str">
        <f t="shared" si="36"/>
        <v>Retired</v>
      </c>
      <c r="AN122" s="155" t="str">
        <f t="shared" si="37"/>
        <v>Retired</v>
      </c>
      <c r="AO122" s="155" t="str">
        <f t="shared" si="38"/>
        <v>Retired</v>
      </c>
      <c r="AP122" s="155" t="str">
        <f t="shared" si="39"/>
        <v>Retired</v>
      </c>
      <c r="AQ122" s="155" t="str">
        <f t="shared" si="40"/>
        <v>Retired</v>
      </c>
      <c r="AS122" s="175">
        <v>2030</v>
      </c>
      <c r="AT122" s="171">
        <f>IF(AL122="Retired",0,HLOOKUP(AL122,'Fixed - Labor'!$C$29:$E$37,'Scenario 8'!$H$24,FALSE)*$AK122)</f>
        <v>16041209.515110143</v>
      </c>
      <c r="AU122" s="171">
        <f>IF(AM122="Retired",0,HLOOKUP(AM122,'Fixed - Labor'!$C$29:$E$37,'Scenario 8'!$H$24,FALSE)*$AK122)</f>
        <v>0</v>
      </c>
      <c r="AV122" s="171">
        <f>IF(AN122="Retired",0,HLOOKUP(AN122,'Fixed - Labor'!$C$29:$E$37,'Scenario 8'!$H$24,FALSE)*$AK122)</f>
        <v>0</v>
      </c>
      <c r="AW122" s="171">
        <f>IF(AO122="Retired",0,HLOOKUP(AO122,'Fixed - Labor'!$C$29:$E$37,'Scenario 8'!$H$24,FALSE)*$AK122)</f>
        <v>0</v>
      </c>
      <c r="AX122" s="171">
        <f>IF(AP122="Retired",0,HLOOKUP(AP122,'Fixed - Labor'!$C$29:$E$37,'Scenario 8'!$H$24,FALSE)*$AK122)</f>
        <v>0</v>
      </c>
      <c r="AY122" s="171">
        <f>IF(AQ122="Retired",0,HLOOKUP(AQ122,'Fixed - Labor'!$C$29:$E$37,'Scenario 8'!$H$24,FALSE)*$AK122)</f>
        <v>0</v>
      </c>
      <c r="BA122" s="202"/>
      <c r="BB122" s="138"/>
      <c r="BC122" s="138"/>
      <c r="BD122" s="138"/>
      <c r="BE122" s="138"/>
      <c r="BF122" s="138"/>
      <c r="BG122" s="138"/>
      <c r="BI122" s="202"/>
      <c r="BJ122" s="138"/>
      <c r="BK122" s="138"/>
      <c r="BL122" s="138"/>
      <c r="BM122" s="138"/>
      <c r="BN122" s="138"/>
      <c r="BO122" s="138"/>
    </row>
    <row r="123" spans="1:67">
      <c r="A123" s="162"/>
      <c r="B123" s="162"/>
      <c r="C123" s="162"/>
      <c r="D123" s="162"/>
      <c r="E123" s="162"/>
      <c r="F123" s="162"/>
      <c r="G123" s="162"/>
      <c r="H123" s="175">
        <v>2031</v>
      </c>
      <c r="I123" s="171">
        <f t="shared" si="41"/>
        <v>24315698.774576224</v>
      </c>
      <c r="J123" s="171">
        <f t="shared" si="29"/>
        <v>0</v>
      </c>
      <c r="K123" s="171">
        <f t="shared" si="29"/>
        <v>0</v>
      </c>
      <c r="L123" s="171">
        <f t="shared" si="29"/>
        <v>0</v>
      </c>
      <c r="M123" s="171">
        <f t="shared" si="29"/>
        <v>0</v>
      </c>
      <c r="N123" s="171">
        <f t="shared" si="29"/>
        <v>0</v>
      </c>
      <c r="O123" s="162"/>
      <c r="P123" s="162"/>
      <c r="Q123" s="162"/>
      <c r="R123" s="162"/>
      <c r="S123" s="175">
        <v>2031</v>
      </c>
      <c r="T123" s="136">
        <f>HLOOKUP($S123,'Fixed - Labor'!$A$21:$AE$24,2,FALSE)</f>
        <v>7953665.0691638831</v>
      </c>
      <c r="U123" s="155" t="str">
        <f t="shared" si="42"/>
        <v>A</v>
      </c>
      <c r="V123" s="155" t="str">
        <f t="shared" si="30"/>
        <v>Retired</v>
      </c>
      <c r="W123" s="155" t="str">
        <f t="shared" si="31"/>
        <v>Retired</v>
      </c>
      <c r="X123" s="155" t="str">
        <f t="shared" si="32"/>
        <v>Retired</v>
      </c>
      <c r="Y123" s="155" t="str">
        <f t="shared" si="33"/>
        <v>Retired</v>
      </c>
      <c r="Z123" s="155" t="str">
        <f t="shared" si="34"/>
        <v>Retired</v>
      </c>
      <c r="AB123" s="175">
        <v>2031</v>
      </c>
      <c r="AC123" s="171">
        <f>IF(U123="Retired",0,HLOOKUP(U123,'Fixed - Labor'!$C$29:$E$37,'Scenario 8'!$H$24,FALSE)*$T123)</f>
        <v>7953665.0691638831</v>
      </c>
      <c r="AD123" s="171">
        <f>IF(V123="Retired",0,HLOOKUP(V123,'Fixed - Labor'!$C$29:$E$37,'Scenario 8'!$H$24,FALSE)*$T123)</f>
        <v>0</v>
      </c>
      <c r="AE123" s="171">
        <f>IF(W123="Retired",0,HLOOKUP(W123,'Fixed - Labor'!$C$29:$E$37,'Scenario 8'!$H$24,FALSE)*$T123)</f>
        <v>0</v>
      </c>
      <c r="AF123" s="171">
        <f>IF(X123="Retired",0,HLOOKUP(X123,'Fixed - Labor'!$C$29:$E$37,'Scenario 8'!$H$24,FALSE)*$T123)</f>
        <v>0</v>
      </c>
      <c r="AG123" s="171">
        <f>IF(Y123="Retired",0,HLOOKUP(Y123,'Fixed - Labor'!$C$29:$E$37,'Scenario 8'!$H$24,FALSE)*$T123)</f>
        <v>0</v>
      </c>
      <c r="AH123" s="171">
        <f>IF(Z123="Retired",0,HLOOKUP(Z123,'Fixed - Labor'!$C$29:$E$37,'Scenario 8'!$H$24,FALSE)*$T123)</f>
        <v>0</v>
      </c>
      <c r="AJ123" s="175">
        <v>2031</v>
      </c>
      <c r="AK123" s="171">
        <f>HLOOKUP($AJ123,'Fixed - Labor'!$A$21:$AE$24,3,FALSE)</f>
        <v>16362033.705412343</v>
      </c>
      <c r="AL123" s="155" t="str">
        <f t="shared" si="43"/>
        <v>A</v>
      </c>
      <c r="AM123" s="155" t="str">
        <f t="shared" si="36"/>
        <v>Retired</v>
      </c>
      <c r="AN123" s="155" t="str">
        <f t="shared" si="37"/>
        <v>Retired</v>
      </c>
      <c r="AO123" s="155" t="str">
        <f t="shared" si="38"/>
        <v>Retired</v>
      </c>
      <c r="AP123" s="155" t="str">
        <f t="shared" si="39"/>
        <v>Retired</v>
      </c>
      <c r="AQ123" s="155" t="str">
        <f t="shared" si="40"/>
        <v>Retired</v>
      </c>
      <c r="AS123" s="175">
        <v>2031</v>
      </c>
      <c r="AT123" s="171">
        <f>IF(AL123="Retired",0,HLOOKUP(AL123,'Fixed - Labor'!$C$29:$E$37,'Scenario 8'!$H$24,FALSE)*$AK123)</f>
        <v>16362033.705412343</v>
      </c>
      <c r="AU123" s="171">
        <f>IF(AM123="Retired",0,HLOOKUP(AM123,'Fixed - Labor'!$C$29:$E$37,'Scenario 8'!$H$24,FALSE)*$AK123)</f>
        <v>0</v>
      </c>
      <c r="AV123" s="171">
        <f>IF(AN123="Retired",0,HLOOKUP(AN123,'Fixed - Labor'!$C$29:$E$37,'Scenario 8'!$H$24,FALSE)*$AK123)</f>
        <v>0</v>
      </c>
      <c r="AW123" s="171">
        <f>IF(AO123="Retired",0,HLOOKUP(AO123,'Fixed - Labor'!$C$29:$E$37,'Scenario 8'!$H$24,FALSE)*$AK123)</f>
        <v>0</v>
      </c>
      <c r="AX123" s="171">
        <f>IF(AP123="Retired",0,HLOOKUP(AP123,'Fixed - Labor'!$C$29:$E$37,'Scenario 8'!$H$24,FALSE)*$AK123)</f>
        <v>0</v>
      </c>
      <c r="AY123" s="171">
        <f>IF(AQ123="Retired",0,HLOOKUP(AQ123,'Fixed - Labor'!$C$29:$E$37,'Scenario 8'!$H$24,FALSE)*$AK123)</f>
        <v>0</v>
      </c>
      <c r="BA123" s="202"/>
      <c r="BB123" s="138"/>
      <c r="BC123" s="138"/>
      <c r="BD123" s="138"/>
      <c r="BE123" s="138"/>
      <c r="BF123" s="138"/>
      <c r="BG123" s="138"/>
      <c r="BI123" s="202"/>
      <c r="BJ123" s="138"/>
      <c r="BK123" s="138"/>
      <c r="BL123" s="138"/>
      <c r="BM123" s="138"/>
      <c r="BN123" s="138"/>
      <c r="BO123" s="138"/>
    </row>
    <row r="124" spans="1:67">
      <c r="A124" s="162"/>
      <c r="B124" s="162"/>
      <c r="C124" s="162"/>
      <c r="D124" s="162"/>
      <c r="E124" s="162"/>
      <c r="F124" s="162"/>
      <c r="G124" s="162"/>
      <c r="H124" s="175">
        <v>2032</v>
      </c>
      <c r="I124" s="171">
        <f t="shared" si="41"/>
        <v>24802012.750067748</v>
      </c>
      <c r="J124" s="171">
        <f t="shared" si="29"/>
        <v>0</v>
      </c>
      <c r="K124" s="171">
        <f t="shared" si="29"/>
        <v>0</v>
      </c>
      <c r="L124" s="171">
        <f t="shared" si="29"/>
        <v>0</v>
      </c>
      <c r="M124" s="171">
        <f t="shared" si="29"/>
        <v>0</v>
      </c>
      <c r="N124" s="171">
        <f t="shared" si="29"/>
        <v>0</v>
      </c>
      <c r="O124" s="162"/>
      <c r="P124" s="162"/>
      <c r="Q124" s="162"/>
      <c r="R124" s="162"/>
      <c r="S124" s="175">
        <v>2032</v>
      </c>
      <c r="T124" s="136">
        <f>HLOOKUP($S124,'Fixed - Labor'!$A$21:$AE$24,2,FALSE)</f>
        <v>8112738.3705471605</v>
      </c>
      <c r="U124" s="155" t="str">
        <f t="shared" si="42"/>
        <v>A</v>
      </c>
      <c r="V124" s="155" t="str">
        <f t="shared" si="30"/>
        <v>Retired</v>
      </c>
      <c r="W124" s="155" t="str">
        <f t="shared" si="31"/>
        <v>Retired</v>
      </c>
      <c r="X124" s="155" t="str">
        <f t="shared" si="32"/>
        <v>Retired</v>
      </c>
      <c r="Y124" s="155" t="str">
        <f t="shared" si="33"/>
        <v>Retired</v>
      </c>
      <c r="Z124" s="155" t="str">
        <f t="shared" si="34"/>
        <v>Retired</v>
      </c>
      <c r="AB124" s="175">
        <v>2032</v>
      </c>
      <c r="AC124" s="171">
        <f>IF(U124="Retired",0,HLOOKUP(U124,'Fixed - Labor'!$C$29:$E$37,'Scenario 8'!$H$24,FALSE)*$T124)</f>
        <v>8112738.3705471605</v>
      </c>
      <c r="AD124" s="171">
        <f>IF(V124="Retired",0,HLOOKUP(V124,'Fixed - Labor'!$C$29:$E$37,'Scenario 8'!$H$24,FALSE)*$T124)</f>
        <v>0</v>
      </c>
      <c r="AE124" s="171">
        <f>IF(W124="Retired",0,HLOOKUP(W124,'Fixed - Labor'!$C$29:$E$37,'Scenario 8'!$H$24,FALSE)*$T124)</f>
        <v>0</v>
      </c>
      <c r="AF124" s="171">
        <f>IF(X124="Retired",0,HLOOKUP(X124,'Fixed - Labor'!$C$29:$E$37,'Scenario 8'!$H$24,FALSE)*$T124)</f>
        <v>0</v>
      </c>
      <c r="AG124" s="171">
        <f>IF(Y124="Retired",0,HLOOKUP(Y124,'Fixed - Labor'!$C$29:$E$37,'Scenario 8'!$H$24,FALSE)*$T124)</f>
        <v>0</v>
      </c>
      <c r="AH124" s="171">
        <f>IF(Z124="Retired",0,HLOOKUP(Z124,'Fixed - Labor'!$C$29:$E$37,'Scenario 8'!$H$24,FALSE)*$T124)</f>
        <v>0</v>
      </c>
      <c r="AJ124" s="175">
        <v>2032</v>
      </c>
      <c r="AK124" s="171">
        <f>HLOOKUP($AJ124,'Fixed - Labor'!$A$21:$AE$24,3,FALSE)</f>
        <v>16689274.379520589</v>
      </c>
      <c r="AL124" s="155" t="str">
        <f t="shared" si="43"/>
        <v>A</v>
      </c>
      <c r="AM124" s="155" t="str">
        <f t="shared" si="36"/>
        <v>Retired</v>
      </c>
      <c r="AN124" s="155" t="str">
        <f t="shared" si="37"/>
        <v>Retired</v>
      </c>
      <c r="AO124" s="155" t="str">
        <f t="shared" si="38"/>
        <v>Retired</v>
      </c>
      <c r="AP124" s="155" t="str">
        <f t="shared" si="39"/>
        <v>Retired</v>
      </c>
      <c r="AQ124" s="155" t="str">
        <f t="shared" si="40"/>
        <v>Retired</v>
      </c>
      <c r="AS124" s="175">
        <v>2032</v>
      </c>
      <c r="AT124" s="171">
        <f>IF(AL124="Retired",0,HLOOKUP(AL124,'Fixed - Labor'!$C$29:$E$37,'Scenario 8'!$H$24,FALSE)*$AK124)</f>
        <v>16689274.379520589</v>
      </c>
      <c r="AU124" s="171">
        <f>IF(AM124="Retired",0,HLOOKUP(AM124,'Fixed - Labor'!$C$29:$E$37,'Scenario 8'!$H$24,FALSE)*$AK124)</f>
        <v>0</v>
      </c>
      <c r="AV124" s="171">
        <f>IF(AN124="Retired",0,HLOOKUP(AN124,'Fixed - Labor'!$C$29:$E$37,'Scenario 8'!$H$24,FALSE)*$AK124)</f>
        <v>0</v>
      </c>
      <c r="AW124" s="171">
        <f>IF(AO124="Retired",0,HLOOKUP(AO124,'Fixed - Labor'!$C$29:$E$37,'Scenario 8'!$H$24,FALSE)*$AK124)</f>
        <v>0</v>
      </c>
      <c r="AX124" s="171">
        <f>IF(AP124="Retired",0,HLOOKUP(AP124,'Fixed - Labor'!$C$29:$E$37,'Scenario 8'!$H$24,FALSE)*$AK124)</f>
        <v>0</v>
      </c>
      <c r="AY124" s="171">
        <f>IF(AQ124="Retired",0,HLOOKUP(AQ124,'Fixed - Labor'!$C$29:$E$37,'Scenario 8'!$H$24,FALSE)*$AK124)</f>
        <v>0</v>
      </c>
      <c r="BA124" s="202"/>
      <c r="BB124" s="138"/>
      <c r="BC124" s="138"/>
      <c r="BD124" s="138"/>
      <c r="BE124" s="138"/>
      <c r="BF124" s="138"/>
      <c r="BG124" s="138"/>
      <c r="BI124" s="202"/>
      <c r="BJ124" s="138"/>
      <c r="BK124" s="138"/>
      <c r="BL124" s="138"/>
      <c r="BM124" s="138"/>
      <c r="BN124" s="138"/>
      <c r="BO124" s="138"/>
    </row>
    <row r="125" spans="1:67">
      <c r="A125" s="162"/>
      <c r="B125" s="162"/>
      <c r="C125" s="162"/>
      <c r="D125" s="162"/>
      <c r="E125" s="162"/>
      <c r="F125" s="162"/>
      <c r="G125" s="162"/>
      <c r="H125" s="175">
        <v>2033</v>
      </c>
      <c r="I125" s="171">
        <f t="shared" si="41"/>
        <v>25298053.005069107</v>
      </c>
      <c r="J125" s="171">
        <f t="shared" si="29"/>
        <v>0</v>
      </c>
      <c r="K125" s="171">
        <f t="shared" si="29"/>
        <v>0</v>
      </c>
      <c r="L125" s="171">
        <f t="shared" si="29"/>
        <v>0</v>
      </c>
      <c r="M125" s="171">
        <f t="shared" si="29"/>
        <v>0</v>
      </c>
      <c r="N125" s="171">
        <f t="shared" si="29"/>
        <v>0</v>
      </c>
      <c r="O125" s="162"/>
      <c r="P125" s="162"/>
      <c r="Q125" s="162"/>
      <c r="R125" s="162"/>
      <c r="S125" s="175">
        <v>2033</v>
      </c>
      <c r="T125" s="136">
        <f>HLOOKUP($S125,'Fixed - Labor'!$A$21:$AE$24,2,FALSE)</f>
        <v>8274993.1379581038</v>
      </c>
      <c r="U125" s="155" t="str">
        <f t="shared" si="42"/>
        <v>A</v>
      </c>
      <c r="V125" s="155" t="str">
        <f t="shared" si="30"/>
        <v>Retired</v>
      </c>
      <c r="W125" s="155" t="str">
        <f t="shared" si="31"/>
        <v>Retired</v>
      </c>
      <c r="X125" s="155" t="str">
        <f t="shared" si="32"/>
        <v>Retired</v>
      </c>
      <c r="Y125" s="155" t="str">
        <f t="shared" si="33"/>
        <v>Retired</v>
      </c>
      <c r="Z125" s="155" t="str">
        <f t="shared" si="34"/>
        <v>Retired</v>
      </c>
      <c r="AB125" s="175">
        <v>2033</v>
      </c>
      <c r="AC125" s="171">
        <f>IF(U125="Retired",0,HLOOKUP(U125,'Fixed - Labor'!$C$29:$E$37,'Scenario 8'!$H$24,FALSE)*$T125)</f>
        <v>8274993.1379581038</v>
      </c>
      <c r="AD125" s="171">
        <f>IF(V125="Retired",0,HLOOKUP(V125,'Fixed - Labor'!$C$29:$E$37,'Scenario 8'!$H$24,FALSE)*$T125)</f>
        <v>0</v>
      </c>
      <c r="AE125" s="171">
        <f>IF(W125="Retired",0,HLOOKUP(W125,'Fixed - Labor'!$C$29:$E$37,'Scenario 8'!$H$24,FALSE)*$T125)</f>
        <v>0</v>
      </c>
      <c r="AF125" s="171">
        <f>IF(X125="Retired",0,HLOOKUP(X125,'Fixed - Labor'!$C$29:$E$37,'Scenario 8'!$H$24,FALSE)*$T125)</f>
        <v>0</v>
      </c>
      <c r="AG125" s="171">
        <f>IF(Y125="Retired",0,HLOOKUP(Y125,'Fixed - Labor'!$C$29:$E$37,'Scenario 8'!$H$24,FALSE)*$T125)</f>
        <v>0</v>
      </c>
      <c r="AH125" s="171">
        <f>IF(Z125="Retired",0,HLOOKUP(Z125,'Fixed - Labor'!$C$29:$E$37,'Scenario 8'!$H$24,FALSE)*$T125)</f>
        <v>0</v>
      </c>
      <c r="AJ125" s="175">
        <v>2033</v>
      </c>
      <c r="AK125" s="171">
        <f>HLOOKUP($AJ125,'Fixed - Labor'!$A$21:$AE$24,3,FALSE)</f>
        <v>17023059.867111001</v>
      </c>
      <c r="AL125" s="155" t="str">
        <f t="shared" si="43"/>
        <v>A</v>
      </c>
      <c r="AM125" s="155" t="str">
        <f t="shared" si="36"/>
        <v>Retired</v>
      </c>
      <c r="AN125" s="155" t="str">
        <f t="shared" si="37"/>
        <v>Retired</v>
      </c>
      <c r="AO125" s="155" t="str">
        <f t="shared" si="38"/>
        <v>Retired</v>
      </c>
      <c r="AP125" s="155" t="str">
        <f t="shared" si="39"/>
        <v>Retired</v>
      </c>
      <c r="AQ125" s="155" t="str">
        <f t="shared" si="40"/>
        <v>Retired</v>
      </c>
      <c r="AS125" s="175">
        <v>2033</v>
      </c>
      <c r="AT125" s="171">
        <f>IF(AL125="Retired",0,HLOOKUP(AL125,'Fixed - Labor'!$C$29:$E$37,'Scenario 8'!$H$24,FALSE)*$AK125)</f>
        <v>17023059.867111001</v>
      </c>
      <c r="AU125" s="171">
        <f>IF(AM125="Retired",0,HLOOKUP(AM125,'Fixed - Labor'!$C$29:$E$37,'Scenario 8'!$H$24,FALSE)*$AK125)</f>
        <v>0</v>
      </c>
      <c r="AV125" s="171">
        <f>IF(AN125="Retired",0,HLOOKUP(AN125,'Fixed - Labor'!$C$29:$E$37,'Scenario 8'!$H$24,FALSE)*$AK125)</f>
        <v>0</v>
      </c>
      <c r="AW125" s="171">
        <f>IF(AO125="Retired",0,HLOOKUP(AO125,'Fixed - Labor'!$C$29:$E$37,'Scenario 8'!$H$24,FALSE)*$AK125)</f>
        <v>0</v>
      </c>
      <c r="AX125" s="171">
        <f>IF(AP125="Retired",0,HLOOKUP(AP125,'Fixed - Labor'!$C$29:$E$37,'Scenario 8'!$H$24,FALSE)*$AK125)</f>
        <v>0</v>
      </c>
      <c r="AY125" s="171">
        <f>IF(AQ125="Retired",0,HLOOKUP(AQ125,'Fixed - Labor'!$C$29:$E$37,'Scenario 8'!$H$24,FALSE)*$AK125)</f>
        <v>0</v>
      </c>
      <c r="BA125" s="202"/>
      <c r="BB125" s="138"/>
      <c r="BC125" s="138"/>
      <c r="BD125" s="138"/>
      <c r="BE125" s="138"/>
      <c r="BF125" s="138"/>
      <c r="BG125" s="138"/>
      <c r="BI125" s="202"/>
      <c r="BJ125" s="138"/>
      <c r="BK125" s="138"/>
      <c r="BL125" s="138"/>
      <c r="BM125" s="138"/>
      <c r="BN125" s="138"/>
      <c r="BO125" s="138"/>
    </row>
    <row r="126" spans="1:67">
      <c r="A126" s="162"/>
      <c r="B126" s="162"/>
      <c r="C126" s="162"/>
      <c r="D126" s="162"/>
      <c r="E126" s="162"/>
      <c r="F126" s="162"/>
      <c r="G126" s="162"/>
      <c r="H126" s="175">
        <v>2034</v>
      </c>
      <c r="I126" s="171">
        <f t="shared" si="41"/>
        <v>25804014.065170489</v>
      </c>
      <c r="J126" s="171">
        <f t="shared" si="29"/>
        <v>0</v>
      </c>
      <c r="K126" s="171">
        <f t="shared" si="29"/>
        <v>0</v>
      </c>
      <c r="L126" s="171">
        <f t="shared" si="29"/>
        <v>0</v>
      </c>
      <c r="M126" s="171">
        <f t="shared" si="29"/>
        <v>0</v>
      </c>
      <c r="N126" s="171">
        <f t="shared" si="29"/>
        <v>0</v>
      </c>
      <c r="O126" s="162"/>
      <c r="P126" s="162"/>
      <c r="Q126" s="162"/>
      <c r="R126" s="162"/>
      <c r="S126" s="175">
        <v>2034</v>
      </c>
      <c r="T126" s="136">
        <f>HLOOKUP($S126,'Fixed - Labor'!$A$21:$AE$24,2,FALSE)</f>
        <v>8440493.0007172655</v>
      </c>
      <c r="U126" s="155" t="str">
        <f t="shared" si="42"/>
        <v>A</v>
      </c>
      <c r="V126" s="155" t="str">
        <f t="shared" si="30"/>
        <v>Retired</v>
      </c>
      <c r="W126" s="155" t="str">
        <f t="shared" si="31"/>
        <v>Retired</v>
      </c>
      <c r="X126" s="155" t="str">
        <f t="shared" si="32"/>
        <v>Retired</v>
      </c>
      <c r="Y126" s="155" t="str">
        <f t="shared" si="33"/>
        <v>Retired</v>
      </c>
      <c r="Z126" s="155" t="str">
        <f t="shared" si="34"/>
        <v>Retired</v>
      </c>
      <c r="AB126" s="175">
        <v>2034</v>
      </c>
      <c r="AC126" s="171">
        <f>IF(U126="Retired",0,HLOOKUP(U126,'Fixed - Labor'!$C$29:$E$37,'Scenario 8'!$H$24,FALSE)*$T126)</f>
        <v>8440493.0007172655</v>
      </c>
      <c r="AD126" s="171">
        <f>IF(V126="Retired",0,HLOOKUP(V126,'Fixed - Labor'!$C$29:$E$37,'Scenario 8'!$H$24,FALSE)*$T126)</f>
        <v>0</v>
      </c>
      <c r="AE126" s="171">
        <f>IF(W126="Retired",0,HLOOKUP(W126,'Fixed - Labor'!$C$29:$E$37,'Scenario 8'!$H$24,FALSE)*$T126)</f>
        <v>0</v>
      </c>
      <c r="AF126" s="171">
        <f>IF(X126="Retired",0,HLOOKUP(X126,'Fixed - Labor'!$C$29:$E$37,'Scenario 8'!$H$24,FALSE)*$T126)</f>
        <v>0</v>
      </c>
      <c r="AG126" s="171">
        <f>IF(Y126="Retired",0,HLOOKUP(Y126,'Fixed - Labor'!$C$29:$E$37,'Scenario 8'!$H$24,FALSE)*$T126)</f>
        <v>0</v>
      </c>
      <c r="AH126" s="171">
        <f>IF(Z126="Retired",0,HLOOKUP(Z126,'Fixed - Labor'!$C$29:$E$37,'Scenario 8'!$H$24,FALSE)*$T126)</f>
        <v>0</v>
      </c>
      <c r="AJ126" s="175">
        <v>2034</v>
      </c>
      <c r="AK126" s="171">
        <f>HLOOKUP($AJ126,'Fixed - Labor'!$A$21:$AE$24,3,FALSE)</f>
        <v>17363521.064453222</v>
      </c>
      <c r="AL126" s="155" t="str">
        <f t="shared" si="43"/>
        <v>A</v>
      </c>
      <c r="AM126" s="155" t="str">
        <f t="shared" si="36"/>
        <v>Retired</v>
      </c>
      <c r="AN126" s="155" t="str">
        <f t="shared" si="37"/>
        <v>Retired</v>
      </c>
      <c r="AO126" s="155" t="str">
        <f t="shared" si="38"/>
        <v>Retired</v>
      </c>
      <c r="AP126" s="155" t="str">
        <f t="shared" si="39"/>
        <v>Retired</v>
      </c>
      <c r="AQ126" s="155" t="str">
        <f t="shared" si="40"/>
        <v>Retired</v>
      </c>
      <c r="AS126" s="175">
        <v>2034</v>
      </c>
      <c r="AT126" s="171">
        <f>IF(AL126="Retired",0,HLOOKUP(AL126,'Fixed - Labor'!$C$29:$E$37,'Scenario 8'!$H$24,FALSE)*$AK126)</f>
        <v>17363521.064453222</v>
      </c>
      <c r="AU126" s="171">
        <f>IF(AM126="Retired",0,HLOOKUP(AM126,'Fixed - Labor'!$C$29:$E$37,'Scenario 8'!$H$24,FALSE)*$AK126)</f>
        <v>0</v>
      </c>
      <c r="AV126" s="171">
        <f>IF(AN126="Retired",0,HLOOKUP(AN126,'Fixed - Labor'!$C$29:$E$37,'Scenario 8'!$H$24,FALSE)*$AK126)</f>
        <v>0</v>
      </c>
      <c r="AW126" s="171">
        <f>IF(AO126="Retired",0,HLOOKUP(AO126,'Fixed - Labor'!$C$29:$E$37,'Scenario 8'!$H$24,FALSE)*$AK126)</f>
        <v>0</v>
      </c>
      <c r="AX126" s="171">
        <f>IF(AP126="Retired",0,HLOOKUP(AP126,'Fixed - Labor'!$C$29:$E$37,'Scenario 8'!$H$24,FALSE)*$AK126)</f>
        <v>0</v>
      </c>
      <c r="AY126" s="171">
        <f>IF(AQ126="Retired",0,HLOOKUP(AQ126,'Fixed - Labor'!$C$29:$E$37,'Scenario 8'!$H$24,FALSE)*$AK126)</f>
        <v>0</v>
      </c>
      <c r="BA126" s="202"/>
      <c r="BB126" s="138"/>
      <c r="BC126" s="138"/>
      <c r="BD126" s="138"/>
      <c r="BE126" s="138"/>
      <c r="BF126" s="138"/>
      <c r="BG126" s="138"/>
      <c r="BI126" s="202"/>
      <c r="BJ126" s="138"/>
      <c r="BK126" s="138"/>
      <c r="BL126" s="138"/>
      <c r="BM126" s="138"/>
      <c r="BN126" s="138"/>
      <c r="BO126" s="138"/>
    </row>
    <row r="127" spans="1:67">
      <c r="A127" s="162"/>
      <c r="B127" s="162"/>
      <c r="C127" s="162"/>
      <c r="D127" s="162"/>
      <c r="E127" s="162"/>
      <c r="F127" s="162"/>
      <c r="G127" s="162"/>
      <c r="H127" s="175">
        <v>2035</v>
      </c>
      <c r="I127" s="171">
        <f t="shared" si="41"/>
        <v>26320094.346473895</v>
      </c>
      <c r="J127" s="171">
        <f t="shared" si="29"/>
        <v>0</v>
      </c>
      <c r="K127" s="171">
        <f t="shared" si="29"/>
        <v>0</v>
      </c>
      <c r="L127" s="171">
        <f t="shared" si="29"/>
        <v>0</v>
      </c>
      <c r="M127" s="171">
        <f t="shared" si="29"/>
        <v>0</v>
      </c>
      <c r="N127" s="171">
        <f t="shared" si="29"/>
        <v>0</v>
      </c>
      <c r="O127" s="162"/>
      <c r="P127" s="162"/>
      <c r="Q127" s="162"/>
      <c r="R127" s="162"/>
      <c r="S127" s="175">
        <v>2035</v>
      </c>
      <c r="T127" s="136">
        <f>HLOOKUP($S127,'Fixed - Labor'!$A$21:$AE$24,2,FALSE)</f>
        <v>8609302.860731611</v>
      </c>
      <c r="U127" s="155" t="str">
        <f t="shared" si="42"/>
        <v>A</v>
      </c>
      <c r="V127" s="155" t="str">
        <f t="shared" si="30"/>
        <v>Retired</v>
      </c>
      <c r="W127" s="155" t="str">
        <f t="shared" si="31"/>
        <v>Retired</v>
      </c>
      <c r="X127" s="155" t="str">
        <f t="shared" si="32"/>
        <v>Retired</v>
      </c>
      <c r="Y127" s="155" t="str">
        <f t="shared" si="33"/>
        <v>Retired</v>
      </c>
      <c r="Z127" s="155" t="str">
        <f t="shared" si="34"/>
        <v>Retired</v>
      </c>
      <c r="AB127" s="175">
        <v>2035</v>
      </c>
      <c r="AC127" s="171">
        <f>IF(U127="Retired",0,HLOOKUP(U127,'Fixed - Labor'!$C$29:$E$37,'Scenario 8'!$H$24,FALSE)*$T127)</f>
        <v>8609302.860731611</v>
      </c>
      <c r="AD127" s="171">
        <f>IF(V127="Retired",0,HLOOKUP(V127,'Fixed - Labor'!$C$29:$E$37,'Scenario 8'!$H$24,FALSE)*$T127)</f>
        <v>0</v>
      </c>
      <c r="AE127" s="171">
        <f>IF(W127="Retired",0,HLOOKUP(W127,'Fixed - Labor'!$C$29:$E$37,'Scenario 8'!$H$24,FALSE)*$T127)</f>
        <v>0</v>
      </c>
      <c r="AF127" s="171">
        <f>IF(X127="Retired",0,HLOOKUP(X127,'Fixed - Labor'!$C$29:$E$37,'Scenario 8'!$H$24,FALSE)*$T127)</f>
        <v>0</v>
      </c>
      <c r="AG127" s="171">
        <f>IF(Y127="Retired",0,HLOOKUP(Y127,'Fixed - Labor'!$C$29:$E$37,'Scenario 8'!$H$24,FALSE)*$T127)</f>
        <v>0</v>
      </c>
      <c r="AH127" s="171">
        <f>IF(Z127="Retired",0,HLOOKUP(Z127,'Fixed - Labor'!$C$29:$E$37,'Scenario 8'!$H$24,FALSE)*$T127)</f>
        <v>0</v>
      </c>
      <c r="AJ127" s="175">
        <v>2035</v>
      </c>
      <c r="AK127" s="171">
        <f>HLOOKUP($AJ127,'Fixed - Labor'!$A$21:$AE$24,3,FALSE)</f>
        <v>17710791.485742286</v>
      </c>
      <c r="AL127" s="155" t="str">
        <f t="shared" si="43"/>
        <v>A</v>
      </c>
      <c r="AM127" s="155" t="str">
        <f t="shared" si="36"/>
        <v>Retired</v>
      </c>
      <c r="AN127" s="155" t="str">
        <f t="shared" si="37"/>
        <v>Retired</v>
      </c>
      <c r="AO127" s="155" t="str">
        <f t="shared" si="38"/>
        <v>Retired</v>
      </c>
      <c r="AP127" s="155" t="str">
        <f t="shared" si="39"/>
        <v>Retired</v>
      </c>
      <c r="AQ127" s="155" t="str">
        <f t="shared" si="40"/>
        <v>Retired</v>
      </c>
      <c r="AS127" s="175">
        <v>2035</v>
      </c>
      <c r="AT127" s="171">
        <f>IF(AL127="Retired",0,HLOOKUP(AL127,'Fixed - Labor'!$C$29:$E$37,'Scenario 8'!$H$24,FALSE)*$AK127)</f>
        <v>17710791.485742286</v>
      </c>
      <c r="AU127" s="171">
        <f>IF(AM127="Retired",0,HLOOKUP(AM127,'Fixed - Labor'!$C$29:$E$37,'Scenario 8'!$H$24,FALSE)*$AK127)</f>
        <v>0</v>
      </c>
      <c r="AV127" s="171">
        <f>IF(AN127="Retired",0,HLOOKUP(AN127,'Fixed - Labor'!$C$29:$E$37,'Scenario 8'!$H$24,FALSE)*$AK127)</f>
        <v>0</v>
      </c>
      <c r="AW127" s="171">
        <f>IF(AO127="Retired",0,HLOOKUP(AO127,'Fixed - Labor'!$C$29:$E$37,'Scenario 8'!$H$24,FALSE)*$AK127)</f>
        <v>0</v>
      </c>
      <c r="AX127" s="171">
        <f>IF(AP127="Retired",0,HLOOKUP(AP127,'Fixed - Labor'!$C$29:$E$37,'Scenario 8'!$H$24,FALSE)*$AK127)</f>
        <v>0</v>
      </c>
      <c r="AY127" s="171">
        <f>IF(AQ127="Retired",0,HLOOKUP(AQ127,'Fixed - Labor'!$C$29:$E$37,'Scenario 8'!$H$24,FALSE)*$AK127)</f>
        <v>0</v>
      </c>
      <c r="BA127" s="202"/>
      <c r="BB127" s="138"/>
      <c r="BC127" s="138"/>
      <c r="BD127" s="138"/>
      <c r="BE127" s="138"/>
      <c r="BF127" s="138"/>
      <c r="BG127" s="138"/>
      <c r="BI127" s="202"/>
      <c r="BJ127" s="138"/>
      <c r="BK127" s="138"/>
      <c r="BL127" s="138"/>
      <c r="BM127" s="138"/>
      <c r="BN127" s="138"/>
      <c r="BO127" s="138"/>
    </row>
    <row r="128" spans="1:67">
      <c r="A128" s="162"/>
      <c r="B128" s="162"/>
      <c r="C128" s="162"/>
      <c r="D128" s="162"/>
      <c r="E128" s="162"/>
      <c r="F128" s="162"/>
      <c r="G128" s="162"/>
      <c r="H128" s="175">
        <v>2036</v>
      </c>
      <c r="I128" s="171">
        <f t="shared" si="41"/>
        <v>26846496.23340337</v>
      </c>
      <c r="J128" s="171">
        <f t="shared" si="29"/>
        <v>0</v>
      </c>
      <c r="K128" s="171">
        <f t="shared" si="29"/>
        <v>0</v>
      </c>
      <c r="L128" s="171">
        <f t="shared" si="29"/>
        <v>0</v>
      </c>
      <c r="M128" s="171">
        <f t="shared" si="29"/>
        <v>0</v>
      </c>
      <c r="N128" s="171">
        <f t="shared" si="29"/>
        <v>0</v>
      </c>
      <c r="O128" s="162"/>
      <c r="P128" s="162"/>
      <c r="Q128" s="162"/>
      <c r="R128" s="162"/>
      <c r="S128" s="175">
        <v>2036</v>
      </c>
      <c r="T128" s="136">
        <f>HLOOKUP($S128,'Fixed - Labor'!$A$21:$AE$24,2,FALSE)</f>
        <v>8781488.9179462418</v>
      </c>
      <c r="U128" s="155" t="str">
        <f t="shared" si="42"/>
        <v>A</v>
      </c>
      <c r="V128" s="155" t="str">
        <f t="shared" si="30"/>
        <v>Retired</v>
      </c>
      <c r="W128" s="155" t="str">
        <f t="shared" si="31"/>
        <v>Retired</v>
      </c>
      <c r="X128" s="155" t="str">
        <f t="shared" si="32"/>
        <v>Retired</v>
      </c>
      <c r="Y128" s="155" t="str">
        <f t="shared" si="33"/>
        <v>Retired</v>
      </c>
      <c r="Z128" s="155" t="str">
        <f t="shared" si="34"/>
        <v>Retired</v>
      </c>
      <c r="AB128" s="175">
        <v>2036</v>
      </c>
      <c r="AC128" s="171">
        <f>IF(U128="Retired",0,HLOOKUP(U128,'Fixed - Labor'!$C$29:$E$37,'Scenario 8'!$H$24,FALSE)*$T128)</f>
        <v>8781488.9179462418</v>
      </c>
      <c r="AD128" s="171">
        <f>IF(V128="Retired",0,HLOOKUP(V128,'Fixed - Labor'!$C$29:$E$37,'Scenario 8'!$H$24,FALSE)*$T128)</f>
        <v>0</v>
      </c>
      <c r="AE128" s="171">
        <f>IF(W128="Retired",0,HLOOKUP(W128,'Fixed - Labor'!$C$29:$E$37,'Scenario 8'!$H$24,FALSE)*$T128)</f>
        <v>0</v>
      </c>
      <c r="AF128" s="171">
        <f>IF(X128="Retired",0,HLOOKUP(X128,'Fixed - Labor'!$C$29:$E$37,'Scenario 8'!$H$24,FALSE)*$T128)</f>
        <v>0</v>
      </c>
      <c r="AG128" s="171">
        <f>IF(Y128="Retired",0,HLOOKUP(Y128,'Fixed - Labor'!$C$29:$E$37,'Scenario 8'!$H$24,FALSE)*$T128)</f>
        <v>0</v>
      </c>
      <c r="AH128" s="171">
        <f>IF(Z128="Retired",0,HLOOKUP(Z128,'Fixed - Labor'!$C$29:$E$37,'Scenario 8'!$H$24,FALSE)*$T128)</f>
        <v>0</v>
      </c>
      <c r="AJ128" s="175">
        <v>2036</v>
      </c>
      <c r="AK128" s="171">
        <f>HLOOKUP($AJ128,'Fixed - Labor'!$A$21:$AE$24,3,FALSE)</f>
        <v>18065007.315457128</v>
      </c>
      <c r="AL128" s="155" t="str">
        <f t="shared" si="43"/>
        <v>A</v>
      </c>
      <c r="AM128" s="155" t="str">
        <f t="shared" si="36"/>
        <v>Retired</v>
      </c>
      <c r="AN128" s="155" t="str">
        <f t="shared" si="37"/>
        <v>Retired</v>
      </c>
      <c r="AO128" s="155" t="str">
        <f t="shared" si="38"/>
        <v>Retired</v>
      </c>
      <c r="AP128" s="155" t="str">
        <f t="shared" si="39"/>
        <v>Retired</v>
      </c>
      <c r="AQ128" s="155" t="str">
        <f t="shared" si="40"/>
        <v>Retired</v>
      </c>
      <c r="AS128" s="175">
        <v>2036</v>
      </c>
      <c r="AT128" s="171">
        <f>IF(AL128="Retired",0,HLOOKUP(AL128,'Fixed - Labor'!$C$29:$E$37,'Scenario 8'!$H$24,FALSE)*$AK128)</f>
        <v>18065007.315457128</v>
      </c>
      <c r="AU128" s="171">
        <f>IF(AM128="Retired",0,HLOOKUP(AM128,'Fixed - Labor'!$C$29:$E$37,'Scenario 8'!$H$24,FALSE)*$AK128)</f>
        <v>0</v>
      </c>
      <c r="AV128" s="171">
        <f>IF(AN128="Retired",0,HLOOKUP(AN128,'Fixed - Labor'!$C$29:$E$37,'Scenario 8'!$H$24,FALSE)*$AK128)</f>
        <v>0</v>
      </c>
      <c r="AW128" s="171">
        <f>IF(AO128="Retired",0,HLOOKUP(AO128,'Fixed - Labor'!$C$29:$E$37,'Scenario 8'!$H$24,FALSE)*$AK128)</f>
        <v>0</v>
      </c>
      <c r="AX128" s="171">
        <f>IF(AP128="Retired",0,HLOOKUP(AP128,'Fixed - Labor'!$C$29:$E$37,'Scenario 8'!$H$24,FALSE)*$AK128)</f>
        <v>0</v>
      </c>
      <c r="AY128" s="171">
        <f>IF(AQ128="Retired",0,HLOOKUP(AQ128,'Fixed - Labor'!$C$29:$E$37,'Scenario 8'!$H$24,FALSE)*$AK128)</f>
        <v>0</v>
      </c>
      <c r="BA128" s="202"/>
      <c r="BB128" s="138"/>
      <c r="BC128" s="138"/>
      <c r="BD128" s="138"/>
      <c r="BE128" s="138"/>
      <c r="BF128" s="138"/>
      <c r="BG128" s="138"/>
      <c r="BI128" s="202"/>
      <c r="BJ128" s="138"/>
      <c r="BK128" s="138"/>
      <c r="BL128" s="138"/>
      <c r="BM128" s="138"/>
      <c r="BN128" s="138"/>
      <c r="BO128" s="138"/>
    </row>
    <row r="129" spans="1:67">
      <c r="A129" s="162"/>
      <c r="B129" s="162"/>
      <c r="C129" s="162"/>
      <c r="D129" s="162"/>
      <c r="E129" s="162"/>
      <c r="F129" s="162"/>
      <c r="G129" s="162"/>
      <c r="H129" s="175">
        <v>2037</v>
      </c>
      <c r="I129" s="171">
        <f t="shared" si="41"/>
        <v>27383426.158071443</v>
      </c>
      <c r="J129" s="171">
        <f t="shared" si="29"/>
        <v>0</v>
      </c>
      <c r="K129" s="171">
        <f t="shared" si="29"/>
        <v>0</v>
      </c>
      <c r="L129" s="171">
        <f t="shared" si="29"/>
        <v>0</v>
      </c>
      <c r="M129" s="171">
        <f t="shared" si="29"/>
        <v>0</v>
      </c>
      <c r="N129" s="171">
        <f t="shared" si="29"/>
        <v>0</v>
      </c>
      <c r="O129" s="162"/>
      <c r="P129" s="162"/>
      <c r="Q129" s="162"/>
      <c r="R129" s="162"/>
      <c r="S129" s="175">
        <v>2037</v>
      </c>
      <c r="T129" s="136">
        <f>HLOOKUP($S129,'Fixed - Labor'!$A$21:$AE$24,2,FALSE)</f>
        <v>8957118.6963051688</v>
      </c>
      <c r="U129" s="155" t="str">
        <f t="shared" si="42"/>
        <v>A</v>
      </c>
      <c r="V129" s="155" t="str">
        <f t="shared" si="30"/>
        <v>Retired</v>
      </c>
      <c r="W129" s="155" t="str">
        <f t="shared" si="31"/>
        <v>Retired</v>
      </c>
      <c r="X129" s="155" t="str">
        <f t="shared" si="32"/>
        <v>Retired</v>
      </c>
      <c r="Y129" s="155" t="str">
        <f t="shared" si="33"/>
        <v>Retired</v>
      </c>
      <c r="Z129" s="155" t="str">
        <f t="shared" si="34"/>
        <v>Retired</v>
      </c>
      <c r="AB129" s="175">
        <v>2037</v>
      </c>
      <c r="AC129" s="171">
        <f>IF(U129="Retired",0,HLOOKUP(U129,'Fixed - Labor'!$C$29:$E$37,'Scenario 8'!$H$24,FALSE)*$T129)</f>
        <v>8957118.6963051688</v>
      </c>
      <c r="AD129" s="171">
        <f>IF(V129="Retired",0,HLOOKUP(V129,'Fixed - Labor'!$C$29:$E$37,'Scenario 8'!$H$24,FALSE)*$T129)</f>
        <v>0</v>
      </c>
      <c r="AE129" s="171">
        <f>IF(W129="Retired",0,HLOOKUP(W129,'Fixed - Labor'!$C$29:$E$37,'Scenario 8'!$H$24,FALSE)*$T129)</f>
        <v>0</v>
      </c>
      <c r="AF129" s="171">
        <f>IF(X129="Retired",0,HLOOKUP(X129,'Fixed - Labor'!$C$29:$E$37,'Scenario 8'!$H$24,FALSE)*$T129)</f>
        <v>0</v>
      </c>
      <c r="AG129" s="171">
        <f>IF(Y129="Retired",0,HLOOKUP(Y129,'Fixed - Labor'!$C$29:$E$37,'Scenario 8'!$H$24,FALSE)*$T129)</f>
        <v>0</v>
      </c>
      <c r="AH129" s="171">
        <f>IF(Z129="Retired",0,HLOOKUP(Z129,'Fixed - Labor'!$C$29:$E$37,'Scenario 8'!$H$24,FALSE)*$T129)</f>
        <v>0</v>
      </c>
      <c r="AJ129" s="175">
        <v>2037</v>
      </c>
      <c r="AK129" s="171">
        <f>HLOOKUP($AJ129,'Fixed - Labor'!$A$21:$AE$24,3,FALSE)</f>
        <v>18426307.461766273</v>
      </c>
      <c r="AL129" s="155" t="str">
        <f t="shared" si="43"/>
        <v>A</v>
      </c>
      <c r="AM129" s="155" t="str">
        <f t="shared" si="36"/>
        <v>Retired</v>
      </c>
      <c r="AN129" s="155" t="str">
        <f t="shared" si="37"/>
        <v>Retired</v>
      </c>
      <c r="AO129" s="155" t="str">
        <f t="shared" si="38"/>
        <v>Retired</v>
      </c>
      <c r="AP129" s="155" t="str">
        <f t="shared" si="39"/>
        <v>Retired</v>
      </c>
      <c r="AQ129" s="155" t="str">
        <f t="shared" si="40"/>
        <v>Retired</v>
      </c>
      <c r="AS129" s="175">
        <v>2037</v>
      </c>
      <c r="AT129" s="171">
        <f>IF(AL129="Retired",0,HLOOKUP(AL129,'Fixed - Labor'!$C$29:$E$37,'Scenario 8'!$H$24,FALSE)*$AK129)</f>
        <v>18426307.461766273</v>
      </c>
      <c r="AU129" s="171">
        <f>IF(AM129="Retired",0,HLOOKUP(AM129,'Fixed - Labor'!$C$29:$E$37,'Scenario 8'!$H$24,FALSE)*$AK129)</f>
        <v>0</v>
      </c>
      <c r="AV129" s="171">
        <f>IF(AN129="Retired",0,HLOOKUP(AN129,'Fixed - Labor'!$C$29:$E$37,'Scenario 8'!$H$24,FALSE)*$AK129)</f>
        <v>0</v>
      </c>
      <c r="AW129" s="171">
        <f>IF(AO129="Retired",0,HLOOKUP(AO129,'Fixed - Labor'!$C$29:$E$37,'Scenario 8'!$H$24,FALSE)*$AK129)</f>
        <v>0</v>
      </c>
      <c r="AX129" s="171">
        <f>IF(AP129="Retired",0,HLOOKUP(AP129,'Fixed - Labor'!$C$29:$E$37,'Scenario 8'!$H$24,FALSE)*$AK129)</f>
        <v>0</v>
      </c>
      <c r="AY129" s="171">
        <f>IF(AQ129="Retired",0,HLOOKUP(AQ129,'Fixed - Labor'!$C$29:$E$37,'Scenario 8'!$H$24,FALSE)*$AK129)</f>
        <v>0</v>
      </c>
      <c r="BA129" s="202"/>
      <c r="BB129" s="138"/>
      <c r="BC129" s="138"/>
      <c r="BD129" s="138"/>
      <c r="BE129" s="138"/>
      <c r="BF129" s="138"/>
      <c r="BG129" s="138"/>
      <c r="BI129" s="202"/>
      <c r="BJ129" s="138"/>
      <c r="BK129" s="138"/>
      <c r="BL129" s="138"/>
      <c r="BM129" s="138"/>
      <c r="BN129" s="138"/>
      <c r="BO129" s="138"/>
    </row>
    <row r="130" spans="1:67">
      <c r="A130" s="162"/>
      <c r="B130" s="162"/>
      <c r="C130" s="162"/>
      <c r="D130" s="162"/>
      <c r="E130" s="162"/>
      <c r="F130" s="162"/>
      <c r="G130" s="162"/>
      <c r="H130" s="175">
        <v>2038</v>
      </c>
      <c r="I130" s="171">
        <f t="shared" si="41"/>
        <v>27931094.68123287</v>
      </c>
      <c r="J130" s="171">
        <f t="shared" si="29"/>
        <v>0</v>
      </c>
      <c r="K130" s="171">
        <f t="shared" si="29"/>
        <v>0</v>
      </c>
      <c r="L130" s="171">
        <f t="shared" si="29"/>
        <v>0</v>
      </c>
      <c r="M130" s="171">
        <f t="shared" si="29"/>
        <v>0</v>
      </c>
      <c r="N130" s="171">
        <f t="shared" si="29"/>
        <v>0</v>
      </c>
      <c r="O130" s="162"/>
      <c r="P130" s="162"/>
      <c r="Q130" s="162"/>
      <c r="R130" s="162"/>
      <c r="S130" s="175">
        <v>2038</v>
      </c>
      <c r="T130" s="136">
        <f>HLOOKUP($S130,'Fixed - Labor'!$A$21:$AE$24,2,FALSE)</f>
        <v>9136261.0702312719</v>
      </c>
      <c r="U130" s="155" t="str">
        <f t="shared" si="42"/>
        <v>A</v>
      </c>
      <c r="V130" s="155" t="str">
        <f t="shared" si="30"/>
        <v>Retired</v>
      </c>
      <c r="W130" s="155" t="str">
        <f t="shared" si="31"/>
        <v>Retired</v>
      </c>
      <c r="X130" s="155" t="str">
        <f t="shared" si="32"/>
        <v>Retired</v>
      </c>
      <c r="Y130" s="155" t="str">
        <f t="shared" si="33"/>
        <v>Retired</v>
      </c>
      <c r="Z130" s="155" t="str">
        <f t="shared" si="34"/>
        <v>Retired</v>
      </c>
      <c r="AB130" s="175">
        <v>2038</v>
      </c>
      <c r="AC130" s="171">
        <f>IF(U130="Retired",0,HLOOKUP(U130,'Fixed - Labor'!$C$29:$E$37,'Scenario 8'!$H$24,FALSE)*$T130)</f>
        <v>9136261.0702312719</v>
      </c>
      <c r="AD130" s="171">
        <f>IF(V130="Retired",0,HLOOKUP(V130,'Fixed - Labor'!$C$29:$E$37,'Scenario 8'!$H$24,FALSE)*$T130)</f>
        <v>0</v>
      </c>
      <c r="AE130" s="171">
        <f>IF(W130="Retired",0,HLOOKUP(W130,'Fixed - Labor'!$C$29:$E$37,'Scenario 8'!$H$24,FALSE)*$T130)</f>
        <v>0</v>
      </c>
      <c r="AF130" s="171">
        <f>IF(X130="Retired",0,HLOOKUP(X130,'Fixed - Labor'!$C$29:$E$37,'Scenario 8'!$H$24,FALSE)*$T130)</f>
        <v>0</v>
      </c>
      <c r="AG130" s="171">
        <f>IF(Y130="Retired",0,HLOOKUP(Y130,'Fixed - Labor'!$C$29:$E$37,'Scenario 8'!$H$24,FALSE)*$T130)</f>
        <v>0</v>
      </c>
      <c r="AH130" s="171">
        <f>IF(Z130="Retired",0,HLOOKUP(Z130,'Fixed - Labor'!$C$29:$E$37,'Scenario 8'!$H$24,FALSE)*$T130)</f>
        <v>0</v>
      </c>
      <c r="AJ130" s="175">
        <v>2038</v>
      </c>
      <c r="AK130" s="171">
        <f>HLOOKUP($AJ130,'Fixed - Labor'!$A$21:$AE$24,3,FALSE)</f>
        <v>18794833.6110016</v>
      </c>
      <c r="AL130" s="155" t="str">
        <f t="shared" si="43"/>
        <v>A</v>
      </c>
      <c r="AM130" s="155" t="str">
        <f t="shared" si="36"/>
        <v>Retired</v>
      </c>
      <c r="AN130" s="155" t="str">
        <f t="shared" si="37"/>
        <v>Retired</v>
      </c>
      <c r="AO130" s="155" t="str">
        <f t="shared" si="38"/>
        <v>Retired</v>
      </c>
      <c r="AP130" s="155" t="str">
        <f t="shared" si="39"/>
        <v>Retired</v>
      </c>
      <c r="AQ130" s="155" t="str">
        <f t="shared" si="40"/>
        <v>Retired</v>
      </c>
      <c r="AS130" s="175">
        <v>2038</v>
      </c>
      <c r="AT130" s="171">
        <f>IF(AL130="Retired",0,HLOOKUP(AL130,'Fixed - Labor'!$C$29:$E$37,'Scenario 8'!$H$24,FALSE)*$AK130)</f>
        <v>18794833.6110016</v>
      </c>
      <c r="AU130" s="171">
        <f>IF(AM130="Retired",0,HLOOKUP(AM130,'Fixed - Labor'!$C$29:$E$37,'Scenario 8'!$H$24,FALSE)*$AK130)</f>
        <v>0</v>
      </c>
      <c r="AV130" s="171">
        <f>IF(AN130="Retired",0,HLOOKUP(AN130,'Fixed - Labor'!$C$29:$E$37,'Scenario 8'!$H$24,FALSE)*$AK130)</f>
        <v>0</v>
      </c>
      <c r="AW130" s="171">
        <f>IF(AO130="Retired",0,HLOOKUP(AO130,'Fixed - Labor'!$C$29:$E$37,'Scenario 8'!$H$24,FALSE)*$AK130)</f>
        <v>0</v>
      </c>
      <c r="AX130" s="171">
        <f>IF(AP130="Retired",0,HLOOKUP(AP130,'Fixed - Labor'!$C$29:$E$37,'Scenario 8'!$H$24,FALSE)*$AK130)</f>
        <v>0</v>
      </c>
      <c r="AY130" s="171">
        <f>IF(AQ130="Retired",0,HLOOKUP(AQ130,'Fixed - Labor'!$C$29:$E$37,'Scenario 8'!$H$24,FALSE)*$AK130)</f>
        <v>0</v>
      </c>
      <c r="BA130" s="202"/>
      <c r="BB130" s="138"/>
      <c r="BC130" s="138"/>
      <c r="BD130" s="138"/>
      <c r="BE130" s="138"/>
      <c r="BF130" s="138"/>
      <c r="BG130" s="138"/>
      <c r="BI130" s="202"/>
      <c r="BJ130" s="138"/>
      <c r="BK130" s="138"/>
      <c r="BL130" s="138"/>
      <c r="BM130" s="138"/>
      <c r="BN130" s="138"/>
      <c r="BO130" s="138"/>
    </row>
    <row r="131" spans="1:67">
      <c r="A131" s="162"/>
      <c r="B131" s="162"/>
      <c r="C131" s="162"/>
      <c r="D131" s="162"/>
      <c r="E131" s="162"/>
      <c r="F131" s="162"/>
      <c r="G131" s="162"/>
      <c r="H131" s="175">
        <v>2039</v>
      </c>
      <c r="I131" s="171">
        <f t="shared" si="41"/>
        <v>28489716.574857529</v>
      </c>
      <c r="J131" s="171">
        <f t="shared" si="29"/>
        <v>0</v>
      </c>
      <c r="K131" s="171">
        <f t="shared" si="29"/>
        <v>0</v>
      </c>
      <c r="L131" s="171">
        <f t="shared" si="29"/>
        <v>0</v>
      </c>
      <c r="M131" s="171">
        <f t="shared" si="29"/>
        <v>0</v>
      </c>
      <c r="N131" s="171">
        <f t="shared" si="29"/>
        <v>0</v>
      </c>
      <c r="O131" s="162"/>
      <c r="P131" s="162"/>
      <c r="Q131" s="162"/>
      <c r="R131" s="162"/>
      <c r="S131" s="175">
        <v>2039</v>
      </c>
      <c r="T131" s="136">
        <f>HLOOKUP($S131,'Fixed - Labor'!$A$21:$AE$24,2,FALSE)</f>
        <v>9318986.291635897</v>
      </c>
      <c r="U131" s="155" t="str">
        <f t="shared" si="42"/>
        <v>A</v>
      </c>
      <c r="V131" s="155" t="str">
        <f t="shared" si="30"/>
        <v>Retired</v>
      </c>
      <c r="W131" s="155" t="str">
        <f t="shared" si="31"/>
        <v>Retired</v>
      </c>
      <c r="X131" s="155" t="str">
        <f t="shared" si="32"/>
        <v>Retired</v>
      </c>
      <c r="Y131" s="155" t="str">
        <f t="shared" si="33"/>
        <v>Retired</v>
      </c>
      <c r="Z131" s="155" t="str">
        <f t="shared" si="34"/>
        <v>Retired</v>
      </c>
      <c r="AB131" s="175">
        <v>2039</v>
      </c>
      <c r="AC131" s="171">
        <f>IF(U131="Retired",0,HLOOKUP(U131,'Fixed - Labor'!$C$29:$E$37,'Scenario 8'!$H$24,FALSE)*$T131)</f>
        <v>9318986.291635897</v>
      </c>
      <c r="AD131" s="171">
        <f>IF(V131="Retired",0,HLOOKUP(V131,'Fixed - Labor'!$C$29:$E$37,'Scenario 8'!$H$24,FALSE)*$T131)</f>
        <v>0</v>
      </c>
      <c r="AE131" s="171">
        <f>IF(W131="Retired",0,HLOOKUP(W131,'Fixed - Labor'!$C$29:$E$37,'Scenario 8'!$H$24,FALSE)*$T131)</f>
        <v>0</v>
      </c>
      <c r="AF131" s="171">
        <f>IF(X131="Retired",0,HLOOKUP(X131,'Fixed - Labor'!$C$29:$E$37,'Scenario 8'!$H$24,FALSE)*$T131)</f>
        <v>0</v>
      </c>
      <c r="AG131" s="171">
        <f>IF(Y131="Retired",0,HLOOKUP(Y131,'Fixed - Labor'!$C$29:$E$37,'Scenario 8'!$H$24,FALSE)*$T131)</f>
        <v>0</v>
      </c>
      <c r="AH131" s="171">
        <f>IF(Z131="Retired",0,HLOOKUP(Z131,'Fixed - Labor'!$C$29:$E$37,'Scenario 8'!$H$24,FALSE)*$T131)</f>
        <v>0</v>
      </c>
      <c r="AJ131" s="175">
        <v>2039</v>
      </c>
      <c r="AK131" s="171">
        <f>HLOOKUP($AJ131,'Fixed - Labor'!$A$21:$AE$24,3,FALSE)</f>
        <v>19170730.283221632</v>
      </c>
      <c r="AL131" s="155" t="str">
        <f t="shared" si="43"/>
        <v>A</v>
      </c>
      <c r="AM131" s="155" t="str">
        <f t="shared" si="36"/>
        <v>Retired</v>
      </c>
      <c r="AN131" s="155" t="str">
        <f t="shared" si="37"/>
        <v>Retired</v>
      </c>
      <c r="AO131" s="155" t="str">
        <f t="shared" si="38"/>
        <v>Retired</v>
      </c>
      <c r="AP131" s="155" t="str">
        <f t="shared" si="39"/>
        <v>Retired</v>
      </c>
      <c r="AQ131" s="155" t="str">
        <f t="shared" si="40"/>
        <v>Retired</v>
      </c>
      <c r="AS131" s="175">
        <v>2039</v>
      </c>
      <c r="AT131" s="171">
        <f>IF(AL131="Retired",0,HLOOKUP(AL131,'Fixed - Labor'!$C$29:$E$37,'Scenario 8'!$H$24,FALSE)*$AK131)</f>
        <v>19170730.283221632</v>
      </c>
      <c r="AU131" s="171">
        <f>IF(AM131="Retired",0,HLOOKUP(AM131,'Fixed - Labor'!$C$29:$E$37,'Scenario 8'!$H$24,FALSE)*$AK131)</f>
        <v>0</v>
      </c>
      <c r="AV131" s="171">
        <f>IF(AN131="Retired",0,HLOOKUP(AN131,'Fixed - Labor'!$C$29:$E$37,'Scenario 8'!$H$24,FALSE)*$AK131)</f>
        <v>0</v>
      </c>
      <c r="AW131" s="171">
        <f>IF(AO131="Retired",0,HLOOKUP(AO131,'Fixed - Labor'!$C$29:$E$37,'Scenario 8'!$H$24,FALSE)*$AK131)</f>
        <v>0</v>
      </c>
      <c r="AX131" s="171">
        <f>IF(AP131="Retired",0,HLOOKUP(AP131,'Fixed - Labor'!$C$29:$E$37,'Scenario 8'!$H$24,FALSE)*$AK131)</f>
        <v>0</v>
      </c>
      <c r="AY131" s="171">
        <f>IF(AQ131="Retired",0,HLOOKUP(AQ131,'Fixed - Labor'!$C$29:$E$37,'Scenario 8'!$H$24,FALSE)*$AK131)</f>
        <v>0</v>
      </c>
      <c r="BA131" s="202"/>
      <c r="BB131" s="138"/>
      <c r="BC131" s="138"/>
      <c r="BD131" s="138"/>
      <c r="BE131" s="138"/>
      <c r="BF131" s="138"/>
      <c r="BG131" s="138"/>
      <c r="BI131" s="202"/>
      <c r="BJ131" s="138"/>
      <c r="BK131" s="138"/>
      <c r="BL131" s="138"/>
      <c r="BM131" s="138"/>
      <c r="BN131" s="138"/>
      <c r="BO131" s="138"/>
    </row>
    <row r="132" spans="1:67">
      <c r="A132" s="162"/>
      <c r="B132" s="162"/>
      <c r="C132" s="162"/>
      <c r="D132" s="162"/>
      <c r="E132" s="162"/>
      <c r="F132" s="162"/>
      <c r="G132" s="162"/>
      <c r="H132" s="175">
        <v>2040</v>
      </c>
      <c r="I132" s="171">
        <f t="shared" si="41"/>
        <v>29059510.906354684</v>
      </c>
      <c r="J132" s="171">
        <f t="shared" si="29"/>
        <v>0</v>
      </c>
      <c r="K132" s="171">
        <f t="shared" si="29"/>
        <v>0</v>
      </c>
      <c r="L132" s="171">
        <f t="shared" si="29"/>
        <v>0</v>
      </c>
      <c r="M132" s="171">
        <f t="shared" si="29"/>
        <v>0</v>
      </c>
      <c r="N132" s="171">
        <f t="shared" si="29"/>
        <v>0</v>
      </c>
      <c r="O132" s="162"/>
      <c r="P132" s="162"/>
      <c r="Q132" s="162"/>
      <c r="R132" s="162"/>
      <c r="S132" s="175">
        <v>2040</v>
      </c>
      <c r="T132" s="136">
        <f>HLOOKUP($S132,'Fixed - Labor'!$A$21:$AE$24,2,FALSE)</f>
        <v>9505366.0174686164</v>
      </c>
      <c r="U132" s="155" t="str">
        <f t="shared" si="42"/>
        <v>A</v>
      </c>
      <c r="V132" s="155" t="str">
        <f t="shared" si="30"/>
        <v>Retired</v>
      </c>
      <c r="W132" s="155" t="str">
        <f t="shared" si="31"/>
        <v>Retired</v>
      </c>
      <c r="X132" s="155" t="str">
        <f t="shared" si="32"/>
        <v>Retired</v>
      </c>
      <c r="Y132" s="155" t="str">
        <f t="shared" si="33"/>
        <v>Retired</v>
      </c>
      <c r="Z132" s="155" t="str">
        <f t="shared" si="34"/>
        <v>Retired</v>
      </c>
      <c r="AB132" s="175">
        <v>2040</v>
      </c>
      <c r="AC132" s="171">
        <f>IF(U132="Retired",0,HLOOKUP(U132,'Fixed - Labor'!$C$29:$E$37,'Scenario 8'!$H$24,FALSE)*$T132)</f>
        <v>9505366.0174686164</v>
      </c>
      <c r="AD132" s="171">
        <f>IF(V132="Retired",0,HLOOKUP(V132,'Fixed - Labor'!$C$29:$E$37,'Scenario 8'!$H$24,FALSE)*$T132)</f>
        <v>0</v>
      </c>
      <c r="AE132" s="171">
        <f>IF(W132="Retired",0,HLOOKUP(W132,'Fixed - Labor'!$C$29:$E$37,'Scenario 8'!$H$24,FALSE)*$T132)</f>
        <v>0</v>
      </c>
      <c r="AF132" s="171">
        <f>IF(X132="Retired",0,HLOOKUP(X132,'Fixed - Labor'!$C$29:$E$37,'Scenario 8'!$H$24,FALSE)*$T132)</f>
        <v>0</v>
      </c>
      <c r="AG132" s="171">
        <f>IF(Y132="Retired",0,HLOOKUP(Y132,'Fixed - Labor'!$C$29:$E$37,'Scenario 8'!$H$24,FALSE)*$T132)</f>
        <v>0</v>
      </c>
      <c r="AH132" s="171">
        <f>IF(Z132="Retired",0,HLOOKUP(Z132,'Fixed - Labor'!$C$29:$E$37,'Scenario 8'!$H$24,FALSE)*$T132)</f>
        <v>0</v>
      </c>
      <c r="AJ132" s="175">
        <v>2040</v>
      </c>
      <c r="AK132" s="171">
        <f>HLOOKUP($AJ132,'Fixed - Labor'!$A$21:$AE$24,3,FALSE)</f>
        <v>19554144.888886068</v>
      </c>
      <c r="AL132" s="155" t="str">
        <f t="shared" si="43"/>
        <v>A</v>
      </c>
      <c r="AM132" s="155" t="str">
        <f t="shared" si="36"/>
        <v>Retired</v>
      </c>
      <c r="AN132" s="155" t="str">
        <f t="shared" si="37"/>
        <v>Retired</v>
      </c>
      <c r="AO132" s="155" t="str">
        <f t="shared" si="38"/>
        <v>Retired</v>
      </c>
      <c r="AP132" s="155" t="str">
        <f t="shared" si="39"/>
        <v>Retired</v>
      </c>
      <c r="AQ132" s="155" t="str">
        <f t="shared" si="40"/>
        <v>Retired</v>
      </c>
      <c r="AS132" s="175">
        <v>2040</v>
      </c>
      <c r="AT132" s="171">
        <f>IF(AL132="Retired",0,HLOOKUP(AL132,'Fixed - Labor'!$C$29:$E$37,'Scenario 8'!$H$24,FALSE)*$AK132)</f>
        <v>19554144.888886068</v>
      </c>
      <c r="AU132" s="171">
        <f>IF(AM132="Retired",0,HLOOKUP(AM132,'Fixed - Labor'!$C$29:$E$37,'Scenario 8'!$H$24,FALSE)*$AK132)</f>
        <v>0</v>
      </c>
      <c r="AV132" s="171">
        <f>IF(AN132="Retired",0,HLOOKUP(AN132,'Fixed - Labor'!$C$29:$E$37,'Scenario 8'!$H$24,FALSE)*$AK132)</f>
        <v>0</v>
      </c>
      <c r="AW132" s="171">
        <f>IF(AO132="Retired",0,HLOOKUP(AO132,'Fixed - Labor'!$C$29:$E$37,'Scenario 8'!$H$24,FALSE)*$AK132)</f>
        <v>0</v>
      </c>
      <c r="AX132" s="171">
        <f>IF(AP132="Retired",0,HLOOKUP(AP132,'Fixed - Labor'!$C$29:$E$37,'Scenario 8'!$H$24,FALSE)*$AK132)</f>
        <v>0</v>
      </c>
      <c r="AY132" s="171">
        <f>IF(AQ132="Retired",0,HLOOKUP(AQ132,'Fixed - Labor'!$C$29:$E$37,'Scenario 8'!$H$24,FALSE)*$AK132)</f>
        <v>0</v>
      </c>
      <c r="BA132" s="202"/>
      <c r="BB132" s="138"/>
      <c r="BC132" s="138"/>
      <c r="BD132" s="138"/>
      <c r="BE132" s="138"/>
      <c r="BF132" s="138"/>
      <c r="BG132" s="138"/>
      <c r="BI132" s="202"/>
      <c r="BJ132" s="138"/>
      <c r="BK132" s="138"/>
      <c r="BL132" s="138"/>
      <c r="BM132" s="138"/>
      <c r="BN132" s="138"/>
      <c r="BO132" s="138"/>
    </row>
    <row r="133" spans="1:67">
      <c r="A133" s="162"/>
      <c r="B133" s="162"/>
      <c r="C133" s="162"/>
      <c r="D133" s="162"/>
      <c r="E133" s="162"/>
      <c r="F133" s="162"/>
      <c r="G133" s="162"/>
      <c r="H133" s="175">
        <v>2041</v>
      </c>
      <c r="I133" s="171">
        <f t="shared" si="41"/>
        <v>29640701.124481779</v>
      </c>
      <c r="J133" s="171">
        <f t="shared" si="29"/>
        <v>0</v>
      </c>
      <c r="K133" s="171">
        <f t="shared" si="29"/>
        <v>0</v>
      </c>
      <c r="L133" s="171">
        <f t="shared" si="29"/>
        <v>0</v>
      </c>
      <c r="M133" s="171">
        <f t="shared" si="29"/>
        <v>0</v>
      </c>
      <c r="N133" s="171">
        <f t="shared" si="29"/>
        <v>0</v>
      </c>
      <c r="O133" s="162"/>
      <c r="P133" s="162"/>
      <c r="Q133" s="162"/>
      <c r="R133" s="162"/>
      <c r="S133" s="175">
        <v>2041</v>
      </c>
      <c r="T133" s="136">
        <f>HLOOKUP($S133,'Fixed - Labor'!$A$21:$AE$24,2,FALSE)</f>
        <v>9695473.3378179893</v>
      </c>
      <c r="U133" s="155" t="str">
        <f t="shared" si="42"/>
        <v>A</v>
      </c>
      <c r="V133" s="155" t="str">
        <f t="shared" si="30"/>
        <v>Retired</v>
      </c>
      <c r="W133" s="155" t="str">
        <f t="shared" si="31"/>
        <v>Retired</v>
      </c>
      <c r="X133" s="155" t="str">
        <f t="shared" si="32"/>
        <v>Retired</v>
      </c>
      <c r="Y133" s="155" t="str">
        <f t="shared" si="33"/>
        <v>Retired</v>
      </c>
      <c r="Z133" s="155" t="str">
        <f t="shared" si="34"/>
        <v>Retired</v>
      </c>
      <c r="AB133" s="175">
        <v>2041</v>
      </c>
      <c r="AC133" s="171">
        <f>IF(U133="Retired",0,HLOOKUP(U133,'Fixed - Labor'!$C$29:$E$37,'Scenario 8'!$H$24,FALSE)*$T133)</f>
        <v>9695473.3378179893</v>
      </c>
      <c r="AD133" s="171">
        <f>IF(V133="Retired",0,HLOOKUP(V133,'Fixed - Labor'!$C$29:$E$37,'Scenario 8'!$H$24,FALSE)*$T133)</f>
        <v>0</v>
      </c>
      <c r="AE133" s="171">
        <f>IF(W133="Retired",0,HLOOKUP(W133,'Fixed - Labor'!$C$29:$E$37,'Scenario 8'!$H$24,FALSE)*$T133)</f>
        <v>0</v>
      </c>
      <c r="AF133" s="171">
        <f>IF(X133="Retired",0,HLOOKUP(X133,'Fixed - Labor'!$C$29:$E$37,'Scenario 8'!$H$24,FALSE)*$T133)</f>
        <v>0</v>
      </c>
      <c r="AG133" s="171">
        <f>IF(Y133="Retired",0,HLOOKUP(Y133,'Fixed - Labor'!$C$29:$E$37,'Scenario 8'!$H$24,FALSE)*$T133)</f>
        <v>0</v>
      </c>
      <c r="AH133" s="171">
        <f>IF(Z133="Retired",0,HLOOKUP(Z133,'Fixed - Labor'!$C$29:$E$37,'Scenario 8'!$H$24,FALSE)*$T133)</f>
        <v>0</v>
      </c>
      <c r="AJ133" s="175">
        <v>2041</v>
      </c>
      <c r="AK133" s="171">
        <f>HLOOKUP($AJ133,'Fixed - Labor'!$A$21:$AE$24,3,FALSE)</f>
        <v>19945227.786663789</v>
      </c>
      <c r="AL133" s="155" t="str">
        <f t="shared" si="43"/>
        <v>A</v>
      </c>
      <c r="AM133" s="155" t="str">
        <f t="shared" si="36"/>
        <v>Retired</v>
      </c>
      <c r="AN133" s="155" t="str">
        <f t="shared" si="37"/>
        <v>Retired</v>
      </c>
      <c r="AO133" s="155" t="str">
        <f t="shared" si="38"/>
        <v>Retired</v>
      </c>
      <c r="AP133" s="155" t="str">
        <f t="shared" si="39"/>
        <v>Retired</v>
      </c>
      <c r="AQ133" s="155" t="str">
        <f t="shared" si="40"/>
        <v>Retired</v>
      </c>
      <c r="AS133" s="175">
        <v>2041</v>
      </c>
      <c r="AT133" s="171">
        <f>IF(AL133="Retired",0,HLOOKUP(AL133,'Fixed - Labor'!$C$29:$E$37,'Scenario 8'!$H$24,FALSE)*$AK133)</f>
        <v>19945227.786663789</v>
      </c>
      <c r="AU133" s="171">
        <f>IF(AM133="Retired",0,HLOOKUP(AM133,'Fixed - Labor'!$C$29:$E$37,'Scenario 8'!$H$24,FALSE)*$AK133)</f>
        <v>0</v>
      </c>
      <c r="AV133" s="171">
        <f>IF(AN133="Retired",0,HLOOKUP(AN133,'Fixed - Labor'!$C$29:$E$37,'Scenario 8'!$H$24,FALSE)*$AK133)</f>
        <v>0</v>
      </c>
      <c r="AW133" s="171">
        <f>IF(AO133="Retired",0,HLOOKUP(AO133,'Fixed - Labor'!$C$29:$E$37,'Scenario 8'!$H$24,FALSE)*$AK133)</f>
        <v>0</v>
      </c>
      <c r="AX133" s="171">
        <f>IF(AP133="Retired",0,HLOOKUP(AP133,'Fixed - Labor'!$C$29:$E$37,'Scenario 8'!$H$24,FALSE)*$AK133)</f>
        <v>0</v>
      </c>
      <c r="AY133" s="171">
        <f>IF(AQ133="Retired",0,HLOOKUP(AQ133,'Fixed - Labor'!$C$29:$E$37,'Scenario 8'!$H$24,FALSE)*$AK133)</f>
        <v>0</v>
      </c>
      <c r="BA133" s="202"/>
      <c r="BB133" s="138"/>
      <c r="BC133" s="138"/>
      <c r="BD133" s="138"/>
      <c r="BE133" s="138"/>
      <c r="BF133" s="138"/>
      <c r="BG133" s="138"/>
      <c r="BI133" s="202"/>
      <c r="BJ133" s="138"/>
      <c r="BK133" s="138"/>
      <c r="BL133" s="138"/>
      <c r="BM133" s="138"/>
      <c r="BN133" s="138"/>
      <c r="BO133" s="138"/>
    </row>
    <row r="134" spans="1:67">
      <c r="A134" s="162"/>
      <c r="B134" s="162"/>
      <c r="C134" s="162"/>
      <c r="D134" s="162"/>
      <c r="E134" s="162"/>
      <c r="F134" s="162"/>
      <c r="G134" s="162"/>
      <c r="H134" s="175">
        <v>2042</v>
      </c>
      <c r="I134" s="171">
        <f t="shared" si="41"/>
        <v>30233515.146971412</v>
      </c>
      <c r="J134" s="171">
        <f t="shared" si="29"/>
        <v>0</v>
      </c>
      <c r="K134" s="171">
        <f t="shared" si="29"/>
        <v>0</v>
      </c>
      <c r="L134" s="171">
        <f t="shared" si="29"/>
        <v>0</v>
      </c>
      <c r="M134" s="171">
        <f t="shared" si="29"/>
        <v>0</v>
      </c>
      <c r="N134" s="171">
        <f t="shared" si="29"/>
        <v>0</v>
      </c>
      <c r="O134" s="162"/>
      <c r="P134" s="162"/>
      <c r="Q134" s="162"/>
      <c r="R134" s="162"/>
      <c r="S134" s="175">
        <v>2042</v>
      </c>
      <c r="T134" s="136">
        <f>HLOOKUP($S134,'Fixed - Labor'!$A$21:$AE$24,2,FALSE)</f>
        <v>9889382.804574348</v>
      </c>
      <c r="U134" s="155" t="str">
        <f t="shared" si="42"/>
        <v>A</v>
      </c>
      <c r="V134" s="155" t="str">
        <f t="shared" si="30"/>
        <v>Retired</v>
      </c>
      <c r="W134" s="155" t="str">
        <f t="shared" si="31"/>
        <v>Retired</v>
      </c>
      <c r="X134" s="155" t="str">
        <f t="shared" si="32"/>
        <v>Retired</v>
      </c>
      <c r="Y134" s="155" t="str">
        <f t="shared" si="33"/>
        <v>Retired</v>
      </c>
      <c r="Z134" s="155" t="str">
        <f t="shared" si="34"/>
        <v>Retired</v>
      </c>
      <c r="AB134" s="175">
        <v>2042</v>
      </c>
      <c r="AC134" s="171">
        <f>IF(U134="Retired",0,HLOOKUP(U134,'Fixed - Labor'!$C$29:$E$37,'Scenario 8'!$H$24,FALSE)*$T134)</f>
        <v>9889382.804574348</v>
      </c>
      <c r="AD134" s="171">
        <f>IF(V134="Retired",0,HLOOKUP(V134,'Fixed - Labor'!$C$29:$E$37,'Scenario 8'!$H$24,FALSE)*$T134)</f>
        <v>0</v>
      </c>
      <c r="AE134" s="171">
        <f>IF(W134="Retired",0,HLOOKUP(W134,'Fixed - Labor'!$C$29:$E$37,'Scenario 8'!$H$24,FALSE)*$T134)</f>
        <v>0</v>
      </c>
      <c r="AF134" s="171">
        <f>IF(X134="Retired",0,HLOOKUP(X134,'Fixed - Labor'!$C$29:$E$37,'Scenario 8'!$H$24,FALSE)*$T134)</f>
        <v>0</v>
      </c>
      <c r="AG134" s="171">
        <f>IF(Y134="Retired",0,HLOOKUP(Y134,'Fixed - Labor'!$C$29:$E$37,'Scenario 8'!$H$24,FALSE)*$T134)</f>
        <v>0</v>
      </c>
      <c r="AH134" s="171">
        <f>IF(Z134="Retired",0,HLOOKUP(Z134,'Fixed - Labor'!$C$29:$E$37,'Scenario 8'!$H$24,FALSE)*$T134)</f>
        <v>0</v>
      </c>
      <c r="AJ134" s="175">
        <v>2042</v>
      </c>
      <c r="AK134" s="171">
        <f>HLOOKUP($AJ134,'Fixed - Labor'!$A$21:$AE$24,3,FALSE)</f>
        <v>20344132.342397064</v>
      </c>
      <c r="AL134" s="155" t="str">
        <f t="shared" si="43"/>
        <v>A</v>
      </c>
      <c r="AM134" s="155" t="str">
        <f t="shared" si="36"/>
        <v>Retired</v>
      </c>
      <c r="AN134" s="155" t="str">
        <f t="shared" si="37"/>
        <v>Retired</v>
      </c>
      <c r="AO134" s="155" t="str">
        <f t="shared" si="38"/>
        <v>Retired</v>
      </c>
      <c r="AP134" s="155" t="str">
        <f t="shared" si="39"/>
        <v>Retired</v>
      </c>
      <c r="AQ134" s="155" t="str">
        <f t="shared" si="40"/>
        <v>Retired</v>
      </c>
      <c r="AS134" s="175">
        <v>2042</v>
      </c>
      <c r="AT134" s="171">
        <f>IF(AL134="Retired",0,HLOOKUP(AL134,'Fixed - Labor'!$C$29:$E$37,'Scenario 8'!$H$24,FALSE)*$AK134)</f>
        <v>20344132.342397064</v>
      </c>
      <c r="AU134" s="171">
        <f>IF(AM134="Retired",0,HLOOKUP(AM134,'Fixed - Labor'!$C$29:$E$37,'Scenario 8'!$H$24,FALSE)*$AK134)</f>
        <v>0</v>
      </c>
      <c r="AV134" s="171">
        <f>IF(AN134="Retired",0,HLOOKUP(AN134,'Fixed - Labor'!$C$29:$E$37,'Scenario 8'!$H$24,FALSE)*$AK134)</f>
        <v>0</v>
      </c>
      <c r="AW134" s="171">
        <f>IF(AO134="Retired",0,HLOOKUP(AO134,'Fixed - Labor'!$C$29:$E$37,'Scenario 8'!$H$24,FALSE)*$AK134)</f>
        <v>0</v>
      </c>
      <c r="AX134" s="171">
        <f>IF(AP134="Retired",0,HLOOKUP(AP134,'Fixed - Labor'!$C$29:$E$37,'Scenario 8'!$H$24,FALSE)*$AK134)</f>
        <v>0</v>
      </c>
      <c r="AY134" s="171">
        <f>IF(AQ134="Retired",0,HLOOKUP(AQ134,'Fixed - Labor'!$C$29:$E$37,'Scenario 8'!$H$24,FALSE)*$AK134)</f>
        <v>0</v>
      </c>
      <c r="BA134" s="202"/>
      <c r="BB134" s="138"/>
      <c r="BC134" s="138"/>
      <c r="BD134" s="138"/>
      <c r="BE134" s="138"/>
      <c r="BF134" s="138"/>
      <c r="BG134" s="138"/>
      <c r="BI134" s="202"/>
      <c r="BJ134" s="138"/>
      <c r="BK134" s="138"/>
      <c r="BL134" s="138"/>
      <c r="BM134" s="138"/>
      <c r="BN134" s="138"/>
      <c r="BO134" s="138"/>
    </row>
    <row r="135" spans="1:67">
      <c r="A135" s="162"/>
      <c r="B135" s="162"/>
      <c r="C135" s="162"/>
      <c r="D135" s="162"/>
      <c r="E135" s="162"/>
      <c r="F135" s="162"/>
      <c r="G135" s="162"/>
      <c r="H135" s="175">
        <v>2043</v>
      </c>
      <c r="I135" s="171">
        <f t="shared" si="41"/>
        <v>20751014.989245005</v>
      </c>
      <c r="J135" s="171">
        <f t="shared" si="29"/>
        <v>0</v>
      </c>
      <c r="K135" s="171">
        <f t="shared" si="29"/>
        <v>0</v>
      </c>
      <c r="L135" s="171">
        <f t="shared" si="29"/>
        <v>0</v>
      </c>
      <c r="M135" s="171">
        <f t="shared" si="29"/>
        <v>0</v>
      </c>
      <c r="N135" s="171">
        <f t="shared" si="29"/>
        <v>0</v>
      </c>
      <c r="O135" s="162"/>
      <c r="P135" s="162"/>
      <c r="Q135" s="162"/>
      <c r="R135" s="162"/>
      <c r="S135" s="175">
        <v>2043</v>
      </c>
      <c r="T135" s="136">
        <f>HLOOKUP($S135,'Fixed - Labor'!$A$21:$AE$24,2,FALSE)</f>
        <v>10087170.460665835</v>
      </c>
      <c r="U135" s="155" t="str">
        <f t="shared" si="42"/>
        <v>Retired</v>
      </c>
      <c r="V135" s="155" t="str">
        <f t="shared" si="30"/>
        <v>Retired</v>
      </c>
      <c r="W135" s="155" t="str">
        <f t="shared" si="31"/>
        <v>Retired</v>
      </c>
      <c r="X135" s="155" t="str">
        <f t="shared" si="32"/>
        <v>Retired</v>
      </c>
      <c r="Y135" s="155" t="str">
        <f t="shared" si="33"/>
        <v>Retired</v>
      </c>
      <c r="Z135" s="155" t="str">
        <f t="shared" si="34"/>
        <v>Retired</v>
      </c>
      <c r="AB135" s="175">
        <v>2043</v>
      </c>
      <c r="AC135" s="171">
        <f>IF(U135="Retired",0,HLOOKUP(U135,'Fixed - Labor'!$C$29:$E$37,'Scenario 8'!$H$24,FALSE)*$T135)</f>
        <v>0</v>
      </c>
      <c r="AD135" s="171">
        <f>IF(V135="Retired",0,HLOOKUP(V135,'Fixed - Labor'!$C$29:$E$37,'Scenario 8'!$H$24,FALSE)*$T135)</f>
        <v>0</v>
      </c>
      <c r="AE135" s="171">
        <f>IF(W135="Retired",0,HLOOKUP(W135,'Fixed - Labor'!$C$29:$E$37,'Scenario 8'!$H$24,FALSE)*$T135)</f>
        <v>0</v>
      </c>
      <c r="AF135" s="171">
        <f>IF(X135="Retired",0,HLOOKUP(X135,'Fixed - Labor'!$C$29:$E$37,'Scenario 8'!$H$24,FALSE)*$T135)</f>
        <v>0</v>
      </c>
      <c r="AG135" s="171">
        <f>IF(Y135="Retired",0,HLOOKUP(Y135,'Fixed - Labor'!$C$29:$E$37,'Scenario 8'!$H$24,FALSE)*$T135)</f>
        <v>0</v>
      </c>
      <c r="AH135" s="171">
        <f>IF(Z135="Retired",0,HLOOKUP(Z135,'Fixed - Labor'!$C$29:$E$37,'Scenario 8'!$H$24,FALSE)*$T135)</f>
        <v>0</v>
      </c>
      <c r="AJ135" s="175">
        <v>2043</v>
      </c>
      <c r="AK135" s="171">
        <f>HLOOKUP($AJ135,'Fixed - Labor'!$A$21:$AE$24,3,FALSE)</f>
        <v>20751014.989245005</v>
      </c>
      <c r="AL135" s="155" t="str">
        <f t="shared" si="43"/>
        <v>A</v>
      </c>
      <c r="AM135" s="155" t="str">
        <f t="shared" si="36"/>
        <v>Retired</v>
      </c>
      <c r="AN135" s="155" t="str">
        <f t="shared" si="37"/>
        <v>Retired</v>
      </c>
      <c r="AO135" s="155" t="str">
        <f t="shared" si="38"/>
        <v>Retired</v>
      </c>
      <c r="AP135" s="155" t="str">
        <f t="shared" si="39"/>
        <v>Retired</v>
      </c>
      <c r="AQ135" s="155" t="str">
        <f t="shared" si="40"/>
        <v>Retired</v>
      </c>
      <c r="AS135" s="175">
        <v>2043</v>
      </c>
      <c r="AT135" s="171">
        <f>IF(AL135="Retired",0,HLOOKUP(AL135,'Fixed - Labor'!$C$29:$E$37,'Scenario 8'!$H$24,FALSE)*$AK135)</f>
        <v>20751014.989245005</v>
      </c>
      <c r="AU135" s="171">
        <f>IF(AM135="Retired",0,HLOOKUP(AM135,'Fixed - Labor'!$C$29:$E$37,'Scenario 8'!$H$24,FALSE)*$AK135)</f>
        <v>0</v>
      </c>
      <c r="AV135" s="171">
        <f>IF(AN135="Retired",0,HLOOKUP(AN135,'Fixed - Labor'!$C$29:$E$37,'Scenario 8'!$H$24,FALSE)*$AK135)</f>
        <v>0</v>
      </c>
      <c r="AW135" s="171">
        <f>IF(AO135="Retired",0,HLOOKUP(AO135,'Fixed - Labor'!$C$29:$E$37,'Scenario 8'!$H$24,FALSE)*$AK135)</f>
        <v>0</v>
      </c>
      <c r="AX135" s="171">
        <f>IF(AP135="Retired",0,HLOOKUP(AP135,'Fixed - Labor'!$C$29:$E$37,'Scenario 8'!$H$24,FALSE)*$AK135)</f>
        <v>0</v>
      </c>
      <c r="AY135" s="171">
        <f>IF(AQ135="Retired",0,HLOOKUP(AQ135,'Fixed - Labor'!$C$29:$E$37,'Scenario 8'!$H$24,FALSE)*$AK135)</f>
        <v>0</v>
      </c>
      <c r="BA135" s="202"/>
      <c r="BB135" s="138"/>
      <c r="BC135" s="138"/>
      <c r="BD135" s="138"/>
      <c r="BE135" s="138"/>
      <c r="BF135" s="138"/>
      <c r="BG135" s="138"/>
      <c r="BI135" s="202"/>
      <c r="BJ135" s="138"/>
      <c r="BK135" s="138"/>
      <c r="BL135" s="138"/>
      <c r="BM135" s="138"/>
      <c r="BN135" s="138"/>
      <c r="BO135" s="138"/>
    </row>
    <row r="136" spans="1:67">
      <c r="A136" s="162"/>
      <c r="B136" s="162"/>
      <c r="C136" s="162"/>
      <c r="D136" s="162"/>
      <c r="E136" s="162"/>
      <c r="F136" s="162"/>
      <c r="G136" s="162"/>
      <c r="H136" s="175">
        <v>2044</v>
      </c>
      <c r="I136" s="171">
        <f t="shared" si="41"/>
        <v>21166035.289029907</v>
      </c>
      <c r="J136" s="171">
        <f t="shared" si="29"/>
        <v>0</v>
      </c>
      <c r="K136" s="171">
        <f t="shared" si="29"/>
        <v>0</v>
      </c>
      <c r="L136" s="171">
        <f t="shared" si="29"/>
        <v>0</v>
      </c>
      <c r="M136" s="171">
        <f t="shared" si="29"/>
        <v>0</v>
      </c>
      <c r="N136" s="171">
        <f t="shared" si="29"/>
        <v>0</v>
      </c>
      <c r="O136" s="162"/>
      <c r="P136" s="162"/>
      <c r="Q136" s="162"/>
      <c r="R136" s="162"/>
      <c r="S136" s="175">
        <v>2044</v>
      </c>
      <c r="T136" s="136">
        <f>HLOOKUP($S136,'Fixed - Labor'!$A$21:$AE$24,2,FALSE)</f>
        <v>10288913.869879153</v>
      </c>
      <c r="U136" s="155" t="str">
        <f t="shared" si="42"/>
        <v>Retired</v>
      </c>
      <c r="V136" s="155" t="str">
        <f t="shared" si="30"/>
        <v>Retired</v>
      </c>
      <c r="W136" s="155" t="str">
        <f t="shared" si="31"/>
        <v>Retired</v>
      </c>
      <c r="X136" s="155" t="str">
        <f t="shared" si="32"/>
        <v>Retired</v>
      </c>
      <c r="Y136" s="155" t="str">
        <f t="shared" si="33"/>
        <v>Retired</v>
      </c>
      <c r="Z136" s="155" t="str">
        <f t="shared" si="34"/>
        <v>Retired</v>
      </c>
      <c r="AB136" s="175">
        <v>2044</v>
      </c>
      <c r="AC136" s="171">
        <f>IF(U136="Retired",0,HLOOKUP(U136,'Fixed - Labor'!$C$29:$E$37,'Scenario 8'!$H$24,FALSE)*$T136)</f>
        <v>0</v>
      </c>
      <c r="AD136" s="171">
        <f>IF(V136="Retired",0,HLOOKUP(V136,'Fixed - Labor'!$C$29:$E$37,'Scenario 8'!$H$24,FALSE)*$T136)</f>
        <v>0</v>
      </c>
      <c r="AE136" s="171">
        <f>IF(W136="Retired",0,HLOOKUP(W136,'Fixed - Labor'!$C$29:$E$37,'Scenario 8'!$H$24,FALSE)*$T136)</f>
        <v>0</v>
      </c>
      <c r="AF136" s="171">
        <f>IF(X136="Retired",0,HLOOKUP(X136,'Fixed - Labor'!$C$29:$E$37,'Scenario 8'!$H$24,FALSE)*$T136)</f>
        <v>0</v>
      </c>
      <c r="AG136" s="171">
        <f>IF(Y136="Retired",0,HLOOKUP(Y136,'Fixed - Labor'!$C$29:$E$37,'Scenario 8'!$H$24,FALSE)*$T136)</f>
        <v>0</v>
      </c>
      <c r="AH136" s="171">
        <f>IF(Z136="Retired",0,HLOOKUP(Z136,'Fixed - Labor'!$C$29:$E$37,'Scenario 8'!$H$24,FALSE)*$T136)</f>
        <v>0</v>
      </c>
      <c r="AJ136" s="175">
        <v>2044</v>
      </c>
      <c r="AK136" s="171">
        <f>HLOOKUP($AJ136,'Fixed - Labor'!$A$21:$AE$24,3,FALSE)</f>
        <v>21166035.289029907</v>
      </c>
      <c r="AL136" s="155" t="str">
        <f t="shared" si="43"/>
        <v>A</v>
      </c>
      <c r="AM136" s="155" t="str">
        <f t="shared" si="36"/>
        <v>Retired</v>
      </c>
      <c r="AN136" s="155" t="str">
        <f t="shared" si="37"/>
        <v>Retired</v>
      </c>
      <c r="AO136" s="155" t="str">
        <f t="shared" si="38"/>
        <v>Retired</v>
      </c>
      <c r="AP136" s="155" t="str">
        <f t="shared" si="39"/>
        <v>Retired</v>
      </c>
      <c r="AQ136" s="155" t="str">
        <f t="shared" si="40"/>
        <v>Retired</v>
      </c>
      <c r="AS136" s="175">
        <v>2044</v>
      </c>
      <c r="AT136" s="171">
        <f>IF(AL136="Retired",0,HLOOKUP(AL136,'Fixed - Labor'!$C$29:$E$37,'Scenario 8'!$H$24,FALSE)*$AK136)</f>
        <v>21166035.289029907</v>
      </c>
      <c r="AU136" s="171">
        <f>IF(AM136="Retired",0,HLOOKUP(AM136,'Fixed - Labor'!$C$29:$E$37,'Scenario 8'!$H$24,FALSE)*$AK136)</f>
        <v>0</v>
      </c>
      <c r="AV136" s="171">
        <f>IF(AN136="Retired",0,HLOOKUP(AN136,'Fixed - Labor'!$C$29:$E$37,'Scenario 8'!$H$24,FALSE)*$AK136)</f>
        <v>0</v>
      </c>
      <c r="AW136" s="171">
        <f>IF(AO136="Retired",0,HLOOKUP(AO136,'Fixed - Labor'!$C$29:$E$37,'Scenario 8'!$H$24,FALSE)*$AK136)</f>
        <v>0</v>
      </c>
      <c r="AX136" s="171">
        <f>IF(AP136="Retired",0,HLOOKUP(AP136,'Fixed - Labor'!$C$29:$E$37,'Scenario 8'!$H$24,FALSE)*$AK136)</f>
        <v>0</v>
      </c>
      <c r="AY136" s="171">
        <f>IF(AQ136="Retired",0,HLOOKUP(AQ136,'Fixed - Labor'!$C$29:$E$37,'Scenario 8'!$H$24,FALSE)*$AK136)</f>
        <v>0</v>
      </c>
      <c r="BA136" s="202"/>
      <c r="BB136" s="138"/>
      <c r="BC136" s="138"/>
      <c r="BD136" s="138"/>
      <c r="BE136" s="138"/>
      <c r="BF136" s="138"/>
      <c r="BG136" s="138"/>
      <c r="BI136" s="202"/>
      <c r="BJ136" s="138"/>
      <c r="BK136" s="138"/>
      <c r="BL136" s="138"/>
      <c r="BM136" s="138"/>
      <c r="BN136" s="138"/>
      <c r="BO136" s="138"/>
    </row>
    <row r="137" spans="1:67">
      <c r="A137" s="162"/>
      <c r="B137" s="162"/>
      <c r="C137" s="162"/>
      <c r="D137" s="162"/>
      <c r="E137" s="162"/>
      <c r="F137" s="162"/>
      <c r="G137" s="162"/>
      <c r="H137" s="176">
        <v>2045</v>
      </c>
      <c r="I137" s="172">
        <f t="shared" si="41"/>
        <v>21589355.994810507</v>
      </c>
      <c r="J137" s="172">
        <f t="shared" si="29"/>
        <v>0</v>
      </c>
      <c r="K137" s="172">
        <f t="shared" si="29"/>
        <v>0</v>
      </c>
      <c r="L137" s="172">
        <f t="shared" si="29"/>
        <v>0</v>
      </c>
      <c r="M137" s="172">
        <f t="shared" si="29"/>
        <v>0</v>
      </c>
      <c r="N137" s="172">
        <f t="shared" si="29"/>
        <v>0</v>
      </c>
      <c r="O137" s="162"/>
      <c r="P137" s="162"/>
      <c r="Q137" s="162"/>
      <c r="R137" s="162"/>
      <c r="S137" s="176">
        <v>2045</v>
      </c>
      <c r="T137" s="137">
        <f>HLOOKUP($S137,'Fixed - Labor'!$A$21:$AE$24,2,FALSE)</f>
        <v>10494692.147276737</v>
      </c>
      <c r="U137" s="157" t="str">
        <f t="shared" si="42"/>
        <v>Retired</v>
      </c>
      <c r="V137" s="157" t="str">
        <f t="shared" si="30"/>
        <v>Retired</v>
      </c>
      <c r="W137" s="157" t="str">
        <f t="shared" si="31"/>
        <v>Retired</v>
      </c>
      <c r="X137" s="157" t="str">
        <f t="shared" si="32"/>
        <v>Retired</v>
      </c>
      <c r="Y137" s="157" t="str">
        <f t="shared" si="33"/>
        <v>Retired</v>
      </c>
      <c r="Z137" s="157" t="str">
        <f t="shared" si="34"/>
        <v>Retired</v>
      </c>
      <c r="AB137" s="176">
        <v>2045</v>
      </c>
      <c r="AC137" s="172">
        <f>IF(U137="Retired",0,HLOOKUP(U137,'Fixed - Labor'!$C$29:$E$37,'Scenario 8'!$H$24,FALSE)*$T137)</f>
        <v>0</v>
      </c>
      <c r="AD137" s="172">
        <f>IF(V137="Retired",0,HLOOKUP(V137,'Fixed - Labor'!$C$29:$E$37,'Scenario 8'!$H$24,FALSE)*$T137)</f>
        <v>0</v>
      </c>
      <c r="AE137" s="172">
        <f>IF(W137="Retired",0,HLOOKUP(W137,'Fixed - Labor'!$C$29:$E$37,'Scenario 8'!$H$24,FALSE)*$T137)</f>
        <v>0</v>
      </c>
      <c r="AF137" s="172">
        <f>IF(X137="Retired",0,HLOOKUP(X137,'Fixed - Labor'!$C$29:$E$37,'Scenario 8'!$H$24,FALSE)*$T137)</f>
        <v>0</v>
      </c>
      <c r="AG137" s="172">
        <f>IF(Y137="Retired",0,HLOOKUP(Y137,'Fixed - Labor'!$C$29:$E$37,'Scenario 8'!$H$24,FALSE)*$T137)</f>
        <v>0</v>
      </c>
      <c r="AH137" s="172">
        <f>IF(Z137="Retired",0,HLOOKUP(Z137,'Fixed - Labor'!$C$29:$E$37,'Scenario 8'!$H$24,FALSE)*$T137)</f>
        <v>0</v>
      </c>
      <c r="AJ137" s="176">
        <v>2045</v>
      </c>
      <c r="AK137" s="172">
        <f>HLOOKUP($AJ137,'Fixed - Labor'!$A$21:$AE$24,3,FALSE)</f>
        <v>21589355.994810507</v>
      </c>
      <c r="AL137" s="157" t="str">
        <f t="shared" si="43"/>
        <v>A</v>
      </c>
      <c r="AM137" s="157" t="str">
        <f t="shared" si="36"/>
        <v>Retired</v>
      </c>
      <c r="AN137" s="157" t="str">
        <f t="shared" si="37"/>
        <v>Retired</v>
      </c>
      <c r="AO137" s="157" t="str">
        <f t="shared" si="38"/>
        <v>Retired</v>
      </c>
      <c r="AP137" s="157" t="str">
        <f t="shared" si="39"/>
        <v>Retired</v>
      </c>
      <c r="AQ137" s="157" t="str">
        <f t="shared" si="40"/>
        <v>Retired</v>
      </c>
      <c r="AS137" s="176">
        <v>2045</v>
      </c>
      <c r="AT137" s="171">
        <f>IF(AL137="Retired",0,HLOOKUP(AL137,'Fixed - Labor'!$C$29:$E$37,'Scenario 8'!$H$24,FALSE)*$AK137)</f>
        <v>21589355.994810507</v>
      </c>
      <c r="AU137" s="171">
        <f>IF(AM137="Retired",0,HLOOKUP(AM137,'Fixed - Labor'!$C$29:$E$37,'Scenario 8'!$H$24,FALSE)*$AK137)</f>
        <v>0</v>
      </c>
      <c r="AV137" s="171">
        <f>IF(AN137="Retired",0,HLOOKUP(AN137,'Fixed - Labor'!$C$29:$E$37,'Scenario 8'!$H$24,FALSE)*$AK137)</f>
        <v>0</v>
      </c>
      <c r="AW137" s="171">
        <f>IF(AO137="Retired",0,HLOOKUP(AO137,'Fixed - Labor'!$C$29:$E$37,'Scenario 8'!$H$24,FALSE)*$AK137)</f>
        <v>0</v>
      </c>
      <c r="AX137" s="171">
        <f>IF(AP137="Retired",0,HLOOKUP(AP137,'Fixed - Labor'!$C$29:$E$37,'Scenario 8'!$H$24,FALSE)*$AK137)</f>
        <v>0</v>
      </c>
      <c r="AY137" s="171">
        <f>IF(AQ137="Retired",0,HLOOKUP(AQ137,'Fixed - Labor'!$C$29:$E$37,'Scenario 8'!$H$24,FALSE)*$AK137)</f>
        <v>0</v>
      </c>
      <c r="BA137" s="202"/>
      <c r="BB137" s="138"/>
      <c r="BC137" s="138"/>
      <c r="BD137" s="138"/>
      <c r="BE137" s="138"/>
      <c r="BF137" s="138"/>
      <c r="BG137" s="138"/>
      <c r="BI137" s="202"/>
      <c r="BJ137" s="138"/>
      <c r="BK137" s="138"/>
      <c r="BL137" s="138"/>
      <c r="BM137" s="138"/>
      <c r="BN137" s="138"/>
      <c r="BO137" s="138"/>
    </row>
    <row r="138" spans="1:67">
      <c r="A138" s="162"/>
      <c r="B138" s="162"/>
      <c r="C138" s="162"/>
      <c r="D138" s="162"/>
      <c r="E138" s="162"/>
      <c r="F138" s="162"/>
      <c r="G138" s="162"/>
      <c r="H138" s="188" t="s">
        <v>26</v>
      </c>
      <c r="I138" s="187">
        <f t="shared" ref="I138:N138" si="44">SUM(I109:I137)</f>
        <v>683340250.83862722</v>
      </c>
      <c r="J138" s="187">
        <f t="shared" si="44"/>
        <v>0</v>
      </c>
      <c r="K138" s="187">
        <f t="shared" si="44"/>
        <v>0</v>
      </c>
      <c r="L138" s="187">
        <f t="shared" si="44"/>
        <v>0</v>
      </c>
      <c r="M138" s="187">
        <f t="shared" si="44"/>
        <v>0</v>
      </c>
      <c r="N138" s="187">
        <f t="shared" si="44"/>
        <v>0</v>
      </c>
      <c r="O138" s="162"/>
      <c r="P138" s="162"/>
      <c r="Q138" s="162"/>
      <c r="R138" s="162"/>
    </row>
    <row r="139" spans="1:67">
      <c r="A139" s="162"/>
      <c r="B139" s="162"/>
      <c r="C139" s="162"/>
      <c r="D139" s="162"/>
      <c r="E139" s="162"/>
      <c r="F139" s="162"/>
      <c r="G139" s="162"/>
      <c r="H139" s="162"/>
      <c r="I139" s="162"/>
      <c r="J139" s="162"/>
      <c r="K139" s="162"/>
      <c r="L139" s="162"/>
      <c r="M139" s="162"/>
      <c r="N139" s="162"/>
      <c r="O139" s="162"/>
      <c r="P139" s="162"/>
      <c r="Q139" s="162"/>
      <c r="R139" s="162"/>
      <c r="S139" s="181" t="s">
        <v>111</v>
      </c>
    </row>
    <row r="140" spans="1:67">
      <c r="A140" s="162"/>
      <c r="B140" s="162"/>
      <c r="C140" s="162"/>
      <c r="D140" s="162"/>
      <c r="E140" s="162"/>
      <c r="F140" s="162"/>
      <c r="G140" s="162"/>
      <c r="H140" s="162"/>
      <c r="I140" s="162"/>
      <c r="J140" s="162"/>
      <c r="K140" s="162"/>
      <c r="L140" s="162"/>
      <c r="M140" s="162"/>
      <c r="N140" s="162"/>
      <c r="O140" s="162"/>
      <c r="P140" s="162"/>
      <c r="Q140" s="162"/>
      <c r="R140" s="162"/>
    </row>
    <row r="141" spans="1:67">
      <c r="A141" s="162"/>
      <c r="B141" s="183" t="s">
        <v>365</v>
      </c>
      <c r="C141" s="162"/>
      <c r="D141" s="162"/>
      <c r="E141" s="162"/>
      <c r="F141" s="162"/>
      <c r="G141" s="162"/>
      <c r="H141" s="162"/>
      <c r="I141" s="162"/>
      <c r="J141" s="162"/>
      <c r="K141" s="162"/>
      <c r="L141" s="162"/>
      <c r="M141" s="162"/>
      <c r="N141" s="162"/>
      <c r="O141" s="162"/>
      <c r="P141" s="162"/>
      <c r="Q141" s="162"/>
      <c r="R141" s="162"/>
      <c r="S141" s="179" t="s">
        <v>52</v>
      </c>
      <c r="AB141" s="179" t="s">
        <v>118</v>
      </c>
      <c r="AJ141" s="179" t="s">
        <v>54</v>
      </c>
      <c r="AS141" s="179" t="s">
        <v>119</v>
      </c>
      <c r="BA141" s="179"/>
      <c r="BI141" s="179"/>
    </row>
    <row r="142" spans="1:67">
      <c r="A142" s="162"/>
      <c r="B142" s="162"/>
      <c r="C142" s="162"/>
      <c r="D142" s="162"/>
      <c r="E142" s="162"/>
      <c r="F142" s="162"/>
      <c r="G142" s="162"/>
      <c r="H142" s="162"/>
      <c r="I142" s="162"/>
      <c r="J142" s="162"/>
      <c r="K142" s="162"/>
      <c r="L142" s="162"/>
      <c r="M142" s="162"/>
      <c r="N142" s="162"/>
      <c r="O142" s="162"/>
      <c r="P142" s="162"/>
      <c r="Q142" s="162"/>
      <c r="R142" s="162"/>
    </row>
    <row r="143" spans="1:67">
      <c r="A143" s="162"/>
      <c r="B143" s="162"/>
      <c r="C143" s="162"/>
      <c r="D143" s="162"/>
      <c r="E143" s="162"/>
      <c r="F143" s="162"/>
      <c r="G143" s="162"/>
      <c r="H143" s="163" t="s">
        <v>33</v>
      </c>
      <c r="I143" s="163">
        <f t="shared" ref="I143:N143" si="45">I108</f>
        <v>8</v>
      </c>
      <c r="J143" s="163" t="str">
        <f t="shared" si="45"/>
        <v>8A</v>
      </c>
      <c r="K143" s="163" t="str">
        <f t="shared" si="45"/>
        <v>8B</v>
      </c>
      <c r="L143" s="163" t="str">
        <f t="shared" si="45"/>
        <v>8C</v>
      </c>
      <c r="M143" s="163" t="str">
        <f t="shared" si="45"/>
        <v>8D</v>
      </c>
      <c r="N143" s="163" t="str">
        <f t="shared" si="45"/>
        <v>8E</v>
      </c>
      <c r="O143" s="162"/>
      <c r="P143" s="162"/>
      <c r="Q143" s="162"/>
      <c r="R143" s="162"/>
      <c r="S143" s="163" t="s">
        <v>33</v>
      </c>
      <c r="T143" s="201" t="s">
        <v>27</v>
      </c>
      <c r="U143" s="163">
        <f t="shared" ref="U143:Z143" si="46">U108</f>
        <v>8</v>
      </c>
      <c r="V143" s="163" t="str">
        <f t="shared" si="46"/>
        <v>8A</v>
      </c>
      <c r="W143" s="163" t="str">
        <f t="shared" si="46"/>
        <v>8B</v>
      </c>
      <c r="X143" s="163" t="str">
        <f t="shared" si="46"/>
        <v>8C</v>
      </c>
      <c r="Y143" s="163" t="str">
        <f t="shared" si="46"/>
        <v>8D</v>
      </c>
      <c r="Z143" s="163" t="str">
        <f t="shared" si="46"/>
        <v>8E</v>
      </c>
      <c r="AB143" s="163" t="s">
        <v>33</v>
      </c>
      <c r="AC143" s="163">
        <f>U143</f>
        <v>8</v>
      </c>
      <c r="AD143" s="163" t="str">
        <f t="shared" ref="AD143:AH143" si="47">V143</f>
        <v>8A</v>
      </c>
      <c r="AE143" s="163" t="str">
        <f t="shared" si="47"/>
        <v>8B</v>
      </c>
      <c r="AF143" s="163" t="str">
        <f t="shared" si="47"/>
        <v>8C</v>
      </c>
      <c r="AG143" s="200" t="str">
        <f t="shared" si="47"/>
        <v>8D</v>
      </c>
      <c r="AH143" s="163" t="str">
        <f t="shared" si="47"/>
        <v>8E</v>
      </c>
      <c r="AJ143" s="163" t="s">
        <v>33</v>
      </c>
      <c r="AK143" s="201" t="s">
        <v>27</v>
      </c>
      <c r="AL143" s="163">
        <f t="shared" ref="AL143:AQ143" si="48">AL108</f>
        <v>8</v>
      </c>
      <c r="AM143" s="163" t="str">
        <f t="shared" si="48"/>
        <v>8A</v>
      </c>
      <c r="AN143" s="163" t="str">
        <f t="shared" si="48"/>
        <v>8B</v>
      </c>
      <c r="AO143" s="163" t="str">
        <f t="shared" si="48"/>
        <v>8C</v>
      </c>
      <c r="AP143" s="163" t="str">
        <f t="shared" si="48"/>
        <v>8D</v>
      </c>
      <c r="AQ143" s="163" t="str">
        <f t="shared" si="48"/>
        <v>8E</v>
      </c>
      <c r="AS143" s="163" t="s">
        <v>33</v>
      </c>
      <c r="AT143" s="163">
        <f>AL143</f>
        <v>8</v>
      </c>
      <c r="AU143" s="163" t="str">
        <f t="shared" ref="AU143:AY143" si="49">AM143</f>
        <v>8A</v>
      </c>
      <c r="AV143" s="163" t="str">
        <f t="shared" si="49"/>
        <v>8B</v>
      </c>
      <c r="AW143" s="163" t="str">
        <f t="shared" si="49"/>
        <v>8C</v>
      </c>
      <c r="AX143" s="200" t="str">
        <f t="shared" si="49"/>
        <v>8D</v>
      </c>
      <c r="AY143" s="163" t="str">
        <f t="shared" si="49"/>
        <v>8E</v>
      </c>
      <c r="BA143" s="202"/>
      <c r="BB143" s="138"/>
      <c r="BC143" s="138"/>
      <c r="BD143" s="138"/>
      <c r="BE143" s="138"/>
      <c r="BF143" s="138"/>
      <c r="BG143" s="138"/>
      <c r="BI143" s="202"/>
      <c r="BJ143" s="138"/>
      <c r="BK143" s="138"/>
      <c r="BL143" s="138"/>
      <c r="BM143" s="138"/>
      <c r="BN143" s="138"/>
      <c r="BO143" s="138"/>
    </row>
    <row r="144" spans="1:67">
      <c r="A144" s="162"/>
      <c r="B144" s="162"/>
      <c r="C144" s="162"/>
      <c r="D144" s="162"/>
      <c r="E144" s="162"/>
      <c r="F144" s="162"/>
      <c r="G144" s="162"/>
      <c r="H144" s="174">
        <v>2017</v>
      </c>
      <c r="I144" s="171">
        <f t="shared" ref="I144:N172" si="50">AC144+AT144</f>
        <v>10696150.390000001</v>
      </c>
      <c r="J144" s="171">
        <f t="shared" si="50"/>
        <v>0</v>
      </c>
      <c r="K144" s="171">
        <f t="shared" si="50"/>
        <v>0</v>
      </c>
      <c r="L144" s="171">
        <f t="shared" si="50"/>
        <v>0</v>
      </c>
      <c r="M144" s="171">
        <f t="shared" si="50"/>
        <v>0</v>
      </c>
      <c r="N144" s="171">
        <f t="shared" si="50"/>
        <v>0</v>
      </c>
      <c r="O144" s="162"/>
      <c r="P144" s="162"/>
      <c r="Q144" s="162"/>
      <c r="R144" s="162"/>
      <c r="S144" s="174">
        <v>2017</v>
      </c>
      <c r="T144" s="132">
        <f>HLOOKUP($S144,'Fixed - Other'!$A$61:$AE$64,2,FALSE)</f>
        <v>4605762.357934</v>
      </c>
      <c r="U144" s="171">
        <f>IF($K$14="",$T144,IF($K$14&gt;$S144,$T144,VLOOKUP($C6,'Fixed - Other'!$A$69:$C$77,3,FALSE)*$T144))</f>
        <v>4605762.357934</v>
      </c>
      <c r="V144" s="171">
        <f>IF($K$15="",$T144,IF($K$15&gt;$S144,$T144,VLOOKUP($C6,'Fixed - Other'!$A$69:$C$77,3,FALSE)*$T144))</f>
        <v>4605762.357934</v>
      </c>
      <c r="W144" s="171">
        <f>IF($K$16="",$T144,IF($K$16&gt;$S144,$T144,VLOOKUP($C6,'Fixed - Other'!$A$69:$C$77,3,FALSE)*$T144))</f>
        <v>4605762.357934</v>
      </c>
      <c r="X144" s="171">
        <f>IF($K$17="",$T144,IF($K$17&gt;$S144,$T144,VLOOKUP($C6,'Fixed - Other'!$A$69:$C$77,3,FALSE)*$T144))</f>
        <v>4605762.357934</v>
      </c>
      <c r="Y144" s="171">
        <f>IF($K$18="",$T144,IF($K$18&gt;$S144,$T144,VLOOKUP($C6,'Fixed - Other'!$A$69:$C$77,3,FALSE)*$T144))</f>
        <v>4605762.357934</v>
      </c>
      <c r="Z144" s="171">
        <f>IF($K$19="",$T144,IF($K$19&gt;$S144,$T144,VLOOKUP($C6,'Fixed - Other'!$A$69:$C$77,3,FALSE)*$T144))</f>
        <v>4605762.357934</v>
      </c>
      <c r="AB144" s="174">
        <v>2017</v>
      </c>
      <c r="AC144" s="171">
        <f t="shared" ref="AC144:AC172" si="51">IF($AB144&gt;$I$14,0,U144)</f>
        <v>4605762.357934</v>
      </c>
      <c r="AD144" s="171">
        <f t="shared" ref="AD144:AD172" si="52">IF($AB144&gt;$I$15,0,V144)</f>
        <v>0</v>
      </c>
      <c r="AE144" s="171">
        <f t="shared" ref="AE144:AE172" si="53">IF($AB144&gt;$I$16,0,W144)</f>
        <v>0</v>
      </c>
      <c r="AF144" s="171">
        <f t="shared" ref="AF144:AF172" si="54">IF($AB144&gt;$I$17,0,X144)</f>
        <v>0</v>
      </c>
      <c r="AG144" s="136">
        <f t="shared" ref="AG144:AG172" si="55">IF($AB144&gt;$I$18,0,Y144)</f>
        <v>0</v>
      </c>
      <c r="AH144" s="171">
        <f t="shared" ref="AH144:AH172" si="56">IF($AB144&gt;$I$19,0,Z144)</f>
        <v>0</v>
      </c>
      <c r="AJ144" s="174">
        <v>2017</v>
      </c>
      <c r="AK144" s="132">
        <f>HLOOKUP($S144,'Fixed - Other'!$A$61:$AE$64,3,FALSE)</f>
        <v>6090388.0320660006</v>
      </c>
      <c r="AL144" s="171">
        <f>IF($K$14="",$AK144,IF($K$14&gt;$AJ144,$AK144,VLOOKUP($C6,'Fixed - Other'!$A$69:$C$77,3,FALSE)*$AK144))</f>
        <v>6090388.0320660006</v>
      </c>
      <c r="AM144" s="171">
        <f>IF($K$15="",$AK144,IF($K$15&gt;$AJ144,$AK144,VLOOKUP($C6,'Fixed - Other'!$A$69:$C$77,3,FALSE)*$AK144))</f>
        <v>6090388.0320660006</v>
      </c>
      <c r="AN144" s="171">
        <f>IF($K$16="",$AK144,IF($K$16&gt;$AJ144,$AK144,VLOOKUP($C6,'Fixed - Other'!$A$69:$C$77,3,FALSE)*$AK144))</f>
        <v>6090388.0320660006</v>
      </c>
      <c r="AO144" s="171">
        <f>IF($K$17="",$AK144,IF($K$17&gt;$AJ144,$AK144,VLOOKUP($C6,'Fixed - Other'!$A$69:$C$77,3,FALSE)*$AK144))</f>
        <v>6090388.0320660006</v>
      </c>
      <c r="AP144" s="171">
        <f>IF($K$18="",$AK144,IF($K$18&gt;$AJ144,$AK144,VLOOKUP($C6,'Fixed - Other'!$A$69:$C$77,3,FALSE)*$AK144))</f>
        <v>6090388.0320660006</v>
      </c>
      <c r="AQ144" s="171">
        <f>IF($K$19="",$AK144,IF($K$19&gt;$AJ144,$AK144,VLOOKUP($C6,'Fixed - Other'!$A$69:$C$77,3,FALSE)*$AK144))</f>
        <v>6090388.0320660006</v>
      </c>
      <c r="AS144" s="174">
        <v>2017</v>
      </c>
      <c r="AT144" s="171">
        <f t="shared" ref="AT144:AT172" si="57">IF($AS144&gt;$J$14,0,AL144)</f>
        <v>6090388.0320660006</v>
      </c>
      <c r="AU144" s="171">
        <f t="shared" ref="AU144:AU172" si="58">IF($AS144&gt;$J$15,0,AM144)</f>
        <v>0</v>
      </c>
      <c r="AV144" s="171">
        <f t="shared" ref="AV144:AV172" si="59">IF($AS144&gt;$J$16,0,AN144)</f>
        <v>0</v>
      </c>
      <c r="AW144" s="171">
        <f t="shared" ref="AW144:AW172" si="60">IF($AS144&gt;$J$17,0,AO144)</f>
        <v>0</v>
      </c>
      <c r="AX144" s="136">
        <f t="shared" ref="AX144:AX172" si="61">IF($AS144&gt;$J$18,0,AP144)</f>
        <v>0</v>
      </c>
      <c r="AY144" s="171">
        <f t="shared" ref="AY144:AY172" si="62">IF($AS144&gt;$J$19,0,AQ144)</f>
        <v>0</v>
      </c>
      <c r="BA144" s="202"/>
      <c r="BB144" s="138"/>
      <c r="BC144" s="138"/>
      <c r="BD144" s="138"/>
      <c r="BE144" s="138"/>
      <c r="BF144" s="138"/>
      <c r="BG144" s="138"/>
      <c r="BI144" s="202"/>
      <c r="BJ144" s="138"/>
      <c r="BK144" s="138"/>
      <c r="BL144" s="138"/>
      <c r="BM144" s="138"/>
      <c r="BN144" s="138"/>
      <c r="BO144" s="138"/>
    </row>
    <row r="145" spans="1:67">
      <c r="A145" s="162"/>
      <c r="B145" s="162"/>
      <c r="C145" s="162"/>
      <c r="D145" s="162"/>
      <c r="E145" s="162"/>
      <c r="F145" s="162"/>
      <c r="G145" s="162"/>
      <c r="H145" s="175">
        <v>2018</v>
      </c>
      <c r="I145" s="171">
        <f t="shared" si="50"/>
        <v>10735593.960000001</v>
      </c>
      <c r="J145" s="171">
        <f t="shared" si="50"/>
        <v>0</v>
      </c>
      <c r="K145" s="171">
        <f t="shared" si="50"/>
        <v>0</v>
      </c>
      <c r="L145" s="171">
        <f t="shared" si="50"/>
        <v>0</v>
      </c>
      <c r="M145" s="171">
        <f t="shared" si="50"/>
        <v>0</v>
      </c>
      <c r="N145" s="171">
        <f t="shared" si="50"/>
        <v>0</v>
      </c>
      <c r="O145" s="162"/>
      <c r="P145" s="162"/>
      <c r="Q145" s="162"/>
      <c r="R145" s="162"/>
      <c r="S145" s="175">
        <v>2018</v>
      </c>
      <c r="T145" s="196">
        <f>HLOOKUP($S145,'Fixed - Other'!$A$61:$AE$64,2,FALSE)</f>
        <v>4622746.759176</v>
      </c>
      <c r="U145" s="171">
        <f>IF($K$14="",$T145,IF($K$14&gt;$S145,$T145,VLOOKUP($C6,'Fixed - Other'!$A$69:$C$77,3,FALSE)*$T145))</f>
        <v>4622746.759176</v>
      </c>
      <c r="V145" s="171">
        <f>IF($K$15="",$T145,IF($K$15&gt;$S145,$T145,VLOOKUP($C6,'Fixed - Other'!$A$69:$C$77,3,FALSE)*$T145))</f>
        <v>4622746.759176</v>
      </c>
      <c r="W145" s="171">
        <f>IF($K$16="",$T145,IF($K$16&gt;$S145,$T145,VLOOKUP($C6,'Fixed - Other'!$A$69:$C$77,3,FALSE)*$T145))</f>
        <v>4622746.759176</v>
      </c>
      <c r="X145" s="171">
        <f>IF($K$17="",$T145,IF($K$17&gt;$S145,$T145,VLOOKUP($C6,'Fixed - Other'!$A$69:$C$77,3,FALSE)*$T145))</f>
        <v>4622746.759176</v>
      </c>
      <c r="Y145" s="171">
        <f>IF($K$18="",$T145,IF($K$18&gt;$S145,$T145,VLOOKUP($C6,'Fixed - Other'!$A$69:$C$77,3,FALSE)*$T145))</f>
        <v>4622746.759176</v>
      </c>
      <c r="Z145" s="171">
        <f>IF($K$19="",$T145,IF($K$19&gt;$S145,$T145,VLOOKUP($C6,'Fixed - Other'!$A$69:$C$77,3,FALSE)*$T145))</f>
        <v>4622746.759176</v>
      </c>
      <c r="AB145" s="175">
        <v>2018</v>
      </c>
      <c r="AC145" s="171">
        <f t="shared" si="51"/>
        <v>4622746.759176</v>
      </c>
      <c r="AD145" s="171">
        <f t="shared" si="52"/>
        <v>0</v>
      </c>
      <c r="AE145" s="171">
        <f t="shared" si="53"/>
        <v>0</v>
      </c>
      <c r="AF145" s="171">
        <f t="shared" si="54"/>
        <v>0</v>
      </c>
      <c r="AG145" s="136">
        <f t="shared" si="55"/>
        <v>0</v>
      </c>
      <c r="AH145" s="171">
        <f t="shared" si="56"/>
        <v>0</v>
      </c>
      <c r="AJ145" s="175">
        <v>2018</v>
      </c>
      <c r="AK145" s="196">
        <f>HLOOKUP($S145,'Fixed - Other'!$A$61:$AE$64,3,FALSE)</f>
        <v>6112847.2008240009</v>
      </c>
      <c r="AL145" s="171">
        <f>IF($K$14="",$AK145,IF($K$14&gt;$AJ145,$AK145,VLOOKUP($C6,'Fixed - Other'!$A$69:$C$77,3,FALSE)*$AK145))</f>
        <v>6112847.2008240009</v>
      </c>
      <c r="AM145" s="171">
        <f>IF($K$15="",$AK145,IF($K$15&gt;$AJ145,$AK145,VLOOKUP($C6,'Fixed - Other'!$A$69:$C$77,3,FALSE)*$AK145))</f>
        <v>6112847.2008240009</v>
      </c>
      <c r="AN145" s="171">
        <f>IF($K$16="",$AK145,IF($K$16&gt;$AJ145,$AK145,VLOOKUP($C6,'Fixed - Other'!$A$69:$C$77,3,FALSE)*$AK145))</f>
        <v>6112847.2008240009</v>
      </c>
      <c r="AO145" s="171">
        <f>IF($K$17="",$AK145,IF($K$17&gt;$AJ145,$AK145,VLOOKUP($C6,'Fixed - Other'!$A$69:$C$77,3,FALSE)*$AK145))</f>
        <v>6112847.2008240009</v>
      </c>
      <c r="AP145" s="171">
        <f>IF($K$18="",$AK145,IF($K$18&gt;$AJ145,$AK145,VLOOKUP($C6,'Fixed - Other'!$A$69:$C$77,3,FALSE)*$AK145))</f>
        <v>6112847.2008240009</v>
      </c>
      <c r="AQ145" s="171">
        <f>IF($K$19="",$AK145,IF($K$19&gt;$AJ145,$AK145,VLOOKUP($C6,'Fixed - Other'!$A$69:$C$77,3,FALSE)*$AK145))</f>
        <v>6112847.2008240009</v>
      </c>
      <c r="AS145" s="175">
        <v>2018</v>
      </c>
      <c r="AT145" s="171">
        <f t="shared" si="57"/>
        <v>6112847.2008240009</v>
      </c>
      <c r="AU145" s="171">
        <f t="shared" si="58"/>
        <v>0</v>
      </c>
      <c r="AV145" s="171">
        <f t="shared" si="59"/>
        <v>0</v>
      </c>
      <c r="AW145" s="171">
        <f t="shared" si="60"/>
        <v>0</v>
      </c>
      <c r="AX145" s="136">
        <f t="shared" si="61"/>
        <v>0</v>
      </c>
      <c r="AY145" s="171">
        <f t="shared" si="62"/>
        <v>0</v>
      </c>
      <c r="BA145" s="202"/>
      <c r="BB145" s="138"/>
      <c r="BC145" s="138"/>
      <c r="BD145" s="138"/>
      <c r="BE145" s="138"/>
      <c r="BF145" s="138"/>
      <c r="BG145" s="138"/>
      <c r="BI145" s="202"/>
      <c r="BJ145" s="138"/>
      <c r="BK145" s="138"/>
      <c r="BL145" s="138"/>
      <c r="BM145" s="138"/>
      <c r="BN145" s="138"/>
      <c r="BO145" s="138"/>
    </row>
    <row r="146" spans="1:67">
      <c r="A146" s="162"/>
      <c r="B146" s="162"/>
      <c r="C146" s="162"/>
      <c r="D146" s="162"/>
      <c r="E146" s="162"/>
      <c r="F146" s="162"/>
      <c r="G146" s="162"/>
      <c r="H146" s="175">
        <v>2019</v>
      </c>
      <c r="I146" s="171">
        <f t="shared" si="50"/>
        <v>8134829.0999999996</v>
      </c>
      <c r="J146" s="171">
        <f t="shared" si="50"/>
        <v>0</v>
      </c>
      <c r="K146" s="171">
        <f t="shared" si="50"/>
        <v>0</v>
      </c>
      <c r="L146" s="171">
        <f t="shared" si="50"/>
        <v>0</v>
      </c>
      <c r="M146" s="171">
        <f t="shared" si="50"/>
        <v>0</v>
      </c>
      <c r="N146" s="171">
        <f t="shared" si="50"/>
        <v>0</v>
      </c>
      <c r="O146" s="162"/>
      <c r="P146" s="162"/>
      <c r="Q146" s="162"/>
      <c r="R146" s="162"/>
      <c r="S146" s="175">
        <v>2019</v>
      </c>
      <c r="T146" s="196">
        <f>HLOOKUP($S146,'Fixed - Other'!$A$61:$AE$64,2,FALSE)</f>
        <v>3502857.4104599999</v>
      </c>
      <c r="U146" s="171">
        <f>IF($K$14="",$T146,IF($K$14&gt;$S146,$T146,VLOOKUP($C6,'Fixed - Other'!$A$69:$C$77,3,FALSE)*$T146))</f>
        <v>3502857.4104599999</v>
      </c>
      <c r="V146" s="171">
        <f>IF($K$15="",$T146,IF($K$15&gt;$S146,$T146,VLOOKUP($C6,'Fixed - Other'!$A$69:$C$77,3,FALSE)*$T146))</f>
        <v>3502857.4104599999</v>
      </c>
      <c r="W146" s="171">
        <f>IF($K$16="",$T146,IF($K$16&gt;$S146,$T146,VLOOKUP($C6,'Fixed - Other'!$A$69:$C$77,3,FALSE)*$T146))</f>
        <v>3502857.4104599999</v>
      </c>
      <c r="X146" s="171">
        <f>IF($K$17="",$T146,IF($K$17&gt;$S146,$T146,VLOOKUP($C6,'Fixed - Other'!$A$69:$C$77,3,FALSE)*$T146))</f>
        <v>3502857.4104599999</v>
      </c>
      <c r="Y146" s="171">
        <f>IF($K$18="",$T146,IF($K$18&gt;$S146,$T146,VLOOKUP($C6,'Fixed - Other'!$A$69:$C$77,3,FALSE)*$T146))</f>
        <v>3502857.4104599999</v>
      </c>
      <c r="Z146" s="171">
        <f>IF($K$19="",$T146,IF($K$19&gt;$S146,$T146,VLOOKUP($C6,'Fixed - Other'!$A$69:$C$77,3,FALSE)*$T146))</f>
        <v>3502857.4104599999</v>
      </c>
      <c r="AB146" s="175">
        <v>2019</v>
      </c>
      <c r="AC146" s="171">
        <f t="shared" si="51"/>
        <v>3502857.4104599999</v>
      </c>
      <c r="AD146" s="171">
        <f t="shared" si="52"/>
        <v>0</v>
      </c>
      <c r="AE146" s="171">
        <f t="shared" si="53"/>
        <v>0</v>
      </c>
      <c r="AF146" s="171">
        <f t="shared" si="54"/>
        <v>0</v>
      </c>
      <c r="AG146" s="136">
        <f t="shared" si="55"/>
        <v>0</v>
      </c>
      <c r="AH146" s="171">
        <f t="shared" si="56"/>
        <v>0</v>
      </c>
      <c r="AJ146" s="175">
        <v>2019</v>
      </c>
      <c r="AK146" s="196">
        <f>HLOOKUP($S146,'Fixed - Other'!$A$61:$AE$64,3,FALSE)</f>
        <v>4631971.6895399997</v>
      </c>
      <c r="AL146" s="171">
        <f>IF($K$14="",$AK146,IF($K$14&gt;$AJ146,$AK146,VLOOKUP($C6,'Fixed - Other'!$A$69:$C$77,3,FALSE)*$AK146))</f>
        <v>4631971.6895399997</v>
      </c>
      <c r="AM146" s="171">
        <f>IF($K$15="",$AK146,IF($K$15&gt;$AJ146,$AK146,VLOOKUP($C6,'Fixed - Other'!$A$69:$C$77,3,FALSE)*$AK146))</f>
        <v>4631971.6895399997</v>
      </c>
      <c r="AN146" s="171">
        <f>IF($K$16="",$AK146,IF($K$16&gt;$AJ146,$AK146,VLOOKUP($C6,'Fixed - Other'!$A$69:$C$77,3,FALSE)*$AK146))</f>
        <v>4631971.6895399997</v>
      </c>
      <c r="AO146" s="171">
        <f>IF($K$17="",$AK146,IF($K$17&gt;$AJ146,$AK146,VLOOKUP($C6,'Fixed - Other'!$A$69:$C$77,3,FALSE)*$AK146))</f>
        <v>4631971.6895399997</v>
      </c>
      <c r="AP146" s="171">
        <f>IF($K$18="",$AK146,IF($K$18&gt;$AJ146,$AK146,VLOOKUP($C6,'Fixed - Other'!$A$69:$C$77,3,FALSE)*$AK146))</f>
        <v>4631971.6895399997</v>
      </c>
      <c r="AQ146" s="171">
        <f>IF($K$19="",$AK146,IF($K$19&gt;$AJ146,$AK146,VLOOKUP($C6,'Fixed - Other'!$A$69:$C$77,3,FALSE)*$AK146))</f>
        <v>4631971.6895399997</v>
      </c>
      <c r="AS146" s="175">
        <v>2019</v>
      </c>
      <c r="AT146" s="171">
        <f t="shared" si="57"/>
        <v>4631971.6895399997</v>
      </c>
      <c r="AU146" s="171">
        <f t="shared" si="58"/>
        <v>0</v>
      </c>
      <c r="AV146" s="171">
        <f t="shared" si="59"/>
        <v>0</v>
      </c>
      <c r="AW146" s="171">
        <f t="shared" si="60"/>
        <v>0</v>
      </c>
      <c r="AX146" s="136">
        <f t="shared" si="61"/>
        <v>0</v>
      </c>
      <c r="AY146" s="171">
        <f t="shared" si="62"/>
        <v>0</v>
      </c>
      <c r="BA146" s="202"/>
      <c r="BB146" s="138"/>
      <c r="BC146" s="138"/>
      <c r="BD146" s="138"/>
      <c r="BE146" s="138"/>
      <c r="BF146" s="138"/>
      <c r="BG146" s="138"/>
      <c r="BI146" s="202"/>
      <c r="BJ146" s="138"/>
      <c r="BK146" s="138"/>
      <c r="BL146" s="138"/>
      <c r="BM146" s="138"/>
      <c r="BN146" s="138"/>
      <c r="BO146" s="138"/>
    </row>
    <row r="147" spans="1:67">
      <c r="A147" s="162"/>
      <c r="B147" s="162"/>
      <c r="C147" s="162"/>
      <c r="D147" s="162"/>
      <c r="E147" s="162"/>
      <c r="F147" s="162"/>
      <c r="G147" s="162"/>
      <c r="H147" s="175">
        <v>2020</v>
      </c>
      <c r="I147" s="171">
        <f t="shared" si="50"/>
        <v>10672831.800000001</v>
      </c>
      <c r="J147" s="171">
        <f t="shared" si="50"/>
        <v>0</v>
      </c>
      <c r="K147" s="171">
        <f t="shared" si="50"/>
        <v>0</v>
      </c>
      <c r="L147" s="171">
        <f t="shared" si="50"/>
        <v>0</v>
      </c>
      <c r="M147" s="171">
        <f t="shared" si="50"/>
        <v>0</v>
      </c>
      <c r="N147" s="171">
        <f t="shared" si="50"/>
        <v>0</v>
      </c>
      <c r="O147" s="162"/>
      <c r="P147" s="162"/>
      <c r="Q147" s="162"/>
      <c r="R147" s="162"/>
      <c r="S147" s="175">
        <v>2020</v>
      </c>
      <c r="T147" s="196">
        <f>HLOOKUP($S147,'Fixed - Other'!$A$61:$AE$64,2,FALSE)</f>
        <v>4595721.3730800003</v>
      </c>
      <c r="U147" s="171">
        <f>IF($K$14="",$T147,IF($K$14&gt;$S147,$T147,VLOOKUP($C6,'Fixed - Other'!$A$69:$C$77,3,FALSE)*$T147))</f>
        <v>4595721.3730800003</v>
      </c>
      <c r="V147" s="171">
        <f>IF($K$15="",$T147,IF($K$15&gt;$S147,$T147,VLOOKUP($C6,'Fixed - Other'!$A$69:$C$77,3,FALSE)*$T147))</f>
        <v>4595721.3730800003</v>
      </c>
      <c r="W147" s="171">
        <f>IF($K$16="",$T147,IF($K$16&gt;$S147,$T147,VLOOKUP($C6,'Fixed - Other'!$A$69:$C$77,3,FALSE)*$T147))</f>
        <v>4595721.3730800003</v>
      </c>
      <c r="X147" s="171">
        <f>IF($K$17="",$T147,IF($K$17&gt;$S147,$T147,VLOOKUP($C6,'Fixed - Other'!$A$69:$C$77,3,FALSE)*$T147))</f>
        <v>4595721.3730800003</v>
      </c>
      <c r="Y147" s="171">
        <f>IF($K$18="",$T147,IF($K$18&gt;$S147,$T147,VLOOKUP($C6,'Fixed - Other'!$A$69:$C$77,3,FALSE)*$T147))</f>
        <v>4595721.3730800003</v>
      </c>
      <c r="Z147" s="171">
        <f>IF($K$19="",$T147,IF($K$19&gt;$S147,$T147,VLOOKUP($C6,'Fixed - Other'!$A$69:$C$77,3,FALSE)*$T147))</f>
        <v>4595721.3730800003</v>
      </c>
      <c r="AB147" s="175">
        <v>2020</v>
      </c>
      <c r="AC147" s="171">
        <f t="shared" si="51"/>
        <v>4595721.3730800003</v>
      </c>
      <c r="AD147" s="171">
        <f t="shared" si="52"/>
        <v>0</v>
      </c>
      <c r="AE147" s="171">
        <f t="shared" si="53"/>
        <v>0</v>
      </c>
      <c r="AF147" s="171">
        <f t="shared" si="54"/>
        <v>0</v>
      </c>
      <c r="AG147" s="136">
        <f t="shared" si="55"/>
        <v>0</v>
      </c>
      <c r="AH147" s="171">
        <f t="shared" si="56"/>
        <v>0</v>
      </c>
      <c r="AJ147" s="175">
        <v>2020</v>
      </c>
      <c r="AK147" s="196">
        <f>HLOOKUP($S147,'Fixed - Other'!$A$61:$AE$64,3,FALSE)</f>
        <v>6077110.4269200005</v>
      </c>
      <c r="AL147" s="171">
        <f>IF($K$14="",$AK147,IF($K$14&gt;$AJ147,$AK147,VLOOKUP($C6,'Fixed - Other'!$A$69:$C$77,3,FALSE)*$AK147))</f>
        <v>6077110.4269200005</v>
      </c>
      <c r="AM147" s="171">
        <f>IF($K$15="",$AK147,IF($K$15&gt;$AJ147,$AK147,VLOOKUP($C6,'Fixed - Other'!$A$69:$C$77,3,FALSE)*$AK147))</f>
        <v>6077110.4269200005</v>
      </c>
      <c r="AN147" s="171">
        <f>IF($K$16="",$AK147,IF($K$16&gt;$AJ147,$AK147,VLOOKUP($C6,'Fixed - Other'!$A$69:$C$77,3,FALSE)*$AK147))</f>
        <v>6077110.4269200005</v>
      </c>
      <c r="AO147" s="171">
        <f>IF($K$17="",$AK147,IF($K$17&gt;$AJ147,$AK147,VLOOKUP($C6,'Fixed - Other'!$A$69:$C$77,3,FALSE)*$AK147))</f>
        <v>6077110.4269200005</v>
      </c>
      <c r="AP147" s="171">
        <f>IF($K$18="",$AK147,IF($K$18&gt;$AJ147,$AK147,VLOOKUP($C6,'Fixed - Other'!$A$69:$C$77,3,FALSE)*$AK147))</f>
        <v>6077110.4269200005</v>
      </c>
      <c r="AQ147" s="171">
        <f>IF($K$19="",$AK147,IF($K$19&gt;$AJ147,$AK147,VLOOKUP($C6,'Fixed - Other'!$A$69:$C$77,3,FALSE)*$AK147))</f>
        <v>6077110.4269200005</v>
      </c>
      <c r="AS147" s="175">
        <v>2020</v>
      </c>
      <c r="AT147" s="171">
        <f t="shared" si="57"/>
        <v>6077110.4269200005</v>
      </c>
      <c r="AU147" s="171">
        <f t="shared" si="58"/>
        <v>0</v>
      </c>
      <c r="AV147" s="171">
        <f t="shared" si="59"/>
        <v>0</v>
      </c>
      <c r="AW147" s="171">
        <f t="shared" si="60"/>
        <v>0</v>
      </c>
      <c r="AX147" s="136">
        <f t="shared" si="61"/>
        <v>0</v>
      </c>
      <c r="AY147" s="171">
        <f t="shared" si="62"/>
        <v>0</v>
      </c>
      <c r="BA147" s="202"/>
      <c r="BB147" s="138"/>
      <c r="BC147" s="138"/>
      <c r="BD147" s="138"/>
      <c r="BE147" s="138"/>
      <c r="BF147" s="138"/>
      <c r="BG147" s="138"/>
      <c r="BI147" s="202"/>
      <c r="BJ147" s="138"/>
      <c r="BK147" s="138"/>
      <c r="BL147" s="138"/>
      <c r="BM147" s="138"/>
      <c r="BN147" s="138"/>
      <c r="BO147" s="138"/>
    </row>
    <row r="148" spans="1:67">
      <c r="A148" s="162"/>
      <c r="B148" s="162"/>
      <c r="C148" s="162"/>
      <c r="D148" s="162"/>
      <c r="E148" s="162"/>
      <c r="F148" s="162"/>
      <c r="G148" s="162"/>
      <c r="H148" s="175">
        <v>2021</v>
      </c>
      <c r="I148" s="171">
        <f t="shared" si="50"/>
        <v>10192874</v>
      </c>
      <c r="J148" s="171">
        <f t="shared" si="50"/>
        <v>0</v>
      </c>
      <c r="K148" s="171">
        <f t="shared" si="50"/>
        <v>0</v>
      </c>
      <c r="L148" s="171">
        <f t="shared" si="50"/>
        <v>0</v>
      </c>
      <c r="M148" s="171">
        <f t="shared" si="50"/>
        <v>0</v>
      </c>
      <c r="N148" s="171">
        <f t="shared" si="50"/>
        <v>0</v>
      </c>
      <c r="O148" s="162"/>
      <c r="P148" s="162"/>
      <c r="Q148" s="162"/>
      <c r="R148" s="162"/>
      <c r="S148" s="175">
        <v>2021</v>
      </c>
      <c r="T148" s="196">
        <f>HLOOKUP($S148,'Fixed - Other'!$A$61:$AE$64,2,FALSE)</f>
        <v>4389051.5444</v>
      </c>
      <c r="U148" s="171">
        <f>IF($K$14="",$T148,IF($K$14&gt;$S148,$T148,VLOOKUP($C6,'Fixed - Other'!$A$69:$C$77,3,FALSE)*$T148))</f>
        <v>4389051.5444</v>
      </c>
      <c r="V148" s="171">
        <f>IF($K$15="",$T148,IF($K$15&gt;$S148,$T148,VLOOKUP($C6,'Fixed - Other'!$A$69:$C$77,3,FALSE)*$T148))</f>
        <v>4389051.5444</v>
      </c>
      <c r="W148" s="171">
        <f>IF($K$16="",$T148,IF($K$16&gt;$S148,$T148,VLOOKUP($C6,'Fixed - Other'!$A$69:$C$77,3,FALSE)*$T148))</f>
        <v>4389051.5444</v>
      </c>
      <c r="X148" s="171">
        <f>IF($K$17="",$T148,IF($K$17&gt;$S148,$T148,VLOOKUP($C6,'Fixed - Other'!$A$69:$C$77,3,FALSE)*$T148))</f>
        <v>4389051.5444</v>
      </c>
      <c r="Y148" s="171">
        <f>IF($K$18="",$T148,IF($K$18&gt;$S148,$T148,VLOOKUP($C6,'Fixed - Other'!$A$69:$C$77,3,FALSE)*$T148))</f>
        <v>4389051.5444</v>
      </c>
      <c r="Z148" s="171">
        <f>IF($K$19="",$T148,IF($K$19&gt;$S148,$T148,VLOOKUP($C6,'Fixed - Other'!$A$69:$C$77,3,FALSE)*$T148))</f>
        <v>4389051.5444</v>
      </c>
      <c r="AB148" s="175">
        <v>2021</v>
      </c>
      <c r="AC148" s="171">
        <f t="shared" si="51"/>
        <v>4389051.5444</v>
      </c>
      <c r="AD148" s="171">
        <f t="shared" si="52"/>
        <v>0</v>
      </c>
      <c r="AE148" s="171">
        <f t="shared" si="53"/>
        <v>0</v>
      </c>
      <c r="AF148" s="171">
        <f t="shared" si="54"/>
        <v>0</v>
      </c>
      <c r="AG148" s="136">
        <f t="shared" si="55"/>
        <v>0</v>
      </c>
      <c r="AH148" s="171">
        <f t="shared" si="56"/>
        <v>0</v>
      </c>
      <c r="AJ148" s="175">
        <v>2021</v>
      </c>
      <c r="AK148" s="196">
        <f>HLOOKUP($S148,'Fixed - Other'!$A$61:$AE$64,3,FALSE)</f>
        <v>5803822.4556</v>
      </c>
      <c r="AL148" s="171">
        <f>IF($K$14="",$AK148,IF($K$14&gt;$AJ148,$AK148,VLOOKUP($C6,'Fixed - Other'!$A$69:$C$77,3,FALSE)*$AK148))</f>
        <v>5803822.4556</v>
      </c>
      <c r="AM148" s="171">
        <f>IF($K$15="",$AK148,IF($K$15&gt;$AJ148,$AK148,VLOOKUP($C6,'Fixed - Other'!$A$69:$C$77,3,FALSE)*$AK148))</f>
        <v>5803822.4556</v>
      </c>
      <c r="AN148" s="171">
        <f>IF($K$16="",$AK148,IF($K$16&gt;$AJ148,$AK148,VLOOKUP($C6,'Fixed - Other'!$A$69:$C$77,3,FALSE)*$AK148))</f>
        <v>5803822.4556</v>
      </c>
      <c r="AO148" s="171">
        <f>IF($K$17="",$AK148,IF($K$17&gt;$AJ148,$AK148,VLOOKUP($C6,'Fixed - Other'!$A$69:$C$77,3,FALSE)*$AK148))</f>
        <v>5803822.4556</v>
      </c>
      <c r="AP148" s="171">
        <f>IF($K$18="",$AK148,IF($K$18&gt;$AJ148,$AK148,VLOOKUP($C6,'Fixed - Other'!$A$69:$C$77,3,FALSE)*$AK148))</f>
        <v>5803822.4556</v>
      </c>
      <c r="AQ148" s="171">
        <f>IF($K$19="",$AK148,IF($K$19&gt;$AJ148,$AK148,VLOOKUP($C6,'Fixed - Other'!$A$69:$C$77,3,FALSE)*$AK148))</f>
        <v>5803822.4556</v>
      </c>
      <c r="AS148" s="175">
        <v>2021</v>
      </c>
      <c r="AT148" s="171">
        <f t="shared" si="57"/>
        <v>5803822.4556</v>
      </c>
      <c r="AU148" s="171">
        <f t="shared" si="58"/>
        <v>0</v>
      </c>
      <c r="AV148" s="171">
        <f t="shared" si="59"/>
        <v>0</v>
      </c>
      <c r="AW148" s="171">
        <f t="shared" si="60"/>
        <v>0</v>
      </c>
      <c r="AX148" s="136">
        <f t="shared" si="61"/>
        <v>0</v>
      </c>
      <c r="AY148" s="171">
        <f t="shared" si="62"/>
        <v>0</v>
      </c>
      <c r="BA148" s="202"/>
      <c r="BB148" s="138"/>
      <c r="BC148" s="138"/>
      <c r="BD148" s="138"/>
      <c r="BE148" s="138"/>
      <c r="BF148" s="138"/>
      <c r="BG148" s="138"/>
      <c r="BI148" s="202"/>
      <c r="BJ148" s="138"/>
      <c r="BK148" s="138"/>
      <c r="BL148" s="138"/>
      <c r="BM148" s="138"/>
      <c r="BN148" s="138"/>
      <c r="BO148" s="138"/>
    </row>
    <row r="149" spans="1:67">
      <c r="A149" s="162"/>
      <c r="B149" s="162"/>
      <c r="C149" s="162"/>
      <c r="D149" s="162"/>
      <c r="E149" s="162"/>
      <c r="F149" s="162"/>
      <c r="G149" s="162"/>
      <c r="H149" s="175">
        <v>2022</v>
      </c>
      <c r="I149" s="171">
        <f t="shared" si="50"/>
        <v>10396731.479999997</v>
      </c>
      <c r="J149" s="171">
        <f t="shared" si="50"/>
        <v>0</v>
      </c>
      <c r="K149" s="171">
        <f t="shared" si="50"/>
        <v>0</v>
      </c>
      <c r="L149" s="171">
        <f t="shared" si="50"/>
        <v>0</v>
      </c>
      <c r="M149" s="171">
        <f t="shared" si="50"/>
        <v>0</v>
      </c>
      <c r="N149" s="171">
        <f t="shared" si="50"/>
        <v>0</v>
      </c>
      <c r="O149" s="162"/>
      <c r="P149" s="162"/>
      <c r="Q149" s="162"/>
      <c r="R149" s="162"/>
      <c r="S149" s="175">
        <v>2022</v>
      </c>
      <c r="T149" s="196">
        <f>HLOOKUP($S149,'Fixed - Other'!$A$61:$AE$64,2,FALSE)</f>
        <v>4476832.5752879987</v>
      </c>
      <c r="U149" s="171">
        <f>IF($K$14="",$T149,IF($K$14&gt;$S149,$T149,VLOOKUP($C6,'Fixed - Other'!$A$69:$C$77,3,FALSE)*$T149))</f>
        <v>4476832.5752879987</v>
      </c>
      <c r="V149" s="171">
        <f>IF($K$15="",$T149,IF($K$15&gt;$S149,$T149,VLOOKUP($C6,'Fixed - Other'!$A$69:$C$77,3,FALSE)*$T149))</f>
        <v>4476832.5752879987</v>
      </c>
      <c r="W149" s="171">
        <f>IF($K$16="",$T149,IF($K$16&gt;$S149,$T149,VLOOKUP($C6,'Fixed - Other'!$A$69:$C$77,3,FALSE)*$T149))</f>
        <v>4476832.5752879987</v>
      </c>
      <c r="X149" s="171">
        <f>IF($K$17="",$T149,IF($K$17&gt;$S149,$T149,VLOOKUP($C6,'Fixed - Other'!$A$69:$C$77,3,FALSE)*$T149))</f>
        <v>4476832.5752879987</v>
      </c>
      <c r="Y149" s="171">
        <f>IF($K$18="",$T149,IF($K$18&gt;$S149,$T149,VLOOKUP($C6,'Fixed - Other'!$A$69:$C$77,3,FALSE)*$T149))</f>
        <v>4476832.5752879987</v>
      </c>
      <c r="Z149" s="171">
        <f>IF($K$19="",$T149,IF($K$19&gt;$S149,$T149,VLOOKUP($C6,'Fixed - Other'!$A$69:$C$77,3,FALSE)*$T149))</f>
        <v>4476832.5752879987</v>
      </c>
      <c r="AB149" s="175">
        <v>2022</v>
      </c>
      <c r="AC149" s="171">
        <f t="shared" si="51"/>
        <v>4476832.5752879987</v>
      </c>
      <c r="AD149" s="171">
        <f t="shared" si="52"/>
        <v>0</v>
      </c>
      <c r="AE149" s="171">
        <f t="shared" si="53"/>
        <v>0</v>
      </c>
      <c r="AF149" s="171">
        <f t="shared" si="54"/>
        <v>0</v>
      </c>
      <c r="AG149" s="136">
        <f t="shared" si="55"/>
        <v>0</v>
      </c>
      <c r="AH149" s="171">
        <f t="shared" si="56"/>
        <v>0</v>
      </c>
      <c r="AJ149" s="175">
        <v>2022</v>
      </c>
      <c r="AK149" s="196">
        <f>HLOOKUP($S149,'Fixed - Other'!$A$61:$AE$64,3,FALSE)</f>
        <v>5919898.9047119981</v>
      </c>
      <c r="AL149" s="171">
        <f>IF($K$14="",$AK149,IF($K$14&gt;$AJ149,$AK149,VLOOKUP($C6,'Fixed - Other'!$A$69:$C$77,3,FALSE)*$AK149))</f>
        <v>5919898.9047119981</v>
      </c>
      <c r="AM149" s="171">
        <f>IF($K$15="",$AK149,IF($K$15&gt;$AJ149,$AK149,VLOOKUP($C6,'Fixed - Other'!$A$69:$C$77,3,FALSE)*$AK149))</f>
        <v>5919898.9047119981</v>
      </c>
      <c r="AN149" s="171">
        <f>IF($K$16="",$AK149,IF($K$16&gt;$AJ149,$AK149,VLOOKUP($C6,'Fixed - Other'!$A$69:$C$77,3,FALSE)*$AK149))</f>
        <v>5919898.9047119981</v>
      </c>
      <c r="AO149" s="171">
        <f>IF($K$17="",$AK149,IF($K$17&gt;$AJ149,$AK149,VLOOKUP($C6,'Fixed - Other'!$A$69:$C$77,3,FALSE)*$AK149))</f>
        <v>5919898.9047119981</v>
      </c>
      <c r="AP149" s="171">
        <f>IF($K$18="",$AK149,IF($K$18&gt;$AJ149,$AK149,VLOOKUP($C6,'Fixed - Other'!$A$69:$C$77,3,FALSE)*$AK149))</f>
        <v>5919898.9047119981</v>
      </c>
      <c r="AQ149" s="171">
        <f>IF($K$19="",$AK149,IF($K$19&gt;$AJ149,$AK149,VLOOKUP($C6,'Fixed - Other'!$A$69:$C$77,3,FALSE)*$AK149))</f>
        <v>5919898.9047119981</v>
      </c>
      <c r="AS149" s="175">
        <v>2022</v>
      </c>
      <c r="AT149" s="171">
        <f t="shared" si="57"/>
        <v>5919898.9047119981</v>
      </c>
      <c r="AU149" s="171">
        <f t="shared" si="58"/>
        <v>0</v>
      </c>
      <c r="AV149" s="171">
        <f t="shared" si="59"/>
        <v>0</v>
      </c>
      <c r="AW149" s="171">
        <f t="shared" si="60"/>
        <v>0</v>
      </c>
      <c r="AX149" s="136">
        <f t="shared" si="61"/>
        <v>0</v>
      </c>
      <c r="AY149" s="171">
        <f t="shared" si="62"/>
        <v>0</v>
      </c>
      <c r="BA149" s="202"/>
      <c r="BB149" s="138"/>
      <c r="BC149" s="138"/>
      <c r="BD149" s="138"/>
      <c r="BE149" s="138"/>
      <c r="BF149" s="138"/>
      <c r="BG149" s="138"/>
      <c r="BI149" s="202"/>
      <c r="BJ149" s="138"/>
      <c r="BK149" s="138"/>
      <c r="BL149" s="138"/>
      <c r="BM149" s="138"/>
      <c r="BN149" s="138"/>
      <c r="BO149" s="138"/>
    </row>
    <row r="150" spans="1:67">
      <c r="A150" s="162"/>
      <c r="B150" s="162"/>
      <c r="C150" s="162"/>
      <c r="D150" s="162"/>
      <c r="E150" s="162"/>
      <c r="F150" s="162"/>
      <c r="G150" s="162"/>
      <c r="H150" s="175">
        <v>2023</v>
      </c>
      <c r="I150" s="171">
        <f t="shared" si="50"/>
        <v>10604666.109599998</v>
      </c>
      <c r="J150" s="171">
        <f t="shared" si="50"/>
        <v>0</v>
      </c>
      <c r="K150" s="171">
        <f t="shared" si="50"/>
        <v>0</v>
      </c>
      <c r="L150" s="171">
        <f t="shared" si="50"/>
        <v>0</v>
      </c>
      <c r="M150" s="171">
        <f t="shared" si="50"/>
        <v>0</v>
      </c>
      <c r="N150" s="171">
        <f t="shared" si="50"/>
        <v>0</v>
      </c>
      <c r="O150" s="162"/>
      <c r="P150" s="162"/>
      <c r="Q150" s="162"/>
      <c r="R150" s="162"/>
      <c r="S150" s="175">
        <v>2023</v>
      </c>
      <c r="T150" s="196">
        <f>HLOOKUP($S150,'Fixed - Other'!$A$61:$AE$64,2,FALSE)</f>
        <v>4566369.2267937595</v>
      </c>
      <c r="U150" s="171">
        <f>IF($K$14="",$T150,IF($K$14&gt;$S150,$T150,VLOOKUP($C6,'Fixed - Other'!$A$69:$C$77,3,FALSE)*$T150))</f>
        <v>4566369.2267937595</v>
      </c>
      <c r="V150" s="171">
        <f>IF($K$15="",$T150,IF($K$15&gt;$S150,$T150,VLOOKUP($C6,'Fixed - Other'!$A$69:$C$77,3,FALSE)*$T150))</f>
        <v>4566369.2267937595</v>
      </c>
      <c r="W150" s="171">
        <f>IF($K$16="",$T150,IF($K$16&gt;$S150,$T150,VLOOKUP($C6,'Fixed - Other'!$A$69:$C$77,3,FALSE)*$T150))</f>
        <v>4566369.2267937595</v>
      </c>
      <c r="X150" s="171">
        <f>IF($K$17="",$T150,IF($K$17&gt;$S150,$T150,VLOOKUP($C6,'Fixed - Other'!$A$69:$C$77,3,FALSE)*$T150))</f>
        <v>4566369.2267937595</v>
      </c>
      <c r="Y150" s="171">
        <f>IF($K$18="",$T150,IF($K$18&gt;$S150,$T150,VLOOKUP($C6,'Fixed - Other'!$A$69:$C$77,3,FALSE)*$T150))</f>
        <v>4566369.2267937595</v>
      </c>
      <c r="Z150" s="171">
        <f>IF($K$19="",$T150,IF($K$19&gt;$S150,$T150,VLOOKUP($C6,'Fixed - Other'!$A$69:$C$77,3,FALSE)*$T150))</f>
        <v>4566369.2267937595</v>
      </c>
      <c r="AB150" s="175">
        <v>2023</v>
      </c>
      <c r="AC150" s="171">
        <f t="shared" si="51"/>
        <v>4566369.2267937595</v>
      </c>
      <c r="AD150" s="171">
        <f t="shared" si="52"/>
        <v>0</v>
      </c>
      <c r="AE150" s="171">
        <f t="shared" si="53"/>
        <v>0</v>
      </c>
      <c r="AF150" s="171">
        <f t="shared" si="54"/>
        <v>0</v>
      </c>
      <c r="AG150" s="136">
        <f t="shared" si="55"/>
        <v>0</v>
      </c>
      <c r="AH150" s="171">
        <f t="shared" si="56"/>
        <v>0</v>
      </c>
      <c r="AJ150" s="175">
        <v>2023</v>
      </c>
      <c r="AK150" s="196">
        <f>HLOOKUP($S150,'Fixed - Other'!$A$61:$AE$64,3,FALSE)</f>
        <v>6038296.8828062387</v>
      </c>
      <c r="AL150" s="171">
        <f>IF($K$14="",$AK150,IF($K$14&gt;$AJ150,$AK150,VLOOKUP($C6,'Fixed - Other'!$A$69:$C$77,3,FALSE)*$AK150))</f>
        <v>6038296.8828062387</v>
      </c>
      <c r="AM150" s="171">
        <f>IF($K$15="",$AK150,IF($K$15&gt;$AJ150,$AK150,VLOOKUP($C6,'Fixed - Other'!$A$69:$C$77,3,FALSE)*$AK150))</f>
        <v>6038296.8828062387</v>
      </c>
      <c r="AN150" s="171">
        <f>IF($K$16="",$AK150,IF($K$16&gt;$AJ150,$AK150,VLOOKUP($C6,'Fixed - Other'!$A$69:$C$77,3,FALSE)*$AK150))</f>
        <v>6038296.8828062387</v>
      </c>
      <c r="AO150" s="171">
        <f>IF($K$17="",$AK150,IF($K$17&gt;$AJ150,$AK150,VLOOKUP($C6,'Fixed - Other'!$A$69:$C$77,3,FALSE)*$AK150))</f>
        <v>6038296.8828062387</v>
      </c>
      <c r="AP150" s="171">
        <f>IF($K$18="",$AK150,IF($K$18&gt;$AJ150,$AK150,VLOOKUP($C6,'Fixed - Other'!$A$69:$C$77,3,FALSE)*$AK150))</f>
        <v>6038296.8828062387</v>
      </c>
      <c r="AQ150" s="171">
        <f>IF($K$19="",$AK150,IF($K$19&gt;$AJ150,$AK150,VLOOKUP($C6,'Fixed - Other'!$A$69:$C$77,3,FALSE)*$AK150))</f>
        <v>6038296.8828062387</v>
      </c>
      <c r="AS150" s="175">
        <v>2023</v>
      </c>
      <c r="AT150" s="171">
        <f t="shared" si="57"/>
        <v>6038296.8828062387</v>
      </c>
      <c r="AU150" s="171">
        <f t="shared" si="58"/>
        <v>0</v>
      </c>
      <c r="AV150" s="171">
        <f t="shared" si="59"/>
        <v>0</v>
      </c>
      <c r="AW150" s="171">
        <f t="shared" si="60"/>
        <v>0</v>
      </c>
      <c r="AX150" s="136">
        <f t="shared" si="61"/>
        <v>0</v>
      </c>
      <c r="AY150" s="171">
        <f t="shared" si="62"/>
        <v>0</v>
      </c>
      <c r="BA150" s="202"/>
      <c r="BB150" s="138"/>
      <c r="BC150" s="138"/>
      <c r="BD150" s="138"/>
      <c r="BE150" s="138"/>
      <c r="BF150" s="138"/>
      <c r="BG150" s="138"/>
      <c r="BI150" s="202"/>
      <c r="BJ150" s="138"/>
      <c r="BK150" s="138"/>
      <c r="BL150" s="138"/>
      <c r="BM150" s="138"/>
      <c r="BN150" s="138"/>
      <c r="BO150" s="138"/>
    </row>
    <row r="151" spans="1:67">
      <c r="A151" s="162"/>
      <c r="B151" s="162"/>
      <c r="C151" s="162"/>
      <c r="D151" s="162"/>
      <c r="E151" s="162"/>
      <c r="F151" s="162"/>
      <c r="G151" s="162"/>
      <c r="H151" s="175">
        <v>2024</v>
      </c>
      <c r="I151" s="171">
        <f t="shared" si="50"/>
        <v>10816759.431792</v>
      </c>
      <c r="J151" s="171">
        <f t="shared" si="50"/>
        <v>0</v>
      </c>
      <c r="K151" s="171">
        <f t="shared" si="50"/>
        <v>0</v>
      </c>
      <c r="L151" s="171">
        <f t="shared" si="50"/>
        <v>0</v>
      </c>
      <c r="M151" s="171">
        <f t="shared" si="50"/>
        <v>0</v>
      </c>
      <c r="N151" s="171">
        <f t="shared" si="50"/>
        <v>0</v>
      </c>
      <c r="O151" s="162"/>
      <c r="P151" s="162"/>
      <c r="Q151" s="162"/>
      <c r="R151" s="162"/>
      <c r="S151" s="175">
        <v>2024</v>
      </c>
      <c r="T151" s="196">
        <f>HLOOKUP($S151,'Fixed - Other'!$A$61:$AE$64,2,FALSE)</f>
        <v>4657696.6113296356</v>
      </c>
      <c r="U151" s="171">
        <f>IF($K$14="",$T151,IF($K$14&gt;$S151,$T151,VLOOKUP($C6,'Fixed - Other'!$A$69:$C$77,3,FALSE)*$T151))</f>
        <v>4657696.6113296356</v>
      </c>
      <c r="V151" s="171">
        <f>IF($K$15="",$T151,IF($K$15&gt;$S151,$T151,VLOOKUP($C6,'Fixed - Other'!$A$69:$C$77,3,FALSE)*$T151))</f>
        <v>4657696.6113296356</v>
      </c>
      <c r="W151" s="171">
        <f>IF($K$16="",$T151,IF($K$16&gt;$S151,$T151,VLOOKUP($C6,'Fixed - Other'!$A$69:$C$77,3,FALSE)*$T151))</f>
        <v>4657696.6113296356</v>
      </c>
      <c r="X151" s="171">
        <f>IF($K$17="",$T151,IF($K$17&gt;$S151,$T151,VLOOKUP($C6,'Fixed - Other'!$A$69:$C$77,3,FALSE)*$T151))</f>
        <v>4657696.6113296356</v>
      </c>
      <c r="Y151" s="171">
        <f>IF($K$18="",$T151,IF($K$18&gt;$S151,$T151,VLOOKUP($C6,'Fixed - Other'!$A$69:$C$77,3,FALSE)*$T151))</f>
        <v>4657696.6113296356</v>
      </c>
      <c r="Z151" s="171">
        <f>IF($K$19="",$T151,IF($K$19&gt;$S151,$T151,VLOOKUP($C6,'Fixed - Other'!$A$69:$C$77,3,FALSE)*$T151))</f>
        <v>4657696.6113296356</v>
      </c>
      <c r="AB151" s="175">
        <v>2024</v>
      </c>
      <c r="AC151" s="171">
        <f t="shared" si="51"/>
        <v>4657696.6113296356</v>
      </c>
      <c r="AD151" s="171">
        <f t="shared" si="52"/>
        <v>0</v>
      </c>
      <c r="AE151" s="171">
        <f t="shared" si="53"/>
        <v>0</v>
      </c>
      <c r="AF151" s="171">
        <f t="shared" si="54"/>
        <v>0</v>
      </c>
      <c r="AG151" s="136">
        <f t="shared" si="55"/>
        <v>0</v>
      </c>
      <c r="AH151" s="171">
        <f t="shared" si="56"/>
        <v>0</v>
      </c>
      <c r="AJ151" s="175">
        <v>2024</v>
      </c>
      <c r="AK151" s="196">
        <f>HLOOKUP($S151,'Fixed - Other'!$A$61:$AE$64,3,FALSE)</f>
        <v>6159062.8204623647</v>
      </c>
      <c r="AL151" s="171">
        <f>IF($K$14="",$AK151,IF($K$14&gt;$AJ151,$AK151,VLOOKUP($C6,'Fixed - Other'!$A$69:$C$77,3,FALSE)*$AK151))</f>
        <v>6159062.8204623647</v>
      </c>
      <c r="AM151" s="171">
        <f>IF($K$15="",$AK151,IF($K$15&gt;$AJ151,$AK151,VLOOKUP($C6,'Fixed - Other'!$A$69:$C$77,3,FALSE)*$AK151))</f>
        <v>6159062.8204623647</v>
      </c>
      <c r="AN151" s="171">
        <f>IF($K$16="",$AK151,IF($K$16&gt;$AJ151,$AK151,VLOOKUP($C6,'Fixed - Other'!$A$69:$C$77,3,FALSE)*$AK151))</f>
        <v>6159062.8204623647</v>
      </c>
      <c r="AO151" s="171">
        <f>IF($K$17="",$AK151,IF($K$17&gt;$AJ151,$AK151,VLOOKUP($C6,'Fixed - Other'!$A$69:$C$77,3,FALSE)*$AK151))</f>
        <v>6159062.8204623647</v>
      </c>
      <c r="AP151" s="171">
        <f>IF($K$18="",$AK151,IF($K$18&gt;$AJ151,$AK151,VLOOKUP($C6,'Fixed - Other'!$A$69:$C$77,3,FALSE)*$AK151))</f>
        <v>6159062.8204623647</v>
      </c>
      <c r="AQ151" s="171">
        <f>IF($K$19="",$AK151,IF($K$19&gt;$AJ151,$AK151,VLOOKUP($C6,'Fixed - Other'!$A$69:$C$77,3,FALSE)*$AK151))</f>
        <v>6159062.8204623647</v>
      </c>
      <c r="AS151" s="175">
        <v>2024</v>
      </c>
      <c r="AT151" s="171">
        <f t="shared" si="57"/>
        <v>6159062.8204623647</v>
      </c>
      <c r="AU151" s="171">
        <f t="shared" si="58"/>
        <v>0</v>
      </c>
      <c r="AV151" s="171">
        <f t="shared" si="59"/>
        <v>0</v>
      </c>
      <c r="AW151" s="171">
        <f t="shared" si="60"/>
        <v>0</v>
      </c>
      <c r="AX151" s="136">
        <f t="shared" si="61"/>
        <v>0</v>
      </c>
      <c r="AY151" s="171">
        <f t="shared" si="62"/>
        <v>0</v>
      </c>
      <c r="BA151" s="202"/>
      <c r="BB151" s="138"/>
      <c r="BC151" s="138"/>
      <c r="BD151" s="138"/>
      <c r="BE151" s="138"/>
      <c r="BF151" s="138"/>
      <c r="BG151" s="138"/>
      <c r="BI151" s="202"/>
      <c r="BJ151" s="138"/>
      <c r="BK151" s="138"/>
      <c r="BL151" s="138"/>
      <c r="BM151" s="138"/>
      <c r="BN151" s="138"/>
      <c r="BO151" s="138"/>
    </row>
    <row r="152" spans="1:67">
      <c r="A152" s="162"/>
      <c r="B152" s="162"/>
      <c r="C152" s="162"/>
      <c r="D152" s="162"/>
      <c r="E152" s="162"/>
      <c r="F152" s="162"/>
      <c r="G152" s="162"/>
      <c r="H152" s="175">
        <v>2025</v>
      </c>
      <c r="I152" s="171">
        <f t="shared" si="50"/>
        <v>11033094.620427838</v>
      </c>
      <c r="J152" s="171">
        <f t="shared" si="50"/>
        <v>0</v>
      </c>
      <c r="K152" s="171">
        <f t="shared" si="50"/>
        <v>0</v>
      </c>
      <c r="L152" s="171">
        <f t="shared" si="50"/>
        <v>0</v>
      </c>
      <c r="M152" s="171">
        <f t="shared" si="50"/>
        <v>0</v>
      </c>
      <c r="N152" s="171">
        <f t="shared" si="50"/>
        <v>0</v>
      </c>
      <c r="O152" s="162"/>
      <c r="P152" s="162"/>
      <c r="Q152" s="162"/>
      <c r="R152" s="162"/>
      <c r="S152" s="175">
        <v>2025</v>
      </c>
      <c r="T152" s="196">
        <f>HLOOKUP($S152,'Fixed - Other'!$A$61:$AE$64,2,FALSE)</f>
        <v>4750850.5435562264</v>
      </c>
      <c r="U152" s="171">
        <f>IF($K$14="",$T152,IF($K$14&gt;$S152,$T152,VLOOKUP($C6,'Fixed - Other'!$A$69:$C$77,3,FALSE)*$T152))</f>
        <v>4750850.5435562264</v>
      </c>
      <c r="V152" s="171">
        <f>IF($K$15="",$T152,IF($K$15&gt;$S152,$T152,VLOOKUP($C6,'Fixed - Other'!$A$69:$C$77,3,FALSE)*$T152))</f>
        <v>4750850.5435562264</v>
      </c>
      <c r="W152" s="171">
        <f>IF($K$16="",$T152,IF($K$16&gt;$S152,$T152,VLOOKUP($C6,'Fixed - Other'!$A$69:$C$77,3,FALSE)*$T152))</f>
        <v>4750850.5435562264</v>
      </c>
      <c r="X152" s="171">
        <f>IF($K$17="",$T152,IF($K$17&gt;$S152,$T152,VLOOKUP($C6,'Fixed - Other'!$A$69:$C$77,3,FALSE)*$T152))</f>
        <v>4750850.5435562264</v>
      </c>
      <c r="Y152" s="171">
        <f>IF($K$18="",$T152,IF($K$18&gt;$S152,$T152,VLOOKUP($C6,'Fixed - Other'!$A$69:$C$77,3,FALSE)*$T152))</f>
        <v>4750850.5435562264</v>
      </c>
      <c r="Z152" s="171">
        <f>IF($K$19="",$T152,IF($K$19&gt;$S152,$T152,VLOOKUP($C6,'Fixed - Other'!$A$69:$C$77,3,FALSE)*$T152))</f>
        <v>4750850.5435562264</v>
      </c>
      <c r="AB152" s="175">
        <v>2025</v>
      </c>
      <c r="AC152" s="171">
        <f t="shared" si="51"/>
        <v>4750850.5435562264</v>
      </c>
      <c r="AD152" s="171">
        <f t="shared" si="52"/>
        <v>0</v>
      </c>
      <c r="AE152" s="171">
        <f t="shared" si="53"/>
        <v>0</v>
      </c>
      <c r="AF152" s="171">
        <f t="shared" si="54"/>
        <v>0</v>
      </c>
      <c r="AG152" s="136">
        <f t="shared" si="55"/>
        <v>0</v>
      </c>
      <c r="AH152" s="171">
        <f t="shared" si="56"/>
        <v>0</v>
      </c>
      <c r="AJ152" s="175">
        <v>2025</v>
      </c>
      <c r="AK152" s="196">
        <f>HLOOKUP($S152,'Fixed - Other'!$A$61:$AE$64,3,FALSE)</f>
        <v>6282244.0768716112</v>
      </c>
      <c r="AL152" s="171">
        <f>IF($K$14="",$AK152,IF($K$14&gt;$AJ152,$AK152,VLOOKUP($C6,'Fixed - Other'!$A$69:$C$77,3,FALSE)*$AK152))</f>
        <v>6282244.0768716112</v>
      </c>
      <c r="AM152" s="171">
        <f>IF($K$15="",$AK152,IF($K$15&gt;$AJ152,$AK152,VLOOKUP($C6,'Fixed - Other'!$A$69:$C$77,3,FALSE)*$AK152))</f>
        <v>6282244.0768716112</v>
      </c>
      <c r="AN152" s="171">
        <f>IF($K$16="",$AK152,IF($K$16&gt;$AJ152,$AK152,VLOOKUP($C6,'Fixed - Other'!$A$69:$C$77,3,FALSE)*$AK152))</f>
        <v>6282244.0768716112</v>
      </c>
      <c r="AO152" s="171">
        <f>IF($K$17="",$AK152,IF($K$17&gt;$AJ152,$AK152,VLOOKUP($C6,'Fixed - Other'!$A$69:$C$77,3,FALSE)*$AK152))</f>
        <v>6282244.0768716112</v>
      </c>
      <c r="AP152" s="171">
        <f>IF($K$18="",$AK152,IF($K$18&gt;$AJ152,$AK152,VLOOKUP($C6,'Fixed - Other'!$A$69:$C$77,3,FALSE)*$AK152))</f>
        <v>6282244.0768716112</v>
      </c>
      <c r="AQ152" s="171">
        <f>IF($K$19="",$AK152,IF($K$19&gt;$AJ152,$AK152,VLOOKUP($C6,'Fixed - Other'!$A$69:$C$77,3,FALSE)*$AK152))</f>
        <v>6282244.0768716112</v>
      </c>
      <c r="AS152" s="175">
        <v>2025</v>
      </c>
      <c r="AT152" s="171">
        <f t="shared" si="57"/>
        <v>6282244.0768716112</v>
      </c>
      <c r="AU152" s="171">
        <f t="shared" si="58"/>
        <v>0</v>
      </c>
      <c r="AV152" s="171">
        <f t="shared" si="59"/>
        <v>0</v>
      </c>
      <c r="AW152" s="171">
        <f t="shared" si="60"/>
        <v>0</v>
      </c>
      <c r="AX152" s="136">
        <f t="shared" si="61"/>
        <v>0</v>
      </c>
      <c r="AY152" s="171">
        <f t="shared" si="62"/>
        <v>0</v>
      </c>
      <c r="BA152" s="202"/>
      <c r="BB152" s="138"/>
      <c r="BC152" s="138"/>
      <c r="BD152" s="138"/>
      <c r="BE152" s="138"/>
      <c r="BF152" s="138"/>
      <c r="BG152" s="138"/>
      <c r="BI152" s="202"/>
      <c r="BJ152" s="138"/>
      <c r="BK152" s="138"/>
      <c r="BL152" s="138"/>
      <c r="BM152" s="138"/>
      <c r="BN152" s="138"/>
      <c r="BO152" s="138"/>
    </row>
    <row r="153" spans="1:67">
      <c r="A153" s="162"/>
      <c r="B153" s="162"/>
      <c r="C153" s="162"/>
      <c r="D153" s="162"/>
      <c r="E153" s="162"/>
      <c r="F153" s="162"/>
      <c r="G153" s="162"/>
      <c r="H153" s="175">
        <v>2026</v>
      </c>
      <c r="I153" s="171">
        <f t="shared" si="50"/>
        <v>11253756.512836395</v>
      </c>
      <c r="J153" s="171">
        <f t="shared" si="50"/>
        <v>0</v>
      </c>
      <c r="K153" s="171">
        <f t="shared" si="50"/>
        <v>0</v>
      </c>
      <c r="L153" s="171">
        <f t="shared" si="50"/>
        <v>0</v>
      </c>
      <c r="M153" s="171">
        <f t="shared" si="50"/>
        <v>0</v>
      </c>
      <c r="N153" s="171">
        <f t="shared" si="50"/>
        <v>0</v>
      </c>
      <c r="O153" s="162"/>
      <c r="P153" s="162"/>
      <c r="Q153" s="162"/>
      <c r="R153" s="162"/>
      <c r="S153" s="175">
        <v>2026</v>
      </c>
      <c r="T153" s="196">
        <f>HLOOKUP($S153,'Fixed - Other'!$A$61:$AE$64,2,FALSE)</f>
        <v>4845867.5544273518</v>
      </c>
      <c r="U153" s="171">
        <f>IF($K$14="",$T153,IF($K$14&gt;$S153,$T153,VLOOKUP($C6,'Fixed - Other'!$A$69:$C$77,3,FALSE)*$T153))</f>
        <v>4845867.5544273518</v>
      </c>
      <c r="V153" s="171">
        <f>IF($K$15="",$T153,IF($K$15&gt;$S153,$T153,VLOOKUP($C6,'Fixed - Other'!$A$69:$C$77,3,FALSE)*$T153))</f>
        <v>4845867.5544273518</v>
      </c>
      <c r="W153" s="171">
        <f>IF($K$16="",$T153,IF($K$16&gt;$S153,$T153,VLOOKUP($C6,'Fixed - Other'!$A$69:$C$77,3,FALSE)*$T153))</f>
        <v>4845867.5544273518</v>
      </c>
      <c r="X153" s="171">
        <f>IF($K$17="",$T153,IF($K$17&gt;$S153,$T153,VLOOKUP($C6,'Fixed - Other'!$A$69:$C$77,3,FALSE)*$T153))</f>
        <v>4845867.5544273518</v>
      </c>
      <c r="Y153" s="171">
        <f>IF($K$18="",$T153,IF($K$18&gt;$S153,$T153,VLOOKUP($C6,'Fixed - Other'!$A$69:$C$77,3,FALSE)*$T153))</f>
        <v>4845867.5544273518</v>
      </c>
      <c r="Z153" s="171">
        <f>IF($K$19="",$T153,IF($K$19&gt;$S153,$T153,VLOOKUP($C6,'Fixed - Other'!$A$69:$C$77,3,FALSE)*$T153))</f>
        <v>4845867.5544273518</v>
      </c>
      <c r="AB153" s="175">
        <v>2026</v>
      </c>
      <c r="AC153" s="171">
        <f t="shared" si="51"/>
        <v>4845867.5544273518</v>
      </c>
      <c r="AD153" s="171">
        <f t="shared" si="52"/>
        <v>0</v>
      </c>
      <c r="AE153" s="171">
        <f t="shared" si="53"/>
        <v>0</v>
      </c>
      <c r="AF153" s="171">
        <f t="shared" si="54"/>
        <v>0</v>
      </c>
      <c r="AG153" s="136">
        <f t="shared" si="55"/>
        <v>0</v>
      </c>
      <c r="AH153" s="171">
        <f t="shared" si="56"/>
        <v>0</v>
      </c>
      <c r="AJ153" s="175">
        <v>2026</v>
      </c>
      <c r="AK153" s="196">
        <f>HLOOKUP($S153,'Fixed - Other'!$A$61:$AE$64,3,FALSE)</f>
        <v>6407888.958409043</v>
      </c>
      <c r="AL153" s="171">
        <f>IF($K$14="",$AK153,IF($K$14&gt;$AJ153,$AK153,VLOOKUP($C6,'Fixed - Other'!$A$69:$C$77,3,FALSE)*$AK153))</f>
        <v>6407888.958409043</v>
      </c>
      <c r="AM153" s="171">
        <f>IF($K$15="",$AK153,IF($K$15&gt;$AJ153,$AK153,VLOOKUP($C6,'Fixed - Other'!$A$69:$C$77,3,FALSE)*$AK153))</f>
        <v>6407888.958409043</v>
      </c>
      <c r="AN153" s="171">
        <f>IF($K$16="",$AK153,IF($K$16&gt;$AJ153,$AK153,VLOOKUP($C6,'Fixed - Other'!$A$69:$C$77,3,FALSE)*$AK153))</f>
        <v>6407888.958409043</v>
      </c>
      <c r="AO153" s="171">
        <f>IF($K$17="",$AK153,IF($K$17&gt;$AJ153,$AK153,VLOOKUP($C6,'Fixed - Other'!$A$69:$C$77,3,FALSE)*$AK153))</f>
        <v>6407888.958409043</v>
      </c>
      <c r="AP153" s="171">
        <f>IF($K$18="",$AK153,IF($K$18&gt;$AJ153,$AK153,VLOOKUP($C6,'Fixed - Other'!$A$69:$C$77,3,FALSE)*$AK153))</f>
        <v>6407888.958409043</v>
      </c>
      <c r="AQ153" s="171">
        <f>IF($K$19="",$AK153,IF($K$19&gt;$AJ153,$AK153,VLOOKUP($C6,'Fixed - Other'!$A$69:$C$77,3,FALSE)*$AK153))</f>
        <v>6407888.958409043</v>
      </c>
      <c r="AS153" s="175">
        <v>2026</v>
      </c>
      <c r="AT153" s="171">
        <f t="shared" si="57"/>
        <v>6407888.958409043</v>
      </c>
      <c r="AU153" s="171">
        <f t="shared" si="58"/>
        <v>0</v>
      </c>
      <c r="AV153" s="171">
        <f t="shared" si="59"/>
        <v>0</v>
      </c>
      <c r="AW153" s="171">
        <f t="shared" si="60"/>
        <v>0</v>
      </c>
      <c r="AX153" s="136">
        <f t="shared" si="61"/>
        <v>0</v>
      </c>
      <c r="AY153" s="171">
        <f t="shared" si="62"/>
        <v>0</v>
      </c>
      <c r="BA153" s="202"/>
      <c r="BB153" s="138"/>
      <c r="BC153" s="138"/>
      <c r="BD153" s="138"/>
      <c r="BE153" s="138"/>
      <c r="BF153" s="138"/>
      <c r="BG153" s="138"/>
      <c r="BI153" s="202"/>
      <c r="BJ153" s="138"/>
      <c r="BK153" s="138"/>
      <c r="BL153" s="138"/>
      <c r="BM153" s="138"/>
      <c r="BN153" s="138"/>
      <c r="BO153" s="138"/>
    </row>
    <row r="154" spans="1:67">
      <c r="A154" s="162"/>
      <c r="B154" s="162"/>
      <c r="C154" s="162"/>
      <c r="D154" s="162"/>
      <c r="E154" s="162"/>
      <c r="F154" s="162"/>
      <c r="G154" s="162"/>
      <c r="H154" s="175">
        <v>2027</v>
      </c>
      <c r="I154" s="171">
        <f t="shared" si="50"/>
        <v>11478831.643093122</v>
      </c>
      <c r="J154" s="171">
        <f t="shared" si="50"/>
        <v>0</v>
      </c>
      <c r="K154" s="171">
        <f t="shared" si="50"/>
        <v>0</v>
      </c>
      <c r="L154" s="171">
        <f t="shared" si="50"/>
        <v>0</v>
      </c>
      <c r="M154" s="171">
        <f t="shared" si="50"/>
        <v>0</v>
      </c>
      <c r="N154" s="171">
        <f t="shared" si="50"/>
        <v>0</v>
      </c>
      <c r="O154" s="162"/>
      <c r="P154" s="162"/>
      <c r="Q154" s="162"/>
      <c r="R154" s="162"/>
      <c r="S154" s="175">
        <v>2027</v>
      </c>
      <c r="T154" s="196">
        <f>HLOOKUP($S154,'Fixed - Other'!$A$61:$AE$64,2,FALSE)</f>
        <v>4942784.905515898</v>
      </c>
      <c r="U154" s="171">
        <f>IF($K$14="",$T154,IF($K$14&gt;$S154,$T154,VLOOKUP($C6,'Fixed - Other'!$A$69:$C$77,3,FALSE)*$T154))</f>
        <v>4942784.905515898</v>
      </c>
      <c r="V154" s="171">
        <f>IF($K$15="",$T154,IF($K$15&gt;$S154,$T154,VLOOKUP($C6,'Fixed - Other'!$A$69:$C$77,3,FALSE)*$T154))</f>
        <v>4942784.905515898</v>
      </c>
      <c r="W154" s="171">
        <f>IF($K$16="",$T154,IF($K$16&gt;$S154,$T154,VLOOKUP($C6,'Fixed - Other'!$A$69:$C$77,3,FALSE)*$T154))</f>
        <v>4942784.905515898</v>
      </c>
      <c r="X154" s="171">
        <f>IF($K$17="",$T154,IF($K$17&gt;$S154,$T154,VLOOKUP($C6,'Fixed - Other'!$A$69:$C$77,3,FALSE)*$T154))</f>
        <v>4942784.905515898</v>
      </c>
      <c r="Y154" s="171">
        <f>IF($K$18="",$T154,IF($K$18&gt;$S154,$T154,VLOOKUP($C6,'Fixed - Other'!$A$69:$C$77,3,FALSE)*$T154))</f>
        <v>4942784.905515898</v>
      </c>
      <c r="Z154" s="171">
        <f>IF($K$19="",$T154,IF($K$19&gt;$S154,$T154,VLOOKUP($C6,'Fixed - Other'!$A$69:$C$77,3,FALSE)*$T154))</f>
        <v>4942784.905515898</v>
      </c>
      <c r="AB154" s="175">
        <v>2027</v>
      </c>
      <c r="AC154" s="171">
        <f t="shared" si="51"/>
        <v>4942784.905515898</v>
      </c>
      <c r="AD154" s="171">
        <f t="shared" si="52"/>
        <v>0</v>
      </c>
      <c r="AE154" s="171">
        <f t="shared" si="53"/>
        <v>0</v>
      </c>
      <c r="AF154" s="171">
        <f t="shared" si="54"/>
        <v>0</v>
      </c>
      <c r="AG154" s="136">
        <f t="shared" si="55"/>
        <v>0</v>
      </c>
      <c r="AH154" s="171">
        <f t="shared" si="56"/>
        <v>0</v>
      </c>
      <c r="AJ154" s="175">
        <v>2027</v>
      </c>
      <c r="AK154" s="196">
        <f>HLOOKUP($S154,'Fixed - Other'!$A$61:$AE$64,3,FALSE)</f>
        <v>6536046.7375772242</v>
      </c>
      <c r="AL154" s="171">
        <f>IF($K$14="",$AK154,IF($K$14&gt;$AJ154,$AK154,VLOOKUP($C6,'Fixed - Other'!$A$69:$C$77,3,FALSE)*$AK154))</f>
        <v>6536046.7375772242</v>
      </c>
      <c r="AM154" s="171">
        <f>IF($K$15="",$AK154,IF($K$15&gt;$AJ154,$AK154,VLOOKUP($C6,'Fixed - Other'!$A$69:$C$77,3,FALSE)*$AK154))</f>
        <v>6536046.7375772242</v>
      </c>
      <c r="AN154" s="171">
        <f>IF($K$16="",$AK154,IF($K$16&gt;$AJ154,$AK154,VLOOKUP($C6,'Fixed - Other'!$A$69:$C$77,3,FALSE)*$AK154))</f>
        <v>6536046.7375772242</v>
      </c>
      <c r="AO154" s="171">
        <f>IF($K$17="",$AK154,IF($K$17&gt;$AJ154,$AK154,VLOOKUP($C6,'Fixed - Other'!$A$69:$C$77,3,FALSE)*$AK154))</f>
        <v>6536046.7375772242</v>
      </c>
      <c r="AP154" s="171">
        <f>IF($K$18="",$AK154,IF($K$18&gt;$AJ154,$AK154,VLOOKUP($C6,'Fixed - Other'!$A$69:$C$77,3,FALSE)*$AK154))</f>
        <v>6536046.7375772242</v>
      </c>
      <c r="AQ154" s="171">
        <f>IF($K$19="",$AK154,IF($K$19&gt;$AJ154,$AK154,VLOOKUP($C6,'Fixed - Other'!$A$69:$C$77,3,FALSE)*$AK154))</f>
        <v>6536046.7375772242</v>
      </c>
      <c r="AS154" s="175">
        <v>2027</v>
      </c>
      <c r="AT154" s="171">
        <f t="shared" si="57"/>
        <v>6536046.7375772242</v>
      </c>
      <c r="AU154" s="171">
        <f t="shared" si="58"/>
        <v>0</v>
      </c>
      <c r="AV154" s="171">
        <f t="shared" si="59"/>
        <v>0</v>
      </c>
      <c r="AW154" s="171">
        <f t="shared" si="60"/>
        <v>0</v>
      </c>
      <c r="AX154" s="136">
        <f t="shared" si="61"/>
        <v>0</v>
      </c>
      <c r="AY154" s="171">
        <f t="shared" si="62"/>
        <v>0</v>
      </c>
      <c r="BA154" s="202"/>
      <c r="BB154" s="138"/>
      <c r="BC154" s="138"/>
      <c r="BD154" s="138"/>
      <c r="BE154" s="138"/>
      <c r="BF154" s="138"/>
      <c r="BG154" s="138"/>
      <c r="BI154" s="202"/>
      <c r="BJ154" s="138"/>
      <c r="BK154" s="138"/>
      <c r="BL154" s="138"/>
      <c r="BM154" s="138"/>
      <c r="BN154" s="138"/>
      <c r="BO154" s="138"/>
    </row>
    <row r="155" spans="1:67">
      <c r="A155" s="162"/>
      <c r="B155" s="162"/>
      <c r="C155" s="162"/>
      <c r="D155" s="162"/>
      <c r="E155" s="162"/>
      <c r="F155" s="162"/>
      <c r="G155" s="162"/>
      <c r="H155" s="175">
        <v>2028</v>
      </c>
      <c r="I155" s="171">
        <f t="shared" si="50"/>
        <v>11708408.275954988</v>
      </c>
      <c r="J155" s="171">
        <f t="shared" si="50"/>
        <v>0</v>
      </c>
      <c r="K155" s="171">
        <f t="shared" si="50"/>
        <v>0</v>
      </c>
      <c r="L155" s="171">
        <f t="shared" si="50"/>
        <v>0</v>
      </c>
      <c r="M155" s="171">
        <f t="shared" si="50"/>
        <v>0</v>
      </c>
      <c r="N155" s="171">
        <f t="shared" si="50"/>
        <v>0</v>
      </c>
      <c r="O155" s="162"/>
      <c r="P155" s="162"/>
      <c r="Q155" s="162"/>
      <c r="R155" s="162"/>
      <c r="S155" s="175">
        <v>2028</v>
      </c>
      <c r="T155" s="196">
        <f>HLOOKUP($S155,'Fixed - Other'!$A$61:$AE$64,2,FALSE)</f>
        <v>5041640.6036262177</v>
      </c>
      <c r="U155" s="171">
        <f>IF($K$14="",$T155,IF($K$14&gt;$S155,$T155,VLOOKUP($C6,'Fixed - Other'!$A$69:$C$77,3,FALSE)*$T155))</f>
        <v>5041640.6036262177</v>
      </c>
      <c r="V155" s="171">
        <f>IF($K$15="",$T155,IF($K$15&gt;$S155,$T155,VLOOKUP($C6,'Fixed - Other'!$A$69:$C$77,3,FALSE)*$T155))</f>
        <v>5041640.6036262177</v>
      </c>
      <c r="W155" s="171">
        <f>IF($K$16="",$T155,IF($K$16&gt;$S155,$T155,VLOOKUP($C6,'Fixed - Other'!$A$69:$C$77,3,FALSE)*$T155))</f>
        <v>5041640.6036262177</v>
      </c>
      <c r="X155" s="171">
        <f>IF($K$17="",$T155,IF($K$17&gt;$S155,$T155,VLOOKUP($C6,'Fixed - Other'!$A$69:$C$77,3,FALSE)*$T155))</f>
        <v>5041640.6036262177</v>
      </c>
      <c r="Y155" s="171">
        <f>IF($K$18="",$T155,IF($K$18&gt;$S155,$T155,VLOOKUP($C6,'Fixed - Other'!$A$69:$C$77,3,FALSE)*$T155))</f>
        <v>5041640.6036262177</v>
      </c>
      <c r="Z155" s="171">
        <f>IF($K$19="",$T155,IF($K$19&gt;$S155,$T155,VLOOKUP($C6,'Fixed - Other'!$A$69:$C$77,3,FALSE)*$T155))</f>
        <v>5041640.6036262177</v>
      </c>
      <c r="AB155" s="175">
        <v>2028</v>
      </c>
      <c r="AC155" s="171">
        <f t="shared" si="51"/>
        <v>5041640.6036262177</v>
      </c>
      <c r="AD155" s="171">
        <f t="shared" si="52"/>
        <v>0</v>
      </c>
      <c r="AE155" s="171">
        <f t="shared" si="53"/>
        <v>0</v>
      </c>
      <c r="AF155" s="171">
        <f t="shared" si="54"/>
        <v>0</v>
      </c>
      <c r="AG155" s="136">
        <f t="shared" si="55"/>
        <v>0</v>
      </c>
      <c r="AH155" s="171">
        <f t="shared" si="56"/>
        <v>0</v>
      </c>
      <c r="AJ155" s="175">
        <v>2028</v>
      </c>
      <c r="AK155" s="196">
        <f>HLOOKUP($S155,'Fixed - Other'!$A$61:$AE$64,3,FALSE)</f>
        <v>6666767.6723287702</v>
      </c>
      <c r="AL155" s="171">
        <f>IF($K$14="",$AK155,IF($K$14&gt;$AJ155,$AK155,VLOOKUP($C6,'Fixed - Other'!$A$69:$C$77,3,FALSE)*$AK155))</f>
        <v>6666767.6723287702</v>
      </c>
      <c r="AM155" s="171">
        <f>IF($K$15="",$AK155,IF($K$15&gt;$AJ155,$AK155,VLOOKUP($C6,'Fixed - Other'!$A$69:$C$77,3,FALSE)*$AK155))</f>
        <v>6666767.6723287702</v>
      </c>
      <c r="AN155" s="171">
        <f>IF($K$16="",$AK155,IF($K$16&gt;$AJ155,$AK155,VLOOKUP($C6,'Fixed - Other'!$A$69:$C$77,3,FALSE)*$AK155))</f>
        <v>6666767.6723287702</v>
      </c>
      <c r="AO155" s="171">
        <f>IF($K$17="",$AK155,IF($K$17&gt;$AJ155,$AK155,VLOOKUP($C6,'Fixed - Other'!$A$69:$C$77,3,FALSE)*$AK155))</f>
        <v>6666767.6723287702</v>
      </c>
      <c r="AP155" s="171">
        <f>IF($K$18="",$AK155,IF($K$18&gt;$AJ155,$AK155,VLOOKUP($C6,'Fixed - Other'!$A$69:$C$77,3,FALSE)*$AK155))</f>
        <v>6666767.6723287702</v>
      </c>
      <c r="AQ155" s="171">
        <f>IF($K$19="",$AK155,IF($K$19&gt;$AJ155,$AK155,VLOOKUP($C6,'Fixed - Other'!$A$69:$C$77,3,FALSE)*$AK155))</f>
        <v>6666767.6723287702</v>
      </c>
      <c r="AS155" s="175">
        <v>2028</v>
      </c>
      <c r="AT155" s="171">
        <f t="shared" si="57"/>
        <v>6666767.6723287702</v>
      </c>
      <c r="AU155" s="171">
        <f t="shared" si="58"/>
        <v>0</v>
      </c>
      <c r="AV155" s="171">
        <f t="shared" si="59"/>
        <v>0</v>
      </c>
      <c r="AW155" s="171">
        <f t="shared" si="60"/>
        <v>0</v>
      </c>
      <c r="AX155" s="136">
        <f t="shared" si="61"/>
        <v>0</v>
      </c>
      <c r="AY155" s="171">
        <f t="shared" si="62"/>
        <v>0</v>
      </c>
      <c r="BA155" s="202"/>
      <c r="BB155" s="138"/>
      <c r="BC155" s="138"/>
      <c r="BD155" s="138"/>
      <c r="BE155" s="138"/>
      <c r="BF155" s="138"/>
      <c r="BG155" s="138"/>
      <c r="BI155" s="202"/>
      <c r="BJ155" s="138"/>
      <c r="BK155" s="138"/>
      <c r="BL155" s="138"/>
      <c r="BM155" s="138"/>
      <c r="BN155" s="138"/>
      <c r="BO155" s="138"/>
    </row>
    <row r="156" spans="1:67">
      <c r="A156" s="162"/>
      <c r="B156" s="162"/>
      <c r="C156" s="162"/>
      <c r="D156" s="162"/>
      <c r="E156" s="162"/>
      <c r="F156" s="162"/>
      <c r="G156" s="162"/>
      <c r="H156" s="175">
        <v>2029</v>
      </c>
      <c r="I156" s="171">
        <f t="shared" si="50"/>
        <v>11942576.441474084</v>
      </c>
      <c r="J156" s="171">
        <f t="shared" si="50"/>
        <v>0</v>
      </c>
      <c r="K156" s="171">
        <f t="shared" si="50"/>
        <v>0</v>
      </c>
      <c r="L156" s="171">
        <f t="shared" si="50"/>
        <v>0</v>
      </c>
      <c r="M156" s="171">
        <f t="shared" si="50"/>
        <v>0</v>
      </c>
      <c r="N156" s="171">
        <f t="shared" si="50"/>
        <v>0</v>
      </c>
      <c r="O156" s="162"/>
      <c r="P156" s="162"/>
      <c r="Q156" s="162"/>
      <c r="R156" s="162"/>
      <c r="S156" s="175">
        <v>2029</v>
      </c>
      <c r="T156" s="196">
        <f>HLOOKUP($S156,'Fixed - Other'!$A$61:$AE$64,2,FALSE)</f>
        <v>5142473.4156987406</v>
      </c>
      <c r="U156" s="171">
        <f>IF($K$14="",$T156,IF($K$14&gt;$S156,$T156,VLOOKUP($C6,'Fixed - Other'!$A$69:$C$77,3,FALSE)*$T156))</f>
        <v>5142473.4156987406</v>
      </c>
      <c r="V156" s="171">
        <f>IF($K$15="",$T156,IF($K$15&gt;$S156,$T156,VLOOKUP($C6,'Fixed - Other'!$A$69:$C$77,3,FALSE)*$T156))</f>
        <v>5142473.4156987406</v>
      </c>
      <c r="W156" s="171">
        <f>IF($K$16="",$T156,IF($K$16&gt;$S156,$T156,VLOOKUP($C6,'Fixed - Other'!$A$69:$C$77,3,FALSE)*$T156))</f>
        <v>5142473.4156987406</v>
      </c>
      <c r="X156" s="171">
        <f>IF($K$17="",$T156,IF($K$17&gt;$S156,$T156,VLOOKUP($C6,'Fixed - Other'!$A$69:$C$77,3,FALSE)*$T156))</f>
        <v>5142473.4156987406</v>
      </c>
      <c r="Y156" s="171">
        <f>IF($K$18="",$T156,IF($K$18&gt;$S156,$T156,VLOOKUP($C6,'Fixed - Other'!$A$69:$C$77,3,FALSE)*$T156))</f>
        <v>5142473.4156987406</v>
      </c>
      <c r="Z156" s="171">
        <f>IF($K$19="",$T156,IF($K$19&gt;$S156,$T156,VLOOKUP($C6,'Fixed - Other'!$A$69:$C$77,3,FALSE)*$T156))</f>
        <v>5142473.4156987406</v>
      </c>
      <c r="AB156" s="175">
        <v>2029</v>
      </c>
      <c r="AC156" s="171">
        <f t="shared" si="51"/>
        <v>5142473.4156987406</v>
      </c>
      <c r="AD156" s="171">
        <f t="shared" si="52"/>
        <v>0</v>
      </c>
      <c r="AE156" s="171">
        <f t="shared" si="53"/>
        <v>0</v>
      </c>
      <c r="AF156" s="171">
        <f t="shared" si="54"/>
        <v>0</v>
      </c>
      <c r="AG156" s="136">
        <f t="shared" si="55"/>
        <v>0</v>
      </c>
      <c r="AH156" s="171">
        <f t="shared" si="56"/>
        <v>0</v>
      </c>
      <c r="AJ156" s="175">
        <v>2029</v>
      </c>
      <c r="AK156" s="196">
        <f>HLOOKUP($S156,'Fixed - Other'!$A$61:$AE$64,3,FALSE)</f>
        <v>6800103.0257753432</v>
      </c>
      <c r="AL156" s="171">
        <f>IF($K$14="",$AK156,IF($K$14&gt;$AJ156,$AK156,VLOOKUP($C6,'Fixed - Other'!$A$69:$C$77,3,FALSE)*$AK156))</f>
        <v>6800103.0257753432</v>
      </c>
      <c r="AM156" s="171">
        <f>IF($K$15="",$AK156,IF($K$15&gt;$AJ156,$AK156,VLOOKUP($C6,'Fixed - Other'!$A$69:$C$77,3,FALSE)*$AK156))</f>
        <v>6800103.0257753432</v>
      </c>
      <c r="AN156" s="171">
        <f>IF($K$16="",$AK156,IF($K$16&gt;$AJ156,$AK156,VLOOKUP($C6,'Fixed - Other'!$A$69:$C$77,3,FALSE)*$AK156))</f>
        <v>6800103.0257753432</v>
      </c>
      <c r="AO156" s="171">
        <f>IF($K$17="",$AK156,IF($K$17&gt;$AJ156,$AK156,VLOOKUP($C6,'Fixed - Other'!$A$69:$C$77,3,FALSE)*$AK156))</f>
        <v>6800103.0257753432</v>
      </c>
      <c r="AP156" s="171">
        <f>IF($K$18="",$AK156,IF($K$18&gt;$AJ156,$AK156,VLOOKUP($C6,'Fixed - Other'!$A$69:$C$77,3,FALSE)*$AK156))</f>
        <v>6800103.0257753432</v>
      </c>
      <c r="AQ156" s="171">
        <f>IF($K$19="",$AK156,IF($K$19&gt;$AJ156,$AK156,VLOOKUP($C6,'Fixed - Other'!$A$69:$C$77,3,FALSE)*$AK156))</f>
        <v>6800103.0257753432</v>
      </c>
      <c r="AS156" s="175">
        <v>2029</v>
      </c>
      <c r="AT156" s="171">
        <f t="shared" si="57"/>
        <v>6800103.0257753432</v>
      </c>
      <c r="AU156" s="171">
        <f t="shared" si="58"/>
        <v>0</v>
      </c>
      <c r="AV156" s="171">
        <f t="shared" si="59"/>
        <v>0</v>
      </c>
      <c r="AW156" s="171">
        <f t="shared" si="60"/>
        <v>0</v>
      </c>
      <c r="AX156" s="136">
        <f t="shared" si="61"/>
        <v>0</v>
      </c>
      <c r="AY156" s="171">
        <f t="shared" si="62"/>
        <v>0</v>
      </c>
      <c r="BA156" s="202"/>
      <c r="BB156" s="138"/>
      <c r="BC156" s="138"/>
      <c r="BD156" s="138"/>
      <c r="BE156" s="138"/>
      <c r="BF156" s="138"/>
      <c r="BG156" s="138"/>
      <c r="BI156" s="202"/>
      <c r="BJ156" s="138"/>
      <c r="BK156" s="138"/>
      <c r="BL156" s="138"/>
      <c r="BM156" s="138"/>
      <c r="BN156" s="138"/>
      <c r="BO156" s="138"/>
    </row>
    <row r="157" spans="1:67">
      <c r="A157" s="162"/>
      <c r="B157" s="162"/>
      <c r="C157" s="162"/>
      <c r="D157" s="162"/>
      <c r="E157" s="162"/>
      <c r="F157" s="162"/>
      <c r="G157" s="162"/>
      <c r="H157" s="175">
        <v>2030</v>
      </c>
      <c r="I157" s="171">
        <f t="shared" si="50"/>
        <v>12181427.970303571</v>
      </c>
      <c r="J157" s="171">
        <f t="shared" si="50"/>
        <v>0</v>
      </c>
      <c r="K157" s="171">
        <f t="shared" si="50"/>
        <v>0</v>
      </c>
      <c r="L157" s="171">
        <f t="shared" si="50"/>
        <v>0</v>
      </c>
      <c r="M157" s="171">
        <f t="shared" si="50"/>
        <v>0</v>
      </c>
      <c r="N157" s="171">
        <f t="shared" si="50"/>
        <v>0</v>
      </c>
      <c r="O157" s="162"/>
      <c r="P157" s="162"/>
      <c r="Q157" s="162"/>
      <c r="R157" s="162"/>
      <c r="S157" s="175">
        <v>2030</v>
      </c>
      <c r="T157" s="196">
        <f>HLOOKUP($S157,'Fixed - Other'!$A$61:$AE$64,2,FALSE)</f>
        <v>5245322.8840127178</v>
      </c>
      <c r="U157" s="171">
        <f>IF($K$14="",$T157,IF($K$14&gt;$S157,$T157,VLOOKUP($C6,'Fixed - Other'!$A$69:$C$77,3,FALSE)*$T157))</f>
        <v>5245322.8840127178</v>
      </c>
      <c r="V157" s="171">
        <f>IF($K$15="",$T157,IF($K$15&gt;$S157,$T157,VLOOKUP($C6,'Fixed - Other'!$A$69:$C$77,3,FALSE)*$T157))</f>
        <v>5245322.8840127178</v>
      </c>
      <c r="W157" s="171">
        <f>IF($K$16="",$T157,IF($K$16&gt;$S157,$T157,VLOOKUP($C6,'Fixed - Other'!$A$69:$C$77,3,FALSE)*$T157))</f>
        <v>5245322.8840127178</v>
      </c>
      <c r="X157" s="171">
        <f>IF($K$17="",$T157,IF($K$17&gt;$S157,$T157,VLOOKUP($C6,'Fixed - Other'!$A$69:$C$77,3,FALSE)*$T157))</f>
        <v>5245322.8840127178</v>
      </c>
      <c r="Y157" s="171">
        <f>IF($K$18="",$T157,IF($K$18&gt;$S157,$T157,VLOOKUP($C6,'Fixed - Other'!$A$69:$C$77,3,FALSE)*$T157))</f>
        <v>5245322.8840127178</v>
      </c>
      <c r="Z157" s="171">
        <f>IF($K$19="",$T157,IF($K$19&gt;$S157,$T157,VLOOKUP($C6,'Fixed - Other'!$A$69:$C$77,3,FALSE)*$T157))</f>
        <v>5245322.8840127178</v>
      </c>
      <c r="AB157" s="175">
        <v>2030</v>
      </c>
      <c r="AC157" s="171">
        <f t="shared" si="51"/>
        <v>5245322.8840127178</v>
      </c>
      <c r="AD157" s="171">
        <f t="shared" si="52"/>
        <v>0</v>
      </c>
      <c r="AE157" s="171">
        <f t="shared" si="53"/>
        <v>0</v>
      </c>
      <c r="AF157" s="171">
        <f t="shared" si="54"/>
        <v>0</v>
      </c>
      <c r="AG157" s="136">
        <f t="shared" si="55"/>
        <v>0</v>
      </c>
      <c r="AH157" s="171">
        <f t="shared" si="56"/>
        <v>0</v>
      </c>
      <c r="AJ157" s="175">
        <v>2030</v>
      </c>
      <c r="AK157" s="196">
        <f>HLOOKUP($S157,'Fixed - Other'!$A$61:$AE$64,3,FALSE)</f>
        <v>6936105.0862908531</v>
      </c>
      <c r="AL157" s="171">
        <f>IF($K$14="",$AK157,IF($K$14&gt;$AJ157,$AK157,VLOOKUP($C6,'Fixed - Other'!$A$69:$C$77,3,FALSE)*$AK157))</f>
        <v>6936105.0862908531</v>
      </c>
      <c r="AM157" s="171">
        <f>IF($K$15="",$AK157,IF($K$15&gt;$AJ157,$AK157,VLOOKUP($C6,'Fixed - Other'!$A$69:$C$77,3,FALSE)*$AK157))</f>
        <v>6936105.0862908531</v>
      </c>
      <c r="AN157" s="171">
        <f>IF($K$16="",$AK157,IF($K$16&gt;$AJ157,$AK157,VLOOKUP($C6,'Fixed - Other'!$A$69:$C$77,3,FALSE)*$AK157))</f>
        <v>6936105.0862908531</v>
      </c>
      <c r="AO157" s="171">
        <f>IF($K$17="",$AK157,IF($K$17&gt;$AJ157,$AK157,VLOOKUP($C6,'Fixed - Other'!$A$69:$C$77,3,FALSE)*$AK157))</f>
        <v>6936105.0862908531</v>
      </c>
      <c r="AP157" s="171">
        <f>IF($K$18="",$AK157,IF($K$18&gt;$AJ157,$AK157,VLOOKUP($C6,'Fixed - Other'!$A$69:$C$77,3,FALSE)*$AK157))</f>
        <v>6936105.0862908531</v>
      </c>
      <c r="AQ157" s="171">
        <f>IF($K$19="",$AK157,IF($K$19&gt;$AJ157,$AK157,VLOOKUP($C6,'Fixed - Other'!$A$69:$C$77,3,FALSE)*$AK157))</f>
        <v>6936105.0862908531</v>
      </c>
      <c r="AS157" s="175">
        <v>2030</v>
      </c>
      <c r="AT157" s="171">
        <f t="shared" si="57"/>
        <v>6936105.0862908531</v>
      </c>
      <c r="AU157" s="171">
        <f t="shared" si="58"/>
        <v>0</v>
      </c>
      <c r="AV157" s="171">
        <f t="shared" si="59"/>
        <v>0</v>
      </c>
      <c r="AW157" s="171">
        <f t="shared" si="60"/>
        <v>0</v>
      </c>
      <c r="AX157" s="136">
        <f t="shared" si="61"/>
        <v>0</v>
      </c>
      <c r="AY157" s="171">
        <f t="shared" si="62"/>
        <v>0</v>
      </c>
      <c r="BA157" s="202"/>
      <c r="BB157" s="138"/>
      <c r="BC157" s="138"/>
      <c r="BD157" s="138"/>
      <c r="BE157" s="138"/>
      <c r="BF157" s="138"/>
      <c r="BG157" s="138"/>
      <c r="BI157" s="202"/>
      <c r="BJ157" s="138"/>
      <c r="BK157" s="138"/>
      <c r="BL157" s="138"/>
      <c r="BM157" s="138"/>
      <c r="BN157" s="138"/>
      <c r="BO157" s="138"/>
    </row>
    <row r="158" spans="1:67">
      <c r="A158" s="162"/>
      <c r="B158" s="162"/>
      <c r="C158" s="162"/>
      <c r="D158" s="162"/>
      <c r="E158" s="162"/>
      <c r="F158" s="162"/>
      <c r="G158" s="162"/>
      <c r="H158" s="175">
        <v>2031</v>
      </c>
      <c r="I158" s="171">
        <f t="shared" si="50"/>
        <v>12425056.529709637</v>
      </c>
      <c r="J158" s="171">
        <f t="shared" si="50"/>
        <v>0</v>
      </c>
      <c r="K158" s="171">
        <f t="shared" si="50"/>
        <v>0</v>
      </c>
      <c r="L158" s="171">
        <f t="shared" si="50"/>
        <v>0</v>
      </c>
      <c r="M158" s="171">
        <f t="shared" si="50"/>
        <v>0</v>
      </c>
      <c r="N158" s="171">
        <f t="shared" si="50"/>
        <v>0</v>
      </c>
      <c r="O158" s="162"/>
      <c r="P158" s="162"/>
      <c r="Q158" s="162"/>
      <c r="R158" s="162"/>
      <c r="S158" s="175">
        <v>2031</v>
      </c>
      <c r="T158" s="196">
        <f>HLOOKUP($S158,'Fixed - Other'!$A$61:$AE$64,2,FALSE)</f>
        <v>5350229.3416929692</v>
      </c>
      <c r="U158" s="171">
        <f>IF($K$14="",$T158,IF($K$14&gt;$S158,$T158,VLOOKUP($C6,'Fixed - Other'!$A$69:$C$77,3,FALSE)*$T158))</f>
        <v>5350229.3416929692</v>
      </c>
      <c r="V158" s="171">
        <f>IF($K$15="",$T158,IF($K$15&gt;$S158,$T158,VLOOKUP($C6,'Fixed - Other'!$A$69:$C$77,3,FALSE)*$T158))</f>
        <v>5350229.3416929692</v>
      </c>
      <c r="W158" s="171">
        <f>IF($K$16="",$T158,IF($K$16&gt;$S158,$T158,VLOOKUP($C6,'Fixed - Other'!$A$69:$C$77,3,FALSE)*$T158))</f>
        <v>5350229.3416929692</v>
      </c>
      <c r="X158" s="171">
        <f>IF($K$17="",$T158,IF($K$17&gt;$S158,$T158,VLOOKUP($C6,'Fixed - Other'!$A$69:$C$77,3,FALSE)*$T158))</f>
        <v>5350229.3416929692</v>
      </c>
      <c r="Y158" s="171">
        <f>IF($K$18="",$T158,IF($K$18&gt;$S158,$T158,VLOOKUP($C6,'Fixed - Other'!$A$69:$C$77,3,FALSE)*$T158))</f>
        <v>5350229.3416929692</v>
      </c>
      <c r="Z158" s="171">
        <f>IF($K$19="",$T158,IF($K$19&gt;$S158,$T158,VLOOKUP($C6,'Fixed - Other'!$A$69:$C$77,3,FALSE)*$T158))</f>
        <v>5350229.3416929692</v>
      </c>
      <c r="AB158" s="175">
        <v>2031</v>
      </c>
      <c r="AC158" s="196">
        <f t="shared" si="51"/>
        <v>5350229.3416929692</v>
      </c>
      <c r="AD158" s="171">
        <f t="shared" si="52"/>
        <v>0</v>
      </c>
      <c r="AE158" s="171">
        <f t="shared" si="53"/>
        <v>0</v>
      </c>
      <c r="AF158" s="171">
        <f t="shared" si="54"/>
        <v>0</v>
      </c>
      <c r="AG158" s="136">
        <f t="shared" si="55"/>
        <v>0</v>
      </c>
      <c r="AH158" s="171">
        <f t="shared" si="56"/>
        <v>0</v>
      </c>
      <c r="AJ158" s="175">
        <v>2031</v>
      </c>
      <c r="AK158" s="196">
        <f>HLOOKUP($S158,'Fixed - Other'!$A$61:$AE$64,3,FALSE)</f>
        <v>7074827.188016668</v>
      </c>
      <c r="AL158" s="171">
        <f>IF($K$14="",$AK158,IF($K$14&gt;$AJ158,$AK158,VLOOKUP($C6,'Fixed - Other'!$A$69:$C$77,3,FALSE)*$AK158))</f>
        <v>7074827.188016668</v>
      </c>
      <c r="AM158" s="171">
        <f>IF($K$15="",$AK158,IF($K$15&gt;$AJ158,$AK158,VLOOKUP($C6,'Fixed - Other'!$A$69:$C$77,3,FALSE)*$AK158))</f>
        <v>7074827.188016668</v>
      </c>
      <c r="AN158" s="171">
        <f>IF($K$16="",$AK158,IF($K$16&gt;$AJ158,$AK158,VLOOKUP($C6,'Fixed - Other'!$A$69:$C$77,3,FALSE)*$AK158))</f>
        <v>7074827.188016668</v>
      </c>
      <c r="AO158" s="171">
        <f>IF($K$17="",$AK158,IF($K$17&gt;$AJ158,$AK158,VLOOKUP($C6,'Fixed - Other'!$A$69:$C$77,3,FALSE)*$AK158))</f>
        <v>7074827.188016668</v>
      </c>
      <c r="AP158" s="171">
        <f>IF($K$18="",$AK158,IF($K$18&gt;$AJ158,$AK158,VLOOKUP($C6,'Fixed - Other'!$A$69:$C$77,3,FALSE)*$AK158))</f>
        <v>7074827.188016668</v>
      </c>
      <c r="AQ158" s="171">
        <f>IF($K$19="",$AK158,IF($K$19&gt;$AJ158,$AK158,VLOOKUP($C6,'Fixed - Other'!$A$69:$C$77,3,FALSE)*$AK158))</f>
        <v>7074827.188016668</v>
      </c>
      <c r="AS158" s="175">
        <v>2031</v>
      </c>
      <c r="AT158" s="196">
        <f t="shared" si="57"/>
        <v>7074827.188016668</v>
      </c>
      <c r="AU158" s="171">
        <f t="shared" si="58"/>
        <v>0</v>
      </c>
      <c r="AV158" s="171">
        <f t="shared" si="59"/>
        <v>0</v>
      </c>
      <c r="AW158" s="171">
        <f t="shared" si="60"/>
        <v>0</v>
      </c>
      <c r="AX158" s="136">
        <f t="shared" si="61"/>
        <v>0</v>
      </c>
      <c r="AY158" s="171">
        <f t="shared" si="62"/>
        <v>0</v>
      </c>
      <c r="BA158" s="202"/>
      <c r="BB158" s="138"/>
      <c r="BC158" s="138"/>
      <c r="BD158" s="138"/>
      <c r="BE158" s="138"/>
      <c r="BF158" s="138"/>
      <c r="BG158" s="138"/>
      <c r="BI158" s="202"/>
      <c r="BJ158" s="138"/>
      <c r="BK158" s="138"/>
      <c r="BL158" s="138"/>
      <c r="BM158" s="138"/>
      <c r="BN158" s="138"/>
      <c r="BO158" s="138"/>
    </row>
    <row r="159" spans="1:67">
      <c r="A159" s="162"/>
      <c r="B159" s="162"/>
      <c r="C159" s="162"/>
      <c r="D159" s="162"/>
      <c r="E159" s="162"/>
      <c r="F159" s="162"/>
      <c r="G159" s="162"/>
      <c r="H159" s="175">
        <v>2032</v>
      </c>
      <c r="I159" s="171">
        <f t="shared" si="50"/>
        <v>12673557.660303833</v>
      </c>
      <c r="J159" s="171">
        <f t="shared" si="50"/>
        <v>0</v>
      </c>
      <c r="K159" s="171">
        <f t="shared" si="50"/>
        <v>0</v>
      </c>
      <c r="L159" s="171">
        <f t="shared" si="50"/>
        <v>0</v>
      </c>
      <c r="M159" s="171">
        <f t="shared" si="50"/>
        <v>0</v>
      </c>
      <c r="N159" s="171">
        <f t="shared" si="50"/>
        <v>0</v>
      </c>
      <c r="O159" s="162"/>
      <c r="P159" s="162"/>
      <c r="Q159" s="162"/>
      <c r="R159" s="162"/>
      <c r="S159" s="175">
        <v>2032</v>
      </c>
      <c r="T159" s="196">
        <f>HLOOKUP($S159,'Fixed - Other'!$A$61:$AE$64,2,FALSE)</f>
        <v>5457233.9285268299</v>
      </c>
      <c r="U159" s="171">
        <f>IF($K$14="",$T159,IF($K$14&gt;$S159,$T159,VLOOKUP($C6,'Fixed - Other'!$A$69:$C$77,3,FALSE)*$T159))</f>
        <v>5457233.9285268299</v>
      </c>
      <c r="V159" s="171">
        <f>IF($K$15="",$T159,IF($K$15&gt;$S159,$T159,VLOOKUP($C6,'Fixed - Other'!$A$69:$C$77,3,FALSE)*$T159))</f>
        <v>5457233.9285268299</v>
      </c>
      <c r="W159" s="171">
        <f>IF($K$16="",$T159,IF($K$16&gt;$S159,$T159,VLOOKUP($C6,'Fixed - Other'!$A$69:$C$77,3,FALSE)*$T159))</f>
        <v>5457233.9285268299</v>
      </c>
      <c r="X159" s="171">
        <f>IF($K$17="",$T159,IF($K$17&gt;$S159,$T159,VLOOKUP($C6,'Fixed - Other'!$A$69:$C$77,3,FALSE)*$T159))</f>
        <v>5457233.9285268299</v>
      </c>
      <c r="Y159" s="171">
        <f>IF($K$18="",$T159,IF($K$18&gt;$S159,$T159,VLOOKUP($C6,'Fixed - Other'!$A$69:$C$77,3,FALSE)*$T159))</f>
        <v>5457233.9285268299</v>
      </c>
      <c r="Z159" s="171">
        <f>IF($K$19="",$T159,IF($K$19&gt;$S159,$T159,VLOOKUP($C6,'Fixed - Other'!$A$69:$C$77,3,FALSE)*$T159))</f>
        <v>5457233.9285268299</v>
      </c>
      <c r="AB159" s="175">
        <v>2032</v>
      </c>
      <c r="AC159" s="196">
        <f t="shared" si="51"/>
        <v>5457233.9285268299</v>
      </c>
      <c r="AD159" s="171">
        <f t="shared" si="52"/>
        <v>0</v>
      </c>
      <c r="AE159" s="171">
        <f t="shared" si="53"/>
        <v>0</v>
      </c>
      <c r="AF159" s="171">
        <f t="shared" si="54"/>
        <v>0</v>
      </c>
      <c r="AG159" s="136">
        <f t="shared" si="55"/>
        <v>0</v>
      </c>
      <c r="AH159" s="171">
        <f t="shared" si="56"/>
        <v>0</v>
      </c>
      <c r="AJ159" s="175">
        <v>2032</v>
      </c>
      <c r="AK159" s="196">
        <f>HLOOKUP($S159,'Fixed - Other'!$A$61:$AE$64,3,FALSE)</f>
        <v>7216323.731777003</v>
      </c>
      <c r="AL159" s="171">
        <f>IF($K$14="",$AK159,IF($K$14&gt;$AJ159,$AK159,VLOOKUP($C6,'Fixed - Other'!$A$69:$C$77,3,FALSE)*$AK159))</f>
        <v>7216323.731777003</v>
      </c>
      <c r="AM159" s="171">
        <f>IF($K$15="",$AK159,IF($K$15&gt;$AJ159,$AK159,VLOOKUP($C6,'Fixed - Other'!$A$69:$C$77,3,FALSE)*$AK159))</f>
        <v>7216323.731777003</v>
      </c>
      <c r="AN159" s="171">
        <f>IF($K$16="",$AK159,IF($K$16&gt;$AJ159,$AK159,VLOOKUP($C6,'Fixed - Other'!$A$69:$C$77,3,FALSE)*$AK159))</f>
        <v>7216323.731777003</v>
      </c>
      <c r="AO159" s="171">
        <f>IF($K$17="",$AK159,IF($K$17&gt;$AJ159,$AK159,VLOOKUP($C6,'Fixed - Other'!$A$69:$C$77,3,FALSE)*$AK159))</f>
        <v>7216323.731777003</v>
      </c>
      <c r="AP159" s="171">
        <f>IF($K$18="",$AK159,IF($K$18&gt;$AJ159,$AK159,VLOOKUP($C6,'Fixed - Other'!$A$69:$C$77,3,FALSE)*$AK159))</f>
        <v>7216323.731777003</v>
      </c>
      <c r="AQ159" s="171">
        <f>IF($K$19="",$AK159,IF($K$19&gt;$AJ159,$AK159,VLOOKUP($C6,'Fixed - Other'!$A$69:$C$77,3,FALSE)*$AK159))</f>
        <v>7216323.731777003</v>
      </c>
      <c r="AS159" s="175">
        <v>2032</v>
      </c>
      <c r="AT159" s="196">
        <f t="shared" si="57"/>
        <v>7216323.731777003</v>
      </c>
      <c r="AU159" s="171">
        <f t="shared" si="58"/>
        <v>0</v>
      </c>
      <c r="AV159" s="171">
        <f t="shared" si="59"/>
        <v>0</v>
      </c>
      <c r="AW159" s="171">
        <f t="shared" si="60"/>
        <v>0</v>
      </c>
      <c r="AX159" s="136">
        <f t="shared" si="61"/>
        <v>0</v>
      </c>
      <c r="AY159" s="171">
        <f t="shared" si="62"/>
        <v>0</v>
      </c>
      <c r="BA159" s="202"/>
      <c r="BB159" s="138"/>
      <c r="BC159" s="138"/>
      <c r="BD159" s="138"/>
      <c r="BE159" s="138"/>
      <c r="BF159" s="138"/>
      <c r="BG159" s="138"/>
      <c r="BI159" s="202"/>
      <c r="BJ159" s="138"/>
      <c r="BK159" s="138"/>
      <c r="BL159" s="138"/>
      <c r="BM159" s="138"/>
      <c r="BN159" s="138"/>
      <c r="BO159" s="138"/>
    </row>
    <row r="160" spans="1:67">
      <c r="A160" s="162"/>
      <c r="B160" s="162"/>
      <c r="C160" s="162"/>
      <c r="D160" s="162"/>
      <c r="E160" s="162"/>
      <c r="F160" s="162"/>
      <c r="G160" s="162"/>
      <c r="H160" s="175">
        <v>2033</v>
      </c>
      <c r="I160" s="171">
        <f t="shared" si="50"/>
        <v>12927028.813509911</v>
      </c>
      <c r="J160" s="171">
        <f t="shared" si="50"/>
        <v>0</v>
      </c>
      <c r="K160" s="171">
        <f t="shared" si="50"/>
        <v>0</v>
      </c>
      <c r="L160" s="171">
        <f t="shared" si="50"/>
        <v>0</v>
      </c>
      <c r="M160" s="171">
        <f t="shared" si="50"/>
        <v>0</v>
      </c>
      <c r="N160" s="171">
        <f t="shared" si="50"/>
        <v>0</v>
      </c>
      <c r="O160" s="162"/>
      <c r="P160" s="162"/>
      <c r="Q160" s="162"/>
      <c r="R160" s="162"/>
      <c r="S160" s="175">
        <v>2033</v>
      </c>
      <c r="T160" s="196">
        <f>HLOOKUP($S160,'Fixed - Other'!$A$61:$AE$64,2,FALSE)</f>
        <v>5566378.6070973678</v>
      </c>
      <c r="U160" s="171">
        <f>IF($K$14="",$T160,IF($K$14&gt;$S160,$T160,VLOOKUP($C6,'Fixed - Other'!$A$69:$C$77,3,FALSE)*$T160))</f>
        <v>5566378.6070973678</v>
      </c>
      <c r="V160" s="171">
        <f>IF($K$15="",$T160,IF($K$15&gt;$S160,$T160,VLOOKUP($C6,'Fixed - Other'!$A$69:$C$77,3,FALSE)*$T160))</f>
        <v>5566378.6070973678</v>
      </c>
      <c r="W160" s="171">
        <f>IF($K$16="",$T160,IF($K$16&gt;$S160,$T160,VLOOKUP($C6,'Fixed - Other'!$A$69:$C$77,3,FALSE)*$T160))</f>
        <v>5566378.6070973678</v>
      </c>
      <c r="X160" s="171">
        <f>IF($K$17="",$T160,IF($K$17&gt;$S160,$T160,VLOOKUP($C6,'Fixed - Other'!$A$69:$C$77,3,FALSE)*$T160))</f>
        <v>5566378.6070973678</v>
      </c>
      <c r="Y160" s="171">
        <f>IF($K$18="",$T160,IF($K$18&gt;$S160,$T160,VLOOKUP($C6,'Fixed - Other'!$A$69:$C$77,3,FALSE)*$T160))</f>
        <v>5566378.6070973678</v>
      </c>
      <c r="Z160" s="171">
        <f>IF($K$19="",$T160,IF($K$19&gt;$S160,$T160,VLOOKUP($C6,'Fixed - Other'!$A$69:$C$77,3,FALSE)*$T160))</f>
        <v>5566378.6070973678</v>
      </c>
      <c r="AB160" s="175">
        <v>2033</v>
      </c>
      <c r="AC160" s="196">
        <f t="shared" si="51"/>
        <v>5566378.6070973678</v>
      </c>
      <c r="AD160" s="171">
        <f t="shared" si="52"/>
        <v>0</v>
      </c>
      <c r="AE160" s="171">
        <f t="shared" si="53"/>
        <v>0</v>
      </c>
      <c r="AF160" s="171">
        <f t="shared" si="54"/>
        <v>0</v>
      </c>
      <c r="AG160" s="136">
        <f t="shared" si="55"/>
        <v>0</v>
      </c>
      <c r="AH160" s="171">
        <f t="shared" si="56"/>
        <v>0</v>
      </c>
      <c r="AJ160" s="175">
        <v>2033</v>
      </c>
      <c r="AK160" s="196">
        <f>HLOOKUP($S160,'Fixed - Other'!$A$61:$AE$64,3,FALSE)</f>
        <v>7360650.2064125435</v>
      </c>
      <c r="AL160" s="171">
        <f>IF($K$14="",$AK160,IF($K$14&gt;$AJ160,$AK160,VLOOKUP($C6,'Fixed - Other'!$A$69:$C$77,3,FALSE)*$AK160))</f>
        <v>7360650.2064125435</v>
      </c>
      <c r="AM160" s="171">
        <f>IF($K$15="",$AK160,IF($K$15&gt;$AJ160,$AK160,VLOOKUP($C6,'Fixed - Other'!$A$69:$C$77,3,FALSE)*$AK160))</f>
        <v>7360650.2064125435</v>
      </c>
      <c r="AN160" s="171">
        <f>IF($K$16="",$AK160,IF($K$16&gt;$AJ160,$AK160,VLOOKUP($C6,'Fixed - Other'!$A$69:$C$77,3,FALSE)*$AK160))</f>
        <v>7360650.2064125435</v>
      </c>
      <c r="AO160" s="171">
        <f>IF($K$17="",$AK160,IF($K$17&gt;$AJ160,$AK160,VLOOKUP($C6,'Fixed - Other'!$A$69:$C$77,3,FALSE)*$AK160))</f>
        <v>7360650.2064125435</v>
      </c>
      <c r="AP160" s="171">
        <f>IF($K$18="",$AK160,IF($K$18&gt;$AJ160,$AK160,VLOOKUP($C6,'Fixed - Other'!$A$69:$C$77,3,FALSE)*$AK160))</f>
        <v>7360650.2064125435</v>
      </c>
      <c r="AQ160" s="171">
        <f>IF($K$19="",$AK160,IF($K$19&gt;$AJ160,$AK160,VLOOKUP($C6,'Fixed - Other'!$A$69:$C$77,3,FALSE)*$AK160))</f>
        <v>7360650.2064125435</v>
      </c>
      <c r="AS160" s="175">
        <v>2033</v>
      </c>
      <c r="AT160" s="196">
        <f t="shared" si="57"/>
        <v>7360650.2064125435</v>
      </c>
      <c r="AU160" s="171">
        <f t="shared" si="58"/>
        <v>0</v>
      </c>
      <c r="AV160" s="171">
        <f t="shared" si="59"/>
        <v>0</v>
      </c>
      <c r="AW160" s="171">
        <f t="shared" si="60"/>
        <v>0</v>
      </c>
      <c r="AX160" s="136">
        <f t="shared" si="61"/>
        <v>0</v>
      </c>
      <c r="AY160" s="171">
        <f t="shared" si="62"/>
        <v>0</v>
      </c>
      <c r="BA160" s="202"/>
      <c r="BB160" s="138"/>
      <c r="BC160" s="138"/>
      <c r="BD160" s="138"/>
      <c r="BE160" s="138"/>
      <c r="BF160" s="138"/>
      <c r="BG160" s="138"/>
      <c r="BI160" s="202"/>
      <c r="BJ160" s="138"/>
      <c r="BK160" s="138"/>
      <c r="BL160" s="138"/>
      <c r="BM160" s="138"/>
      <c r="BN160" s="138"/>
      <c r="BO160" s="138"/>
    </row>
    <row r="161" spans="1:67">
      <c r="A161" s="162"/>
      <c r="B161" s="162"/>
      <c r="C161" s="162"/>
      <c r="D161" s="162"/>
      <c r="E161" s="162"/>
      <c r="F161" s="162"/>
      <c r="G161" s="162"/>
      <c r="H161" s="175">
        <v>2034</v>
      </c>
      <c r="I161" s="171">
        <f t="shared" si="50"/>
        <v>13185569.389780108</v>
      </c>
      <c r="J161" s="171">
        <f t="shared" si="50"/>
        <v>0</v>
      </c>
      <c r="K161" s="171">
        <f t="shared" si="50"/>
        <v>0</v>
      </c>
      <c r="L161" s="171">
        <f t="shared" si="50"/>
        <v>0</v>
      </c>
      <c r="M161" s="171">
        <f t="shared" si="50"/>
        <v>0</v>
      </c>
      <c r="N161" s="171">
        <f t="shared" si="50"/>
        <v>0</v>
      </c>
      <c r="O161" s="162"/>
      <c r="P161" s="162"/>
      <c r="Q161" s="162"/>
      <c r="R161" s="162"/>
      <c r="S161" s="175">
        <v>2034</v>
      </c>
      <c r="T161" s="196">
        <f>HLOOKUP($S161,'Fixed - Other'!$A$61:$AE$64,2,FALSE)</f>
        <v>5677706.179239314</v>
      </c>
      <c r="U161" s="171">
        <f>IF($K$14="",$T161,IF($K$14&gt;$S161,$T161,VLOOKUP($C6,'Fixed - Other'!$A$69:$C$77,3,FALSE)*$T161))</f>
        <v>5677706.179239314</v>
      </c>
      <c r="V161" s="171">
        <f>IF($K$15="",$T161,IF($K$15&gt;$S161,$T161,VLOOKUP($C6,'Fixed - Other'!$A$69:$C$77,3,FALSE)*$T161))</f>
        <v>5677706.179239314</v>
      </c>
      <c r="W161" s="171">
        <f>IF($K$16="",$T161,IF($K$16&gt;$S161,$T161,VLOOKUP($C6,'Fixed - Other'!$A$69:$C$77,3,FALSE)*$T161))</f>
        <v>5677706.179239314</v>
      </c>
      <c r="X161" s="171">
        <f>IF($K$17="",$T161,IF($K$17&gt;$S161,$T161,VLOOKUP($C6,'Fixed - Other'!$A$69:$C$77,3,FALSE)*$T161))</f>
        <v>5677706.179239314</v>
      </c>
      <c r="Y161" s="171">
        <f>IF($K$18="",$T161,IF($K$18&gt;$S161,$T161,VLOOKUP($C6,'Fixed - Other'!$A$69:$C$77,3,FALSE)*$T161))</f>
        <v>5677706.179239314</v>
      </c>
      <c r="Z161" s="171">
        <f>IF($K$19="",$T161,IF($K$19&gt;$S161,$T161,VLOOKUP($C6,'Fixed - Other'!$A$69:$C$77,3,FALSE)*$T161))</f>
        <v>5677706.179239314</v>
      </c>
      <c r="AB161" s="175">
        <v>2034</v>
      </c>
      <c r="AC161" s="196">
        <f t="shared" si="51"/>
        <v>5677706.179239314</v>
      </c>
      <c r="AD161" s="171">
        <f t="shared" si="52"/>
        <v>0</v>
      </c>
      <c r="AE161" s="171">
        <f t="shared" si="53"/>
        <v>0</v>
      </c>
      <c r="AF161" s="171">
        <f t="shared" si="54"/>
        <v>0</v>
      </c>
      <c r="AG161" s="136">
        <f t="shared" si="55"/>
        <v>0</v>
      </c>
      <c r="AH161" s="171">
        <f t="shared" si="56"/>
        <v>0</v>
      </c>
      <c r="AJ161" s="175">
        <v>2034</v>
      </c>
      <c r="AK161" s="196">
        <f>HLOOKUP($S161,'Fixed - Other'!$A$61:$AE$64,3,FALSE)</f>
        <v>7507863.2105407938</v>
      </c>
      <c r="AL161" s="171">
        <f>IF($K$14="",$AK161,IF($K$14&gt;$AJ161,$AK161,VLOOKUP($C6,'Fixed - Other'!$A$69:$C$77,3,FALSE)*$AK161))</f>
        <v>7507863.2105407938</v>
      </c>
      <c r="AM161" s="171">
        <f>IF($K$15="",$AK161,IF($K$15&gt;$AJ161,$AK161,VLOOKUP($C6,'Fixed - Other'!$A$69:$C$77,3,FALSE)*$AK161))</f>
        <v>7507863.2105407938</v>
      </c>
      <c r="AN161" s="171">
        <f>IF($K$16="",$AK161,IF($K$16&gt;$AJ161,$AK161,VLOOKUP($C6,'Fixed - Other'!$A$69:$C$77,3,FALSE)*$AK161))</f>
        <v>7507863.2105407938</v>
      </c>
      <c r="AO161" s="171">
        <f>IF($K$17="",$AK161,IF($K$17&gt;$AJ161,$AK161,VLOOKUP($C6,'Fixed - Other'!$A$69:$C$77,3,FALSE)*$AK161))</f>
        <v>7507863.2105407938</v>
      </c>
      <c r="AP161" s="171">
        <f>IF($K$18="",$AK161,IF($K$18&gt;$AJ161,$AK161,VLOOKUP($C6,'Fixed - Other'!$A$69:$C$77,3,FALSE)*$AK161))</f>
        <v>7507863.2105407938</v>
      </c>
      <c r="AQ161" s="171">
        <f>IF($K$19="",$AK161,IF($K$19&gt;$AJ161,$AK161,VLOOKUP($C6,'Fixed - Other'!$A$69:$C$77,3,FALSE)*$AK161))</f>
        <v>7507863.2105407938</v>
      </c>
      <c r="AS161" s="175">
        <v>2034</v>
      </c>
      <c r="AT161" s="196">
        <f t="shared" si="57"/>
        <v>7507863.2105407938</v>
      </c>
      <c r="AU161" s="171">
        <f t="shared" si="58"/>
        <v>0</v>
      </c>
      <c r="AV161" s="171">
        <f t="shared" si="59"/>
        <v>0</v>
      </c>
      <c r="AW161" s="171">
        <f t="shared" si="60"/>
        <v>0</v>
      </c>
      <c r="AX161" s="136">
        <f t="shared" si="61"/>
        <v>0</v>
      </c>
      <c r="AY161" s="171">
        <f t="shared" si="62"/>
        <v>0</v>
      </c>
      <c r="BA161" s="202"/>
      <c r="BB161" s="138"/>
      <c r="BC161" s="138"/>
      <c r="BD161" s="138"/>
      <c r="BE161" s="138"/>
      <c r="BF161" s="138"/>
      <c r="BG161" s="138"/>
      <c r="BI161" s="202"/>
      <c r="BJ161" s="138"/>
      <c r="BK161" s="138"/>
      <c r="BL161" s="138"/>
      <c r="BM161" s="138"/>
      <c r="BN161" s="138"/>
      <c r="BO161" s="138"/>
    </row>
    <row r="162" spans="1:67">
      <c r="A162" s="162"/>
      <c r="B162" s="162"/>
      <c r="C162" s="162"/>
      <c r="D162" s="162"/>
      <c r="E162" s="162"/>
      <c r="F162" s="162"/>
      <c r="G162" s="162"/>
      <c r="H162" s="175">
        <v>2035</v>
      </c>
      <c r="I162" s="171">
        <f t="shared" si="50"/>
        <v>13449280.777575705</v>
      </c>
      <c r="J162" s="171">
        <f t="shared" si="50"/>
        <v>0</v>
      </c>
      <c r="K162" s="171">
        <f t="shared" si="50"/>
        <v>0</v>
      </c>
      <c r="L162" s="171">
        <f t="shared" si="50"/>
        <v>0</v>
      </c>
      <c r="M162" s="171">
        <f t="shared" si="50"/>
        <v>0</v>
      </c>
      <c r="N162" s="171">
        <f t="shared" si="50"/>
        <v>0</v>
      </c>
      <c r="O162" s="162"/>
      <c r="P162" s="162"/>
      <c r="Q162" s="162"/>
      <c r="R162" s="162"/>
      <c r="S162" s="175">
        <v>2035</v>
      </c>
      <c r="T162" s="196">
        <f>HLOOKUP($S162,'Fixed - Other'!$A$61:$AE$64,2,FALSE)</f>
        <v>5791260.3028240986</v>
      </c>
      <c r="U162" s="171">
        <f>IF($K$14="",$T162,IF($K$14&gt;$S162,$T162,VLOOKUP($C6,'Fixed - Other'!$A$69:$C$77,3,FALSE)*$T162))</f>
        <v>5791260.3028240986</v>
      </c>
      <c r="V162" s="171">
        <f>IF($K$15="",$T162,IF($K$15&gt;$S162,$T162,VLOOKUP($C6,'Fixed - Other'!$A$69:$C$77,3,FALSE)*$T162))</f>
        <v>5791260.3028240986</v>
      </c>
      <c r="W162" s="171">
        <f>IF($K$16="",$T162,IF($K$16&gt;$S162,$T162,VLOOKUP($C6,'Fixed - Other'!$A$69:$C$77,3,FALSE)*$T162))</f>
        <v>5791260.3028240986</v>
      </c>
      <c r="X162" s="171">
        <f>IF($K$17="",$T162,IF($K$17&gt;$S162,$T162,VLOOKUP($C6,'Fixed - Other'!$A$69:$C$77,3,FALSE)*$T162))</f>
        <v>5791260.3028240986</v>
      </c>
      <c r="Y162" s="171">
        <f>IF($K$18="",$T162,IF($K$18&gt;$S162,$T162,VLOOKUP($C6,'Fixed - Other'!$A$69:$C$77,3,FALSE)*$T162))</f>
        <v>5791260.3028240986</v>
      </c>
      <c r="Z162" s="171">
        <f>IF($K$19="",$T162,IF($K$19&gt;$S162,$T162,VLOOKUP($C6,'Fixed - Other'!$A$69:$C$77,3,FALSE)*$T162))</f>
        <v>5791260.3028240986</v>
      </c>
      <c r="AB162" s="175">
        <v>2035</v>
      </c>
      <c r="AC162" s="196">
        <f t="shared" si="51"/>
        <v>5791260.3028240986</v>
      </c>
      <c r="AD162" s="171">
        <f t="shared" si="52"/>
        <v>0</v>
      </c>
      <c r="AE162" s="171">
        <f t="shared" si="53"/>
        <v>0</v>
      </c>
      <c r="AF162" s="171">
        <f t="shared" si="54"/>
        <v>0</v>
      </c>
      <c r="AG162" s="136">
        <f t="shared" si="55"/>
        <v>0</v>
      </c>
      <c r="AH162" s="171">
        <f t="shared" si="56"/>
        <v>0</v>
      </c>
      <c r="AJ162" s="175">
        <v>2035</v>
      </c>
      <c r="AK162" s="196">
        <f>HLOOKUP($S162,'Fixed - Other'!$A$61:$AE$64,3,FALSE)</f>
        <v>7658020.4747516066</v>
      </c>
      <c r="AL162" s="171">
        <f>IF($K$14="",$AK162,IF($K$14&gt;$AJ162,$AK162,VLOOKUP($C6,'Fixed - Other'!$A$69:$C$77,3,FALSE)*$AK162))</f>
        <v>7658020.4747516066</v>
      </c>
      <c r="AM162" s="171">
        <f>IF($K$15="",$AK162,IF($K$15&gt;$AJ162,$AK162,VLOOKUP($C6,'Fixed - Other'!$A$69:$C$77,3,FALSE)*$AK162))</f>
        <v>7658020.4747516066</v>
      </c>
      <c r="AN162" s="171">
        <f>IF($K$16="",$AK162,IF($K$16&gt;$AJ162,$AK162,VLOOKUP($C6,'Fixed - Other'!$A$69:$C$77,3,FALSE)*$AK162))</f>
        <v>7658020.4747516066</v>
      </c>
      <c r="AO162" s="171">
        <f>IF($K$17="",$AK162,IF($K$17&gt;$AJ162,$AK162,VLOOKUP($C6,'Fixed - Other'!$A$69:$C$77,3,FALSE)*$AK162))</f>
        <v>7658020.4747516066</v>
      </c>
      <c r="AP162" s="171">
        <f>IF($K$18="",$AK162,IF($K$18&gt;$AJ162,$AK162,VLOOKUP($C6,'Fixed - Other'!$A$69:$C$77,3,FALSE)*$AK162))</f>
        <v>7658020.4747516066</v>
      </c>
      <c r="AQ162" s="171">
        <f>IF($K$19="",$AK162,IF($K$19&gt;$AJ162,$AK162,VLOOKUP($C6,'Fixed - Other'!$A$69:$C$77,3,FALSE)*$AK162))</f>
        <v>7658020.4747516066</v>
      </c>
      <c r="AS162" s="175">
        <v>2035</v>
      </c>
      <c r="AT162" s="196">
        <f t="shared" si="57"/>
        <v>7658020.4747516066</v>
      </c>
      <c r="AU162" s="171">
        <f t="shared" si="58"/>
        <v>0</v>
      </c>
      <c r="AV162" s="171">
        <f t="shared" si="59"/>
        <v>0</v>
      </c>
      <c r="AW162" s="171">
        <f t="shared" si="60"/>
        <v>0</v>
      </c>
      <c r="AX162" s="136">
        <f t="shared" si="61"/>
        <v>0</v>
      </c>
      <c r="AY162" s="171">
        <f t="shared" si="62"/>
        <v>0</v>
      </c>
      <c r="BA162" s="202"/>
      <c r="BB162" s="138"/>
      <c r="BC162" s="138"/>
      <c r="BD162" s="138"/>
      <c r="BE162" s="138"/>
      <c r="BF162" s="138"/>
      <c r="BG162" s="138"/>
      <c r="BI162" s="202"/>
      <c r="BJ162" s="138"/>
      <c r="BK162" s="138"/>
      <c r="BL162" s="138"/>
      <c r="BM162" s="138"/>
      <c r="BN162" s="138"/>
      <c r="BO162" s="138"/>
    </row>
    <row r="163" spans="1:67">
      <c r="A163" s="162"/>
      <c r="B163" s="162"/>
      <c r="C163" s="162"/>
      <c r="D163" s="162"/>
      <c r="E163" s="162"/>
      <c r="F163" s="162"/>
      <c r="G163" s="162"/>
      <c r="H163" s="175">
        <v>2036</v>
      </c>
      <c r="I163" s="171">
        <f t="shared" si="50"/>
        <v>13718266.393127222</v>
      </c>
      <c r="J163" s="171">
        <f t="shared" si="50"/>
        <v>0</v>
      </c>
      <c r="K163" s="171">
        <f t="shared" si="50"/>
        <v>0</v>
      </c>
      <c r="L163" s="171">
        <f t="shared" si="50"/>
        <v>0</v>
      </c>
      <c r="M163" s="171">
        <f t="shared" si="50"/>
        <v>0</v>
      </c>
      <c r="N163" s="171">
        <f t="shared" si="50"/>
        <v>0</v>
      </c>
      <c r="O163" s="162"/>
      <c r="P163" s="162"/>
      <c r="Q163" s="162"/>
      <c r="R163" s="162"/>
      <c r="S163" s="175">
        <v>2036</v>
      </c>
      <c r="T163" s="196">
        <f>HLOOKUP($S163,'Fixed - Other'!$A$61:$AE$64,2,FALSE)</f>
        <v>5907085.5088805817</v>
      </c>
      <c r="U163" s="171">
        <f>IF($K$14="",$T163,IF($K$14&gt;$S163,$T163,VLOOKUP($C6,'Fixed - Other'!$A$69:$C$77,3,FALSE)*$T163))</f>
        <v>5907085.5088805817</v>
      </c>
      <c r="V163" s="171">
        <f>IF($K$15="",$T163,IF($K$15&gt;$S163,$T163,VLOOKUP($C6,'Fixed - Other'!$A$69:$C$77,3,FALSE)*$T163))</f>
        <v>5907085.5088805817</v>
      </c>
      <c r="W163" s="171">
        <f>IF($K$16="",$T163,IF($K$16&gt;$S163,$T163,VLOOKUP($C6,'Fixed - Other'!$A$69:$C$77,3,FALSE)*$T163))</f>
        <v>5907085.5088805817</v>
      </c>
      <c r="X163" s="171">
        <f>IF($K$17="",$T163,IF($K$17&gt;$S163,$T163,VLOOKUP($C6,'Fixed - Other'!$A$69:$C$77,3,FALSE)*$T163))</f>
        <v>5907085.5088805817</v>
      </c>
      <c r="Y163" s="171">
        <f>IF($K$18="",$T163,IF($K$18&gt;$S163,$T163,VLOOKUP($C6,'Fixed - Other'!$A$69:$C$77,3,FALSE)*$T163))</f>
        <v>5907085.5088805817</v>
      </c>
      <c r="Z163" s="171">
        <f>IF($K$19="",$T163,IF($K$19&gt;$S163,$T163,VLOOKUP($C6,'Fixed - Other'!$A$69:$C$77,3,FALSE)*$T163))</f>
        <v>5907085.5088805817</v>
      </c>
      <c r="AB163" s="175">
        <v>2036</v>
      </c>
      <c r="AC163" s="196">
        <f t="shared" si="51"/>
        <v>5907085.5088805817</v>
      </c>
      <c r="AD163" s="171">
        <f t="shared" si="52"/>
        <v>0</v>
      </c>
      <c r="AE163" s="171">
        <f t="shared" si="53"/>
        <v>0</v>
      </c>
      <c r="AF163" s="171">
        <f t="shared" si="54"/>
        <v>0</v>
      </c>
      <c r="AG163" s="136">
        <f t="shared" si="55"/>
        <v>0</v>
      </c>
      <c r="AH163" s="171">
        <f t="shared" si="56"/>
        <v>0</v>
      </c>
      <c r="AJ163" s="175">
        <v>2036</v>
      </c>
      <c r="AK163" s="196">
        <f>HLOOKUP($S163,'Fixed - Other'!$A$61:$AE$64,3,FALSE)</f>
        <v>7811180.8842466399</v>
      </c>
      <c r="AL163" s="171">
        <f>IF($K$14="",$AK163,IF($K$14&gt;$AJ163,$AK163,VLOOKUP($C6,'Fixed - Other'!$A$69:$C$77,3,FALSE)*$AK163))</f>
        <v>7811180.8842466399</v>
      </c>
      <c r="AM163" s="171">
        <f>IF($K$15="",$AK163,IF($K$15&gt;$AJ163,$AK163,VLOOKUP($C6,'Fixed - Other'!$A$69:$C$77,3,FALSE)*$AK163))</f>
        <v>7811180.8842466399</v>
      </c>
      <c r="AN163" s="171">
        <f>IF($K$16="",$AK163,IF($K$16&gt;$AJ163,$AK163,VLOOKUP($C6,'Fixed - Other'!$A$69:$C$77,3,FALSE)*$AK163))</f>
        <v>7811180.8842466399</v>
      </c>
      <c r="AO163" s="171">
        <f>IF($K$17="",$AK163,IF($K$17&gt;$AJ163,$AK163,VLOOKUP($C6,'Fixed - Other'!$A$69:$C$77,3,FALSE)*$AK163))</f>
        <v>7811180.8842466399</v>
      </c>
      <c r="AP163" s="171">
        <f>IF($K$18="",$AK163,IF($K$18&gt;$AJ163,$AK163,VLOOKUP($C6,'Fixed - Other'!$A$69:$C$77,3,FALSE)*$AK163))</f>
        <v>7811180.8842466399</v>
      </c>
      <c r="AQ163" s="171">
        <f>IF($K$19="",$AK163,IF($K$19&gt;$AJ163,$AK163,VLOOKUP($C6,'Fixed - Other'!$A$69:$C$77,3,FALSE)*$AK163))</f>
        <v>7811180.8842466399</v>
      </c>
      <c r="AS163" s="175">
        <v>2036</v>
      </c>
      <c r="AT163" s="196">
        <f t="shared" si="57"/>
        <v>7811180.8842466399</v>
      </c>
      <c r="AU163" s="171">
        <f t="shared" si="58"/>
        <v>0</v>
      </c>
      <c r="AV163" s="171">
        <f t="shared" si="59"/>
        <v>0</v>
      </c>
      <c r="AW163" s="171">
        <f t="shared" si="60"/>
        <v>0</v>
      </c>
      <c r="AX163" s="136">
        <f t="shared" si="61"/>
        <v>0</v>
      </c>
      <c r="AY163" s="171">
        <f t="shared" si="62"/>
        <v>0</v>
      </c>
      <c r="BA163" s="202"/>
      <c r="BB163" s="138"/>
      <c r="BC163" s="138"/>
      <c r="BD163" s="138"/>
      <c r="BE163" s="138"/>
      <c r="BF163" s="138"/>
      <c r="BG163" s="138"/>
      <c r="BI163" s="202"/>
      <c r="BJ163" s="138"/>
      <c r="BK163" s="138"/>
      <c r="BL163" s="138"/>
      <c r="BM163" s="138"/>
      <c r="BN163" s="138"/>
      <c r="BO163" s="138"/>
    </row>
    <row r="164" spans="1:67">
      <c r="A164" s="162"/>
      <c r="B164" s="162"/>
      <c r="C164" s="162"/>
      <c r="D164" s="162"/>
      <c r="E164" s="162"/>
      <c r="F164" s="162"/>
      <c r="G164" s="162"/>
      <c r="H164" s="175">
        <v>2037</v>
      </c>
      <c r="I164" s="171">
        <f t="shared" si="50"/>
        <v>13992631.720989767</v>
      </c>
      <c r="J164" s="171">
        <f t="shared" si="50"/>
        <v>0</v>
      </c>
      <c r="K164" s="171">
        <f t="shared" si="50"/>
        <v>0</v>
      </c>
      <c r="L164" s="171">
        <f t="shared" si="50"/>
        <v>0</v>
      </c>
      <c r="M164" s="171">
        <f t="shared" si="50"/>
        <v>0</v>
      </c>
      <c r="N164" s="171">
        <f t="shared" si="50"/>
        <v>0</v>
      </c>
      <c r="O164" s="162"/>
      <c r="P164" s="162"/>
      <c r="Q164" s="162"/>
      <c r="R164" s="162"/>
      <c r="S164" s="175">
        <v>2037</v>
      </c>
      <c r="T164" s="196">
        <f>HLOOKUP($S164,'Fixed - Other'!$A$61:$AE$64,2,FALSE)</f>
        <v>6025227.2190581933</v>
      </c>
      <c r="U164" s="171">
        <f>IF($K$14="",$T164,IF($K$14&gt;$S164,$T164,VLOOKUP($C6,'Fixed - Other'!$A$69:$C$77,3,FALSE)*$T164))</f>
        <v>6025227.2190581933</v>
      </c>
      <c r="V164" s="171">
        <f>IF($K$15="",$T164,IF($K$15&gt;$S164,$T164,VLOOKUP($C6,'Fixed - Other'!$A$69:$C$77,3,FALSE)*$T164))</f>
        <v>6025227.2190581933</v>
      </c>
      <c r="W164" s="171">
        <f>IF($K$16="",$T164,IF($K$16&gt;$S164,$T164,VLOOKUP($C6,'Fixed - Other'!$A$69:$C$77,3,FALSE)*$T164))</f>
        <v>6025227.2190581933</v>
      </c>
      <c r="X164" s="171">
        <f>IF($K$17="",$T164,IF($K$17&gt;$S164,$T164,VLOOKUP($C6,'Fixed - Other'!$A$69:$C$77,3,FALSE)*$T164))</f>
        <v>6025227.2190581933</v>
      </c>
      <c r="Y164" s="171">
        <f>IF($K$18="",$T164,IF($K$18&gt;$S164,$T164,VLOOKUP($C6,'Fixed - Other'!$A$69:$C$77,3,FALSE)*$T164))</f>
        <v>6025227.2190581933</v>
      </c>
      <c r="Z164" s="171">
        <f>IF($K$19="",$T164,IF($K$19&gt;$S164,$T164,VLOOKUP($C6,'Fixed - Other'!$A$69:$C$77,3,FALSE)*$T164))</f>
        <v>6025227.2190581933</v>
      </c>
      <c r="AB164" s="175">
        <v>2037</v>
      </c>
      <c r="AC164" s="196">
        <f t="shared" si="51"/>
        <v>6025227.2190581933</v>
      </c>
      <c r="AD164" s="171">
        <f t="shared" si="52"/>
        <v>0</v>
      </c>
      <c r="AE164" s="171">
        <f t="shared" si="53"/>
        <v>0</v>
      </c>
      <c r="AF164" s="171">
        <f t="shared" si="54"/>
        <v>0</v>
      </c>
      <c r="AG164" s="136">
        <f t="shared" si="55"/>
        <v>0</v>
      </c>
      <c r="AH164" s="171">
        <f t="shared" si="56"/>
        <v>0</v>
      </c>
      <c r="AJ164" s="175">
        <v>2037</v>
      </c>
      <c r="AK164" s="196">
        <f>HLOOKUP($S164,'Fixed - Other'!$A$61:$AE$64,3,FALSE)</f>
        <v>7967404.5019315742</v>
      </c>
      <c r="AL164" s="171">
        <f>IF($K$14="",$AK164,IF($K$14&gt;$AJ164,$AK164,VLOOKUP($C6,'Fixed - Other'!$A$69:$C$77,3,FALSE)*$AK164))</f>
        <v>7967404.5019315742</v>
      </c>
      <c r="AM164" s="171">
        <f>IF($K$15="",$AK164,IF($K$15&gt;$AJ164,$AK164,VLOOKUP($C6,'Fixed - Other'!$A$69:$C$77,3,FALSE)*$AK164))</f>
        <v>7967404.5019315742</v>
      </c>
      <c r="AN164" s="171">
        <f>IF($K$16="",$AK164,IF($K$16&gt;$AJ164,$AK164,VLOOKUP($C6,'Fixed - Other'!$A$69:$C$77,3,FALSE)*$AK164))</f>
        <v>7967404.5019315742</v>
      </c>
      <c r="AO164" s="171">
        <f>IF($K$17="",$AK164,IF($K$17&gt;$AJ164,$AK164,VLOOKUP($C6,'Fixed - Other'!$A$69:$C$77,3,FALSE)*$AK164))</f>
        <v>7967404.5019315742</v>
      </c>
      <c r="AP164" s="171">
        <f>IF($K$18="",$AK164,IF($K$18&gt;$AJ164,$AK164,VLOOKUP($C6,'Fixed - Other'!$A$69:$C$77,3,FALSE)*$AK164))</f>
        <v>7967404.5019315742</v>
      </c>
      <c r="AQ164" s="171">
        <f>IF($K$19="",$AK164,IF($K$19&gt;$AJ164,$AK164,VLOOKUP($C6,'Fixed - Other'!$A$69:$C$77,3,FALSE)*$AK164))</f>
        <v>7967404.5019315742</v>
      </c>
      <c r="AS164" s="175">
        <v>2037</v>
      </c>
      <c r="AT164" s="196">
        <f t="shared" si="57"/>
        <v>7967404.5019315742</v>
      </c>
      <c r="AU164" s="171">
        <f t="shared" si="58"/>
        <v>0</v>
      </c>
      <c r="AV164" s="171">
        <f t="shared" si="59"/>
        <v>0</v>
      </c>
      <c r="AW164" s="171">
        <f t="shared" si="60"/>
        <v>0</v>
      </c>
      <c r="AX164" s="136">
        <f t="shared" si="61"/>
        <v>0</v>
      </c>
      <c r="AY164" s="171">
        <f t="shared" si="62"/>
        <v>0</v>
      </c>
      <c r="BA164" s="202"/>
      <c r="BB164" s="138"/>
      <c r="BC164" s="138"/>
      <c r="BD164" s="138"/>
      <c r="BE164" s="138"/>
      <c r="BF164" s="138"/>
      <c r="BG164" s="138"/>
      <c r="BI164" s="202"/>
      <c r="BJ164" s="138"/>
      <c r="BK164" s="138"/>
      <c r="BL164" s="138"/>
      <c r="BM164" s="138"/>
      <c r="BN164" s="138"/>
      <c r="BO164" s="138"/>
    </row>
    <row r="165" spans="1:67">
      <c r="A165" s="162"/>
      <c r="B165" s="162"/>
      <c r="C165" s="162"/>
      <c r="D165" s="162"/>
      <c r="E165" s="162"/>
      <c r="F165" s="162"/>
      <c r="G165" s="162"/>
      <c r="H165" s="175">
        <v>2038</v>
      </c>
      <c r="I165" s="171">
        <f t="shared" si="50"/>
        <v>14272484.355409559</v>
      </c>
      <c r="J165" s="171">
        <f t="shared" si="50"/>
        <v>0</v>
      </c>
      <c r="K165" s="171">
        <f t="shared" si="50"/>
        <v>0</v>
      </c>
      <c r="L165" s="171">
        <f t="shared" si="50"/>
        <v>0</v>
      </c>
      <c r="M165" s="171">
        <f t="shared" si="50"/>
        <v>0</v>
      </c>
      <c r="N165" s="171">
        <f t="shared" si="50"/>
        <v>0</v>
      </c>
      <c r="O165" s="162"/>
      <c r="P165" s="162"/>
      <c r="Q165" s="162"/>
      <c r="R165" s="162"/>
      <c r="S165" s="175">
        <v>2038</v>
      </c>
      <c r="T165" s="196">
        <f>HLOOKUP($S165,'Fixed - Other'!$A$61:$AE$64,2,FALSE)</f>
        <v>6145731.7634393554</v>
      </c>
      <c r="U165" s="171">
        <f>IF($K$14="",$T165,IF($K$14&gt;$S165,$T165,VLOOKUP($C6,'Fixed - Other'!$A$69:$C$77,3,FALSE)*$T165))</f>
        <v>6145731.7634393554</v>
      </c>
      <c r="V165" s="171">
        <f>IF($K$15="",$T165,IF($K$15&gt;$S165,$T165,VLOOKUP($C6,'Fixed - Other'!$A$69:$C$77,3,FALSE)*$T165))</f>
        <v>6145731.7634393554</v>
      </c>
      <c r="W165" s="171">
        <f>IF($K$16="",$T165,IF($K$16&gt;$S165,$T165,VLOOKUP($C6,'Fixed - Other'!$A$69:$C$77,3,FALSE)*$T165))</f>
        <v>6145731.7634393554</v>
      </c>
      <c r="X165" s="171">
        <f>IF($K$17="",$T165,IF($K$17&gt;$S165,$T165,VLOOKUP($C6,'Fixed - Other'!$A$69:$C$77,3,FALSE)*$T165))</f>
        <v>6145731.7634393554</v>
      </c>
      <c r="Y165" s="171">
        <f>IF($K$18="",$T165,IF($K$18&gt;$S165,$T165,VLOOKUP($C6,'Fixed - Other'!$A$69:$C$77,3,FALSE)*$T165))</f>
        <v>6145731.7634393554</v>
      </c>
      <c r="Z165" s="171">
        <f>IF($K$19="",$T165,IF($K$19&gt;$S165,$T165,VLOOKUP($C6,'Fixed - Other'!$A$69:$C$77,3,FALSE)*$T165))</f>
        <v>6145731.7634393554</v>
      </c>
      <c r="AB165" s="175">
        <v>2038</v>
      </c>
      <c r="AC165" s="196">
        <f t="shared" si="51"/>
        <v>6145731.7634393554</v>
      </c>
      <c r="AD165" s="171">
        <f t="shared" si="52"/>
        <v>0</v>
      </c>
      <c r="AE165" s="171">
        <f t="shared" si="53"/>
        <v>0</v>
      </c>
      <c r="AF165" s="171">
        <f t="shared" si="54"/>
        <v>0</v>
      </c>
      <c r="AG165" s="136">
        <f t="shared" si="55"/>
        <v>0</v>
      </c>
      <c r="AH165" s="171">
        <f t="shared" si="56"/>
        <v>0</v>
      </c>
      <c r="AJ165" s="175">
        <v>2038</v>
      </c>
      <c r="AK165" s="196">
        <f>HLOOKUP($S165,'Fixed - Other'!$A$61:$AE$64,3,FALSE)</f>
        <v>8126752.5919702034</v>
      </c>
      <c r="AL165" s="171">
        <f>IF($K$14="",$AK165,IF($K$14&gt;$AJ165,$AK165,VLOOKUP($C6,'Fixed - Other'!$A$69:$C$77,3,FALSE)*$AK165))</f>
        <v>8126752.5919702034</v>
      </c>
      <c r="AM165" s="171">
        <f>IF($K$15="",$AK165,IF($K$15&gt;$AJ165,$AK165,VLOOKUP($C6,'Fixed - Other'!$A$69:$C$77,3,FALSE)*$AK165))</f>
        <v>8126752.5919702034</v>
      </c>
      <c r="AN165" s="171">
        <f>IF($K$16="",$AK165,IF($K$16&gt;$AJ165,$AK165,VLOOKUP($C6,'Fixed - Other'!$A$69:$C$77,3,FALSE)*$AK165))</f>
        <v>8126752.5919702034</v>
      </c>
      <c r="AO165" s="171">
        <f>IF($K$17="",$AK165,IF($K$17&gt;$AJ165,$AK165,VLOOKUP($C6,'Fixed - Other'!$A$69:$C$77,3,FALSE)*$AK165))</f>
        <v>8126752.5919702034</v>
      </c>
      <c r="AP165" s="171">
        <f>IF($K$18="",$AK165,IF($K$18&gt;$AJ165,$AK165,VLOOKUP($C6,'Fixed - Other'!$A$69:$C$77,3,FALSE)*$AK165))</f>
        <v>8126752.5919702034</v>
      </c>
      <c r="AQ165" s="171">
        <f>IF($K$19="",$AK165,IF($K$19&gt;$AJ165,$AK165,VLOOKUP($C6,'Fixed - Other'!$A$69:$C$77,3,FALSE)*$AK165))</f>
        <v>8126752.5919702034</v>
      </c>
      <c r="AS165" s="175">
        <v>2038</v>
      </c>
      <c r="AT165" s="196">
        <f t="shared" si="57"/>
        <v>8126752.5919702034</v>
      </c>
      <c r="AU165" s="171">
        <f t="shared" si="58"/>
        <v>0</v>
      </c>
      <c r="AV165" s="171">
        <f t="shared" si="59"/>
        <v>0</v>
      </c>
      <c r="AW165" s="171">
        <f t="shared" si="60"/>
        <v>0</v>
      </c>
      <c r="AX165" s="136">
        <f t="shared" si="61"/>
        <v>0</v>
      </c>
      <c r="AY165" s="171">
        <f t="shared" si="62"/>
        <v>0</v>
      </c>
      <c r="BA165" s="202"/>
      <c r="BB165" s="138"/>
      <c r="BC165" s="138"/>
      <c r="BD165" s="138"/>
      <c r="BE165" s="138"/>
      <c r="BF165" s="138"/>
      <c r="BG165" s="138"/>
      <c r="BI165" s="202"/>
      <c r="BJ165" s="138"/>
      <c r="BK165" s="138"/>
      <c r="BL165" s="138"/>
      <c r="BM165" s="138"/>
      <c r="BN165" s="138"/>
      <c r="BO165" s="138"/>
    </row>
    <row r="166" spans="1:67">
      <c r="A166" s="162"/>
      <c r="B166" s="162"/>
      <c r="C166" s="162"/>
      <c r="D166" s="162"/>
      <c r="E166" s="162"/>
      <c r="F166" s="162"/>
      <c r="G166" s="162"/>
      <c r="H166" s="175">
        <v>2039</v>
      </c>
      <c r="I166" s="171">
        <f t="shared" si="50"/>
        <v>14557934.042517753</v>
      </c>
      <c r="J166" s="171">
        <f t="shared" si="50"/>
        <v>0</v>
      </c>
      <c r="K166" s="171">
        <f t="shared" si="50"/>
        <v>0</v>
      </c>
      <c r="L166" s="171">
        <f t="shared" si="50"/>
        <v>0</v>
      </c>
      <c r="M166" s="171">
        <f t="shared" si="50"/>
        <v>0</v>
      </c>
      <c r="N166" s="171">
        <f t="shared" si="50"/>
        <v>0</v>
      </c>
      <c r="O166" s="162"/>
      <c r="P166" s="162"/>
      <c r="Q166" s="162"/>
      <c r="R166" s="162"/>
      <c r="S166" s="175">
        <v>2039</v>
      </c>
      <c r="T166" s="196">
        <f>HLOOKUP($S166,'Fixed - Other'!$A$61:$AE$64,2,FALSE)</f>
        <v>6268646.3987081442</v>
      </c>
      <c r="U166" s="171">
        <f>IF($K$14="",$T166,IF($K$14&gt;$S166,$T166,VLOOKUP($C6,'Fixed - Other'!$A$69:$C$77,3,FALSE)*$T166))</f>
        <v>6268646.3987081442</v>
      </c>
      <c r="V166" s="171">
        <f>IF($K$15="",$T166,IF($K$15&gt;$S166,$T166,VLOOKUP($C6,'Fixed - Other'!$A$69:$C$77,3,FALSE)*$T166))</f>
        <v>6268646.3987081442</v>
      </c>
      <c r="W166" s="171">
        <f>IF($K$16="",$T166,IF($K$16&gt;$S166,$T166,VLOOKUP($C6,'Fixed - Other'!$A$69:$C$77,3,FALSE)*$T166))</f>
        <v>6268646.3987081442</v>
      </c>
      <c r="X166" s="171">
        <f>IF($K$17="",$T166,IF($K$17&gt;$S166,$T166,VLOOKUP($C6,'Fixed - Other'!$A$69:$C$77,3,FALSE)*$T166))</f>
        <v>6268646.3987081442</v>
      </c>
      <c r="Y166" s="171">
        <f>IF($K$18="",$T166,IF($K$18&gt;$S166,$T166,VLOOKUP($C6,'Fixed - Other'!$A$69:$C$77,3,FALSE)*$T166))</f>
        <v>6268646.3987081442</v>
      </c>
      <c r="Z166" s="171">
        <f>IF($K$19="",$T166,IF($K$19&gt;$S166,$T166,VLOOKUP($C6,'Fixed - Other'!$A$69:$C$77,3,FALSE)*$T166))</f>
        <v>6268646.3987081442</v>
      </c>
      <c r="AB166" s="175">
        <v>2039</v>
      </c>
      <c r="AC166" s="196">
        <f t="shared" si="51"/>
        <v>6268646.3987081442</v>
      </c>
      <c r="AD166" s="171">
        <f t="shared" si="52"/>
        <v>0</v>
      </c>
      <c r="AE166" s="171">
        <f t="shared" si="53"/>
        <v>0</v>
      </c>
      <c r="AF166" s="171">
        <f t="shared" si="54"/>
        <v>0</v>
      </c>
      <c r="AG166" s="136">
        <f t="shared" si="55"/>
        <v>0</v>
      </c>
      <c r="AH166" s="171">
        <f t="shared" si="56"/>
        <v>0</v>
      </c>
      <c r="AJ166" s="175">
        <v>2039</v>
      </c>
      <c r="AK166" s="196">
        <f>HLOOKUP($S166,'Fixed - Other'!$A$61:$AE$64,3,FALSE)</f>
        <v>8289287.6438096091</v>
      </c>
      <c r="AL166" s="171">
        <f>IF($K$14="",$AK166,IF($K$14&gt;$AJ166,$AK166,VLOOKUP($C6,'Fixed - Other'!$A$69:$C$77,3,FALSE)*$AK166))</f>
        <v>8289287.6438096091</v>
      </c>
      <c r="AM166" s="171">
        <f>IF($K$15="",$AK166,IF($K$15&gt;$AJ166,$AK166,VLOOKUP($C6,'Fixed - Other'!$A$69:$C$77,3,FALSE)*$AK166))</f>
        <v>8289287.6438096091</v>
      </c>
      <c r="AN166" s="171">
        <f>IF($K$16="",$AK166,IF($K$16&gt;$AJ166,$AK166,VLOOKUP($C6,'Fixed - Other'!$A$69:$C$77,3,FALSE)*$AK166))</f>
        <v>8289287.6438096091</v>
      </c>
      <c r="AO166" s="171">
        <f>IF($K$17="",$AK166,IF($K$17&gt;$AJ166,$AK166,VLOOKUP($C6,'Fixed - Other'!$A$69:$C$77,3,FALSE)*$AK166))</f>
        <v>8289287.6438096091</v>
      </c>
      <c r="AP166" s="171">
        <f>IF($K$18="",$AK166,IF($K$18&gt;$AJ166,$AK166,VLOOKUP($C6,'Fixed - Other'!$A$69:$C$77,3,FALSE)*$AK166))</f>
        <v>8289287.6438096091</v>
      </c>
      <c r="AQ166" s="171">
        <f>IF($K$19="",$AK166,IF($K$19&gt;$AJ166,$AK166,VLOOKUP($C6,'Fixed - Other'!$A$69:$C$77,3,FALSE)*$AK166))</f>
        <v>8289287.6438096091</v>
      </c>
      <c r="AS166" s="175">
        <v>2039</v>
      </c>
      <c r="AT166" s="196">
        <f t="shared" si="57"/>
        <v>8289287.6438096091</v>
      </c>
      <c r="AU166" s="171">
        <f t="shared" si="58"/>
        <v>0</v>
      </c>
      <c r="AV166" s="171">
        <f t="shared" si="59"/>
        <v>0</v>
      </c>
      <c r="AW166" s="171">
        <f t="shared" si="60"/>
        <v>0</v>
      </c>
      <c r="AX166" s="136">
        <f t="shared" si="61"/>
        <v>0</v>
      </c>
      <c r="AY166" s="171">
        <f t="shared" si="62"/>
        <v>0</v>
      </c>
      <c r="BA166" s="202"/>
      <c r="BB166" s="138"/>
      <c r="BC166" s="138"/>
      <c r="BD166" s="138"/>
      <c r="BE166" s="138"/>
      <c r="BF166" s="138"/>
      <c r="BG166" s="138"/>
      <c r="BI166" s="202"/>
      <c r="BJ166" s="138"/>
      <c r="BK166" s="138"/>
      <c r="BL166" s="138"/>
      <c r="BM166" s="138"/>
      <c r="BN166" s="138"/>
      <c r="BO166" s="138"/>
    </row>
    <row r="167" spans="1:67">
      <c r="A167" s="162"/>
      <c r="B167" s="162"/>
      <c r="C167" s="162"/>
      <c r="D167" s="162"/>
      <c r="E167" s="162"/>
      <c r="F167" s="162"/>
      <c r="G167" s="162"/>
      <c r="H167" s="175">
        <v>2040</v>
      </c>
      <c r="I167" s="171">
        <f t="shared" si="50"/>
        <v>14849092.723368108</v>
      </c>
      <c r="J167" s="171">
        <f t="shared" si="50"/>
        <v>0</v>
      </c>
      <c r="K167" s="171">
        <f t="shared" si="50"/>
        <v>0</v>
      </c>
      <c r="L167" s="171">
        <f t="shared" si="50"/>
        <v>0</v>
      </c>
      <c r="M167" s="171">
        <f t="shared" si="50"/>
        <v>0</v>
      </c>
      <c r="N167" s="171">
        <f t="shared" si="50"/>
        <v>0</v>
      </c>
      <c r="O167" s="162"/>
      <c r="P167" s="162"/>
      <c r="Q167" s="162"/>
      <c r="R167" s="162"/>
      <c r="S167" s="175">
        <v>2040</v>
      </c>
      <c r="T167" s="196">
        <f>HLOOKUP($S167,'Fixed - Other'!$A$61:$AE$64,2,FALSE)</f>
        <v>6394019.3266823068</v>
      </c>
      <c r="U167" s="171">
        <f>IF($K$14="",$T167,IF($K$14&gt;$S167,$T167,VLOOKUP($C6,'Fixed - Other'!$A$69:$C$77,3,FALSE)*$T167))</f>
        <v>6394019.3266823068</v>
      </c>
      <c r="V167" s="171">
        <f>IF($K$15="",$T167,IF($K$15&gt;$S167,$T167,VLOOKUP($C6,'Fixed - Other'!$A$69:$C$77,3,FALSE)*$T167))</f>
        <v>6394019.3266823068</v>
      </c>
      <c r="W167" s="171">
        <f>IF($K$16="",$T167,IF($K$16&gt;$S167,$T167,VLOOKUP($C6,'Fixed - Other'!$A$69:$C$77,3,FALSE)*$T167))</f>
        <v>6394019.3266823068</v>
      </c>
      <c r="X167" s="171">
        <f>IF($K$17="",$T167,IF($K$17&gt;$S167,$T167,VLOOKUP($C6,'Fixed - Other'!$A$69:$C$77,3,FALSE)*$T167))</f>
        <v>6394019.3266823068</v>
      </c>
      <c r="Y167" s="171">
        <f>IF($K$18="",$T167,IF($K$18&gt;$S167,$T167,VLOOKUP($C6,'Fixed - Other'!$A$69:$C$77,3,FALSE)*$T167))</f>
        <v>6394019.3266823068</v>
      </c>
      <c r="Z167" s="171">
        <f>IF($K$19="",$T167,IF($K$19&gt;$S167,$T167,VLOOKUP($C6,'Fixed - Other'!$A$69:$C$77,3,FALSE)*$T167))</f>
        <v>6394019.3266823068</v>
      </c>
      <c r="AB167" s="175">
        <v>2040</v>
      </c>
      <c r="AC167" s="196">
        <f t="shared" si="51"/>
        <v>6394019.3266823068</v>
      </c>
      <c r="AD167" s="171">
        <f t="shared" si="52"/>
        <v>0</v>
      </c>
      <c r="AE167" s="171">
        <f t="shared" si="53"/>
        <v>0</v>
      </c>
      <c r="AF167" s="171">
        <f t="shared" si="54"/>
        <v>0</v>
      </c>
      <c r="AG167" s="136">
        <f t="shared" si="55"/>
        <v>0</v>
      </c>
      <c r="AH167" s="171">
        <f t="shared" si="56"/>
        <v>0</v>
      </c>
      <c r="AJ167" s="175">
        <v>2040</v>
      </c>
      <c r="AK167" s="196">
        <f>HLOOKUP($S167,'Fixed - Other'!$A$61:$AE$64,3,FALSE)</f>
        <v>8455073.3966858014</v>
      </c>
      <c r="AL167" s="171">
        <f>IF($K$14="",$AK167,IF($K$14&gt;$AJ167,$AK167,VLOOKUP($C6,'Fixed - Other'!$A$69:$C$77,3,FALSE)*$AK167))</f>
        <v>8455073.3966858014</v>
      </c>
      <c r="AM167" s="171">
        <f>IF($K$15="",$AK167,IF($K$15&gt;$AJ167,$AK167,VLOOKUP($C6,'Fixed - Other'!$A$69:$C$77,3,FALSE)*$AK167))</f>
        <v>8455073.3966858014</v>
      </c>
      <c r="AN167" s="171">
        <f>IF($K$16="",$AK167,IF($K$16&gt;$AJ167,$AK167,VLOOKUP($C6,'Fixed - Other'!$A$69:$C$77,3,FALSE)*$AK167))</f>
        <v>8455073.3966858014</v>
      </c>
      <c r="AO167" s="171">
        <f>IF($K$17="",$AK167,IF($K$17&gt;$AJ167,$AK167,VLOOKUP($C6,'Fixed - Other'!$A$69:$C$77,3,FALSE)*$AK167))</f>
        <v>8455073.3966858014</v>
      </c>
      <c r="AP167" s="171">
        <f>IF($K$18="",$AK167,IF($K$18&gt;$AJ167,$AK167,VLOOKUP($C6,'Fixed - Other'!$A$69:$C$77,3,FALSE)*$AK167))</f>
        <v>8455073.3966858014</v>
      </c>
      <c r="AQ167" s="171">
        <f>IF($K$19="",$AK167,IF($K$19&gt;$AJ167,$AK167,VLOOKUP($C6,'Fixed - Other'!$A$69:$C$77,3,FALSE)*$AK167))</f>
        <v>8455073.3966858014</v>
      </c>
      <c r="AS167" s="175">
        <v>2040</v>
      </c>
      <c r="AT167" s="196">
        <f t="shared" si="57"/>
        <v>8455073.3966858014</v>
      </c>
      <c r="AU167" s="171">
        <f t="shared" si="58"/>
        <v>0</v>
      </c>
      <c r="AV167" s="171">
        <f t="shared" si="59"/>
        <v>0</v>
      </c>
      <c r="AW167" s="171">
        <f t="shared" si="60"/>
        <v>0</v>
      </c>
      <c r="AX167" s="136">
        <f t="shared" si="61"/>
        <v>0</v>
      </c>
      <c r="AY167" s="171">
        <f t="shared" si="62"/>
        <v>0</v>
      </c>
      <c r="BA167" s="202"/>
      <c r="BB167" s="138"/>
      <c r="BC167" s="138"/>
      <c r="BD167" s="138"/>
      <c r="BE167" s="138"/>
      <c r="BF167" s="138"/>
      <c r="BG167" s="138"/>
      <c r="BI167" s="202"/>
      <c r="BJ167" s="138"/>
      <c r="BK167" s="138"/>
      <c r="BL167" s="138"/>
      <c r="BM167" s="138"/>
      <c r="BN167" s="138"/>
      <c r="BO167" s="138"/>
    </row>
    <row r="168" spans="1:67">
      <c r="A168" s="162"/>
      <c r="B168" s="162"/>
      <c r="C168" s="162"/>
      <c r="D168" s="162"/>
      <c r="E168" s="162"/>
      <c r="F168" s="162"/>
      <c r="G168" s="162"/>
      <c r="H168" s="175">
        <v>2041</v>
      </c>
      <c r="I168" s="171">
        <f t="shared" si="50"/>
        <v>15146074.577835469</v>
      </c>
      <c r="J168" s="171">
        <f t="shared" si="50"/>
        <v>0</v>
      </c>
      <c r="K168" s="171">
        <f t="shared" si="50"/>
        <v>0</v>
      </c>
      <c r="L168" s="171">
        <f t="shared" si="50"/>
        <v>0</v>
      </c>
      <c r="M168" s="171">
        <f t="shared" si="50"/>
        <v>0</v>
      </c>
      <c r="N168" s="171">
        <f t="shared" si="50"/>
        <v>0</v>
      </c>
      <c r="O168" s="162"/>
      <c r="P168" s="162"/>
      <c r="Q168" s="162"/>
      <c r="R168" s="162"/>
      <c r="S168" s="175">
        <v>2041</v>
      </c>
      <c r="T168" s="196">
        <f>HLOOKUP($S168,'Fixed - Other'!$A$61:$AE$64,2,FALSE)</f>
        <v>6521899.7132159527</v>
      </c>
      <c r="U168" s="171">
        <f>IF($K$14="",$T168,IF($K$14&gt;$S168,$T168,VLOOKUP($C6,'Fixed - Other'!$A$69:$C$77,3,FALSE)*$T168))</f>
        <v>6521899.7132159527</v>
      </c>
      <c r="V168" s="171">
        <f>IF($K$15="",$T168,IF($K$15&gt;$S168,$T168,VLOOKUP($C6,'Fixed - Other'!$A$69:$C$77,3,FALSE)*$T168))</f>
        <v>6521899.7132159527</v>
      </c>
      <c r="W168" s="171">
        <f>IF($K$16="",$T168,IF($K$16&gt;$S168,$T168,VLOOKUP($C6,'Fixed - Other'!$A$69:$C$77,3,FALSE)*$T168))</f>
        <v>6521899.7132159527</v>
      </c>
      <c r="X168" s="171">
        <f>IF($K$17="",$T168,IF($K$17&gt;$S168,$T168,VLOOKUP($C6,'Fixed - Other'!$A$69:$C$77,3,FALSE)*$T168))</f>
        <v>6521899.7132159527</v>
      </c>
      <c r="Y168" s="171">
        <f>IF($K$18="",$T168,IF($K$18&gt;$S168,$T168,VLOOKUP($C6,'Fixed - Other'!$A$69:$C$77,3,FALSE)*$T168))</f>
        <v>6521899.7132159527</v>
      </c>
      <c r="Z168" s="171">
        <f>IF($K$19="",$T168,IF($K$19&gt;$S168,$T168,VLOOKUP($C6,'Fixed - Other'!$A$69:$C$77,3,FALSE)*$T168))</f>
        <v>6521899.7132159527</v>
      </c>
      <c r="AB168" s="175">
        <v>2041</v>
      </c>
      <c r="AC168" s="196">
        <f t="shared" si="51"/>
        <v>6521899.7132159527</v>
      </c>
      <c r="AD168" s="171">
        <f t="shared" si="52"/>
        <v>0</v>
      </c>
      <c r="AE168" s="171">
        <f t="shared" si="53"/>
        <v>0</v>
      </c>
      <c r="AF168" s="171">
        <f t="shared" si="54"/>
        <v>0</v>
      </c>
      <c r="AG168" s="136">
        <f t="shared" si="55"/>
        <v>0</v>
      </c>
      <c r="AH168" s="171">
        <f t="shared" si="56"/>
        <v>0</v>
      </c>
      <c r="AJ168" s="175">
        <v>2041</v>
      </c>
      <c r="AK168" s="196">
        <f>HLOOKUP($S168,'Fixed - Other'!$A$61:$AE$64,3,FALSE)</f>
        <v>8624174.8646195158</v>
      </c>
      <c r="AL168" s="171">
        <f>IF($K$14="",$AK168,IF($K$14&gt;$AJ168,$AK168,VLOOKUP($C6,'Fixed - Other'!$A$69:$C$77,3,FALSE)*$AK168))</f>
        <v>8624174.8646195158</v>
      </c>
      <c r="AM168" s="171">
        <f>IF($K$15="",$AK168,IF($K$15&gt;$AJ168,$AK168,VLOOKUP($C6,'Fixed - Other'!$A$69:$C$77,3,FALSE)*$AK168))</f>
        <v>8624174.8646195158</v>
      </c>
      <c r="AN168" s="171">
        <f>IF($K$16="",$AK168,IF($K$16&gt;$AJ168,$AK168,VLOOKUP($C6,'Fixed - Other'!$A$69:$C$77,3,FALSE)*$AK168))</f>
        <v>8624174.8646195158</v>
      </c>
      <c r="AO168" s="171">
        <f>IF($K$17="",$AK168,IF($K$17&gt;$AJ168,$AK168,VLOOKUP($C6,'Fixed - Other'!$A$69:$C$77,3,FALSE)*$AK168))</f>
        <v>8624174.8646195158</v>
      </c>
      <c r="AP168" s="171">
        <f>IF($K$18="",$AK168,IF($K$18&gt;$AJ168,$AK168,VLOOKUP($C6,'Fixed - Other'!$A$69:$C$77,3,FALSE)*$AK168))</f>
        <v>8624174.8646195158</v>
      </c>
      <c r="AQ168" s="171">
        <f>IF($K$19="",$AK168,IF($K$19&gt;$AJ168,$AK168,VLOOKUP($C6,'Fixed - Other'!$A$69:$C$77,3,FALSE)*$AK168))</f>
        <v>8624174.8646195158</v>
      </c>
      <c r="AS168" s="175">
        <v>2041</v>
      </c>
      <c r="AT168" s="196">
        <f t="shared" si="57"/>
        <v>8624174.8646195158</v>
      </c>
      <c r="AU168" s="171">
        <f t="shared" si="58"/>
        <v>0</v>
      </c>
      <c r="AV168" s="171">
        <f t="shared" si="59"/>
        <v>0</v>
      </c>
      <c r="AW168" s="171">
        <f t="shared" si="60"/>
        <v>0</v>
      </c>
      <c r="AX168" s="136">
        <f t="shared" si="61"/>
        <v>0</v>
      </c>
      <c r="AY168" s="171">
        <f t="shared" si="62"/>
        <v>0</v>
      </c>
      <c r="BA168" s="202"/>
      <c r="BB168" s="138"/>
      <c r="BC168" s="138"/>
      <c r="BD168" s="138"/>
      <c r="BE168" s="138"/>
      <c r="BF168" s="138"/>
      <c r="BG168" s="138"/>
      <c r="BI168" s="202"/>
      <c r="BJ168" s="138"/>
      <c r="BK168" s="138"/>
      <c r="BL168" s="138"/>
      <c r="BM168" s="138"/>
      <c r="BN168" s="138"/>
      <c r="BO168" s="138"/>
    </row>
    <row r="169" spans="1:67">
      <c r="A169" s="162"/>
      <c r="B169" s="162"/>
      <c r="C169" s="162"/>
      <c r="D169" s="162"/>
      <c r="E169" s="162"/>
      <c r="F169" s="162"/>
      <c r="G169" s="162"/>
      <c r="H169" s="175">
        <v>2042</v>
      </c>
      <c r="I169" s="171">
        <f t="shared" si="50"/>
        <v>15448996.069392182</v>
      </c>
      <c r="J169" s="171">
        <f t="shared" si="50"/>
        <v>0</v>
      </c>
      <c r="K169" s="171">
        <f t="shared" si="50"/>
        <v>0</v>
      </c>
      <c r="L169" s="171">
        <f t="shared" si="50"/>
        <v>0</v>
      </c>
      <c r="M169" s="171">
        <f t="shared" si="50"/>
        <v>0</v>
      </c>
      <c r="N169" s="171">
        <f t="shared" si="50"/>
        <v>0</v>
      </c>
      <c r="O169" s="162"/>
      <c r="P169" s="162"/>
      <c r="Q169" s="162"/>
      <c r="R169" s="162"/>
      <c r="S169" s="175">
        <v>2042</v>
      </c>
      <c r="T169" s="196">
        <f>HLOOKUP($S169,'Fixed - Other'!$A$61:$AE$64,2,FALSE)</f>
        <v>6652337.7074802732</v>
      </c>
      <c r="U169" s="171">
        <f>IF($K$14="",$T169,IF($K$14&gt;$S169,$T169,VLOOKUP($C6,'Fixed - Other'!$A$69:$C$77,3,FALSE)*$T169))</f>
        <v>6652337.7074802732</v>
      </c>
      <c r="V169" s="171">
        <f>IF($K$15="",$T169,IF($K$15&gt;$S169,$T169,VLOOKUP($C6,'Fixed - Other'!$A$69:$C$77,3,FALSE)*$T169))</f>
        <v>6652337.7074802732</v>
      </c>
      <c r="W169" s="171">
        <f>IF($K$16="",$T169,IF($K$16&gt;$S169,$T169,VLOOKUP($C6,'Fixed - Other'!$A$69:$C$77,3,FALSE)*$T169))</f>
        <v>6652337.7074802732</v>
      </c>
      <c r="X169" s="171">
        <f>IF($K$17="",$T169,IF($K$17&gt;$S169,$T169,VLOOKUP($C6,'Fixed - Other'!$A$69:$C$77,3,FALSE)*$T169))</f>
        <v>6652337.7074802732</v>
      </c>
      <c r="Y169" s="171">
        <f>IF($K$18="",$T169,IF($K$18&gt;$S169,$T169,VLOOKUP($C6,'Fixed - Other'!$A$69:$C$77,3,FALSE)*$T169))</f>
        <v>6652337.7074802732</v>
      </c>
      <c r="Z169" s="171">
        <f>IF($K$19="",$T169,IF($K$19&gt;$S169,$T169,VLOOKUP($C6,'Fixed - Other'!$A$69:$C$77,3,FALSE)*$T169))</f>
        <v>6652337.7074802732</v>
      </c>
      <c r="AB169" s="175">
        <v>2042</v>
      </c>
      <c r="AC169" s="196">
        <f t="shared" si="51"/>
        <v>6652337.7074802732</v>
      </c>
      <c r="AD169" s="171">
        <f t="shared" si="52"/>
        <v>0</v>
      </c>
      <c r="AE169" s="171">
        <f t="shared" si="53"/>
        <v>0</v>
      </c>
      <c r="AF169" s="171">
        <f t="shared" si="54"/>
        <v>0</v>
      </c>
      <c r="AG169" s="136">
        <f t="shared" si="55"/>
        <v>0</v>
      </c>
      <c r="AH169" s="171">
        <f t="shared" si="56"/>
        <v>0</v>
      </c>
      <c r="AJ169" s="175">
        <v>2042</v>
      </c>
      <c r="AK169" s="196">
        <f>HLOOKUP($S169,'Fixed - Other'!$A$61:$AE$64,3,FALSE)</f>
        <v>8796658.3619119078</v>
      </c>
      <c r="AL169" s="171">
        <f>IF($K$14="",$AK169,IF($K$14&gt;$AJ169,$AK169,VLOOKUP($C6,'Fixed - Other'!$A$69:$C$77,3,FALSE)*$AK169))</f>
        <v>8796658.3619119078</v>
      </c>
      <c r="AM169" s="171">
        <f>IF($K$15="",$AK169,IF($K$15&gt;$AJ169,$AK169,VLOOKUP($C6,'Fixed - Other'!$A$69:$C$77,3,FALSE)*$AK169))</f>
        <v>8796658.3619119078</v>
      </c>
      <c r="AN169" s="171">
        <f>IF($K$16="",$AK169,IF($K$16&gt;$AJ169,$AK169,VLOOKUP($C6,'Fixed - Other'!$A$69:$C$77,3,FALSE)*$AK169))</f>
        <v>8796658.3619119078</v>
      </c>
      <c r="AO169" s="171">
        <f>IF($K$17="",$AK169,IF($K$17&gt;$AJ169,$AK169,VLOOKUP($C6,'Fixed - Other'!$A$69:$C$77,3,FALSE)*$AK169))</f>
        <v>8796658.3619119078</v>
      </c>
      <c r="AP169" s="171">
        <f>IF($K$18="",$AK169,IF($K$18&gt;$AJ169,$AK169,VLOOKUP($C6,'Fixed - Other'!$A$69:$C$77,3,FALSE)*$AK169))</f>
        <v>8796658.3619119078</v>
      </c>
      <c r="AQ169" s="171">
        <f>IF($K$19="",$AK169,IF($K$19&gt;$AJ169,$AK169,VLOOKUP($C6,'Fixed - Other'!$A$69:$C$77,3,FALSE)*$AK169))</f>
        <v>8796658.3619119078</v>
      </c>
      <c r="AS169" s="175">
        <v>2042</v>
      </c>
      <c r="AT169" s="196">
        <f t="shared" si="57"/>
        <v>8796658.3619119078</v>
      </c>
      <c r="AU169" s="171">
        <f t="shared" si="58"/>
        <v>0</v>
      </c>
      <c r="AV169" s="171">
        <f t="shared" si="59"/>
        <v>0</v>
      </c>
      <c r="AW169" s="171">
        <f t="shared" si="60"/>
        <v>0</v>
      </c>
      <c r="AX169" s="136">
        <f t="shared" si="61"/>
        <v>0</v>
      </c>
      <c r="AY169" s="171">
        <f t="shared" si="62"/>
        <v>0</v>
      </c>
      <c r="BA169" s="202"/>
      <c r="BB169" s="138"/>
      <c r="BC169" s="138"/>
      <c r="BD169" s="138"/>
      <c r="BE169" s="138"/>
      <c r="BF169" s="138"/>
      <c r="BG169" s="138"/>
      <c r="BI169" s="202"/>
      <c r="BJ169" s="138"/>
      <c r="BK169" s="138"/>
      <c r="BL169" s="138"/>
      <c r="BM169" s="138"/>
      <c r="BN169" s="138"/>
      <c r="BO169" s="138"/>
    </row>
    <row r="170" spans="1:67">
      <c r="A170" s="162"/>
      <c r="B170" s="162"/>
      <c r="C170" s="162"/>
      <c r="D170" s="162"/>
      <c r="E170" s="162"/>
      <c r="F170" s="162"/>
      <c r="G170" s="162"/>
      <c r="H170" s="175">
        <v>2043</v>
      </c>
      <c r="I170" s="171">
        <f t="shared" si="50"/>
        <v>8972591.5291501433</v>
      </c>
      <c r="J170" s="171">
        <f t="shared" si="50"/>
        <v>0</v>
      </c>
      <c r="K170" s="171">
        <f t="shared" si="50"/>
        <v>0</v>
      </c>
      <c r="L170" s="171">
        <f t="shared" si="50"/>
        <v>0</v>
      </c>
      <c r="M170" s="171">
        <f t="shared" si="50"/>
        <v>0</v>
      </c>
      <c r="N170" s="171">
        <f t="shared" si="50"/>
        <v>0</v>
      </c>
      <c r="O170" s="162"/>
      <c r="P170" s="162"/>
      <c r="Q170" s="162"/>
      <c r="R170" s="162"/>
      <c r="S170" s="175">
        <v>2043</v>
      </c>
      <c r="T170" s="196">
        <f>HLOOKUP($S170,'Fixed - Other'!$A$61:$AE$64,2,FALSE)</f>
        <v>6785384.4616298759</v>
      </c>
      <c r="U170" s="171">
        <f>IF($K$14="",$T170,IF($K$14&gt;$S170,$T170,VLOOKUP($C6,'Fixed - Other'!$A$69:$C$77,3,FALSE)*$T170))</f>
        <v>6785384.4616298759</v>
      </c>
      <c r="V170" s="171">
        <f>IF($K$15="",$T170,IF($K$15&gt;$S170,$T170,VLOOKUP($C6,'Fixed - Other'!$A$69:$C$77,3,FALSE)*$T170))</f>
        <v>6785384.4616298759</v>
      </c>
      <c r="W170" s="171">
        <f>IF($K$16="",$T170,IF($K$16&gt;$S170,$T170,VLOOKUP($C6,'Fixed - Other'!$A$69:$C$77,3,FALSE)*$T170))</f>
        <v>6785384.4616298759</v>
      </c>
      <c r="X170" s="171">
        <f>IF($K$17="",$T170,IF($K$17&gt;$S170,$T170,VLOOKUP($C6,'Fixed - Other'!$A$69:$C$77,3,FALSE)*$T170))</f>
        <v>6785384.4616298759</v>
      </c>
      <c r="Y170" s="171">
        <f>IF($K$18="",$T170,IF($K$18&gt;$S170,$T170,VLOOKUP($C6,'Fixed - Other'!$A$69:$C$77,3,FALSE)*$T170))</f>
        <v>6785384.4616298759</v>
      </c>
      <c r="Z170" s="171">
        <f>IF($K$19="",$T170,IF($K$19&gt;$S170,$T170,VLOOKUP($C6,'Fixed - Other'!$A$69:$C$77,3,FALSE)*$T170))</f>
        <v>6785384.4616298759</v>
      </c>
      <c r="AB170" s="175">
        <v>2043</v>
      </c>
      <c r="AC170" s="196">
        <f t="shared" si="51"/>
        <v>0</v>
      </c>
      <c r="AD170" s="171">
        <f t="shared" si="52"/>
        <v>0</v>
      </c>
      <c r="AE170" s="171">
        <f t="shared" si="53"/>
        <v>0</v>
      </c>
      <c r="AF170" s="171">
        <f t="shared" si="54"/>
        <v>0</v>
      </c>
      <c r="AG170" s="136">
        <f t="shared" si="55"/>
        <v>0</v>
      </c>
      <c r="AH170" s="171">
        <f t="shared" si="56"/>
        <v>0</v>
      </c>
      <c r="AJ170" s="175">
        <v>2043</v>
      </c>
      <c r="AK170" s="196">
        <f>HLOOKUP($S170,'Fixed - Other'!$A$61:$AE$64,3,FALSE)</f>
        <v>8972591.5291501433</v>
      </c>
      <c r="AL170" s="171">
        <f>IF($K$14="",$AK170,IF($K$14&gt;$AJ170,$AK170,VLOOKUP($C6,'Fixed - Other'!$A$69:$C$77,3,FALSE)*$AK170))</f>
        <v>8972591.5291501433</v>
      </c>
      <c r="AM170" s="171">
        <f>IF($K$15="",$AK170,IF($K$15&gt;$AJ170,$AK170,VLOOKUP($C6,'Fixed - Other'!$A$69:$C$77,3,FALSE)*$AK170))</f>
        <v>8972591.5291501433</v>
      </c>
      <c r="AN170" s="171">
        <f>IF($K$16="",$AK170,IF($K$16&gt;$AJ170,$AK170,VLOOKUP($C6,'Fixed - Other'!$A$69:$C$77,3,FALSE)*$AK170))</f>
        <v>8972591.5291501433</v>
      </c>
      <c r="AO170" s="171">
        <f>IF($K$17="",$AK170,IF($K$17&gt;$AJ170,$AK170,VLOOKUP($C6,'Fixed - Other'!$A$69:$C$77,3,FALSE)*$AK170))</f>
        <v>8972591.5291501433</v>
      </c>
      <c r="AP170" s="171">
        <f>IF($K$18="",$AK170,IF($K$18&gt;$AJ170,$AK170,VLOOKUP($C6,'Fixed - Other'!$A$69:$C$77,3,FALSE)*$AK170))</f>
        <v>8972591.5291501433</v>
      </c>
      <c r="AQ170" s="171">
        <f>IF($K$19="",$AK170,IF($K$19&gt;$AJ170,$AK170,VLOOKUP($C6,'Fixed - Other'!$A$69:$C$77,3,FALSE)*$AK170))</f>
        <v>8972591.5291501433</v>
      </c>
      <c r="AS170" s="175">
        <v>2043</v>
      </c>
      <c r="AT170" s="196">
        <f t="shared" si="57"/>
        <v>8972591.5291501433</v>
      </c>
      <c r="AU170" s="171">
        <f t="shared" si="58"/>
        <v>0</v>
      </c>
      <c r="AV170" s="171">
        <f t="shared" si="59"/>
        <v>0</v>
      </c>
      <c r="AW170" s="171">
        <f t="shared" si="60"/>
        <v>0</v>
      </c>
      <c r="AX170" s="136">
        <f t="shared" si="61"/>
        <v>0</v>
      </c>
      <c r="AY170" s="171">
        <f t="shared" si="62"/>
        <v>0</v>
      </c>
      <c r="BA170" s="202"/>
      <c r="BB170" s="138"/>
      <c r="BC170" s="138"/>
      <c r="BD170" s="138"/>
      <c r="BE170" s="138"/>
      <c r="BF170" s="138"/>
      <c r="BG170" s="138"/>
      <c r="BI170" s="202"/>
      <c r="BJ170" s="138"/>
      <c r="BK170" s="138"/>
      <c r="BL170" s="138"/>
      <c r="BM170" s="138"/>
      <c r="BN170" s="138"/>
      <c r="BO170" s="138"/>
    </row>
    <row r="171" spans="1:67">
      <c r="A171" s="162"/>
      <c r="B171" s="162"/>
      <c r="C171" s="162"/>
      <c r="D171" s="162"/>
      <c r="E171" s="162"/>
      <c r="F171" s="162"/>
      <c r="G171" s="162"/>
      <c r="H171" s="175">
        <v>2044</v>
      </c>
      <c r="I171" s="171">
        <f t="shared" si="50"/>
        <v>9152043.3597331513</v>
      </c>
      <c r="J171" s="171">
        <f t="shared" si="50"/>
        <v>0</v>
      </c>
      <c r="K171" s="171">
        <f t="shared" si="50"/>
        <v>0</v>
      </c>
      <c r="L171" s="171">
        <f t="shared" si="50"/>
        <v>0</v>
      </c>
      <c r="M171" s="171">
        <f t="shared" si="50"/>
        <v>0</v>
      </c>
      <c r="N171" s="171">
        <f t="shared" si="50"/>
        <v>0</v>
      </c>
      <c r="O171" s="162"/>
      <c r="P171" s="162"/>
      <c r="Q171" s="162"/>
      <c r="R171" s="162"/>
      <c r="S171" s="175">
        <v>2044</v>
      </c>
      <c r="T171" s="196">
        <f>HLOOKUP($S171,'Fixed - Other'!$A$61:$AE$64,2,FALSE)</f>
        <v>6921092.1508624768</v>
      </c>
      <c r="U171" s="171">
        <f>IF($K$14="",$T171,IF($K$14&gt;$S171,$T171,VLOOKUP($C6,'Fixed - Other'!$A$69:$C$77,3,FALSE)*$T171))</f>
        <v>6921092.1508624768</v>
      </c>
      <c r="V171" s="171">
        <f>IF($K$15="",$T171,IF($K$15&gt;$S171,$T171,VLOOKUP($C6,'Fixed - Other'!$A$69:$C$77,3,FALSE)*$T171))</f>
        <v>6921092.1508624768</v>
      </c>
      <c r="W171" s="171">
        <f>IF($K$16="",$T171,IF($K$16&gt;$S171,$T171,VLOOKUP($C6,'Fixed - Other'!$A$69:$C$77,3,FALSE)*$T171))</f>
        <v>6921092.1508624768</v>
      </c>
      <c r="X171" s="171">
        <f>IF($K$17="",$T171,IF($K$17&gt;$S171,$T171,VLOOKUP($C6,'Fixed - Other'!$A$69:$C$77,3,FALSE)*$T171))</f>
        <v>6921092.1508624768</v>
      </c>
      <c r="Y171" s="171">
        <f>IF($K$18="",$T171,IF($K$18&gt;$S171,$T171,VLOOKUP($C6,'Fixed - Other'!$A$69:$C$77,3,FALSE)*$T171))</f>
        <v>6921092.1508624768</v>
      </c>
      <c r="Z171" s="171">
        <f>IF($K$19="",$T171,IF($K$19&gt;$S171,$T171,VLOOKUP($C6,'Fixed - Other'!$A$69:$C$77,3,FALSE)*$T171))</f>
        <v>6921092.1508624768</v>
      </c>
      <c r="AB171" s="175">
        <v>2044</v>
      </c>
      <c r="AC171" s="196">
        <f t="shared" si="51"/>
        <v>0</v>
      </c>
      <c r="AD171" s="171">
        <f t="shared" si="52"/>
        <v>0</v>
      </c>
      <c r="AE171" s="171">
        <f t="shared" si="53"/>
        <v>0</v>
      </c>
      <c r="AF171" s="171">
        <f t="shared" si="54"/>
        <v>0</v>
      </c>
      <c r="AG171" s="136">
        <f t="shared" si="55"/>
        <v>0</v>
      </c>
      <c r="AH171" s="171">
        <f t="shared" si="56"/>
        <v>0</v>
      </c>
      <c r="AJ171" s="175">
        <v>2044</v>
      </c>
      <c r="AK171" s="196">
        <f>HLOOKUP($S171,'Fixed - Other'!$A$61:$AE$64,3,FALSE)</f>
        <v>9152043.3597331513</v>
      </c>
      <c r="AL171" s="171">
        <f>IF($K$14="",$AK171,IF($K$14&gt;$AJ171,$AK171,VLOOKUP($C6,'Fixed - Other'!$A$69:$C$77,3,FALSE)*$AK171))</f>
        <v>9152043.3597331513</v>
      </c>
      <c r="AM171" s="171">
        <f>IF($K$15="",$AK171,IF($K$15&gt;$AJ171,$AK171,VLOOKUP($C6,'Fixed - Other'!$A$69:$C$77,3,FALSE)*$AK171))</f>
        <v>9152043.3597331513</v>
      </c>
      <c r="AN171" s="171">
        <f>IF($K$16="",$AK171,IF($K$16&gt;$AJ171,$AK171,VLOOKUP($C6,'Fixed - Other'!$A$69:$C$77,3,FALSE)*$AK171))</f>
        <v>9152043.3597331513</v>
      </c>
      <c r="AO171" s="171">
        <f>IF($K$17="",$AK171,IF($K$17&gt;$AJ171,$AK171,VLOOKUP($C6,'Fixed - Other'!$A$69:$C$77,3,FALSE)*$AK171))</f>
        <v>9152043.3597331513</v>
      </c>
      <c r="AP171" s="171">
        <f>IF($K$18="",$AK171,IF($K$18&gt;$AJ171,$AK171,VLOOKUP($C6,'Fixed - Other'!$A$69:$C$77,3,FALSE)*$AK171))</f>
        <v>9152043.3597331513</v>
      </c>
      <c r="AQ171" s="171">
        <f>IF($K$19="",$AK171,IF($K$19&gt;$AJ171,$AK171,VLOOKUP($C6,'Fixed - Other'!$A$69:$C$77,3,FALSE)*$AK171))</f>
        <v>9152043.3597331513</v>
      </c>
      <c r="AS171" s="175">
        <v>2044</v>
      </c>
      <c r="AT171" s="196">
        <f t="shared" si="57"/>
        <v>9152043.3597331513</v>
      </c>
      <c r="AU171" s="171">
        <f t="shared" si="58"/>
        <v>0</v>
      </c>
      <c r="AV171" s="171">
        <f t="shared" si="59"/>
        <v>0</v>
      </c>
      <c r="AW171" s="171">
        <f t="shared" si="60"/>
        <v>0</v>
      </c>
      <c r="AX171" s="136">
        <f t="shared" si="61"/>
        <v>0</v>
      </c>
      <c r="AY171" s="171">
        <f t="shared" si="62"/>
        <v>0</v>
      </c>
      <c r="BA171" s="202"/>
      <c r="BB171" s="138"/>
      <c r="BC171" s="138"/>
      <c r="BD171" s="138"/>
      <c r="BE171" s="138"/>
      <c r="BF171" s="138"/>
      <c r="BG171" s="138"/>
      <c r="BI171" s="202"/>
      <c r="BJ171" s="138"/>
      <c r="BK171" s="138"/>
      <c r="BL171" s="138"/>
      <c r="BM171" s="138"/>
      <c r="BN171" s="138"/>
      <c r="BO171" s="138"/>
    </row>
    <row r="172" spans="1:67">
      <c r="A172" s="162"/>
      <c r="B172" s="162"/>
      <c r="C172" s="162"/>
      <c r="D172" s="162"/>
      <c r="E172" s="162"/>
      <c r="F172" s="162"/>
      <c r="G172" s="162"/>
      <c r="H172" s="176">
        <v>2045</v>
      </c>
      <c r="I172" s="172">
        <f t="shared" si="50"/>
        <v>9335084.2269278094</v>
      </c>
      <c r="J172" s="172">
        <f t="shared" si="50"/>
        <v>0</v>
      </c>
      <c r="K172" s="172">
        <f t="shared" si="50"/>
        <v>0</v>
      </c>
      <c r="L172" s="172">
        <f t="shared" si="50"/>
        <v>0</v>
      </c>
      <c r="M172" s="172">
        <f t="shared" si="50"/>
        <v>0</v>
      </c>
      <c r="N172" s="172">
        <f t="shared" si="50"/>
        <v>0</v>
      </c>
      <c r="O172" s="162"/>
      <c r="P172" s="162"/>
      <c r="Q172" s="162"/>
      <c r="R172" s="162"/>
      <c r="S172" s="176">
        <v>2045</v>
      </c>
      <c r="T172" s="197">
        <f>HLOOKUP($S172,'Fixed - Other'!$A$61:$AE$64,2,FALSE)</f>
        <v>7059513.9938797234</v>
      </c>
      <c r="U172" s="172">
        <f>IF($K$14="",$T172,IF($K$14&gt;$S172,$T172,VLOOKUP($C6,'Fixed - Other'!$A$69:$C$77,3,FALSE)*$T172))</f>
        <v>7059513.9938797234</v>
      </c>
      <c r="V172" s="172">
        <f>IF($K$15="",$T172,IF($K$15&gt;$S172,$T172,VLOOKUP($C6,'Fixed - Other'!$A$69:$C$77,3,FALSE)*$T172))</f>
        <v>7059513.9938797234</v>
      </c>
      <c r="W172" s="172">
        <f>IF($K$16="",$T172,IF($K$16&gt;$S172,$T172,VLOOKUP($C6,'Fixed - Other'!$A$69:$C$77,3,FALSE)*$T172))</f>
        <v>7059513.9938797234</v>
      </c>
      <c r="X172" s="172">
        <f>IF($K$17="",$T172,IF($K$17&gt;$S172,$T172,VLOOKUP($C6,'Fixed - Other'!$A$69:$C$77,3,FALSE)*$T172))</f>
        <v>7059513.9938797234</v>
      </c>
      <c r="Y172" s="172">
        <f>IF($K$18="",$T172,IF($K$18&gt;$S172,$T172,VLOOKUP($C6,'Fixed - Other'!$A$69:$C$77,3,FALSE)*$T172))</f>
        <v>7059513.9938797234</v>
      </c>
      <c r="Z172" s="172">
        <f>IF($K$19="",$T172,IF($K$19&gt;$S172,$T172,VLOOKUP($C6,'Fixed - Other'!$A$69:$C$77,3,FALSE)*$T172))</f>
        <v>7059513.9938797234</v>
      </c>
      <c r="AB172" s="176">
        <v>2045</v>
      </c>
      <c r="AC172" s="197">
        <f t="shared" si="51"/>
        <v>0</v>
      </c>
      <c r="AD172" s="172">
        <f t="shared" si="52"/>
        <v>0</v>
      </c>
      <c r="AE172" s="172">
        <f t="shared" si="53"/>
        <v>0</v>
      </c>
      <c r="AF172" s="172">
        <f t="shared" si="54"/>
        <v>0</v>
      </c>
      <c r="AG172" s="137">
        <f t="shared" si="55"/>
        <v>0</v>
      </c>
      <c r="AH172" s="172">
        <f t="shared" si="56"/>
        <v>0</v>
      </c>
      <c r="AJ172" s="176">
        <v>2045</v>
      </c>
      <c r="AK172" s="197">
        <f>HLOOKUP($S172,'Fixed - Other'!$A$61:$AE$64,3,FALSE)</f>
        <v>9335084.2269278094</v>
      </c>
      <c r="AL172" s="172">
        <f>IF($K$14="",$AK172,IF($K$14&gt;$AJ172,$AK172,VLOOKUP($C6,'Fixed - Other'!$A$69:$C$77,3,FALSE)*$AK172))</f>
        <v>9335084.2269278094</v>
      </c>
      <c r="AM172" s="172">
        <f>IF($K$15="",$AK172,IF($K$15&gt;$AJ172,$AK172,VLOOKUP($C6,'Fixed - Other'!$A$69:$C$77,3,FALSE)*$AK172))</f>
        <v>9335084.2269278094</v>
      </c>
      <c r="AN172" s="172">
        <f>IF($K$16="",$AK172,IF($K$16&gt;$AJ172,$AK172,VLOOKUP($C6,'Fixed - Other'!$A$69:$C$77,3,FALSE)*$AK172))</f>
        <v>9335084.2269278094</v>
      </c>
      <c r="AO172" s="172">
        <f>IF($K$17="",$AK172,IF($K$17&gt;$AJ172,$AK172,VLOOKUP($C6,'Fixed - Other'!$A$69:$C$77,3,FALSE)*$AK172))</f>
        <v>9335084.2269278094</v>
      </c>
      <c r="AP172" s="172">
        <f>IF($K$18="",$AK172,IF($K$18&gt;$AJ172,$AK172,VLOOKUP($C6,'Fixed - Other'!$A$69:$C$77,3,FALSE)*$AK172))</f>
        <v>9335084.2269278094</v>
      </c>
      <c r="AQ172" s="172">
        <f>IF($K$19="",$AK172,IF($K$19&gt;$AJ172,$AK172,VLOOKUP($C6,'Fixed - Other'!$A$69:$C$77,3,FALSE)*$AK172))</f>
        <v>9335084.2269278094</v>
      </c>
      <c r="AS172" s="176">
        <v>2045</v>
      </c>
      <c r="AT172" s="197">
        <f t="shared" si="57"/>
        <v>9335084.2269278094</v>
      </c>
      <c r="AU172" s="172">
        <f t="shared" si="58"/>
        <v>0</v>
      </c>
      <c r="AV172" s="172">
        <f t="shared" si="59"/>
        <v>0</v>
      </c>
      <c r="AW172" s="172">
        <f t="shared" si="60"/>
        <v>0</v>
      </c>
      <c r="AX172" s="137">
        <f t="shared" si="61"/>
        <v>0</v>
      </c>
      <c r="AY172" s="172">
        <f t="shared" si="62"/>
        <v>0</v>
      </c>
      <c r="BA172" s="202"/>
      <c r="BB172" s="138"/>
      <c r="BC172" s="138"/>
      <c r="BD172" s="138"/>
      <c r="BE172" s="138"/>
      <c r="BF172" s="138"/>
      <c r="BG172" s="138"/>
      <c r="BI172" s="202"/>
      <c r="BJ172" s="138"/>
      <c r="BK172" s="138"/>
      <c r="BL172" s="138"/>
      <c r="BM172" s="138"/>
      <c r="BN172" s="138"/>
      <c r="BO172" s="138"/>
    </row>
    <row r="173" spans="1:67">
      <c r="A173" s="162"/>
      <c r="B173" s="162"/>
      <c r="C173" s="162"/>
      <c r="D173" s="162"/>
      <c r="E173" s="162"/>
      <c r="F173" s="162"/>
      <c r="G173" s="162"/>
      <c r="H173" s="188" t="s">
        <v>26</v>
      </c>
      <c r="I173" s="187">
        <f t="shared" ref="I173:N173" si="63">SUM(I144:I172)</f>
        <v>345954223.9048124</v>
      </c>
      <c r="J173" s="187">
        <f t="shared" si="63"/>
        <v>0</v>
      </c>
      <c r="K173" s="187">
        <f t="shared" si="63"/>
        <v>0</v>
      </c>
      <c r="L173" s="187">
        <f t="shared" si="63"/>
        <v>0</v>
      </c>
      <c r="M173" s="187">
        <f t="shared" si="63"/>
        <v>0</v>
      </c>
      <c r="N173" s="187">
        <f t="shared" si="63"/>
        <v>0</v>
      </c>
      <c r="O173" s="162"/>
      <c r="P173" s="162"/>
      <c r="Q173" s="162"/>
      <c r="R173" s="162"/>
    </row>
    <row r="174" spans="1:67">
      <c r="A174" s="162"/>
      <c r="B174" s="162"/>
      <c r="C174" s="162"/>
      <c r="D174" s="162"/>
      <c r="E174" s="162"/>
      <c r="F174" s="162"/>
      <c r="G174" s="162"/>
      <c r="H174" s="194"/>
      <c r="I174" s="193"/>
      <c r="J174" s="193"/>
      <c r="K174" s="193"/>
      <c r="L174" s="193"/>
      <c r="M174" s="193"/>
      <c r="N174" s="193"/>
      <c r="O174" s="162"/>
      <c r="P174" s="162"/>
      <c r="Q174" s="162"/>
      <c r="R174" s="162"/>
    </row>
    <row r="175" spans="1:67">
      <c r="A175" s="162"/>
      <c r="B175" s="167" t="s">
        <v>366</v>
      </c>
      <c r="D175" s="167"/>
      <c r="E175" s="167"/>
      <c r="F175" s="167"/>
      <c r="G175" s="167"/>
      <c r="H175" s="162"/>
      <c r="I175" s="162"/>
      <c r="J175" s="162"/>
      <c r="K175" s="162"/>
      <c r="L175" s="162"/>
      <c r="M175" s="162"/>
      <c r="N175" s="162"/>
      <c r="O175" s="162"/>
      <c r="P175" s="162"/>
      <c r="Q175" s="162"/>
      <c r="R175" s="162"/>
    </row>
    <row r="176" spans="1:67">
      <c r="A176" s="162"/>
      <c r="B176" s="162"/>
      <c r="C176" s="162"/>
      <c r="D176" s="162"/>
      <c r="E176" s="162"/>
      <c r="F176" s="162"/>
      <c r="G176" s="162"/>
      <c r="H176" s="162"/>
      <c r="I176" s="162"/>
      <c r="J176" s="162"/>
      <c r="K176" s="162"/>
      <c r="L176" s="162"/>
      <c r="M176" s="162"/>
      <c r="N176" s="162"/>
      <c r="O176" s="162"/>
      <c r="P176" s="162"/>
      <c r="Q176" s="162"/>
      <c r="R176" s="162"/>
      <c r="S176" s="179" t="s">
        <v>117</v>
      </c>
      <c r="AB176" s="179" t="s">
        <v>122</v>
      </c>
      <c r="AJ176" s="179" t="s">
        <v>120</v>
      </c>
      <c r="AS176" s="179" t="s">
        <v>121</v>
      </c>
      <c r="BA176" s="179" t="s">
        <v>391</v>
      </c>
      <c r="BI176" s="179"/>
    </row>
    <row r="177" spans="1:59">
      <c r="A177" s="162"/>
      <c r="B177" s="162"/>
      <c r="C177" s="162"/>
      <c r="D177" s="162"/>
      <c r="E177" s="162"/>
      <c r="F177" s="162"/>
      <c r="G177" s="162"/>
      <c r="H177" s="162"/>
      <c r="I177" s="162"/>
      <c r="J177" s="162"/>
      <c r="K177" s="162"/>
      <c r="L177" s="162"/>
      <c r="M177" s="162"/>
      <c r="N177" s="162"/>
      <c r="O177" s="162"/>
      <c r="P177" s="162"/>
      <c r="Q177" s="162"/>
      <c r="R177" s="162"/>
    </row>
    <row r="178" spans="1:59">
      <c r="A178" s="162"/>
      <c r="B178" s="162"/>
      <c r="C178" s="162"/>
      <c r="D178" s="162"/>
      <c r="E178" s="162"/>
      <c r="F178" s="162"/>
      <c r="G178" s="162"/>
      <c r="H178" s="163" t="s">
        <v>33</v>
      </c>
      <c r="I178" s="163">
        <f t="shared" ref="I178:N178" si="64">I143</f>
        <v>8</v>
      </c>
      <c r="J178" s="163" t="str">
        <f t="shared" si="64"/>
        <v>8A</v>
      </c>
      <c r="K178" s="163" t="str">
        <f t="shared" si="64"/>
        <v>8B</v>
      </c>
      <c r="L178" s="163" t="str">
        <f t="shared" si="64"/>
        <v>8C</v>
      </c>
      <c r="M178" s="163" t="str">
        <f t="shared" si="64"/>
        <v>8D</v>
      </c>
      <c r="N178" s="163" t="str">
        <f t="shared" si="64"/>
        <v>8E</v>
      </c>
      <c r="O178" s="162"/>
      <c r="P178" s="162"/>
      <c r="Q178" s="162"/>
      <c r="R178" s="162"/>
      <c r="S178" s="200" t="s">
        <v>33</v>
      </c>
      <c r="T178" s="163" t="s">
        <v>27</v>
      </c>
      <c r="U178" s="163">
        <f t="shared" ref="U178:Z178" si="65">U143</f>
        <v>8</v>
      </c>
      <c r="V178" s="163" t="str">
        <f t="shared" si="65"/>
        <v>8A</v>
      </c>
      <c r="W178" s="163" t="str">
        <f t="shared" si="65"/>
        <v>8B</v>
      </c>
      <c r="X178" s="163" t="str">
        <f t="shared" si="65"/>
        <v>8C</v>
      </c>
      <c r="Y178" s="163" t="str">
        <f t="shared" si="65"/>
        <v>8D</v>
      </c>
      <c r="Z178" s="163" t="str">
        <f t="shared" si="65"/>
        <v>8E</v>
      </c>
      <c r="AB178" s="163" t="s">
        <v>33</v>
      </c>
      <c r="AC178" s="163">
        <f>U178</f>
        <v>8</v>
      </c>
      <c r="AD178" s="163" t="str">
        <f t="shared" ref="AD178:AH178" si="66">V178</f>
        <v>8A</v>
      </c>
      <c r="AE178" s="163" t="str">
        <f t="shared" si="66"/>
        <v>8B</v>
      </c>
      <c r="AF178" s="163" t="str">
        <f t="shared" si="66"/>
        <v>8C</v>
      </c>
      <c r="AG178" s="200" t="str">
        <f t="shared" si="66"/>
        <v>8D</v>
      </c>
      <c r="AH178" s="163" t="str">
        <f t="shared" si="66"/>
        <v>8E</v>
      </c>
      <c r="AJ178" s="200" t="s">
        <v>33</v>
      </c>
      <c r="AK178" s="163" t="s">
        <v>27</v>
      </c>
      <c r="AL178" s="163">
        <f t="shared" ref="AL178:AQ178" si="67">AL143</f>
        <v>8</v>
      </c>
      <c r="AM178" s="163" t="str">
        <f t="shared" si="67"/>
        <v>8A</v>
      </c>
      <c r="AN178" s="163" t="str">
        <f t="shared" si="67"/>
        <v>8B</v>
      </c>
      <c r="AO178" s="163" t="str">
        <f t="shared" si="67"/>
        <v>8C</v>
      </c>
      <c r="AP178" s="163" t="str">
        <f t="shared" si="67"/>
        <v>8D</v>
      </c>
      <c r="AQ178" s="163" t="str">
        <f t="shared" si="67"/>
        <v>8E</v>
      </c>
      <c r="AS178" s="163" t="s">
        <v>33</v>
      </c>
      <c r="AT178" s="163">
        <f>AL178</f>
        <v>8</v>
      </c>
      <c r="AU178" s="163" t="str">
        <f t="shared" ref="AU178:AY178" si="68">AM178</f>
        <v>8A</v>
      </c>
      <c r="AV178" s="163" t="str">
        <f t="shared" si="68"/>
        <v>8B</v>
      </c>
      <c r="AW178" s="163" t="str">
        <f t="shared" si="68"/>
        <v>8C</v>
      </c>
      <c r="AX178" s="200" t="str">
        <f t="shared" si="68"/>
        <v>8D</v>
      </c>
      <c r="AY178" s="163" t="str">
        <f t="shared" si="68"/>
        <v>8E</v>
      </c>
      <c r="BA178" s="163" t="s">
        <v>33</v>
      </c>
      <c r="BB178" s="163">
        <f t="shared" ref="BB178:BG178" si="69">AT178</f>
        <v>8</v>
      </c>
      <c r="BC178" s="163" t="str">
        <f t="shared" si="69"/>
        <v>8A</v>
      </c>
      <c r="BD178" s="163" t="str">
        <f t="shared" si="69"/>
        <v>8B</v>
      </c>
      <c r="BE178" s="163" t="str">
        <f t="shared" si="69"/>
        <v>8C</v>
      </c>
      <c r="BF178" s="163" t="str">
        <f t="shared" si="69"/>
        <v>8D</v>
      </c>
      <c r="BG178" s="163" t="str">
        <f t="shared" si="69"/>
        <v>8E</v>
      </c>
    </row>
    <row r="179" spans="1:59">
      <c r="A179" s="162"/>
      <c r="B179" s="162"/>
      <c r="C179" s="162"/>
      <c r="D179" s="162"/>
      <c r="E179" s="162"/>
      <c r="F179" s="162"/>
      <c r="G179" s="162"/>
      <c r="H179" s="174">
        <v>2017</v>
      </c>
      <c r="I179" s="171">
        <f>AC179+AT179+BB179</f>
        <v>2076817</v>
      </c>
      <c r="J179" s="171">
        <f t="shared" ref="J179:N207" si="70">AD179+AU179+BC179</f>
        <v>0</v>
      </c>
      <c r="K179" s="171">
        <f t="shared" si="70"/>
        <v>0</v>
      </c>
      <c r="L179" s="171">
        <f t="shared" si="70"/>
        <v>0</v>
      </c>
      <c r="M179" s="171">
        <f t="shared" si="70"/>
        <v>0</v>
      </c>
      <c r="N179" s="171">
        <f t="shared" si="70"/>
        <v>0</v>
      </c>
      <c r="O179" s="162"/>
      <c r="P179" s="162"/>
      <c r="Q179" s="162"/>
      <c r="R179" s="162"/>
      <c r="S179" s="174">
        <v>2017</v>
      </c>
      <c r="T179" s="133">
        <f>HLOOKUP($S179,Variable!$B$15:$AE$16,2,FALSE)</f>
        <v>0.26626186681271974</v>
      </c>
      <c r="U179" s="190">
        <f t="shared" ref="U179:U207" si="71">IF($M$14="",0,IF($M$14&gt;$S179,$L$6,IF($I$14&gt;=$S179,$N$6,0)))</f>
        <v>3899952</v>
      </c>
      <c r="V179" s="190">
        <f t="shared" ref="V179:V207" si="72">IF($M$15="",0,IF($M$15&gt;$S179,$L$6,IF($I$15&gt;=$S179,$N$6,0)))</f>
        <v>0</v>
      </c>
      <c r="W179" s="190">
        <f t="shared" ref="W179:W207" si="73">IF($M$16="",0,IF($M$16&gt;$S179,$L$6,IF($I$16&gt;=$S179,$N$6,0)))</f>
        <v>0</v>
      </c>
      <c r="X179" s="190">
        <f t="shared" ref="X179:X207" si="74">IF($M$17="",0,IF($M$17&gt;$S179,$L$6,IF($I$17&gt;=$S179,$N$6,0)))</f>
        <v>0</v>
      </c>
      <c r="Y179" s="190">
        <f t="shared" ref="Y179:Y207" si="75">IF($M$18="",0,IF($M$18&gt;$S179,$L$6,IF($I$18&gt;=$S179,$N$6,0)))</f>
        <v>0</v>
      </c>
      <c r="Z179" s="190">
        <f t="shared" ref="Z179:Z207" si="76">IF($M$19="",0,IF($M$19&gt;$S179,$L$6,IF($I$19&gt;=$S179,$N$6,0)))</f>
        <v>0</v>
      </c>
      <c r="AB179" s="174">
        <v>2017</v>
      </c>
      <c r="AC179" s="171">
        <f>$T179*U179</f>
        <v>1038408.5</v>
      </c>
      <c r="AD179" s="171">
        <f t="shared" ref="AD179:AH207" si="77">$T179*V179</f>
        <v>0</v>
      </c>
      <c r="AE179" s="171">
        <f t="shared" si="77"/>
        <v>0</v>
      </c>
      <c r="AF179" s="171">
        <f t="shared" si="77"/>
        <v>0</v>
      </c>
      <c r="AG179" s="136">
        <f t="shared" si="77"/>
        <v>0</v>
      </c>
      <c r="AH179" s="171">
        <f t="shared" si="77"/>
        <v>0</v>
      </c>
      <c r="AJ179" s="174">
        <v>2017</v>
      </c>
      <c r="AK179" s="133">
        <f>HLOOKUP($S179,Variable!$B$15:$AE$16,2,FALSE)</f>
        <v>0.26626186681271974</v>
      </c>
      <c r="AL179" s="190">
        <f t="shared" ref="AL179:AL207" si="78">IF($N$14="",0,IF($N$14&gt;$AJ179,$M$6,IF($J$14&gt;=$AJ179,$O$6,0)))</f>
        <v>3899952</v>
      </c>
      <c r="AM179" s="190">
        <f t="shared" ref="AM179:AM207" si="79">IF($N$15="",0,IF($N$15&gt;$AJ179,$M$6,IF($J$15&gt;=$AJ179,$O$6,0)))</f>
        <v>0</v>
      </c>
      <c r="AN179" s="190">
        <f t="shared" ref="AN179:AN207" si="80">IF($N$16="",0,IF($N$16&gt;$AJ179,$M$6,IF($J$16&gt;=$AJ179,$O$6,0)))</f>
        <v>0</v>
      </c>
      <c r="AO179" s="190">
        <f t="shared" ref="AO179:AO207" si="81">IF($N$17="",0,IF($N$17&gt;$AJ179,$M$6,IF($J$17&gt;=$AJ179,$O$6,0)))</f>
        <v>0</v>
      </c>
      <c r="AP179" s="190">
        <f t="shared" ref="AP179:AP207" si="82">IF($N$18="",0,IF($N$18&gt;$AJ179,$M$6,IF($J$18&gt;=$AJ179,$O$6,0)))</f>
        <v>0</v>
      </c>
      <c r="AQ179" s="190">
        <f t="shared" ref="AQ179:AQ207" si="83">IF($N$19="",0,IF($N$19&gt;$AJ179,$M$6,IF($J$19&gt;=$AJ179,$O$6,0)))</f>
        <v>0</v>
      </c>
      <c r="AS179" s="174">
        <v>2017</v>
      </c>
      <c r="AT179" s="171">
        <f>$AK179*AL179</f>
        <v>1038408.5</v>
      </c>
      <c r="AU179" s="171">
        <f t="shared" ref="AU179:AY207" si="84">$AK179*AM179</f>
        <v>0</v>
      </c>
      <c r="AV179" s="171">
        <f t="shared" si="84"/>
        <v>0</v>
      </c>
      <c r="AW179" s="171">
        <f t="shared" si="84"/>
        <v>0</v>
      </c>
      <c r="AX179" s="136">
        <f t="shared" si="84"/>
        <v>0</v>
      </c>
      <c r="AY179" s="171">
        <f t="shared" si="84"/>
        <v>0</v>
      </c>
      <c r="BA179" s="144">
        <v>2017</v>
      </c>
      <c r="BB179" s="171">
        <f>IF($D$14&lt;&gt;"Yes",0,IF($BA179&lt;$E$14,0,IF($BA179&gt;$J$14,0,VLOOKUP($H$14,Variable!$B$21:$AE$64,'Scenario 8'!$BA179-2015,FALSE))))</f>
        <v>0</v>
      </c>
      <c r="BC179" s="171">
        <f>IF($D$15&lt;&gt;"Yes",0,IF($BA179&lt;$E$15,0,IF($BA179&gt;$J$15,0,VLOOKUP($H$15,Variable!$B$21:$AE$64,'Scenario 8'!$BA179-2015,FALSE))))</f>
        <v>0</v>
      </c>
      <c r="BD179" s="171">
        <f>IF($D$16&lt;&gt;"Yes",0,IF($BA179&lt;$E$16,0,IF($BA179&gt;$J$16,0,VLOOKUP($H$16,Variable!$B$21:$AE$64,'Scenario 8'!$BA179-2015,FALSE))))</f>
        <v>0</v>
      </c>
      <c r="BE179" s="171">
        <f>IF($D$17&lt;&gt;"Yes",0,IF($BA179&lt;$E$17,0,IF($BA179&gt;$J$17,0,VLOOKUP($H$17,Variable!$B$21:$AE$64,'Scenario 8'!$BA179-2015,FALSE))))</f>
        <v>0</v>
      </c>
      <c r="BF179" s="171">
        <f>IF($D$18&lt;&gt;"Yes",0,IF($BA179&lt;$E$18,0,IF($BA179&gt;$J$18,0,VLOOKUP($H$18,Variable!$B$21:$AE$64,'Scenario 8'!$BA179-2015,FALSE))))</f>
        <v>0</v>
      </c>
      <c r="BG179" s="171">
        <f>IF($D$19&lt;&gt;"Yes",0,IF($BA179&lt;$E$19,0,IF($BA179&gt;$J$19,0,VLOOKUP($H$19,Variable!$B$21:$AE$64,'Scenario 8'!$BA179-2015,FALSE))))</f>
        <v>0</v>
      </c>
    </row>
    <row r="180" spans="1:59">
      <c r="A180" s="162"/>
      <c r="B180" s="162"/>
      <c r="C180" s="162"/>
      <c r="D180" s="162"/>
      <c r="E180" s="162"/>
      <c r="F180" s="162"/>
      <c r="G180" s="162"/>
      <c r="H180" s="175">
        <v>2018</v>
      </c>
      <c r="I180" s="171">
        <f t="shared" ref="I180:I207" si="85">AC180+AT180+BB180</f>
        <v>2179106</v>
      </c>
      <c r="J180" s="171">
        <f t="shared" si="70"/>
        <v>0</v>
      </c>
      <c r="K180" s="171">
        <f t="shared" si="70"/>
        <v>0</v>
      </c>
      <c r="L180" s="171">
        <f t="shared" si="70"/>
        <v>0</v>
      </c>
      <c r="M180" s="171">
        <f t="shared" si="70"/>
        <v>0</v>
      </c>
      <c r="N180" s="171">
        <f t="shared" si="70"/>
        <v>0</v>
      </c>
      <c r="O180" s="162"/>
      <c r="P180" s="162"/>
      <c r="Q180" s="162"/>
      <c r="R180" s="162"/>
      <c r="S180" s="175">
        <v>2018</v>
      </c>
      <c r="T180" s="133">
        <f>HLOOKUP($S180,Variable!$B$15:$AE$16,2,FALSE)</f>
        <v>0.27937600257644196</v>
      </c>
      <c r="U180" s="190">
        <f t="shared" si="71"/>
        <v>3899952</v>
      </c>
      <c r="V180" s="190">
        <f t="shared" si="72"/>
        <v>0</v>
      </c>
      <c r="W180" s="190">
        <f t="shared" si="73"/>
        <v>0</v>
      </c>
      <c r="X180" s="190">
        <f t="shared" si="74"/>
        <v>0</v>
      </c>
      <c r="Y180" s="190">
        <f t="shared" si="75"/>
        <v>0</v>
      </c>
      <c r="Z180" s="190">
        <f t="shared" si="76"/>
        <v>0</v>
      </c>
      <c r="AB180" s="175">
        <v>2018</v>
      </c>
      <c r="AC180" s="171">
        <f t="shared" ref="AC180:AC207" si="86">$T180*U180</f>
        <v>1089553</v>
      </c>
      <c r="AD180" s="171">
        <f t="shared" si="77"/>
        <v>0</v>
      </c>
      <c r="AE180" s="171">
        <f t="shared" si="77"/>
        <v>0</v>
      </c>
      <c r="AF180" s="171">
        <f t="shared" si="77"/>
        <v>0</v>
      </c>
      <c r="AG180" s="136">
        <f t="shared" si="77"/>
        <v>0</v>
      </c>
      <c r="AH180" s="171">
        <f t="shared" si="77"/>
        <v>0</v>
      </c>
      <c r="AJ180" s="175">
        <v>2018</v>
      </c>
      <c r="AK180" s="133">
        <f>HLOOKUP($S180,Variable!$B$15:$AE$16,2,FALSE)</f>
        <v>0.27937600257644196</v>
      </c>
      <c r="AL180" s="190">
        <f t="shared" si="78"/>
        <v>3899952</v>
      </c>
      <c r="AM180" s="190">
        <f t="shared" si="79"/>
        <v>0</v>
      </c>
      <c r="AN180" s="190">
        <f t="shared" si="80"/>
        <v>0</v>
      </c>
      <c r="AO180" s="190">
        <f t="shared" si="81"/>
        <v>0</v>
      </c>
      <c r="AP180" s="190">
        <f t="shared" si="82"/>
        <v>0</v>
      </c>
      <c r="AQ180" s="190">
        <f t="shared" si="83"/>
        <v>0</v>
      </c>
      <c r="AS180" s="175">
        <v>2018</v>
      </c>
      <c r="AT180" s="171">
        <f t="shared" ref="AT180:AT207" si="87">$AK180*AL180</f>
        <v>1089553</v>
      </c>
      <c r="AU180" s="171">
        <f t="shared" si="84"/>
        <v>0</v>
      </c>
      <c r="AV180" s="171">
        <f t="shared" si="84"/>
        <v>0</v>
      </c>
      <c r="AW180" s="171">
        <f t="shared" si="84"/>
        <v>0</v>
      </c>
      <c r="AX180" s="136">
        <f t="shared" si="84"/>
        <v>0</v>
      </c>
      <c r="AY180" s="171">
        <f t="shared" si="84"/>
        <v>0</v>
      </c>
      <c r="BA180" s="145">
        <v>2018</v>
      </c>
      <c r="BB180" s="171">
        <f>IF($D$14&lt;&gt;"Yes",0,IF($BA180&lt;$E$14,0,IF($BA180&gt;$J$14,0,VLOOKUP($H$14,Variable!$B$21:$AE$64,'Scenario 8'!$BA180-2015,FALSE))))</f>
        <v>0</v>
      </c>
      <c r="BC180" s="171">
        <f>IF($D$15&lt;&gt;"Yes",0,IF($BA180&lt;$E$15,0,IF($BA180&gt;$J$15,0,VLOOKUP($H$15,Variable!$B$21:$AE$64,'Scenario 8'!$BA180-2015,FALSE))))</f>
        <v>0</v>
      </c>
      <c r="BD180" s="171">
        <f>IF($D$16&lt;&gt;"Yes",0,IF($BA180&lt;$E$16,0,IF($BA180&gt;$J$16,0,VLOOKUP($H$16,Variable!$B$21:$AE$64,'Scenario 8'!$BA180-2015,FALSE))))</f>
        <v>0</v>
      </c>
      <c r="BE180" s="171">
        <f>IF($D$17&lt;&gt;"Yes",0,IF($BA180&lt;$E$17,0,IF($BA180&gt;$J$17,0,VLOOKUP($H$17,Variable!$B$21:$AE$64,'Scenario 8'!$BA180-2015,FALSE))))</f>
        <v>0</v>
      </c>
      <c r="BF180" s="171">
        <f>IF($D$18&lt;&gt;"Yes",0,IF($BA180&lt;$E$18,0,IF($BA180&gt;$J$18,0,VLOOKUP($H$18,Variable!$B$21:$AE$64,'Scenario 8'!$BA180-2015,FALSE))))</f>
        <v>0</v>
      </c>
      <c r="BG180" s="171">
        <f>IF($D$19&lt;&gt;"Yes",0,IF($BA180&lt;$E$19,0,IF($BA180&gt;$J$19,0,VLOOKUP($H$19,Variable!$B$21:$AE$64,'Scenario 8'!$BA180-2015,FALSE))))</f>
        <v>0</v>
      </c>
    </row>
    <row r="181" spans="1:59">
      <c r="A181" s="162"/>
      <c r="B181" s="162"/>
      <c r="C181" s="162"/>
      <c r="D181" s="162"/>
      <c r="E181" s="162"/>
      <c r="F181" s="162"/>
      <c r="G181" s="162"/>
      <c r="H181" s="175">
        <v>2019</v>
      </c>
      <c r="I181" s="171">
        <f t="shared" si="85"/>
        <v>2812155.9999999995</v>
      </c>
      <c r="J181" s="171">
        <f t="shared" si="70"/>
        <v>0</v>
      </c>
      <c r="K181" s="171">
        <f t="shared" si="70"/>
        <v>0</v>
      </c>
      <c r="L181" s="171">
        <f t="shared" si="70"/>
        <v>0</v>
      </c>
      <c r="M181" s="171">
        <f t="shared" si="70"/>
        <v>0</v>
      </c>
      <c r="N181" s="171">
        <f t="shared" si="70"/>
        <v>0</v>
      </c>
      <c r="O181" s="162"/>
      <c r="P181" s="162"/>
      <c r="Q181" s="162"/>
      <c r="R181" s="162"/>
      <c r="S181" s="175">
        <v>2019</v>
      </c>
      <c r="T181" s="133">
        <f>HLOOKUP($S181,Variable!$B$15:$AE$16,2,FALSE)</f>
        <v>0.36053725789445606</v>
      </c>
      <c r="U181" s="190">
        <f t="shared" si="71"/>
        <v>3899952</v>
      </c>
      <c r="V181" s="190">
        <f t="shared" si="72"/>
        <v>0</v>
      </c>
      <c r="W181" s="190">
        <f t="shared" si="73"/>
        <v>0</v>
      </c>
      <c r="X181" s="190">
        <f t="shared" si="74"/>
        <v>0</v>
      </c>
      <c r="Y181" s="190">
        <f t="shared" si="75"/>
        <v>0</v>
      </c>
      <c r="Z181" s="190">
        <f t="shared" si="76"/>
        <v>0</v>
      </c>
      <c r="AB181" s="175">
        <v>2019</v>
      </c>
      <c r="AC181" s="171">
        <f t="shared" si="86"/>
        <v>1406077.9999999998</v>
      </c>
      <c r="AD181" s="171">
        <f t="shared" si="77"/>
        <v>0</v>
      </c>
      <c r="AE181" s="171">
        <f t="shared" si="77"/>
        <v>0</v>
      </c>
      <c r="AF181" s="171">
        <f t="shared" si="77"/>
        <v>0</v>
      </c>
      <c r="AG181" s="136">
        <f t="shared" si="77"/>
        <v>0</v>
      </c>
      <c r="AH181" s="171">
        <f t="shared" si="77"/>
        <v>0</v>
      </c>
      <c r="AJ181" s="175">
        <v>2019</v>
      </c>
      <c r="AK181" s="133">
        <f>HLOOKUP($S181,Variable!$B$15:$AE$16,2,FALSE)</f>
        <v>0.36053725789445606</v>
      </c>
      <c r="AL181" s="190">
        <f t="shared" si="78"/>
        <v>3899952</v>
      </c>
      <c r="AM181" s="190">
        <f t="shared" si="79"/>
        <v>0</v>
      </c>
      <c r="AN181" s="190">
        <f t="shared" si="80"/>
        <v>0</v>
      </c>
      <c r="AO181" s="190">
        <f t="shared" si="81"/>
        <v>0</v>
      </c>
      <c r="AP181" s="190">
        <f t="shared" si="82"/>
        <v>0</v>
      </c>
      <c r="AQ181" s="190">
        <f t="shared" si="83"/>
        <v>0</v>
      </c>
      <c r="AS181" s="175">
        <v>2019</v>
      </c>
      <c r="AT181" s="171">
        <f t="shared" si="87"/>
        <v>1406077.9999999998</v>
      </c>
      <c r="AU181" s="171">
        <f t="shared" si="84"/>
        <v>0</v>
      </c>
      <c r="AV181" s="171">
        <f t="shared" si="84"/>
        <v>0</v>
      </c>
      <c r="AW181" s="171">
        <f t="shared" si="84"/>
        <v>0</v>
      </c>
      <c r="AX181" s="136">
        <f t="shared" si="84"/>
        <v>0</v>
      </c>
      <c r="AY181" s="171">
        <f t="shared" si="84"/>
        <v>0</v>
      </c>
      <c r="BA181" s="145">
        <v>2019</v>
      </c>
      <c r="BB181" s="171">
        <f>IF($D$14&lt;&gt;"Yes",0,IF($BA181&lt;$E$14,0,IF($BA181&gt;$J$14,0,VLOOKUP($H$14,Variable!$B$21:$AE$64,'Scenario 8'!$BA181-2015,FALSE))))</f>
        <v>0</v>
      </c>
      <c r="BC181" s="171">
        <f>IF($D$15&lt;&gt;"Yes",0,IF($BA181&lt;$E$15,0,IF($BA181&gt;$J$15,0,VLOOKUP($H$15,Variable!$B$21:$AE$64,'Scenario 8'!$BA181-2015,FALSE))))</f>
        <v>0</v>
      </c>
      <c r="BD181" s="171">
        <f>IF($D$16&lt;&gt;"Yes",0,IF($BA181&lt;$E$16,0,IF($BA181&gt;$J$16,0,VLOOKUP($H$16,Variable!$B$21:$AE$64,'Scenario 8'!$BA181-2015,FALSE))))</f>
        <v>0</v>
      </c>
      <c r="BE181" s="171">
        <f>IF($D$17&lt;&gt;"Yes",0,IF($BA181&lt;$E$17,0,IF($BA181&gt;$J$17,0,VLOOKUP($H$17,Variable!$B$21:$AE$64,'Scenario 8'!$BA181-2015,FALSE))))</f>
        <v>0</v>
      </c>
      <c r="BF181" s="171">
        <f>IF($D$18&lt;&gt;"Yes",0,IF($BA181&lt;$E$18,0,IF($BA181&gt;$J$18,0,VLOOKUP($H$18,Variable!$B$21:$AE$64,'Scenario 8'!$BA181-2015,FALSE))))</f>
        <v>0</v>
      </c>
      <c r="BG181" s="171">
        <f>IF($D$19&lt;&gt;"Yes",0,IF($BA181&lt;$E$19,0,IF($BA181&gt;$J$19,0,VLOOKUP($H$19,Variable!$B$21:$AE$64,'Scenario 8'!$BA181-2015,FALSE))))</f>
        <v>0</v>
      </c>
    </row>
    <row r="182" spans="1:59">
      <c r="A182" s="162"/>
      <c r="B182" s="162"/>
      <c r="C182" s="162"/>
      <c r="D182" s="162"/>
      <c r="E182" s="162"/>
      <c r="F182" s="162"/>
      <c r="G182" s="162"/>
      <c r="H182" s="175">
        <v>2020</v>
      </c>
      <c r="I182" s="171">
        <f t="shared" si="85"/>
        <v>2901879</v>
      </c>
      <c r="J182" s="171">
        <f t="shared" si="70"/>
        <v>0</v>
      </c>
      <c r="K182" s="171">
        <f t="shared" si="70"/>
        <v>0</v>
      </c>
      <c r="L182" s="171">
        <f t="shared" si="70"/>
        <v>0</v>
      </c>
      <c r="M182" s="171">
        <f t="shared" si="70"/>
        <v>0</v>
      </c>
      <c r="N182" s="171">
        <f t="shared" si="70"/>
        <v>0</v>
      </c>
      <c r="O182" s="162"/>
      <c r="P182" s="162"/>
      <c r="Q182" s="162"/>
      <c r="R182" s="162"/>
      <c r="S182" s="175">
        <v>2020</v>
      </c>
      <c r="T182" s="133">
        <f>HLOOKUP($S182,Variable!$B$15:$AE$16,2,FALSE)</f>
        <v>0.3720403481889008</v>
      </c>
      <c r="U182" s="190">
        <f t="shared" si="71"/>
        <v>3899952</v>
      </c>
      <c r="V182" s="190">
        <f t="shared" si="72"/>
        <v>0</v>
      </c>
      <c r="W182" s="190">
        <f t="shared" si="73"/>
        <v>0</v>
      </c>
      <c r="X182" s="190">
        <f t="shared" si="74"/>
        <v>0</v>
      </c>
      <c r="Y182" s="190">
        <f t="shared" si="75"/>
        <v>0</v>
      </c>
      <c r="Z182" s="190">
        <f t="shared" si="76"/>
        <v>0</v>
      </c>
      <c r="AB182" s="175">
        <v>2020</v>
      </c>
      <c r="AC182" s="171">
        <f t="shared" si="86"/>
        <v>1450939.5</v>
      </c>
      <c r="AD182" s="171">
        <f t="shared" si="77"/>
        <v>0</v>
      </c>
      <c r="AE182" s="171">
        <f t="shared" si="77"/>
        <v>0</v>
      </c>
      <c r="AF182" s="171">
        <f t="shared" si="77"/>
        <v>0</v>
      </c>
      <c r="AG182" s="136">
        <f t="shared" si="77"/>
        <v>0</v>
      </c>
      <c r="AH182" s="171">
        <f t="shared" si="77"/>
        <v>0</v>
      </c>
      <c r="AJ182" s="175">
        <v>2020</v>
      </c>
      <c r="AK182" s="133">
        <f>HLOOKUP($S182,Variable!$B$15:$AE$16,2,FALSE)</f>
        <v>0.3720403481889008</v>
      </c>
      <c r="AL182" s="190">
        <f t="shared" si="78"/>
        <v>3899952</v>
      </c>
      <c r="AM182" s="190">
        <f t="shared" si="79"/>
        <v>0</v>
      </c>
      <c r="AN182" s="190">
        <f t="shared" si="80"/>
        <v>0</v>
      </c>
      <c r="AO182" s="190">
        <f t="shared" si="81"/>
        <v>0</v>
      </c>
      <c r="AP182" s="190">
        <f t="shared" si="82"/>
        <v>0</v>
      </c>
      <c r="AQ182" s="190">
        <f t="shared" si="83"/>
        <v>0</v>
      </c>
      <c r="AS182" s="175">
        <v>2020</v>
      </c>
      <c r="AT182" s="171">
        <f t="shared" si="87"/>
        <v>1450939.5</v>
      </c>
      <c r="AU182" s="171">
        <f t="shared" si="84"/>
        <v>0</v>
      </c>
      <c r="AV182" s="171">
        <f t="shared" si="84"/>
        <v>0</v>
      </c>
      <c r="AW182" s="171">
        <f t="shared" si="84"/>
        <v>0</v>
      </c>
      <c r="AX182" s="136">
        <f t="shared" si="84"/>
        <v>0</v>
      </c>
      <c r="AY182" s="171">
        <f t="shared" si="84"/>
        <v>0</v>
      </c>
      <c r="BA182" s="145">
        <v>2020</v>
      </c>
      <c r="BB182" s="171">
        <f>IF($D$14&lt;&gt;"Yes",0,IF($BA182&lt;$E$14,0,IF($BA182&gt;$J$14,0,VLOOKUP($H$14,Variable!$B$21:$AE$64,'Scenario 8'!$BA182-2015,FALSE))))</f>
        <v>0</v>
      </c>
      <c r="BC182" s="171">
        <f>IF($D$15&lt;&gt;"Yes",0,IF($BA182&lt;$E$15,0,IF($BA182&gt;$J$15,0,VLOOKUP($H$15,Variable!$B$21:$AE$64,'Scenario 8'!$BA182-2015,FALSE))))</f>
        <v>0</v>
      </c>
      <c r="BD182" s="171">
        <f>IF($D$16&lt;&gt;"Yes",0,IF($BA182&lt;$E$16,0,IF($BA182&gt;$J$16,0,VLOOKUP($H$16,Variable!$B$21:$AE$64,'Scenario 8'!$BA182-2015,FALSE))))</f>
        <v>0</v>
      </c>
      <c r="BE182" s="171">
        <f>IF($D$17&lt;&gt;"Yes",0,IF($BA182&lt;$E$17,0,IF($BA182&gt;$J$17,0,VLOOKUP($H$17,Variable!$B$21:$AE$64,'Scenario 8'!$BA182-2015,FALSE))))</f>
        <v>0</v>
      </c>
      <c r="BF182" s="171">
        <f>IF($D$18&lt;&gt;"Yes",0,IF($BA182&lt;$E$18,0,IF($BA182&gt;$J$18,0,VLOOKUP($H$18,Variable!$B$21:$AE$64,'Scenario 8'!$BA182-2015,FALSE))))</f>
        <v>0</v>
      </c>
      <c r="BG182" s="171">
        <f>IF($D$19&lt;&gt;"Yes",0,IF($BA182&lt;$E$19,0,IF($BA182&gt;$J$19,0,VLOOKUP($H$19,Variable!$B$21:$AE$64,'Scenario 8'!$BA182-2015,FALSE))))</f>
        <v>0</v>
      </c>
    </row>
    <row r="183" spans="1:59">
      <c r="A183" s="162"/>
      <c r="B183" s="162"/>
      <c r="C183" s="162"/>
      <c r="D183" s="162"/>
      <c r="E183" s="162"/>
      <c r="F183" s="162"/>
      <c r="G183" s="162"/>
      <c r="H183" s="175">
        <v>2021</v>
      </c>
      <c r="I183" s="171">
        <f t="shared" si="85"/>
        <v>3014722</v>
      </c>
      <c r="J183" s="171">
        <f t="shared" si="70"/>
        <v>0</v>
      </c>
      <c r="K183" s="171">
        <f t="shared" si="70"/>
        <v>0</v>
      </c>
      <c r="L183" s="171">
        <f t="shared" si="70"/>
        <v>0</v>
      </c>
      <c r="M183" s="171">
        <f t="shared" si="70"/>
        <v>0</v>
      </c>
      <c r="N183" s="171">
        <f t="shared" si="70"/>
        <v>0</v>
      </c>
      <c r="O183" s="162"/>
      <c r="P183" s="162"/>
      <c r="Q183" s="162"/>
      <c r="R183" s="162"/>
      <c r="S183" s="175">
        <v>2021</v>
      </c>
      <c r="T183" s="133">
        <f>HLOOKUP($S183,Variable!$B$15:$AE$16,2,FALSE)</f>
        <v>0.38650757752915932</v>
      </c>
      <c r="U183" s="190">
        <f t="shared" si="71"/>
        <v>3899952</v>
      </c>
      <c r="V183" s="190">
        <f t="shared" si="72"/>
        <v>0</v>
      </c>
      <c r="W183" s="190">
        <f t="shared" si="73"/>
        <v>0</v>
      </c>
      <c r="X183" s="190">
        <f t="shared" si="74"/>
        <v>0</v>
      </c>
      <c r="Y183" s="190">
        <f t="shared" si="75"/>
        <v>0</v>
      </c>
      <c r="Z183" s="190">
        <f t="shared" si="76"/>
        <v>0</v>
      </c>
      <c r="AB183" s="175">
        <v>2021</v>
      </c>
      <c r="AC183" s="171">
        <f t="shared" si="86"/>
        <v>1507361</v>
      </c>
      <c r="AD183" s="171">
        <f t="shared" si="77"/>
        <v>0</v>
      </c>
      <c r="AE183" s="171">
        <f t="shared" si="77"/>
        <v>0</v>
      </c>
      <c r="AF183" s="171">
        <f t="shared" si="77"/>
        <v>0</v>
      </c>
      <c r="AG183" s="136">
        <f t="shared" si="77"/>
        <v>0</v>
      </c>
      <c r="AH183" s="171">
        <f t="shared" si="77"/>
        <v>0</v>
      </c>
      <c r="AJ183" s="175">
        <v>2021</v>
      </c>
      <c r="AK183" s="133">
        <f>HLOOKUP($S183,Variable!$B$15:$AE$16,2,FALSE)</f>
        <v>0.38650757752915932</v>
      </c>
      <c r="AL183" s="190">
        <f t="shared" si="78"/>
        <v>3899952</v>
      </c>
      <c r="AM183" s="190">
        <f t="shared" si="79"/>
        <v>0</v>
      </c>
      <c r="AN183" s="190">
        <f t="shared" si="80"/>
        <v>0</v>
      </c>
      <c r="AO183" s="190">
        <f t="shared" si="81"/>
        <v>0</v>
      </c>
      <c r="AP183" s="190">
        <f t="shared" si="82"/>
        <v>0</v>
      </c>
      <c r="AQ183" s="190">
        <f t="shared" si="83"/>
        <v>0</v>
      </c>
      <c r="AS183" s="175">
        <v>2021</v>
      </c>
      <c r="AT183" s="171">
        <f t="shared" si="87"/>
        <v>1507361</v>
      </c>
      <c r="AU183" s="171">
        <f t="shared" si="84"/>
        <v>0</v>
      </c>
      <c r="AV183" s="171">
        <f t="shared" si="84"/>
        <v>0</v>
      </c>
      <c r="AW183" s="171">
        <f t="shared" si="84"/>
        <v>0</v>
      </c>
      <c r="AX183" s="136">
        <f t="shared" si="84"/>
        <v>0</v>
      </c>
      <c r="AY183" s="171">
        <f t="shared" si="84"/>
        <v>0</v>
      </c>
      <c r="BA183" s="145">
        <v>2021</v>
      </c>
      <c r="BB183" s="171">
        <f>IF($D$14&lt;&gt;"Yes",0,IF($BA183&lt;$E$14,0,IF($BA183&gt;$J$14,0,VLOOKUP($H$14,Variable!$B$21:$AE$64,'Scenario 8'!$BA183-2015,FALSE))))</f>
        <v>0</v>
      </c>
      <c r="BC183" s="171">
        <f>IF($D$15&lt;&gt;"Yes",0,IF($BA183&lt;$E$15,0,IF($BA183&gt;$J$15,0,VLOOKUP($H$15,Variable!$B$21:$AE$64,'Scenario 8'!$BA183-2015,FALSE))))</f>
        <v>0</v>
      </c>
      <c r="BD183" s="171">
        <f>IF($D$16&lt;&gt;"Yes",0,IF($BA183&lt;$E$16,0,IF($BA183&gt;$J$16,0,VLOOKUP($H$16,Variable!$B$21:$AE$64,'Scenario 8'!$BA183-2015,FALSE))))</f>
        <v>0</v>
      </c>
      <c r="BE183" s="171">
        <f>IF($D$17&lt;&gt;"Yes",0,IF($BA183&lt;$E$17,0,IF($BA183&gt;$J$17,0,VLOOKUP($H$17,Variable!$B$21:$AE$64,'Scenario 8'!$BA183-2015,FALSE))))</f>
        <v>0</v>
      </c>
      <c r="BF183" s="171">
        <f>IF($D$18&lt;&gt;"Yes",0,IF($BA183&lt;$E$18,0,IF($BA183&gt;$J$18,0,VLOOKUP($H$18,Variable!$B$21:$AE$64,'Scenario 8'!$BA183-2015,FALSE))))</f>
        <v>0</v>
      </c>
      <c r="BG183" s="171">
        <f>IF($D$19&lt;&gt;"Yes",0,IF($BA183&lt;$E$19,0,IF($BA183&gt;$J$19,0,VLOOKUP($H$19,Variable!$B$21:$AE$64,'Scenario 8'!$BA183-2015,FALSE))))</f>
        <v>0</v>
      </c>
    </row>
    <row r="184" spans="1:59">
      <c r="A184" s="162"/>
      <c r="B184" s="162"/>
      <c r="C184" s="162"/>
      <c r="D184" s="162"/>
      <c r="E184" s="162"/>
      <c r="F184" s="162"/>
      <c r="G184" s="162"/>
      <c r="H184" s="175">
        <v>2022</v>
      </c>
      <c r="I184" s="171">
        <f t="shared" si="85"/>
        <v>3075016.44</v>
      </c>
      <c r="J184" s="171">
        <f t="shared" si="70"/>
        <v>0</v>
      </c>
      <c r="K184" s="171">
        <f t="shared" si="70"/>
        <v>0</v>
      </c>
      <c r="L184" s="171">
        <f t="shared" si="70"/>
        <v>0</v>
      </c>
      <c r="M184" s="171">
        <f t="shared" si="70"/>
        <v>0</v>
      </c>
      <c r="N184" s="171">
        <f t="shared" si="70"/>
        <v>0</v>
      </c>
      <c r="O184" s="162"/>
      <c r="P184" s="162"/>
      <c r="Q184" s="162"/>
      <c r="R184" s="162"/>
      <c r="S184" s="175">
        <v>2022</v>
      </c>
      <c r="T184" s="133">
        <f>HLOOKUP($S184,Variable!$B$15:$AE$16,2,FALSE)</f>
        <v>0.39423772907974253</v>
      </c>
      <c r="U184" s="190">
        <f t="shared" si="71"/>
        <v>3899952</v>
      </c>
      <c r="V184" s="190">
        <f t="shared" si="72"/>
        <v>0</v>
      </c>
      <c r="W184" s="190">
        <f t="shared" si="73"/>
        <v>0</v>
      </c>
      <c r="X184" s="190">
        <f t="shared" si="74"/>
        <v>0</v>
      </c>
      <c r="Y184" s="190">
        <f t="shared" si="75"/>
        <v>0</v>
      </c>
      <c r="Z184" s="190">
        <f t="shared" si="76"/>
        <v>0</v>
      </c>
      <c r="AB184" s="175">
        <v>2022</v>
      </c>
      <c r="AC184" s="171">
        <f t="shared" si="86"/>
        <v>1537508.22</v>
      </c>
      <c r="AD184" s="171">
        <f t="shared" si="77"/>
        <v>0</v>
      </c>
      <c r="AE184" s="171">
        <f t="shared" si="77"/>
        <v>0</v>
      </c>
      <c r="AF184" s="171">
        <f t="shared" si="77"/>
        <v>0</v>
      </c>
      <c r="AG184" s="136">
        <f t="shared" si="77"/>
        <v>0</v>
      </c>
      <c r="AH184" s="171">
        <f t="shared" si="77"/>
        <v>0</v>
      </c>
      <c r="AJ184" s="175">
        <v>2022</v>
      </c>
      <c r="AK184" s="133">
        <f>HLOOKUP($S184,Variable!$B$15:$AE$16,2,FALSE)</f>
        <v>0.39423772907974253</v>
      </c>
      <c r="AL184" s="190">
        <f t="shared" si="78"/>
        <v>3899952</v>
      </c>
      <c r="AM184" s="190">
        <f t="shared" si="79"/>
        <v>0</v>
      </c>
      <c r="AN184" s="190">
        <f t="shared" si="80"/>
        <v>0</v>
      </c>
      <c r="AO184" s="190">
        <f t="shared" si="81"/>
        <v>0</v>
      </c>
      <c r="AP184" s="190">
        <f t="shared" si="82"/>
        <v>0</v>
      </c>
      <c r="AQ184" s="190">
        <f t="shared" si="83"/>
        <v>0</v>
      </c>
      <c r="AS184" s="175">
        <v>2022</v>
      </c>
      <c r="AT184" s="171">
        <f t="shared" si="87"/>
        <v>1537508.22</v>
      </c>
      <c r="AU184" s="171">
        <f t="shared" si="84"/>
        <v>0</v>
      </c>
      <c r="AV184" s="171">
        <f t="shared" si="84"/>
        <v>0</v>
      </c>
      <c r="AW184" s="171">
        <f t="shared" si="84"/>
        <v>0</v>
      </c>
      <c r="AX184" s="136">
        <f t="shared" si="84"/>
        <v>0</v>
      </c>
      <c r="AY184" s="171">
        <f t="shared" si="84"/>
        <v>0</v>
      </c>
      <c r="BA184" s="145">
        <v>2022</v>
      </c>
      <c r="BB184" s="171">
        <f>IF($D$14&lt;&gt;"Yes",0,IF($BA184&lt;$E$14,0,IF($BA184&gt;$J$14,0,VLOOKUP($H$14,Variable!$B$21:$AE$64,'Scenario 8'!$BA184-2015,FALSE))))</f>
        <v>0</v>
      </c>
      <c r="BC184" s="171">
        <f>IF($D$15&lt;&gt;"Yes",0,IF($BA184&lt;$E$15,0,IF($BA184&gt;$J$15,0,VLOOKUP($H$15,Variable!$B$21:$AE$64,'Scenario 8'!$BA184-2015,FALSE))))</f>
        <v>0</v>
      </c>
      <c r="BD184" s="171">
        <f>IF($D$16&lt;&gt;"Yes",0,IF($BA184&lt;$E$16,0,IF($BA184&gt;$J$16,0,VLOOKUP($H$16,Variable!$B$21:$AE$64,'Scenario 8'!$BA184-2015,FALSE))))</f>
        <v>0</v>
      </c>
      <c r="BE184" s="171">
        <f>IF($D$17&lt;&gt;"Yes",0,IF($BA184&lt;$E$17,0,IF($BA184&gt;$J$17,0,VLOOKUP($H$17,Variable!$B$21:$AE$64,'Scenario 8'!$BA184-2015,FALSE))))</f>
        <v>0</v>
      </c>
      <c r="BF184" s="171">
        <f>IF($D$18&lt;&gt;"Yes",0,IF($BA184&lt;$E$18,0,IF($BA184&gt;$J$18,0,VLOOKUP($H$18,Variable!$B$21:$AE$64,'Scenario 8'!$BA184-2015,FALSE))))</f>
        <v>0</v>
      </c>
      <c r="BG184" s="171">
        <f>IF($D$19&lt;&gt;"Yes",0,IF($BA184&lt;$E$19,0,IF($BA184&gt;$J$19,0,VLOOKUP($H$19,Variable!$B$21:$AE$64,'Scenario 8'!$BA184-2015,FALSE))))</f>
        <v>0</v>
      </c>
    </row>
    <row r="185" spans="1:59">
      <c r="A185" s="162"/>
      <c r="B185" s="162"/>
      <c r="C185" s="162"/>
      <c r="D185" s="162"/>
      <c r="E185" s="162"/>
      <c r="F185" s="162"/>
      <c r="G185" s="162"/>
      <c r="H185" s="175">
        <v>2023</v>
      </c>
      <c r="I185" s="171">
        <f t="shared" si="85"/>
        <v>3136516.7687999997</v>
      </c>
      <c r="J185" s="171">
        <f t="shared" si="70"/>
        <v>0</v>
      </c>
      <c r="K185" s="171">
        <f t="shared" si="70"/>
        <v>0</v>
      </c>
      <c r="L185" s="171">
        <f t="shared" si="70"/>
        <v>0</v>
      </c>
      <c r="M185" s="171">
        <f t="shared" si="70"/>
        <v>0</v>
      </c>
      <c r="N185" s="171">
        <f t="shared" si="70"/>
        <v>0</v>
      </c>
      <c r="O185" s="162"/>
      <c r="P185" s="162"/>
      <c r="Q185" s="162"/>
      <c r="R185" s="162"/>
      <c r="S185" s="175">
        <v>2023</v>
      </c>
      <c r="T185" s="133">
        <f>HLOOKUP($S185,Variable!$B$15:$AE$16,2,FALSE)</f>
        <v>0.40212248366133735</v>
      </c>
      <c r="U185" s="190">
        <f t="shared" si="71"/>
        <v>3899952</v>
      </c>
      <c r="V185" s="190">
        <f t="shared" si="72"/>
        <v>0</v>
      </c>
      <c r="W185" s="190">
        <f t="shared" si="73"/>
        <v>0</v>
      </c>
      <c r="X185" s="190">
        <f t="shared" si="74"/>
        <v>0</v>
      </c>
      <c r="Y185" s="190">
        <f t="shared" si="75"/>
        <v>0</v>
      </c>
      <c r="Z185" s="190">
        <f t="shared" si="76"/>
        <v>0</v>
      </c>
      <c r="AB185" s="175">
        <v>2023</v>
      </c>
      <c r="AC185" s="171">
        <f t="shared" si="86"/>
        <v>1568258.3843999999</v>
      </c>
      <c r="AD185" s="171">
        <f t="shared" si="77"/>
        <v>0</v>
      </c>
      <c r="AE185" s="171">
        <f t="shared" si="77"/>
        <v>0</v>
      </c>
      <c r="AF185" s="171">
        <f t="shared" si="77"/>
        <v>0</v>
      </c>
      <c r="AG185" s="136">
        <f t="shared" si="77"/>
        <v>0</v>
      </c>
      <c r="AH185" s="171">
        <f t="shared" si="77"/>
        <v>0</v>
      </c>
      <c r="AJ185" s="175">
        <v>2023</v>
      </c>
      <c r="AK185" s="133">
        <f>HLOOKUP($S185,Variable!$B$15:$AE$16,2,FALSE)</f>
        <v>0.40212248366133735</v>
      </c>
      <c r="AL185" s="190">
        <f t="shared" si="78"/>
        <v>3899952</v>
      </c>
      <c r="AM185" s="190">
        <f t="shared" si="79"/>
        <v>0</v>
      </c>
      <c r="AN185" s="190">
        <f t="shared" si="80"/>
        <v>0</v>
      </c>
      <c r="AO185" s="190">
        <f t="shared" si="81"/>
        <v>0</v>
      </c>
      <c r="AP185" s="190">
        <f t="shared" si="82"/>
        <v>0</v>
      </c>
      <c r="AQ185" s="190">
        <f t="shared" si="83"/>
        <v>0</v>
      </c>
      <c r="AS185" s="175">
        <v>2023</v>
      </c>
      <c r="AT185" s="171">
        <f t="shared" si="87"/>
        <v>1568258.3843999999</v>
      </c>
      <c r="AU185" s="171">
        <f t="shared" si="84"/>
        <v>0</v>
      </c>
      <c r="AV185" s="171">
        <f t="shared" si="84"/>
        <v>0</v>
      </c>
      <c r="AW185" s="171">
        <f t="shared" si="84"/>
        <v>0</v>
      </c>
      <c r="AX185" s="136">
        <f t="shared" si="84"/>
        <v>0</v>
      </c>
      <c r="AY185" s="171">
        <f t="shared" si="84"/>
        <v>0</v>
      </c>
      <c r="BA185" s="145">
        <v>2023</v>
      </c>
      <c r="BB185" s="171">
        <f>IF($D$14&lt;&gt;"Yes",0,IF($BA185&lt;$E$14,0,IF($BA185&gt;$J$14,0,VLOOKUP($H$14,Variable!$B$21:$AE$64,'Scenario 8'!$BA185-2015,FALSE))))</f>
        <v>0</v>
      </c>
      <c r="BC185" s="171">
        <f>IF($D$15&lt;&gt;"Yes",0,IF($BA185&lt;$E$15,0,IF($BA185&gt;$J$15,0,VLOOKUP($H$15,Variable!$B$21:$AE$64,'Scenario 8'!$BA185-2015,FALSE))))</f>
        <v>0</v>
      </c>
      <c r="BD185" s="171">
        <f>IF($D$16&lt;&gt;"Yes",0,IF($BA185&lt;$E$16,0,IF($BA185&gt;$J$16,0,VLOOKUP($H$16,Variable!$B$21:$AE$64,'Scenario 8'!$BA185-2015,FALSE))))</f>
        <v>0</v>
      </c>
      <c r="BE185" s="171">
        <f>IF($D$17&lt;&gt;"Yes",0,IF($BA185&lt;$E$17,0,IF($BA185&gt;$J$17,0,VLOOKUP($H$17,Variable!$B$21:$AE$64,'Scenario 8'!$BA185-2015,FALSE))))</f>
        <v>0</v>
      </c>
      <c r="BF185" s="171">
        <f>IF($D$18&lt;&gt;"Yes",0,IF($BA185&lt;$E$18,0,IF($BA185&gt;$J$18,0,VLOOKUP($H$18,Variable!$B$21:$AE$64,'Scenario 8'!$BA185-2015,FALSE))))</f>
        <v>0</v>
      </c>
      <c r="BG185" s="171">
        <f>IF($D$19&lt;&gt;"Yes",0,IF($BA185&lt;$E$19,0,IF($BA185&gt;$J$19,0,VLOOKUP($H$19,Variable!$B$21:$AE$64,'Scenario 8'!$BA185-2015,FALSE))))</f>
        <v>0</v>
      </c>
    </row>
    <row r="186" spans="1:59">
      <c r="A186" s="162"/>
      <c r="B186" s="162"/>
      <c r="C186" s="162"/>
      <c r="D186" s="162"/>
      <c r="E186" s="162"/>
      <c r="F186" s="162"/>
      <c r="G186" s="162"/>
      <c r="H186" s="175">
        <v>2024</v>
      </c>
      <c r="I186" s="171">
        <f t="shared" si="85"/>
        <v>5090493.8652927652</v>
      </c>
      <c r="J186" s="171">
        <f t="shared" si="70"/>
        <v>0</v>
      </c>
      <c r="K186" s="171">
        <f t="shared" si="70"/>
        <v>0</v>
      </c>
      <c r="L186" s="171">
        <f t="shared" si="70"/>
        <v>0</v>
      </c>
      <c r="M186" s="171">
        <f t="shared" si="70"/>
        <v>0</v>
      </c>
      <c r="N186" s="171">
        <f t="shared" si="70"/>
        <v>0</v>
      </c>
      <c r="O186" s="162"/>
      <c r="P186" s="162"/>
      <c r="Q186" s="162"/>
      <c r="R186" s="162"/>
      <c r="S186" s="175">
        <v>2024</v>
      </c>
      <c r="T186" s="133">
        <f>HLOOKUP($S186,Variable!$B$15:$AE$16,2,FALSE)</f>
        <v>0.41016493333456411</v>
      </c>
      <c r="U186" s="190">
        <f t="shared" si="71"/>
        <v>3899952</v>
      </c>
      <c r="V186" s="190">
        <f t="shared" si="72"/>
        <v>0</v>
      </c>
      <c r="W186" s="190">
        <f t="shared" si="73"/>
        <v>0</v>
      </c>
      <c r="X186" s="190">
        <f t="shared" si="74"/>
        <v>0</v>
      </c>
      <c r="Y186" s="190">
        <f t="shared" si="75"/>
        <v>0</v>
      </c>
      <c r="Z186" s="190">
        <f t="shared" si="76"/>
        <v>0</v>
      </c>
      <c r="AB186" s="175">
        <v>2024</v>
      </c>
      <c r="AC186" s="171">
        <f t="shared" si="86"/>
        <v>1599623.5520879999</v>
      </c>
      <c r="AD186" s="171">
        <f t="shared" si="77"/>
        <v>0</v>
      </c>
      <c r="AE186" s="171">
        <f t="shared" si="77"/>
        <v>0</v>
      </c>
      <c r="AF186" s="171">
        <f t="shared" si="77"/>
        <v>0</v>
      </c>
      <c r="AG186" s="136">
        <f t="shared" si="77"/>
        <v>0</v>
      </c>
      <c r="AH186" s="171">
        <f t="shared" si="77"/>
        <v>0</v>
      </c>
      <c r="AJ186" s="175">
        <v>2024</v>
      </c>
      <c r="AK186" s="133">
        <f>HLOOKUP($S186,Variable!$B$15:$AE$16,2,FALSE)</f>
        <v>0.41016493333456411</v>
      </c>
      <c r="AL186" s="190">
        <f t="shared" si="78"/>
        <v>3899952</v>
      </c>
      <c r="AM186" s="190">
        <f t="shared" si="79"/>
        <v>0</v>
      </c>
      <c r="AN186" s="190">
        <f t="shared" si="80"/>
        <v>0</v>
      </c>
      <c r="AO186" s="190">
        <f t="shared" si="81"/>
        <v>0</v>
      </c>
      <c r="AP186" s="190">
        <f t="shared" si="82"/>
        <v>0</v>
      </c>
      <c r="AQ186" s="190">
        <f t="shared" si="83"/>
        <v>0</v>
      </c>
      <c r="AS186" s="175">
        <v>2024</v>
      </c>
      <c r="AT186" s="171">
        <f t="shared" si="87"/>
        <v>1599623.5520879999</v>
      </c>
      <c r="AU186" s="171">
        <f t="shared" si="84"/>
        <v>0</v>
      </c>
      <c r="AV186" s="171">
        <f t="shared" si="84"/>
        <v>0</v>
      </c>
      <c r="AW186" s="171">
        <f t="shared" si="84"/>
        <v>0</v>
      </c>
      <c r="AX186" s="136">
        <f t="shared" si="84"/>
        <v>0</v>
      </c>
      <c r="AY186" s="171">
        <f t="shared" si="84"/>
        <v>0</v>
      </c>
      <c r="BA186" s="145">
        <v>2024</v>
      </c>
      <c r="BB186" s="171">
        <f>IF($D$14&lt;&gt;"Yes",0,IF($BA186&lt;$E$14,0,IF($BA186&gt;$J$14,0,VLOOKUP($H$14,Variable!$B$21:$AE$64,'Scenario 8'!$BA186-2015,FALSE))))</f>
        <v>1891246.7611167657</v>
      </c>
      <c r="BC186" s="171">
        <f>IF($D$15&lt;&gt;"Yes",0,IF($BA186&lt;$E$15,0,IF($BA186&gt;$J$15,0,VLOOKUP($H$15,Variable!$B$21:$AE$64,'Scenario 8'!$BA186-2015,FALSE))))</f>
        <v>0</v>
      </c>
      <c r="BD186" s="171">
        <f>IF($D$16&lt;&gt;"Yes",0,IF($BA186&lt;$E$16,0,IF($BA186&gt;$J$16,0,VLOOKUP($H$16,Variable!$B$21:$AE$64,'Scenario 8'!$BA186-2015,FALSE))))</f>
        <v>0</v>
      </c>
      <c r="BE186" s="171">
        <f>IF($D$17&lt;&gt;"Yes",0,IF($BA186&lt;$E$17,0,IF($BA186&gt;$J$17,0,VLOOKUP($H$17,Variable!$B$21:$AE$64,'Scenario 8'!$BA186-2015,FALSE))))</f>
        <v>0</v>
      </c>
      <c r="BF186" s="171">
        <f>IF($D$18&lt;&gt;"Yes",0,IF($BA186&lt;$E$18,0,IF($BA186&gt;$J$18,0,VLOOKUP($H$18,Variable!$B$21:$AE$64,'Scenario 8'!$BA186-2015,FALSE))))</f>
        <v>0</v>
      </c>
      <c r="BG186" s="171">
        <f>IF($D$19&lt;&gt;"Yes",0,IF($BA186&lt;$E$19,0,IF($BA186&gt;$J$19,0,VLOOKUP($H$19,Variable!$B$21:$AE$64,'Scenario 8'!$BA186-2015,FALSE))))</f>
        <v>0</v>
      </c>
    </row>
    <row r="187" spans="1:59">
      <c r="A187" s="162"/>
      <c r="B187" s="162"/>
      <c r="C187" s="162"/>
      <c r="D187" s="162"/>
      <c r="E187" s="162"/>
      <c r="F187" s="162"/>
      <c r="G187" s="162"/>
      <c r="H187" s="175">
        <v>2025</v>
      </c>
      <c r="I187" s="171">
        <f t="shared" si="85"/>
        <v>5173391.2749874536</v>
      </c>
      <c r="J187" s="171">
        <f t="shared" si="70"/>
        <v>0</v>
      </c>
      <c r="K187" s="171">
        <f t="shared" si="70"/>
        <v>0</v>
      </c>
      <c r="L187" s="171">
        <f t="shared" si="70"/>
        <v>0</v>
      </c>
      <c r="M187" s="171">
        <f t="shared" si="70"/>
        <v>0</v>
      </c>
      <c r="N187" s="171">
        <f t="shared" si="70"/>
        <v>0</v>
      </c>
      <c r="O187" s="162"/>
      <c r="P187" s="162"/>
      <c r="Q187" s="162"/>
      <c r="R187" s="162"/>
      <c r="S187" s="175">
        <v>2025</v>
      </c>
      <c r="T187" s="133">
        <f>HLOOKUP($S187,Variable!$B$15:$AE$16,2,FALSE)</f>
        <v>0.41836823200125539</v>
      </c>
      <c r="U187" s="190">
        <f t="shared" si="71"/>
        <v>3899952</v>
      </c>
      <c r="V187" s="190">
        <f t="shared" si="72"/>
        <v>0</v>
      </c>
      <c r="W187" s="190">
        <f t="shared" si="73"/>
        <v>0</v>
      </c>
      <c r="X187" s="190">
        <f t="shared" si="74"/>
        <v>0</v>
      </c>
      <c r="Y187" s="190">
        <f t="shared" si="75"/>
        <v>0</v>
      </c>
      <c r="Z187" s="190">
        <f t="shared" si="76"/>
        <v>0</v>
      </c>
      <c r="AB187" s="175">
        <v>2025</v>
      </c>
      <c r="AC187" s="171">
        <f t="shared" si="86"/>
        <v>1631616.0231297601</v>
      </c>
      <c r="AD187" s="171">
        <f t="shared" si="77"/>
        <v>0</v>
      </c>
      <c r="AE187" s="171">
        <f t="shared" si="77"/>
        <v>0</v>
      </c>
      <c r="AF187" s="171">
        <f t="shared" si="77"/>
        <v>0</v>
      </c>
      <c r="AG187" s="136">
        <f t="shared" si="77"/>
        <v>0</v>
      </c>
      <c r="AH187" s="171">
        <f t="shared" si="77"/>
        <v>0</v>
      </c>
      <c r="AJ187" s="175">
        <v>2025</v>
      </c>
      <c r="AK187" s="133">
        <f>HLOOKUP($S187,Variable!$B$15:$AE$16,2,FALSE)</f>
        <v>0.41836823200125539</v>
      </c>
      <c r="AL187" s="190">
        <f t="shared" si="78"/>
        <v>3899952</v>
      </c>
      <c r="AM187" s="190">
        <f t="shared" si="79"/>
        <v>0</v>
      </c>
      <c r="AN187" s="190">
        <f t="shared" si="80"/>
        <v>0</v>
      </c>
      <c r="AO187" s="190">
        <f t="shared" si="81"/>
        <v>0</v>
      </c>
      <c r="AP187" s="190">
        <f t="shared" si="82"/>
        <v>0</v>
      </c>
      <c r="AQ187" s="190">
        <f t="shared" si="83"/>
        <v>0</v>
      </c>
      <c r="AS187" s="175">
        <v>2025</v>
      </c>
      <c r="AT187" s="171">
        <f t="shared" si="87"/>
        <v>1631616.0231297601</v>
      </c>
      <c r="AU187" s="171">
        <f t="shared" si="84"/>
        <v>0</v>
      </c>
      <c r="AV187" s="171">
        <f t="shared" si="84"/>
        <v>0</v>
      </c>
      <c r="AW187" s="171">
        <f t="shared" si="84"/>
        <v>0</v>
      </c>
      <c r="AX187" s="136">
        <f t="shared" si="84"/>
        <v>0</v>
      </c>
      <c r="AY187" s="171">
        <f t="shared" si="84"/>
        <v>0</v>
      </c>
      <c r="BA187" s="145">
        <v>2025</v>
      </c>
      <c r="BB187" s="171">
        <f>IF($D$14&lt;&gt;"Yes",0,IF($BA187&lt;$E$14,0,IF($BA187&gt;$J$14,0,VLOOKUP($H$14,Variable!$B$21:$AE$64,'Scenario 8'!$BA187-2015,FALSE))))</f>
        <v>1910159.2287279333</v>
      </c>
      <c r="BC187" s="171">
        <f>IF($D$15&lt;&gt;"Yes",0,IF($BA187&lt;$E$15,0,IF($BA187&gt;$J$15,0,VLOOKUP($H$15,Variable!$B$21:$AE$64,'Scenario 8'!$BA187-2015,FALSE))))</f>
        <v>0</v>
      </c>
      <c r="BD187" s="171">
        <f>IF($D$16&lt;&gt;"Yes",0,IF($BA187&lt;$E$16,0,IF($BA187&gt;$J$16,0,VLOOKUP($H$16,Variable!$B$21:$AE$64,'Scenario 8'!$BA187-2015,FALSE))))</f>
        <v>0</v>
      </c>
      <c r="BE187" s="171">
        <f>IF($D$17&lt;&gt;"Yes",0,IF($BA187&lt;$E$17,0,IF($BA187&gt;$J$17,0,VLOOKUP($H$17,Variable!$B$21:$AE$64,'Scenario 8'!$BA187-2015,FALSE))))</f>
        <v>0</v>
      </c>
      <c r="BF187" s="171">
        <f>IF($D$18&lt;&gt;"Yes",0,IF($BA187&lt;$E$18,0,IF($BA187&gt;$J$18,0,VLOOKUP($H$18,Variable!$B$21:$AE$64,'Scenario 8'!$BA187-2015,FALSE))))</f>
        <v>0</v>
      </c>
      <c r="BG187" s="171">
        <f>IF($D$19&lt;&gt;"Yes",0,IF($BA187&lt;$E$19,0,IF($BA187&gt;$J$19,0,VLOOKUP($H$19,Variable!$B$21:$AE$64,'Scenario 8'!$BA187-2015,FALSE))))</f>
        <v>0</v>
      </c>
    </row>
    <row r="188" spans="1:59">
      <c r="A188" s="162"/>
      <c r="B188" s="162"/>
      <c r="C188" s="162"/>
      <c r="D188" s="162"/>
      <c r="E188" s="162"/>
      <c r="F188" s="162"/>
      <c r="G188" s="162"/>
      <c r="H188" s="175">
        <v>2026</v>
      </c>
      <c r="I188" s="171">
        <f t="shared" si="85"/>
        <v>5257757.5081999227</v>
      </c>
      <c r="J188" s="171">
        <f t="shared" si="70"/>
        <v>0</v>
      </c>
      <c r="K188" s="171">
        <f t="shared" si="70"/>
        <v>0</v>
      </c>
      <c r="L188" s="171">
        <f t="shared" si="70"/>
        <v>0</v>
      </c>
      <c r="M188" s="171">
        <f t="shared" si="70"/>
        <v>0</v>
      </c>
      <c r="N188" s="171">
        <f t="shared" si="70"/>
        <v>0</v>
      </c>
      <c r="O188" s="162"/>
      <c r="P188" s="162"/>
      <c r="Q188" s="162"/>
      <c r="R188" s="162"/>
      <c r="S188" s="175">
        <v>2026</v>
      </c>
      <c r="T188" s="133">
        <f>HLOOKUP($S188,Variable!$B$15:$AE$16,2,FALSE)</f>
        <v>0.42673559664128047</v>
      </c>
      <c r="U188" s="190">
        <f t="shared" si="71"/>
        <v>3899952</v>
      </c>
      <c r="V188" s="190">
        <f t="shared" si="72"/>
        <v>0</v>
      </c>
      <c r="W188" s="190">
        <f t="shared" si="73"/>
        <v>0</v>
      </c>
      <c r="X188" s="190">
        <f t="shared" si="74"/>
        <v>0</v>
      </c>
      <c r="Y188" s="190">
        <f t="shared" si="75"/>
        <v>0</v>
      </c>
      <c r="Z188" s="190">
        <f t="shared" si="76"/>
        <v>0</v>
      </c>
      <c r="AB188" s="175">
        <v>2026</v>
      </c>
      <c r="AC188" s="171">
        <f t="shared" si="86"/>
        <v>1664248.343592355</v>
      </c>
      <c r="AD188" s="171">
        <f t="shared" si="77"/>
        <v>0</v>
      </c>
      <c r="AE188" s="171">
        <f t="shared" si="77"/>
        <v>0</v>
      </c>
      <c r="AF188" s="171">
        <f t="shared" si="77"/>
        <v>0</v>
      </c>
      <c r="AG188" s="136">
        <f t="shared" si="77"/>
        <v>0</v>
      </c>
      <c r="AH188" s="171">
        <f t="shared" si="77"/>
        <v>0</v>
      </c>
      <c r="AJ188" s="175">
        <v>2026</v>
      </c>
      <c r="AK188" s="133">
        <f>HLOOKUP($S188,Variable!$B$15:$AE$16,2,FALSE)</f>
        <v>0.42673559664128047</v>
      </c>
      <c r="AL188" s="190">
        <f t="shared" si="78"/>
        <v>3899952</v>
      </c>
      <c r="AM188" s="190">
        <f t="shared" si="79"/>
        <v>0</v>
      </c>
      <c r="AN188" s="190">
        <f t="shared" si="80"/>
        <v>0</v>
      </c>
      <c r="AO188" s="190">
        <f t="shared" si="81"/>
        <v>0</v>
      </c>
      <c r="AP188" s="190">
        <f t="shared" si="82"/>
        <v>0</v>
      </c>
      <c r="AQ188" s="190">
        <f t="shared" si="83"/>
        <v>0</v>
      </c>
      <c r="AS188" s="175">
        <v>2026</v>
      </c>
      <c r="AT188" s="171">
        <f t="shared" si="87"/>
        <v>1664248.343592355</v>
      </c>
      <c r="AU188" s="171">
        <f t="shared" si="84"/>
        <v>0</v>
      </c>
      <c r="AV188" s="171">
        <f t="shared" si="84"/>
        <v>0</v>
      </c>
      <c r="AW188" s="171">
        <f t="shared" si="84"/>
        <v>0</v>
      </c>
      <c r="AX188" s="136">
        <f t="shared" si="84"/>
        <v>0</v>
      </c>
      <c r="AY188" s="171">
        <f t="shared" si="84"/>
        <v>0</v>
      </c>
      <c r="BA188" s="145">
        <v>2026</v>
      </c>
      <c r="BB188" s="171">
        <f>IF($D$14&lt;&gt;"Yes",0,IF($BA188&lt;$E$14,0,IF($BA188&gt;$J$14,0,VLOOKUP($H$14,Variable!$B$21:$AE$64,'Scenario 8'!$BA188-2015,FALSE))))</f>
        <v>1929260.8210152127</v>
      </c>
      <c r="BC188" s="171">
        <f>IF($D$15&lt;&gt;"Yes",0,IF($BA188&lt;$E$15,0,IF($BA188&gt;$J$15,0,VLOOKUP($H$15,Variable!$B$21:$AE$64,'Scenario 8'!$BA188-2015,FALSE))))</f>
        <v>0</v>
      </c>
      <c r="BD188" s="171">
        <f>IF($D$16&lt;&gt;"Yes",0,IF($BA188&lt;$E$16,0,IF($BA188&gt;$J$16,0,VLOOKUP($H$16,Variable!$B$21:$AE$64,'Scenario 8'!$BA188-2015,FALSE))))</f>
        <v>0</v>
      </c>
      <c r="BE188" s="171">
        <f>IF($D$17&lt;&gt;"Yes",0,IF($BA188&lt;$E$17,0,IF($BA188&gt;$J$17,0,VLOOKUP($H$17,Variable!$B$21:$AE$64,'Scenario 8'!$BA188-2015,FALSE))))</f>
        <v>0</v>
      </c>
      <c r="BF188" s="171">
        <f>IF($D$18&lt;&gt;"Yes",0,IF($BA188&lt;$E$18,0,IF($BA188&gt;$J$18,0,VLOOKUP($H$18,Variable!$B$21:$AE$64,'Scenario 8'!$BA188-2015,FALSE))))</f>
        <v>0</v>
      </c>
      <c r="BG188" s="171">
        <f>IF($D$19&lt;&gt;"Yes",0,IF($BA188&lt;$E$19,0,IF($BA188&gt;$J$19,0,VLOOKUP($H$19,Variable!$B$21:$AE$64,'Scenario 8'!$BA188-2015,FALSE))))</f>
        <v>0</v>
      </c>
    </row>
    <row r="189" spans="1:59">
      <c r="A189" s="162"/>
      <c r="B189" s="162"/>
      <c r="C189" s="162"/>
      <c r="D189" s="162"/>
      <c r="E189" s="162"/>
      <c r="F189" s="162"/>
      <c r="G189" s="162"/>
      <c r="H189" s="175">
        <v>2027</v>
      </c>
      <c r="I189" s="171">
        <f t="shared" si="85"/>
        <v>5343620.0501537696</v>
      </c>
      <c r="J189" s="171">
        <f t="shared" si="70"/>
        <v>0</v>
      </c>
      <c r="K189" s="171">
        <f t="shared" si="70"/>
        <v>0</v>
      </c>
      <c r="L189" s="171">
        <f t="shared" si="70"/>
        <v>0</v>
      </c>
      <c r="M189" s="171">
        <f t="shared" si="70"/>
        <v>0</v>
      </c>
      <c r="N189" s="171">
        <f t="shared" si="70"/>
        <v>0</v>
      </c>
      <c r="O189" s="162"/>
      <c r="P189" s="162"/>
      <c r="Q189" s="162"/>
      <c r="R189" s="162"/>
      <c r="S189" s="175">
        <v>2027</v>
      </c>
      <c r="T189" s="133">
        <f>HLOOKUP($S189,Variable!$B$15:$AE$16,2,FALSE)</f>
        <v>0.43527030857410615</v>
      </c>
      <c r="U189" s="190">
        <f t="shared" si="71"/>
        <v>3899952</v>
      </c>
      <c r="V189" s="190">
        <f t="shared" si="72"/>
        <v>0</v>
      </c>
      <c r="W189" s="190">
        <f t="shared" si="73"/>
        <v>0</v>
      </c>
      <c r="X189" s="190">
        <f t="shared" si="74"/>
        <v>0</v>
      </c>
      <c r="Y189" s="190">
        <f t="shared" si="75"/>
        <v>0</v>
      </c>
      <c r="Z189" s="190">
        <f t="shared" si="76"/>
        <v>0</v>
      </c>
      <c r="AB189" s="175">
        <v>2027</v>
      </c>
      <c r="AC189" s="171">
        <f t="shared" si="86"/>
        <v>1697533.3104642024</v>
      </c>
      <c r="AD189" s="171">
        <f t="shared" si="77"/>
        <v>0</v>
      </c>
      <c r="AE189" s="171">
        <f t="shared" si="77"/>
        <v>0</v>
      </c>
      <c r="AF189" s="171">
        <f t="shared" si="77"/>
        <v>0</v>
      </c>
      <c r="AG189" s="136">
        <f t="shared" si="77"/>
        <v>0</v>
      </c>
      <c r="AH189" s="171">
        <f t="shared" si="77"/>
        <v>0</v>
      </c>
      <c r="AJ189" s="175">
        <v>2027</v>
      </c>
      <c r="AK189" s="133">
        <f>HLOOKUP($S189,Variable!$B$15:$AE$16,2,FALSE)</f>
        <v>0.43527030857410615</v>
      </c>
      <c r="AL189" s="190">
        <f t="shared" si="78"/>
        <v>3899952</v>
      </c>
      <c r="AM189" s="190">
        <f t="shared" si="79"/>
        <v>0</v>
      </c>
      <c r="AN189" s="190">
        <f t="shared" si="80"/>
        <v>0</v>
      </c>
      <c r="AO189" s="190">
        <f t="shared" si="81"/>
        <v>0</v>
      </c>
      <c r="AP189" s="190">
        <f t="shared" si="82"/>
        <v>0</v>
      </c>
      <c r="AQ189" s="190">
        <f t="shared" si="83"/>
        <v>0</v>
      </c>
      <c r="AS189" s="175">
        <v>2027</v>
      </c>
      <c r="AT189" s="171">
        <f t="shared" si="87"/>
        <v>1697533.3104642024</v>
      </c>
      <c r="AU189" s="171">
        <f t="shared" si="84"/>
        <v>0</v>
      </c>
      <c r="AV189" s="171">
        <f t="shared" si="84"/>
        <v>0</v>
      </c>
      <c r="AW189" s="171">
        <f t="shared" si="84"/>
        <v>0</v>
      </c>
      <c r="AX189" s="136">
        <f t="shared" si="84"/>
        <v>0</v>
      </c>
      <c r="AY189" s="171">
        <f t="shared" si="84"/>
        <v>0</v>
      </c>
      <c r="BA189" s="145">
        <v>2027</v>
      </c>
      <c r="BB189" s="171">
        <f>IF($D$14&lt;&gt;"Yes",0,IF($BA189&lt;$E$14,0,IF($BA189&gt;$J$14,0,VLOOKUP($H$14,Variable!$B$21:$AE$64,'Scenario 8'!$BA189-2015,FALSE))))</f>
        <v>1948553.4292253647</v>
      </c>
      <c r="BC189" s="171">
        <f>IF($D$15&lt;&gt;"Yes",0,IF($BA189&lt;$E$15,0,IF($BA189&gt;$J$15,0,VLOOKUP($H$15,Variable!$B$21:$AE$64,'Scenario 8'!$BA189-2015,FALSE))))</f>
        <v>0</v>
      </c>
      <c r="BD189" s="171">
        <f>IF($D$16&lt;&gt;"Yes",0,IF($BA189&lt;$E$16,0,IF($BA189&gt;$J$16,0,VLOOKUP($H$16,Variable!$B$21:$AE$64,'Scenario 8'!$BA189-2015,FALSE))))</f>
        <v>0</v>
      </c>
      <c r="BE189" s="171">
        <f>IF($D$17&lt;&gt;"Yes",0,IF($BA189&lt;$E$17,0,IF($BA189&gt;$J$17,0,VLOOKUP($H$17,Variable!$B$21:$AE$64,'Scenario 8'!$BA189-2015,FALSE))))</f>
        <v>0</v>
      </c>
      <c r="BF189" s="171">
        <f>IF($D$18&lt;&gt;"Yes",0,IF($BA189&lt;$E$18,0,IF($BA189&gt;$J$18,0,VLOOKUP($H$18,Variable!$B$21:$AE$64,'Scenario 8'!$BA189-2015,FALSE))))</f>
        <v>0</v>
      </c>
      <c r="BG189" s="171">
        <f>IF($D$19&lt;&gt;"Yes",0,IF($BA189&lt;$E$19,0,IF($BA189&gt;$J$19,0,VLOOKUP($H$19,Variable!$B$21:$AE$64,'Scenario 8'!$BA189-2015,FALSE))))</f>
        <v>0</v>
      </c>
    </row>
    <row r="190" spans="1:59">
      <c r="A190" s="162"/>
      <c r="B190" s="162"/>
      <c r="C190" s="162"/>
      <c r="D190" s="162"/>
      <c r="E190" s="162"/>
      <c r="F190" s="162"/>
      <c r="G190" s="162"/>
      <c r="H190" s="175">
        <v>2028</v>
      </c>
      <c r="I190" s="171">
        <f t="shared" si="85"/>
        <v>5431006.9168645907</v>
      </c>
      <c r="J190" s="171">
        <f t="shared" si="70"/>
        <v>0</v>
      </c>
      <c r="K190" s="171">
        <f t="shared" si="70"/>
        <v>0</v>
      </c>
      <c r="L190" s="171">
        <f t="shared" si="70"/>
        <v>0</v>
      </c>
      <c r="M190" s="171">
        <f t="shared" si="70"/>
        <v>0</v>
      </c>
      <c r="N190" s="171">
        <f t="shared" si="70"/>
        <v>0</v>
      </c>
      <c r="O190" s="162"/>
      <c r="P190" s="162"/>
      <c r="Q190" s="162"/>
      <c r="R190" s="162"/>
      <c r="S190" s="175">
        <v>2028</v>
      </c>
      <c r="T190" s="133">
        <f>HLOOKUP($S190,Variable!$B$15:$AE$16,2,FALSE)</f>
        <v>0.44397571474558822</v>
      </c>
      <c r="U190" s="190">
        <f t="shared" si="71"/>
        <v>3899952</v>
      </c>
      <c r="V190" s="190">
        <f t="shared" si="72"/>
        <v>0</v>
      </c>
      <c r="W190" s="190">
        <f t="shared" si="73"/>
        <v>0</v>
      </c>
      <c r="X190" s="190">
        <f t="shared" si="74"/>
        <v>0</v>
      </c>
      <c r="Y190" s="190">
        <f t="shared" si="75"/>
        <v>0</v>
      </c>
      <c r="Z190" s="190">
        <f t="shared" si="76"/>
        <v>0</v>
      </c>
      <c r="AB190" s="175">
        <v>2028</v>
      </c>
      <c r="AC190" s="171">
        <f t="shared" si="86"/>
        <v>1731483.9766734862</v>
      </c>
      <c r="AD190" s="171">
        <f t="shared" si="77"/>
        <v>0</v>
      </c>
      <c r="AE190" s="171">
        <f t="shared" si="77"/>
        <v>0</v>
      </c>
      <c r="AF190" s="171">
        <f t="shared" si="77"/>
        <v>0</v>
      </c>
      <c r="AG190" s="136">
        <f t="shared" si="77"/>
        <v>0</v>
      </c>
      <c r="AH190" s="171">
        <f t="shared" si="77"/>
        <v>0</v>
      </c>
      <c r="AJ190" s="175">
        <v>2028</v>
      </c>
      <c r="AK190" s="133">
        <f>HLOOKUP($S190,Variable!$B$15:$AE$16,2,FALSE)</f>
        <v>0.44397571474558822</v>
      </c>
      <c r="AL190" s="190">
        <f t="shared" si="78"/>
        <v>3899952</v>
      </c>
      <c r="AM190" s="190">
        <f t="shared" si="79"/>
        <v>0</v>
      </c>
      <c r="AN190" s="190">
        <f t="shared" si="80"/>
        <v>0</v>
      </c>
      <c r="AO190" s="190">
        <f t="shared" si="81"/>
        <v>0</v>
      </c>
      <c r="AP190" s="190">
        <f t="shared" si="82"/>
        <v>0</v>
      </c>
      <c r="AQ190" s="190">
        <f t="shared" si="83"/>
        <v>0</v>
      </c>
      <c r="AS190" s="175">
        <v>2028</v>
      </c>
      <c r="AT190" s="171">
        <f t="shared" si="87"/>
        <v>1731483.9766734862</v>
      </c>
      <c r="AU190" s="171">
        <f t="shared" si="84"/>
        <v>0</v>
      </c>
      <c r="AV190" s="171">
        <f t="shared" si="84"/>
        <v>0</v>
      </c>
      <c r="AW190" s="171">
        <f t="shared" si="84"/>
        <v>0</v>
      </c>
      <c r="AX190" s="136">
        <f t="shared" si="84"/>
        <v>0</v>
      </c>
      <c r="AY190" s="171">
        <f t="shared" si="84"/>
        <v>0</v>
      </c>
      <c r="BA190" s="145">
        <v>2028</v>
      </c>
      <c r="BB190" s="171">
        <f>IF($D$14&lt;&gt;"Yes",0,IF($BA190&lt;$E$14,0,IF($BA190&gt;$J$14,0,VLOOKUP($H$14,Variable!$B$21:$AE$64,'Scenario 8'!$BA190-2015,FALSE))))</f>
        <v>1968038.9635176184</v>
      </c>
      <c r="BC190" s="171">
        <f>IF($D$15&lt;&gt;"Yes",0,IF($BA190&lt;$E$15,0,IF($BA190&gt;$J$15,0,VLOOKUP($H$15,Variable!$B$21:$AE$64,'Scenario 8'!$BA190-2015,FALSE))))</f>
        <v>0</v>
      </c>
      <c r="BD190" s="171">
        <f>IF($D$16&lt;&gt;"Yes",0,IF($BA190&lt;$E$16,0,IF($BA190&gt;$J$16,0,VLOOKUP($H$16,Variable!$B$21:$AE$64,'Scenario 8'!$BA190-2015,FALSE))))</f>
        <v>0</v>
      </c>
      <c r="BE190" s="171">
        <f>IF($D$17&lt;&gt;"Yes",0,IF($BA190&lt;$E$17,0,IF($BA190&gt;$J$17,0,VLOOKUP($H$17,Variable!$B$21:$AE$64,'Scenario 8'!$BA190-2015,FALSE))))</f>
        <v>0</v>
      </c>
      <c r="BF190" s="171">
        <f>IF($D$18&lt;&gt;"Yes",0,IF($BA190&lt;$E$18,0,IF($BA190&gt;$J$18,0,VLOOKUP($H$18,Variable!$B$21:$AE$64,'Scenario 8'!$BA190-2015,FALSE))))</f>
        <v>0</v>
      </c>
      <c r="BG190" s="171">
        <f>IF($D$19&lt;&gt;"Yes",0,IF($BA190&lt;$E$19,0,IF($BA190&gt;$J$19,0,VLOOKUP($H$19,Variable!$B$21:$AE$64,'Scenario 8'!$BA190-2015,FALSE))))</f>
        <v>0</v>
      </c>
    </row>
    <row r="191" spans="1:59">
      <c r="A191" s="162"/>
      <c r="B191" s="162"/>
      <c r="C191" s="162"/>
      <c r="D191" s="162"/>
      <c r="E191" s="162"/>
      <c r="F191" s="162"/>
      <c r="G191" s="162"/>
      <c r="H191" s="175">
        <v>2029</v>
      </c>
      <c r="I191" s="171">
        <f t="shared" si="85"/>
        <v>5519946.6655667061</v>
      </c>
      <c r="J191" s="171">
        <f t="shared" si="70"/>
        <v>0</v>
      </c>
      <c r="K191" s="171">
        <f t="shared" si="70"/>
        <v>0</v>
      </c>
      <c r="L191" s="171">
        <f t="shared" si="70"/>
        <v>0</v>
      </c>
      <c r="M191" s="171">
        <f t="shared" si="70"/>
        <v>0</v>
      </c>
      <c r="N191" s="171">
        <f t="shared" si="70"/>
        <v>0</v>
      </c>
      <c r="O191" s="162"/>
      <c r="P191" s="162"/>
      <c r="Q191" s="162"/>
      <c r="R191" s="162"/>
      <c r="S191" s="175">
        <v>2029</v>
      </c>
      <c r="T191" s="133">
        <f>HLOOKUP($S191,Variable!$B$15:$AE$16,2,FALSE)</f>
        <v>0.45285522904049991</v>
      </c>
      <c r="U191" s="190">
        <f t="shared" si="71"/>
        <v>3899952</v>
      </c>
      <c r="V191" s="190">
        <f t="shared" si="72"/>
        <v>0</v>
      </c>
      <c r="W191" s="190">
        <f t="shared" si="73"/>
        <v>0</v>
      </c>
      <c r="X191" s="190">
        <f t="shared" si="74"/>
        <v>0</v>
      </c>
      <c r="Y191" s="190">
        <f t="shared" si="75"/>
        <v>0</v>
      </c>
      <c r="Z191" s="190">
        <f t="shared" si="76"/>
        <v>0</v>
      </c>
      <c r="AB191" s="175">
        <v>2029</v>
      </c>
      <c r="AC191" s="171">
        <f t="shared" si="86"/>
        <v>1766113.6562069557</v>
      </c>
      <c r="AD191" s="171">
        <f t="shared" si="77"/>
        <v>0</v>
      </c>
      <c r="AE191" s="171">
        <f t="shared" si="77"/>
        <v>0</v>
      </c>
      <c r="AF191" s="171">
        <f t="shared" si="77"/>
        <v>0</v>
      </c>
      <c r="AG191" s="136">
        <f t="shared" si="77"/>
        <v>0</v>
      </c>
      <c r="AH191" s="171">
        <f t="shared" si="77"/>
        <v>0</v>
      </c>
      <c r="AJ191" s="175">
        <v>2029</v>
      </c>
      <c r="AK191" s="133">
        <f>HLOOKUP($S191,Variable!$B$15:$AE$16,2,FALSE)</f>
        <v>0.45285522904049991</v>
      </c>
      <c r="AL191" s="190">
        <f t="shared" si="78"/>
        <v>3899952</v>
      </c>
      <c r="AM191" s="190">
        <f t="shared" si="79"/>
        <v>0</v>
      </c>
      <c r="AN191" s="190">
        <f t="shared" si="80"/>
        <v>0</v>
      </c>
      <c r="AO191" s="190">
        <f t="shared" si="81"/>
        <v>0</v>
      </c>
      <c r="AP191" s="190">
        <f t="shared" si="82"/>
        <v>0</v>
      </c>
      <c r="AQ191" s="190">
        <f t="shared" si="83"/>
        <v>0</v>
      </c>
      <c r="AS191" s="175">
        <v>2029</v>
      </c>
      <c r="AT191" s="171">
        <f t="shared" si="87"/>
        <v>1766113.6562069557</v>
      </c>
      <c r="AU191" s="171">
        <f t="shared" si="84"/>
        <v>0</v>
      </c>
      <c r="AV191" s="171">
        <f t="shared" si="84"/>
        <v>0</v>
      </c>
      <c r="AW191" s="171">
        <f t="shared" si="84"/>
        <v>0</v>
      </c>
      <c r="AX191" s="136">
        <f t="shared" si="84"/>
        <v>0</v>
      </c>
      <c r="AY191" s="171">
        <f t="shared" si="84"/>
        <v>0</v>
      </c>
      <c r="BA191" s="145">
        <v>2029</v>
      </c>
      <c r="BB191" s="171">
        <f>IF($D$14&lt;&gt;"Yes",0,IF($BA191&lt;$E$14,0,IF($BA191&gt;$J$14,0,VLOOKUP($H$14,Variable!$B$21:$AE$64,'Scenario 8'!$BA191-2015,FALSE))))</f>
        <v>1987719.3531527945</v>
      </c>
      <c r="BC191" s="171">
        <f>IF($D$15&lt;&gt;"Yes",0,IF($BA191&lt;$E$15,0,IF($BA191&gt;$J$15,0,VLOOKUP($H$15,Variable!$B$21:$AE$64,'Scenario 8'!$BA191-2015,FALSE))))</f>
        <v>0</v>
      </c>
      <c r="BD191" s="171">
        <f>IF($D$16&lt;&gt;"Yes",0,IF($BA191&lt;$E$16,0,IF($BA191&gt;$J$16,0,VLOOKUP($H$16,Variable!$B$21:$AE$64,'Scenario 8'!$BA191-2015,FALSE))))</f>
        <v>0</v>
      </c>
      <c r="BE191" s="171">
        <f>IF($D$17&lt;&gt;"Yes",0,IF($BA191&lt;$E$17,0,IF($BA191&gt;$J$17,0,VLOOKUP($H$17,Variable!$B$21:$AE$64,'Scenario 8'!$BA191-2015,FALSE))))</f>
        <v>0</v>
      </c>
      <c r="BF191" s="171">
        <f>IF($D$18&lt;&gt;"Yes",0,IF($BA191&lt;$E$18,0,IF($BA191&gt;$J$18,0,VLOOKUP($H$18,Variable!$B$21:$AE$64,'Scenario 8'!$BA191-2015,FALSE))))</f>
        <v>0</v>
      </c>
      <c r="BG191" s="171">
        <f>IF($D$19&lt;&gt;"Yes",0,IF($BA191&lt;$E$19,0,IF($BA191&gt;$J$19,0,VLOOKUP($H$19,Variable!$B$21:$AE$64,'Scenario 8'!$BA191-2015,FALSE))))</f>
        <v>0</v>
      </c>
    </row>
    <row r="192" spans="1:59">
      <c r="A192" s="162"/>
      <c r="B192" s="162"/>
      <c r="C192" s="162"/>
      <c r="D192" s="162"/>
      <c r="E192" s="162"/>
      <c r="F192" s="162"/>
      <c r="G192" s="162"/>
      <c r="H192" s="175">
        <v>2030</v>
      </c>
      <c r="I192" s="171">
        <f t="shared" si="85"/>
        <v>5610468.4053465128</v>
      </c>
      <c r="J192" s="171">
        <f t="shared" si="70"/>
        <v>0</v>
      </c>
      <c r="K192" s="171">
        <f t="shared" si="70"/>
        <v>0</v>
      </c>
      <c r="L192" s="171">
        <f t="shared" si="70"/>
        <v>0</v>
      </c>
      <c r="M192" s="171">
        <f t="shared" si="70"/>
        <v>0</v>
      </c>
      <c r="N192" s="171">
        <f t="shared" si="70"/>
        <v>0</v>
      </c>
      <c r="O192" s="162"/>
      <c r="P192" s="162"/>
      <c r="Q192" s="162"/>
      <c r="R192" s="162"/>
      <c r="S192" s="175">
        <v>2030</v>
      </c>
      <c r="T192" s="133">
        <f>HLOOKUP($S192,Variable!$B$15:$AE$16,2,FALSE)</f>
        <v>0.46191233362130996</v>
      </c>
      <c r="U192" s="190">
        <f t="shared" si="71"/>
        <v>3899952</v>
      </c>
      <c r="V192" s="190">
        <f t="shared" si="72"/>
        <v>0</v>
      </c>
      <c r="W192" s="190">
        <f t="shared" si="73"/>
        <v>0</v>
      </c>
      <c r="X192" s="190">
        <f t="shared" si="74"/>
        <v>0</v>
      </c>
      <c r="Y192" s="190">
        <f t="shared" si="75"/>
        <v>0</v>
      </c>
      <c r="Z192" s="190">
        <f t="shared" si="76"/>
        <v>0</v>
      </c>
      <c r="AB192" s="175">
        <v>2030</v>
      </c>
      <c r="AC192" s="171">
        <f t="shared" si="86"/>
        <v>1801435.929331095</v>
      </c>
      <c r="AD192" s="171">
        <f t="shared" si="77"/>
        <v>0</v>
      </c>
      <c r="AE192" s="171">
        <f t="shared" si="77"/>
        <v>0</v>
      </c>
      <c r="AF192" s="171">
        <f t="shared" si="77"/>
        <v>0</v>
      </c>
      <c r="AG192" s="136">
        <f t="shared" si="77"/>
        <v>0</v>
      </c>
      <c r="AH192" s="171">
        <f t="shared" si="77"/>
        <v>0</v>
      </c>
      <c r="AJ192" s="175">
        <v>2030</v>
      </c>
      <c r="AK192" s="133">
        <f>HLOOKUP($S192,Variable!$B$15:$AE$16,2,FALSE)</f>
        <v>0.46191233362130996</v>
      </c>
      <c r="AL192" s="190">
        <f t="shared" si="78"/>
        <v>3899952</v>
      </c>
      <c r="AM192" s="190">
        <f t="shared" si="79"/>
        <v>0</v>
      </c>
      <c r="AN192" s="190">
        <f t="shared" si="80"/>
        <v>0</v>
      </c>
      <c r="AO192" s="190">
        <f t="shared" si="81"/>
        <v>0</v>
      </c>
      <c r="AP192" s="190">
        <f t="shared" si="82"/>
        <v>0</v>
      </c>
      <c r="AQ192" s="190">
        <f t="shared" si="83"/>
        <v>0</v>
      </c>
      <c r="AS192" s="175">
        <v>2030</v>
      </c>
      <c r="AT192" s="171">
        <f t="shared" si="87"/>
        <v>1801435.929331095</v>
      </c>
      <c r="AU192" s="171">
        <f t="shared" si="84"/>
        <v>0</v>
      </c>
      <c r="AV192" s="171">
        <f t="shared" si="84"/>
        <v>0</v>
      </c>
      <c r="AW192" s="171">
        <f t="shared" si="84"/>
        <v>0</v>
      </c>
      <c r="AX192" s="136">
        <f t="shared" si="84"/>
        <v>0</v>
      </c>
      <c r="AY192" s="171">
        <f t="shared" si="84"/>
        <v>0</v>
      </c>
      <c r="BA192" s="145">
        <v>2030</v>
      </c>
      <c r="BB192" s="171">
        <f>IF($D$14&lt;&gt;"Yes",0,IF($BA192&lt;$E$14,0,IF($BA192&gt;$J$14,0,VLOOKUP($H$14,Variable!$B$21:$AE$64,'Scenario 8'!$BA192-2015,FALSE))))</f>
        <v>2007596.5466843224</v>
      </c>
      <c r="BC192" s="171">
        <f>IF($D$15&lt;&gt;"Yes",0,IF($BA192&lt;$E$15,0,IF($BA192&gt;$J$15,0,VLOOKUP($H$15,Variable!$B$21:$AE$64,'Scenario 8'!$BA192-2015,FALSE))))</f>
        <v>0</v>
      </c>
      <c r="BD192" s="171">
        <f>IF($D$16&lt;&gt;"Yes",0,IF($BA192&lt;$E$16,0,IF($BA192&gt;$J$16,0,VLOOKUP($H$16,Variable!$B$21:$AE$64,'Scenario 8'!$BA192-2015,FALSE))))</f>
        <v>0</v>
      </c>
      <c r="BE192" s="171">
        <f>IF($D$17&lt;&gt;"Yes",0,IF($BA192&lt;$E$17,0,IF($BA192&gt;$J$17,0,VLOOKUP($H$17,Variable!$B$21:$AE$64,'Scenario 8'!$BA192-2015,FALSE))))</f>
        <v>0</v>
      </c>
      <c r="BF192" s="171">
        <f>IF($D$18&lt;&gt;"Yes",0,IF($BA192&lt;$E$18,0,IF($BA192&gt;$J$18,0,VLOOKUP($H$18,Variable!$B$21:$AE$64,'Scenario 8'!$BA192-2015,FALSE))))</f>
        <v>0</v>
      </c>
      <c r="BG192" s="171">
        <f>IF($D$19&lt;&gt;"Yes",0,IF($BA192&lt;$E$19,0,IF($BA192&gt;$J$19,0,VLOOKUP($H$19,Variable!$B$21:$AE$64,'Scenario 8'!$BA192-2015,FALSE))))</f>
        <v>0</v>
      </c>
    </row>
    <row r="193" spans="1:59">
      <c r="A193" s="162"/>
      <c r="B193" s="162"/>
      <c r="C193" s="162"/>
      <c r="D193" s="162"/>
      <c r="E193" s="162"/>
      <c r="F193" s="162"/>
      <c r="G193" s="162"/>
      <c r="H193" s="175">
        <v>2031</v>
      </c>
      <c r="I193" s="171">
        <f t="shared" si="85"/>
        <v>5702601.8079865994</v>
      </c>
      <c r="J193" s="171">
        <f t="shared" si="70"/>
        <v>0</v>
      </c>
      <c r="K193" s="171">
        <f t="shared" si="70"/>
        <v>0</v>
      </c>
      <c r="L193" s="171">
        <f t="shared" si="70"/>
        <v>0</v>
      </c>
      <c r="M193" s="171">
        <f t="shared" si="70"/>
        <v>0</v>
      </c>
      <c r="N193" s="171">
        <f t="shared" si="70"/>
        <v>0</v>
      </c>
      <c r="O193" s="162"/>
      <c r="P193" s="162"/>
      <c r="Q193" s="162"/>
      <c r="R193" s="162"/>
      <c r="S193" s="175">
        <v>2031</v>
      </c>
      <c r="T193" s="133">
        <f>HLOOKUP($S193,Variable!$B$15:$AE$16,2,FALSE)</f>
        <v>0.47115058029373613</v>
      </c>
      <c r="U193" s="190">
        <f t="shared" si="71"/>
        <v>3899952</v>
      </c>
      <c r="V193" s="190">
        <f t="shared" si="72"/>
        <v>0</v>
      </c>
      <c r="W193" s="190">
        <f t="shared" si="73"/>
        <v>0</v>
      </c>
      <c r="X193" s="190">
        <f t="shared" si="74"/>
        <v>0</v>
      </c>
      <c r="Y193" s="190">
        <f t="shared" si="75"/>
        <v>0</v>
      </c>
      <c r="Z193" s="190">
        <f t="shared" si="76"/>
        <v>0</v>
      </c>
      <c r="AB193" s="175">
        <v>2031</v>
      </c>
      <c r="AC193" s="171">
        <f t="shared" si="86"/>
        <v>1837464.6479177168</v>
      </c>
      <c r="AD193" s="171">
        <f t="shared" si="77"/>
        <v>0</v>
      </c>
      <c r="AE193" s="171">
        <f t="shared" si="77"/>
        <v>0</v>
      </c>
      <c r="AF193" s="171">
        <f t="shared" si="77"/>
        <v>0</v>
      </c>
      <c r="AG193" s="136">
        <f t="shared" si="77"/>
        <v>0</v>
      </c>
      <c r="AH193" s="171">
        <f t="shared" si="77"/>
        <v>0</v>
      </c>
      <c r="AJ193" s="175">
        <v>2031</v>
      </c>
      <c r="AK193" s="133">
        <f>HLOOKUP($S193,Variable!$B$15:$AE$16,2,FALSE)</f>
        <v>0.47115058029373613</v>
      </c>
      <c r="AL193" s="190">
        <f t="shared" si="78"/>
        <v>3899952</v>
      </c>
      <c r="AM193" s="190">
        <f t="shared" si="79"/>
        <v>0</v>
      </c>
      <c r="AN193" s="190">
        <f t="shared" si="80"/>
        <v>0</v>
      </c>
      <c r="AO193" s="190">
        <f t="shared" si="81"/>
        <v>0</v>
      </c>
      <c r="AP193" s="190">
        <f t="shared" si="82"/>
        <v>0</v>
      </c>
      <c r="AQ193" s="190">
        <f t="shared" si="83"/>
        <v>0</v>
      </c>
      <c r="AS193" s="175">
        <v>2031</v>
      </c>
      <c r="AT193" s="171">
        <f t="shared" si="87"/>
        <v>1837464.6479177168</v>
      </c>
      <c r="AU193" s="171">
        <f t="shared" si="84"/>
        <v>0</v>
      </c>
      <c r="AV193" s="171">
        <f t="shared" si="84"/>
        <v>0</v>
      </c>
      <c r="AW193" s="171">
        <f t="shared" si="84"/>
        <v>0</v>
      </c>
      <c r="AX193" s="136">
        <f t="shared" si="84"/>
        <v>0</v>
      </c>
      <c r="AY193" s="171">
        <f t="shared" si="84"/>
        <v>0</v>
      </c>
      <c r="BA193" s="145">
        <v>2031</v>
      </c>
      <c r="BB193" s="171">
        <f>IF($D$14&lt;&gt;"Yes",0,IF($BA193&lt;$E$14,0,IF($BA193&gt;$J$14,0,VLOOKUP($H$14,Variable!$B$21:$AE$64,'Scenario 8'!$BA193-2015,FALSE))))</f>
        <v>2027672.5121511656</v>
      </c>
      <c r="BC193" s="171">
        <f>IF($D$15&lt;&gt;"Yes",0,IF($BA193&lt;$E$15,0,IF($BA193&gt;$J$15,0,VLOOKUP($H$15,Variable!$B$21:$AE$64,'Scenario 8'!$BA193-2015,FALSE))))</f>
        <v>0</v>
      </c>
      <c r="BD193" s="171">
        <f>IF($D$16&lt;&gt;"Yes",0,IF($BA193&lt;$E$16,0,IF($BA193&gt;$J$16,0,VLOOKUP($H$16,Variable!$B$21:$AE$64,'Scenario 8'!$BA193-2015,FALSE))))</f>
        <v>0</v>
      </c>
      <c r="BE193" s="171">
        <f>IF($D$17&lt;&gt;"Yes",0,IF($BA193&lt;$E$17,0,IF($BA193&gt;$J$17,0,VLOOKUP($H$17,Variable!$B$21:$AE$64,'Scenario 8'!$BA193-2015,FALSE))))</f>
        <v>0</v>
      </c>
      <c r="BF193" s="171">
        <f>IF($D$18&lt;&gt;"Yes",0,IF($BA193&lt;$E$18,0,IF($BA193&gt;$J$18,0,VLOOKUP($H$18,Variable!$B$21:$AE$64,'Scenario 8'!$BA193-2015,FALSE))))</f>
        <v>0</v>
      </c>
      <c r="BG193" s="171">
        <f>IF($D$19&lt;&gt;"Yes",0,IF($BA193&lt;$E$19,0,IF($BA193&gt;$J$19,0,VLOOKUP($H$19,Variable!$B$21:$AE$64,'Scenario 8'!$BA193-2015,FALSE))))</f>
        <v>0</v>
      </c>
    </row>
    <row r="194" spans="1:59">
      <c r="A194" s="162"/>
      <c r="B194" s="162"/>
      <c r="C194" s="162"/>
      <c r="D194" s="162"/>
      <c r="E194" s="162"/>
      <c r="F194" s="162"/>
      <c r="G194" s="162"/>
      <c r="H194" s="175">
        <v>2032</v>
      </c>
      <c r="I194" s="171">
        <f t="shared" si="85"/>
        <v>5796377.1190248197</v>
      </c>
      <c r="J194" s="171">
        <f t="shared" si="70"/>
        <v>0</v>
      </c>
      <c r="K194" s="171">
        <f t="shared" si="70"/>
        <v>0</v>
      </c>
      <c r="L194" s="171">
        <f t="shared" si="70"/>
        <v>0</v>
      </c>
      <c r="M194" s="171">
        <f t="shared" si="70"/>
        <v>0</v>
      </c>
      <c r="N194" s="171">
        <f t="shared" si="70"/>
        <v>0</v>
      </c>
      <c r="O194" s="162"/>
      <c r="P194" s="162"/>
      <c r="Q194" s="162"/>
      <c r="R194" s="162"/>
      <c r="S194" s="175">
        <v>2032</v>
      </c>
      <c r="T194" s="133">
        <f>HLOOKUP($S194,Variable!$B$15:$AE$16,2,FALSE)</f>
        <v>0.48057359189961085</v>
      </c>
      <c r="U194" s="190">
        <f t="shared" si="71"/>
        <v>3899952</v>
      </c>
      <c r="V194" s="190">
        <f t="shared" si="72"/>
        <v>0</v>
      </c>
      <c r="W194" s="190">
        <f t="shared" si="73"/>
        <v>0</v>
      </c>
      <c r="X194" s="190">
        <f t="shared" si="74"/>
        <v>0</v>
      </c>
      <c r="Y194" s="190">
        <f t="shared" si="75"/>
        <v>0</v>
      </c>
      <c r="Z194" s="190">
        <f t="shared" si="76"/>
        <v>0</v>
      </c>
      <c r="AB194" s="175">
        <v>2032</v>
      </c>
      <c r="AC194" s="171">
        <f t="shared" si="86"/>
        <v>1874213.9408760711</v>
      </c>
      <c r="AD194" s="171">
        <f t="shared" si="77"/>
        <v>0</v>
      </c>
      <c r="AE194" s="171">
        <f t="shared" si="77"/>
        <v>0</v>
      </c>
      <c r="AF194" s="171">
        <f t="shared" si="77"/>
        <v>0</v>
      </c>
      <c r="AG194" s="136">
        <f t="shared" si="77"/>
        <v>0</v>
      </c>
      <c r="AH194" s="171">
        <f t="shared" si="77"/>
        <v>0</v>
      </c>
      <c r="AJ194" s="175">
        <v>2032</v>
      </c>
      <c r="AK194" s="133">
        <f>HLOOKUP($S194,Variable!$B$15:$AE$16,2,FALSE)</f>
        <v>0.48057359189961085</v>
      </c>
      <c r="AL194" s="190">
        <f t="shared" si="78"/>
        <v>3899952</v>
      </c>
      <c r="AM194" s="190">
        <f t="shared" si="79"/>
        <v>0</v>
      </c>
      <c r="AN194" s="190">
        <f t="shared" si="80"/>
        <v>0</v>
      </c>
      <c r="AO194" s="190">
        <f t="shared" si="81"/>
        <v>0</v>
      </c>
      <c r="AP194" s="190">
        <f t="shared" si="82"/>
        <v>0</v>
      </c>
      <c r="AQ194" s="190">
        <f t="shared" si="83"/>
        <v>0</v>
      </c>
      <c r="AS194" s="175">
        <v>2032</v>
      </c>
      <c r="AT194" s="171">
        <f t="shared" si="87"/>
        <v>1874213.9408760711</v>
      </c>
      <c r="AU194" s="171">
        <f t="shared" si="84"/>
        <v>0</v>
      </c>
      <c r="AV194" s="171">
        <f t="shared" si="84"/>
        <v>0</v>
      </c>
      <c r="AW194" s="171">
        <f t="shared" si="84"/>
        <v>0</v>
      </c>
      <c r="AX194" s="136">
        <f t="shared" si="84"/>
        <v>0</v>
      </c>
      <c r="AY194" s="171">
        <f t="shared" si="84"/>
        <v>0</v>
      </c>
      <c r="BA194" s="145">
        <v>2032</v>
      </c>
      <c r="BB194" s="171">
        <f>IF($D$14&lt;&gt;"Yes",0,IF($BA194&lt;$E$14,0,IF($BA194&gt;$J$14,0,VLOOKUP($H$14,Variable!$B$21:$AE$64,'Scenario 8'!$BA194-2015,FALSE))))</f>
        <v>2047949.2372726772</v>
      </c>
      <c r="BC194" s="171">
        <f>IF($D$15&lt;&gt;"Yes",0,IF($BA194&lt;$E$15,0,IF($BA194&gt;$J$15,0,VLOOKUP($H$15,Variable!$B$21:$AE$64,'Scenario 8'!$BA194-2015,FALSE))))</f>
        <v>0</v>
      </c>
      <c r="BD194" s="171">
        <f>IF($D$16&lt;&gt;"Yes",0,IF($BA194&lt;$E$16,0,IF($BA194&gt;$J$16,0,VLOOKUP($H$16,Variable!$B$21:$AE$64,'Scenario 8'!$BA194-2015,FALSE))))</f>
        <v>0</v>
      </c>
      <c r="BE194" s="171">
        <f>IF($D$17&lt;&gt;"Yes",0,IF($BA194&lt;$E$17,0,IF($BA194&gt;$J$17,0,VLOOKUP($H$17,Variable!$B$21:$AE$64,'Scenario 8'!$BA194-2015,FALSE))))</f>
        <v>0</v>
      </c>
      <c r="BF194" s="171">
        <f>IF($D$18&lt;&gt;"Yes",0,IF($BA194&lt;$E$18,0,IF($BA194&gt;$J$18,0,VLOOKUP($H$18,Variable!$B$21:$AE$64,'Scenario 8'!$BA194-2015,FALSE))))</f>
        <v>0</v>
      </c>
      <c r="BG194" s="171">
        <f>IF($D$19&lt;&gt;"Yes",0,IF($BA194&lt;$E$19,0,IF($BA194&gt;$J$19,0,VLOOKUP($H$19,Variable!$B$21:$AE$64,'Scenario 8'!$BA194-2015,FALSE))))</f>
        <v>0</v>
      </c>
    </row>
    <row r="195" spans="1:59">
      <c r="A195" s="162"/>
      <c r="B195" s="162"/>
      <c r="C195" s="162"/>
      <c r="D195" s="162"/>
      <c r="E195" s="162"/>
      <c r="F195" s="162"/>
      <c r="G195" s="162"/>
      <c r="H195" s="175">
        <v>2033</v>
      </c>
      <c r="I195" s="171">
        <f t="shared" si="85"/>
        <v>5891825.1690325886</v>
      </c>
      <c r="J195" s="171">
        <f t="shared" si="70"/>
        <v>0</v>
      </c>
      <c r="K195" s="171">
        <f t="shared" si="70"/>
        <v>0</v>
      </c>
      <c r="L195" s="171">
        <f t="shared" si="70"/>
        <v>0</v>
      </c>
      <c r="M195" s="171">
        <f t="shared" si="70"/>
        <v>0</v>
      </c>
      <c r="N195" s="171">
        <f t="shared" si="70"/>
        <v>0</v>
      </c>
      <c r="O195" s="162"/>
      <c r="P195" s="162"/>
      <c r="Q195" s="162"/>
      <c r="R195" s="162"/>
      <c r="S195" s="175">
        <v>2033</v>
      </c>
      <c r="T195" s="133">
        <f>HLOOKUP($S195,Variable!$B$15:$AE$16,2,FALSE)</f>
        <v>0.49018506373760307</v>
      </c>
      <c r="U195" s="190">
        <f t="shared" si="71"/>
        <v>3899952</v>
      </c>
      <c r="V195" s="190">
        <f t="shared" si="72"/>
        <v>0</v>
      </c>
      <c r="W195" s="190">
        <f t="shared" si="73"/>
        <v>0</v>
      </c>
      <c r="X195" s="190">
        <f t="shared" si="74"/>
        <v>0</v>
      </c>
      <c r="Y195" s="190">
        <f t="shared" si="75"/>
        <v>0</v>
      </c>
      <c r="Z195" s="190">
        <f t="shared" si="76"/>
        <v>0</v>
      </c>
      <c r="AB195" s="175">
        <v>2033</v>
      </c>
      <c r="AC195" s="171">
        <f t="shared" si="86"/>
        <v>1911698.2196935925</v>
      </c>
      <c r="AD195" s="171">
        <f t="shared" si="77"/>
        <v>0</v>
      </c>
      <c r="AE195" s="171">
        <f t="shared" si="77"/>
        <v>0</v>
      </c>
      <c r="AF195" s="171">
        <f t="shared" si="77"/>
        <v>0</v>
      </c>
      <c r="AG195" s="136">
        <f t="shared" si="77"/>
        <v>0</v>
      </c>
      <c r="AH195" s="171">
        <f t="shared" si="77"/>
        <v>0</v>
      </c>
      <c r="AJ195" s="175">
        <v>2033</v>
      </c>
      <c r="AK195" s="133">
        <f>HLOOKUP($S195,Variable!$B$15:$AE$16,2,FALSE)</f>
        <v>0.49018506373760307</v>
      </c>
      <c r="AL195" s="190">
        <f t="shared" si="78"/>
        <v>3899952</v>
      </c>
      <c r="AM195" s="190">
        <f t="shared" si="79"/>
        <v>0</v>
      </c>
      <c r="AN195" s="190">
        <f t="shared" si="80"/>
        <v>0</v>
      </c>
      <c r="AO195" s="190">
        <f t="shared" si="81"/>
        <v>0</v>
      </c>
      <c r="AP195" s="190">
        <f t="shared" si="82"/>
        <v>0</v>
      </c>
      <c r="AQ195" s="190">
        <f t="shared" si="83"/>
        <v>0</v>
      </c>
      <c r="AS195" s="175">
        <v>2033</v>
      </c>
      <c r="AT195" s="171">
        <f t="shared" si="87"/>
        <v>1911698.2196935925</v>
      </c>
      <c r="AU195" s="171">
        <f t="shared" si="84"/>
        <v>0</v>
      </c>
      <c r="AV195" s="171">
        <f t="shared" si="84"/>
        <v>0</v>
      </c>
      <c r="AW195" s="171">
        <f t="shared" si="84"/>
        <v>0</v>
      </c>
      <c r="AX195" s="136">
        <f t="shared" si="84"/>
        <v>0</v>
      </c>
      <c r="AY195" s="171">
        <f t="shared" si="84"/>
        <v>0</v>
      </c>
      <c r="BA195" s="145">
        <v>2033</v>
      </c>
      <c r="BB195" s="171">
        <f>IF($D$14&lt;&gt;"Yes",0,IF($BA195&lt;$E$14,0,IF($BA195&gt;$J$14,0,VLOOKUP($H$14,Variable!$B$21:$AE$64,'Scenario 8'!$BA195-2015,FALSE))))</f>
        <v>2068428.729645404</v>
      </c>
      <c r="BC195" s="171">
        <f>IF($D$15&lt;&gt;"Yes",0,IF($BA195&lt;$E$15,0,IF($BA195&gt;$J$15,0,VLOOKUP($H$15,Variable!$B$21:$AE$64,'Scenario 8'!$BA195-2015,FALSE))))</f>
        <v>0</v>
      </c>
      <c r="BD195" s="171">
        <f>IF($D$16&lt;&gt;"Yes",0,IF($BA195&lt;$E$16,0,IF($BA195&gt;$J$16,0,VLOOKUP($H$16,Variable!$B$21:$AE$64,'Scenario 8'!$BA195-2015,FALSE))))</f>
        <v>0</v>
      </c>
      <c r="BE195" s="171">
        <f>IF($D$17&lt;&gt;"Yes",0,IF($BA195&lt;$E$17,0,IF($BA195&gt;$J$17,0,VLOOKUP($H$17,Variable!$B$21:$AE$64,'Scenario 8'!$BA195-2015,FALSE))))</f>
        <v>0</v>
      </c>
      <c r="BF195" s="171">
        <f>IF($D$18&lt;&gt;"Yes",0,IF($BA195&lt;$E$18,0,IF($BA195&gt;$J$18,0,VLOOKUP($H$18,Variable!$B$21:$AE$64,'Scenario 8'!$BA195-2015,FALSE))))</f>
        <v>0</v>
      </c>
      <c r="BG195" s="171">
        <f>IF($D$19&lt;&gt;"Yes",0,IF($BA195&lt;$E$19,0,IF($BA195&gt;$J$19,0,VLOOKUP($H$19,Variable!$B$21:$AE$64,'Scenario 8'!$BA195-2015,FALSE))))</f>
        <v>0</v>
      </c>
    </row>
    <row r="196" spans="1:59">
      <c r="A196" s="162"/>
      <c r="B196" s="162"/>
      <c r="C196" s="162"/>
      <c r="D196" s="162"/>
      <c r="E196" s="162"/>
      <c r="F196" s="162"/>
      <c r="G196" s="162"/>
      <c r="H196" s="175">
        <v>2034</v>
      </c>
      <c r="I196" s="171">
        <f t="shared" si="85"/>
        <v>5988977.3851167876</v>
      </c>
      <c r="J196" s="171">
        <f t="shared" si="70"/>
        <v>0</v>
      </c>
      <c r="K196" s="171">
        <f t="shared" si="70"/>
        <v>0</v>
      </c>
      <c r="L196" s="171">
        <f t="shared" si="70"/>
        <v>0</v>
      </c>
      <c r="M196" s="171">
        <f t="shared" si="70"/>
        <v>0</v>
      </c>
      <c r="N196" s="171">
        <f t="shared" si="70"/>
        <v>0</v>
      </c>
      <c r="O196" s="162"/>
      <c r="P196" s="162"/>
      <c r="Q196" s="162"/>
      <c r="R196" s="162"/>
      <c r="S196" s="175">
        <v>2034</v>
      </c>
      <c r="T196" s="133">
        <f>HLOOKUP($S196,Variable!$B$15:$AE$16,2,FALSE)</f>
        <v>0.49998876501235517</v>
      </c>
      <c r="U196" s="190">
        <f t="shared" si="71"/>
        <v>3899952</v>
      </c>
      <c r="V196" s="190">
        <f t="shared" si="72"/>
        <v>0</v>
      </c>
      <c r="W196" s="190">
        <f t="shared" si="73"/>
        <v>0</v>
      </c>
      <c r="X196" s="190">
        <f t="shared" si="74"/>
        <v>0</v>
      </c>
      <c r="Y196" s="190">
        <f t="shared" si="75"/>
        <v>0</v>
      </c>
      <c r="Z196" s="190">
        <f t="shared" si="76"/>
        <v>0</v>
      </c>
      <c r="AB196" s="175">
        <v>2034</v>
      </c>
      <c r="AC196" s="171">
        <f t="shared" si="86"/>
        <v>1949932.1840874646</v>
      </c>
      <c r="AD196" s="171">
        <f t="shared" si="77"/>
        <v>0</v>
      </c>
      <c r="AE196" s="171">
        <f t="shared" si="77"/>
        <v>0</v>
      </c>
      <c r="AF196" s="171">
        <f t="shared" si="77"/>
        <v>0</v>
      </c>
      <c r="AG196" s="136">
        <f t="shared" si="77"/>
        <v>0</v>
      </c>
      <c r="AH196" s="171">
        <f t="shared" si="77"/>
        <v>0</v>
      </c>
      <c r="AJ196" s="175">
        <v>2034</v>
      </c>
      <c r="AK196" s="133">
        <f>HLOOKUP($S196,Variable!$B$15:$AE$16,2,FALSE)</f>
        <v>0.49998876501235517</v>
      </c>
      <c r="AL196" s="190">
        <f t="shared" si="78"/>
        <v>3899952</v>
      </c>
      <c r="AM196" s="190">
        <f t="shared" si="79"/>
        <v>0</v>
      </c>
      <c r="AN196" s="190">
        <f t="shared" si="80"/>
        <v>0</v>
      </c>
      <c r="AO196" s="190">
        <f t="shared" si="81"/>
        <v>0</v>
      </c>
      <c r="AP196" s="190">
        <f t="shared" si="82"/>
        <v>0</v>
      </c>
      <c r="AQ196" s="190">
        <f t="shared" si="83"/>
        <v>0</v>
      </c>
      <c r="AS196" s="175">
        <v>2034</v>
      </c>
      <c r="AT196" s="171">
        <f t="shared" si="87"/>
        <v>1949932.1840874646</v>
      </c>
      <c r="AU196" s="171">
        <f t="shared" si="84"/>
        <v>0</v>
      </c>
      <c r="AV196" s="171">
        <f t="shared" si="84"/>
        <v>0</v>
      </c>
      <c r="AW196" s="171">
        <f t="shared" si="84"/>
        <v>0</v>
      </c>
      <c r="AX196" s="136">
        <f t="shared" si="84"/>
        <v>0</v>
      </c>
      <c r="AY196" s="171">
        <f t="shared" si="84"/>
        <v>0</v>
      </c>
      <c r="BA196" s="145">
        <v>2034</v>
      </c>
      <c r="BB196" s="171">
        <f>IF($D$14&lt;&gt;"Yes",0,IF($BA196&lt;$E$14,0,IF($BA196&gt;$J$14,0,VLOOKUP($H$14,Variable!$B$21:$AE$64,'Scenario 8'!$BA196-2015,FALSE))))</f>
        <v>2089113.016941858</v>
      </c>
      <c r="BC196" s="171">
        <f>IF($D$15&lt;&gt;"Yes",0,IF($BA196&lt;$E$15,0,IF($BA196&gt;$J$15,0,VLOOKUP($H$15,Variable!$B$21:$AE$64,'Scenario 8'!$BA196-2015,FALSE))))</f>
        <v>0</v>
      </c>
      <c r="BD196" s="171">
        <f>IF($D$16&lt;&gt;"Yes",0,IF($BA196&lt;$E$16,0,IF($BA196&gt;$J$16,0,VLOOKUP($H$16,Variable!$B$21:$AE$64,'Scenario 8'!$BA196-2015,FALSE))))</f>
        <v>0</v>
      </c>
      <c r="BE196" s="171">
        <f>IF($D$17&lt;&gt;"Yes",0,IF($BA196&lt;$E$17,0,IF($BA196&gt;$J$17,0,VLOOKUP($H$17,Variable!$B$21:$AE$64,'Scenario 8'!$BA196-2015,FALSE))))</f>
        <v>0</v>
      </c>
      <c r="BF196" s="171">
        <f>IF($D$18&lt;&gt;"Yes",0,IF($BA196&lt;$E$18,0,IF($BA196&gt;$J$18,0,VLOOKUP($H$18,Variable!$B$21:$AE$64,'Scenario 8'!$BA196-2015,FALSE))))</f>
        <v>0</v>
      </c>
      <c r="BG196" s="171">
        <f>IF($D$19&lt;&gt;"Yes",0,IF($BA196&lt;$E$19,0,IF($BA196&gt;$J$19,0,VLOOKUP($H$19,Variable!$B$21:$AE$64,'Scenario 8'!$BA196-2015,FALSE))))</f>
        <v>0</v>
      </c>
    </row>
    <row r="197" spans="1:59">
      <c r="A197" s="162"/>
      <c r="B197" s="162"/>
      <c r="C197" s="162"/>
      <c r="D197" s="162"/>
      <c r="E197" s="162"/>
      <c r="F197" s="162"/>
      <c r="G197" s="162"/>
      <c r="H197" s="175">
        <v>2035</v>
      </c>
      <c r="I197" s="171">
        <f t="shared" si="85"/>
        <v>6087865.8026497038</v>
      </c>
      <c r="J197" s="171">
        <f t="shared" si="70"/>
        <v>0</v>
      </c>
      <c r="K197" s="171">
        <f t="shared" si="70"/>
        <v>0</v>
      </c>
      <c r="L197" s="171">
        <f t="shared" si="70"/>
        <v>0</v>
      </c>
      <c r="M197" s="171">
        <f t="shared" si="70"/>
        <v>0</v>
      </c>
      <c r="N197" s="171">
        <f t="shared" si="70"/>
        <v>0</v>
      </c>
      <c r="O197" s="162"/>
      <c r="P197" s="162"/>
      <c r="Q197" s="162"/>
      <c r="R197" s="162"/>
      <c r="S197" s="175">
        <v>2035</v>
      </c>
      <c r="T197" s="133">
        <f>HLOOKUP($S197,Variable!$B$15:$AE$16,2,FALSE)</f>
        <v>0.50998854031260221</v>
      </c>
      <c r="U197" s="190">
        <f t="shared" si="71"/>
        <v>3899952</v>
      </c>
      <c r="V197" s="190">
        <f t="shared" si="72"/>
        <v>0</v>
      </c>
      <c r="W197" s="190">
        <f t="shared" si="73"/>
        <v>0</v>
      </c>
      <c r="X197" s="190">
        <f t="shared" si="74"/>
        <v>0</v>
      </c>
      <c r="Y197" s="190">
        <f t="shared" si="75"/>
        <v>0</v>
      </c>
      <c r="Z197" s="190">
        <f t="shared" si="76"/>
        <v>0</v>
      </c>
      <c r="AB197" s="175">
        <v>2035</v>
      </c>
      <c r="AC197" s="171">
        <f t="shared" si="86"/>
        <v>1988930.8277692136</v>
      </c>
      <c r="AD197" s="171">
        <f t="shared" si="77"/>
        <v>0</v>
      </c>
      <c r="AE197" s="171">
        <f t="shared" si="77"/>
        <v>0</v>
      </c>
      <c r="AF197" s="171">
        <f t="shared" si="77"/>
        <v>0</v>
      </c>
      <c r="AG197" s="136">
        <f t="shared" si="77"/>
        <v>0</v>
      </c>
      <c r="AH197" s="171">
        <f t="shared" si="77"/>
        <v>0</v>
      </c>
      <c r="AJ197" s="175">
        <v>2035</v>
      </c>
      <c r="AK197" s="133">
        <f>HLOOKUP($S197,Variable!$B$15:$AE$16,2,FALSE)</f>
        <v>0.50998854031260221</v>
      </c>
      <c r="AL197" s="190">
        <f t="shared" si="78"/>
        <v>3899952</v>
      </c>
      <c r="AM197" s="190">
        <f t="shared" si="79"/>
        <v>0</v>
      </c>
      <c r="AN197" s="190">
        <f t="shared" si="80"/>
        <v>0</v>
      </c>
      <c r="AO197" s="190">
        <f t="shared" si="81"/>
        <v>0</v>
      </c>
      <c r="AP197" s="190">
        <f t="shared" si="82"/>
        <v>0</v>
      </c>
      <c r="AQ197" s="190">
        <f t="shared" si="83"/>
        <v>0</v>
      </c>
      <c r="AS197" s="175">
        <v>2035</v>
      </c>
      <c r="AT197" s="171">
        <f t="shared" si="87"/>
        <v>1988930.8277692136</v>
      </c>
      <c r="AU197" s="171">
        <f t="shared" si="84"/>
        <v>0</v>
      </c>
      <c r="AV197" s="171">
        <f t="shared" si="84"/>
        <v>0</v>
      </c>
      <c r="AW197" s="171">
        <f t="shared" si="84"/>
        <v>0</v>
      </c>
      <c r="AX197" s="136">
        <f t="shared" si="84"/>
        <v>0</v>
      </c>
      <c r="AY197" s="171">
        <f t="shared" si="84"/>
        <v>0</v>
      </c>
      <c r="BA197" s="145">
        <v>2035</v>
      </c>
      <c r="BB197" s="171">
        <f>IF($D$14&lt;&gt;"Yes",0,IF($BA197&lt;$E$14,0,IF($BA197&gt;$J$14,0,VLOOKUP($H$14,Variable!$B$21:$AE$64,'Scenario 8'!$BA197-2015,FALSE))))</f>
        <v>2110004.1471112766</v>
      </c>
      <c r="BC197" s="171">
        <f>IF($D$15&lt;&gt;"Yes",0,IF($BA197&lt;$E$15,0,IF($BA197&gt;$J$15,0,VLOOKUP($H$15,Variable!$B$21:$AE$64,'Scenario 8'!$BA197-2015,FALSE))))</f>
        <v>0</v>
      </c>
      <c r="BD197" s="171">
        <f>IF($D$16&lt;&gt;"Yes",0,IF($BA197&lt;$E$16,0,IF($BA197&gt;$J$16,0,VLOOKUP($H$16,Variable!$B$21:$AE$64,'Scenario 8'!$BA197-2015,FALSE))))</f>
        <v>0</v>
      </c>
      <c r="BE197" s="171">
        <f>IF($D$17&lt;&gt;"Yes",0,IF($BA197&lt;$E$17,0,IF($BA197&gt;$J$17,0,VLOOKUP($H$17,Variable!$B$21:$AE$64,'Scenario 8'!$BA197-2015,FALSE))))</f>
        <v>0</v>
      </c>
      <c r="BF197" s="171">
        <f>IF($D$18&lt;&gt;"Yes",0,IF($BA197&lt;$E$18,0,IF($BA197&gt;$J$18,0,VLOOKUP($H$18,Variable!$B$21:$AE$64,'Scenario 8'!$BA197-2015,FALSE))))</f>
        <v>0</v>
      </c>
      <c r="BG197" s="171">
        <f>IF($D$19&lt;&gt;"Yes",0,IF($BA197&lt;$E$19,0,IF($BA197&gt;$J$19,0,VLOOKUP($H$19,Variable!$B$21:$AE$64,'Scenario 8'!$BA197-2015,FALSE))))</f>
        <v>0</v>
      </c>
    </row>
    <row r="198" spans="1:59">
      <c r="A198" s="162"/>
      <c r="B198" s="162"/>
      <c r="C198" s="162"/>
      <c r="D198" s="162"/>
      <c r="E198" s="162"/>
      <c r="F198" s="162"/>
      <c r="G198" s="162"/>
      <c r="H198" s="175">
        <v>2036</v>
      </c>
      <c r="I198" s="171">
        <f t="shared" si="85"/>
        <v>6188523.077231586</v>
      </c>
      <c r="J198" s="171">
        <f t="shared" si="70"/>
        <v>0</v>
      </c>
      <c r="K198" s="171">
        <f t="shared" si="70"/>
        <v>0</v>
      </c>
      <c r="L198" s="171">
        <f t="shared" si="70"/>
        <v>0</v>
      </c>
      <c r="M198" s="171">
        <f t="shared" si="70"/>
        <v>0</v>
      </c>
      <c r="N198" s="171">
        <f t="shared" si="70"/>
        <v>0</v>
      </c>
      <c r="O198" s="162"/>
      <c r="P198" s="162"/>
      <c r="Q198" s="162"/>
      <c r="R198" s="162"/>
      <c r="S198" s="175">
        <v>2036</v>
      </c>
      <c r="T198" s="133">
        <f>HLOOKUP($S198,Variable!$B$15:$AE$16,2,FALSE)</f>
        <v>0.52018831111885433</v>
      </c>
      <c r="U198" s="190">
        <f t="shared" si="71"/>
        <v>3899952</v>
      </c>
      <c r="V198" s="190">
        <f t="shared" si="72"/>
        <v>0</v>
      </c>
      <c r="W198" s="190">
        <f t="shared" si="73"/>
        <v>0</v>
      </c>
      <c r="X198" s="190">
        <f t="shared" si="74"/>
        <v>0</v>
      </c>
      <c r="Y198" s="190">
        <f t="shared" si="75"/>
        <v>0</v>
      </c>
      <c r="Z198" s="190">
        <f t="shared" si="76"/>
        <v>0</v>
      </c>
      <c r="AB198" s="175">
        <v>2036</v>
      </c>
      <c r="AC198" s="171">
        <f t="shared" si="86"/>
        <v>2028709.4443245982</v>
      </c>
      <c r="AD198" s="171">
        <f t="shared" si="77"/>
        <v>0</v>
      </c>
      <c r="AE198" s="171">
        <f t="shared" si="77"/>
        <v>0</v>
      </c>
      <c r="AF198" s="171">
        <f t="shared" si="77"/>
        <v>0</v>
      </c>
      <c r="AG198" s="136">
        <f t="shared" si="77"/>
        <v>0</v>
      </c>
      <c r="AH198" s="171">
        <f t="shared" si="77"/>
        <v>0</v>
      </c>
      <c r="AJ198" s="175">
        <v>2036</v>
      </c>
      <c r="AK198" s="133">
        <f>HLOOKUP($S198,Variable!$B$15:$AE$16,2,FALSE)</f>
        <v>0.52018831111885433</v>
      </c>
      <c r="AL198" s="190">
        <f t="shared" si="78"/>
        <v>3899952</v>
      </c>
      <c r="AM198" s="190">
        <f t="shared" si="79"/>
        <v>0</v>
      </c>
      <c r="AN198" s="190">
        <f t="shared" si="80"/>
        <v>0</v>
      </c>
      <c r="AO198" s="190">
        <f t="shared" si="81"/>
        <v>0</v>
      </c>
      <c r="AP198" s="190">
        <f t="shared" si="82"/>
        <v>0</v>
      </c>
      <c r="AQ198" s="190">
        <f t="shared" si="83"/>
        <v>0</v>
      </c>
      <c r="AS198" s="175">
        <v>2036</v>
      </c>
      <c r="AT198" s="171">
        <f t="shared" si="87"/>
        <v>2028709.4443245982</v>
      </c>
      <c r="AU198" s="171">
        <f t="shared" si="84"/>
        <v>0</v>
      </c>
      <c r="AV198" s="171">
        <f t="shared" si="84"/>
        <v>0</v>
      </c>
      <c r="AW198" s="171">
        <f t="shared" si="84"/>
        <v>0</v>
      </c>
      <c r="AX198" s="136">
        <f t="shared" si="84"/>
        <v>0</v>
      </c>
      <c r="AY198" s="171">
        <f t="shared" si="84"/>
        <v>0</v>
      </c>
      <c r="BA198" s="145">
        <v>2036</v>
      </c>
      <c r="BB198" s="171">
        <f>IF($D$14&lt;&gt;"Yes",0,IF($BA198&lt;$E$14,0,IF($BA198&gt;$J$14,0,VLOOKUP($H$14,Variable!$B$21:$AE$64,'Scenario 8'!$BA198-2015,FALSE))))</f>
        <v>2131104.1885823896</v>
      </c>
      <c r="BC198" s="171">
        <f>IF($D$15&lt;&gt;"Yes",0,IF($BA198&lt;$E$15,0,IF($BA198&gt;$J$15,0,VLOOKUP($H$15,Variable!$B$21:$AE$64,'Scenario 8'!$BA198-2015,FALSE))))</f>
        <v>0</v>
      </c>
      <c r="BD198" s="171">
        <f>IF($D$16&lt;&gt;"Yes",0,IF($BA198&lt;$E$16,0,IF($BA198&gt;$J$16,0,VLOOKUP($H$16,Variable!$B$21:$AE$64,'Scenario 8'!$BA198-2015,FALSE))))</f>
        <v>0</v>
      </c>
      <c r="BE198" s="171">
        <f>IF($D$17&lt;&gt;"Yes",0,IF($BA198&lt;$E$17,0,IF($BA198&gt;$J$17,0,VLOOKUP($H$17,Variable!$B$21:$AE$64,'Scenario 8'!$BA198-2015,FALSE))))</f>
        <v>0</v>
      </c>
      <c r="BF198" s="171">
        <f>IF($D$18&lt;&gt;"Yes",0,IF($BA198&lt;$E$18,0,IF($BA198&gt;$J$18,0,VLOOKUP($H$18,Variable!$B$21:$AE$64,'Scenario 8'!$BA198-2015,FALSE))))</f>
        <v>0</v>
      </c>
      <c r="BG198" s="171">
        <f>IF($D$19&lt;&gt;"Yes",0,IF($BA198&lt;$E$19,0,IF($BA198&gt;$J$19,0,VLOOKUP($H$19,Variable!$B$21:$AE$64,'Scenario 8'!$BA198-2015,FALSE))))</f>
        <v>0</v>
      </c>
    </row>
    <row r="199" spans="1:59">
      <c r="A199" s="162"/>
      <c r="B199" s="162"/>
      <c r="C199" s="162"/>
      <c r="D199" s="162"/>
      <c r="E199" s="162"/>
      <c r="F199" s="162"/>
      <c r="G199" s="162"/>
      <c r="H199" s="175">
        <v>2037</v>
      </c>
      <c r="I199" s="171">
        <f t="shared" si="85"/>
        <v>6290982.496890394</v>
      </c>
      <c r="J199" s="171">
        <f t="shared" si="70"/>
        <v>0</v>
      </c>
      <c r="K199" s="171">
        <f t="shared" si="70"/>
        <v>0</v>
      </c>
      <c r="L199" s="171">
        <f t="shared" si="70"/>
        <v>0</v>
      </c>
      <c r="M199" s="171">
        <f t="shared" si="70"/>
        <v>0</v>
      </c>
      <c r="N199" s="171">
        <f t="shared" si="70"/>
        <v>0</v>
      </c>
      <c r="O199" s="162"/>
      <c r="P199" s="162"/>
      <c r="Q199" s="162"/>
      <c r="R199" s="162"/>
      <c r="S199" s="175">
        <v>2037</v>
      </c>
      <c r="T199" s="133">
        <f>HLOOKUP($S199,Variable!$B$15:$AE$16,2,FALSE)</f>
        <v>0.53059207734123137</v>
      </c>
      <c r="U199" s="190">
        <f t="shared" si="71"/>
        <v>3899952</v>
      </c>
      <c r="V199" s="190">
        <f t="shared" si="72"/>
        <v>0</v>
      </c>
      <c r="W199" s="190">
        <f t="shared" si="73"/>
        <v>0</v>
      </c>
      <c r="X199" s="190">
        <f t="shared" si="74"/>
        <v>0</v>
      </c>
      <c r="Y199" s="190">
        <f t="shared" si="75"/>
        <v>0</v>
      </c>
      <c r="Z199" s="190">
        <f t="shared" si="76"/>
        <v>0</v>
      </c>
      <c r="AB199" s="175">
        <v>2037</v>
      </c>
      <c r="AC199" s="171">
        <f t="shared" si="86"/>
        <v>2069283.63321109</v>
      </c>
      <c r="AD199" s="171">
        <f t="shared" si="77"/>
        <v>0</v>
      </c>
      <c r="AE199" s="171">
        <f t="shared" si="77"/>
        <v>0</v>
      </c>
      <c r="AF199" s="171">
        <f t="shared" si="77"/>
        <v>0</v>
      </c>
      <c r="AG199" s="136">
        <f t="shared" si="77"/>
        <v>0</v>
      </c>
      <c r="AH199" s="171">
        <f t="shared" si="77"/>
        <v>0</v>
      </c>
      <c r="AJ199" s="175">
        <v>2037</v>
      </c>
      <c r="AK199" s="133">
        <f>HLOOKUP($S199,Variable!$B$15:$AE$16,2,FALSE)</f>
        <v>0.53059207734123137</v>
      </c>
      <c r="AL199" s="190">
        <f t="shared" si="78"/>
        <v>3899952</v>
      </c>
      <c r="AM199" s="190">
        <f t="shared" si="79"/>
        <v>0</v>
      </c>
      <c r="AN199" s="190">
        <f t="shared" si="80"/>
        <v>0</v>
      </c>
      <c r="AO199" s="190">
        <f t="shared" si="81"/>
        <v>0</v>
      </c>
      <c r="AP199" s="190">
        <f t="shared" si="82"/>
        <v>0</v>
      </c>
      <c r="AQ199" s="190">
        <f t="shared" si="83"/>
        <v>0</v>
      </c>
      <c r="AS199" s="175">
        <v>2037</v>
      </c>
      <c r="AT199" s="171">
        <f t="shared" si="87"/>
        <v>2069283.63321109</v>
      </c>
      <c r="AU199" s="171">
        <f t="shared" si="84"/>
        <v>0</v>
      </c>
      <c r="AV199" s="171">
        <f t="shared" si="84"/>
        <v>0</v>
      </c>
      <c r="AW199" s="171">
        <f t="shared" si="84"/>
        <v>0</v>
      </c>
      <c r="AX199" s="136">
        <f t="shared" si="84"/>
        <v>0</v>
      </c>
      <c r="AY199" s="171">
        <f t="shared" si="84"/>
        <v>0</v>
      </c>
      <c r="BA199" s="145">
        <v>2037</v>
      </c>
      <c r="BB199" s="171">
        <f>IF($D$14&lt;&gt;"Yes",0,IF($BA199&lt;$E$14,0,IF($BA199&gt;$J$14,0,VLOOKUP($H$14,Variable!$B$21:$AE$64,'Scenario 8'!$BA199-2015,FALSE))))</f>
        <v>2152415.2304682136</v>
      </c>
      <c r="BC199" s="171">
        <f>IF($D$15&lt;&gt;"Yes",0,IF($BA199&lt;$E$15,0,IF($BA199&gt;$J$15,0,VLOOKUP($H$15,Variable!$B$21:$AE$64,'Scenario 8'!$BA199-2015,FALSE))))</f>
        <v>0</v>
      </c>
      <c r="BD199" s="171">
        <f>IF($D$16&lt;&gt;"Yes",0,IF($BA199&lt;$E$16,0,IF($BA199&gt;$J$16,0,VLOOKUP($H$16,Variable!$B$21:$AE$64,'Scenario 8'!$BA199-2015,FALSE))))</f>
        <v>0</v>
      </c>
      <c r="BE199" s="171">
        <f>IF($D$17&lt;&gt;"Yes",0,IF($BA199&lt;$E$17,0,IF($BA199&gt;$J$17,0,VLOOKUP($H$17,Variable!$B$21:$AE$64,'Scenario 8'!$BA199-2015,FALSE))))</f>
        <v>0</v>
      </c>
      <c r="BF199" s="171">
        <f>IF($D$18&lt;&gt;"Yes",0,IF($BA199&lt;$E$18,0,IF($BA199&gt;$J$18,0,VLOOKUP($H$18,Variable!$B$21:$AE$64,'Scenario 8'!$BA199-2015,FALSE))))</f>
        <v>0</v>
      </c>
      <c r="BG199" s="171">
        <f>IF($D$19&lt;&gt;"Yes",0,IF($BA199&lt;$E$19,0,IF($BA199&gt;$J$19,0,VLOOKUP($H$19,Variable!$B$21:$AE$64,'Scenario 8'!$BA199-2015,FALSE))))</f>
        <v>0</v>
      </c>
    </row>
    <row r="200" spans="1:59">
      <c r="A200" s="162"/>
      <c r="B200" s="162"/>
      <c r="C200" s="162"/>
      <c r="D200" s="162"/>
      <c r="E200" s="162"/>
      <c r="F200" s="162"/>
      <c r="G200" s="162"/>
      <c r="H200" s="175">
        <v>2038</v>
      </c>
      <c r="I200" s="171">
        <f t="shared" si="85"/>
        <v>6395277.9945235187</v>
      </c>
      <c r="J200" s="171">
        <f t="shared" si="70"/>
        <v>0</v>
      </c>
      <c r="K200" s="171">
        <f t="shared" si="70"/>
        <v>0</v>
      </c>
      <c r="L200" s="171">
        <f t="shared" si="70"/>
        <v>0</v>
      </c>
      <c r="M200" s="171">
        <f t="shared" si="70"/>
        <v>0</v>
      </c>
      <c r="N200" s="171">
        <f t="shared" si="70"/>
        <v>0</v>
      </c>
      <c r="O200" s="162"/>
      <c r="P200" s="162"/>
      <c r="Q200" s="162"/>
      <c r="R200" s="162"/>
      <c r="S200" s="175">
        <v>2038</v>
      </c>
      <c r="T200" s="133">
        <f>HLOOKUP($S200,Variable!$B$15:$AE$16,2,FALSE)</f>
        <v>0.54120391888805597</v>
      </c>
      <c r="U200" s="190">
        <f t="shared" si="71"/>
        <v>3899952</v>
      </c>
      <c r="V200" s="190">
        <f t="shared" si="72"/>
        <v>0</v>
      </c>
      <c r="W200" s="190">
        <f t="shared" si="73"/>
        <v>0</v>
      </c>
      <c r="X200" s="190">
        <f t="shared" si="74"/>
        <v>0</v>
      </c>
      <c r="Y200" s="190">
        <f t="shared" si="75"/>
        <v>0</v>
      </c>
      <c r="Z200" s="190">
        <f t="shared" si="76"/>
        <v>0</v>
      </c>
      <c r="AB200" s="175">
        <v>2038</v>
      </c>
      <c r="AC200" s="171">
        <f t="shared" si="86"/>
        <v>2110669.3058753116</v>
      </c>
      <c r="AD200" s="171">
        <f t="shared" si="77"/>
        <v>0</v>
      </c>
      <c r="AE200" s="171">
        <f t="shared" si="77"/>
        <v>0</v>
      </c>
      <c r="AF200" s="171">
        <f t="shared" si="77"/>
        <v>0</v>
      </c>
      <c r="AG200" s="136">
        <f t="shared" si="77"/>
        <v>0</v>
      </c>
      <c r="AH200" s="171">
        <f t="shared" si="77"/>
        <v>0</v>
      </c>
      <c r="AJ200" s="175">
        <v>2038</v>
      </c>
      <c r="AK200" s="133">
        <f>HLOOKUP($S200,Variable!$B$15:$AE$16,2,FALSE)</f>
        <v>0.54120391888805597</v>
      </c>
      <c r="AL200" s="190">
        <f t="shared" si="78"/>
        <v>3899952</v>
      </c>
      <c r="AM200" s="190">
        <f t="shared" si="79"/>
        <v>0</v>
      </c>
      <c r="AN200" s="190">
        <f t="shared" si="80"/>
        <v>0</v>
      </c>
      <c r="AO200" s="190">
        <f t="shared" si="81"/>
        <v>0</v>
      </c>
      <c r="AP200" s="190">
        <f t="shared" si="82"/>
        <v>0</v>
      </c>
      <c r="AQ200" s="190">
        <f t="shared" si="83"/>
        <v>0</v>
      </c>
      <c r="AS200" s="175">
        <v>2038</v>
      </c>
      <c r="AT200" s="171">
        <f t="shared" si="87"/>
        <v>2110669.3058753116</v>
      </c>
      <c r="AU200" s="171">
        <f t="shared" si="84"/>
        <v>0</v>
      </c>
      <c r="AV200" s="171">
        <f t="shared" si="84"/>
        <v>0</v>
      </c>
      <c r="AW200" s="171">
        <f t="shared" si="84"/>
        <v>0</v>
      </c>
      <c r="AX200" s="136">
        <f t="shared" si="84"/>
        <v>0</v>
      </c>
      <c r="AY200" s="171">
        <f t="shared" si="84"/>
        <v>0</v>
      </c>
      <c r="BA200" s="145">
        <v>2038</v>
      </c>
      <c r="BB200" s="171">
        <f>IF($D$14&lt;&gt;"Yes",0,IF($BA200&lt;$E$14,0,IF($BA200&gt;$J$14,0,VLOOKUP($H$14,Variable!$B$21:$AE$64,'Scenario 8'!$BA200-2015,FALSE))))</f>
        <v>2173939.3827728955</v>
      </c>
      <c r="BC200" s="171">
        <f>IF($D$15&lt;&gt;"Yes",0,IF($BA200&lt;$E$15,0,IF($BA200&gt;$J$15,0,VLOOKUP($H$15,Variable!$B$21:$AE$64,'Scenario 8'!$BA200-2015,FALSE))))</f>
        <v>0</v>
      </c>
      <c r="BD200" s="171">
        <f>IF($D$16&lt;&gt;"Yes",0,IF($BA200&lt;$E$16,0,IF($BA200&gt;$J$16,0,VLOOKUP($H$16,Variable!$B$21:$AE$64,'Scenario 8'!$BA200-2015,FALSE))))</f>
        <v>0</v>
      </c>
      <c r="BE200" s="171">
        <f>IF($D$17&lt;&gt;"Yes",0,IF($BA200&lt;$E$17,0,IF($BA200&gt;$J$17,0,VLOOKUP($H$17,Variable!$B$21:$AE$64,'Scenario 8'!$BA200-2015,FALSE))))</f>
        <v>0</v>
      </c>
      <c r="BF200" s="171">
        <f>IF($D$18&lt;&gt;"Yes",0,IF($BA200&lt;$E$18,0,IF($BA200&gt;$J$18,0,VLOOKUP($H$18,Variable!$B$21:$AE$64,'Scenario 8'!$BA200-2015,FALSE))))</f>
        <v>0</v>
      </c>
      <c r="BG200" s="171">
        <f>IF($D$19&lt;&gt;"Yes",0,IF($BA200&lt;$E$19,0,IF($BA200&gt;$J$19,0,VLOOKUP($H$19,Variable!$B$21:$AE$64,'Scenario 8'!$BA200-2015,FALSE))))</f>
        <v>0</v>
      </c>
    </row>
    <row r="201" spans="1:59">
      <c r="A201" s="162"/>
      <c r="B201" s="162"/>
      <c r="C201" s="162"/>
      <c r="D201" s="162"/>
      <c r="E201" s="162"/>
      <c r="F201" s="162"/>
      <c r="G201" s="162"/>
      <c r="H201" s="175">
        <v>2039</v>
      </c>
      <c r="I201" s="171">
        <f t="shared" si="85"/>
        <v>6501444.1605862603</v>
      </c>
      <c r="J201" s="171">
        <f t="shared" si="70"/>
        <v>0</v>
      </c>
      <c r="K201" s="171">
        <f t="shared" si="70"/>
        <v>0</v>
      </c>
      <c r="L201" s="171">
        <f t="shared" si="70"/>
        <v>0</v>
      </c>
      <c r="M201" s="171">
        <f t="shared" si="70"/>
        <v>0</v>
      </c>
      <c r="N201" s="171">
        <f t="shared" si="70"/>
        <v>0</v>
      </c>
      <c r="O201" s="162"/>
      <c r="P201" s="162"/>
      <c r="Q201" s="162"/>
      <c r="R201" s="162"/>
      <c r="S201" s="175">
        <v>2039</v>
      </c>
      <c r="T201" s="133">
        <f>HLOOKUP($S201,Variable!$B$15:$AE$16,2,FALSE)</f>
        <v>0.55202799726581708</v>
      </c>
      <c r="U201" s="190">
        <f t="shared" si="71"/>
        <v>3899952</v>
      </c>
      <c r="V201" s="190">
        <f t="shared" si="72"/>
        <v>0</v>
      </c>
      <c r="W201" s="190">
        <f t="shared" si="73"/>
        <v>0</v>
      </c>
      <c r="X201" s="190">
        <f t="shared" si="74"/>
        <v>0</v>
      </c>
      <c r="Y201" s="190">
        <f t="shared" si="75"/>
        <v>0</v>
      </c>
      <c r="Z201" s="190">
        <f t="shared" si="76"/>
        <v>0</v>
      </c>
      <c r="AB201" s="175">
        <v>2039</v>
      </c>
      <c r="AC201" s="171">
        <f t="shared" si="86"/>
        <v>2152882.6919928179</v>
      </c>
      <c r="AD201" s="171">
        <f t="shared" si="77"/>
        <v>0</v>
      </c>
      <c r="AE201" s="171">
        <f t="shared" si="77"/>
        <v>0</v>
      </c>
      <c r="AF201" s="171">
        <f t="shared" si="77"/>
        <v>0</v>
      </c>
      <c r="AG201" s="136">
        <f t="shared" si="77"/>
        <v>0</v>
      </c>
      <c r="AH201" s="171">
        <f t="shared" si="77"/>
        <v>0</v>
      </c>
      <c r="AJ201" s="175">
        <v>2039</v>
      </c>
      <c r="AK201" s="133">
        <f>HLOOKUP($S201,Variable!$B$15:$AE$16,2,FALSE)</f>
        <v>0.55202799726581708</v>
      </c>
      <c r="AL201" s="190">
        <f t="shared" si="78"/>
        <v>3899952</v>
      </c>
      <c r="AM201" s="190">
        <f t="shared" si="79"/>
        <v>0</v>
      </c>
      <c r="AN201" s="190">
        <f t="shared" si="80"/>
        <v>0</v>
      </c>
      <c r="AO201" s="190">
        <f t="shared" si="81"/>
        <v>0</v>
      </c>
      <c r="AP201" s="190">
        <f t="shared" si="82"/>
        <v>0</v>
      </c>
      <c r="AQ201" s="190">
        <f t="shared" si="83"/>
        <v>0</v>
      </c>
      <c r="AS201" s="175">
        <v>2039</v>
      </c>
      <c r="AT201" s="171">
        <f t="shared" si="87"/>
        <v>2152882.6919928179</v>
      </c>
      <c r="AU201" s="171">
        <f t="shared" si="84"/>
        <v>0</v>
      </c>
      <c r="AV201" s="171">
        <f t="shared" si="84"/>
        <v>0</v>
      </c>
      <c r="AW201" s="171">
        <f t="shared" si="84"/>
        <v>0</v>
      </c>
      <c r="AX201" s="136">
        <f t="shared" si="84"/>
        <v>0</v>
      </c>
      <c r="AY201" s="171">
        <f t="shared" si="84"/>
        <v>0</v>
      </c>
      <c r="BA201" s="145">
        <v>2039</v>
      </c>
      <c r="BB201" s="171">
        <f>IF($D$14&lt;&gt;"Yes",0,IF($BA201&lt;$E$14,0,IF($BA201&gt;$J$14,0,VLOOKUP($H$14,Variable!$B$21:$AE$64,'Scenario 8'!$BA201-2015,FALSE))))</f>
        <v>2195678.7766006244</v>
      </c>
      <c r="BC201" s="171">
        <f>IF($D$15&lt;&gt;"Yes",0,IF($BA201&lt;$E$15,0,IF($BA201&gt;$J$15,0,VLOOKUP($H$15,Variable!$B$21:$AE$64,'Scenario 8'!$BA201-2015,FALSE))))</f>
        <v>0</v>
      </c>
      <c r="BD201" s="171">
        <f>IF($D$16&lt;&gt;"Yes",0,IF($BA201&lt;$E$16,0,IF($BA201&gt;$J$16,0,VLOOKUP($H$16,Variable!$B$21:$AE$64,'Scenario 8'!$BA201-2015,FALSE))))</f>
        <v>0</v>
      </c>
      <c r="BE201" s="171">
        <f>IF($D$17&lt;&gt;"Yes",0,IF($BA201&lt;$E$17,0,IF($BA201&gt;$J$17,0,VLOOKUP($H$17,Variable!$B$21:$AE$64,'Scenario 8'!$BA201-2015,FALSE))))</f>
        <v>0</v>
      </c>
      <c r="BF201" s="171">
        <f>IF($D$18&lt;&gt;"Yes",0,IF($BA201&lt;$E$18,0,IF($BA201&gt;$J$18,0,VLOOKUP($H$18,Variable!$B$21:$AE$64,'Scenario 8'!$BA201-2015,FALSE))))</f>
        <v>0</v>
      </c>
      <c r="BG201" s="171">
        <f>IF($D$19&lt;&gt;"Yes",0,IF($BA201&lt;$E$19,0,IF($BA201&gt;$J$19,0,VLOOKUP($H$19,Variable!$B$21:$AE$64,'Scenario 8'!$BA201-2015,FALSE))))</f>
        <v>0</v>
      </c>
    </row>
    <row r="202" spans="1:59">
      <c r="A202" s="162"/>
      <c r="B202" s="162"/>
      <c r="C202" s="162"/>
      <c r="D202" s="162"/>
      <c r="E202" s="162"/>
      <c r="F202" s="162"/>
      <c r="G202" s="162"/>
      <c r="H202" s="175">
        <v>2040</v>
      </c>
      <c r="I202" s="171">
        <f t="shared" si="85"/>
        <v>6609516.2560319807</v>
      </c>
      <c r="J202" s="171">
        <f t="shared" si="70"/>
        <v>0</v>
      </c>
      <c r="K202" s="171">
        <f t="shared" si="70"/>
        <v>0</v>
      </c>
      <c r="L202" s="171">
        <f t="shared" si="70"/>
        <v>0</v>
      </c>
      <c r="M202" s="171">
        <f t="shared" si="70"/>
        <v>0</v>
      </c>
      <c r="N202" s="171">
        <f t="shared" si="70"/>
        <v>0</v>
      </c>
      <c r="O202" s="162"/>
      <c r="P202" s="162"/>
      <c r="Q202" s="162"/>
      <c r="R202" s="162"/>
      <c r="S202" s="175">
        <v>2040</v>
      </c>
      <c r="T202" s="133">
        <f>HLOOKUP($S202,Variable!$B$15:$AE$16,2,FALSE)</f>
        <v>0.56306855721113358</v>
      </c>
      <c r="U202" s="190">
        <f t="shared" si="71"/>
        <v>3899952</v>
      </c>
      <c r="V202" s="190">
        <f t="shared" si="72"/>
        <v>0</v>
      </c>
      <c r="W202" s="190">
        <f t="shared" si="73"/>
        <v>0</v>
      </c>
      <c r="X202" s="190">
        <f t="shared" si="74"/>
        <v>0</v>
      </c>
      <c r="Y202" s="190">
        <f t="shared" si="75"/>
        <v>0</v>
      </c>
      <c r="Z202" s="190">
        <f t="shared" si="76"/>
        <v>0</v>
      </c>
      <c r="AB202" s="175">
        <v>2040</v>
      </c>
      <c r="AC202" s="171">
        <f t="shared" si="86"/>
        <v>2195940.3458326748</v>
      </c>
      <c r="AD202" s="171">
        <f t="shared" si="77"/>
        <v>0</v>
      </c>
      <c r="AE202" s="171">
        <f t="shared" si="77"/>
        <v>0</v>
      </c>
      <c r="AF202" s="171">
        <f t="shared" si="77"/>
        <v>0</v>
      </c>
      <c r="AG202" s="136">
        <f t="shared" si="77"/>
        <v>0</v>
      </c>
      <c r="AH202" s="171">
        <f t="shared" si="77"/>
        <v>0</v>
      </c>
      <c r="AJ202" s="175">
        <v>2040</v>
      </c>
      <c r="AK202" s="133">
        <f>HLOOKUP($S202,Variable!$B$15:$AE$16,2,FALSE)</f>
        <v>0.56306855721113358</v>
      </c>
      <c r="AL202" s="190">
        <f t="shared" si="78"/>
        <v>3899952</v>
      </c>
      <c r="AM202" s="190">
        <f t="shared" si="79"/>
        <v>0</v>
      </c>
      <c r="AN202" s="190">
        <f t="shared" si="80"/>
        <v>0</v>
      </c>
      <c r="AO202" s="190">
        <f t="shared" si="81"/>
        <v>0</v>
      </c>
      <c r="AP202" s="190">
        <f t="shared" si="82"/>
        <v>0</v>
      </c>
      <c r="AQ202" s="190">
        <f t="shared" si="83"/>
        <v>0</v>
      </c>
      <c r="AS202" s="175">
        <v>2040</v>
      </c>
      <c r="AT202" s="171">
        <f t="shared" si="87"/>
        <v>2195940.3458326748</v>
      </c>
      <c r="AU202" s="171">
        <f t="shared" si="84"/>
        <v>0</v>
      </c>
      <c r="AV202" s="171">
        <f t="shared" si="84"/>
        <v>0</v>
      </c>
      <c r="AW202" s="171">
        <f t="shared" si="84"/>
        <v>0</v>
      </c>
      <c r="AX202" s="136">
        <f t="shared" si="84"/>
        <v>0</v>
      </c>
      <c r="AY202" s="171">
        <f t="shared" si="84"/>
        <v>0</v>
      </c>
      <c r="BA202" s="145">
        <v>2040</v>
      </c>
      <c r="BB202" s="171">
        <f>IF($D$14&lt;&gt;"Yes",0,IF($BA202&lt;$E$14,0,IF($BA202&gt;$J$14,0,VLOOKUP($H$14,Variable!$B$21:$AE$64,'Scenario 8'!$BA202-2015,FALSE))))</f>
        <v>2217635.5643666307</v>
      </c>
      <c r="BC202" s="171">
        <f>IF($D$15&lt;&gt;"Yes",0,IF($BA202&lt;$E$15,0,IF($BA202&gt;$J$15,0,VLOOKUP($H$15,Variable!$B$21:$AE$64,'Scenario 8'!$BA202-2015,FALSE))))</f>
        <v>0</v>
      </c>
      <c r="BD202" s="171">
        <f>IF($D$16&lt;&gt;"Yes",0,IF($BA202&lt;$E$16,0,IF($BA202&gt;$J$16,0,VLOOKUP($H$16,Variable!$B$21:$AE$64,'Scenario 8'!$BA202-2015,FALSE))))</f>
        <v>0</v>
      </c>
      <c r="BE202" s="171">
        <f>IF($D$17&lt;&gt;"Yes",0,IF($BA202&lt;$E$17,0,IF($BA202&gt;$J$17,0,VLOOKUP($H$17,Variable!$B$21:$AE$64,'Scenario 8'!$BA202-2015,FALSE))))</f>
        <v>0</v>
      </c>
      <c r="BF202" s="171">
        <f>IF($D$18&lt;&gt;"Yes",0,IF($BA202&lt;$E$18,0,IF($BA202&gt;$J$18,0,VLOOKUP($H$18,Variable!$B$21:$AE$64,'Scenario 8'!$BA202-2015,FALSE))))</f>
        <v>0</v>
      </c>
      <c r="BG202" s="171">
        <f>IF($D$19&lt;&gt;"Yes",0,IF($BA202&lt;$E$19,0,IF($BA202&gt;$J$19,0,VLOOKUP($H$19,Variable!$B$21:$AE$64,'Scenario 8'!$BA202-2015,FALSE))))</f>
        <v>0</v>
      </c>
    </row>
    <row r="203" spans="1:59">
      <c r="A203" s="162"/>
      <c r="B203" s="162"/>
      <c r="C203" s="162"/>
      <c r="D203" s="162"/>
      <c r="E203" s="162"/>
      <c r="F203" s="162"/>
      <c r="G203" s="162"/>
      <c r="H203" s="175">
        <v>2041</v>
      </c>
      <c r="I203" s="171">
        <f t="shared" si="85"/>
        <v>6719530.2255089525</v>
      </c>
      <c r="J203" s="171">
        <f t="shared" si="70"/>
        <v>0</v>
      </c>
      <c r="K203" s="171">
        <f t="shared" si="70"/>
        <v>0</v>
      </c>
      <c r="L203" s="171">
        <f t="shared" si="70"/>
        <v>0</v>
      </c>
      <c r="M203" s="171">
        <f t="shared" si="70"/>
        <v>0</v>
      </c>
      <c r="N203" s="171">
        <f t="shared" si="70"/>
        <v>0</v>
      </c>
      <c r="O203" s="162"/>
      <c r="P203" s="162"/>
      <c r="Q203" s="162"/>
      <c r="R203" s="162"/>
      <c r="S203" s="175">
        <v>2041</v>
      </c>
      <c r="T203" s="133">
        <f>HLOOKUP($S203,Variable!$B$15:$AE$16,2,FALSE)</f>
        <v>0.57432992835535612</v>
      </c>
      <c r="U203" s="190">
        <f t="shared" si="71"/>
        <v>3899952</v>
      </c>
      <c r="V203" s="190">
        <f t="shared" si="72"/>
        <v>0</v>
      </c>
      <c r="W203" s="190">
        <f t="shared" si="73"/>
        <v>0</v>
      </c>
      <c r="X203" s="190">
        <f t="shared" si="74"/>
        <v>0</v>
      </c>
      <c r="Y203" s="190">
        <f t="shared" si="75"/>
        <v>0</v>
      </c>
      <c r="Z203" s="190">
        <f t="shared" si="76"/>
        <v>0</v>
      </c>
      <c r="AB203" s="175">
        <v>2041</v>
      </c>
      <c r="AC203" s="171">
        <f t="shared" si="86"/>
        <v>2239859.1527493279</v>
      </c>
      <c r="AD203" s="171">
        <f t="shared" si="77"/>
        <v>0</v>
      </c>
      <c r="AE203" s="171">
        <f t="shared" si="77"/>
        <v>0</v>
      </c>
      <c r="AF203" s="171">
        <f t="shared" si="77"/>
        <v>0</v>
      </c>
      <c r="AG203" s="136">
        <f t="shared" si="77"/>
        <v>0</v>
      </c>
      <c r="AH203" s="171">
        <f t="shared" si="77"/>
        <v>0</v>
      </c>
      <c r="AJ203" s="175">
        <v>2041</v>
      </c>
      <c r="AK203" s="133">
        <f>HLOOKUP($S203,Variable!$B$15:$AE$16,2,FALSE)</f>
        <v>0.57432992835535612</v>
      </c>
      <c r="AL203" s="190">
        <f t="shared" si="78"/>
        <v>3899952</v>
      </c>
      <c r="AM203" s="190">
        <f t="shared" si="79"/>
        <v>0</v>
      </c>
      <c r="AN203" s="190">
        <f t="shared" si="80"/>
        <v>0</v>
      </c>
      <c r="AO203" s="190">
        <f t="shared" si="81"/>
        <v>0</v>
      </c>
      <c r="AP203" s="190">
        <f t="shared" si="82"/>
        <v>0</v>
      </c>
      <c r="AQ203" s="190">
        <f t="shared" si="83"/>
        <v>0</v>
      </c>
      <c r="AS203" s="175">
        <v>2041</v>
      </c>
      <c r="AT203" s="171">
        <f t="shared" si="87"/>
        <v>2239859.1527493279</v>
      </c>
      <c r="AU203" s="171">
        <f t="shared" si="84"/>
        <v>0</v>
      </c>
      <c r="AV203" s="171">
        <f t="shared" si="84"/>
        <v>0</v>
      </c>
      <c r="AW203" s="171">
        <f t="shared" si="84"/>
        <v>0</v>
      </c>
      <c r="AX203" s="136">
        <f t="shared" si="84"/>
        <v>0</v>
      </c>
      <c r="AY203" s="171">
        <f t="shared" si="84"/>
        <v>0</v>
      </c>
      <c r="BA203" s="145">
        <v>2041</v>
      </c>
      <c r="BB203" s="171">
        <f>IF($D$14&lt;&gt;"Yes",0,IF($BA203&lt;$E$14,0,IF($BA203&gt;$J$14,0,VLOOKUP($H$14,Variable!$B$21:$AE$64,'Scenario 8'!$BA203-2015,FALSE))))</f>
        <v>2239811.9200102971</v>
      </c>
      <c r="BC203" s="171">
        <f>IF($D$15&lt;&gt;"Yes",0,IF($BA203&lt;$E$15,0,IF($BA203&gt;$J$15,0,VLOOKUP($H$15,Variable!$B$21:$AE$64,'Scenario 8'!$BA203-2015,FALSE))))</f>
        <v>0</v>
      </c>
      <c r="BD203" s="171">
        <f>IF($D$16&lt;&gt;"Yes",0,IF($BA203&lt;$E$16,0,IF($BA203&gt;$J$16,0,VLOOKUP($H$16,Variable!$B$21:$AE$64,'Scenario 8'!$BA203-2015,FALSE))))</f>
        <v>0</v>
      </c>
      <c r="BE203" s="171">
        <f>IF($D$17&lt;&gt;"Yes",0,IF($BA203&lt;$E$17,0,IF($BA203&gt;$J$17,0,VLOOKUP($H$17,Variable!$B$21:$AE$64,'Scenario 8'!$BA203-2015,FALSE))))</f>
        <v>0</v>
      </c>
      <c r="BF203" s="171">
        <f>IF($D$18&lt;&gt;"Yes",0,IF($BA203&lt;$E$18,0,IF($BA203&gt;$J$18,0,VLOOKUP($H$18,Variable!$B$21:$AE$64,'Scenario 8'!$BA203-2015,FALSE))))</f>
        <v>0</v>
      </c>
      <c r="BG203" s="171">
        <f>IF($D$19&lt;&gt;"Yes",0,IF($BA203&lt;$E$19,0,IF($BA203&gt;$J$19,0,VLOOKUP($H$19,Variable!$B$21:$AE$64,'Scenario 8'!$BA203-2015,FALSE))))</f>
        <v>0</v>
      </c>
    </row>
    <row r="204" spans="1:59">
      <c r="A204" s="162"/>
      <c r="B204" s="162"/>
      <c r="C204" s="162"/>
      <c r="D204" s="162"/>
      <c r="E204" s="162"/>
      <c r="F204" s="162"/>
      <c r="G204" s="162"/>
      <c r="H204" s="175">
        <v>2042</v>
      </c>
      <c r="I204" s="171">
        <f t="shared" si="85"/>
        <v>6831522.7108190283</v>
      </c>
      <c r="J204" s="171">
        <f t="shared" si="70"/>
        <v>0</v>
      </c>
      <c r="K204" s="171">
        <f t="shared" si="70"/>
        <v>0</v>
      </c>
      <c r="L204" s="171">
        <f t="shared" si="70"/>
        <v>0</v>
      </c>
      <c r="M204" s="171">
        <f t="shared" si="70"/>
        <v>0</v>
      </c>
      <c r="N204" s="171">
        <f t="shared" si="70"/>
        <v>0</v>
      </c>
      <c r="O204" s="162"/>
      <c r="P204" s="162"/>
      <c r="Q204" s="162"/>
      <c r="R204" s="162"/>
      <c r="S204" s="175">
        <v>2042</v>
      </c>
      <c r="T204" s="133">
        <f>HLOOKUP($S204,Variable!$B$15:$AE$16,2,FALSE)</f>
        <v>0.58581652692246322</v>
      </c>
      <c r="U204" s="190">
        <f t="shared" si="71"/>
        <v>3899952</v>
      </c>
      <c r="V204" s="190">
        <f t="shared" si="72"/>
        <v>0</v>
      </c>
      <c r="W204" s="190">
        <f t="shared" si="73"/>
        <v>0</v>
      </c>
      <c r="X204" s="190">
        <f t="shared" si="74"/>
        <v>0</v>
      </c>
      <c r="Y204" s="190">
        <f t="shared" si="75"/>
        <v>0</v>
      </c>
      <c r="Z204" s="190">
        <f t="shared" si="76"/>
        <v>0</v>
      </c>
      <c r="AB204" s="175">
        <v>2042</v>
      </c>
      <c r="AC204" s="171">
        <f t="shared" si="86"/>
        <v>2284656.3358043144</v>
      </c>
      <c r="AD204" s="171">
        <f t="shared" si="77"/>
        <v>0</v>
      </c>
      <c r="AE204" s="171">
        <f t="shared" si="77"/>
        <v>0</v>
      </c>
      <c r="AF204" s="171">
        <f t="shared" si="77"/>
        <v>0</v>
      </c>
      <c r="AG204" s="136">
        <f t="shared" si="77"/>
        <v>0</v>
      </c>
      <c r="AH204" s="171">
        <f t="shared" si="77"/>
        <v>0</v>
      </c>
      <c r="AJ204" s="175">
        <v>2042</v>
      </c>
      <c r="AK204" s="133">
        <f>HLOOKUP($S204,Variable!$B$15:$AE$16,2,FALSE)</f>
        <v>0.58581652692246322</v>
      </c>
      <c r="AL204" s="190">
        <f t="shared" si="78"/>
        <v>3899952</v>
      </c>
      <c r="AM204" s="190">
        <f t="shared" si="79"/>
        <v>0</v>
      </c>
      <c r="AN204" s="190">
        <f t="shared" si="80"/>
        <v>0</v>
      </c>
      <c r="AO204" s="190">
        <f t="shared" si="81"/>
        <v>0</v>
      </c>
      <c r="AP204" s="190">
        <f t="shared" si="82"/>
        <v>0</v>
      </c>
      <c r="AQ204" s="190">
        <f t="shared" si="83"/>
        <v>0</v>
      </c>
      <c r="AS204" s="175">
        <v>2042</v>
      </c>
      <c r="AT204" s="171">
        <f t="shared" si="87"/>
        <v>2284656.3358043144</v>
      </c>
      <c r="AU204" s="171">
        <f t="shared" si="84"/>
        <v>0</v>
      </c>
      <c r="AV204" s="171">
        <f t="shared" si="84"/>
        <v>0</v>
      </c>
      <c r="AW204" s="171">
        <f t="shared" si="84"/>
        <v>0</v>
      </c>
      <c r="AX204" s="136">
        <f t="shared" si="84"/>
        <v>0</v>
      </c>
      <c r="AY204" s="171">
        <f t="shared" si="84"/>
        <v>0</v>
      </c>
      <c r="BA204" s="145">
        <v>2042</v>
      </c>
      <c r="BB204" s="171">
        <f>IF($D$14&lt;&gt;"Yes",0,IF($BA204&lt;$E$14,0,IF($BA204&gt;$J$14,0,VLOOKUP($H$14,Variable!$B$21:$AE$64,'Scenario 8'!$BA204-2015,FALSE))))</f>
        <v>2262210.0392104001</v>
      </c>
      <c r="BC204" s="171">
        <f>IF($D$15&lt;&gt;"Yes",0,IF($BA204&lt;$E$15,0,IF($BA204&gt;$J$15,0,VLOOKUP($H$15,Variable!$B$21:$AE$64,'Scenario 8'!$BA204-2015,FALSE))))</f>
        <v>0</v>
      </c>
      <c r="BD204" s="171">
        <f>IF($D$16&lt;&gt;"Yes",0,IF($BA204&lt;$E$16,0,IF($BA204&gt;$J$16,0,VLOOKUP($H$16,Variable!$B$21:$AE$64,'Scenario 8'!$BA204-2015,FALSE))))</f>
        <v>0</v>
      </c>
      <c r="BE204" s="171">
        <f>IF($D$17&lt;&gt;"Yes",0,IF($BA204&lt;$E$17,0,IF($BA204&gt;$J$17,0,VLOOKUP($H$17,Variable!$B$21:$AE$64,'Scenario 8'!$BA204-2015,FALSE))))</f>
        <v>0</v>
      </c>
      <c r="BF204" s="171">
        <f>IF($D$18&lt;&gt;"Yes",0,IF($BA204&lt;$E$18,0,IF($BA204&gt;$J$18,0,VLOOKUP($H$18,Variable!$B$21:$AE$64,'Scenario 8'!$BA204-2015,FALSE))))</f>
        <v>0</v>
      </c>
      <c r="BG204" s="171">
        <f>IF($D$19&lt;&gt;"Yes",0,IF($BA204&lt;$E$19,0,IF($BA204&gt;$J$19,0,VLOOKUP($H$19,Variable!$B$21:$AE$64,'Scenario 8'!$BA204-2015,FALSE))))</f>
        <v>0</v>
      </c>
    </row>
    <row r="205" spans="1:59">
      <c r="A205" s="162"/>
      <c r="B205" s="162"/>
      <c r="C205" s="162"/>
      <c r="D205" s="162"/>
      <c r="E205" s="162"/>
      <c r="F205" s="162"/>
      <c r="G205" s="162"/>
      <c r="H205" s="175">
        <v>2043</v>
      </c>
      <c r="I205" s="171">
        <f t="shared" si="85"/>
        <v>4615181.6021229047</v>
      </c>
      <c r="J205" s="171">
        <f t="shared" si="70"/>
        <v>0</v>
      </c>
      <c r="K205" s="171">
        <f t="shared" si="70"/>
        <v>0</v>
      </c>
      <c r="L205" s="171">
        <f t="shared" si="70"/>
        <v>0</v>
      </c>
      <c r="M205" s="171">
        <f t="shared" si="70"/>
        <v>0</v>
      </c>
      <c r="N205" s="171">
        <f t="shared" si="70"/>
        <v>0</v>
      </c>
      <c r="O205" s="162"/>
      <c r="P205" s="162"/>
      <c r="Q205" s="162"/>
      <c r="R205" s="162"/>
      <c r="S205" s="175">
        <v>2043</v>
      </c>
      <c r="T205" s="133">
        <f>HLOOKUP($S205,Variable!$B$15:$AE$16,2,FALSE)</f>
        <v>0.59753285746091256</v>
      </c>
      <c r="U205" s="190">
        <f t="shared" si="71"/>
        <v>0</v>
      </c>
      <c r="V205" s="190">
        <f t="shared" si="72"/>
        <v>0</v>
      </c>
      <c r="W205" s="190">
        <f t="shared" si="73"/>
        <v>0</v>
      </c>
      <c r="X205" s="190">
        <f t="shared" si="74"/>
        <v>0</v>
      </c>
      <c r="Y205" s="190">
        <f t="shared" si="75"/>
        <v>0</v>
      </c>
      <c r="Z205" s="190">
        <f t="shared" si="76"/>
        <v>0</v>
      </c>
      <c r="AB205" s="175">
        <v>2043</v>
      </c>
      <c r="AC205" s="171">
        <f t="shared" si="86"/>
        <v>0</v>
      </c>
      <c r="AD205" s="171">
        <f t="shared" si="77"/>
        <v>0</v>
      </c>
      <c r="AE205" s="171">
        <f t="shared" si="77"/>
        <v>0</v>
      </c>
      <c r="AF205" s="171">
        <f t="shared" si="77"/>
        <v>0</v>
      </c>
      <c r="AG205" s="136">
        <f t="shared" si="77"/>
        <v>0</v>
      </c>
      <c r="AH205" s="171">
        <f t="shared" si="77"/>
        <v>0</v>
      </c>
      <c r="AJ205" s="175">
        <v>2043</v>
      </c>
      <c r="AK205" s="133">
        <f>HLOOKUP($S205,Variable!$B$15:$AE$16,2,FALSE)</f>
        <v>0.59753285746091256</v>
      </c>
      <c r="AL205" s="190">
        <f t="shared" si="78"/>
        <v>3899952</v>
      </c>
      <c r="AM205" s="190">
        <f t="shared" si="79"/>
        <v>0</v>
      </c>
      <c r="AN205" s="190">
        <f t="shared" si="80"/>
        <v>0</v>
      </c>
      <c r="AO205" s="190">
        <f t="shared" si="81"/>
        <v>0</v>
      </c>
      <c r="AP205" s="190">
        <f t="shared" si="82"/>
        <v>0</v>
      </c>
      <c r="AQ205" s="190">
        <f t="shared" si="83"/>
        <v>0</v>
      </c>
      <c r="AS205" s="175">
        <v>2043</v>
      </c>
      <c r="AT205" s="171">
        <f t="shared" si="87"/>
        <v>2330349.462520401</v>
      </c>
      <c r="AU205" s="171">
        <f t="shared" si="84"/>
        <v>0</v>
      </c>
      <c r="AV205" s="171">
        <f t="shared" si="84"/>
        <v>0</v>
      </c>
      <c r="AW205" s="171">
        <f t="shared" si="84"/>
        <v>0</v>
      </c>
      <c r="AX205" s="136">
        <f t="shared" si="84"/>
        <v>0</v>
      </c>
      <c r="AY205" s="171">
        <f t="shared" si="84"/>
        <v>0</v>
      </c>
      <c r="BA205" s="145">
        <v>2043</v>
      </c>
      <c r="BB205" s="171">
        <f>IF($D$14&lt;&gt;"Yes",0,IF($BA205&lt;$E$14,0,IF($BA205&gt;$J$14,0,VLOOKUP($H$14,Variable!$B$21:$AE$64,'Scenario 8'!$BA205-2015,FALSE))))</f>
        <v>2284832.1396025042</v>
      </c>
      <c r="BC205" s="171">
        <f>IF($D$15&lt;&gt;"Yes",0,IF($BA205&lt;$E$15,0,IF($BA205&gt;$J$15,0,VLOOKUP($H$15,Variable!$B$21:$AE$64,'Scenario 8'!$BA205-2015,FALSE))))</f>
        <v>0</v>
      </c>
      <c r="BD205" s="171">
        <f>IF($D$16&lt;&gt;"Yes",0,IF($BA205&lt;$E$16,0,IF($BA205&gt;$J$16,0,VLOOKUP($H$16,Variable!$B$21:$AE$64,'Scenario 8'!$BA205-2015,FALSE))))</f>
        <v>0</v>
      </c>
      <c r="BE205" s="171">
        <f>IF($D$17&lt;&gt;"Yes",0,IF($BA205&lt;$E$17,0,IF($BA205&gt;$J$17,0,VLOOKUP($H$17,Variable!$B$21:$AE$64,'Scenario 8'!$BA205-2015,FALSE))))</f>
        <v>0</v>
      </c>
      <c r="BF205" s="171">
        <f>IF($D$18&lt;&gt;"Yes",0,IF($BA205&lt;$E$18,0,IF($BA205&gt;$J$18,0,VLOOKUP($H$18,Variable!$B$21:$AE$64,'Scenario 8'!$BA205-2015,FALSE))))</f>
        <v>0</v>
      </c>
      <c r="BG205" s="171">
        <f>IF($D$19&lt;&gt;"Yes",0,IF($BA205&lt;$E$19,0,IF($BA205&gt;$J$19,0,VLOOKUP($H$19,Variable!$B$21:$AE$64,'Scenario 8'!$BA205-2015,FALSE))))</f>
        <v>0</v>
      </c>
    </row>
    <row r="206" spans="1:59">
      <c r="A206" s="162"/>
      <c r="B206" s="162"/>
      <c r="C206" s="162"/>
      <c r="D206" s="162"/>
      <c r="E206" s="162"/>
      <c r="F206" s="162"/>
      <c r="G206" s="162"/>
      <c r="H206" s="175">
        <v>2044</v>
      </c>
      <c r="I206" s="171">
        <f t="shared" si="85"/>
        <v>4684636.9127693381</v>
      </c>
      <c r="J206" s="171">
        <f t="shared" si="70"/>
        <v>0</v>
      </c>
      <c r="K206" s="171">
        <f t="shared" si="70"/>
        <v>0</v>
      </c>
      <c r="L206" s="171">
        <f t="shared" si="70"/>
        <v>0</v>
      </c>
      <c r="M206" s="171">
        <f t="shared" si="70"/>
        <v>0</v>
      </c>
      <c r="N206" s="171">
        <f t="shared" si="70"/>
        <v>0</v>
      </c>
      <c r="O206" s="162"/>
      <c r="P206" s="162"/>
      <c r="Q206" s="162"/>
      <c r="R206" s="162"/>
      <c r="S206" s="175">
        <v>2044</v>
      </c>
      <c r="T206" s="133">
        <f>HLOOKUP($S206,Variable!$B$15:$AE$16,2,FALSE)</f>
        <v>0.60948351461013084</v>
      </c>
      <c r="U206" s="190">
        <f t="shared" si="71"/>
        <v>0</v>
      </c>
      <c r="V206" s="190">
        <f t="shared" si="72"/>
        <v>0</v>
      </c>
      <c r="W206" s="190">
        <f t="shared" si="73"/>
        <v>0</v>
      </c>
      <c r="X206" s="190">
        <f t="shared" si="74"/>
        <v>0</v>
      </c>
      <c r="Y206" s="190">
        <f t="shared" si="75"/>
        <v>0</v>
      </c>
      <c r="Z206" s="190">
        <f t="shared" si="76"/>
        <v>0</v>
      </c>
      <c r="AB206" s="175">
        <v>2044</v>
      </c>
      <c r="AC206" s="171">
        <f t="shared" si="86"/>
        <v>0</v>
      </c>
      <c r="AD206" s="171">
        <f t="shared" si="77"/>
        <v>0</v>
      </c>
      <c r="AE206" s="171">
        <f t="shared" si="77"/>
        <v>0</v>
      </c>
      <c r="AF206" s="171">
        <f t="shared" si="77"/>
        <v>0</v>
      </c>
      <c r="AG206" s="136">
        <f t="shared" si="77"/>
        <v>0</v>
      </c>
      <c r="AH206" s="171">
        <f t="shared" si="77"/>
        <v>0</v>
      </c>
      <c r="AJ206" s="175">
        <v>2044</v>
      </c>
      <c r="AK206" s="133">
        <f>HLOOKUP($S206,Variable!$B$15:$AE$16,2,FALSE)</f>
        <v>0.60948351461013084</v>
      </c>
      <c r="AL206" s="190">
        <f t="shared" si="78"/>
        <v>3899952</v>
      </c>
      <c r="AM206" s="190">
        <f t="shared" si="79"/>
        <v>0</v>
      </c>
      <c r="AN206" s="190">
        <f t="shared" si="80"/>
        <v>0</v>
      </c>
      <c r="AO206" s="190">
        <f t="shared" si="81"/>
        <v>0</v>
      </c>
      <c r="AP206" s="190">
        <f t="shared" si="82"/>
        <v>0</v>
      </c>
      <c r="AQ206" s="190">
        <f t="shared" si="83"/>
        <v>0</v>
      </c>
      <c r="AS206" s="175">
        <v>2044</v>
      </c>
      <c r="AT206" s="171">
        <f t="shared" si="87"/>
        <v>2376956.451770809</v>
      </c>
      <c r="AU206" s="171">
        <f t="shared" si="84"/>
        <v>0</v>
      </c>
      <c r="AV206" s="171">
        <f t="shared" si="84"/>
        <v>0</v>
      </c>
      <c r="AW206" s="171">
        <f t="shared" si="84"/>
        <v>0</v>
      </c>
      <c r="AX206" s="136">
        <f t="shared" si="84"/>
        <v>0</v>
      </c>
      <c r="AY206" s="171">
        <f t="shared" si="84"/>
        <v>0</v>
      </c>
      <c r="BA206" s="145">
        <v>2044</v>
      </c>
      <c r="BB206" s="171">
        <f>IF($D$14&lt;&gt;"Yes",0,IF($BA206&lt;$E$14,0,IF($BA206&gt;$J$14,0,VLOOKUP($H$14,Variable!$B$21:$AE$64,'Scenario 8'!$BA206-2015,FALSE))))</f>
        <v>2307680.4609985291</v>
      </c>
      <c r="BC206" s="171">
        <f>IF($D$15&lt;&gt;"Yes",0,IF($BA206&lt;$E$15,0,IF($BA206&gt;$J$15,0,VLOOKUP($H$15,Variable!$B$21:$AE$64,'Scenario 8'!$BA206-2015,FALSE))))</f>
        <v>0</v>
      </c>
      <c r="BD206" s="171">
        <f>IF($D$16&lt;&gt;"Yes",0,IF($BA206&lt;$E$16,0,IF($BA206&gt;$J$16,0,VLOOKUP($H$16,Variable!$B$21:$AE$64,'Scenario 8'!$BA206-2015,FALSE))))</f>
        <v>0</v>
      </c>
      <c r="BE206" s="171">
        <f>IF($D$17&lt;&gt;"Yes",0,IF($BA206&lt;$E$17,0,IF($BA206&gt;$J$17,0,VLOOKUP($H$17,Variable!$B$21:$AE$64,'Scenario 8'!$BA206-2015,FALSE))))</f>
        <v>0</v>
      </c>
      <c r="BF206" s="171">
        <f>IF($D$18&lt;&gt;"Yes",0,IF($BA206&lt;$E$18,0,IF($BA206&gt;$J$18,0,VLOOKUP($H$18,Variable!$B$21:$AE$64,'Scenario 8'!$BA206-2015,FALSE))))</f>
        <v>0</v>
      </c>
      <c r="BG206" s="171">
        <f>IF($D$19&lt;&gt;"Yes",0,IF($BA206&lt;$E$19,0,IF($BA206&gt;$J$19,0,VLOOKUP($H$19,Variable!$B$21:$AE$64,'Scenario 8'!$BA206-2015,FALSE))))</f>
        <v>0</v>
      </c>
    </row>
    <row r="207" spans="1:59">
      <c r="A207" s="162"/>
      <c r="B207" s="162"/>
      <c r="C207" s="162"/>
      <c r="D207" s="162"/>
      <c r="E207" s="162"/>
      <c r="F207" s="162"/>
      <c r="G207" s="162"/>
      <c r="H207" s="175">
        <v>2045</v>
      </c>
      <c r="I207" s="171">
        <f t="shared" si="85"/>
        <v>4755252.8464147393</v>
      </c>
      <c r="J207" s="171">
        <f t="shared" si="70"/>
        <v>0</v>
      </c>
      <c r="K207" s="171">
        <f t="shared" si="70"/>
        <v>0</v>
      </c>
      <c r="L207" s="171">
        <f t="shared" si="70"/>
        <v>0</v>
      </c>
      <c r="M207" s="171">
        <f t="shared" si="70"/>
        <v>0</v>
      </c>
      <c r="N207" s="171">
        <f t="shared" si="70"/>
        <v>0</v>
      </c>
      <c r="O207" s="162"/>
      <c r="P207" s="162"/>
      <c r="Q207" s="162"/>
      <c r="R207" s="162"/>
      <c r="S207" s="176">
        <v>2045</v>
      </c>
      <c r="T207" s="134">
        <f>HLOOKUP($S207,Variable!$B$15:$AE$16,2,FALSE)</f>
        <v>0.62167318490233348</v>
      </c>
      <c r="U207" s="186">
        <f t="shared" si="71"/>
        <v>0</v>
      </c>
      <c r="V207" s="186">
        <f t="shared" si="72"/>
        <v>0</v>
      </c>
      <c r="W207" s="186">
        <f t="shared" si="73"/>
        <v>0</v>
      </c>
      <c r="X207" s="186">
        <f t="shared" si="74"/>
        <v>0</v>
      </c>
      <c r="Y207" s="186">
        <f t="shared" si="75"/>
        <v>0</v>
      </c>
      <c r="Z207" s="186">
        <f t="shared" si="76"/>
        <v>0</v>
      </c>
      <c r="AB207" s="176">
        <v>2045</v>
      </c>
      <c r="AC207" s="172">
        <f t="shared" si="86"/>
        <v>0</v>
      </c>
      <c r="AD207" s="172">
        <f t="shared" si="77"/>
        <v>0</v>
      </c>
      <c r="AE207" s="172">
        <f t="shared" si="77"/>
        <v>0</v>
      </c>
      <c r="AF207" s="172">
        <f t="shared" si="77"/>
        <v>0</v>
      </c>
      <c r="AG207" s="137">
        <f t="shared" si="77"/>
        <v>0</v>
      </c>
      <c r="AH207" s="172">
        <f t="shared" si="77"/>
        <v>0</v>
      </c>
      <c r="AJ207" s="176">
        <v>2045</v>
      </c>
      <c r="AK207" s="134">
        <f>HLOOKUP($S207,Variable!$B$15:$AE$16,2,FALSE)</f>
        <v>0.62167318490233348</v>
      </c>
      <c r="AL207" s="186">
        <f t="shared" si="78"/>
        <v>3899952</v>
      </c>
      <c r="AM207" s="186">
        <f t="shared" si="79"/>
        <v>0</v>
      </c>
      <c r="AN207" s="186">
        <f t="shared" si="80"/>
        <v>0</v>
      </c>
      <c r="AO207" s="186">
        <f t="shared" si="81"/>
        <v>0</v>
      </c>
      <c r="AP207" s="186">
        <f t="shared" si="82"/>
        <v>0</v>
      </c>
      <c r="AQ207" s="186">
        <f t="shared" si="83"/>
        <v>0</v>
      </c>
      <c r="AS207" s="176">
        <v>2045</v>
      </c>
      <c r="AT207" s="172">
        <f t="shared" si="87"/>
        <v>2424495.5808062251</v>
      </c>
      <c r="AU207" s="172">
        <f t="shared" si="84"/>
        <v>0</v>
      </c>
      <c r="AV207" s="172">
        <f t="shared" si="84"/>
        <v>0</v>
      </c>
      <c r="AW207" s="172">
        <f t="shared" si="84"/>
        <v>0</v>
      </c>
      <c r="AX207" s="137">
        <f t="shared" si="84"/>
        <v>0</v>
      </c>
      <c r="AY207" s="172">
        <f t="shared" si="84"/>
        <v>0</v>
      </c>
      <c r="BA207" s="103">
        <v>2045</v>
      </c>
      <c r="BB207" s="172">
        <f>IF($D$14&lt;&gt;"Yes",0,IF($BA207&lt;$E$14,0,IF($BA207&gt;$J$14,0,VLOOKUP($H$14,Variable!$B$21:$AE$64,'Scenario 8'!$BA207-2015,FALSE))))</f>
        <v>2330757.2656085142</v>
      </c>
      <c r="BC207" s="172">
        <f>IF($D$15&lt;&gt;"Yes",0,IF($BA207&lt;$E$15,0,IF($BA207&gt;$J$15,0,VLOOKUP($H$15,Variable!$B$21:$AE$64,'Scenario 8'!$BA207-2015,FALSE))))</f>
        <v>0</v>
      </c>
      <c r="BD207" s="172">
        <f>IF($D$16&lt;&gt;"Yes",0,IF($BA207&lt;$E$16,0,IF($BA207&gt;$J$16,0,VLOOKUP($H$16,Variable!$B$21:$AE$64,'Scenario 8'!$BA207-2015,FALSE))))</f>
        <v>0</v>
      </c>
      <c r="BE207" s="172">
        <f>IF($D$17&lt;&gt;"Yes",0,IF($BA207&lt;$E$17,0,IF($BA207&gt;$J$17,0,VLOOKUP($H$17,Variable!$B$21:$AE$64,'Scenario 8'!$BA207-2015,FALSE))))</f>
        <v>0</v>
      </c>
      <c r="BF207" s="172">
        <f>IF($D$18&lt;&gt;"Yes",0,IF($BA207&lt;$E$18,0,IF($BA207&gt;$J$18,0,VLOOKUP($H$18,Variable!$B$21:$AE$64,'Scenario 8'!$BA207-2015,FALSE))))</f>
        <v>0</v>
      </c>
      <c r="BG207" s="172">
        <f>IF($D$19&lt;&gt;"Yes",0,IF($BA207&lt;$E$19,0,IF($BA207&gt;$J$19,0,VLOOKUP($H$19,Variable!$B$21:$AE$64,'Scenario 8'!$BA207-2015,FALSE))))</f>
        <v>0</v>
      </c>
    </row>
    <row r="208" spans="1:59">
      <c r="H208" s="188" t="s">
        <v>26</v>
      </c>
      <c r="I208" s="187">
        <f t="shared" ref="I208:N208" si="88">SUM(I179:I207)</f>
        <v>145682413.46192095</v>
      </c>
      <c r="J208" s="187">
        <f t="shared" si="88"/>
        <v>0</v>
      </c>
      <c r="K208" s="187">
        <f t="shared" si="88"/>
        <v>0</v>
      </c>
      <c r="L208" s="187">
        <f t="shared" si="88"/>
        <v>0</v>
      </c>
      <c r="M208" s="187">
        <f t="shared" si="88"/>
        <v>0</v>
      </c>
      <c r="N208" s="187">
        <f t="shared" si="88"/>
        <v>0</v>
      </c>
    </row>
  </sheetData>
  <mergeCells count="21">
    <mergeCell ref="C24:G24"/>
    <mergeCell ref="H4:I4"/>
    <mergeCell ref="J4:K4"/>
    <mergeCell ref="L4:M4"/>
    <mergeCell ref="N4:O4"/>
    <mergeCell ref="C5:G5"/>
    <mergeCell ref="C6:G6"/>
    <mergeCell ref="D12:E12"/>
    <mergeCell ref="F12:G12"/>
    <mergeCell ref="I12:J12"/>
    <mergeCell ref="K12:L12"/>
    <mergeCell ref="M12:N12"/>
    <mergeCell ref="I35:J35"/>
    <mergeCell ref="H41:I41"/>
    <mergeCell ref="H74:I74"/>
    <mergeCell ref="C26:G26"/>
    <mergeCell ref="C27:G27"/>
    <mergeCell ref="C28:G28"/>
    <mergeCell ref="C29:G29"/>
    <mergeCell ref="C30:G30"/>
    <mergeCell ref="C35:G35"/>
  </mergeCells>
  <dataValidations count="5">
    <dataValidation type="whole" operator="greaterThanOrEqual" allowBlank="1" showInputMessage="1" showErrorMessage="1" error="COD Must be 2019 or later." sqref="G14:G19">
      <formula1>2019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list" allowBlank="1" showInputMessage="1" showErrorMessage="1" sqref="D14:D19 F14:F19">
      <formula1>"Yes,No"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H14:H19">
      <formula1>Water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BP208"/>
  <sheetViews>
    <sheetView showGridLines="0" tabSelected="1" workbookViewId="0">
      <selection activeCell="C16" sqref="C16"/>
    </sheetView>
  </sheetViews>
  <sheetFormatPr defaultRowHeight="12" outlineLevelCol="1"/>
  <cols>
    <col min="1" max="1" width="2.85546875" style="217" customWidth="1"/>
    <col min="2" max="2" width="5" style="217" customWidth="1"/>
    <col min="3" max="3" width="32.85546875" style="217" customWidth="1"/>
    <col min="4" max="7" width="7.140625" style="217" customWidth="1"/>
    <col min="8" max="8" width="10.7109375" style="217" customWidth="1"/>
    <col min="9" max="14" width="11.42578125" style="217" customWidth="1"/>
    <col min="15" max="15" width="10.7109375" style="217" customWidth="1"/>
    <col min="16" max="17" width="2.85546875" style="217" customWidth="1"/>
    <col min="18" max="18" width="39.28515625" style="217" customWidth="1"/>
    <col min="19" max="19" width="9.140625" style="217" customWidth="1" outlineLevel="1"/>
    <col min="20" max="26" width="10.42578125" style="217" customWidth="1" outlineLevel="1"/>
    <col min="27" max="28" width="9.140625" style="217" customWidth="1" outlineLevel="1"/>
    <col min="29" max="34" width="10.42578125" style="217" customWidth="1" outlineLevel="1"/>
    <col min="35" max="36" width="9.140625" style="217" customWidth="1" outlineLevel="1"/>
    <col min="37" max="43" width="10.42578125" style="217" customWidth="1" outlineLevel="1"/>
    <col min="44" max="45" width="9.140625" style="217" customWidth="1" outlineLevel="1"/>
    <col min="46" max="51" width="10.42578125" style="217" customWidth="1" outlineLevel="1"/>
    <col min="52" max="53" width="9.140625" style="217" customWidth="1" outlineLevel="1"/>
    <col min="54" max="59" width="10.42578125" style="217" customWidth="1" outlineLevel="1"/>
    <col min="60" max="61" width="9.140625" style="217" customWidth="1" outlineLevel="1"/>
    <col min="62" max="67" width="10.42578125" style="217" customWidth="1" outlineLevel="1"/>
    <col min="68" max="68" width="9.140625" style="217"/>
    <col min="69" max="16384" width="9.140625" style="203"/>
  </cols>
  <sheetData>
    <row r="1" spans="2:18" ht="12.75">
      <c r="Q1" s="203"/>
      <c r="R1" s="221" t="s">
        <v>48</v>
      </c>
    </row>
    <row r="2" spans="2:18">
      <c r="B2" s="218" t="s">
        <v>392</v>
      </c>
    </row>
    <row r="3" spans="2:18">
      <c r="B3" s="218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204" t="s">
        <v>0</v>
      </c>
      <c r="C5" s="337" t="s">
        <v>113</v>
      </c>
      <c r="D5" s="338"/>
      <c r="E5" s="338"/>
      <c r="F5" s="338"/>
      <c r="G5" s="339"/>
      <c r="H5" s="204" t="s">
        <v>8</v>
      </c>
      <c r="I5" s="204" t="s">
        <v>9</v>
      </c>
      <c r="J5" s="204" t="s">
        <v>8</v>
      </c>
      <c r="K5" s="204" t="s">
        <v>9</v>
      </c>
      <c r="L5" s="204" t="s">
        <v>8</v>
      </c>
      <c r="M5" s="204" t="s">
        <v>9</v>
      </c>
      <c r="N5" s="204" t="s">
        <v>8</v>
      </c>
      <c r="O5" s="204" t="s">
        <v>9</v>
      </c>
    </row>
    <row r="6" spans="2:18">
      <c r="B6" s="230">
        <v>9</v>
      </c>
      <c r="C6" s="340" t="s">
        <v>6</v>
      </c>
      <c r="D6" s="341"/>
      <c r="E6" s="341"/>
      <c r="F6" s="341"/>
      <c r="G6" s="342"/>
      <c r="H6" s="205">
        <f>VLOOKUP($C6,Tables!$A2:$E9,2,FALSE)</f>
        <v>0.84</v>
      </c>
      <c r="I6" s="205">
        <f>VLOOKUP($C6,Tables!$A2:$E9,3,FALSE)</f>
        <v>0.84</v>
      </c>
      <c r="J6" s="205">
        <f>VLOOKUP($C6,Tables!$A2:$F9,4,FALSE)</f>
        <v>0.84</v>
      </c>
      <c r="K6" s="205">
        <f>VLOOKUP($C6,Tables!$A2:$F9,5,FALSE)</f>
        <v>0.84</v>
      </c>
      <c r="L6" s="206">
        <f>IF(ISERROR(H6*530*8760),"N/A",H6*530*8760)</f>
        <v>3899952</v>
      </c>
      <c r="M6" s="206">
        <f>IF(ISERROR(I6*530*8760),"N/A",I6*530*8760)</f>
        <v>3899952</v>
      </c>
      <c r="N6" s="206">
        <f>IF(ISERROR(J6*530*8760),"N/A",J6*530*8760)</f>
        <v>3899952</v>
      </c>
      <c r="O6" s="206">
        <f>IF(ISERROR(K6*530*8760),"N/A",K6*530*8760)</f>
        <v>3899952</v>
      </c>
    </row>
    <row r="9" spans="2:18">
      <c r="B9" s="218" t="s">
        <v>396</v>
      </c>
      <c r="H9" s="224"/>
    </row>
    <row r="10" spans="2:18">
      <c r="B10" s="218"/>
      <c r="H10" s="224"/>
    </row>
    <row r="11" spans="2:18">
      <c r="H11" s="203"/>
      <c r="K11" s="220" t="s">
        <v>124</v>
      </c>
      <c r="M11" s="238" t="s">
        <v>236</v>
      </c>
      <c r="N11" s="238"/>
    </row>
    <row r="12" spans="2:18">
      <c r="D12" s="336" t="s">
        <v>230</v>
      </c>
      <c r="E12" s="336"/>
      <c r="F12" s="336" t="s">
        <v>231</v>
      </c>
      <c r="G12" s="336"/>
      <c r="H12" s="203"/>
      <c r="I12" s="337" t="s">
        <v>18</v>
      </c>
      <c r="J12" s="339"/>
      <c r="K12" s="337" t="s">
        <v>36</v>
      </c>
      <c r="L12" s="339"/>
      <c r="M12" s="345" t="s">
        <v>36</v>
      </c>
      <c r="N12" s="346"/>
    </row>
    <row r="13" spans="2:18">
      <c r="B13" s="204" t="s">
        <v>0</v>
      </c>
      <c r="C13" s="204" t="s">
        <v>1</v>
      </c>
      <c r="D13" s="204" t="s">
        <v>367</v>
      </c>
      <c r="E13" s="204" t="s">
        <v>368</v>
      </c>
      <c r="F13" s="204" t="s">
        <v>367</v>
      </c>
      <c r="G13" s="204" t="s">
        <v>368</v>
      </c>
      <c r="H13" s="204" t="s">
        <v>160</v>
      </c>
      <c r="I13" s="204" t="s">
        <v>8</v>
      </c>
      <c r="J13" s="204" t="s">
        <v>9</v>
      </c>
      <c r="K13" s="204" t="s">
        <v>8</v>
      </c>
      <c r="L13" s="204" t="s">
        <v>9</v>
      </c>
      <c r="M13" s="146" t="s">
        <v>8</v>
      </c>
      <c r="N13" s="146" t="s">
        <v>9</v>
      </c>
    </row>
    <row r="14" spans="2:18">
      <c r="B14" s="207">
        <f>B6</f>
        <v>9</v>
      </c>
      <c r="C14" s="209"/>
      <c r="D14" s="209"/>
      <c r="E14" s="209"/>
      <c r="F14" s="209"/>
      <c r="G14" s="209"/>
      <c r="H14" s="231"/>
      <c r="I14" s="230"/>
      <c r="J14" s="230"/>
      <c r="K14" s="230"/>
      <c r="L14" s="230"/>
      <c r="M14" s="146" t="str">
        <f t="shared" ref="M14:N19" si="0">IF($C14="","",IF(K14="",I14,K14))</f>
        <v/>
      </c>
      <c r="N14" s="146" t="str">
        <f t="shared" si="0"/>
        <v/>
      </c>
    </row>
    <row r="15" spans="2:18">
      <c r="B15" s="207" t="str">
        <f>CONCATENATE($B$6,"A")</f>
        <v>9A</v>
      </c>
      <c r="C15" s="209" t="s">
        <v>265</v>
      </c>
      <c r="D15" s="248" t="s">
        <v>233</v>
      </c>
      <c r="E15" s="248">
        <v>2020</v>
      </c>
      <c r="F15" s="248" t="s">
        <v>235</v>
      </c>
      <c r="G15" s="248"/>
      <c r="H15" s="231" t="s">
        <v>258</v>
      </c>
      <c r="I15" s="230">
        <v>2026</v>
      </c>
      <c r="J15" s="269">
        <v>2026</v>
      </c>
      <c r="K15" s="230"/>
      <c r="L15" s="230"/>
      <c r="M15" s="146">
        <f t="shared" si="0"/>
        <v>2026</v>
      </c>
      <c r="N15" s="146">
        <f t="shared" si="0"/>
        <v>2026</v>
      </c>
    </row>
    <row r="16" spans="2:18">
      <c r="B16" s="207" t="str">
        <f>CONCATENATE($B$6,"B")</f>
        <v>9B</v>
      </c>
      <c r="C16" s="209" t="s">
        <v>266</v>
      </c>
      <c r="D16" s="248" t="s">
        <v>233</v>
      </c>
      <c r="E16" s="248">
        <v>2020</v>
      </c>
      <c r="F16" s="248" t="s">
        <v>235</v>
      </c>
      <c r="G16" s="248"/>
      <c r="H16" s="231" t="s">
        <v>259</v>
      </c>
      <c r="I16" s="230">
        <v>2027</v>
      </c>
      <c r="J16" s="269">
        <v>2027</v>
      </c>
      <c r="K16" s="230"/>
      <c r="L16" s="230"/>
      <c r="M16" s="146">
        <f t="shared" si="0"/>
        <v>2027</v>
      </c>
      <c r="N16" s="146">
        <f t="shared" si="0"/>
        <v>2027</v>
      </c>
    </row>
    <row r="17" spans="2:14">
      <c r="B17" s="207" t="str">
        <f>CONCATENATE($B$6,"C")</f>
        <v>9C</v>
      </c>
      <c r="C17" s="209" t="s">
        <v>267</v>
      </c>
      <c r="D17" s="248" t="s">
        <v>233</v>
      </c>
      <c r="E17" s="248">
        <v>2020</v>
      </c>
      <c r="F17" s="248" t="s">
        <v>235</v>
      </c>
      <c r="G17" s="248"/>
      <c r="H17" s="231" t="s">
        <v>260</v>
      </c>
      <c r="I17" s="230">
        <v>2032</v>
      </c>
      <c r="J17" s="269">
        <v>2032</v>
      </c>
      <c r="K17" s="230"/>
      <c r="L17" s="230"/>
      <c r="M17" s="146">
        <f t="shared" si="0"/>
        <v>2032</v>
      </c>
      <c r="N17" s="146">
        <f t="shared" si="0"/>
        <v>2032</v>
      </c>
    </row>
    <row r="18" spans="2:14">
      <c r="B18" s="207" t="str">
        <f>CONCATENATE($B$6,"D")</f>
        <v>9D</v>
      </c>
      <c r="C18" s="209" t="s">
        <v>268</v>
      </c>
      <c r="D18" s="248" t="s">
        <v>233</v>
      </c>
      <c r="E18" s="248">
        <v>2020</v>
      </c>
      <c r="F18" s="248" t="s">
        <v>235</v>
      </c>
      <c r="G18" s="248"/>
      <c r="H18" s="231" t="s">
        <v>261</v>
      </c>
      <c r="I18" s="230">
        <v>2029</v>
      </c>
      <c r="J18" s="269">
        <v>2029</v>
      </c>
      <c r="K18" s="230"/>
      <c r="L18" s="230"/>
      <c r="M18" s="146">
        <f t="shared" si="0"/>
        <v>2029</v>
      </c>
      <c r="N18" s="146">
        <f t="shared" si="0"/>
        <v>2029</v>
      </c>
    </row>
    <row r="19" spans="2:14">
      <c r="B19" s="207" t="str">
        <f>CONCATENATE($B$6,"E")</f>
        <v>9E</v>
      </c>
      <c r="C19" s="248" t="s">
        <v>268</v>
      </c>
      <c r="D19" s="248" t="s">
        <v>233</v>
      </c>
      <c r="E19" s="248">
        <v>2020</v>
      </c>
      <c r="F19" s="248" t="s">
        <v>235</v>
      </c>
      <c r="G19" s="248"/>
      <c r="H19" s="231" t="s">
        <v>269</v>
      </c>
      <c r="I19" s="230">
        <v>2031</v>
      </c>
      <c r="J19" s="269">
        <v>2031</v>
      </c>
      <c r="K19" s="230"/>
      <c r="L19" s="230"/>
      <c r="M19" s="146">
        <f t="shared" si="0"/>
        <v>2031</v>
      </c>
      <c r="N19" s="146">
        <f t="shared" si="0"/>
        <v>2031</v>
      </c>
    </row>
    <row r="22" spans="2:14">
      <c r="B22" s="218" t="s">
        <v>362</v>
      </c>
    </row>
    <row r="23" spans="2:14">
      <c r="B23" s="218"/>
      <c r="H23" s="219" t="s">
        <v>34</v>
      </c>
    </row>
    <row r="24" spans="2:14">
      <c r="B24" s="218"/>
      <c r="C24" s="333" t="str">
        <f>C6</f>
        <v>Business As Usual</v>
      </c>
      <c r="D24" s="334"/>
      <c r="E24" s="334"/>
      <c r="F24" s="334"/>
      <c r="G24" s="335"/>
      <c r="H24" s="216">
        <f>VLOOKUP(C24,CapX!A:B,2,FALSE)</f>
        <v>9</v>
      </c>
    </row>
    <row r="25" spans="2:14">
      <c r="B25" s="218"/>
    </row>
    <row r="26" spans="2:14">
      <c r="B26" s="220"/>
      <c r="C26" s="337" t="s">
        <v>5</v>
      </c>
      <c r="D26" s="338"/>
      <c r="E26" s="338"/>
      <c r="F26" s="338"/>
      <c r="G26" s="339"/>
      <c r="H26" s="204" t="s">
        <v>35</v>
      </c>
    </row>
    <row r="27" spans="2:14">
      <c r="C27" s="333" t="s">
        <v>30</v>
      </c>
      <c r="D27" s="334"/>
      <c r="E27" s="334"/>
      <c r="F27" s="334"/>
      <c r="G27" s="335"/>
      <c r="H27" s="228">
        <v>0.72499999999999998</v>
      </c>
    </row>
    <row r="28" spans="2:14">
      <c r="C28" s="333" t="s">
        <v>19</v>
      </c>
      <c r="D28" s="334"/>
      <c r="E28" s="334"/>
      <c r="F28" s="334"/>
      <c r="G28" s="335"/>
      <c r="H28" s="228">
        <v>0.48599999999999999</v>
      </c>
    </row>
    <row r="29" spans="2:14">
      <c r="C29" s="333" t="s">
        <v>20</v>
      </c>
      <c r="D29" s="334"/>
      <c r="E29" s="334"/>
      <c r="F29" s="334"/>
      <c r="G29" s="335"/>
      <c r="H29" s="228">
        <v>0.214</v>
      </c>
    </row>
    <row r="30" spans="2:14">
      <c r="C30" s="333" t="s">
        <v>223</v>
      </c>
      <c r="D30" s="334"/>
      <c r="E30" s="334"/>
      <c r="F30" s="334"/>
      <c r="G30" s="335"/>
      <c r="H30" s="234">
        <v>3.9699999999999999E-2</v>
      </c>
    </row>
    <row r="31" spans="2:14">
      <c r="H31" s="223"/>
    </row>
    <row r="32" spans="2:14">
      <c r="B32" s="218" t="s">
        <v>363</v>
      </c>
      <c r="H32" s="223"/>
    </row>
    <row r="33" spans="1:68">
      <c r="H33" s="219"/>
    </row>
    <row r="34" spans="1:68">
      <c r="H34" s="223"/>
    </row>
    <row r="35" spans="1:68">
      <c r="C35" s="333" t="s">
        <v>234</v>
      </c>
      <c r="D35" s="334"/>
      <c r="E35" s="334"/>
      <c r="F35" s="334"/>
      <c r="G35" s="335"/>
      <c r="H35" s="237">
        <v>0.1</v>
      </c>
      <c r="I35" s="344"/>
      <c r="J35" s="344"/>
    </row>
    <row r="36" spans="1:68">
      <c r="H36" s="223"/>
    </row>
    <row r="37" spans="1:68">
      <c r="H37" s="223"/>
    </row>
    <row r="38" spans="1:68">
      <c r="S38" s="220"/>
      <c r="AB38" s="220"/>
      <c r="AJ38" s="220"/>
      <c r="AS38" s="220"/>
      <c r="BA38" s="139"/>
      <c r="BB38" s="140"/>
      <c r="BC38" s="140"/>
      <c r="BD38" s="140"/>
      <c r="BE38" s="140"/>
      <c r="BF38" s="140"/>
      <c r="BG38" s="140"/>
      <c r="BH38" s="140"/>
      <c r="BI38" s="139"/>
      <c r="BJ38" s="140"/>
      <c r="BK38" s="140"/>
      <c r="BL38" s="140"/>
      <c r="BM38" s="140"/>
      <c r="BN38" s="140"/>
      <c r="BO38" s="140"/>
      <c r="BP38" s="140"/>
    </row>
    <row r="39" spans="1:68">
      <c r="R39" s="203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</row>
    <row r="40" spans="1:68">
      <c r="A40" s="203"/>
      <c r="B40" s="208" t="s">
        <v>408</v>
      </c>
      <c r="C40" s="203"/>
      <c r="D40" s="203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203"/>
      <c r="P40" s="203"/>
      <c r="Q40" s="203"/>
      <c r="R40" s="203"/>
      <c r="S40" s="218" t="s">
        <v>52</v>
      </c>
      <c r="AB40" s="218" t="s">
        <v>53</v>
      </c>
      <c r="AJ40" s="218" t="s">
        <v>54</v>
      </c>
      <c r="AS40" s="218" t="s">
        <v>55</v>
      </c>
      <c r="BA40" s="141"/>
      <c r="BB40" s="140"/>
      <c r="BC40" s="140"/>
      <c r="BD40" s="140"/>
      <c r="BE40" s="140"/>
      <c r="BF40" s="140"/>
      <c r="BG40" s="140"/>
      <c r="BH40" s="140"/>
      <c r="BI40" s="141"/>
      <c r="BJ40" s="140"/>
      <c r="BK40" s="140"/>
      <c r="BL40" s="140"/>
      <c r="BM40" s="140"/>
      <c r="BN40" s="140"/>
      <c r="BO40" s="140"/>
      <c r="BP40" s="140"/>
    </row>
    <row r="41" spans="1:68">
      <c r="A41" s="203"/>
      <c r="B41" s="203"/>
      <c r="C41" s="203"/>
      <c r="D41" s="203"/>
      <c r="E41" s="203"/>
      <c r="F41" s="203"/>
      <c r="G41" s="203"/>
      <c r="H41" s="343"/>
      <c r="I41" s="343"/>
      <c r="J41" s="203"/>
      <c r="K41" s="203"/>
      <c r="L41" s="203"/>
      <c r="M41" s="203"/>
      <c r="N41" s="203"/>
      <c r="O41" s="203"/>
      <c r="P41" s="203"/>
      <c r="Q41" s="203"/>
      <c r="R41" s="203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</row>
    <row r="42" spans="1:68">
      <c r="A42" s="203"/>
      <c r="B42" s="203"/>
      <c r="C42" s="203"/>
      <c r="D42" s="203"/>
      <c r="E42" s="203"/>
      <c r="F42" s="203"/>
      <c r="G42" s="203"/>
      <c r="H42" s="204" t="s">
        <v>33</v>
      </c>
      <c r="I42" s="204">
        <f t="shared" ref="I42:N42" si="1">U42</f>
        <v>9</v>
      </c>
      <c r="J42" s="204" t="str">
        <f t="shared" si="1"/>
        <v>9A</v>
      </c>
      <c r="K42" s="204" t="str">
        <f t="shared" si="1"/>
        <v>9B</v>
      </c>
      <c r="L42" s="204" t="str">
        <f t="shared" si="1"/>
        <v>9C</v>
      </c>
      <c r="M42" s="204" t="str">
        <f t="shared" si="1"/>
        <v>9D</v>
      </c>
      <c r="N42" s="204" t="str">
        <f t="shared" si="1"/>
        <v>9E</v>
      </c>
      <c r="O42" s="203"/>
      <c r="P42" s="203"/>
      <c r="Q42" s="203"/>
      <c r="R42" s="203"/>
      <c r="S42" s="204" t="s">
        <v>33</v>
      </c>
      <c r="T42" s="240" t="s">
        <v>27</v>
      </c>
      <c r="U42" s="204">
        <f t="array" ref="U42:Z42">TRANSPOSE(B14:B19)</f>
        <v>9</v>
      </c>
      <c r="V42" s="204" t="str">
        <v>9A</v>
      </c>
      <c r="W42" s="204" t="str">
        <v>9B</v>
      </c>
      <c r="X42" s="204" t="str">
        <v>9C</v>
      </c>
      <c r="Y42" s="204" t="str">
        <v>9D</v>
      </c>
      <c r="Z42" s="204" t="str">
        <v>9E</v>
      </c>
      <c r="AB42" s="204" t="s">
        <v>33</v>
      </c>
      <c r="AC42" s="204">
        <f>U42</f>
        <v>9</v>
      </c>
      <c r="AD42" s="204" t="str">
        <f t="shared" ref="AD42:AH42" si="2">V42</f>
        <v>9A</v>
      </c>
      <c r="AE42" s="204" t="str">
        <f t="shared" si="2"/>
        <v>9B</v>
      </c>
      <c r="AF42" s="204" t="str">
        <f t="shared" si="2"/>
        <v>9C</v>
      </c>
      <c r="AG42" s="239" t="str">
        <f t="shared" si="2"/>
        <v>9D</v>
      </c>
      <c r="AH42" s="204" t="str">
        <f t="shared" si="2"/>
        <v>9E</v>
      </c>
      <c r="AJ42" s="204" t="s">
        <v>33</v>
      </c>
      <c r="AK42" s="204" t="s">
        <v>27</v>
      </c>
      <c r="AL42" s="204">
        <f>AC42</f>
        <v>9</v>
      </c>
      <c r="AM42" s="204" t="str">
        <f t="shared" ref="AM42:AQ42" si="3">AD42</f>
        <v>9A</v>
      </c>
      <c r="AN42" s="204" t="str">
        <f t="shared" si="3"/>
        <v>9B</v>
      </c>
      <c r="AO42" s="239" t="str">
        <f t="shared" si="3"/>
        <v>9C</v>
      </c>
      <c r="AP42" s="204" t="str">
        <f t="shared" si="3"/>
        <v>9D</v>
      </c>
      <c r="AQ42" s="204" t="str">
        <f t="shared" si="3"/>
        <v>9E</v>
      </c>
      <c r="AS42" s="204" t="s">
        <v>33</v>
      </c>
      <c r="AT42" s="204">
        <f>AL42</f>
        <v>9</v>
      </c>
      <c r="AU42" s="204" t="str">
        <f t="shared" ref="AU42:AY42" si="4">AM42</f>
        <v>9A</v>
      </c>
      <c r="AV42" s="204" t="str">
        <f t="shared" si="4"/>
        <v>9B</v>
      </c>
      <c r="AW42" s="204" t="str">
        <f t="shared" si="4"/>
        <v>9C</v>
      </c>
      <c r="AX42" s="239" t="str">
        <f t="shared" si="4"/>
        <v>9D</v>
      </c>
      <c r="AY42" s="204" t="str">
        <f t="shared" si="4"/>
        <v>9E</v>
      </c>
      <c r="BA42" s="142"/>
      <c r="BB42" s="142"/>
      <c r="BC42" s="142"/>
      <c r="BD42" s="142"/>
      <c r="BE42" s="142"/>
      <c r="BF42" s="142"/>
      <c r="BG42" s="142"/>
      <c r="BH42" s="140"/>
      <c r="BI42" s="142"/>
      <c r="BJ42" s="142"/>
      <c r="BK42" s="142"/>
      <c r="BL42" s="142"/>
      <c r="BM42" s="142"/>
      <c r="BN42" s="142"/>
      <c r="BO42" s="142"/>
      <c r="BP42" s="140"/>
    </row>
    <row r="43" spans="1:68">
      <c r="A43" s="203"/>
      <c r="B43" s="203"/>
      <c r="C43" s="203"/>
      <c r="D43" s="203"/>
      <c r="E43" s="203"/>
      <c r="F43" s="203"/>
      <c r="G43" s="203"/>
      <c r="H43" s="213">
        <v>2017</v>
      </c>
      <c r="I43" s="210">
        <f>AC43+AT43</f>
        <v>0</v>
      </c>
      <c r="J43" s="210">
        <f t="shared" ref="J43:N71" si="5">AD43+AU43</f>
        <v>18803258.5</v>
      </c>
      <c r="K43" s="210">
        <f t="shared" si="5"/>
        <v>18803258.5</v>
      </c>
      <c r="L43" s="210">
        <f t="shared" si="5"/>
        <v>18803258.5</v>
      </c>
      <c r="M43" s="210">
        <f t="shared" si="5"/>
        <v>18803258.5</v>
      </c>
      <c r="N43" s="210">
        <f t="shared" si="5"/>
        <v>18803258.5</v>
      </c>
      <c r="O43" s="203"/>
      <c r="P43" s="203"/>
      <c r="Q43" s="203"/>
      <c r="R43" s="203"/>
      <c r="S43" s="213">
        <v>2017</v>
      </c>
      <c r="T43" s="132">
        <f>HLOOKUP($S43,CapX!$A$11:$AP$14,2,FALSE)</f>
        <v>5101701.2424999997</v>
      </c>
      <c r="U43" s="235">
        <f>IF($K$14="",$T43,IF($K$14&gt;$S43,$T43,HLOOKUP($S43-$K$14,CapX!$A$18:$AP$26,$H$24,FALSE)*$T43))</f>
        <v>5101701.2424999997</v>
      </c>
      <c r="V43" s="210">
        <f>IF($K$15="",$T43,IF($K$15&gt;$S43,$T43,HLOOKUP($S43-$K$15,CapX!$A$18:$AP$26,$H$24,FALSE)*$T43))</f>
        <v>5101701.2424999997</v>
      </c>
      <c r="W43" s="210">
        <f>IF($K$16="",$T43,IF($K$16&gt;$S43,$T43,HLOOKUP($S43-$K$16,CapX!$A$18:$AP$26,$H$24,FALSE)*$T43))</f>
        <v>5101701.2424999997</v>
      </c>
      <c r="X43" s="210">
        <f>IF($K$17="",$T43,IF($K$17&gt;$S43,$T43,HLOOKUP($S43-$K$17,CapX!$A$18:$AP$26,$H$24,FALSE)*$T43))</f>
        <v>5101701.2424999997</v>
      </c>
      <c r="Y43" s="210">
        <f>IF($K$18="",$T43,IF($K$18&gt;$S43,$T43,HLOOKUP($S43-$K$18,CapX!$A$18:$AP$26,$H$24,FALSE)*$T43))</f>
        <v>5101701.2424999997</v>
      </c>
      <c r="Z43" s="210">
        <f>IF($K$19="",$T43,IF($K$19&gt;$S43,$T43,HLOOKUP($S43-$K$19,CapX!$A$18:$AP$26,$H$24,FALSE)*$T43))</f>
        <v>5101701.2424999997</v>
      </c>
      <c r="AB43" s="213">
        <v>2017</v>
      </c>
      <c r="AC43" s="210">
        <f t="shared" ref="AC43:AC71" si="6">IF($AB43&gt;$I$14,0,IF($AB43=$I$14,U43*$H$30,IF($AB43+1=$I$14,U43*$H$29,IF($AB43+2=$I$14,U43*$H$28,IF($AB43+3=$I$14,U43*$H$27,U43)))))</f>
        <v>0</v>
      </c>
      <c r="AD43" s="210">
        <f t="shared" ref="AD43:AD71" si="7">IF($AB43&gt;$I$15,0,IF($AB43=$I$15,U43*$H$30,IF($AB43+1=$I$15,U43*$H$29,IF($AB43+2=$I$15,U43*$H$28,IF($AB43+3=$I$15,U43*$H$27,V43)))))</f>
        <v>5101701.2424999997</v>
      </c>
      <c r="AE43" s="210">
        <f t="shared" ref="AE43:AE71" si="8">IF($AB43&gt;$I$16,0,IF($AB43=$I$16,U43*$H$30,IF($AB43+1=$I$16,U43*$H$29,IF($AB43+2=$I$16,U43*$H$28,IF($AB43+3=$I$16,U43*$H$27,W43)))))</f>
        <v>5101701.2424999997</v>
      </c>
      <c r="AF43" s="210">
        <f t="shared" ref="AF43:AF71" si="9">IF($AB43&gt;$I$17,0,IF($AB43=$I$17,U43*$H$30,IF($AB43+1=$I$17,U43*$H$29,IF($AB43+2=$I$17,U43*$H$28,IF($AB43+3=$I$17,U43*$H$27,X43)))))</f>
        <v>5101701.2424999997</v>
      </c>
      <c r="AG43" s="136">
        <f t="shared" ref="AG43:AG71" si="10">IF($AB43&gt;$I$18,0,IF($AB43=$I$18,U43*$H$30,IF($AB43+1=$I$18,U43*$H$29,IF($AB43+2=$I$18,U43*$H$28,IF($AB43+3=$I$18,U43*$H$27,Y43)))))</f>
        <v>5101701.2424999997</v>
      </c>
      <c r="AH43" s="210">
        <f t="shared" ref="AH43:AH71" si="11">IF($AB43&gt;$I$19,0,IF($AB43=$I$19,U43*$H$30,IF($AB43+1=$I$19,U43*$H$29,IF($AB43+2=$I$19,U43*$H$28,IF($AB43+3=$I$19,U43*$H$27,Z43)))))</f>
        <v>5101701.2424999997</v>
      </c>
      <c r="AJ43" s="213">
        <v>2017</v>
      </c>
      <c r="AK43" s="210">
        <f>HLOOKUP($S43,CapX!$A$11:$AP$14,3,FALSE)</f>
        <v>13701557.2575</v>
      </c>
      <c r="AL43" s="210">
        <f>IF($L$14="",$AK43,IF($L$14&gt;$AJ43,$AK43,HLOOKUP($AJ43-$L$14,CapX!$A$18:$AP$26,$H$24,FALSE)*$AK43))</f>
        <v>13701557.2575</v>
      </c>
      <c r="AM43" s="210">
        <f>IF($L$15="",$AK43,IF($L$15&gt;$AJ43,$AK43,HLOOKUP($AJ43-$L$15,CapX!$A$18:$AP$26,$H$24,FALSE)*$AK43))</f>
        <v>13701557.2575</v>
      </c>
      <c r="AN43" s="210">
        <f>IF($L$16="",$AK43,IF($L$16&gt;$AJ43,$AK43,HLOOKUP($AJ43-$L$16,CapX!$A$18:$AP$26,$H$24,FALSE)*$AK43))</f>
        <v>13701557.2575</v>
      </c>
      <c r="AO43" s="136">
        <f>IF($L$17="",$AK43,IF($L$17&gt;$AJ43,$AK43,HLOOKUP($AJ43-$L$17,CapX!$A$18:$AP$26,$H$24,FALSE)*$AK43))</f>
        <v>13701557.2575</v>
      </c>
      <c r="AP43" s="210">
        <f>IF($L$18="",$AK43,IF($L$18&gt;$AJ43,$AK43,HLOOKUP($AJ43-$L$18,CapX!$A$18:$AP$26,$H$24,FALSE)*$AK43))</f>
        <v>13701557.2575</v>
      </c>
      <c r="AQ43" s="210">
        <f>IF($L$19="",$AK43,IF($L$19&gt;$AJ43,$AK43,HLOOKUP($AJ43-$L$19,CapX!$A$18:$AP$26,$H$24,FALSE)*$AK43))</f>
        <v>13701557.2575</v>
      </c>
      <c r="AS43" s="213">
        <v>2017</v>
      </c>
      <c r="AT43" s="210">
        <f t="shared" ref="AT43:AT71" si="12">IF($AS43&gt;$J$14,0,IF($AS43=$J$14,AL43*$H$30,IF($AS43+1=$J$14,AL43*$H$29,IF($AS43+2=$J$14,AL43*$H$28,IF($AS43+3=$J$14,AL43*$H$27,AL43)))))</f>
        <v>0</v>
      </c>
      <c r="AU43" s="210">
        <f t="shared" ref="AU43:AU71" si="13">IF($AS43&gt;$J$15,0,IF($AS43=$J$15,AM43*$H$30,IF($AS43+1=$J$15,AM43*$H$29,IF($AS43+2=$J$15,AM43*$H$28,IF($AS43+3=$J$15,AM43*$H$27,AM43)))))</f>
        <v>13701557.2575</v>
      </c>
      <c r="AV43" s="210">
        <f t="shared" ref="AV43:AV71" si="14">IF($AS43&gt;$J$16,0,IF($AS43=$J$16,AN43*$H$30,IF($AS43+1=$J$16,AN43*$H$29,IF($AS43+2=$J$16,AN43*$H$28,IF($AS43+3=$J$16,AN43*$H$27,AN43)))))</f>
        <v>13701557.2575</v>
      </c>
      <c r="AW43" s="210">
        <f t="shared" ref="AW43:AW71" si="15">IF($AS43&gt;$J$17,0,IF($AS43=$J$17,AO43*$H$30,IF($AS43+1=$J$17,AO43*$H$29,IF($AS43+2=$J$17,AO43*$H$28,IF($AS43+3=$J$17,AO43*$H$27,AO43)))))</f>
        <v>13701557.2575</v>
      </c>
      <c r="AX43" s="136">
        <f t="shared" ref="AX43:AX71" si="16">IF($AS43&gt;$J$18,0,IF($AS43=$J$18,AP43*$H$30,IF($AS43+1=$J$18,AP43*$H$29,IF($AS43+2=$J$18,AP43*$H$28,IF($AS43+3=$J$18,AP43*$H$27,AP43)))))</f>
        <v>13701557.2575</v>
      </c>
      <c r="AY43" s="210">
        <f t="shared" ref="AY43:AY71" si="17">IF($AS43&gt;$J$19,0,IF($AS43=$J$19,AQ43*$H$30,IF($AS43+1=$J$19,AQ43*$H$29,IF($AS43+2=$J$19,AQ43*$H$28,IF($AS43+3=$J$19,AQ43*$H$27,AQ43)))))</f>
        <v>13701557.2575</v>
      </c>
      <c r="BA43" s="135"/>
      <c r="BB43" s="143"/>
      <c r="BC43" s="143"/>
      <c r="BD43" s="143"/>
      <c r="BE43" s="143"/>
      <c r="BF43" s="143"/>
      <c r="BG43" s="143"/>
      <c r="BH43" s="140"/>
      <c r="BI43" s="135"/>
      <c r="BJ43" s="143"/>
      <c r="BK43" s="143"/>
      <c r="BL43" s="143"/>
      <c r="BM43" s="143"/>
      <c r="BN43" s="143"/>
      <c r="BO43" s="143"/>
      <c r="BP43" s="140"/>
    </row>
    <row r="44" spans="1:68">
      <c r="A44" s="203"/>
      <c r="B44" s="203"/>
      <c r="C44" s="203"/>
      <c r="D44" s="203"/>
      <c r="E44" s="203"/>
      <c r="F44" s="203"/>
      <c r="G44" s="203"/>
      <c r="H44" s="214">
        <v>2018</v>
      </c>
      <c r="I44" s="210">
        <f t="shared" ref="I44:I71" si="18">AC44+AT44</f>
        <v>0</v>
      </c>
      <c r="J44" s="210">
        <f t="shared" si="5"/>
        <v>15515713.57</v>
      </c>
      <c r="K44" s="210">
        <f t="shared" si="5"/>
        <v>15515713.57</v>
      </c>
      <c r="L44" s="210">
        <f t="shared" si="5"/>
        <v>15515713.57</v>
      </c>
      <c r="M44" s="210">
        <f t="shared" si="5"/>
        <v>15515713.57</v>
      </c>
      <c r="N44" s="210">
        <f t="shared" si="5"/>
        <v>15515713.57</v>
      </c>
      <c r="O44" s="203"/>
      <c r="P44" s="203"/>
      <c r="Q44" s="203"/>
      <c r="R44" s="203"/>
      <c r="S44" s="214">
        <v>2018</v>
      </c>
      <c r="T44" s="235">
        <f>HLOOKUP($S44,CapX!$A$11:$AP$14,2,FALSE)</f>
        <v>9138973.3925000001</v>
      </c>
      <c r="U44" s="235">
        <f>IF($K$14="",$T44,IF($K$14&gt;$S44,$T44,HLOOKUP($S44-$K$14,CapX!$A$18:$AP$26,$H$24,FALSE)*$T44))</f>
        <v>9138973.3925000001</v>
      </c>
      <c r="V44" s="210">
        <f>IF($K$15="",$T44,IF($K$15&gt;$S44,$T44,HLOOKUP($S44-$K$15,CapX!$A$18:$AP$26,$H$24,FALSE)*$T44))</f>
        <v>9138973.3925000001</v>
      </c>
      <c r="W44" s="210">
        <f>IF($K$16="",$T44,IF($K$16&gt;$S44,$T44,HLOOKUP($S44-$K$16,CapX!$A$18:$AP$26,$H$24,FALSE)*$T44))</f>
        <v>9138973.3925000001</v>
      </c>
      <c r="X44" s="210">
        <f>IF($K$17="",$T44,IF($K$17&gt;$S44,$T44,HLOOKUP($S44-$K$17,CapX!$A$18:$AP$26,$H$24,FALSE)*$T44))</f>
        <v>9138973.3925000001</v>
      </c>
      <c r="Y44" s="210">
        <f>IF($K$18="",$T44,IF($K$18&gt;$S44,$T44,HLOOKUP($S44-$K$18,CapX!$A$18:$AP$26,$H$24,FALSE)*$T44))</f>
        <v>9138973.3925000001</v>
      </c>
      <c r="Z44" s="210">
        <f>IF($K$19="",$T44,IF($K$19&gt;$S44,$T44,HLOOKUP($S44-$K$19,CapX!$A$18:$AP$26,$H$24,FALSE)*$T44))</f>
        <v>9138973.3925000001</v>
      </c>
      <c r="AB44" s="214">
        <v>2018</v>
      </c>
      <c r="AC44" s="210">
        <f t="shared" si="6"/>
        <v>0</v>
      </c>
      <c r="AD44" s="210">
        <f t="shared" si="7"/>
        <v>9138973.3925000001</v>
      </c>
      <c r="AE44" s="210">
        <f t="shared" si="8"/>
        <v>9138973.3925000001</v>
      </c>
      <c r="AF44" s="210">
        <f t="shared" si="9"/>
        <v>9138973.3925000001</v>
      </c>
      <c r="AG44" s="136">
        <f t="shared" si="10"/>
        <v>9138973.3925000001</v>
      </c>
      <c r="AH44" s="210">
        <f t="shared" si="11"/>
        <v>9138973.3925000001</v>
      </c>
      <c r="AJ44" s="214">
        <v>2018</v>
      </c>
      <c r="AK44" s="210">
        <f>HLOOKUP($S44,CapX!$A$11:$AP$14,3,FALSE)</f>
        <v>6376740.1775000002</v>
      </c>
      <c r="AL44" s="210">
        <f>IF($L$14="",$AK44,IF($L$14&gt;$AJ44,$AK44,HLOOKUP($AJ44-$L$14,CapX!$A$18:$AP$26,$H$24,FALSE)*$AK44))</f>
        <v>6376740.1775000002</v>
      </c>
      <c r="AM44" s="210">
        <f>IF($L$15="",$AK44,IF($L$15&gt;$AJ44,$AK44,HLOOKUP($AJ44-$L$15,CapX!$A$18:$AP$26,$H$24,FALSE)*$AK44))</f>
        <v>6376740.1775000002</v>
      </c>
      <c r="AN44" s="210">
        <f>IF($L$16="",$AK44,IF($L$16&gt;$AJ44,$AK44,HLOOKUP($AJ44-$L$16,CapX!$A$18:$AP$26,$H$24,FALSE)*$AK44))</f>
        <v>6376740.1775000002</v>
      </c>
      <c r="AO44" s="136">
        <f>IF($L$17="",$AK44,IF($L$17&gt;$AJ44,$AK44,HLOOKUP($AJ44-$L$17,CapX!$A$18:$AP$26,$H$24,FALSE)*$AK44))</f>
        <v>6376740.1775000002</v>
      </c>
      <c r="AP44" s="210">
        <f>IF($L$18="",$AK44,IF($L$18&gt;$AJ44,$AK44,HLOOKUP($AJ44-$L$18,CapX!$A$18:$AP$26,$H$24,FALSE)*$AK44))</f>
        <v>6376740.1775000002</v>
      </c>
      <c r="AQ44" s="210">
        <f>IF($L$19="",$AK44,IF($L$19&gt;$AJ44,$AK44,HLOOKUP($AJ44-$L$19,CapX!$A$18:$AP$26,$H$24,FALSE)*$AK44))</f>
        <v>6376740.1775000002</v>
      </c>
      <c r="AS44" s="214">
        <v>2018</v>
      </c>
      <c r="AT44" s="210">
        <f t="shared" si="12"/>
        <v>0</v>
      </c>
      <c r="AU44" s="210">
        <f t="shared" si="13"/>
        <v>6376740.1775000002</v>
      </c>
      <c r="AV44" s="210">
        <f t="shared" si="14"/>
        <v>6376740.1775000002</v>
      </c>
      <c r="AW44" s="210">
        <f t="shared" si="15"/>
        <v>6376740.1775000002</v>
      </c>
      <c r="AX44" s="136">
        <f t="shared" si="16"/>
        <v>6376740.1775000002</v>
      </c>
      <c r="AY44" s="210">
        <f t="shared" si="17"/>
        <v>6376740.1775000002</v>
      </c>
      <c r="BA44" s="135"/>
      <c r="BB44" s="143"/>
      <c r="BC44" s="143"/>
      <c r="BD44" s="143"/>
      <c r="BE44" s="143"/>
      <c r="BF44" s="143"/>
      <c r="BG44" s="143"/>
      <c r="BH44" s="140"/>
      <c r="BI44" s="135"/>
      <c r="BJ44" s="143"/>
      <c r="BK44" s="143"/>
      <c r="BL44" s="143"/>
      <c r="BM44" s="143"/>
      <c r="BN44" s="143"/>
      <c r="BO44" s="143"/>
      <c r="BP44" s="140"/>
    </row>
    <row r="45" spans="1:68">
      <c r="A45" s="203"/>
      <c r="B45" s="203"/>
      <c r="C45" s="203"/>
      <c r="D45" s="203"/>
      <c r="E45" s="203"/>
      <c r="F45" s="203"/>
      <c r="G45" s="203"/>
      <c r="H45" s="214">
        <v>2019</v>
      </c>
      <c r="I45" s="210">
        <f t="shared" si="18"/>
        <v>0</v>
      </c>
      <c r="J45" s="210">
        <f t="shared" si="5"/>
        <v>10355907.15</v>
      </c>
      <c r="K45" s="210">
        <f t="shared" si="5"/>
        <v>10355907.15</v>
      </c>
      <c r="L45" s="210">
        <f t="shared" si="5"/>
        <v>10355907.15</v>
      </c>
      <c r="M45" s="210">
        <f t="shared" si="5"/>
        <v>10355907.15</v>
      </c>
      <c r="N45" s="210">
        <f t="shared" si="5"/>
        <v>10355907.15</v>
      </c>
      <c r="O45" s="203"/>
      <c r="P45" s="203"/>
      <c r="Q45" s="203"/>
      <c r="R45" s="203"/>
      <c r="S45" s="214">
        <v>2019</v>
      </c>
      <c r="T45" s="235">
        <f>HLOOKUP($S45,CapX!$A$11:$AP$14,2,FALSE)</f>
        <v>3802341.1675</v>
      </c>
      <c r="U45" s="235">
        <f>IF($K$14="",$T45,IF($K$14&gt;$S45,$T45,HLOOKUP($S45-$K$14,CapX!$A$18:$AP$26,$H$24,FALSE)*$T45))</f>
        <v>3802341.1675</v>
      </c>
      <c r="V45" s="210">
        <f>IF($K$15="",$T45,IF($K$15&gt;$S45,$T45,HLOOKUP($S45-$K$15,CapX!$A$18:$AP$26,$H$24,FALSE)*$T45))</f>
        <v>3802341.1675</v>
      </c>
      <c r="W45" s="210">
        <f>IF($K$16="",$T45,IF($K$16&gt;$S45,$T45,HLOOKUP($S45-$K$16,CapX!$A$18:$AP$26,$H$24,FALSE)*$T45))</f>
        <v>3802341.1675</v>
      </c>
      <c r="X45" s="210">
        <f>IF($K$17="",$T45,IF($K$17&gt;$S45,$T45,HLOOKUP($S45-$K$17,CapX!$A$18:$AP$26,$H$24,FALSE)*$T45))</f>
        <v>3802341.1675</v>
      </c>
      <c r="Y45" s="210">
        <f>IF($K$18="",$T45,IF($K$18&gt;$S45,$T45,HLOOKUP($S45-$K$18,CapX!$A$18:$AP$26,$H$24,FALSE)*$T45))</f>
        <v>3802341.1675</v>
      </c>
      <c r="Z45" s="210">
        <f>IF($K$19="",$T45,IF($K$19&gt;$S45,$T45,HLOOKUP($S45-$K$19,CapX!$A$18:$AP$26,$H$24,FALSE)*$T45))</f>
        <v>3802341.1675</v>
      </c>
      <c r="AB45" s="214">
        <v>2019</v>
      </c>
      <c r="AC45" s="210">
        <f t="shared" si="6"/>
        <v>0</v>
      </c>
      <c r="AD45" s="210">
        <f t="shared" si="7"/>
        <v>3802341.1675</v>
      </c>
      <c r="AE45" s="210">
        <f t="shared" si="8"/>
        <v>3802341.1675</v>
      </c>
      <c r="AF45" s="210">
        <f t="shared" si="9"/>
        <v>3802341.1675</v>
      </c>
      <c r="AG45" s="136">
        <f t="shared" si="10"/>
        <v>3802341.1675</v>
      </c>
      <c r="AH45" s="210">
        <f t="shared" si="11"/>
        <v>3802341.1675</v>
      </c>
      <c r="AJ45" s="214">
        <v>2019</v>
      </c>
      <c r="AK45" s="210">
        <f>HLOOKUP($S45,CapX!$A$11:$AP$14,3,FALSE)</f>
        <v>6553565.9824999999</v>
      </c>
      <c r="AL45" s="210">
        <f>IF($L$14="",$AK45,IF($L$14&gt;$AJ45,$AK45,HLOOKUP($AJ45-$L$14,CapX!$A$18:$AP$26,$H$24,FALSE)*$AK45))</f>
        <v>6553565.9824999999</v>
      </c>
      <c r="AM45" s="210">
        <f>IF($L$15="",$AK45,IF($L$15&gt;$AJ45,$AK45,HLOOKUP($AJ45-$L$15,CapX!$A$18:$AP$26,$H$24,FALSE)*$AK45))</f>
        <v>6553565.9824999999</v>
      </c>
      <c r="AN45" s="210">
        <f>IF($L$16="",$AK45,IF($L$16&gt;$AJ45,$AK45,HLOOKUP($AJ45-$L$16,CapX!$A$18:$AP$26,$H$24,FALSE)*$AK45))</f>
        <v>6553565.9824999999</v>
      </c>
      <c r="AO45" s="136">
        <f>IF($L$17="",$AK45,IF($L$17&gt;$AJ45,$AK45,HLOOKUP($AJ45-$L$17,CapX!$A$18:$AP$26,$H$24,FALSE)*$AK45))</f>
        <v>6553565.9824999999</v>
      </c>
      <c r="AP45" s="210">
        <f>IF($L$18="",$AK45,IF($L$18&gt;$AJ45,$AK45,HLOOKUP($AJ45-$L$18,CapX!$A$18:$AP$26,$H$24,FALSE)*$AK45))</f>
        <v>6553565.9824999999</v>
      </c>
      <c r="AQ45" s="210">
        <f>IF($L$19="",$AK45,IF($L$19&gt;$AJ45,$AK45,HLOOKUP($AJ45-$L$19,CapX!$A$18:$AP$26,$H$24,FALSE)*$AK45))</f>
        <v>6553565.9824999999</v>
      </c>
      <c r="AS45" s="214">
        <v>2019</v>
      </c>
      <c r="AT45" s="210">
        <f t="shared" si="12"/>
        <v>0</v>
      </c>
      <c r="AU45" s="210">
        <f t="shared" si="13"/>
        <v>6553565.9824999999</v>
      </c>
      <c r="AV45" s="210">
        <f t="shared" si="14"/>
        <v>6553565.9824999999</v>
      </c>
      <c r="AW45" s="210">
        <f t="shared" si="15"/>
        <v>6553565.9824999999</v>
      </c>
      <c r="AX45" s="136">
        <f t="shared" si="16"/>
        <v>6553565.9824999999</v>
      </c>
      <c r="AY45" s="210">
        <f t="shared" si="17"/>
        <v>6553565.9824999999</v>
      </c>
      <c r="BA45" s="135"/>
      <c r="BB45" s="143"/>
      <c r="BC45" s="143"/>
      <c r="BD45" s="143"/>
      <c r="BE45" s="143"/>
      <c r="BF45" s="143"/>
      <c r="BG45" s="143"/>
      <c r="BH45" s="140"/>
      <c r="BI45" s="135"/>
      <c r="BJ45" s="143"/>
      <c r="BK45" s="143"/>
      <c r="BL45" s="143"/>
      <c r="BM45" s="143"/>
      <c r="BN45" s="143"/>
      <c r="BO45" s="143"/>
      <c r="BP45" s="140"/>
    </row>
    <row r="46" spans="1:68">
      <c r="A46" s="203"/>
      <c r="B46" s="203"/>
      <c r="C46" s="203"/>
      <c r="D46" s="203"/>
      <c r="E46" s="203"/>
      <c r="F46" s="203"/>
      <c r="G46" s="203"/>
      <c r="H46" s="214">
        <v>2020</v>
      </c>
      <c r="I46" s="210">
        <f t="shared" si="18"/>
        <v>0</v>
      </c>
      <c r="J46" s="210">
        <f t="shared" si="5"/>
        <v>16689718.41</v>
      </c>
      <c r="K46" s="210">
        <f t="shared" si="5"/>
        <v>16689718.41</v>
      </c>
      <c r="L46" s="210">
        <f t="shared" si="5"/>
        <v>16689718.41</v>
      </c>
      <c r="M46" s="210">
        <f t="shared" si="5"/>
        <v>16689718.41</v>
      </c>
      <c r="N46" s="210">
        <f t="shared" si="5"/>
        <v>16689718.41</v>
      </c>
      <c r="O46" s="203"/>
      <c r="P46" s="203"/>
      <c r="Q46" s="203"/>
      <c r="R46" s="203"/>
      <c r="S46" s="214">
        <v>2020</v>
      </c>
      <c r="T46" s="235">
        <f>HLOOKUP($S46,CapX!$A$11:$AP$14,2,FALSE)</f>
        <v>6163918.9424999999</v>
      </c>
      <c r="U46" s="235">
        <f>IF($K$14="",$T46,IF($K$14&gt;$S46,$T46,HLOOKUP($S46-$K$14,CapX!$A$18:$AP$26,$H$24,FALSE)*$T46))</f>
        <v>6163918.9424999999</v>
      </c>
      <c r="V46" s="210">
        <f>IF($K$15="",$T46,IF($K$15&gt;$S46,$T46,HLOOKUP($S46-$K$15,CapX!$A$18:$AP$26,$H$24,FALSE)*$T46))</f>
        <v>6163918.9424999999</v>
      </c>
      <c r="W46" s="210">
        <f>IF($K$16="",$T46,IF($K$16&gt;$S46,$T46,HLOOKUP($S46-$K$16,CapX!$A$18:$AP$26,$H$24,FALSE)*$T46))</f>
        <v>6163918.9424999999</v>
      </c>
      <c r="X46" s="210">
        <f>IF($K$17="",$T46,IF($K$17&gt;$S46,$T46,HLOOKUP($S46-$K$17,CapX!$A$18:$AP$26,$H$24,FALSE)*$T46))</f>
        <v>6163918.9424999999</v>
      </c>
      <c r="Y46" s="210">
        <f>IF($K$18="",$T46,IF($K$18&gt;$S46,$T46,HLOOKUP($S46-$K$18,CapX!$A$18:$AP$26,$H$24,FALSE)*$T46))</f>
        <v>6163918.9424999999</v>
      </c>
      <c r="Z46" s="210">
        <f>IF($K$19="",$T46,IF($K$19&gt;$S46,$T46,HLOOKUP($S46-$K$19,CapX!$A$18:$AP$26,$H$24,FALSE)*$T46))</f>
        <v>6163918.9424999999</v>
      </c>
      <c r="AB46" s="214">
        <v>2020</v>
      </c>
      <c r="AC46" s="210">
        <f t="shared" si="6"/>
        <v>0</v>
      </c>
      <c r="AD46" s="210">
        <f t="shared" si="7"/>
        <v>6163918.9424999999</v>
      </c>
      <c r="AE46" s="210">
        <f t="shared" si="8"/>
        <v>6163918.9424999999</v>
      </c>
      <c r="AF46" s="210">
        <f t="shared" si="9"/>
        <v>6163918.9424999999</v>
      </c>
      <c r="AG46" s="136">
        <f t="shared" si="10"/>
        <v>6163918.9424999999</v>
      </c>
      <c r="AH46" s="210">
        <f t="shared" si="11"/>
        <v>6163918.9424999999</v>
      </c>
      <c r="AJ46" s="214">
        <v>2020</v>
      </c>
      <c r="AK46" s="210">
        <f>HLOOKUP($S46,CapX!$A$11:$AP$14,3,FALSE)</f>
        <v>10525799.467500001</v>
      </c>
      <c r="AL46" s="210">
        <f>IF($L$14="",$AK46,IF($L$14&gt;$AJ46,$AK46,HLOOKUP($AJ46-$L$14,CapX!$A$18:$AP$26,$H$24,FALSE)*$AK46))</f>
        <v>10525799.467500001</v>
      </c>
      <c r="AM46" s="210">
        <f>IF($L$15="",$AK46,IF($L$15&gt;$AJ46,$AK46,HLOOKUP($AJ46-$L$15,CapX!$A$18:$AP$26,$H$24,FALSE)*$AK46))</f>
        <v>10525799.467500001</v>
      </c>
      <c r="AN46" s="210">
        <f>IF($L$16="",$AK46,IF($L$16&gt;$AJ46,$AK46,HLOOKUP($AJ46-$L$16,CapX!$A$18:$AP$26,$H$24,FALSE)*$AK46))</f>
        <v>10525799.467500001</v>
      </c>
      <c r="AO46" s="136">
        <f>IF($L$17="",$AK46,IF($L$17&gt;$AJ46,$AK46,HLOOKUP($AJ46-$L$17,CapX!$A$18:$AP$26,$H$24,FALSE)*$AK46))</f>
        <v>10525799.467500001</v>
      </c>
      <c r="AP46" s="210">
        <f>IF($L$18="",$AK46,IF($L$18&gt;$AJ46,$AK46,HLOOKUP($AJ46-$L$18,CapX!$A$18:$AP$26,$H$24,FALSE)*$AK46))</f>
        <v>10525799.467500001</v>
      </c>
      <c r="AQ46" s="210">
        <f>IF($L$19="",$AK46,IF($L$19&gt;$AJ46,$AK46,HLOOKUP($AJ46-$L$19,CapX!$A$18:$AP$26,$H$24,FALSE)*$AK46))</f>
        <v>10525799.467500001</v>
      </c>
      <c r="AS46" s="214">
        <v>2020</v>
      </c>
      <c r="AT46" s="210">
        <f t="shared" si="12"/>
        <v>0</v>
      </c>
      <c r="AU46" s="210">
        <f t="shared" si="13"/>
        <v>10525799.467500001</v>
      </c>
      <c r="AV46" s="210">
        <f t="shared" si="14"/>
        <v>10525799.467500001</v>
      </c>
      <c r="AW46" s="210">
        <f t="shared" si="15"/>
        <v>10525799.467500001</v>
      </c>
      <c r="AX46" s="136">
        <f t="shared" si="16"/>
        <v>10525799.467500001</v>
      </c>
      <c r="AY46" s="210">
        <f t="shared" si="17"/>
        <v>10525799.467500001</v>
      </c>
      <c r="BA46" s="241"/>
      <c r="BB46" s="138"/>
      <c r="BC46" s="138"/>
      <c r="BD46" s="138"/>
      <c r="BE46" s="138"/>
      <c r="BF46" s="138"/>
      <c r="BG46" s="138"/>
      <c r="BI46" s="241"/>
      <c r="BJ46" s="138"/>
      <c r="BK46" s="138"/>
      <c r="BL46" s="138"/>
      <c r="BM46" s="138"/>
      <c r="BN46" s="138"/>
      <c r="BO46" s="138"/>
    </row>
    <row r="47" spans="1:68">
      <c r="A47" s="203"/>
      <c r="B47" s="203"/>
      <c r="C47" s="203"/>
      <c r="D47" s="203"/>
      <c r="E47" s="203"/>
      <c r="F47" s="203"/>
      <c r="G47" s="203"/>
      <c r="H47" s="214">
        <v>2021</v>
      </c>
      <c r="I47" s="210">
        <f t="shared" si="18"/>
        <v>0</v>
      </c>
      <c r="J47" s="210">
        <f t="shared" si="5"/>
        <v>14764015.316089779</v>
      </c>
      <c r="K47" s="210">
        <f t="shared" si="5"/>
        <v>14764015.316089779</v>
      </c>
      <c r="L47" s="210">
        <f t="shared" si="5"/>
        <v>14764015.316089779</v>
      </c>
      <c r="M47" s="210">
        <f t="shared" si="5"/>
        <v>14764015.316089779</v>
      </c>
      <c r="N47" s="210">
        <f t="shared" si="5"/>
        <v>14764015.316089779</v>
      </c>
      <c r="O47" s="203"/>
      <c r="P47" s="203"/>
      <c r="Q47" s="203"/>
      <c r="R47" s="203"/>
      <c r="S47" s="214">
        <v>2021</v>
      </c>
      <c r="T47" s="235">
        <f>HLOOKUP($S47,CapX!$A$11:$AP$14,2,FALSE)</f>
        <v>10631803.235945571</v>
      </c>
      <c r="U47" s="235">
        <f>IF($K$14="",$T47,IF($K$14&gt;$S47,$T47,HLOOKUP($S47-$K$14,CapX!$A$18:$AP$26,$H$24,FALSE)*$T47))</f>
        <v>10631803.235945571</v>
      </c>
      <c r="V47" s="210">
        <f>IF($K$15="",$T47,IF($K$15&gt;$S47,$T47,HLOOKUP($S47-$K$15,CapX!$A$18:$AP$26,$H$24,FALSE)*$T47))</f>
        <v>10631803.235945571</v>
      </c>
      <c r="W47" s="210">
        <f>IF($K$16="",$T47,IF($K$16&gt;$S47,$T47,HLOOKUP($S47-$K$16,CapX!$A$18:$AP$26,$H$24,FALSE)*$T47))</f>
        <v>10631803.235945571</v>
      </c>
      <c r="X47" s="210">
        <f>IF($K$17="",$T47,IF($K$17&gt;$S47,$T47,HLOOKUP($S47-$K$17,CapX!$A$18:$AP$26,$H$24,FALSE)*$T47))</f>
        <v>10631803.235945571</v>
      </c>
      <c r="Y47" s="210">
        <f>IF($K$18="",$T47,IF($K$18&gt;$S47,$T47,HLOOKUP($S47-$K$18,CapX!$A$18:$AP$26,$H$24,FALSE)*$T47))</f>
        <v>10631803.235945571</v>
      </c>
      <c r="Z47" s="210">
        <f>IF($K$19="",$T47,IF($K$19&gt;$S47,$T47,HLOOKUP($S47-$K$19,CapX!$A$18:$AP$26,$H$24,FALSE)*$T47))</f>
        <v>10631803.235945571</v>
      </c>
      <c r="AB47" s="214">
        <v>2021</v>
      </c>
      <c r="AC47" s="210">
        <f t="shared" si="6"/>
        <v>0</v>
      </c>
      <c r="AD47" s="210">
        <f t="shared" si="7"/>
        <v>10631803.235945571</v>
      </c>
      <c r="AE47" s="210">
        <f t="shared" si="8"/>
        <v>10631803.235945571</v>
      </c>
      <c r="AF47" s="210">
        <f t="shared" si="9"/>
        <v>10631803.235945571</v>
      </c>
      <c r="AG47" s="136">
        <f t="shared" si="10"/>
        <v>10631803.235945571</v>
      </c>
      <c r="AH47" s="210">
        <f t="shared" si="11"/>
        <v>10631803.235945571</v>
      </c>
      <c r="AJ47" s="214">
        <v>2021</v>
      </c>
      <c r="AK47" s="210">
        <f>HLOOKUP($S47,CapX!$A$11:$AP$14,3,FALSE)</f>
        <v>4132212.0801442079</v>
      </c>
      <c r="AL47" s="210">
        <f>IF($L$14="",$AK47,IF($L$14&gt;$AJ47,$AK47,HLOOKUP($AJ47-$L$14,CapX!$A$18:$AP$26,$H$24,FALSE)*$AK47))</f>
        <v>4132212.0801442079</v>
      </c>
      <c r="AM47" s="210">
        <f>IF($L$15="",$AK47,IF($L$15&gt;$AJ47,$AK47,HLOOKUP($AJ47-$L$15,CapX!$A$18:$AP$26,$H$24,FALSE)*$AK47))</f>
        <v>4132212.0801442079</v>
      </c>
      <c r="AN47" s="210">
        <f>IF($L$16="",$AK47,IF($L$16&gt;$AJ47,$AK47,HLOOKUP($AJ47-$L$16,CapX!$A$18:$AP$26,$H$24,FALSE)*$AK47))</f>
        <v>4132212.0801442079</v>
      </c>
      <c r="AO47" s="136">
        <f>IF($L$17="",$AK47,IF($L$17&gt;$AJ47,$AK47,HLOOKUP($AJ47-$L$17,CapX!$A$18:$AP$26,$H$24,FALSE)*$AK47))</f>
        <v>4132212.0801442079</v>
      </c>
      <c r="AP47" s="210">
        <f>IF($L$18="",$AK47,IF($L$18&gt;$AJ47,$AK47,HLOOKUP($AJ47-$L$18,CapX!$A$18:$AP$26,$H$24,FALSE)*$AK47))</f>
        <v>4132212.0801442079</v>
      </c>
      <c r="AQ47" s="210">
        <f>IF($L$19="",$AK47,IF($L$19&gt;$AJ47,$AK47,HLOOKUP($AJ47-$L$19,CapX!$A$18:$AP$26,$H$24,FALSE)*$AK47))</f>
        <v>4132212.0801442079</v>
      </c>
      <c r="AS47" s="214">
        <v>2021</v>
      </c>
      <c r="AT47" s="210">
        <f t="shared" si="12"/>
        <v>0</v>
      </c>
      <c r="AU47" s="210">
        <f t="shared" si="13"/>
        <v>4132212.0801442079</v>
      </c>
      <c r="AV47" s="210">
        <f t="shared" si="14"/>
        <v>4132212.0801442079</v>
      </c>
      <c r="AW47" s="210">
        <f t="shared" si="15"/>
        <v>4132212.0801442079</v>
      </c>
      <c r="AX47" s="136">
        <f t="shared" si="16"/>
        <v>4132212.0801442079</v>
      </c>
      <c r="AY47" s="210">
        <f t="shared" si="17"/>
        <v>4132212.0801442079</v>
      </c>
      <c r="BA47" s="241"/>
      <c r="BB47" s="138"/>
      <c r="BC47" s="138"/>
      <c r="BD47" s="138"/>
      <c r="BE47" s="138"/>
      <c r="BF47" s="138"/>
      <c r="BG47" s="138"/>
      <c r="BI47" s="241"/>
      <c r="BJ47" s="138"/>
      <c r="BK47" s="138"/>
      <c r="BL47" s="138"/>
      <c r="BM47" s="138"/>
      <c r="BN47" s="138"/>
      <c r="BO47" s="138"/>
    </row>
    <row r="48" spans="1:68">
      <c r="A48" s="203"/>
      <c r="B48" s="203"/>
      <c r="C48" s="203"/>
      <c r="D48" s="203"/>
      <c r="E48" s="203"/>
      <c r="F48" s="203"/>
      <c r="G48" s="203"/>
      <c r="H48" s="214">
        <v>2022</v>
      </c>
      <c r="I48" s="210">
        <f t="shared" si="18"/>
        <v>0</v>
      </c>
      <c r="J48" s="210">
        <f t="shared" si="5"/>
        <v>10774285.798859999</v>
      </c>
      <c r="K48" s="210">
        <f t="shared" si="5"/>
        <v>10774285.798859999</v>
      </c>
      <c r="L48" s="210">
        <f t="shared" si="5"/>
        <v>10774285.798859999</v>
      </c>
      <c r="M48" s="210">
        <f t="shared" si="5"/>
        <v>10774285.798859999</v>
      </c>
      <c r="N48" s="210">
        <f t="shared" si="5"/>
        <v>10774285.798859999</v>
      </c>
      <c r="O48" s="203"/>
      <c r="P48" s="203"/>
      <c r="Q48" s="203"/>
      <c r="R48" s="203"/>
      <c r="S48" s="214">
        <v>2022</v>
      </c>
      <c r="T48" s="235">
        <f>HLOOKUP($S48,CapX!$A$11:$AP$14,2,FALSE)</f>
        <v>3955955.7506670002</v>
      </c>
      <c r="U48" s="235">
        <f>IF($K$14="",$T48,IF($K$14&gt;$S48,$T48,HLOOKUP($S48-$K$14,CapX!$A$18:$AP$26,$H$24,FALSE)*$T48))</f>
        <v>3955955.7506670002</v>
      </c>
      <c r="V48" s="210">
        <f>IF($K$15="",$T48,IF($K$15&gt;$S48,$T48,HLOOKUP($S48-$K$15,CapX!$A$18:$AP$26,$H$24,FALSE)*$T48))</f>
        <v>3955955.7506670002</v>
      </c>
      <c r="W48" s="210">
        <f>IF($K$16="",$T48,IF($K$16&gt;$S48,$T48,HLOOKUP($S48-$K$16,CapX!$A$18:$AP$26,$H$24,FALSE)*$T48))</f>
        <v>3955955.7506670002</v>
      </c>
      <c r="X48" s="210">
        <f>IF($K$17="",$T48,IF($K$17&gt;$S48,$T48,HLOOKUP($S48-$K$17,CapX!$A$18:$AP$26,$H$24,FALSE)*$T48))</f>
        <v>3955955.7506670002</v>
      </c>
      <c r="Y48" s="210">
        <f>IF($K$18="",$T48,IF($K$18&gt;$S48,$T48,HLOOKUP($S48-$K$18,CapX!$A$18:$AP$26,$H$24,FALSE)*$T48))</f>
        <v>3955955.7506670002</v>
      </c>
      <c r="Z48" s="210">
        <f>IF($K$19="",$T48,IF($K$19&gt;$S48,$T48,HLOOKUP($S48-$K$19,CapX!$A$18:$AP$26,$H$24,FALSE)*$T48))</f>
        <v>3955955.7506670002</v>
      </c>
      <c r="AB48" s="214">
        <v>2022</v>
      </c>
      <c r="AC48" s="210">
        <f t="shared" si="6"/>
        <v>0</v>
      </c>
      <c r="AD48" s="210">
        <f t="shared" si="7"/>
        <v>3955955.7506670002</v>
      </c>
      <c r="AE48" s="210">
        <f t="shared" si="8"/>
        <v>3955955.7506670002</v>
      </c>
      <c r="AF48" s="210">
        <f t="shared" si="9"/>
        <v>3955955.7506670002</v>
      </c>
      <c r="AG48" s="136">
        <f t="shared" si="10"/>
        <v>3955955.7506670002</v>
      </c>
      <c r="AH48" s="210">
        <f t="shared" si="11"/>
        <v>3955955.7506670002</v>
      </c>
      <c r="AJ48" s="214">
        <v>2022</v>
      </c>
      <c r="AK48" s="210">
        <f>HLOOKUP($S48,CapX!$A$11:$AP$14,3,FALSE)</f>
        <v>6818330.0481929993</v>
      </c>
      <c r="AL48" s="210">
        <f>IF($L$14="",$AK48,IF($L$14&gt;$AJ48,$AK48,HLOOKUP($AJ48-$L$14,CapX!$A$18:$AP$26,$H$24,FALSE)*$AK48))</f>
        <v>6818330.0481929993</v>
      </c>
      <c r="AM48" s="210">
        <f>IF($L$15="",$AK48,IF($L$15&gt;$AJ48,$AK48,HLOOKUP($AJ48-$L$15,CapX!$A$18:$AP$26,$H$24,FALSE)*$AK48))</f>
        <v>6818330.0481929993</v>
      </c>
      <c r="AN48" s="210">
        <f>IF($L$16="",$AK48,IF($L$16&gt;$AJ48,$AK48,HLOOKUP($AJ48-$L$16,CapX!$A$18:$AP$26,$H$24,FALSE)*$AK48))</f>
        <v>6818330.0481929993</v>
      </c>
      <c r="AO48" s="136">
        <f>IF($L$17="",$AK48,IF($L$17&gt;$AJ48,$AK48,HLOOKUP($AJ48-$L$17,CapX!$A$18:$AP$26,$H$24,FALSE)*$AK48))</f>
        <v>6818330.0481929993</v>
      </c>
      <c r="AP48" s="210">
        <f>IF($L$18="",$AK48,IF($L$18&gt;$AJ48,$AK48,HLOOKUP($AJ48-$L$18,CapX!$A$18:$AP$26,$H$24,FALSE)*$AK48))</f>
        <v>6818330.0481929993</v>
      </c>
      <c r="AQ48" s="210">
        <f>IF($L$19="",$AK48,IF($L$19&gt;$AJ48,$AK48,HLOOKUP($AJ48-$L$19,CapX!$A$18:$AP$26,$H$24,FALSE)*$AK48))</f>
        <v>6818330.0481929993</v>
      </c>
      <c r="AS48" s="214">
        <v>2022</v>
      </c>
      <c r="AT48" s="210">
        <f t="shared" si="12"/>
        <v>0</v>
      </c>
      <c r="AU48" s="210">
        <f t="shared" si="13"/>
        <v>6818330.0481929993</v>
      </c>
      <c r="AV48" s="210">
        <f t="shared" si="14"/>
        <v>6818330.0481929993</v>
      </c>
      <c r="AW48" s="210">
        <f t="shared" si="15"/>
        <v>6818330.0481929993</v>
      </c>
      <c r="AX48" s="136">
        <f t="shared" si="16"/>
        <v>6818330.0481929993</v>
      </c>
      <c r="AY48" s="210">
        <f t="shared" si="17"/>
        <v>6818330.0481929993</v>
      </c>
      <c r="BA48" s="241"/>
      <c r="BB48" s="138"/>
      <c r="BC48" s="138"/>
      <c r="BD48" s="138"/>
      <c r="BE48" s="138"/>
      <c r="BF48" s="138"/>
      <c r="BG48" s="138"/>
      <c r="BI48" s="241"/>
      <c r="BJ48" s="138"/>
      <c r="BK48" s="138"/>
      <c r="BL48" s="138"/>
      <c r="BM48" s="138"/>
      <c r="BN48" s="138"/>
      <c r="BO48" s="138"/>
    </row>
    <row r="49" spans="1:67">
      <c r="A49" s="203"/>
      <c r="B49" s="203"/>
      <c r="C49" s="203"/>
      <c r="D49" s="203"/>
      <c r="E49" s="203"/>
      <c r="F49" s="203"/>
      <c r="G49" s="203"/>
      <c r="H49" s="214">
        <v>2023</v>
      </c>
      <c r="I49" s="210">
        <f t="shared" si="18"/>
        <v>0</v>
      </c>
      <c r="J49" s="210">
        <f t="shared" si="5"/>
        <v>12588887.699478898</v>
      </c>
      <c r="K49" s="210">
        <f t="shared" si="5"/>
        <v>17363983.033763997</v>
      </c>
      <c r="L49" s="210">
        <f t="shared" si="5"/>
        <v>17363983.033763997</v>
      </c>
      <c r="M49" s="210">
        <f t="shared" si="5"/>
        <v>17363983.033763997</v>
      </c>
      <c r="N49" s="210">
        <f t="shared" si="5"/>
        <v>17363983.033763997</v>
      </c>
      <c r="O49" s="203"/>
      <c r="P49" s="203"/>
      <c r="Q49" s="203"/>
      <c r="R49" s="203"/>
      <c r="S49" s="214">
        <v>2023</v>
      </c>
      <c r="T49" s="235">
        <f>HLOOKUP($S49,CapX!$A$11:$AP$14,2,FALSE)</f>
        <v>6412941.2677769996</v>
      </c>
      <c r="U49" s="235">
        <f>IF($K$14="",$T49,IF($K$14&gt;$S49,$T49,HLOOKUP($S49-$K$14,CapX!$A$18:$AP$26,$H$24,FALSE)*$T49))</f>
        <v>6412941.2677769996</v>
      </c>
      <c r="V49" s="210">
        <f>IF($K$15="",$T49,IF($K$15&gt;$S49,$T49,HLOOKUP($S49-$K$15,CapX!$A$18:$AP$26,$H$24,FALSE)*$T49))</f>
        <v>6412941.2677769996</v>
      </c>
      <c r="W49" s="210">
        <f>IF($K$16="",$T49,IF($K$16&gt;$S49,$T49,HLOOKUP($S49-$K$16,CapX!$A$18:$AP$26,$H$24,FALSE)*$T49))</f>
        <v>6412941.2677769996</v>
      </c>
      <c r="X49" s="210">
        <f>IF($K$17="",$T49,IF($K$17&gt;$S49,$T49,HLOOKUP($S49-$K$17,CapX!$A$18:$AP$26,$H$24,FALSE)*$T49))</f>
        <v>6412941.2677769996</v>
      </c>
      <c r="Y49" s="210">
        <f>IF($K$18="",$T49,IF($K$18&gt;$S49,$T49,HLOOKUP($S49-$K$18,CapX!$A$18:$AP$26,$H$24,FALSE)*$T49))</f>
        <v>6412941.2677769996</v>
      </c>
      <c r="Z49" s="210">
        <f>IF($K$19="",$T49,IF($K$19&gt;$S49,$T49,HLOOKUP($S49-$K$19,CapX!$A$18:$AP$26,$H$24,FALSE)*$T49))</f>
        <v>6412941.2677769996</v>
      </c>
      <c r="AB49" s="214">
        <v>2023</v>
      </c>
      <c r="AC49" s="210">
        <f t="shared" si="6"/>
        <v>0</v>
      </c>
      <c r="AD49" s="210">
        <f t="shared" si="7"/>
        <v>4649382.4191383244</v>
      </c>
      <c r="AE49" s="210">
        <f t="shared" si="8"/>
        <v>6412941.2677769996</v>
      </c>
      <c r="AF49" s="210">
        <f t="shared" si="9"/>
        <v>6412941.2677769996</v>
      </c>
      <c r="AG49" s="136">
        <f t="shared" si="10"/>
        <v>6412941.2677769996</v>
      </c>
      <c r="AH49" s="210">
        <f t="shared" si="11"/>
        <v>6412941.2677769996</v>
      </c>
      <c r="AJ49" s="214">
        <v>2023</v>
      </c>
      <c r="AK49" s="210">
        <f>HLOOKUP($S49,CapX!$A$11:$AP$14,3,FALSE)</f>
        <v>10951041.765986999</v>
      </c>
      <c r="AL49" s="210">
        <f>IF($L$14="",$AK49,IF($L$14&gt;$AJ49,$AK49,HLOOKUP($AJ49-$L$14,CapX!$A$18:$AP$26,$H$24,FALSE)*$AK49))</f>
        <v>10951041.765986999</v>
      </c>
      <c r="AM49" s="210">
        <f>IF($L$15="",$AK49,IF($L$15&gt;$AJ49,$AK49,HLOOKUP($AJ49-$L$15,CapX!$A$18:$AP$26,$H$24,FALSE)*$AK49))</f>
        <v>10951041.765986999</v>
      </c>
      <c r="AN49" s="210">
        <f>IF($L$16="",$AK49,IF($L$16&gt;$AJ49,$AK49,HLOOKUP($AJ49-$L$16,CapX!$A$18:$AP$26,$H$24,FALSE)*$AK49))</f>
        <v>10951041.765986999</v>
      </c>
      <c r="AO49" s="136">
        <f>IF($L$17="",$AK49,IF($L$17&gt;$AJ49,$AK49,HLOOKUP($AJ49-$L$17,CapX!$A$18:$AP$26,$H$24,FALSE)*$AK49))</f>
        <v>10951041.765986999</v>
      </c>
      <c r="AP49" s="210">
        <f>IF($L$18="",$AK49,IF($L$18&gt;$AJ49,$AK49,HLOOKUP($AJ49-$L$18,CapX!$A$18:$AP$26,$H$24,FALSE)*$AK49))</f>
        <v>10951041.765986999</v>
      </c>
      <c r="AQ49" s="210">
        <f>IF($L$19="",$AK49,IF($L$19&gt;$AJ49,$AK49,HLOOKUP($AJ49-$L$19,CapX!$A$18:$AP$26,$H$24,FALSE)*$AK49))</f>
        <v>10951041.765986999</v>
      </c>
      <c r="AS49" s="214">
        <v>2023</v>
      </c>
      <c r="AT49" s="210">
        <f t="shared" si="12"/>
        <v>0</v>
      </c>
      <c r="AU49" s="210">
        <f t="shared" si="13"/>
        <v>7939505.2803405747</v>
      </c>
      <c r="AV49" s="210">
        <f t="shared" si="14"/>
        <v>10951041.765986999</v>
      </c>
      <c r="AW49" s="210">
        <f t="shared" si="15"/>
        <v>10951041.765986999</v>
      </c>
      <c r="AX49" s="136">
        <f t="shared" si="16"/>
        <v>10951041.765986999</v>
      </c>
      <c r="AY49" s="210">
        <f t="shared" si="17"/>
        <v>10951041.765986999</v>
      </c>
      <c r="BA49" s="241"/>
      <c r="BB49" s="138"/>
      <c r="BC49" s="138"/>
      <c r="BD49" s="138"/>
      <c r="BE49" s="138"/>
      <c r="BF49" s="138"/>
      <c r="BG49" s="138"/>
      <c r="BI49" s="241"/>
      <c r="BJ49" s="138"/>
      <c r="BK49" s="138"/>
      <c r="BL49" s="138"/>
      <c r="BM49" s="138"/>
      <c r="BN49" s="138"/>
      <c r="BO49" s="138"/>
    </row>
    <row r="50" spans="1:67">
      <c r="A50" s="203"/>
      <c r="B50" s="203"/>
      <c r="C50" s="203"/>
      <c r="D50" s="203"/>
      <c r="E50" s="203"/>
      <c r="F50" s="203"/>
      <c r="G50" s="203"/>
      <c r="H50" s="214">
        <v>2024</v>
      </c>
      <c r="I50" s="210">
        <f t="shared" si="18"/>
        <v>0</v>
      </c>
      <c r="J50" s="210">
        <f t="shared" si="5"/>
        <v>7465194.0259418655</v>
      </c>
      <c r="K50" s="210">
        <f t="shared" si="5"/>
        <v>11136349.112773359</v>
      </c>
      <c r="L50" s="210">
        <f t="shared" si="5"/>
        <v>15360481.534859806</v>
      </c>
      <c r="M50" s="210">
        <f t="shared" si="5"/>
        <v>15360481.534859806</v>
      </c>
      <c r="N50" s="210">
        <f t="shared" si="5"/>
        <v>15360481.534859806</v>
      </c>
      <c r="O50" s="203"/>
      <c r="P50" s="203"/>
      <c r="Q50" s="203"/>
      <c r="R50" s="203"/>
      <c r="S50" s="214">
        <v>2024</v>
      </c>
      <c r="T50" s="235">
        <f>HLOOKUP($S50,CapX!$A$11:$AP$14,2,FALSE)</f>
        <v>11061328.086677773</v>
      </c>
      <c r="U50" s="235">
        <f>IF($K$14="",$T50,IF($K$14&gt;$S50,$T50,HLOOKUP($S50-$K$14,CapX!$A$18:$AP$26,$H$24,FALSE)*$T50))</f>
        <v>11061328.086677773</v>
      </c>
      <c r="V50" s="210">
        <f>IF($K$15="",$T50,IF($K$15&gt;$S50,$T50,HLOOKUP($S50-$K$15,CapX!$A$18:$AP$26,$H$24,FALSE)*$T50))</f>
        <v>11061328.086677773</v>
      </c>
      <c r="W50" s="210">
        <f>IF($K$16="",$T50,IF($K$16&gt;$S50,$T50,HLOOKUP($S50-$K$16,CapX!$A$18:$AP$26,$H$24,FALSE)*$T50))</f>
        <v>11061328.086677773</v>
      </c>
      <c r="X50" s="210">
        <f>IF($K$17="",$T50,IF($K$17&gt;$S50,$T50,HLOOKUP($S50-$K$17,CapX!$A$18:$AP$26,$H$24,FALSE)*$T50))</f>
        <v>11061328.086677773</v>
      </c>
      <c r="Y50" s="210">
        <f>IF($K$18="",$T50,IF($K$18&gt;$S50,$T50,HLOOKUP($S50-$K$18,CapX!$A$18:$AP$26,$H$24,FALSE)*$T50))</f>
        <v>11061328.086677773</v>
      </c>
      <c r="Z50" s="210">
        <f>IF($K$19="",$T50,IF($K$19&gt;$S50,$T50,HLOOKUP($S50-$K$19,CapX!$A$18:$AP$26,$H$24,FALSE)*$T50))</f>
        <v>11061328.086677773</v>
      </c>
      <c r="AB50" s="214">
        <v>2024</v>
      </c>
      <c r="AC50" s="210">
        <f t="shared" si="6"/>
        <v>0</v>
      </c>
      <c r="AD50" s="210">
        <f t="shared" si="7"/>
        <v>5375805.4501253972</v>
      </c>
      <c r="AE50" s="210">
        <f t="shared" si="8"/>
        <v>8019462.8628413854</v>
      </c>
      <c r="AF50" s="210">
        <f t="shared" si="9"/>
        <v>11061328.086677773</v>
      </c>
      <c r="AG50" s="136">
        <f t="shared" si="10"/>
        <v>11061328.086677773</v>
      </c>
      <c r="AH50" s="210">
        <f t="shared" si="11"/>
        <v>11061328.086677773</v>
      </c>
      <c r="AJ50" s="214">
        <v>2024</v>
      </c>
      <c r="AK50" s="210">
        <f>HLOOKUP($S50,CapX!$A$11:$AP$14,3,FALSE)</f>
        <v>4299153.4481820334</v>
      </c>
      <c r="AL50" s="210">
        <f>IF($L$14="",$AK50,IF($L$14&gt;$AJ50,$AK50,HLOOKUP($AJ50-$L$14,CapX!$A$18:$AP$26,$H$24,FALSE)*$AK50))</f>
        <v>4299153.4481820334</v>
      </c>
      <c r="AM50" s="210">
        <f>IF($L$15="",$AK50,IF($L$15&gt;$AJ50,$AK50,HLOOKUP($AJ50-$L$15,CapX!$A$18:$AP$26,$H$24,FALSE)*$AK50))</f>
        <v>4299153.4481820334</v>
      </c>
      <c r="AN50" s="210">
        <f>IF($L$16="",$AK50,IF($L$16&gt;$AJ50,$AK50,HLOOKUP($AJ50-$L$16,CapX!$A$18:$AP$26,$H$24,FALSE)*$AK50))</f>
        <v>4299153.4481820334</v>
      </c>
      <c r="AO50" s="136">
        <f>IF($L$17="",$AK50,IF($L$17&gt;$AJ50,$AK50,HLOOKUP($AJ50-$L$17,CapX!$A$18:$AP$26,$H$24,FALSE)*$AK50))</f>
        <v>4299153.4481820334</v>
      </c>
      <c r="AP50" s="210">
        <f>IF($L$18="",$AK50,IF($L$18&gt;$AJ50,$AK50,HLOOKUP($AJ50-$L$18,CapX!$A$18:$AP$26,$H$24,FALSE)*$AK50))</f>
        <v>4299153.4481820334</v>
      </c>
      <c r="AQ50" s="210">
        <f>IF($L$19="",$AK50,IF($L$19&gt;$AJ50,$AK50,HLOOKUP($AJ50-$L$19,CapX!$A$18:$AP$26,$H$24,FALSE)*$AK50))</f>
        <v>4299153.4481820334</v>
      </c>
      <c r="AS50" s="214">
        <v>2024</v>
      </c>
      <c r="AT50" s="210">
        <f t="shared" si="12"/>
        <v>0</v>
      </c>
      <c r="AU50" s="210">
        <f t="shared" si="13"/>
        <v>2089388.5758164681</v>
      </c>
      <c r="AV50" s="210">
        <f t="shared" si="14"/>
        <v>3116886.2499319739</v>
      </c>
      <c r="AW50" s="210">
        <f t="shared" si="15"/>
        <v>4299153.4481820334</v>
      </c>
      <c r="AX50" s="136">
        <f t="shared" si="16"/>
        <v>4299153.4481820334</v>
      </c>
      <c r="AY50" s="210">
        <f t="shared" si="17"/>
        <v>4299153.4481820334</v>
      </c>
      <c r="BA50" s="241"/>
      <c r="BB50" s="138"/>
      <c r="BC50" s="138"/>
      <c r="BD50" s="138"/>
      <c r="BE50" s="138"/>
      <c r="BF50" s="138"/>
      <c r="BG50" s="138"/>
      <c r="BI50" s="241"/>
      <c r="BJ50" s="138"/>
      <c r="BK50" s="138"/>
      <c r="BL50" s="138"/>
      <c r="BM50" s="138"/>
      <c r="BN50" s="138"/>
      <c r="BO50" s="138"/>
    </row>
    <row r="51" spans="1:67">
      <c r="A51" s="203"/>
      <c r="B51" s="203"/>
      <c r="C51" s="203"/>
      <c r="D51" s="203"/>
      <c r="E51" s="203"/>
      <c r="F51" s="203"/>
      <c r="G51" s="203"/>
      <c r="H51" s="214">
        <v>2025</v>
      </c>
      <c r="I51" s="210">
        <f t="shared" si="18"/>
        <v>0</v>
      </c>
      <c r="J51" s="210">
        <f t="shared" si="5"/>
        <v>2398847.326258664</v>
      </c>
      <c r="K51" s="210">
        <f t="shared" si="5"/>
        <v>5447849.5353350965</v>
      </c>
      <c r="L51" s="210">
        <f t="shared" si="5"/>
        <v>11209566.945133943</v>
      </c>
      <c r="M51" s="210">
        <f t="shared" si="5"/>
        <v>11209566.945133943</v>
      </c>
      <c r="N51" s="210">
        <f t="shared" si="5"/>
        <v>11209566.945133943</v>
      </c>
      <c r="O51" s="203"/>
      <c r="P51" s="203"/>
      <c r="Q51" s="203"/>
      <c r="R51" s="203"/>
      <c r="S51" s="214">
        <v>2025</v>
      </c>
      <c r="T51" s="235">
        <f>HLOOKUP($S51,CapX!$A$11:$AP$14,2,FALSE)</f>
        <v>4115776.3629939472</v>
      </c>
      <c r="U51" s="235">
        <f>IF($K$14="",$T51,IF($K$14&gt;$S51,$T51,HLOOKUP($S51-$K$14,CapX!$A$18:$AP$26,$H$24,FALSE)*$T51))</f>
        <v>4115776.3629939472</v>
      </c>
      <c r="V51" s="210">
        <f>IF($K$15="",$T51,IF($K$15&gt;$S51,$T51,HLOOKUP($S51-$K$15,CapX!$A$18:$AP$26,$H$24,FALSE)*$T51))</f>
        <v>4115776.3629939472</v>
      </c>
      <c r="W51" s="210">
        <f>IF($K$16="",$T51,IF($K$16&gt;$S51,$T51,HLOOKUP($S51-$K$16,CapX!$A$18:$AP$26,$H$24,FALSE)*$T51))</f>
        <v>4115776.3629939472</v>
      </c>
      <c r="X51" s="210">
        <f>IF($K$17="",$T51,IF($K$17&gt;$S51,$T51,HLOOKUP($S51-$K$17,CapX!$A$18:$AP$26,$H$24,FALSE)*$T51))</f>
        <v>4115776.3629939472</v>
      </c>
      <c r="Y51" s="210">
        <f>IF($K$18="",$T51,IF($K$18&gt;$S51,$T51,HLOOKUP($S51-$K$18,CapX!$A$18:$AP$26,$H$24,FALSE)*$T51))</f>
        <v>4115776.3629939472</v>
      </c>
      <c r="Z51" s="210">
        <f>IF($K$19="",$T51,IF($K$19&gt;$S51,$T51,HLOOKUP($S51-$K$19,CapX!$A$18:$AP$26,$H$24,FALSE)*$T51))</f>
        <v>4115776.3629939472</v>
      </c>
      <c r="AB51" s="214">
        <v>2025</v>
      </c>
      <c r="AC51" s="210">
        <f t="shared" si="6"/>
        <v>0</v>
      </c>
      <c r="AD51" s="210">
        <f t="shared" si="7"/>
        <v>880776.14168070466</v>
      </c>
      <c r="AE51" s="210">
        <f t="shared" si="8"/>
        <v>2000267.3124150583</v>
      </c>
      <c r="AF51" s="210">
        <f t="shared" si="9"/>
        <v>4115776.3629939472</v>
      </c>
      <c r="AG51" s="136">
        <f t="shared" si="10"/>
        <v>4115776.3629939472</v>
      </c>
      <c r="AH51" s="210">
        <f t="shared" si="11"/>
        <v>4115776.3629939472</v>
      </c>
      <c r="AJ51" s="214">
        <v>2025</v>
      </c>
      <c r="AK51" s="210">
        <f>HLOOKUP($S51,CapX!$A$11:$AP$14,3,FALSE)</f>
        <v>7093790.5821399968</v>
      </c>
      <c r="AL51" s="210">
        <f>IF($L$14="",$AK51,IF($L$14&gt;$AJ51,$AK51,HLOOKUP($AJ51-$L$14,CapX!$A$18:$AP$26,$H$24,FALSE)*$AK51))</f>
        <v>7093790.5821399968</v>
      </c>
      <c r="AM51" s="210">
        <f>IF($L$15="",$AK51,IF($L$15&gt;$AJ51,$AK51,HLOOKUP($AJ51-$L$15,CapX!$A$18:$AP$26,$H$24,FALSE)*$AK51))</f>
        <v>7093790.5821399968</v>
      </c>
      <c r="AN51" s="210">
        <f>IF($L$16="",$AK51,IF($L$16&gt;$AJ51,$AK51,HLOOKUP($AJ51-$L$16,CapX!$A$18:$AP$26,$H$24,FALSE)*$AK51))</f>
        <v>7093790.5821399968</v>
      </c>
      <c r="AO51" s="136">
        <f>IF($L$17="",$AK51,IF($L$17&gt;$AJ51,$AK51,HLOOKUP($AJ51-$L$17,CapX!$A$18:$AP$26,$H$24,FALSE)*$AK51))</f>
        <v>7093790.5821399968</v>
      </c>
      <c r="AP51" s="210">
        <f>IF($L$18="",$AK51,IF($L$18&gt;$AJ51,$AK51,HLOOKUP($AJ51-$L$18,CapX!$A$18:$AP$26,$H$24,FALSE)*$AK51))</f>
        <v>7093790.5821399968</v>
      </c>
      <c r="AQ51" s="210">
        <f>IF($L$19="",$AK51,IF($L$19&gt;$AJ51,$AK51,HLOOKUP($AJ51-$L$19,CapX!$A$18:$AP$26,$H$24,FALSE)*$AK51))</f>
        <v>7093790.5821399968</v>
      </c>
      <c r="AS51" s="214">
        <v>2025</v>
      </c>
      <c r="AT51" s="210">
        <f t="shared" si="12"/>
        <v>0</v>
      </c>
      <c r="AU51" s="210">
        <f t="shared" si="13"/>
        <v>1518071.1845779594</v>
      </c>
      <c r="AV51" s="210">
        <f t="shared" si="14"/>
        <v>3447582.2229200383</v>
      </c>
      <c r="AW51" s="210">
        <f t="shared" si="15"/>
        <v>7093790.5821399968</v>
      </c>
      <c r="AX51" s="136">
        <f t="shared" si="16"/>
        <v>7093790.5821399968</v>
      </c>
      <c r="AY51" s="210">
        <f t="shared" si="17"/>
        <v>7093790.5821399968</v>
      </c>
      <c r="BA51" s="241"/>
      <c r="BB51" s="138"/>
      <c r="BC51" s="138"/>
      <c r="BD51" s="138"/>
      <c r="BE51" s="138"/>
      <c r="BF51" s="138"/>
      <c r="BG51" s="138"/>
      <c r="BI51" s="241"/>
      <c r="BJ51" s="138"/>
      <c r="BK51" s="138"/>
      <c r="BL51" s="138"/>
      <c r="BM51" s="138"/>
      <c r="BN51" s="138"/>
      <c r="BO51" s="138"/>
    </row>
    <row r="52" spans="1:67">
      <c r="A52" s="203"/>
      <c r="B52" s="203"/>
      <c r="C52" s="203"/>
      <c r="D52" s="203"/>
      <c r="E52" s="203"/>
      <c r="F52" s="203"/>
      <c r="G52" s="203"/>
      <c r="H52" s="214">
        <v>2026</v>
      </c>
      <c r="I52" s="210">
        <f t="shared" si="18"/>
        <v>0</v>
      </c>
      <c r="J52" s="210">
        <f t="shared" si="5"/>
        <v>717199.87154862424</v>
      </c>
      <c r="K52" s="210">
        <f t="shared" si="5"/>
        <v>3866014.4209422059</v>
      </c>
      <c r="L52" s="210">
        <f t="shared" si="5"/>
        <v>18065487.948328063</v>
      </c>
      <c r="M52" s="210">
        <f t="shared" si="5"/>
        <v>13097478.762537846</v>
      </c>
      <c r="N52" s="210">
        <f t="shared" si="5"/>
        <v>18065487.948328063</v>
      </c>
      <c r="O52" s="203"/>
      <c r="P52" s="203"/>
      <c r="Q52" s="203"/>
      <c r="R52" s="203"/>
      <c r="S52" s="214">
        <v>2026</v>
      </c>
      <c r="T52" s="235">
        <f>HLOOKUP($S52,CapX!$A$11:$AP$14,2,FALSE)</f>
        <v>6672024.0949951913</v>
      </c>
      <c r="U52" s="235">
        <f>IF($K$14="",$T52,IF($K$14&gt;$S52,$T52,HLOOKUP($S52-$K$14,CapX!$A$18:$AP$26,$H$24,FALSE)*$T52))</f>
        <v>6672024.0949951913</v>
      </c>
      <c r="V52" s="210">
        <f>IF($K$15="",$T52,IF($K$15&gt;$S52,$T52,HLOOKUP($S52-$K$15,CapX!$A$18:$AP$26,$H$24,FALSE)*$T52))</f>
        <v>6672024.0949951913</v>
      </c>
      <c r="W52" s="210">
        <f>IF($K$16="",$T52,IF($K$16&gt;$S52,$T52,HLOOKUP($S52-$K$16,CapX!$A$18:$AP$26,$H$24,FALSE)*$T52))</f>
        <v>6672024.0949951913</v>
      </c>
      <c r="X52" s="210">
        <f>IF($K$17="",$T52,IF($K$17&gt;$S52,$T52,HLOOKUP($S52-$K$17,CapX!$A$18:$AP$26,$H$24,FALSE)*$T52))</f>
        <v>6672024.0949951913</v>
      </c>
      <c r="Y52" s="210">
        <f>IF($K$18="",$T52,IF($K$18&gt;$S52,$T52,HLOOKUP($S52-$K$18,CapX!$A$18:$AP$26,$H$24,FALSE)*$T52))</f>
        <v>6672024.0949951913</v>
      </c>
      <c r="Z52" s="210">
        <f>IF($K$19="",$T52,IF($K$19&gt;$S52,$T52,HLOOKUP($S52-$K$19,CapX!$A$18:$AP$26,$H$24,FALSE)*$T52))</f>
        <v>6672024.0949951913</v>
      </c>
      <c r="AB52" s="214">
        <v>2026</v>
      </c>
      <c r="AC52" s="210">
        <f t="shared" si="6"/>
        <v>0</v>
      </c>
      <c r="AD52" s="210">
        <f t="shared" si="7"/>
        <v>264879.35657130909</v>
      </c>
      <c r="AE52" s="210">
        <f t="shared" si="8"/>
        <v>1427813.1563289708</v>
      </c>
      <c r="AF52" s="210">
        <f t="shared" si="9"/>
        <v>6672024.0949951913</v>
      </c>
      <c r="AG52" s="136">
        <f t="shared" si="10"/>
        <v>4837217.4688715134</v>
      </c>
      <c r="AH52" s="210">
        <f t="shared" si="11"/>
        <v>6672024.0949951913</v>
      </c>
      <c r="AJ52" s="214">
        <v>2026</v>
      </c>
      <c r="AK52" s="210">
        <f>HLOOKUP($S52,CapX!$A$11:$AP$14,3,FALSE)</f>
        <v>11393463.853332873</v>
      </c>
      <c r="AL52" s="210">
        <f>IF($L$14="",$AK52,IF($L$14&gt;$AJ52,$AK52,HLOOKUP($AJ52-$L$14,CapX!$A$18:$AP$26,$H$24,FALSE)*$AK52))</f>
        <v>11393463.853332873</v>
      </c>
      <c r="AM52" s="210">
        <f>IF($L$15="",$AK52,IF($L$15&gt;$AJ52,$AK52,HLOOKUP($AJ52-$L$15,CapX!$A$18:$AP$26,$H$24,FALSE)*$AK52))</f>
        <v>11393463.853332873</v>
      </c>
      <c r="AN52" s="210">
        <f>IF($L$16="",$AK52,IF($L$16&gt;$AJ52,$AK52,HLOOKUP($AJ52-$L$16,CapX!$A$18:$AP$26,$H$24,FALSE)*$AK52))</f>
        <v>11393463.853332873</v>
      </c>
      <c r="AO52" s="136">
        <f>IF($L$17="",$AK52,IF($L$17&gt;$AJ52,$AK52,HLOOKUP($AJ52-$L$17,CapX!$A$18:$AP$26,$H$24,FALSE)*$AK52))</f>
        <v>11393463.853332873</v>
      </c>
      <c r="AP52" s="210">
        <f>IF($L$18="",$AK52,IF($L$18&gt;$AJ52,$AK52,HLOOKUP($AJ52-$L$18,CapX!$A$18:$AP$26,$H$24,FALSE)*$AK52))</f>
        <v>11393463.853332873</v>
      </c>
      <c r="AQ52" s="210">
        <f>IF($L$19="",$AK52,IF($L$19&gt;$AJ52,$AK52,HLOOKUP($AJ52-$L$19,CapX!$A$18:$AP$26,$H$24,FALSE)*$AK52))</f>
        <v>11393463.853332873</v>
      </c>
      <c r="AS52" s="214">
        <v>2026</v>
      </c>
      <c r="AT52" s="210">
        <f t="shared" si="12"/>
        <v>0</v>
      </c>
      <c r="AU52" s="210">
        <f t="shared" si="13"/>
        <v>452320.51497731509</v>
      </c>
      <c r="AV52" s="210">
        <f t="shared" si="14"/>
        <v>2438201.2646132349</v>
      </c>
      <c r="AW52" s="210">
        <f t="shared" si="15"/>
        <v>11393463.853332873</v>
      </c>
      <c r="AX52" s="136">
        <f t="shared" si="16"/>
        <v>8260261.293666333</v>
      </c>
      <c r="AY52" s="210">
        <f t="shared" si="17"/>
        <v>11393463.853332873</v>
      </c>
      <c r="BA52" s="241"/>
      <c r="BB52" s="138"/>
      <c r="BC52" s="138"/>
      <c r="BD52" s="138"/>
      <c r="BE52" s="138"/>
      <c r="BF52" s="138"/>
      <c r="BG52" s="138"/>
      <c r="BI52" s="241"/>
      <c r="BJ52" s="138"/>
      <c r="BK52" s="138"/>
      <c r="BL52" s="138"/>
      <c r="BM52" s="138"/>
      <c r="BN52" s="138"/>
      <c r="BO52" s="138"/>
    </row>
    <row r="53" spans="1:67">
      <c r="A53" s="203"/>
      <c r="B53" s="203"/>
      <c r="C53" s="203"/>
      <c r="D53" s="203"/>
      <c r="E53" s="203"/>
      <c r="F53" s="203"/>
      <c r="G53" s="203"/>
      <c r="H53" s="214">
        <v>2027</v>
      </c>
      <c r="I53" s="210">
        <f t="shared" si="18"/>
        <v>0</v>
      </c>
      <c r="J53" s="210">
        <f t="shared" si="5"/>
        <v>0</v>
      </c>
      <c r="K53" s="210">
        <f t="shared" si="5"/>
        <v>634447.4860580652</v>
      </c>
      <c r="L53" s="210">
        <f t="shared" si="5"/>
        <v>15981044.988868142</v>
      </c>
      <c r="M53" s="210">
        <f t="shared" si="5"/>
        <v>7766787.8645899165</v>
      </c>
      <c r="N53" s="210">
        <f t="shared" si="5"/>
        <v>15981044.988868142</v>
      </c>
      <c r="O53" s="203"/>
      <c r="P53" s="203"/>
      <c r="Q53" s="203"/>
      <c r="R53" s="203"/>
      <c r="S53" s="214">
        <v>2027</v>
      </c>
      <c r="T53" s="235">
        <f>HLOOKUP($S53,CapX!$A$11:$AP$14,2,FALSE)</f>
        <v>11508205.741379553</v>
      </c>
      <c r="U53" s="235">
        <f>IF($K$14="",$T53,IF($K$14&gt;$S53,$T53,HLOOKUP($S53-$K$14,CapX!$A$18:$AP$26,$H$24,FALSE)*$T53))</f>
        <v>11508205.741379553</v>
      </c>
      <c r="V53" s="210">
        <f>IF($K$15="",$T53,IF($K$15&gt;$S53,$T53,HLOOKUP($S53-$K$15,CapX!$A$18:$AP$26,$H$24,FALSE)*$T53))</f>
        <v>11508205.741379553</v>
      </c>
      <c r="W53" s="210">
        <f>IF($K$16="",$T53,IF($K$16&gt;$S53,$T53,HLOOKUP($S53-$K$16,CapX!$A$18:$AP$26,$H$24,FALSE)*$T53))</f>
        <v>11508205.741379553</v>
      </c>
      <c r="X53" s="210">
        <f>IF($K$17="",$T53,IF($K$17&gt;$S53,$T53,HLOOKUP($S53-$K$17,CapX!$A$18:$AP$26,$H$24,FALSE)*$T53))</f>
        <v>11508205.741379553</v>
      </c>
      <c r="Y53" s="210">
        <f>IF($K$18="",$T53,IF($K$18&gt;$S53,$T53,HLOOKUP($S53-$K$18,CapX!$A$18:$AP$26,$H$24,FALSE)*$T53))</f>
        <v>11508205.741379553</v>
      </c>
      <c r="Z53" s="210">
        <f>IF($K$19="",$T53,IF($K$19&gt;$S53,$T53,HLOOKUP($S53-$K$19,CapX!$A$18:$AP$26,$H$24,FALSE)*$T53))</f>
        <v>11508205.741379553</v>
      </c>
      <c r="AB53" s="214">
        <v>2027</v>
      </c>
      <c r="AC53" s="210">
        <f t="shared" si="6"/>
        <v>0</v>
      </c>
      <c r="AD53" s="210">
        <f t="shared" si="7"/>
        <v>0</v>
      </c>
      <c r="AE53" s="210">
        <f t="shared" si="8"/>
        <v>456875.76793276827</v>
      </c>
      <c r="AF53" s="210">
        <f t="shared" si="9"/>
        <v>11508205.741379553</v>
      </c>
      <c r="AG53" s="136">
        <f t="shared" si="10"/>
        <v>5592987.9903104631</v>
      </c>
      <c r="AH53" s="210">
        <f t="shared" si="11"/>
        <v>11508205.741379553</v>
      </c>
      <c r="AJ53" s="214">
        <v>2027</v>
      </c>
      <c r="AK53" s="210">
        <f>HLOOKUP($S53,CapX!$A$11:$AP$14,3,FALSE)</f>
        <v>4472839.2474885881</v>
      </c>
      <c r="AL53" s="210">
        <f>IF($L$14="",$AK53,IF($L$14&gt;$AJ53,$AK53,HLOOKUP($AJ53-$L$14,CapX!$A$18:$AP$26,$H$24,FALSE)*$AK53))</f>
        <v>4472839.2474885881</v>
      </c>
      <c r="AM53" s="210">
        <f>IF($L$15="",$AK53,IF($L$15&gt;$AJ53,$AK53,HLOOKUP($AJ53-$L$15,CapX!$A$18:$AP$26,$H$24,FALSE)*$AK53))</f>
        <v>4472839.2474885881</v>
      </c>
      <c r="AN53" s="210">
        <f>IF($L$16="",$AK53,IF($L$16&gt;$AJ53,$AK53,HLOOKUP($AJ53-$L$16,CapX!$A$18:$AP$26,$H$24,FALSE)*$AK53))</f>
        <v>4472839.2474885881</v>
      </c>
      <c r="AO53" s="136">
        <f>IF($L$17="",$AK53,IF($L$17&gt;$AJ53,$AK53,HLOOKUP($AJ53-$L$17,CapX!$A$18:$AP$26,$H$24,FALSE)*$AK53))</f>
        <v>4472839.2474885881</v>
      </c>
      <c r="AP53" s="210">
        <f>IF($L$18="",$AK53,IF($L$18&gt;$AJ53,$AK53,HLOOKUP($AJ53-$L$18,CapX!$A$18:$AP$26,$H$24,FALSE)*$AK53))</f>
        <v>4472839.2474885881</v>
      </c>
      <c r="AQ53" s="210">
        <f>IF($L$19="",$AK53,IF($L$19&gt;$AJ53,$AK53,HLOOKUP($AJ53-$L$19,CapX!$A$18:$AP$26,$H$24,FALSE)*$AK53))</f>
        <v>4472839.2474885881</v>
      </c>
      <c r="AS53" s="214">
        <v>2027</v>
      </c>
      <c r="AT53" s="210">
        <f t="shared" si="12"/>
        <v>0</v>
      </c>
      <c r="AU53" s="210">
        <f t="shared" si="13"/>
        <v>0</v>
      </c>
      <c r="AV53" s="210">
        <f t="shared" si="14"/>
        <v>177571.71812529693</v>
      </c>
      <c r="AW53" s="210">
        <f t="shared" si="15"/>
        <v>4472839.2474885881</v>
      </c>
      <c r="AX53" s="136">
        <f t="shared" si="16"/>
        <v>2173799.8742794539</v>
      </c>
      <c r="AY53" s="210">
        <f t="shared" si="17"/>
        <v>4472839.2474885881</v>
      </c>
      <c r="BA53" s="241"/>
      <c r="BB53" s="138"/>
      <c r="BC53" s="138"/>
      <c r="BD53" s="138"/>
      <c r="BE53" s="138"/>
      <c r="BF53" s="138"/>
      <c r="BG53" s="138"/>
      <c r="BI53" s="241"/>
      <c r="BJ53" s="138"/>
      <c r="BK53" s="138"/>
      <c r="BL53" s="138"/>
      <c r="BM53" s="138"/>
      <c r="BN53" s="138"/>
      <c r="BO53" s="138"/>
    </row>
    <row r="54" spans="1:67">
      <c r="A54" s="203"/>
      <c r="B54" s="203"/>
      <c r="C54" s="203"/>
      <c r="D54" s="203"/>
      <c r="E54" s="203"/>
      <c r="F54" s="203"/>
      <c r="G54" s="203"/>
      <c r="H54" s="214">
        <v>2028</v>
      </c>
      <c r="I54" s="210">
        <f t="shared" si="18"/>
        <v>0</v>
      </c>
      <c r="J54" s="210">
        <f t="shared" si="5"/>
        <v>0</v>
      </c>
      <c r="K54" s="210">
        <f t="shared" si="5"/>
        <v>0</v>
      </c>
      <c r="L54" s="210">
        <f t="shared" si="5"/>
        <v>11895682.118711703</v>
      </c>
      <c r="M54" s="210">
        <f t="shared" si="5"/>
        <v>2545675.9734043046</v>
      </c>
      <c r="N54" s="210">
        <f t="shared" si="5"/>
        <v>8624369.5360659845</v>
      </c>
      <c r="O54" s="203"/>
      <c r="P54" s="203"/>
      <c r="Q54" s="203"/>
      <c r="R54" s="203"/>
      <c r="S54" s="214">
        <v>2028</v>
      </c>
      <c r="T54" s="235">
        <f>HLOOKUP($S54,CapX!$A$11:$AP$14,2,FALSE)</f>
        <v>4367694.8026200812</v>
      </c>
      <c r="U54" s="235">
        <f>IF($K$14="",$T54,IF($K$14&gt;$S54,$T54,HLOOKUP($S54-$K$14,CapX!$A$18:$AP$26,$H$24,FALSE)*$T54))</f>
        <v>4367694.8026200812</v>
      </c>
      <c r="V54" s="210">
        <f>IF($K$15="",$T54,IF($K$15&gt;$S54,$T54,HLOOKUP($S54-$K$15,CapX!$A$18:$AP$26,$H$24,FALSE)*$T54))</f>
        <v>4367694.8026200812</v>
      </c>
      <c r="W54" s="210">
        <f>IF($K$16="",$T54,IF($K$16&gt;$S54,$T54,HLOOKUP($S54-$K$16,CapX!$A$18:$AP$26,$H$24,FALSE)*$T54))</f>
        <v>4367694.8026200812</v>
      </c>
      <c r="X54" s="210">
        <f>IF($K$17="",$T54,IF($K$17&gt;$S54,$T54,HLOOKUP($S54-$K$17,CapX!$A$18:$AP$26,$H$24,FALSE)*$T54))</f>
        <v>4367694.8026200812</v>
      </c>
      <c r="Y54" s="210">
        <f>IF($K$18="",$T54,IF($K$18&gt;$S54,$T54,HLOOKUP($S54-$K$18,CapX!$A$18:$AP$26,$H$24,FALSE)*$T54))</f>
        <v>4367694.8026200812</v>
      </c>
      <c r="Z54" s="210">
        <f>IF($K$19="",$T54,IF($K$19&gt;$S54,$T54,HLOOKUP($S54-$K$19,CapX!$A$18:$AP$26,$H$24,FALSE)*$T54))</f>
        <v>4367694.8026200812</v>
      </c>
      <c r="AB54" s="214">
        <v>2028</v>
      </c>
      <c r="AC54" s="210">
        <f t="shared" si="6"/>
        <v>0</v>
      </c>
      <c r="AD54" s="210">
        <f t="shared" si="7"/>
        <v>0</v>
      </c>
      <c r="AE54" s="210">
        <f t="shared" si="8"/>
        <v>0</v>
      </c>
      <c r="AF54" s="210">
        <f t="shared" si="9"/>
        <v>4367694.8026200812</v>
      </c>
      <c r="AG54" s="136">
        <f t="shared" si="10"/>
        <v>934686.68776069733</v>
      </c>
      <c r="AH54" s="210">
        <f t="shared" si="11"/>
        <v>3166578.7318995586</v>
      </c>
      <c r="AJ54" s="214">
        <v>2028</v>
      </c>
      <c r="AK54" s="210">
        <f>HLOOKUP($S54,CapX!$A$11:$AP$14,3,FALSE)</f>
        <v>7527987.3160916222</v>
      </c>
      <c r="AL54" s="210">
        <f>IF($L$14="",$AK54,IF($L$14&gt;$AJ54,$AK54,HLOOKUP($AJ54-$L$14,CapX!$A$18:$AP$26,$H$24,FALSE)*$AK54))</f>
        <v>7527987.3160916222</v>
      </c>
      <c r="AM54" s="210">
        <f>IF($L$15="",$AK54,IF($L$15&gt;$AJ54,$AK54,HLOOKUP($AJ54-$L$15,CapX!$A$18:$AP$26,$H$24,FALSE)*$AK54))</f>
        <v>7527987.3160916222</v>
      </c>
      <c r="AN54" s="210">
        <f>IF($L$16="",$AK54,IF($L$16&gt;$AJ54,$AK54,HLOOKUP($AJ54-$L$16,CapX!$A$18:$AP$26,$H$24,FALSE)*$AK54))</f>
        <v>7527987.3160916222</v>
      </c>
      <c r="AO54" s="136">
        <f>IF($L$17="",$AK54,IF($L$17&gt;$AJ54,$AK54,HLOOKUP($AJ54-$L$17,CapX!$A$18:$AP$26,$H$24,FALSE)*$AK54))</f>
        <v>7527987.3160916222</v>
      </c>
      <c r="AP54" s="210">
        <f>IF($L$18="",$AK54,IF($L$18&gt;$AJ54,$AK54,HLOOKUP($AJ54-$L$18,CapX!$A$18:$AP$26,$H$24,FALSE)*$AK54))</f>
        <v>7527987.3160916222</v>
      </c>
      <c r="AQ54" s="210">
        <f>IF($L$19="",$AK54,IF($L$19&gt;$AJ54,$AK54,HLOOKUP($AJ54-$L$19,CapX!$A$18:$AP$26,$H$24,FALSE)*$AK54))</f>
        <v>7527987.3160916222</v>
      </c>
      <c r="AS54" s="214">
        <v>2028</v>
      </c>
      <c r="AT54" s="210">
        <f t="shared" si="12"/>
        <v>0</v>
      </c>
      <c r="AU54" s="210">
        <f t="shared" si="13"/>
        <v>0</v>
      </c>
      <c r="AV54" s="210">
        <f t="shared" si="14"/>
        <v>0</v>
      </c>
      <c r="AW54" s="210">
        <f t="shared" si="15"/>
        <v>7527987.3160916222</v>
      </c>
      <c r="AX54" s="136">
        <f t="shared" si="16"/>
        <v>1610989.2856436071</v>
      </c>
      <c r="AY54" s="210">
        <f t="shared" si="17"/>
        <v>5457790.804166426</v>
      </c>
      <c r="BA54" s="241"/>
      <c r="BB54" s="138"/>
      <c r="BC54" s="138"/>
      <c r="BD54" s="138"/>
      <c r="BE54" s="138"/>
      <c r="BF54" s="138"/>
      <c r="BG54" s="138"/>
      <c r="BI54" s="241"/>
      <c r="BJ54" s="138"/>
      <c r="BK54" s="138"/>
      <c r="BL54" s="138"/>
      <c r="BM54" s="138"/>
      <c r="BN54" s="138"/>
      <c r="BO54" s="138"/>
    </row>
    <row r="55" spans="1:67">
      <c r="A55" s="203"/>
      <c r="B55" s="203"/>
      <c r="C55" s="203"/>
      <c r="D55" s="203"/>
      <c r="E55" s="203"/>
      <c r="F55" s="203"/>
      <c r="G55" s="203"/>
      <c r="H55" s="214">
        <v>2029</v>
      </c>
      <c r="I55" s="210">
        <f t="shared" si="18"/>
        <v>0</v>
      </c>
      <c r="J55" s="210">
        <f t="shared" si="5"/>
        <v>0</v>
      </c>
      <c r="K55" s="210">
        <f t="shared" si="5"/>
        <v>0</v>
      </c>
      <c r="L55" s="210">
        <f t="shared" si="5"/>
        <v>13899149.242635265</v>
      </c>
      <c r="M55" s="210">
        <f t="shared" si="5"/>
        <v>761098.24128637242</v>
      </c>
      <c r="N55" s="210">
        <f t="shared" si="5"/>
        <v>9317222.802649295</v>
      </c>
      <c r="O55" s="203"/>
      <c r="P55" s="203"/>
      <c r="Q55" s="203"/>
      <c r="R55" s="203"/>
      <c r="S55" s="214">
        <v>2029</v>
      </c>
      <c r="T55" s="235">
        <f>HLOOKUP($S55,CapX!$A$11:$AP$14,2,FALSE)</f>
        <v>7080405.3458016571</v>
      </c>
      <c r="U55" s="235">
        <f>IF($K$14="",$T55,IF($K$14&gt;$S55,$T55,HLOOKUP($S55-$K$14,CapX!$A$18:$AP$26,$H$24,FALSE)*$T55))</f>
        <v>7080405.3458016571</v>
      </c>
      <c r="V55" s="210">
        <f>IF($K$15="",$T55,IF($K$15&gt;$S55,$T55,HLOOKUP($S55-$K$15,CapX!$A$18:$AP$26,$H$24,FALSE)*$T55))</f>
        <v>7080405.3458016571</v>
      </c>
      <c r="W55" s="210">
        <f>IF($K$16="",$T55,IF($K$16&gt;$S55,$T55,HLOOKUP($S55-$K$16,CapX!$A$18:$AP$26,$H$24,FALSE)*$T55))</f>
        <v>7080405.3458016571</v>
      </c>
      <c r="X55" s="210">
        <f>IF($K$17="",$T55,IF($K$17&gt;$S55,$T55,HLOOKUP($S55-$K$17,CapX!$A$18:$AP$26,$H$24,FALSE)*$T55))</f>
        <v>7080405.3458016571</v>
      </c>
      <c r="Y55" s="210">
        <f>IF($K$18="",$T55,IF($K$18&gt;$S55,$T55,HLOOKUP($S55-$K$18,CapX!$A$18:$AP$26,$H$24,FALSE)*$T55))</f>
        <v>7080405.3458016571</v>
      </c>
      <c r="Z55" s="210">
        <f>IF($K$19="",$T55,IF($K$19&gt;$S55,$T55,HLOOKUP($S55-$K$19,CapX!$A$18:$AP$26,$H$24,FALSE)*$T55))</f>
        <v>7080405.3458016571</v>
      </c>
      <c r="AB55" s="214">
        <v>2029</v>
      </c>
      <c r="AC55" s="235">
        <f t="shared" si="6"/>
        <v>0</v>
      </c>
      <c r="AD55" s="210">
        <f t="shared" si="7"/>
        <v>0</v>
      </c>
      <c r="AE55" s="210">
        <f t="shared" si="8"/>
        <v>0</v>
      </c>
      <c r="AF55" s="210">
        <f t="shared" si="9"/>
        <v>5133293.8757062014</v>
      </c>
      <c r="AG55" s="136">
        <f t="shared" si="10"/>
        <v>281092.09222832578</v>
      </c>
      <c r="AH55" s="210">
        <f t="shared" si="11"/>
        <v>3441076.9980596052</v>
      </c>
      <c r="AJ55" s="214">
        <v>2029</v>
      </c>
      <c r="AK55" s="235">
        <f>HLOOKUP($S55,CapX!$A$11:$AP$14,3,FALSE)</f>
        <v>12090834.988867674</v>
      </c>
      <c r="AL55" s="210">
        <f>IF($L$14="",$AK55,IF($L$14&gt;$AJ55,$AK55,HLOOKUP($AJ55-$L$14,CapX!$A$18:$AP$26,$H$24,FALSE)*$AK55))</f>
        <v>12090834.988867674</v>
      </c>
      <c r="AM55" s="210">
        <f>IF($L$15="",$AK55,IF($L$15&gt;$AJ55,$AK55,HLOOKUP($AJ55-$L$15,CapX!$A$18:$AP$26,$H$24,FALSE)*$AK55))</f>
        <v>12090834.988867674</v>
      </c>
      <c r="AN55" s="210">
        <f>IF($L$16="",$AK55,IF($L$16&gt;$AJ55,$AK55,HLOOKUP($AJ55-$L$16,CapX!$A$18:$AP$26,$H$24,FALSE)*$AK55))</f>
        <v>12090834.988867674</v>
      </c>
      <c r="AO55" s="136">
        <f>IF($L$17="",$AK55,IF($L$17&gt;$AJ55,$AK55,HLOOKUP($AJ55-$L$17,CapX!$A$18:$AP$26,$H$24,FALSE)*$AK55))</f>
        <v>12090834.988867674</v>
      </c>
      <c r="AP55" s="210">
        <f>IF($L$18="",$AK55,IF($L$18&gt;$AJ55,$AK55,HLOOKUP($AJ55-$L$18,CapX!$A$18:$AP$26,$H$24,FALSE)*$AK55))</f>
        <v>12090834.988867674</v>
      </c>
      <c r="AQ55" s="210">
        <f>IF($L$19="",$AK55,IF($L$19&gt;$AJ55,$AK55,HLOOKUP($AJ55-$L$19,CapX!$A$18:$AP$26,$H$24,FALSE)*$AK55))</f>
        <v>12090834.988867674</v>
      </c>
      <c r="AS55" s="214">
        <v>2029</v>
      </c>
      <c r="AT55" s="235">
        <f t="shared" si="12"/>
        <v>0</v>
      </c>
      <c r="AU55" s="210">
        <f t="shared" si="13"/>
        <v>0</v>
      </c>
      <c r="AV55" s="210">
        <f t="shared" si="14"/>
        <v>0</v>
      </c>
      <c r="AW55" s="210">
        <f t="shared" si="15"/>
        <v>8765855.3669290636</v>
      </c>
      <c r="AX55" s="136">
        <f t="shared" si="16"/>
        <v>480006.14905804663</v>
      </c>
      <c r="AY55" s="210">
        <f t="shared" si="17"/>
        <v>5876145.8045896897</v>
      </c>
      <c r="BA55" s="241"/>
      <c r="BB55" s="138"/>
      <c r="BC55" s="138"/>
      <c r="BD55" s="138"/>
      <c r="BE55" s="138"/>
      <c r="BF55" s="138"/>
      <c r="BG55" s="138"/>
      <c r="BI55" s="241"/>
      <c r="BJ55" s="138"/>
      <c r="BK55" s="138"/>
      <c r="BL55" s="138"/>
      <c r="BM55" s="138"/>
      <c r="BN55" s="138"/>
      <c r="BO55" s="138"/>
    </row>
    <row r="56" spans="1:67">
      <c r="A56" s="203"/>
      <c r="B56" s="203"/>
      <c r="C56" s="203"/>
      <c r="D56" s="203"/>
      <c r="E56" s="203"/>
      <c r="F56" s="203"/>
      <c r="G56" s="203"/>
      <c r="H56" s="214">
        <v>2030</v>
      </c>
      <c r="I56" s="210">
        <f t="shared" si="18"/>
        <v>0</v>
      </c>
      <c r="J56" s="210">
        <f t="shared" si="5"/>
        <v>0</v>
      </c>
      <c r="K56" s="210">
        <f t="shared" si="5"/>
        <v>0</v>
      </c>
      <c r="L56" s="210">
        <f t="shared" si="5"/>
        <v>8080566.0943193492</v>
      </c>
      <c r="M56" s="210">
        <f t="shared" si="5"/>
        <v>0</v>
      </c>
      <c r="N56" s="210">
        <f t="shared" si="5"/>
        <v>3558109.3501735404</v>
      </c>
      <c r="O56" s="203"/>
      <c r="P56" s="203"/>
      <c r="Q56" s="203"/>
      <c r="R56" s="203"/>
      <c r="S56" s="214">
        <v>2030</v>
      </c>
      <c r="T56" s="235">
        <f>HLOOKUP($S56,CapX!$A$11:$AP$14,2,FALSE)</f>
        <v>11973137.253331287</v>
      </c>
      <c r="U56" s="235">
        <f>IF($K$14="",$T56,IF($K$14&gt;$S56,$T56,HLOOKUP($S56-$K$14,CapX!$A$18:$AP$26,$H$24,FALSE)*$T56))</f>
        <v>11973137.253331287</v>
      </c>
      <c r="V56" s="210">
        <f>IF($K$15="",$T56,IF($K$15&gt;$S56,$T56,HLOOKUP($S56-$K$15,CapX!$A$18:$AP$26,$H$24,FALSE)*$T56))</f>
        <v>11973137.253331287</v>
      </c>
      <c r="W56" s="210">
        <f>IF($K$16="",$T56,IF($K$16&gt;$S56,$T56,HLOOKUP($S56-$K$16,CapX!$A$18:$AP$26,$H$24,FALSE)*$T56))</f>
        <v>11973137.253331287</v>
      </c>
      <c r="X56" s="210">
        <f>IF($K$17="",$T56,IF($K$17&gt;$S56,$T56,HLOOKUP($S56-$K$17,CapX!$A$18:$AP$26,$H$24,FALSE)*$T56))</f>
        <v>11973137.253331287</v>
      </c>
      <c r="Y56" s="210">
        <f>IF($K$18="",$T56,IF($K$18&gt;$S56,$T56,HLOOKUP($S56-$K$18,CapX!$A$18:$AP$26,$H$24,FALSE)*$T56))</f>
        <v>11973137.253331287</v>
      </c>
      <c r="Z56" s="210">
        <f>IF($K$19="",$T56,IF($K$19&gt;$S56,$T56,HLOOKUP($S56-$K$19,CapX!$A$18:$AP$26,$H$24,FALSE)*$T56))</f>
        <v>11973137.253331287</v>
      </c>
      <c r="AB56" s="214">
        <v>2030</v>
      </c>
      <c r="AC56" s="235">
        <f t="shared" si="6"/>
        <v>0</v>
      </c>
      <c r="AD56" s="210">
        <f t="shared" si="7"/>
        <v>0</v>
      </c>
      <c r="AE56" s="210">
        <f t="shared" si="8"/>
        <v>0</v>
      </c>
      <c r="AF56" s="210">
        <f t="shared" si="9"/>
        <v>5818944.7051190054</v>
      </c>
      <c r="AG56" s="136">
        <f t="shared" si="10"/>
        <v>0</v>
      </c>
      <c r="AH56" s="210">
        <f t="shared" si="11"/>
        <v>2562251.3722128952</v>
      </c>
      <c r="AJ56" s="214">
        <v>2030</v>
      </c>
      <c r="AK56" s="235">
        <f>HLOOKUP($S56,CapX!$A$11:$AP$14,3,FALSE)</f>
        <v>4653541.9530871278</v>
      </c>
      <c r="AL56" s="210">
        <f>IF($L$14="",$AK56,IF($L$14&gt;$AJ56,$AK56,HLOOKUP($AJ56-$L$14,CapX!$A$18:$AP$26,$H$24,FALSE)*$AK56))</f>
        <v>4653541.9530871278</v>
      </c>
      <c r="AM56" s="210">
        <f>IF($L$15="",$AK56,IF($L$15&gt;$AJ56,$AK56,HLOOKUP($AJ56-$L$15,CapX!$A$18:$AP$26,$H$24,FALSE)*$AK56))</f>
        <v>4653541.9530871278</v>
      </c>
      <c r="AN56" s="210">
        <f>IF($L$16="",$AK56,IF($L$16&gt;$AJ56,$AK56,HLOOKUP($AJ56-$L$16,CapX!$A$18:$AP$26,$H$24,FALSE)*$AK56))</f>
        <v>4653541.9530871278</v>
      </c>
      <c r="AO56" s="136">
        <f>IF($L$17="",$AK56,IF($L$17&gt;$AJ56,$AK56,HLOOKUP($AJ56-$L$17,CapX!$A$18:$AP$26,$H$24,FALSE)*$AK56))</f>
        <v>4653541.9530871278</v>
      </c>
      <c r="AP56" s="210">
        <f>IF($L$18="",$AK56,IF($L$18&gt;$AJ56,$AK56,HLOOKUP($AJ56-$L$18,CapX!$A$18:$AP$26,$H$24,FALSE)*$AK56))</f>
        <v>4653541.9530871278</v>
      </c>
      <c r="AQ56" s="210">
        <f>IF($L$19="",$AK56,IF($L$19&gt;$AJ56,$AK56,HLOOKUP($AJ56-$L$19,CapX!$A$18:$AP$26,$H$24,FALSE)*$AK56))</f>
        <v>4653541.9530871278</v>
      </c>
      <c r="AS56" s="214">
        <v>2030</v>
      </c>
      <c r="AT56" s="235">
        <f t="shared" si="12"/>
        <v>0</v>
      </c>
      <c r="AU56" s="210">
        <f t="shared" si="13"/>
        <v>0</v>
      </c>
      <c r="AV56" s="210">
        <f t="shared" si="14"/>
        <v>0</v>
      </c>
      <c r="AW56" s="210">
        <f t="shared" si="15"/>
        <v>2261621.3892003442</v>
      </c>
      <c r="AX56" s="136">
        <f t="shared" si="16"/>
        <v>0</v>
      </c>
      <c r="AY56" s="210">
        <f t="shared" si="17"/>
        <v>995857.97796064534</v>
      </c>
      <c r="BA56" s="241"/>
      <c r="BB56" s="138"/>
      <c r="BC56" s="138"/>
      <c r="BD56" s="138"/>
      <c r="BE56" s="138"/>
      <c r="BF56" s="138"/>
      <c r="BG56" s="138"/>
      <c r="BI56" s="241"/>
      <c r="BJ56" s="138"/>
      <c r="BK56" s="138"/>
      <c r="BL56" s="138"/>
      <c r="BM56" s="138"/>
      <c r="BN56" s="138"/>
      <c r="BO56" s="138"/>
    </row>
    <row r="57" spans="1:67">
      <c r="A57" s="203"/>
      <c r="B57" s="203"/>
      <c r="C57" s="203"/>
      <c r="D57" s="203"/>
      <c r="E57" s="203"/>
      <c r="F57" s="203"/>
      <c r="G57" s="203"/>
      <c r="H57" s="214">
        <v>2031</v>
      </c>
      <c r="I57" s="210">
        <f t="shared" si="18"/>
        <v>0</v>
      </c>
      <c r="J57" s="210">
        <f t="shared" si="5"/>
        <v>0</v>
      </c>
      <c r="K57" s="210">
        <f t="shared" si="5"/>
        <v>0</v>
      </c>
      <c r="L57" s="210">
        <f t="shared" si="5"/>
        <v>2648521.2827298385</v>
      </c>
      <c r="M57" s="210">
        <f t="shared" si="5"/>
        <v>0</v>
      </c>
      <c r="N57" s="210">
        <f t="shared" si="5"/>
        <v>491337.82674941397</v>
      </c>
      <c r="O57" s="203"/>
      <c r="P57" s="203"/>
      <c r="Q57" s="203"/>
      <c r="R57" s="203"/>
      <c r="S57" s="214">
        <v>2031</v>
      </c>
      <c r="T57" s="235">
        <f>HLOOKUP($S57,CapX!$A$11:$AP$14,2,FALSE)</f>
        <v>4544149.6726459321</v>
      </c>
      <c r="U57" s="235">
        <f>IF($K$14="",$T57,IF($K$14&gt;$S57,$T57,HLOOKUP($S57-$K$14,CapX!$A$18:$AP$26,$H$24,FALSE)*$T57))</f>
        <v>4544149.6726459321</v>
      </c>
      <c r="V57" s="210">
        <f>IF($K$15="",$T57,IF($K$15&gt;$S57,$T57,HLOOKUP($S57-$K$15,CapX!$A$18:$AP$26,$H$24,FALSE)*$T57))</f>
        <v>4544149.6726459321</v>
      </c>
      <c r="W57" s="210">
        <f>IF($K$16="",$T57,IF($K$16&gt;$S57,$T57,HLOOKUP($S57-$K$16,CapX!$A$18:$AP$26,$H$24,FALSE)*$T57))</f>
        <v>4544149.6726459321</v>
      </c>
      <c r="X57" s="210">
        <f>IF($K$17="",$T57,IF($K$17&gt;$S57,$T57,HLOOKUP($S57-$K$17,CapX!$A$18:$AP$26,$H$24,FALSE)*$T57))</f>
        <v>4544149.6726459321</v>
      </c>
      <c r="Y57" s="210">
        <f>IF($K$18="",$T57,IF($K$18&gt;$S57,$T57,HLOOKUP($S57-$K$18,CapX!$A$18:$AP$26,$H$24,FALSE)*$T57))</f>
        <v>4544149.6726459321</v>
      </c>
      <c r="Z57" s="210">
        <f>IF($K$19="",$T57,IF($K$19&gt;$S57,$T57,HLOOKUP($S57-$K$19,CapX!$A$18:$AP$26,$H$24,FALSE)*$T57))</f>
        <v>4544149.6726459321</v>
      </c>
      <c r="AB57" s="214">
        <v>2031</v>
      </c>
      <c r="AC57" s="235">
        <f t="shared" si="6"/>
        <v>0</v>
      </c>
      <c r="AD57" s="210">
        <f t="shared" si="7"/>
        <v>0</v>
      </c>
      <c r="AE57" s="210">
        <f t="shared" si="8"/>
        <v>0</v>
      </c>
      <c r="AF57" s="210">
        <f t="shared" si="9"/>
        <v>972448.02994622942</v>
      </c>
      <c r="AG57" s="136">
        <f t="shared" si="10"/>
        <v>0</v>
      </c>
      <c r="AH57" s="210">
        <f t="shared" si="11"/>
        <v>180402.74200404351</v>
      </c>
      <c r="AJ57" s="214">
        <v>2031</v>
      </c>
      <c r="AK57" s="235">
        <f>HLOOKUP($S57,CapX!$A$11:$AP$14,3,FALSE)</f>
        <v>7832118.0036617247</v>
      </c>
      <c r="AL57" s="210">
        <f>IF($L$14="",$AK57,IF($L$14&gt;$AJ57,$AK57,HLOOKUP($AJ57-$L$14,CapX!$A$18:$AP$26,$H$24,FALSE)*$AK57))</f>
        <v>7832118.0036617247</v>
      </c>
      <c r="AM57" s="210">
        <f>IF($L$15="",$AK57,IF($L$15&gt;$AJ57,$AK57,HLOOKUP($AJ57-$L$15,CapX!$A$18:$AP$26,$H$24,FALSE)*$AK57))</f>
        <v>7832118.0036617247</v>
      </c>
      <c r="AN57" s="210">
        <f>IF($L$16="",$AK57,IF($L$16&gt;$AJ57,$AK57,HLOOKUP($AJ57-$L$16,CapX!$A$18:$AP$26,$H$24,FALSE)*$AK57))</f>
        <v>7832118.0036617247</v>
      </c>
      <c r="AO57" s="136">
        <f>IF($L$17="",$AK57,IF($L$17&gt;$AJ57,$AK57,HLOOKUP($AJ57-$L$17,CapX!$A$18:$AP$26,$H$24,FALSE)*$AK57))</f>
        <v>7832118.0036617247</v>
      </c>
      <c r="AP57" s="210">
        <f>IF($L$18="",$AK57,IF($L$18&gt;$AJ57,$AK57,HLOOKUP($AJ57-$L$18,CapX!$A$18:$AP$26,$H$24,FALSE)*$AK57))</f>
        <v>7832118.0036617247</v>
      </c>
      <c r="AQ57" s="210">
        <f>IF($L$19="",$AK57,IF($L$19&gt;$AJ57,$AK57,HLOOKUP($AJ57-$L$19,CapX!$A$18:$AP$26,$H$24,FALSE)*$AK57))</f>
        <v>7832118.0036617247</v>
      </c>
      <c r="AS57" s="214">
        <v>2031</v>
      </c>
      <c r="AT57" s="235">
        <f t="shared" si="12"/>
        <v>0</v>
      </c>
      <c r="AU57" s="210">
        <f t="shared" si="13"/>
        <v>0</v>
      </c>
      <c r="AV57" s="210">
        <f t="shared" si="14"/>
        <v>0</v>
      </c>
      <c r="AW57" s="210">
        <f t="shared" si="15"/>
        <v>1676073.2527836091</v>
      </c>
      <c r="AX57" s="136">
        <f t="shared" si="16"/>
        <v>0</v>
      </c>
      <c r="AY57" s="210">
        <f t="shared" si="17"/>
        <v>310935.08474537049</v>
      </c>
      <c r="BA57" s="241"/>
      <c r="BB57" s="138"/>
      <c r="BC57" s="138"/>
      <c r="BD57" s="138"/>
      <c r="BE57" s="138"/>
      <c r="BF57" s="138"/>
      <c r="BG57" s="138"/>
      <c r="BI57" s="241"/>
      <c r="BJ57" s="138"/>
      <c r="BK57" s="138"/>
      <c r="BL57" s="138"/>
      <c r="BM57" s="138"/>
      <c r="BN57" s="138"/>
      <c r="BO57" s="138"/>
    </row>
    <row r="58" spans="1:67">
      <c r="A58" s="203"/>
      <c r="B58" s="203"/>
      <c r="C58" s="203"/>
      <c r="D58" s="203"/>
      <c r="E58" s="203"/>
      <c r="F58" s="203"/>
      <c r="G58" s="203"/>
      <c r="H58" s="214">
        <v>2032</v>
      </c>
      <c r="I58" s="210">
        <f t="shared" si="18"/>
        <v>0</v>
      </c>
      <c r="J58" s="210">
        <f t="shared" si="5"/>
        <v>0</v>
      </c>
      <c r="K58" s="210">
        <f t="shared" si="5"/>
        <v>0</v>
      </c>
      <c r="L58" s="210">
        <f t="shared" si="5"/>
        <v>791846.61023434182</v>
      </c>
      <c r="M58" s="210">
        <f t="shared" si="5"/>
        <v>0</v>
      </c>
      <c r="N58" s="210">
        <f t="shared" si="5"/>
        <v>0</v>
      </c>
      <c r="O58" s="203"/>
      <c r="P58" s="203"/>
      <c r="Q58" s="203"/>
      <c r="R58" s="203"/>
      <c r="S58" s="214">
        <v>2032</v>
      </c>
      <c r="T58" s="235">
        <f>HLOOKUP($S58,CapX!$A$11:$AP$14,2,FALSE)</f>
        <v>7366453.721772044</v>
      </c>
      <c r="U58" s="235">
        <f>IF($K$14="",$T58,IF($K$14&gt;$S58,$T58,HLOOKUP($S58-$K$14,CapX!$A$18:$AP$26,$H$24,FALSE)*$T58))</f>
        <v>7366453.721772044</v>
      </c>
      <c r="V58" s="210">
        <f>IF($K$15="",$T58,IF($K$15&gt;$S58,$T58,HLOOKUP($S58-$K$15,CapX!$A$18:$AP$26,$H$24,FALSE)*$T58))</f>
        <v>7366453.721772044</v>
      </c>
      <c r="W58" s="210">
        <f>IF($K$16="",$T58,IF($K$16&gt;$S58,$T58,HLOOKUP($S58-$K$16,CapX!$A$18:$AP$26,$H$24,FALSE)*$T58))</f>
        <v>7366453.721772044</v>
      </c>
      <c r="X58" s="210">
        <f>IF($K$17="",$T58,IF($K$17&gt;$S58,$T58,HLOOKUP($S58-$K$17,CapX!$A$18:$AP$26,$H$24,FALSE)*$T58))</f>
        <v>7366453.721772044</v>
      </c>
      <c r="Y58" s="210">
        <f>IF($K$18="",$T58,IF($K$18&gt;$S58,$T58,HLOOKUP($S58-$K$18,CapX!$A$18:$AP$26,$H$24,FALSE)*$T58))</f>
        <v>7366453.721772044</v>
      </c>
      <c r="Z58" s="210">
        <f>IF($K$19="",$T58,IF($K$19&gt;$S58,$T58,HLOOKUP($S58-$K$19,CapX!$A$18:$AP$26,$H$24,FALSE)*$T58))</f>
        <v>7366453.721772044</v>
      </c>
      <c r="AB58" s="214">
        <v>2032</v>
      </c>
      <c r="AC58" s="235">
        <f t="shared" si="6"/>
        <v>0</v>
      </c>
      <c r="AD58" s="210">
        <f t="shared" si="7"/>
        <v>0</v>
      </c>
      <c r="AE58" s="210">
        <f t="shared" si="8"/>
        <v>0</v>
      </c>
      <c r="AF58" s="210">
        <f t="shared" si="9"/>
        <v>292448.21275435016</v>
      </c>
      <c r="AG58" s="136">
        <f t="shared" si="10"/>
        <v>0</v>
      </c>
      <c r="AH58" s="210">
        <f t="shared" si="11"/>
        <v>0</v>
      </c>
      <c r="AJ58" s="214">
        <v>2032</v>
      </c>
      <c r="AK58" s="235">
        <f>HLOOKUP($S58,CapX!$A$11:$AP$14,3,FALSE)</f>
        <v>12579304.722417928</v>
      </c>
      <c r="AL58" s="210">
        <f>IF($L$14="",$AK58,IF($L$14&gt;$AJ58,$AK58,HLOOKUP($AJ58-$L$14,CapX!$A$18:$AP$26,$H$24,FALSE)*$AK58))</f>
        <v>12579304.722417928</v>
      </c>
      <c r="AM58" s="210">
        <f>IF($L$15="",$AK58,IF($L$15&gt;$AJ58,$AK58,HLOOKUP($AJ58-$L$15,CapX!$A$18:$AP$26,$H$24,FALSE)*$AK58))</f>
        <v>12579304.722417928</v>
      </c>
      <c r="AN58" s="210">
        <f>IF($L$16="",$AK58,IF($L$16&gt;$AJ58,$AK58,HLOOKUP($AJ58-$L$16,CapX!$A$18:$AP$26,$H$24,FALSE)*$AK58))</f>
        <v>12579304.722417928</v>
      </c>
      <c r="AO58" s="136">
        <f>IF($L$17="",$AK58,IF($L$17&gt;$AJ58,$AK58,HLOOKUP($AJ58-$L$17,CapX!$A$18:$AP$26,$H$24,FALSE)*$AK58))</f>
        <v>12579304.722417928</v>
      </c>
      <c r="AP58" s="210">
        <f>IF($L$18="",$AK58,IF($L$18&gt;$AJ58,$AK58,HLOOKUP($AJ58-$L$18,CapX!$A$18:$AP$26,$H$24,FALSE)*$AK58))</f>
        <v>12579304.722417928</v>
      </c>
      <c r="AQ58" s="210">
        <f>IF($L$19="",$AK58,IF($L$19&gt;$AJ58,$AK58,HLOOKUP($AJ58-$L$19,CapX!$A$18:$AP$26,$H$24,FALSE)*$AK58))</f>
        <v>12579304.722417928</v>
      </c>
      <c r="AS58" s="214">
        <v>2032</v>
      </c>
      <c r="AT58" s="235">
        <f t="shared" si="12"/>
        <v>0</v>
      </c>
      <c r="AU58" s="210">
        <f t="shared" si="13"/>
        <v>0</v>
      </c>
      <c r="AV58" s="210">
        <f t="shared" si="14"/>
        <v>0</v>
      </c>
      <c r="AW58" s="210">
        <f t="shared" si="15"/>
        <v>499398.39747999172</v>
      </c>
      <c r="AX58" s="136">
        <f t="shared" si="16"/>
        <v>0</v>
      </c>
      <c r="AY58" s="210">
        <f t="shared" si="17"/>
        <v>0</v>
      </c>
      <c r="BA58" s="241"/>
      <c r="BB58" s="138"/>
      <c r="BC58" s="138"/>
      <c r="BD58" s="138"/>
      <c r="BE58" s="138"/>
      <c r="BF58" s="138"/>
      <c r="BG58" s="138"/>
      <c r="BI58" s="241"/>
      <c r="BJ58" s="138"/>
      <c r="BK58" s="138"/>
      <c r="BL58" s="138"/>
      <c r="BM58" s="138"/>
      <c r="BN58" s="138"/>
      <c r="BO58" s="138"/>
    </row>
    <row r="59" spans="1:67">
      <c r="A59" s="203"/>
      <c r="B59" s="203"/>
      <c r="C59" s="203"/>
      <c r="D59" s="203"/>
      <c r="E59" s="203"/>
      <c r="F59" s="203"/>
      <c r="G59" s="203"/>
      <c r="H59" s="214">
        <v>2033</v>
      </c>
      <c r="I59" s="210">
        <f t="shared" si="18"/>
        <v>0</v>
      </c>
      <c r="J59" s="210">
        <f t="shared" si="5"/>
        <v>0</v>
      </c>
      <c r="K59" s="210">
        <f t="shared" si="5"/>
        <v>0</v>
      </c>
      <c r="L59" s="210">
        <f t="shared" si="5"/>
        <v>0</v>
      </c>
      <c r="M59" s="210">
        <f t="shared" si="5"/>
        <v>0</v>
      </c>
      <c r="N59" s="210">
        <f t="shared" si="5"/>
        <v>0</v>
      </c>
      <c r="O59" s="203"/>
      <c r="P59" s="203"/>
      <c r="Q59" s="203"/>
      <c r="R59" s="203"/>
      <c r="S59" s="214">
        <v>2033</v>
      </c>
      <c r="T59" s="235">
        <f>HLOOKUP($S59,CapX!$A$11:$AP$14,2,FALSE)</f>
        <v>12456851.998365872</v>
      </c>
      <c r="U59" s="235">
        <f>IF($K$14="",$T59,IF($K$14&gt;$S59,$T59,HLOOKUP($S59-$K$14,CapX!$A$18:$AP$26,$H$24,FALSE)*$T59))</f>
        <v>12456851.998365872</v>
      </c>
      <c r="V59" s="210">
        <f>IF($K$15="",$T59,IF($K$15&gt;$S59,$T59,HLOOKUP($S59-$K$15,CapX!$A$18:$AP$26,$H$24,FALSE)*$T59))</f>
        <v>12456851.998365872</v>
      </c>
      <c r="W59" s="210">
        <f>IF($K$16="",$T59,IF($K$16&gt;$S59,$T59,HLOOKUP($S59-$K$16,CapX!$A$18:$AP$26,$H$24,FALSE)*$T59))</f>
        <v>12456851.998365872</v>
      </c>
      <c r="X59" s="210">
        <f>IF($K$17="",$T59,IF($K$17&gt;$S59,$T59,HLOOKUP($S59-$K$17,CapX!$A$18:$AP$26,$H$24,FALSE)*$T59))</f>
        <v>12456851.998365872</v>
      </c>
      <c r="Y59" s="210">
        <f>IF($K$18="",$T59,IF($K$18&gt;$S59,$T59,HLOOKUP($S59-$K$18,CapX!$A$18:$AP$26,$H$24,FALSE)*$T59))</f>
        <v>12456851.998365872</v>
      </c>
      <c r="Z59" s="210">
        <f>IF($K$19="",$T59,IF($K$19&gt;$S59,$T59,HLOOKUP($S59-$K$19,CapX!$A$18:$AP$26,$H$24,FALSE)*$T59))</f>
        <v>12456851.998365872</v>
      </c>
      <c r="AB59" s="214">
        <v>2033</v>
      </c>
      <c r="AC59" s="235">
        <f t="shared" si="6"/>
        <v>0</v>
      </c>
      <c r="AD59" s="210">
        <f t="shared" si="7"/>
        <v>0</v>
      </c>
      <c r="AE59" s="210">
        <f t="shared" si="8"/>
        <v>0</v>
      </c>
      <c r="AF59" s="210">
        <f t="shared" si="9"/>
        <v>0</v>
      </c>
      <c r="AG59" s="136">
        <f t="shared" si="10"/>
        <v>0</v>
      </c>
      <c r="AH59" s="210">
        <f t="shared" si="11"/>
        <v>0</v>
      </c>
      <c r="AJ59" s="214">
        <v>2033</v>
      </c>
      <c r="AK59" s="235">
        <f>HLOOKUP($S59,CapX!$A$11:$AP$14,3,FALSE)</f>
        <v>4841545.0479918476</v>
      </c>
      <c r="AL59" s="210">
        <f>IF($L$14="",$AK59,IF($L$14&gt;$AJ59,$AK59,HLOOKUP($AJ59-$L$14,CapX!$A$18:$AP$26,$H$24,FALSE)*$AK59))</f>
        <v>4841545.0479918476</v>
      </c>
      <c r="AM59" s="210">
        <f>IF($L$15="",$AK59,IF($L$15&gt;$AJ59,$AK59,HLOOKUP($AJ59-$L$15,CapX!$A$18:$AP$26,$H$24,FALSE)*$AK59))</f>
        <v>4841545.0479918476</v>
      </c>
      <c r="AN59" s="210">
        <f>IF($L$16="",$AK59,IF($L$16&gt;$AJ59,$AK59,HLOOKUP($AJ59-$L$16,CapX!$A$18:$AP$26,$H$24,FALSE)*$AK59))</f>
        <v>4841545.0479918476</v>
      </c>
      <c r="AO59" s="136">
        <f>IF($L$17="",$AK59,IF($L$17&gt;$AJ59,$AK59,HLOOKUP($AJ59-$L$17,CapX!$A$18:$AP$26,$H$24,FALSE)*$AK59))</f>
        <v>4841545.0479918476</v>
      </c>
      <c r="AP59" s="210">
        <f>IF($L$18="",$AK59,IF($L$18&gt;$AJ59,$AK59,HLOOKUP($AJ59-$L$18,CapX!$A$18:$AP$26,$H$24,FALSE)*$AK59))</f>
        <v>4841545.0479918476</v>
      </c>
      <c r="AQ59" s="210">
        <f>IF($L$19="",$AK59,IF($L$19&gt;$AJ59,$AK59,HLOOKUP($AJ59-$L$19,CapX!$A$18:$AP$26,$H$24,FALSE)*$AK59))</f>
        <v>4841545.0479918476</v>
      </c>
      <c r="AS59" s="214">
        <v>2033</v>
      </c>
      <c r="AT59" s="235">
        <f t="shared" si="12"/>
        <v>0</v>
      </c>
      <c r="AU59" s="210">
        <f t="shared" si="13"/>
        <v>0</v>
      </c>
      <c r="AV59" s="210">
        <f t="shared" si="14"/>
        <v>0</v>
      </c>
      <c r="AW59" s="210">
        <f t="shared" si="15"/>
        <v>0</v>
      </c>
      <c r="AX59" s="136">
        <f t="shared" si="16"/>
        <v>0</v>
      </c>
      <c r="AY59" s="210">
        <f t="shared" si="17"/>
        <v>0</v>
      </c>
      <c r="BA59" s="241"/>
      <c r="BB59" s="138"/>
      <c r="BC59" s="138"/>
      <c r="BD59" s="138"/>
      <c r="BE59" s="138"/>
      <c r="BF59" s="138"/>
      <c r="BG59" s="138"/>
      <c r="BI59" s="241"/>
      <c r="BJ59" s="138"/>
      <c r="BK59" s="138"/>
      <c r="BL59" s="138"/>
      <c r="BM59" s="138"/>
      <c r="BN59" s="138"/>
      <c r="BO59" s="138"/>
    </row>
    <row r="60" spans="1:67">
      <c r="A60" s="203"/>
      <c r="B60" s="203"/>
      <c r="C60" s="203"/>
      <c r="D60" s="203"/>
      <c r="E60" s="203"/>
      <c r="F60" s="203"/>
      <c r="G60" s="203"/>
      <c r="H60" s="214">
        <v>2034</v>
      </c>
      <c r="I60" s="210">
        <f t="shared" si="18"/>
        <v>0</v>
      </c>
      <c r="J60" s="210">
        <f t="shared" si="5"/>
        <v>0</v>
      </c>
      <c r="K60" s="210">
        <f t="shared" si="5"/>
        <v>0</v>
      </c>
      <c r="L60" s="210">
        <f t="shared" si="5"/>
        <v>0</v>
      </c>
      <c r="M60" s="210">
        <f t="shared" si="5"/>
        <v>0</v>
      </c>
      <c r="N60" s="210">
        <f t="shared" si="5"/>
        <v>0</v>
      </c>
      <c r="O60" s="203"/>
      <c r="P60" s="203"/>
      <c r="Q60" s="203"/>
      <c r="R60" s="203"/>
      <c r="S60" s="214">
        <v>2034</v>
      </c>
      <c r="T60" s="235">
        <f>HLOOKUP($S60,CapX!$A$11:$AP$14,2,FALSE)</f>
        <v>4727733.3194208285</v>
      </c>
      <c r="U60" s="235">
        <f>IF($K$14="",$T60,IF($K$14&gt;$S60,$T60,HLOOKUP($S60-$K$14,CapX!$A$18:$AP$26,$H$24,FALSE)*$T60))</f>
        <v>4727733.3194208285</v>
      </c>
      <c r="V60" s="210">
        <f>IF($K$15="",$T60,IF($K$15&gt;$S60,$T60,HLOOKUP($S60-$K$15,CapX!$A$18:$AP$26,$H$24,FALSE)*$T60))</f>
        <v>4727733.3194208285</v>
      </c>
      <c r="W60" s="210">
        <f>IF($K$16="",$T60,IF($K$16&gt;$S60,$T60,HLOOKUP($S60-$K$16,CapX!$A$18:$AP$26,$H$24,FALSE)*$T60))</f>
        <v>4727733.3194208285</v>
      </c>
      <c r="X60" s="210">
        <f>IF($K$17="",$T60,IF($K$17&gt;$S60,$T60,HLOOKUP($S60-$K$17,CapX!$A$18:$AP$26,$H$24,FALSE)*$T60))</f>
        <v>4727733.3194208285</v>
      </c>
      <c r="Y60" s="210">
        <f>IF($K$18="",$T60,IF($K$18&gt;$S60,$T60,HLOOKUP($S60-$K$18,CapX!$A$18:$AP$26,$H$24,FALSE)*$T60))</f>
        <v>4727733.3194208285</v>
      </c>
      <c r="Z60" s="210">
        <f>IF($K$19="",$T60,IF($K$19&gt;$S60,$T60,HLOOKUP($S60-$K$19,CapX!$A$18:$AP$26,$H$24,FALSE)*$T60))</f>
        <v>4727733.3194208285</v>
      </c>
      <c r="AB60" s="214">
        <v>2034</v>
      </c>
      <c r="AC60" s="235">
        <f t="shared" si="6"/>
        <v>0</v>
      </c>
      <c r="AD60" s="210">
        <f t="shared" si="7"/>
        <v>0</v>
      </c>
      <c r="AE60" s="210">
        <f t="shared" si="8"/>
        <v>0</v>
      </c>
      <c r="AF60" s="210">
        <f t="shared" si="9"/>
        <v>0</v>
      </c>
      <c r="AG60" s="136">
        <f t="shared" si="10"/>
        <v>0</v>
      </c>
      <c r="AH60" s="210">
        <f t="shared" si="11"/>
        <v>0</v>
      </c>
      <c r="AJ60" s="214">
        <v>2034</v>
      </c>
      <c r="AK60" s="235">
        <f>HLOOKUP($S60,CapX!$A$11:$AP$14,3,FALSE)</f>
        <v>8148535.5710096592</v>
      </c>
      <c r="AL60" s="210">
        <f>IF($L$14="",$AK60,IF($L$14&gt;$AJ60,$AK60,HLOOKUP($AJ60-$L$14,CapX!$A$18:$AP$26,$H$24,FALSE)*$AK60))</f>
        <v>8148535.5710096592</v>
      </c>
      <c r="AM60" s="210">
        <f>IF($L$15="",$AK60,IF($L$15&gt;$AJ60,$AK60,HLOOKUP($AJ60-$L$15,CapX!$A$18:$AP$26,$H$24,FALSE)*$AK60))</f>
        <v>8148535.5710096592</v>
      </c>
      <c r="AN60" s="210">
        <f>IF($L$16="",$AK60,IF($L$16&gt;$AJ60,$AK60,HLOOKUP($AJ60-$L$16,CapX!$A$18:$AP$26,$H$24,FALSE)*$AK60))</f>
        <v>8148535.5710096592</v>
      </c>
      <c r="AO60" s="136">
        <f>IF($L$17="",$AK60,IF($L$17&gt;$AJ60,$AK60,HLOOKUP($AJ60-$L$17,CapX!$A$18:$AP$26,$H$24,FALSE)*$AK60))</f>
        <v>8148535.5710096592</v>
      </c>
      <c r="AP60" s="210">
        <f>IF($L$18="",$AK60,IF($L$18&gt;$AJ60,$AK60,HLOOKUP($AJ60-$L$18,CapX!$A$18:$AP$26,$H$24,FALSE)*$AK60))</f>
        <v>8148535.5710096592</v>
      </c>
      <c r="AQ60" s="210">
        <f>IF($L$19="",$AK60,IF($L$19&gt;$AJ60,$AK60,HLOOKUP($AJ60-$L$19,CapX!$A$18:$AP$26,$H$24,FALSE)*$AK60))</f>
        <v>8148535.5710096592</v>
      </c>
      <c r="AS60" s="214">
        <v>2034</v>
      </c>
      <c r="AT60" s="235">
        <f t="shared" si="12"/>
        <v>0</v>
      </c>
      <c r="AU60" s="210">
        <f t="shared" si="13"/>
        <v>0</v>
      </c>
      <c r="AV60" s="210">
        <f t="shared" si="14"/>
        <v>0</v>
      </c>
      <c r="AW60" s="210">
        <f t="shared" si="15"/>
        <v>0</v>
      </c>
      <c r="AX60" s="136">
        <f t="shared" si="16"/>
        <v>0</v>
      </c>
      <c r="AY60" s="210">
        <f t="shared" si="17"/>
        <v>0</v>
      </c>
      <c r="BA60" s="241"/>
      <c r="BB60" s="138"/>
      <c r="BC60" s="138"/>
      <c r="BD60" s="138"/>
      <c r="BE60" s="138"/>
      <c r="BF60" s="138"/>
      <c r="BG60" s="138"/>
      <c r="BI60" s="241"/>
      <c r="BJ60" s="138"/>
      <c r="BK60" s="138"/>
      <c r="BL60" s="138"/>
      <c r="BM60" s="138"/>
      <c r="BN60" s="138"/>
      <c r="BO60" s="138"/>
    </row>
    <row r="61" spans="1:67">
      <c r="A61" s="203"/>
      <c r="B61" s="203"/>
      <c r="C61" s="203"/>
      <c r="D61" s="203"/>
      <c r="E61" s="203"/>
      <c r="F61" s="203"/>
      <c r="G61" s="203"/>
      <c r="H61" s="214">
        <v>2035</v>
      </c>
      <c r="I61" s="210">
        <f t="shared" si="18"/>
        <v>0</v>
      </c>
      <c r="J61" s="210">
        <f t="shared" si="5"/>
        <v>0</v>
      </c>
      <c r="K61" s="210">
        <f t="shared" si="5"/>
        <v>0</v>
      </c>
      <c r="L61" s="210">
        <f t="shared" si="5"/>
        <v>0</v>
      </c>
      <c r="M61" s="210">
        <f t="shared" si="5"/>
        <v>0</v>
      </c>
      <c r="N61" s="210">
        <f t="shared" si="5"/>
        <v>0</v>
      </c>
      <c r="O61" s="203"/>
      <c r="P61" s="203"/>
      <c r="Q61" s="203"/>
      <c r="R61" s="203"/>
      <c r="S61" s="214">
        <v>2035</v>
      </c>
      <c r="T61" s="235">
        <f>HLOOKUP($S61,CapX!$A$11:$AP$14,2,FALSE)</f>
        <v>7664058.4521316346</v>
      </c>
      <c r="U61" s="235">
        <f>IF($K$14="",$T61,IF($K$14&gt;$S61,$T61,HLOOKUP($S61-$K$14,CapX!$A$18:$AP$26,$H$24,FALSE)*$T61))</f>
        <v>7664058.4521316346</v>
      </c>
      <c r="V61" s="210">
        <f>IF($K$15="",$T61,IF($K$15&gt;$S61,$T61,HLOOKUP($S61-$K$15,CapX!$A$18:$AP$26,$H$24,FALSE)*$T61))</f>
        <v>7664058.4521316346</v>
      </c>
      <c r="W61" s="210">
        <f>IF($K$16="",$T61,IF($K$16&gt;$S61,$T61,HLOOKUP($S61-$K$16,CapX!$A$18:$AP$26,$H$24,FALSE)*$T61))</f>
        <v>7664058.4521316346</v>
      </c>
      <c r="X61" s="210">
        <f>IF($K$17="",$T61,IF($K$17&gt;$S61,$T61,HLOOKUP($S61-$K$17,CapX!$A$18:$AP$26,$H$24,FALSE)*$T61))</f>
        <v>7664058.4521316346</v>
      </c>
      <c r="Y61" s="210">
        <f>IF($K$18="",$T61,IF($K$18&gt;$S61,$T61,HLOOKUP($S61-$K$18,CapX!$A$18:$AP$26,$H$24,FALSE)*$T61))</f>
        <v>7664058.4521316346</v>
      </c>
      <c r="Z61" s="210">
        <f>IF($K$19="",$T61,IF($K$19&gt;$S61,$T61,HLOOKUP($S61-$K$19,CapX!$A$18:$AP$26,$H$24,FALSE)*$T61))</f>
        <v>7664058.4521316346</v>
      </c>
      <c r="AB61" s="214">
        <v>2035</v>
      </c>
      <c r="AC61" s="235">
        <f t="shared" si="6"/>
        <v>0</v>
      </c>
      <c r="AD61" s="210">
        <f t="shared" si="7"/>
        <v>0</v>
      </c>
      <c r="AE61" s="210">
        <f t="shared" si="8"/>
        <v>0</v>
      </c>
      <c r="AF61" s="210">
        <f t="shared" si="9"/>
        <v>0</v>
      </c>
      <c r="AG61" s="136">
        <f t="shared" si="10"/>
        <v>0</v>
      </c>
      <c r="AH61" s="210">
        <f t="shared" si="11"/>
        <v>0</v>
      </c>
      <c r="AJ61" s="214">
        <v>2035</v>
      </c>
      <c r="AK61" s="235">
        <f>HLOOKUP($S61,CapX!$A$11:$AP$14,3,FALSE)</f>
        <v>13087508.633203615</v>
      </c>
      <c r="AL61" s="210">
        <f>IF($L$14="",$AK61,IF($L$14&gt;$AJ61,$AK61,HLOOKUP($AJ61-$L$14,CapX!$A$18:$AP$26,$H$24,FALSE)*$AK61))</f>
        <v>13087508.633203615</v>
      </c>
      <c r="AM61" s="210">
        <f>IF($L$15="",$AK61,IF($L$15&gt;$AJ61,$AK61,HLOOKUP($AJ61-$L$15,CapX!$A$18:$AP$26,$H$24,FALSE)*$AK61))</f>
        <v>13087508.633203615</v>
      </c>
      <c r="AN61" s="210">
        <f>IF($L$16="",$AK61,IF($L$16&gt;$AJ61,$AK61,HLOOKUP($AJ61-$L$16,CapX!$A$18:$AP$26,$H$24,FALSE)*$AK61))</f>
        <v>13087508.633203615</v>
      </c>
      <c r="AO61" s="136">
        <f>IF($L$17="",$AK61,IF($L$17&gt;$AJ61,$AK61,HLOOKUP($AJ61-$L$17,CapX!$A$18:$AP$26,$H$24,FALSE)*$AK61))</f>
        <v>13087508.633203615</v>
      </c>
      <c r="AP61" s="210">
        <f>IF($L$18="",$AK61,IF($L$18&gt;$AJ61,$AK61,HLOOKUP($AJ61-$L$18,CapX!$A$18:$AP$26,$H$24,FALSE)*$AK61))</f>
        <v>13087508.633203615</v>
      </c>
      <c r="AQ61" s="210">
        <f>IF($L$19="",$AK61,IF($L$19&gt;$AJ61,$AK61,HLOOKUP($AJ61-$L$19,CapX!$A$18:$AP$26,$H$24,FALSE)*$AK61))</f>
        <v>13087508.633203615</v>
      </c>
      <c r="AS61" s="214">
        <v>2035</v>
      </c>
      <c r="AT61" s="235">
        <f t="shared" si="12"/>
        <v>0</v>
      </c>
      <c r="AU61" s="210">
        <f t="shared" si="13"/>
        <v>0</v>
      </c>
      <c r="AV61" s="210">
        <f t="shared" si="14"/>
        <v>0</v>
      </c>
      <c r="AW61" s="210">
        <f t="shared" si="15"/>
        <v>0</v>
      </c>
      <c r="AX61" s="136">
        <f t="shared" si="16"/>
        <v>0</v>
      </c>
      <c r="AY61" s="210">
        <f t="shared" si="17"/>
        <v>0</v>
      </c>
      <c r="BA61" s="241"/>
      <c r="BB61" s="138"/>
      <c r="BC61" s="138"/>
      <c r="BD61" s="138"/>
      <c r="BE61" s="138"/>
      <c r="BF61" s="138"/>
      <c r="BG61" s="138"/>
      <c r="BI61" s="241"/>
      <c r="BJ61" s="138"/>
      <c r="BK61" s="138"/>
      <c r="BL61" s="138"/>
      <c r="BM61" s="138"/>
      <c r="BN61" s="138"/>
      <c r="BO61" s="138"/>
    </row>
    <row r="62" spans="1:67">
      <c r="A62" s="203"/>
      <c r="B62" s="203"/>
      <c r="C62" s="203"/>
      <c r="D62" s="203"/>
      <c r="E62" s="203"/>
      <c r="F62" s="203"/>
      <c r="G62" s="203"/>
      <c r="H62" s="214">
        <v>2036</v>
      </c>
      <c r="I62" s="210">
        <f t="shared" si="18"/>
        <v>0</v>
      </c>
      <c r="J62" s="210">
        <f t="shared" si="5"/>
        <v>0</v>
      </c>
      <c r="K62" s="210">
        <f t="shared" si="5"/>
        <v>0</v>
      </c>
      <c r="L62" s="210">
        <f t="shared" si="5"/>
        <v>0</v>
      </c>
      <c r="M62" s="210">
        <f t="shared" si="5"/>
        <v>0</v>
      </c>
      <c r="N62" s="210">
        <f t="shared" si="5"/>
        <v>0</v>
      </c>
      <c r="O62" s="203"/>
      <c r="P62" s="203"/>
      <c r="Q62" s="203"/>
      <c r="R62" s="203"/>
      <c r="S62" s="214">
        <v>2036</v>
      </c>
      <c r="T62" s="235">
        <f>HLOOKUP($S62,CapX!$A$11:$AP$14,2,FALSE)</f>
        <v>12960108.819099851</v>
      </c>
      <c r="U62" s="235">
        <f>IF($K$14="",$T62,IF($K$14&gt;$S62,$T62,HLOOKUP($S62-$K$14,CapX!$A$18:$AP$26,$H$24,FALSE)*$T62))</f>
        <v>12960108.819099851</v>
      </c>
      <c r="V62" s="210">
        <f>IF($K$15="",$T62,IF($K$15&gt;$S62,$T62,HLOOKUP($S62-$K$15,CapX!$A$18:$AP$26,$H$24,FALSE)*$T62))</f>
        <v>12960108.819099851</v>
      </c>
      <c r="W62" s="210">
        <f>IF($K$16="",$T62,IF($K$16&gt;$S62,$T62,HLOOKUP($S62-$K$16,CapX!$A$18:$AP$26,$H$24,FALSE)*$T62))</f>
        <v>12960108.819099851</v>
      </c>
      <c r="X62" s="210">
        <f>IF($K$17="",$T62,IF($K$17&gt;$S62,$T62,HLOOKUP($S62-$K$17,CapX!$A$18:$AP$26,$H$24,FALSE)*$T62))</f>
        <v>12960108.819099851</v>
      </c>
      <c r="Y62" s="210">
        <f>IF($K$18="",$T62,IF($K$18&gt;$S62,$T62,HLOOKUP($S62-$K$18,CapX!$A$18:$AP$26,$H$24,FALSE)*$T62))</f>
        <v>12960108.819099851</v>
      </c>
      <c r="Z62" s="210">
        <f>IF($K$19="",$T62,IF($K$19&gt;$S62,$T62,HLOOKUP($S62-$K$19,CapX!$A$18:$AP$26,$H$24,FALSE)*$T62))</f>
        <v>12960108.819099851</v>
      </c>
      <c r="AB62" s="214">
        <v>2036</v>
      </c>
      <c r="AC62" s="235">
        <f t="shared" si="6"/>
        <v>0</v>
      </c>
      <c r="AD62" s="210">
        <f t="shared" si="7"/>
        <v>0</v>
      </c>
      <c r="AE62" s="210">
        <f t="shared" si="8"/>
        <v>0</v>
      </c>
      <c r="AF62" s="210">
        <f t="shared" si="9"/>
        <v>0</v>
      </c>
      <c r="AG62" s="136">
        <f t="shared" si="10"/>
        <v>0</v>
      </c>
      <c r="AH62" s="210">
        <f t="shared" si="11"/>
        <v>0</v>
      </c>
      <c r="AJ62" s="214">
        <v>2036</v>
      </c>
      <c r="AK62" s="235">
        <f>HLOOKUP($S62,CapX!$A$11:$AP$14,3,FALSE)</f>
        <v>5037143.4679307193</v>
      </c>
      <c r="AL62" s="210">
        <f>IF($L$14="",$AK62,IF($L$14&gt;$AJ62,$AK62,HLOOKUP($AJ62-$L$14,CapX!$A$18:$AP$26,$H$24,FALSE)*$AK62))</f>
        <v>5037143.4679307193</v>
      </c>
      <c r="AM62" s="210">
        <f>IF($L$15="",$AK62,IF($L$15&gt;$AJ62,$AK62,HLOOKUP($AJ62-$L$15,CapX!$A$18:$AP$26,$H$24,FALSE)*$AK62))</f>
        <v>5037143.4679307193</v>
      </c>
      <c r="AN62" s="210">
        <f>IF($L$16="",$AK62,IF($L$16&gt;$AJ62,$AK62,HLOOKUP($AJ62-$L$16,CapX!$A$18:$AP$26,$H$24,FALSE)*$AK62))</f>
        <v>5037143.4679307193</v>
      </c>
      <c r="AO62" s="136">
        <f>IF($L$17="",$AK62,IF($L$17&gt;$AJ62,$AK62,HLOOKUP($AJ62-$L$17,CapX!$A$18:$AP$26,$H$24,FALSE)*$AK62))</f>
        <v>5037143.4679307193</v>
      </c>
      <c r="AP62" s="210">
        <f>IF($L$18="",$AK62,IF($L$18&gt;$AJ62,$AK62,HLOOKUP($AJ62-$L$18,CapX!$A$18:$AP$26,$H$24,FALSE)*$AK62))</f>
        <v>5037143.4679307193</v>
      </c>
      <c r="AQ62" s="210">
        <f>IF($L$19="",$AK62,IF($L$19&gt;$AJ62,$AK62,HLOOKUP($AJ62-$L$19,CapX!$A$18:$AP$26,$H$24,FALSE)*$AK62))</f>
        <v>5037143.4679307193</v>
      </c>
      <c r="AS62" s="214">
        <v>2036</v>
      </c>
      <c r="AT62" s="235">
        <f t="shared" si="12"/>
        <v>0</v>
      </c>
      <c r="AU62" s="210">
        <f t="shared" si="13"/>
        <v>0</v>
      </c>
      <c r="AV62" s="210">
        <f t="shared" si="14"/>
        <v>0</v>
      </c>
      <c r="AW62" s="210">
        <f t="shared" si="15"/>
        <v>0</v>
      </c>
      <c r="AX62" s="136">
        <f t="shared" si="16"/>
        <v>0</v>
      </c>
      <c r="AY62" s="210">
        <f t="shared" si="17"/>
        <v>0</v>
      </c>
      <c r="BA62" s="241"/>
      <c r="BB62" s="138"/>
      <c r="BC62" s="138"/>
      <c r="BD62" s="138"/>
      <c r="BE62" s="138"/>
      <c r="BF62" s="138"/>
      <c r="BG62" s="138"/>
      <c r="BI62" s="241"/>
      <c r="BJ62" s="138"/>
      <c r="BK62" s="138"/>
      <c r="BL62" s="138"/>
      <c r="BM62" s="138"/>
      <c r="BN62" s="138"/>
      <c r="BO62" s="138"/>
    </row>
    <row r="63" spans="1:67">
      <c r="A63" s="203"/>
      <c r="B63" s="203"/>
      <c r="C63" s="203"/>
      <c r="D63" s="203"/>
      <c r="E63" s="203"/>
      <c r="F63" s="203"/>
      <c r="G63" s="203"/>
      <c r="H63" s="214">
        <v>2037</v>
      </c>
      <c r="I63" s="210">
        <f t="shared" si="18"/>
        <v>0</v>
      </c>
      <c r="J63" s="210">
        <f t="shared" si="5"/>
        <v>0</v>
      </c>
      <c r="K63" s="210">
        <f t="shared" si="5"/>
        <v>0</v>
      </c>
      <c r="L63" s="210">
        <f t="shared" si="5"/>
        <v>0</v>
      </c>
      <c r="M63" s="210">
        <f t="shared" si="5"/>
        <v>0</v>
      </c>
      <c r="N63" s="210">
        <f t="shared" si="5"/>
        <v>0</v>
      </c>
      <c r="O63" s="203"/>
      <c r="P63" s="203"/>
      <c r="Q63" s="203"/>
      <c r="R63" s="203"/>
      <c r="S63" s="214">
        <v>2037</v>
      </c>
      <c r="T63" s="235">
        <f>HLOOKUP($S63,CapX!$A$11:$AP$14,2,FALSE)</f>
        <v>4918733.74552543</v>
      </c>
      <c r="U63" s="235">
        <f>IF($K$14="",$T63,IF($K$14&gt;$S63,$T63,HLOOKUP($S63-$K$14,CapX!$A$18:$AP$26,$H$24,FALSE)*$T63))</f>
        <v>4918733.74552543</v>
      </c>
      <c r="V63" s="210">
        <f>IF($K$15="",$T63,IF($K$15&gt;$S63,$T63,HLOOKUP($S63-$K$15,CapX!$A$18:$AP$26,$H$24,FALSE)*$T63))</f>
        <v>4918733.74552543</v>
      </c>
      <c r="W63" s="210">
        <f>IF($K$16="",$T63,IF($K$16&gt;$S63,$T63,HLOOKUP($S63-$K$16,CapX!$A$18:$AP$26,$H$24,FALSE)*$T63))</f>
        <v>4918733.74552543</v>
      </c>
      <c r="X63" s="210">
        <f>IF($K$17="",$T63,IF($K$17&gt;$S63,$T63,HLOOKUP($S63-$K$17,CapX!$A$18:$AP$26,$H$24,FALSE)*$T63))</f>
        <v>4918733.74552543</v>
      </c>
      <c r="Y63" s="210">
        <f>IF($K$18="",$T63,IF($K$18&gt;$S63,$T63,HLOOKUP($S63-$K$18,CapX!$A$18:$AP$26,$H$24,FALSE)*$T63))</f>
        <v>4918733.74552543</v>
      </c>
      <c r="Z63" s="210">
        <f>IF($K$19="",$T63,IF($K$19&gt;$S63,$T63,HLOOKUP($S63-$K$19,CapX!$A$18:$AP$26,$H$24,FALSE)*$T63))</f>
        <v>4918733.74552543</v>
      </c>
      <c r="AB63" s="214">
        <v>2037</v>
      </c>
      <c r="AC63" s="235">
        <f t="shared" si="6"/>
        <v>0</v>
      </c>
      <c r="AD63" s="210">
        <f t="shared" si="7"/>
        <v>0</v>
      </c>
      <c r="AE63" s="210">
        <f t="shared" si="8"/>
        <v>0</v>
      </c>
      <c r="AF63" s="210">
        <f t="shared" si="9"/>
        <v>0</v>
      </c>
      <c r="AG63" s="136">
        <f t="shared" si="10"/>
        <v>0</v>
      </c>
      <c r="AH63" s="210">
        <f t="shared" si="11"/>
        <v>0</v>
      </c>
      <c r="AJ63" s="214">
        <v>2037</v>
      </c>
      <c r="AK63" s="235">
        <f>HLOOKUP($S63,CapX!$A$11:$AP$14,3,FALSE)</f>
        <v>8477736.4080784488</v>
      </c>
      <c r="AL63" s="210">
        <f>IF($L$14="",$AK63,IF($L$14&gt;$AJ63,$AK63,HLOOKUP($AJ63-$L$14,CapX!$A$18:$AP$26,$H$24,FALSE)*$AK63))</f>
        <v>8477736.4080784488</v>
      </c>
      <c r="AM63" s="210">
        <f>IF($L$15="",$AK63,IF($L$15&gt;$AJ63,$AK63,HLOOKUP($AJ63-$L$15,CapX!$A$18:$AP$26,$H$24,FALSE)*$AK63))</f>
        <v>8477736.4080784488</v>
      </c>
      <c r="AN63" s="210">
        <f>IF($L$16="",$AK63,IF($L$16&gt;$AJ63,$AK63,HLOOKUP($AJ63-$L$16,CapX!$A$18:$AP$26,$H$24,FALSE)*$AK63))</f>
        <v>8477736.4080784488</v>
      </c>
      <c r="AO63" s="136">
        <f>IF($L$17="",$AK63,IF($L$17&gt;$AJ63,$AK63,HLOOKUP($AJ63-$L$17,CapX!$A$18:$AP$26,$H$24,FALSE)*$AK63))</f>
        <v>8477736.4080784488</v>
      </c>
      <c r="AP63" s="210">
        <f>IF($L$18="",$AK63,IF($L$18&gt;$AJ63,$AK63,HLOOKUP($AJ63-$L$18,CapX!$A$18:$AP$26,$H$24,FALSE)*$AK63))</f>
        <v>8477736.4080784488</v>
      </c>
      <c r="AQ63" s="210">
        <f>IF($L$19="",$AK63,IF($L$19&gt;$AJ63,$AK63,HLOOKUP($AJ63-$L$19,CapX!$A$18:$AP$26,$H$24,FALSE)*$AK63))</f>
        <v>8477736.4080784488</v>
      </c>
      <c r="AS63" s="214">
        <v>2037</v>
      </c>
      <c r="AT63" s="235">
        <f t="shared" si="12"/>
        <v>0</v>
      </c>
      <c r="AU63" s="210">
        <f t="shared" si="13"/>
        <v>0</v>
      </c>
      <c r="AV63" s="210">
        <f t="shared" si="14"/>
        <v>0</v>
      </c>
      <c r="AW63" s="210">
        <f t="shared" si="15"/>
        <v>0</v>
      </c>
      <c r="AX63" s="136">
        <f t="shared" si="16"/>
        <v>0</v>
      </c>
      <c r="AY63" s="210">
        <f t="shared" si="17"/>
        <v>0</v>
      </c>
      <c r="BA63" s="241"/>
      <c r="BB63" s="138"/>
      <c r="BC63" s="138"/>
      <c r="BD63" s="138"/>
      <c r="BE63" s="138"/>
      <c r="BF63" s="138"/>
      <c r="BG63" s="138"/>
      <c r="BI63" s="241"/>
      <c r="BJ63" s="138"/>
      <c r="BK63" s="138"/>
      <c r="BL63" s="138"/>
      <c r="BM63" s="138"/>
      <c r="BN63" s="138"/>
      <c r="BO63" s="138"/>
    </row>
    <row r="64" spans="1:67">
      <c r="A64" s="203"/>
      <c r="B64" s="203"/>
      <c r="C64" s="203"/>
      <c r="D64" s="203"/>
      <c r="E64" s="203"/>
      <c r="F64" s="203"/>
      <c r="G64" s="203"/>
      <c r="H64" s="214">
        <v>2038</v>
      </c>
      <c r="I64" s="210">
        <f t="shared" si="18"/>
        <v>0</v>
      </c>
      <c r="J64" s="210">
        <f t="shared" si="5"/>
        <v>0</v>
      </c>
      <c r="K64" s="210">
        <f t="shared" si="5"/>
        <v>0</v>
      </c>
      <c r="L64" s="210">
        <f t="shared" si="5"/>
        <v>0</v>
      </c>
      <c r="M64" s="210">
        <f t="shared" si="5"/>
        <v>0</v>
      </c>
      <c r="N64" s="210">
        <f t="shared" si="5"/>
        <v>0</v>
      </c>
      <c r="O64" s="203"/>
      <c r="P64" s="203"/>
      <c r="Q64" s="203"/>
      <c r="R64" s="203"/>
      <c r="S64" s="214">
        <v>2038</v>
      </c>
      <c r="T64" s="235">
        <f>HLOOKUP($S64,CapX!$A$11:$AP$14,2,FALSE)</f>
        <v>7973686.4135977533</v>
      </c>
      <c r="U64" s="235">
        <f>IF($K$14="",$T64,IF($K$14&gt;$S64,$T64,HLOOKUP($S64-$K$14,CapX!$A$18:$AP$26,$H$24,FALSE)*$T64))</f>
        <v>7973686.4135977533</v>
      </c>
      <c r="V64" s="210">
        <f>IF($K$15="",$T64,IF($K$15&gt;$S64,$T64,HLOOKUP($S64-$K$15,CapX!$A$18:$AP$26,$H$24,FALSE)*$T64))</f>
        <v>7973686.4135977533</v>
      </c>
      <c r="W64" s="210">
        <f>IF($K$16="",$T64,IF($K$16&gt;$S64,$T64,HLOOKUP($S64-$K$16,CapX!$A$18:$AP$26,$H$24,FALSE)*$T64))</f>
        <v>7973686.4135977533</v>
      </c>
      <c r="X64" s="210">
        <f>IF($K$17="",$T64,IF($K$17&gt;$S64,$T64,HLOOKUP($S64-$K$17,CapX!$A$18:$AP$26,$H$24,FALSE)*$T64))</f>
        <v>7973686.4135977533</v>
      </c>
      <c r="Y64" s="210">
        <f>IF($K$18="",$T64,IF($K$18&gt;$S64,$T64,HLOOKUP($S64-$K$18,CapX!$A$18:$AP$26,$H$24,FALSE)*$T64))</f>
        <v>7973686.4135977533</v>
      </c>
      <c r="Z64" s="210">
        <f>IF($K$19="",$T64,IF($K$19&gt;$S64,$T64,HLOOKUP($S64-$K$19,CapX!$A$18:$AP$26,$H$24,FALSE)*$T64))</f>
        <v>7973686.4135977533</v>
      </c>
      <c r="AB64" s="214">
        <v>2038</v>
      </c>
      <c r="AC64" s="235">
        <f t="shared" si="6"/>
        <v>0</v>
      </c>
      <c r="AD64" s="210">
        <f t="shared" si="7"/>
        <v>0</v>
      </c>
      <c r="AE64" s="210">
        <f t="shared" si="8"/>
        <v>0</v>
      </c>
      <c r="AF64" s="210">
        <f t="shared" si="9"/>
        <v>0</v>
      </c>
      <c r="AG64" s="136">
        <f t="shared" si="10"/>
        <v>0</v>
      </c>
      <c r="AH64" s="210">
        <f t="shared" si="11"/>
        <v>0</v>
      </c>
      <c r="AJ64" s="214">
        <v>2038</v>
      </c>
      <c r="AK64" s="235">
        <f>HLOOKUP($S64,CapX!$A$11:$AP$14,3,FALSE)</f>
        <v>13616243.981985042</v>
      </c>
      <c r="AL64" s="210">
        <f>IF($L$14="",$AK64,IF($L$14&gt;$AJ64,$AK64,HLOOKUP($AJ64-$L$14,CapX!$A$18:$AP$26,$H$24,FALSE)*$AK64))</f>
        <v>13616243.981985042</v>
      </c>
      <c r="AM64" s="210">
        <f>IF($L$15="",$AK64,IF($L$15&gt;$AJ64,$AK64,HLOOKUP($AJ64-$L$15,CapX!$A$18:$AP$26,$H$24,FALSE)*$AK64))</f>
        <v>13616243.981985042</v>
      </c>
      <c r="AN64" s="210">
        <f>IF($L$16="",$AK64,IF($L$16&gt;$AJ64,$AK64,HLOOKUP($AJ64-$L$16,CapX!$A$18:$AP$26,$H$24,FALSE)*$AK64))</f>
        <v>13616243.981985042</v>
      </c>
      <c r="AO64" s="136">
        <f>IF($L$17="",$AK64,IF($L$17&gt;$AJ64,$AK64,HLOOKUP($AJ64-$L$17,CapX!$A$18:$AP$26,$H$24,FALSE)*$AK64))</f>
        <v>13616243.981985042</v>
      </c>
      <c r="AP64" s="210">
        <f>IF($L$18="",$AK64,IF($L$18&gt;$AJ64,$AK64,HLOOKUP($AJ64-$L$18,CapX!$A$18:$AP$26,$H$24,FALSE)*$AK64))</f>
        <v>13616243.981985042</v>
      </c>
      <c r="AQ64" s="210">
        <f>IF($L$19="",$AK64,IF($L$19&gt;$AJ64,$AK64,HLOOKUP($AJ64-$L$19,CapX!$A$18:$AP$26,$H$24,FALSE)*$AK64))</f>
        <v>13616243.981985042</v>
      </c>
      <c r="AS64" s="214">
        <v>2038</v>
      </c>
      <c r="AT64" s="235">
        <f t="shared" si="12"/>
        <v>0</v>
      </c>
      <c r="AU64" s="210">
        <f t="shared" si="13"/>
        <v>0</v>
      </c>
      <c r="AV64" s="210">
        <f t="shared" si="14"/>
        <v>0</v>
      </c>
      <c r="AW64" s="210">
        <f t="shared" si="15"/>
        <v>0</v>
      </c>
      <c r="AX64" s="136">
        <f t="shared" si="16"/>
        <v>0</v>
      </c>
      <c r="AY64" s="210">
        <f t="shared" si="17"/>
        <v>0</v>
      </c>
      <c r="BA64" s="241"/>
      <c r="BB64" s="138"/>
      <c r="BC64" s="138"/>
      <c r="BD64" s="138"/>
      <c r="BE64" s="138"/>
      <c r="BF64" s="138"/>
      <c r="BG64" s="138"/>
      <c r="BI64" s="241"/>
      <c r="BJ64" s="138"/>
      <c r="BK64" s="138"/>
      <c r="BL64" s="138"/>
      <c r="BM64" s="138"/>
      <c r="BN64" s="138"/>
      <c r="BO64" s="138"/>
    </row>
    <row r="65" spans="1:67">
      <c r="A65" s="203"/>
      <c r="B65" s="203"/>
      <c r="C65" s="203"/>
      <c r="D65" s="203"/>
      <c r="E65" s="203"/>
      <c r="F65" s="203"/>
      <c r="G65" s="203"/>
      <c r="H65" s="214">
        <v>2039</v>
      </c>
      <c r="I65" s="210">
        <f t="shared" si="18"/>
        <v>0</v>
      </c>
      <c r="J65" s="210">
        <f t="shared" si="5"/>
        <v>0</v>
      </c>
      <c r="K65" s="210">
        <f t="shared" si="5"/>
        <v>0</v>
      </c>
      <c r="L65" s="210">
        <f t="shared" si="5"/>
        <v>0</v>
      </c>
      <c r="M65" s="210">
        <f t="shared" si="5"/>
        <v>0</v>
      </c>
      <c r="N65" s="210">
        <f t="shared" si="5"/>
        <v>0</v>
      </c>
      <c r="O65" s="203"/>
      <c r="P65" s="203"/>
      <c r="Q65" s="203"/>
      <c r="R65" s="203"/>
      <c r="S65" s="214">
        <v>2039</v>
      </c>
      <c r="T65" s="235">
        <f>HLOOKUP($S65,CapX!$A$11:$AP$14,2,FALSE)</f>
        <v>13483697.215391487</v>
      </c>
      <c r="U65" s="235">
        <f>IF($K$14="",$T65,IF($K$14&gt;$S65,$T65,HLOOKUP($S65-$K$14,CapX!$A$18:$AP$26,$H$24,FALSE)*$T65))</f>
        <v>13483697.215391487</v>
      </c>
      <c r="V65" s="210">
        <f>IF($K$15="",$T65,IF($K$15&gt;$S65,$T65,HLOOKUP($S65-$K$15,CapX!$A$18:$AP$26,$H$24,FALSE)*$T65))</f>
        <v>13483697.215391487</v>
      </c>
      <c r="W65" s="210">
        <f>IF($K$16="",$T65,IF($K$16&gt;$S65,$T65,HLOOKUP($S65-$K$16,CapX!$A$18:$AP$26,$H$24,FALSE)*$T65))</f>
        <v>13483697.215391487</v>
      </c>
      <c r="X65" s="210">
        <f>IF($K$17="",$T65,IF($K$17&gt;$S65,$T65,HLOOKUP($S65-$K$17,CapX!$A$18:$AP$26,$H$24,FALSE)*$T65))</f>
        <v>13483697.215391487</v>
      </c>
      <c r="Y65" s="210">
        <f>IF($K$18="",$T65,IF($K$18&gt;$S65,$T65,HLOOKUP($S65-$K$18,CapX!$A$18:$AP$26,$H$24,FALSE)*$T65))</f>
        <v>13483697.215391487</v>
      </c>
      <c r="Z65" s="210">
        <f>IF($K$19="",$T65,IF($K$19&gt;$S65,$T65,HLOOKUP($S65-$K$19,CapX!$A$18:$AP$26,$H$24,FALSE)*$T65))</f>
        <v>13483697.215391487</v>
      </c>
      <c r="AB65" s="214">
        <v>2039</v>
      </c>
      <c r="AC65" s="235">
        <f t="shared" si="6"/>
        <v>0</v>
      </c>
      <c r="AD65" s="210">
        <f t="shared" si="7"/>
        <v>0</v>
      </c>
      <c r="AE65" s="210">
        <f t="shared" si="8"/>
        <v>0</v>
      </c>
      <c r="AF65" s="210">
        <f t="shared" si="9"/>
        <v>0</v>
      </c>
      <c r="AG65" s="136">
        <f t="shared" si="10"/>
        <v>0</v>
      </c>
      <c r="AH65" s="210">
        <f t="shared" si="11"/>
        <v>0</v>
      </c>
      <c r="AJ65" s="214">
        <v>2039</v>
      </c>
      <c r="AK65" s="235">
        <f>HLOOKUP($S65,CapX!$A$11:$AP$14,3,FALSE)</f>
        <v>5240644.0640351214</v>
      </c>
      <c r="AL65" s="210">
        <f>IF($L$14="",$AK65,IF($L$14&gt;$AJ65,$AK65,HLOOKUP($AJ65-$L$14,CapX!$A$18:$AP$26,$H$24,FALSE)*$AK65))</f>
        <v>5240644.0640351214</v>
      </c>
      <c r="AM65" s="210">
        <f>IF($L$15="",$AK65,IF($L$15&gt;$AJ65,$AK65,HLOOKUP($AJ65-$L$15,CapX!$A$18:$AP$26,$H$24,FALSE)*$AK65))</f>
        <v>5240644.0640351214</v>
      </c>
      <c r="AN65" s="210">
        <f>IF($L$16="",$AK65,IF($L$16&gt;$AJ65,$AK65,HLOOKUP($AJ65-$L$16,CapX!$A$18:$AP$26,$H$24,FALSE)*$AK65))</f>
        <v>5240644.0640351214</v>
      </c>
      <c r="AO65" s="136">
        <f>IF($L$17="",$AK65,IF($L$17&gt;$AJ65,$AK65,HLOOKUP($AJ65-$L$17,CapX!$A$18:$AP$26,$H$24,FALSE)*$AK65))</f>
        <v>5240644.0640351214</v>
      </c>
      <c r="AP65" s="210">
        <f>IF($L$18="",$AK65,IF($L$18&gt;$AJ65,$AK65,HLOOKUP($AJ65-$L$18,CapX!$A$18:$AP$26,$H$24,FALSE)*$AK65))</f>
        <v>5240644.0640351214</v>
      </c>
      <c r="AQ65" s="210">
        <f>IF($L$19="",$AK65,IF($L$19&gt;$AJ65,$AK65,HLOOKUP($AJ65-$L$19,CapX!$A$18:$AP$26,$H$24,FALSE)*$AK65))</f>
        <v>5240644.0640351214</v>
      </c>
      <c r="AS65" s="214">
        <v>2039</v>
      </c>
      <c r="AT65" s="235">
        <f t="shared" si="12"/>
        <v>0</v>
      </c>
      <c r="AU65" s="210">
        <f t="shared" si="13"/>
        <v>0</v>
      </c>
      <c r="AV65" s="210">
        <f t="shared" si="14"/>
        <v>0</v>
      </c>
      <c r="AW65" s="210">
        <f t="shared" si="15"/>
        <v>0</v>
      </c>
      <c r="AX65" s="136">
        <f t="shared" si="16"/>
        <v>0</v>
      </c>
      <c r="AY65" s="210">
        <f t="shared" si="17"/>
        <v>0</v>
      </c>
      <c r="BA65" s="241"/>
      <c r="BB65" s="138"/>
      <c r="BC65" s="138"/>
      <c r="BD65" s="138"/>
      <c r="BE65" s="138"/>
      <c r="BF65" s="138"/>
      <c r="BG65" s="138"/>
      <c r="BI65" s="241"/>
      <c r="BJ65" s="138"/>
      <c r="BK65" s="138"/>
      <c r="BL65" s="138"/>
      <c r="BM65" s="138"/>
      <c r="BN65" s="138"/>
      <c r="BO65" s="138"/>
    </row>
    <row r="66" spans="1:67">
      <c r="A66" s="203"/>
      <c r="B66" s="203"/>
      <c r="C66" s="203"/>
      <c r="D66" s="203"/>
      <c r="E66" s="203"/>
      <c r="F66" s="203"/>
      <c r="G66" s="203"/>
      <c r="H66" s="214">
        <v>2040</v>
      </c>
      <c r="I66" s="210">
        <f t="shared" si="18"/>
        <v>0</v>
      </c>
      <c r="J66" s="210">
        <f t="shared" si="5"/>
        <v>0</v>
      </c>
      <c r="K66" s="210">
        <f t="shared" si="5"/>
        <v>0</v>
      </c>
      <c r="L66" s="210">
        <f t="shared" si="5"/>
        <v>0</v>
      </c>
      <c r="M66" s="210">
        <f t="shared" si="5"/>
        <v>0</v>
      </c>
      <c r="N66" s="210">
        <f t="shared" si="5"/>
        <v>0</v>
      </c>
      <c r="O66" s="203"/>
      <c r="P66" s="203"/>
      <c r="Q66" s="203"/>
      <c r="R66" s="203"/>
      <c r="S66" s="214">
        <v>2040</v>
      </c>
      <c r="T66" s="235">
        <f>HLOOKUP($S66,CapX!$A$11:$AP$14,2,FALSE)</f>
        <v>5117450.5888446579</v>
      </c>
      <c r="U66" s="235">
        <f>IF($K$14="",$T66,IF($K$14&gt;$S66,$T66,HLOOKUP($S66-$K$14,CapX!$A$18:$AP$26,$H$24,FALSE)*$T66))</f>
        <v>5117450.5888446579</v>
      </c>
      <c r="V66" s="210">
        <f>IF($K$15="",$T66,IF($K$15&gt;$S66,$T66,HLOOKUP($S66-$K$15,CapX!$A$18:$AP$26,$H$24,FALSE)*$T66))</f>
        <v>5117450.5888446579</v>
      </c>
      <c r="W66" s="210">
        <f>IF($K$16="",$T66,IF($K$16&gt;$S66,$T66,HLOOKUP($S66-$K$16,CapX!$A$18:$AP$26,$H$24,FALSE)*$T66))</f>
        <v>5117450.5888446579</v>
      </c>
      <c r="X66" s="210">
        <f>IF($K$17="",$T66,IF($K$17&gt;$S66,$T66,HLOOKUP($S66-$K$17,CapX!$A$18:$AP$26,$H$24,FALSE)*$T66))</f>
        <v>5117450.5888446579</v>
      </c>
      <c r="Y66" s="210">
        <f>IF($K$18="",$T66,IF($K$18&gt;$S66,$T66,HLOOKUP($S66-$K$18,CapX!$A$18:$AP$26,$H$24,FALSE)*$T66))</f>
        <v>5117450.5888446579</v>
      </c>
      <c r="Z66" s="210">
        <f>IF($K$19="",$T66,IF($K$19&gt;$S66,$T66,HLOOKUP($S66-$K$19,CapX!$A$18:$AP$26,$H$24,FALSE)*$T66))</f>
        <v>5117450.5888446579</v>
      </c>
      <c r="AB66" s="214">
        <v>2040</v>
      </c>
      <c r="AC66" s="235">
        <f t="shared" si="6"/>
        <v>0</v>
      </c>
      <c r="AD66" s="210">
        <f t="shared" si="7"/>
        <v>0</v>
      </c>
      <c r="AE66" s="210">
        <f t="shared" si="8"/>
        <v>0</v>
      </c>
      <c r="AF66" s="210">
        <f t="shared" si="9"/>
        <v>0</v>
      </c>
      <c r="AG66" s="136">
        <f t="shared" si="10"/>
        <v>0</v>
      </c>
      <c r="AH66" s="210">
        <f t="shared" si="11"/>
        <v>0</v>
      </c>
      <c r="AJ66" s="214">
        <v>2040</v>
      </c>
      <c r="AK66" s="235">
        <f>HLOOKUP($S66,CapX!$A$11:$AP$14,3,FALSE)</f>
        <v>8820236.9589648191</v>
      </c>
      <c r="AL66" s="210">
        <f>IF($L$14="",$AK66,IF($L$14&gt;$AJ66,$AK66,HLOOKUP($AJ66-$L$14,CapX!$A$18:$AP$26,$H$24,FALSE)*$AK66))</f>
        <v>8820236.9589648191</v>
      </c>
      <c r="AM66" s="210">
        <f>IF($L$15="",$AK66,IF($L$15&gt;$AJ66,$AK66,HLOOKUP($AJ66-$L$15,CapX!$A$18:$AP$26,$H$24,FALSE)*$AK66))</f>
        <v>8820236.9589648191</v>
      </c>
      <c r="AN66" s="210">
        <f>IF($L$16="",$AK66,IF($L$16&gt;$AJ66,$AK66,HLOOKUP($AJ66-$L$16,CapX!$A$18:$AP$26,$H$24,FALSE)*$AK66))</f>
        <v>8820236.9589648191</v>
      </c>
      <c r="AO66" s="136">
        <f>IF($L$17="",$AK66,IF($L$17&gt;$AJ66,$AK66,HLOOKUP($AJ66-$L$17,CapX!$A$18:$AP$26,$H$24,FALSE)*$AK66))</f>
        <v>8820236.9589648191</v>
      </c>
      <c r="AP66" s="210">
        <f>IF($L$18="",$AK66,IF($L$18&gt;$AJ66,$AK66,HLOOKUP($AJ66-$L$18,CapX!$A$18:$AP$26,$H$24,FALSE)*$AK66))</f>
        <v>8820236.9589648191</v>
      </c>
      <c r="AQ66" s="210">
        <f>IF($L$19="",$AK66,IF($L$19&gt;$AJ66,$AK66,HLOOKUP($AJ66-$L$19,CapX!$A$18:$AP$26,$H$24,FALSE)*$AK66))</f>
        <v>8820236.9589648191</v>
      </c>
      <c r="AS66" s="214">
        <v>2040</v>
      </c>
      <c r="AT66" s="235">
        <f t="shared" si="12"/>
        <v>0</v>
      </c>
      <c r="AU66" s="210">
        <f t="shared" si="13"/>
        <v>0</v>
      </c>
      <c r="AV66" s="210">
        <f t="shared" si="14"/>
        <v>0</v>
      </c>
      <c r="AW66" s="210">
        <f t="shared" si="15"/>
        <v>0</v>
      </c>
      <c r="AX66" s="136">
        <f t="shared" si="16"/>
        <v>0</v>
      </c>
      <c r="AY66" s="210">
        <f t="shared" si="17"/>
        <v>0</v>
      </c>
      <c r="BA66" s="241"/>
      <c r="BB66" s="138"/>
      <c r="BC66" s="138"/>
      <c r="BD66" s="138"/>
      <c r="BE66" s="138"/>
      <c r="BF66" s="138"/>
      <c r="BG66" s="138"/>
      <c r="BI66" s="241"/>
      <c r="BJ66" s="138"/>
      <c r="BK66" s="138"/>
      <c r="BL66" s="138"/>
      <c r="BM66" s="138"/>
      <c r="BN66" s="138"/>
      <c r="BO66" s="138"/>
    </row>
    <row r="67" spans="1:67">
      <c r="A67" s="203"/>
      <c r="B67" s="203"/>
      <c r="C67" s="203"/>
      <c r="D67" s="203"/>
      <c r="E67" s="203"/>
      <c r="F67" s="203"/>
      <c r="G67" s="203"/>
      <c r="H67" s="214">
        <v>2041</v>
      </c>
      <c r="I67" s="210">
        <f t="shared" si="18"/>
        <v>0</v>
      </c>
      <c r="J67" s="210">
        <f t="shared" si="5"/>
        <v>0</v>
      </c>
      <c r="K67" s="210">
        <f t="shared" si="5"/>
        <v>0</v>
      </c>
      <c r="L67" s="210">
        <f t="shared" si="5"/>
        <v>0</v>
      </c>
      <c r="M67" s="210">
        <f t="shared" si="5"/>
        <v>0</v>
      </c>
      <c r="N67" s="210">
        <f t="shared" si="5"/>
        <v>0</v>
      </c>
      <c r="O67" s="203"/>
      <c r="P67" s="203"/>
      <c r="Q67" s="203"/>
      <c r="R67" s="203"/>
      <c r="S67" s="214">
        <v>2041</v>
      </c>
      <c r="T67" s="235">
        <f>HLOOKUP($S67,CapX!$A$11:$AP$14,2,FALSE)</f>
        <v>8295823.3447071016</v>
      </c>
      <c r="U67" s="235">
        <f>IF($K$14="",$T67,IF($K$14&gt;$S67,$T67,HLOOKUP($S67-$K$14,CapX!$A$18:$AP$26,$H$24,FALSE)*$T67))</f>
        <v>8295823.3447071016</v>
      </c>
      <c r="V67" s="210">
        <f>IF($K$15="",$T67,IF($K$15&gt;$S67,$T67,HLOOKUP($S67-$K$15,CapX!$A$18:$AP$26,$H$24,FALSE)*$T67))</f>
        <v>8295823.3447071016</v>
      </c>
      <c r="W67" s="210">
        <f>IF($K$16="",$T67,IF($K$16&gt;$S67,$T67,HLOOKUP($S67-$K$16,CapX!$A$18:$AP$26,$H$24,FALSE)*$T67))</f>
        <v>8295823.3447071016</v>
      </c>
      <c r="X67" s="210">
        <f>IF($K$17="",$T67,IF($K$17&gt;$S67,$T67,HLOOKUP($S67-$K$17,CapX!$A$18:$AP$26,$H$24,FALSE)*$T67))</f>
        <v>8295823.3447071016</v>
      </c>
      <c r="Y67" s="210">
        <f>IF($K$18="",$T67,IF($K$18&gt;$S67,$T67,HLOOKUP($S67-$K$18,CapX!$A$18:$AP$26,$H$24,FALSE)*$T67))</f>
        <v>8295823.3447071016</v>
      </c>
      <c r="Z67" s="210">
        <f>IF($K$19="",$T67,IF($K$19&gt;$S67,$T67,HLOOKUP($S67-$K$19,CapX!$A$18:$AP$26,$H$24,FALSE)*$T67))</f>
        <v>8295823.3447071016</v>
      </c>
      <c r="AB67" s="214">
        <v>2041</v>
      </c>
      <c r="AC67" s="235">
        <f t="shared" si="6"/>
        <v>0</v>
      </c>
      <c r="AD67" s="210">
        <f t="shared" si="7"/>
        <v>0</v>
      </c>
      <c r="AE67" s="210">
        <f t="shared" si="8"/>
        <v>0</v>
      </c>
      <c r="AF67" s="210">
        <f t="shared" si="9"/>
        <v>0</v>
      </c>
      <c r="AG67" s="136">
        <f t="shared" si="10"/>
        <v>0</v>
      </c>
      <c r="AH67" s="210">
        <f t="shared" si="11"/>
        <v>0</v>
      </c>
      <c r="AJ67" s="214">
        <v>2041</v>
      </c>
      <c r="AK67" s="235">
        <f>HLOOKUP($S67,CapX!$A$11:$AP$14,3,FALSE)</f>
        <v>14166340.238857238</v>
      </c>
      <c r="AL67" s="210">
        <f>IF($L$14="",$AK67,IF($L$14&gt;$AJ67,$AK67,HLOOKUP($AJ67-$L$14,CapX!$A$18:$AP$26,$H$24,FALSE)*$AK67))</f>
        <v>14166340.238857238</v>
      </c>
      <c r="AM67" s="210">
        <f>IF($L$15="",$AK67,IF($L$15&gt;$AJ67,$AK67,HLOOKUP($AJ67-$L$15,CapX!$A$18:$AP$26,$H$24,FALSE)*$AK67))</f>
        <v>14166340.238857238</v>
      </c>
      <c r="AN67" s="210">
        <f>IF($L$16="",$AK67,IF($L$16&gt;$AJ67,$AK67,HLOOKUP($AJ67-$L$16,CapX!$A$18:$AP$26,$H$24,FALSE)*$AK67))</f>
        <v>14166340.238857238</v>
      </c>
      <c r="AO67" s="136">
        <f>IF($L$17="",$AK67,IF($L$17&gt;$AJ67,$AK67,HLOOKUP($AJ67-$L$17,CapX!$A$18:$AP$26,$H$24,FALSE)*$AK67))</f>
        <v>14166340.238857238</v>
      </c>
      <c r="AP67" s="210">
        <f>IF($L$18="",$AK67,IF($L$18&gt;$AJ67,$AK67,HLOOKUP($AJ67-$L$18,CapX!$A$18:$AP$26,$H$24,FALSE)*$AK67))</f>
        <v>14166340.238857238</v>
      </c>
      <c r="AQ67" s="210">
        <f>IF($L$19="",$AK67,IF($L$19&gt;$AJ67,$AK67,HLOOKUP($AJ67-$L$19,CapX!$A$18:$AP$26,$H$24,FALSE)*$AK67))</f>
        <v>14166340.238857238</v>
      </c>
      <c r="AS67" s="214">
        <v>2041</v>
      </c>
      <c r="AT67" s="235">
        <f t="shared" si="12"/>
        <v>0</v>
      </c>
      <c r="AU67" s="210">
        <f t="shared" si="13"/>
        <v>0</v>
      </c>
      <c r="AV67" s="210">
        <f t="shared" si="14"/>
        <v>0</v>
      </c>
      <c r="AW67" s="210">
        <f t="shared" si="15"/>
        <v>0</v>
      </c>
      <c r="AX67" s="136">
        <f t="shared" si="16"/>
        <v>0</v>
      </c>
      <c r="AY67" s="210">
        <f t="shared" si="17"/>
        <v>0</v>
      </c>
      <c r="BA67" s="241"/>
      <c r="BB67" s="138"/>
      <c r="BC67" s="138"/>
      <c r="BD67" s="138"/>
      <c r="BE67" s="138"/>
      <c r="BF67" s="138"/>
      <c r="BG67" s="138"/>
      <c r="BI67" s="241"/>
      <c r="BJ67" s="138"/>
      <c r="BK67" s="138"/>
      <c r="BL67" s="138"/>
      <c r="BM67" s="138"/>
      <c r="BN67" s="138"/>
      <c r="BO67" s="138"/>
    </row>
    <row r="68" spans="1:67">
      <c r="A68" s="203"/>
      <c r="B68" s="203"/>
      <c r="C68" s="203"/>
      <c r="D68" s="203"/>
      <c r="E68" s="203"/>
      <c r="F68" s="203"/>
      <c r="G68" s="203"/>
      <c r="H68" s="214">
        <v>2042</v>
      </c>
      <c r="I68" s="210">
        <f t="shared" si="18"/>
        <v>0</v>
      </c>
      <c r="J68" s="210">
        <f t="shared" si="5"/>
        <v>0</v>
      </c>
      <c r="K68" s="210">
        <f t="shared" si="5"/>
        <v>0</v>
      </c>
      <c r="L68" s="210">
        <f t="shared" si="5"/>
        <v>0</v>
      </c>
      <c r="M68" s="210">
        <f t="shared" si="5"/>
        <v>0</v>
      </c>
      <c r="N68" s="210">
        <f t="shared" si="5"/>
        <v>0</v>
      </c>
      <c r="O68" s="203"/>
      <c r="P68" s="203"/>
      <c r="Q68" s="203"/>
      <c r="R68" s="203"/>
      <c r="S68" s="214">
        <v>2042</v>
      </c>
      <c r="T68" s="235">
        <f>HLOOKUP($S68,CapX!$A$11:$AP$14,2,FALSE)</f>
        <v>14028438.582893301</v>
      </c>
      <c r="U68" s="235">
        <f>IF($K$14="",$T68,IF($K$14&gt;$S68,$T68,HLOOKUP($S68-$K$14,CapX!$A$18:$AP$26,$H$24,FALSE)*$T68))</f>
        <v>14028438.582893301</v>
      </c>
      <c r="V68" s="210">
        <f>IF($K$15="",$T68,IF($K$15&gt;$S68,$T68,HLOOKUP($S68-$K$15,CapX!$A$18:$AP$26,$H$24,FALSE)*$T68))</f>
        <v>14028438.582893301</v>
      </c>
      <c r="W68" s="210">
        <f>IF($K$16="",$T68,IF($K$16&gt;$S68,$T68,HLOOKUP($S68-$K$16,CapX!$A$18:$AP$26,$H$24,FALSE)*$T68))</f>
        <v>14028438.582893301</v>
      </c>
      <c r="X68" s="210">
        <f>IF($K$17="",$T68,IF($K$17&gt;$S68,$T68,HLOOKUP($S68-$K$17,CapX!$A$18:$AP$26,$H$24,FALSE)*$T68))</f>
        <v>14028438.582893301</v>
      </c>
      <c r="Y68" s="210">
        <f>IF($K$18="",$T68,IF($K$18&gt;$S68,$T68,HLOOKUP($S68-$K$18,CapX!$A$18:$AP$26,$H$24,FALSE)*$T68))</f>
        <v>14028438.582893301</v>
      </c>
      <c r="Z68" s="210">
        <f>IF($K$19="",$T68,IF($K$19&gt;$S68,$T68,HLOOKUP($S68-$K$19,CapX!$A$18:$AP$26,$H$24,FALSE)*$T68))</f>
        <v>14028438.582893301</v>
      </c>
      <c r="AB68" s="214">
        <v>2042</v>
      </c>
      <c r="AC68" s="235">
        <f t="shared" si="6"/>
        <v>0</v>
      </c>
      <c r="AD68" s="210">
        <f t="shared" si="7"/>
        <v>0</v>
      </c>
      <c r="AE68" s="210">
        <f t="shared" si="8"/>
        <v>0</v>
      </c>
      <c r="AF68" s="210">
        <f t="shared" si="9"/>
        <v>0</v>
      </c>
      <c r="AG68" s="136">
        <f t="shared" si="10"/>
        <v>0</v>
      </c>
      <c r="AH68" s="210">
        <f t="shared" si="11"/>
        <v>0</v>
      </c>
      <c r="AJ68" s="214">
        <v>2042</v>
      </c>
      <c r="AK68" s="235">
        <f>HLOOKUP($S68,CapX!$A$11:$AP$14,3,FALSE)</f>
        <v>5452366.0842221398</v>
      </c>
      <c r="AL68" s="210">
        <f>IF($L$14="",$AK68,IF($L$14&gt;$AJ68,$AK68,HLOOKUP($AJ68-$L$14,CapX!$A$18:$AP$26,$H$24,FALSE)*$AK68))</f>
        <v>5452366.0842221398</v>
      </c>
      <c r="AM68" s="210">
        <f>IF($L$15="",$AK68,IF($L$15&gt;$AJ68,$AK68,HLOOKUP($AJ68-$L$15,CapX!$A$18:$AP$26,$H$24,FALSE)*$AK68))</f>
        <v>5452366.0842221398</v>
      </c>
      <c r="AN68" s="210">
        <f>IF($L$16="",$AK68,IF($L$16&gt;$AJ68,$AK68,HLOOKUP($AJ68-$L$16,CapX!$A$18:$AP$26,$H$24,FALSE)*$AK68))</f>
        <v>5452366.0842221398</v>
      </c>
      <c r="AO68" s="136">
        <f>IF($L$17="",$AK68,IF($L$17&gt;$AJ68,$AK68,HLOOKUP($AJ68-$L$17,CapX!$A$18:$AP$26,$H$24,FALSE)*$AK68))</f>
        <v>5452366.0842221398</v>
      </c>
      <c r="AP68" s="210">
        <f>IF($L$18="",$AK68,IF($L$18&gt;$AJ68,$AK68,HLOOKUP($AJ68-$L$18,CapX!$A$18:$AP$26,$H$24,FALSE)*$AK68))</f>
        <v>5452366.0842221398</v>
      </c>
      <c r="AQ68" s="210">
        <f>IF($L$19="",$AK68,IF($L$19&gt;$AJ68,$AK68,HLOOKUP($AJ68-$L$19,CapX!$A$18:$AP$26,$H$24,FALSE)*$AK68))</f>
        <v>5452366.0842221398</v>
      </c>
      <c r="AS68" s="214">
        <v>2042</v>
      </c>
      <c r="AT68" s="235">
        <f t="shared" si="12"/>
        <v>0</v>
      </c>
      <c r="AU68" s="210">
        <f t="shared" si="13"/>
        <v>0</v>
      </c>
      <c r="AV68" s="210">
        <f t="shared" si="14"/>
        <v>0</v>
      </c>
      <c r="AW68" s="210">
        <f t="shared" si="15"/>
        <v>0</v>
      </c>
      <c r="AX68" s="136">
        <f t="shared" si="16"/>
        <v>0</v>
      </c>
      <c r="AY68" s="210">
        <f t="shared" si="17"/>
        <v>0</v>
      </c>
      <c r="BA68" s="241"/>
      <c r="BB68" s="138"/>
      <c r="BC68" s="138"/>
      <c r="BD68" s="138"/>
      <c r="BE68" s="138"/>
      <c r="BF68" s="138"/>
      <c r="BG68" s="138"/>
      <c r="BI68" s="241"/>
      <c r="BJ68" s="138"/>
      <c r="BK68" s="138"/>
      <c r="BL68" s="138"/>
      <c r="BM68" s="138"/>
      <c r="BN68" s="138"/>
      <c r="BO68" s="138"/>
    </row>
    <row r="69" spans="1:67">
      <c r="A69" s="203"/>
      <c r="B69" s="203"/>
      <c r="C69" s="203"/>
      <c r="D69" s="203"/>
      <c r="E69" s="203"/>
      <c r="F69" s="203"/>
      <c r="G69" s="203"/>
      <c r="H69" s="214">
        <v>2043</v>
      </c>
      <c r="I69" s="210">
        <f t="shared" si="18"/>
        <v>0</v>
      </c>
      <c r="J69" s="210">
        <f t="shared" si="5"/>
        <v>0</v>
      </c>
      <c r="K69" s="210">
        <f t="shared" si="5"/>
        <v>0</v>
      </c>
      <c r="L69" s="210">
        <f t="shared" si="5"/>
        <v>0</v>
      </c>
      <c r="M69" s="210">
        <f t="shared" si="5"/>
        <v>0</v>
      </c>
      <c r="N69" s="210">
        <f t="shared" si="5"/>
        <v>0</v>
      </c>
      <c r="O69" s="203"/>
      <c r="P69" s="203"/>
      <c r="Q69" s="203"/>
      <c r="R69" s="203"/>
      <c r="S69" s="214">
        <v>2043</v>
      </c>
      <c r="T69" s="235">
        <f>HLOOKUP($S69,CapX!$A$11:$AP$14,2,FALSE)</f>
        <v>5324195.5926339831</v>
      </c>
      <c r="U69" s="235">
        <f>IF($K$14="",$T69,IF($K$14&gt;$S69,$T69,HLOOKUP($S69-$K$14,CapX!$A$18:$AP$26,$H$24,FALSE)*$T69))</f>
        <v>5324195.5926339831</v>
      </c>
      <c r="V69" s="210">
        <f>IF($K$15="",$T69,IF($K$15&gt;$S69,$T69,HLOOKUP($S69-$K$15,CapX!$A$18:$AP$26,$H$24,FALSE)*$T69))</f>
        <v>5324195.5926339831</v>
      </c>
      <c r="W69" s="210">
        <f>IF($K$16="",$T69,IF($K$16&gt;$S69,$T69,HLOOKUP($S69-$K$16,CapX!$A$18:$AP$26,$H$24,FALSE)*$T69))</f>
        <v>5324195.5926339831</v>
      </c>
      <c r="X69" s="210">
        <f>IF($K$17="",$T69,IF($K$17&gt;$S69,$T69,HLOOKUP($S69-$K$17,CapX!$A$18:$AP$26,$H$24,FALSE)*$T69))</f>
        <v>5324195.5926339831</v>
      </c>
      <c r="Y69" s="210">
        <f>IF($K$18="",$T69,IF($K$18&gt;$S69,$T69,HLOOKUP($S69-$K$18,CapX!$A$18:$AP$26,$H$24,FALSE)*$T69))</f>
        <v>5324195.5926339831</v>
      </c>
      <c r="Z69" s="210">
        <f>IF($K$19="",$T69,IF($K$19&gt;$S69,$T69,HLOOKUP($S69-$K$19,CapX!$A$18:$AP$26,$H$24,FALSE)*$T69))</f>
        <v>5324195.5926339831</v>
      </c>
      <c r="AB69" s="214">
        <v>2043</v>
      </c>
      <c r="AC69" s="235">
        <f t="shared" si="6"/>
        <v>0</v>
      </c>
      <c r="AD69" s="210">
        <f t="shared" si="7"/>
        <v>0</v>
      </c>
      <c r="AE69" s="210">
        <f t="shared" si="8"/>
        <v>0</v>
      </c>
      <c r="AF69" s="210">
        <f t="shared" si="9"/>
        <v>0</v>
      </c>
      <c r="AG69" s="136">
        <f t="shared" si="10"/>
        <v>0</v>
      </c>
      <c r="AH69" s="210">
        <f t="shared" si="11"/>
        <v>0</v>
      </c>
      <c r="AJ69" s="214">
        <v>2043</v>
      </c>
      <c r="AK69" s="235">
        <f>HLOOKUP($S69,CapX!$A$11:$AP$14,3,FALSE)</f>
        <v>9176574.5321069993</v>
      </c>
      <c r="AL69" s="210">
        <f>IF($L$14="",$AK69,IF($L$14&gt;$AJ69,$AK69,HLOOKUP($AJ69-$L$14,CapX!$A$18:$AP$26,$H$24,FALSE)*$AK69))</f>
        <v>9176574.5321069993</v>
      </c>
      <c r="AM69" s="210">
        <f>IF($L$15="",$AK69,IF($L$15&gt;$AJ69,$AK69,HLOOKUP($AJ69-$L$15,CapX!$A$18:$AP$26,$H$24,FALSE)*$AK69))</f>
        <v>9176574.5321069993</v>
      </c>
      <c r="AN69" s="210">
        <f>IF($L$16="",$AK69,IF($L$16&gt;$AJ69,$AK69,HLOOKUP($AJ69-$L$16,CapX!$A$18:$AP$26,$H$24,FALSE)*$AK69))</f>
        <v>9176574.5321069993</v>
      </c>
      <c r="AO69" s="136">
        <f>IF($L$17="",$AK69,IF($L$17&gt;$AJ69,$AK69,HLOOKUP($AJ69-$L$17,CapX!$A$18:$AP$26,$H$24,FALSE)*$AK69))</f>
        <v>9176574.5321069993</v>
      </c>
      <c r="AP69" s="210">
        <f>IF($L$18="",$AK69,IF($L$18&gt;$AJ69,$AK69,HLOOKUP($AJ69-$L$18,CapX!$A$18:$AP$26,$H$24,FALSE)*$AK69))</f>
        <v>9176574.5321069993</v>
      </c>
      <c r="AQ69" s="210">
        <f>IF($L$19="",$AK69,IF($L$19&gt;$AJ69,$AK69,HLOOKUP($AJ69-$L$19,CapX!$A$18:$AP$26,$H$24,FALSE)*$AK69))</f>
        <v>9176574.5321069993</v>
      </c>
      <c r="AS69" s="214">
        <v>2043</v>
      </c>
      <c r="AT69" s="235">
        <f t="shared" si="12"/>
        <v>0</v>
      </c>
      <c r="AU69" s="210">
        <f t="shared" si="13"/>
        <v>0</v>
      </c>
      <c r="AV69" s="210">
        <f t="shared" si="14"/>
        <v>0</v>
      </c>
      <c r="AW69" s="210">
        <f t="shared" si="15"/>
        <v>0</v>
      </c>
      <c r="AX69" s="136">
        <f t="shared" si="16"/>
        <v>0</v>
      </c>
      <c r="AY69" s="210">
        <f t="shared" si="17"/>
        <v>0</v>
      </c>
      <c r="BA69" s="241"/>
      <c r="BB69" s="138"/>
      <c r="BC69" s="138"/>
      <c r="BD69" s="138"/>
      <c r="BE69" s="138"/>
      <c r="BF69" s="138"/>
      <c r="BG69" s="138"/>
      <c r="BI69" s="241"/>
      <c r="BJ69" s="138"/>
      <c r="BK69" s="138"/>
      <c r="BL69" s="138"/>
      <c r="BM69" s="138"/>
      <c r="BN69" s="138"/>
      <c r="BO69" s="138"/>
    </row>
    <row r="70" spans="1:67">
      <c r="A70" s="203"/>
      <c r="B70" s="203"/>
      <c r="C70" s="203"/>
      <c r="D70" s="203"/>
      <c r="E70" s="203"/>
      <c r="F70" s="203"/>
      <c r="G70" s="203"/>
      <c r="H70" s="214">
        <v>2044</v>
      </c>
      <c r="I70" s="210">
        <f t="shared" si="18"/>
        <v>0</v>
      </c>
      <c r="J70" s="210">
        <f t="shared" si="5"/>
        <v>0</v>
      </c>
      <c r="K70" s="210">
        <f t="shared" si="5"/>
        <v>0</v>
      </c>
      <c r="L70" s="210">
        <f t="shared" si="5"/>
        <v>0</v>
      </c>
      <c r="M70" s="210">
        <f t="shared" si="5"/>
        <v>0</v>
      </c>
      <c r="N70" s="210">
        <f t="shared" si="5"/>
        <v>0</v>
      </c>
      <c r="O70" s="203"/>
      <c r="P70" s="203"/>
      <c r="Q70" s="203"/>
      <c r="R70" s="203"/>
      <c r="S70" s="214">
        <v>2044</v>
      </c>
      <c r="T70" s="235">
        <f>HLOOKUP($S70,CapX!$A$11:$AP$14,2,FALSE)</f>
        <v>8630974.60783327</v>
      </c>
      <c r="U70" s="235">
        <f>IF($K$14="",$T70,IF($K$14&gt;$S70,$T70,HLOOKUP($S70-$K$14,CapX!$A$18:$AP$26,$H$24,FALSE)*$T70))</f>
        <v>8630974.60783327</v>
      </c>
      <c r="V70" s="210">
        <f>IF($K$15="",$T70,IF($K$15&gt;$S70,$T70,HLOOKUP($S70-$K$15,CapX!$A$18:$AP$26,$H$24,FALSE)*$T70))</f>
        <v>8630974.60783327</v>
      </c>
      <c r="W70" s="210">
        <f>IF($K$16="",$T70,IF($K$16&gt;$S70,$T70,HLOOKUP($S70-$K$16,CapX!$A$18:$AP$26,$H$24,FALSE)*$T70))</f>
        <v>8630974.60783327</v>
      </c>
      <c r="X70" s="210">
        <f>IF($K$17="",$T70,IF($K$17&gt;$S70,$T70,HLOOKUP($S70-$K$17,CapX!$A$18:$AP$26,$H$24,FALSE)*$T70))</f>
        <v>8630974.60783327</v>
      </c>
      <c r="Y70" s="210">
        <f>IF($K$18="",$T70,IF($K$18&gt;$S70,$T70,HLOOKUP($S70-$K$18,CapX!$A$18:$AP$26,$H$24,FALSE)*$T70))</f>
        <v>8630974.60783327</v>
      </c>
      <c r="Z70" s="210">
        <f>IF($K$19="",$T70,IF($K$19&gt;$S70,$T70,HLOOKUP($S70-$K$19,CapX!$A$18:$AP$26,$H$24,FALSE)*$T70))</f>
        <v>8630974.60783327</v>
      </c>
      <c r="AB70" s="214">
        <v>2044</v>
      </c>
      <c r="AC70" s="235">
        <f t="shared" si="6"/>
        <v>0</v>
      </c>
      <c r="AD70" s="210">
        <f t="shared" si="7"/>
        <v>0</v>
      </c>
      <c r="AE70" s="210">
        <f t="shared" si="8"/>
        <v>0</v>
      </c>
      <c r="AF70" s="210">
        <f t="shared" si="9"/>
        <v>0</v>
      </c>
      <c r="AG70" s="136">
        <f t="shared" si="10"/>
        <v>0</v>
      </c>
      <c r="AH70" s="210">
        <f t="shared" si="11"/>
        <v>0</v>
      </c>
      <c r="AJ70" s="214">
        <v>2044</v>
      </c>
      <c r="AK70" s="235">
        <f>HLOOKUP($S70,CapX!$A$11:$AP$14,3,FALSE)</f>
        <v>14738660.384507069</v>
      </c>
      <c r="AL70" s="210">
        <f>IF($L$14="",$AK70,IF($L$14&gt;$AJ70,$AK70,HLOOKUP($AJ70-$L$14,CapX!$A$18:$AP$26,$H$24,FALSE)*$AK70))</f>
        <v>14738660.384507069</v>
      </c>
      <c r="AM70" s="210">
        <f>IF($L$15="",$AK70,IF($L$15&gt;$AJ70,$AK70,HLOOKUP($AJ70-$L$15,CapX!$A$18:$AP$26,$H$24,FALSE)*$AK70))</f>
        <v>14738660.384507069</v>
      </c>
      <c r="AN70" s="210">
        <f>IF($L$16="",$AK70,IF($L$16&gt;$AJ70,$AK70,HLOOKUP($AJ70-$L$16,CapX!$A$18:$AP$26,$H$24,FALSE)*$AK70))</f>
        <v>14738660.384507069</v>
      </c>
      <c r="AO70" s="136">
        <f>IF($L$17="",$AK70,IF($L$17&gt;$AJ70,$AK70,HLOOKUP($AJ70-$L$17,CapX!$A$18:$AP$26,$H$24,FALSE)*$AK70))</f>
        <v>14738660.384507069</v>
      </c>
      <c r="AP70" s="210">
        <f>IF($L$18="",$AK70,IF($L$18&gt;$AJ70,$AK70,HLOOKUP($AJ70-$L$18,CapX!$A$18:$AP$26,$H$24,FALSE)*$AK70))</f>
        <v>14738660.384507069</v>
      </c>
      <c r="AQ70" s="210">
        <f>IF($L$19="",$AK70,IF($L$19&gt;$AJ70,$AK70,HLOOKUP($AJ70-$L$19,CapX!$A$18:$AP$26,$H$24,FALSE)*$AK70))</f>
        <v>14738660.384507069</v>
      </c>
      <c r="AS70" s="214">
        <v>2044</v>
      </c>
      <c r="AT70" s="235">
        <f t="shared" si="12"/>
        <v>0</v>
      </c>
      <c r="AU70" s="210">
        <f t="shared" si="13"/>
        <v>0</v>
      </c>
      <c r="AV70" s="210">
        <f t="shared" si="14"/>
        <v>0</v>
      </c>
      <c r="AW70" s="210">
        <f t="shared" si="15"/>
        <v>0</v>
      </c>
      <c r="AX70" s="136">
        <f t="shared" si="16"/>
        <v>0</v>
      </c>
      <c r="AY70" s="210">
        <f t="shared" si="17"/>
        <v>0</v>
      </c>
      <c r="BA70" s="241"/>
      <c r="BB70" s="138"/>
      <c r="BC70" s="138"/>
      <c r="BD70" s="138"/>
      <c r="BE70" s="138"/>
      <c r="BF70" s="138"/>
      <c r="BG70" s="138"/>
      <c r="BI70" s="241"/>
      <c r="BJ70" s="138"/>
      <c r="BK70" s="138"/>
      <c r="BL70" s="138"/>
      <c r="BM70" s="138"/>
      <c r="BN70" s="138"/>
      <c r="BO70" s="138"/>
    </row>
    <row r="71" spans="1:67">
      <c r="A71" s="203"/>
      <c r="B71" s="203"/>
      <c r="C71" s="203"/>
      <c r="D71" s="203"/>
      <c r="E71" s="203"/>
      <c r="F71" s="203"/>
      <c r="G71" s="203"/>
      <c r="H71" s="215">
        <v>2045</v>
      </c>
      <c r="I71" s="210">
        <f t="shared" si="18"/>
        <v>0</v>
      </c>
      <c r="J71" s="210">
        <f t="shared" si="5"/>
        <v>0</v>
      </c>
      <c r="K71" s="210">
        <f t="shared" si="5"/>
        <v>0</v>
      </c>
      <c r="L71" s="210">
        <f t="shared" si="5"/>
        <v>0</v>
      </c>
      <c r="M71" s="210">
        <f t="shared" si="5"/>
        <v>0</v>
      </c>
      <c r="N71" s="210">
        <f t="shared" si="5"/>
        <v>0</v>
      </c>
      <c r="O71" s="203"/>
      <c r="P71" s="203"/>
      <c r="Q71" s="203"/>
      <c r="R71" s="203"/>
      <c r="S71" s="215">
        <v>2045</v>
      </c>
      <c r="T71" s="236">
        <f>HLOOKUP($S71,CapX!$A$11:$AP$14,2,FALSE)</f>
        <v>14595187.501642192</v>
      </c>
      <c r="U71" s="236">
        <f>IF($K$14="",$T71,IF($K$14&gt;$S71,$T71,HLOOKUP($S71-$K$14,CapX!$A$18:$AP$26,$H$24,FALSE)*$T71))</f>
        <v>14595187.501642192</v>
      </c>
      <c r="V71" s="211">
        <f>IF($K$15="",$T71,IF($K$15&gt;$S71,$T71,HLOOKUP($S71-$K$15,CapX!$A$18:$AP$26,$H$24,FALSE)*$T71))</f>
        <v>14595187.501642192</v>
      </c>
      <c r="W71" s="211">
        <f>IF($K$16="",$T71,IF($K$16&gt;$S71,$T71,HLOOKUP($S71-$K$16,CapX!$A$18:$AP$26,$H$24,FALSE)*$T71))</f>
        <v>14595187.501642192</v>
      </c>
      <c r="X71" s="211">
        <f>IF($K$17="",$T71,IF($K$17&gt;$S71,$T71,HLOOKUP($S71-$K$17,CapX!$A$18:$AP$26,$H$24,FALSE)*$T71))</f>
        <v>14595187.501642192</v>
      </c>
      <c r="Y71" s="211">
        <f>IF($K$18="",$T71,IF($K$18&gt;$S71,$T71,HLOOKUP($S71-$K$18,CapX!$A$18:$AP$26,$H$24,FALSE)*$T71))</f>
        <v>14595187.501642192</v>
      </c>
      <c r="Z71" s="211">
        <f>IF($K$19="",$T71,IF($K$19&gt;$S71,$T71,HLOOKUP($S71-$K$19,CapX!$A$18:$AP$26,$H$24,FALSE)*$T71))</f>
        <v>14595187.501642192</v>
      </c>
      <c r="AB71" s="215">
        <v>2045</v>
      </c>
      <c r="AC71" s="236">
        <f t="shared" si="6"/>
        <v>0</v>
      </c>
      <c r="AD71" s="211">
        <f t="shared" si="7"/>
        <v>0</v>
      </c>
      <c r="AE71" s="211">
        <f t="shared" si="8"/>
        <v>0</v>
      </c>
      <c r="AF71" s="211">
        <f t="shared" si="9"/>
        <v>0</v>
      </c>
      <c r="AG71" s="137">
        <f t="shared" si="10"/>
        <v>0</v>
      </c>
      <c r="AH71" s="211">
        <f t="shared" si="11"/>
        <v>0</v>
      </c>
      <c r="AJ71" s="215">
        <v>2045</v>
      </c>
      <c r="AK71" s="236">
        <f>HLOOKUP($S71,CapX!$A$11:$AP$14,3,FALSE)</f>
        <v>5672641.6740247151</v>
      </c>
      <c r="AL71" s="211">
        <f>IF($L$14="",$AK71,IF($L$14&gt;$AJ71,$AK71,HLOOKUP($AJ71-$L$14,CapX!$A$18:$AP$26,$H$24,FALSE)*$AK71))</f>
        <v>5672641.6740247151</v>
      </c>
      <c r="AM71" s="211">
        <f>IF($L$15="",$AK71,IF($L$15&gt;$AJ71,$AK71,HLOOKUP($AJ71-$L$15,CapX!$A$18:$AP$26,$H$24,FALSE)*$AK71))</f>
        <v>5672641.6740247151</v>
      </c>
      <c r="AN71" s="211">
        <f>IF($L$16="",$AK71,IF($L$16&gt;$AJ71,$AK71,HLOOKUP($AJ71-$L$16,CapX!$A$18:$AP$26,$H$24,FALSE)*$AK71))</f>
        <v>5672641.6740247151</v>
      </c>
      <c r="AO71" s="137">
        <f>IF($L$17="",$AK71,IF($L$17&gt;$AJ71,$AK71,HLOOKUP($AJ71-$L$17,CapX!$A$18:$AP$26,$H$24,FALSE)*$AK71))</f>
        <v>5672641.6740247151</v>
      </c>
      <c r="AP71" s="211">
        <f>IF($L$18="",$AK71,IF($L$18&gt;$AJ71,$AK71,HLOOKUP($AJ71-$L$18,CapX!$A$18:$AP$26,$H$24,FALSE)*$AK71))</f>
        <v>5672641.6740247151</v>
      </c>
      <c r="AQ71" s="211">
        <f>IF($L$19="",$AK71,IF($L$19&gt;$AJ71,$AK71,HLOOKUP($AJ71-$L$19,CapX!$A$18:$AP$26,$H$24,FALSE)*$AK71))</f>
        <v>5672641.6740247151</v>
      </c>
      <c r="AS71" s="215">
        <v>2045</v>
      </c>
      <c r="AT71" s="236">
        <f t="shared" si="12"/>
        <v>0</v>
      </c>
      <c r="AU71" s="211">
        <f t="shared" si="13"/>
        <v>0</v>
      </c>
      <c r="AV71" s="211">
        <f t="shared" si="14"/>
        <v>0</v>
      </c>
      <c r="AW71" s="211">
        <f t="shared" si="15"/>
        <v>0</v>
      </c>
      <c r="AX71" s="137">
        <f t="shared" si="16"/>
        <v>0</v>
      </c>
      <c r="AY71" s="211">
        <f t="shared" si="17"/>
        <v>0</v>
      </c>
      <c r="BA71" s="241"/>
      <c r="BB71" s="138"/>
      <c r="BC71" s="138"/>
      <c r="BD71" s="138"/>
      <c r="BE71" s="138"/>
      <c r="BF71" s="138"/>
      <c r="BG71" s="138"/>
      <c r="BI71" s="241"/>
      <c r="BJ71" s="138"/>
      <c r="BK71" s="138"/>
      <c r="BL71" s="138"/>
      <c r="BM71" s="138"/>
      <c r="BN71" s="138"/>
      <c r="BO71" s="138"/>
    </row>
    <row r="72" spans="1:67">
      <c r="A72" s="203"/>
      <c r="B72" s="203"/>
      <c r="C72" s="203"/>
      <c r="D72" s="203"/>
      <c r="E72" s="203"/>
      <c r="F72" s="203"/>
      <c r="G72" s="203"/>
      <c r="H72" s="227" t="s">
        <v>26</v>
      </c>
      <c r="I72" s="226">
        <f t="shared" ref="I72:N72" si="19">SUM(I43:I71)</f>
        <v>0</v>
      </c>
      <c r="J72" s="226">
        <f t="shared" si="19"/>
        <v>110073027.66817781</v>
      </c>
      <c r="K72" s="226">
        <f t="shared" si="19"/>
        <v>125351542.33382249</v>
      </c>
      <c r="L72" s="226">
        <f t="shared" si="19"/>
        <v>202199228.54453421</v>
      </c>
      <c r="M72" s="226">
        <f t="shared" si="19"/>
        <v>155007971.10052598</v>
      </c>
      <c r="N72" s="226">
        <f t="shared" si="19"/>
        <v>186874502.71154195</v>
      </c>
      <c r="O72" s="203"/>
      <c r="P72" s="203"/>
      <c r="Q72" s="203"/>
      <c r="R72" s="203"/>
    </row>
    <row r="73" spans="1:67">
      <c r="A73" s="203"/>
      <c r="B73" s="208" t="s">
        <v>409</v>
      </c>
      <c r="C73" s="203"/>
      <c r="D73" s="203"/>
      <c r="E73" s="203"/>
      <c r="F73" s="203"/>
      <c r="G73" s="203"/>
      <c r="H73" s="203"/>
      <c r="I73" s="203"/>
      <c r="J73" s="203"/>
      <c r="K73" s="203"/>
      <c r="L73" s="203"/>
      <c r="M73" s="203"/>
      <c r="N73" s="203"/>
      <c r="O73" s="203"/>
      <c r="P73" s="203"/>
      <c r="Q73" s="203"/>
      <c r="R73" s="203"/>
      <c r="S73" s="218"/>
      <c r="AB73" s="218"/>
      <c r="AJ73" s="218"/>
      <c r="AS73" s="218"/>
      <c r="BA73" s="218" t="s">
        <v>232</v>
      </c>
      <c r="BI73" s="218" t="s">
        <v>231</v>
      </c>
    </row>
    <row r="74" spans="1:67">
      <c r="A74" s="203"/>
      <c r="B74" s="203"/>
      <c r="C74" s="203"/>
      <c r="D74" s="203"/>
      <c r="E74" s="203"/>
      <c r="F74" s="203"/>
      <c r="G74" s="203"/>
      <c r="H74" s="343"/>
      <c r="I74" s="343"/>
      <c r="J74" s="203"/>
      <c r="K74" s="203"/>
      <c r="L74" s="203"/>
      <c r="M74" s="203"/>
      <c r="N74" s="203"/>
      <c r="O74" s="203"/>
      <c r="P74" s="203"/>
      <c r="Q74" s="203"/>
      <c r="R74" s="203"/>
    </row>
    <row r="75" spans="1:67">
      <c r="A75" s="203"/>
      <c r="B75" s="203"/>
      <c r="C75" s="203"/>
      <c r="D75" s="203"/>
      <c r="E75" s="203"/>
      <c r="F75" s="203"/>
      <c r="G75" s="203"/>
      <c r="H75" s="204" t="s">
        <v>33</v>
      </c>
      <c r="I75" s="204">
        <f t="shared" ref="I75:N75" si="20">I42</f>
        <v>9</v>
      </c>
      <c r="J75" s="204" t="str">
        <f t="shared" si="20"/>
        <v>9A</v>
      </c>
      <c r="K75" s="204" t="str">
        <f t="shared" si="20"/>
        <v>9B</v>
      </c>
      <c r="L75" s="204" t="str">
        <f t="shared" si="20"/>
        <v>9C</v>
      </c>
      <c r="M75" s="204" t="str">
        <f t="shared" si="20"/>
        <v>9D</v>
      </c>
      <c r="N75" s="204" t="str">
        <f t="shared" si="20"/>
        <v>9E</v>
      </c>
      <c r="O75" s="203"/>
      <c r="P75" s="203"/>
      <c r="Q75" s="203"/>
      <c r="R75" s="203"/>
      <c r="BA75" s="204" t="s">
        <v>33</v>
      </c>
      <c r="BB75" s="204">
        <f t="shared" ref="BB75:BG75" si="21">U42</f>
        <v>9</v>
      </c>
      <c r="BC75" s="204" t="str">
        <f t="shared" si="21"/>
        <v>9A</v>
      </c>
      <c r="BD75" s="204" t="str">
        <f t="shared" si="21"/>
        <v>9B</v>
      </c>
      <c r="BE75" s="204" t="str">
        <f t="shared" si="21"/>
        <v>9C</v>
      </c>
      <c r="BF75" s="204" t="str">
        <f t="shared" si="21"/>
        <v>9D</v>
      </c>
      <c r="BG75" s="204" t="str">
        <f t="shared" si="21"/>
        <v>9E</v>
      </c>
      <c r="BI75" s="204" t="s">
        <v>33</v>
      </c>
      <c r="BJ75" s="204">
        <f>BB75</f>
        <v>9</v>
      </c>
      <c r="BK75" s="204" t="str">
        <f t="shared" ref="BK75:BO75" si="22">BC75</f>
        <v>9A</v>
      </c>
      <c r="BL75" s="204" t="str">
        <f t="shared" si="22"/>
        <v>9B</v>
      </c>
      <c r="BM75" s="204" t="str">
        <f t="shared" si="22"/>
        <v>9C</v>
      </c>
      <c r="BN75" s="204" t="str">
        <f t="shared" si="22"/>
        <v>9D</v>
      </c>
      <c r="BO75" s="204" t="str">
        <f t="shared" si="22"/>
        <v>9E</v>
      </c>
    </row>
    <row r="76" spans="1:67">
      <c r="A76" s="203"/>
      <c r="B76" s="203"/>
      <c r="C76" s="203"/>
      <c r="D76" s="203"/>
      <c r="E76" s="203"/>
      <c r="F76" s="203"/>
      <c r="G76" s="203"/>
      <c r="H76" s="213">
        <v>2017</v>
      </c>
      <c r="I76" s="210" t="str">
        <f>IF($H$14="","",HLOOKUP($H$14,'Capx - H2O'!$E$352:$AU$382,$H76-2015,FALSE)+BB76+BJ76)</f>
        <v/>
      </c>
      <c r="J76" s="210">
        <f ca="1">IF($H$15="","",HLOOKUP($H$15,'Capx - H2O'!$E$352:$AU$382,$H76-2015,FALSE)+BC76+BK76)</f>
        <v>4350000</v>
      </c>
      <c r="K76" s="210">
        <f ca="1">IF($H$16="","",HLOOKUP($H$16,'Capx - H2O'!$E$352:$AU$382,$H76-2015,FALSE)+BD76+BL76)</f>
        <v>4350000</v>
      </c>
      <c r="L76" s="210">
        <f ca="1">IF($H$17="","",HLOOKUP($H$17,'Capx - H2O'!$E$352:$AU$382,$H76-2015,FALSE)+BE76+BM76)</f>
        <v>4350000</v>
      </c>
      <c r="M76" s="210">
        <f ca="1">IF($H$18="","",HLOOKUP($H$18,'Capx - H2O'!$E$352:$AU$382,$H76-2015,FALSE)+BF76+BN76)</f>
        <v>4350000</v>
      </c>
      <c r="N76" s="210">
        <f ca="1">IF($H$19="","",HLOOKUP($H$19,'Capx - H2O'!$E$352:$AU$382,$H76-2015,FALSE)+BG76+BO76)</f>
        <v>4350000</v>
      </c>
      <c r="O76" s="203"/>
      <c r="P76" s="203"/>
      <c r="Q76" s="203"/>
      <c r="R76" s="203"/>
      <c r="BA76" s="144">
        <v>2017</v>
      </c>
      <c r="BB76" s="212">
        <f ca="1">IF($E$14="",0,IF($H43&gt;$E$14,0,IF($H43-$E$14&lt;-3,0,OFFSET(Extras!$E$3,0,'Scenario 9'!$H43-'Scenario 9'!$E$14))))</f>
        <v>0</v>
      </c>
      <c r="BC76" s="212">
        <f ca="1">IF($E$15="",0,IF($H43&gt;$E$15,0,IF($H43-$E$15&lt;-3,0,OFFSET(Extras!$E$3,0,'Scenario 9'!$H43-'Scenario 9'!$E$15))))</f>
        <v>3750000</v>
      </c>
      <c r="BD76" s="212">
        <f ca="1">IF($E$16="",0,IF($H43&gt;$E$16,0,IF($H43-$E$16&lt;-3,0,OFFSET(Extras!$E$3,0,'Scenario 9'!$H43-'Scenario 9'!$E$16))))</f>
        <v>3750000</v>
      </c>
      <c r="BE76" s="212">
        <f ca="1">IF($E$17="",0,IF($H43&gt;$E$17,0,IF($H43-$E$17&lt;-3,0,OFFSET(Extras!$E$3,0,'Scenario 9'!$H43-'Scenario 9'!$E$17))))</f>
        <v>3750000</v>
      </c>
      <c r="BF76" s="212">
        <f ca="1">IF($E$18="",0,IF($H43&gt;$E$18,0,IF($H43-$E$18&lt;-3,0,OFFSET(Extras!$E$3,0,'Scenario 9'!$H43-'Scenario 9'!$E$18))))</f>
        <v>3750000</v>
      </c>
      <c r="BG76" s="212">
        <f ca="1">IF($E$19="",0,IF($H43&gt;$E$19,0,IF($H43-$E$19&lt;-3,0,OFFSET(Extras!$E$3,0,'Scenario 9'!$H43-'Scenario 9'!$E$19))))</f>
        <v>3750000</v>
      </c>
      <c r="BI76" s="144">
        <v>2017</v>
      </c>
      <c r="BJ76" s="212">
        <f ca="1">IF($G$14="",0,IF($H43&gt;$G$14,0,IF($H43-$G$14&lt;-3,0,OFFSET(Extras!$E$4,0,'Scenario 9'!$H43-'Scenario 9'!$G$14))))</f>
        <v>0</v>
      </c>
      <c r="BK76" s="212">
        <f ca="1">IF($G$15="",0,IF($H43&gt;$G$15,0,IF($H43-$G$15&lt;-3,0,OFFSET(Extras!$E$4,0,'Scenario 9'!$H43-'Scenario 9'!$G$15))))</f>
        <v>0</v>
      </c>
      <c r="BL76" s="212">
        <f ca="1">IF($G$16="",0,IF($H43&gt;$G$16,0,IF($H43-$G$16&lt;-3,0,OFFSET(Extras!$E$4,0,'Scenario 9'!$H43-'Scenario 9'!$G$16))))</f>
        <v>0</v>
      </c>
      <c r="BM76" s="212">
        <f ca="1">IF($G$17="",0,IF($H43&gt;$G$17,0,IF($H43-$G$17&lt;-3,0,OFFSET(Extras!$E$4,0,'Scenario 9'!$H43-'Scenario 9'!$G$17))))</f>
        <v>0</v>
      </c>
      <c r="BN76" s="212">
        <f ca="1">IF($G$18="",0,IF($H43&gt;$G$18,0,IF($H43-$G$18&lt;-3,0,OFFSET(Extras!$E$4,0,'Scenario 9'!$H43-'Scenario 9'!$G$18))))</f>
        <v>0</v>
      </c>
      <c r="BO76" s="212">
        <f ca="1">IF($G$19="",0,IF($H43&gt;$G$19,0,IF($H43-$G$19&lt;-3,0,OFFSET(Extras!$E$4,0,'Scenario 9'!$H43-'Scenario 9'!$G$19))))</f>
        <v>0</v>
      </c>
    </row>
    <row r="77" spans="1:67">
      <c r="A77" s="203"/>
      <c r="B77" s="203"/>
      <c r="C77" s="203"/>
      <c r="D77" s="203"/>
      <c r="E77" s="203"/>
      <c r="F77" s="203"/>
      <c r="G77" s="203"/>
      <c r="H77" s="214">
        <v>2018</v>
      </c>
      <c r="I77" s="210" t="str">
        <f>IF($H$14="","",HLOOKUP($H$14,'Capx - H2O'!$E$352:$AU$382,$H77-2015,FALSE)+BB77+BJ77)</f>
        <v/>
      </c>
      <c r="J77" s="210">
        <f ca="1">IF($H$15="","",HLOOKUP($H$15,'Capx - H2O'!$E$352:$AU$382,$H77-2015,FALSE)+BC77+BK77)</f>
        <v>38641000</v>
      </c>
      <c r="K77" s="210">
        <f ca="1">IF($H$16="","",HLOOKUP($H$16,'Capx - H2O'!$E$352:$AU$382,$H77-2015,FALSE)+BD77+BL77)</f>
        <v>38641000</v>
      </c>
      <c r="L77" s="210">
        <f ca="1">IF($H$17="","",HLOOKUP($H$17,'Capx - H2O'!$E$352:$AU$382,$H77-2015,FALSE)+BE77+BM77)</f>
        <v>38641000</v>
      </c>
      <c r="M77" s="210">
        <f ca="1">IF($H$18="","",HLOOKUP($H$18,'Capx - H2O'!$E$352:$AU$382,$H77-2015,FALSE)+BF77+BN77)</f>
        <v>38641000</v>
      </c>
      <c r="N77" s="210">
        <f ca="1">IF($H$19="","",HLOOKUP($H$19,'Capx - H2O'!$E$352:$AU$382,$H77-2015,FALSE)+BG77+BO77)</f>
        <v>38641000</v>
      </c>
      <c r="O77" s="203"/>
      <c r="P77" s="203"/>
      <c r="Q77" s="203"/>
      <c r="R77" s="203"/>
      <c r="BA77" s="145">
        <v>2018</v>
      </c>
      <c r="BB77" s="210">
        <f ca="1">IF($E$14="",0,IF($H44&gt;$E$14,0,IF($H44-$E$14&lt;-3,0,OFFSET(Extras!$E$3,0,'Scenario 9'!$H44-'Scenario 9'!$E$14))))</f>
        <v>0</v>
      </c>
      <c r="BC77" s="210">
        <f ca="1">IF($E$15="",0,IF($H44&gt;$E$15,0,IF($H44-$E$15&lt;-3,0,OFFSET(Extras!$E$3,0,'Scenario 9'!$H44-'Scenario 9'!$E$15))))</f>
        <v>34000000</v>
      </c>
      <c r="BD77" s="210">
        <f ca="1">IF($E$16="",0,IF($H44&gt;$E$16,0,IF($H44-$E$16&lt;-3,0,OFFSET(Extras!$E$3,0,'Scenario 9'!$H44-'Scenario 9'!$E$16))))</f>
        <v>34000000</v>
      </c>
      <c r="BE77" s="210">
        <f ca="1">IF($E$17="",0,IF($H44&gt;$E$17,0,IF($H44-$E$17&lt;-3,0,OFFSET(Extras!$E$3,0,'Scenario 9'!$H44-'Scenario 9'!$E$17))))</f>
        <v>34000000</v>
      </c>
      <c r="BF77" s="210">
        <f ca="1">IF($E$18="",0,IF($H44&gt;$E$18,0,IF($H44-$E$18&lt;-3,0,OFFSET(Extras!$E$3,0,'Scenario 9'!$H44-'Scenario 9'!$E$18))))</f>
        <v>34000000</v>
      </c>
      <c r="BG77" s="210">
        <f ca="1">IF($E$19="",0,IF($H44&gt;$E$19,0,IF($H44-$E$19&lt;-3,0,OFFSET(Extras!$E$3,0,'Scenario 9'!$H44-'Scenario 9'!$E$19))))</f>
        <v>34000000</v>
      </c>
      <c r="BI77" s="145">
        <v>2018</v>
      </c>
      <c r="BJ77" s="210">
        <f ca="1">IF($G$14="",0,IF($H44&gt;$G$14,0,IF($H44-$G$14&lt;-3,0,OFFSET(Extras!$E$4,0,'Scenario 9'!$H44-'Scenario 9'!$G$14))))</f>
        <v>0</v>
      </c>
      <c r="BK77" s="210">
        <f ca="1">IF($G$15="",0,IF($H44&gt;$G$15,0,IF($H44-$G$15&lt;-3,0,OFFSET(Extras!$E$4,0,'Scenario 9'!$H44-'Scenario 9'!$G$15))))</f>
        <v>0</v>
      </c>
      <c r="BL77" s="210">
        <f ca="1">IF($G$16="",0,IF($H44&gt;$G$16,0,IF($H44-$G$16&lt;-3,0,OFFSET(Extras!$E$4,0,'Scenario 9'!$H44-'Scenario 9'!$G$16))))</f>
        <v>0</v>
      </c>
      <c r="BM77" s="210">
        <f ca="1">IF($G$17="",0,IF($H44&gt;$G$17,0,IF($H44-$G$17&lt;-3,0,OFFSET(Extras!$E$4,0,'Scenario 9'!$H44-'Scenario 9'!$G$17))))</f>
        <v>0</v>
      </c>
      <c r="BN77" s="210">
        <f ca="1">IF($G$18="",0,IF($H44&gt;$G$18,0,IF($H44-$G$18&lt;-3,0,OFFSET(Extras!$E$4,0,'Scenario 9'!$H44-'Scenario 9'!$G$18))))</f>
        <v>0</v>
      </c>
      <c r="BO77" s="210">
        <f ca="1">IF($G$19="",0,IF($H44&gt;$G$19,0,IF($H44-$G$19&lt;-3,0,OFFSET(Extras!$E$4,0,'Scenario 9'!$H44-'Scenario 9'!$G$19))))</f>
        <v>0</v>
      </c>
    </row>
    <row r="78" spans="1:67">
      <c r="A78" s="203"/>
      <c r="B78" s="203"/>
      <c r="C78" s="203"/>
      <c r="D78" s="203"/>
      <c r="E78" s="203"/>
      <c r="F78" s="203"/>
      <c r="G78" s="203"/>
      <c r="H78" s="214">
        <v>2019</v>
      </c>
      <c r="I78" s="210" t="str">
        <f>IF($H$14="","",HLOOKUP($H$14,'Capx - H2O'!$E$352:$AU$382,$H78-2015,FALSE)+BB78+BJ78)</f>
        <v/>
      </c>
      <c r="J78" s="210">
        <f ca="1">IF($H$15="","",HLOOKUP($H$15,'Capx - H2O'!$E$352:$AU$382,$H78-2015,FALSE)+BC78+BK78)</f>
        <v>89728000</v>
      </c>
      <c r="K78" s="210">
        <f ca="1">IF($H$16="","",HLOOKUP($H$16,'Capx - H2O'!$E$352:$AU$382,$H78-2015,FALSE)+BD78+BL78)</f>
        <v>89728000</v>
      </c>
      <c r="L78" s="210">
        <f ca="1">IF($H$17="","",HLOOKUP($H$17,'Capx - H2O'!$E$352:$AU$382,$H78-2015,FALSE)+BE78+BM78)</f>
        <v>89728000</v>
      </c>
      <c r="M78" s="210">
        <f ca="1">IF($H$18="","",HLOOKUP($H$18,'Capx - H2O'!$E$352:$AU$382,$H78-2015,FALSE)+BF78+BN78)</f>
        <v>89728000</v>
      </c>
      <c r="N78" s="210">
        <f ca="1">IF($H$19="","",HLOOKUP($H$19,'Capx - H2O'!$E$352:$AU$382,$H78-2015,FALSE)+BG78+BO78)</f>
        <v>89728000</v>
      </c>
      <c r="O78" s="203"/>
      <c r="P78" s="203"/>
      <c r="Q78" s="203"/>
      <c r="R78" s="203"/>
      <c r="BA78" s="145">
        <v>2019</v>
      </c>
      <c r="BB78" s="210">
        <f ca="1">IF($E$14="",0,IF($H45&gt;$E$14,0,IF($H45-$E$14&lt;-3,0,OFFSET(Extras!$E$3,0,'Scenario 9'!$H45-'Scenario 9'!$E$14))))</f>
        <v>0</v>
      </c>
      <c r="BC78" s="210">
        <f ca="1">IF($E$15="",0,IF($H45&gt;$E$15,0,IF($H45-$E$15&lt;-3,0,OFFSET(Extras!$E$3,0,'Scenario 9'!$H45-'Scenario 9'!$E$15))))</f>
        <v>89000000</v>
      </c>
      <c r="BD78" s="210">
        <f ca="1">IF($E$16="",0,IF($H45&gt;$E$16,0,IF($H45-$E$16&lt;-3,0,OFFSET(Extras!$E$3,0,'Scenario 9'!$H45-'Scenario 9'!$E$16))))</f>
        <v>89000000</v>
      </c>
      <c r="BE78" s="210">
        <f ca="1">IF($E$17="",0,IF($H45&gt;$E$17,0,IF($H45-$E$17&lt;-3,0,OFFSET(Extras!$E$3,0,'Scenario 9'!$H45-'Scenario 9'!$E$17))))</f>
        <v>89000000</v>
      </c>
      <c r="BF78" s="210">
        <f ca="1">IF($E$18="",0,IF($H45&gt;$E$18,0,IF($H45-$E$18&lt;-3,0,OFFSET(Extras!$E$3,0,'Scenario 9'!$H45-'Scenario 9'!$E$18))))</f>
        <v>89000000</v>
      </c>
      <c r="BG78" s="210">
        <f ca="1">IF($E$19="",0,IF($H45&gt;$E$19,0,IF($H45-$E$19&lt;-3,0,OFFSET(Extras!$E$3,0,'Scenario 9'!$H45-'Scenario 9'!$E$19))))</f>
        <v>89000000</v>
      </c>
      <c r="BI78" s="145">
        <v>2019</v>
      </c>
      <c r="BJ78" s="210">
        <f ca="1">IF($G$14="",0,IF($H45&gt;$G$14,0,IF($H45-$G$14&lt;-3,0,OFFSET(Extras!$E$4,0,'Scenario 9'!$H45-'Scenario 9'!$G$14))))</f>
        <v>0</v>
      </c>
      <c r="BK78" s="210">
        <f ca="1">IF($G$15="",0,IF($H45&gt;$G$15,0,IF($H45-$G$15&lt;-3,0,OFFSET(Extras!$E$4,0,'Scenario 9'!$H45-'Scenario 9'!$G$15))))</f>
        <v>0</v>
      </c>
      <c r="BL78" s="210">
        <f ca="1">IF($G$16="",0,IF($H45&gt;$G$16,0,IF($H45-$G$16&lt;-3,0,OFFSET(Extras!$E$4,0,'Scenario 9'!$H45-'Scenario 9'!$G$16))))</f>
        <v>0</v>
      </c>
      <c r="BM78" s="210">
        <f ca="1">IF($G$17="",0,IF($H45&gt;$G$17,0,IF($H45-$G$17&lt;-3,0,OFFSET(Extras!$E$4,0,'Scenario 9'!$H45-'Scenario 9'!$G$17))))</f>
        <v>0</v>
      </c>
      <c r="BN78" s="210">
        <f ca="1">IF($G$18="",0,IF($H45&gt;$G$18,0,IF($H45-$G$18&lt;-3,0,OFFSET(Extras!$E$4,0,'Scenario 9'!$H45-'Scenario 9'!$G$18))))</f>
        <v>0</v>
      </c>
      <c r="BO78" s="210">
        <f ca="1">IF($G$19="",0,IF($H45&gt;$G$19,0,IF($H45-$G$19&lt;-3,0,OFFSET(Extras!$E$4,0,'Scenario 9'!$H45-'Scenario 9'!$G$19))))</f>
        <v>0</v>
      </c>
    </row>
    <row r="79" spans="1:67">
      <c r="A79" s="203"/>
      <c r="B79" s="203"/>
      <c r="C79" s="203"/>
      <c r="D79" s="203"/>
      <c r="E79" s="203"/>
      <c r="F79" s="203"/>
      <c r="G79" s="203"/>
      <c r="H79" s="214">
        <v>2020</v>
      </c>
      <c r="I79" s="210" t="str">
        <f>IF($H$14="","",HLOOKUP($H$14,'Capx - H2O'!$E$352:$AU$382,$H79-2015,FALSE)+BB79+BJ79)</f>
        <v/>
      </c>
      <c r="J79" s="210">
        <f ca="1">IF($H$15="","",HLOOKUP($H$15,'Capx - H2O'!$E$352:$AU$382,$H79-2015,FALSE)+BC79+BK79)</f>
        <v>71265208</v>
      </c>
      <c r="K79" s="210">
        <f ca="1">IF($H$16="","",HLOOKUP($H$16,'Capx - H2O'!$E$352:$AU$382,$H79-2015,FALSE)+BD79+BL79)</f>
        <v>71265208</v>
      </c>
      <c r="L79" s="210">
        <f ca="1">IF($H$17="","",HLOOKUP($H$17,'Capx - H2O'!$E$352:$AU$382,$H79-2015,FALSE)+BE79+BM79)</f>
        <v>71265208</v>
      </c>
      <c r="M79" s="210">
        <f ca="1">IF($H$18="","",HLOOKUP($H$18,'Capx - H2O'!$E$352:$AU$382,$H79-2015,FALSE)+BF79+BN79)</f>
        <v>71265208</v>
      </c>
      <c r="N79" s="210">
        <f ca="1">IF($H$19="","",HLOOKUP($H$19,'Capx - H2O'!$E$352:$AU$382,$H79-2015,FALSE)+BG79+BO79)</f>
        <v>71265208</v>
      </c>
      <c r="O79" s="203"/>
      <c r="P79" s="203"/>
      <c r="Q79" s="203"/>
      <c r="R79" s="203"/>
      <c r="BA79" s="145">
        <v>2020</v>
      </c>
      <c r="BB79" s="210">
        <f ca="1">IF($E$14="",0,IF($H46&gt;$E$14,0,IF($H46-$E$14&lt;-3,0,OFFSET(Extras!$E$3,0,'Scenario 9'!$H46-'Scenario 9'!$E$14))))</f>
        <v>0</v>
      </c>
      <c r="BC79" s="210">
        <f ca="1">IF($E$15="",0,IF($H46&gt;$E$15,0,IF($H46-$E$15&lt;-3,0,OFFSET(Extras!$E$3,0,'Scenario 9'!$H46-'Scenario 9'!$E$15))))</f>
        <v>69250000</v>
      </c>
      <c r="BD79" s="210">
        <f ca="1">IF($E$16="",0,IF($H46&gt;$E$16,0,IF($H46-$E$16&lt;-3,0,OFFSET(Extras!$E$3,0,'Scenario 9'!$H46-'Scenario 9'!$E$16))))</f>
        <v>69250000</v>
      </c>
      <c r="BE79" s="210">
        <f ca="1">IF($E$17="",0,IF($H46&gt;$E$17,0,IF($H46-$E$17&lt;-3,0,OFFSET(Extras!$E$3,0,'Scenario 9'!$H46-'Scenario 9'!$E$17))))</f>
        <v>69250000</v>
      </c>
      <c r="BF79" s="210">
        <f ca="1">IF($E$18="",0,IF($H46&gt;$E$18,0,IF($H46-$E$18&lt;-3,0,OFFSET(Extras!$E$3,0,'Scenario 9'!$H46-'Scenario 9'!$E$18))))</f>
        <v>69250000</v>
      </c>
      <c r="BG79" s="210">
        <f ca="1">IF($E$19="",0,IF($H46&gt;$E$19,0,IF($H46-$E$19&lt;-3,0,OFFSET(Extras!$E$3,0,'Scenario 9'!$H46-'Scenario 9'!$E$19))))</f>
        <v>69250000</v>
      </c>
      <c r="BI79" s="145">
        <v>2020</v>
      </c>
      <c r="BJ79" s="210">
        <f ca="1">IF($G$14="",0,IF($H46&gt;$G$14,0,IF($H46-$G$14&lt;-3,0,OFFSET(Extras!$E$4,0,'Scenario 9'!$H46-'Scenario 9'!$G$14))))</f>
        <v>0</v>
      </c>
      <c r="BK79" s="210">
        <f ca="1">IF($G$15="",0,IF($H46&gt;$G$15,0,IF($H46-$G$15&lt;-3,0,OFFSET(Extras!$E$4,0,'Scenario 9'!$H46-'Scenario 9'!$G$15))))</f>
        <v>0</v>
      </c>
      <c r="BL79" s="210">
        <f ca="1">IF($G$16="",0,IF($H46&gt;$G$16,0,IF($H46-$G$16&lt;-3,0,OFFSET(Extras!$E$4,0,'Scenario 9'!$H46-'Scenario 9'!$G$16))))</f>
        <v>0</v>
      </c>
      <c r="BM79" s="210">
        <f ca="1">IF($G$17="",0,IF($H46&gt;$G$17,0,IF($H46-$G$17&lt;-3,0,OFFSET(Extras!$E$4,0,'Scenario 9'!$H46-'Scenario 9'!$G$17))))</f>
        <v>0</v>
      </c>
      <c r="BN79" s="210">
        <f ca="1">IF($G$18="",0,IF($H46&gt;$G$18,0,IF($H46-$G$18&lt;-3,0,OFFSET(Extras!$E$4,0,'Scenario 9'!$H46-'Scenario 9'!$G$18))))</f>
        <v>0</v>
      </c>
      <c r="BO79" s="210">
        <f ca="1">IF($G$19="",0,IF($H46&gt;$G$19,0,IF($H46-$G$19&lt;-3,0,OFFSET(Extras!$E$4,0,'Scenario 9'!$H46-'Scenario 9'!$G$19))))</f>
        <v>0</v>
      </c>
    </row>
    <row r="80" spans="1:67">
      <c r="A80" s="203"/>
      <c r="B80" s="203"/>
      <c r="C80" s="203"/>
      <c r="D80" s="203"/>
      <c r="E80" s="203"/>
      <c r="F80" s="203"/>
      <c r="G80" s="203"/>
      <c r="H80" s="214">
        <v>2021</v>
      </c>
      <c r="I80" s="210" t="str">
        <f>IF($H$14="","",HLOOKUP($H$14,'Capx - H2O'!$E$352:$AU$382,$H80-2015,FALSE)+BB80+BJ80)</f>
        <v/>
      </c>
      <c r="J80" s="210">
        <f ca="1">IF($H$15="","",HLOOKUP($H$15,'Capx - H2O'!$E$352:$AU$382,$H80-2015,FALSE)+BC80+BK80)</f>
        <v>648000</v>
      </c>
      <c r="K80" s="210">
        <f ca="1">IF($H$16="","",HLOOKUP($H$16,'Capx - H2O'!$E$352:$AU$382,$H80-2015,FALSE)+BD80+BL80)</f>
        <v>648000</v>
      </c>
      <c r="L80" s="210">
        <f ca="1">IF($H$17="","",HLOOKUP($H$17,'Capx - H2O'!$E$352:$AU$382,$H80-2015,FALSE)+BE80+BM80)</f>
        <v>648000</v>
      </c>
      <c r="M80" s="210">
        <f ca="1">IF($H$18="","",HLOOKUP($H$18,'Capx - H2O'!$E$352:$AU$382,$H80-2015,FALSE)+BF80+BN80)</f>
        <v>648000</v>
      </c>
      <c r="N80" s="210">
        <f ca="1">IF($H$19="","",HLOOKUP($H$19,'Capx - H2O'!$E$352:$AU$382,$H80-2015,FALSE)+BG80+BO80)</f>
        <v>648000</v>
      </c>
      <c r="O80" s="203"/>
      <c r="P80" s="203"/>
      <c r="Q80" s="203"/>
      <c r="R80" s="203"/>
      <c r="BA80" s="145">
        <v>2021</v>
      </c>
      <c r="BB80" s="210">
        <f ca="1">IF($E$14="",0,IF($H47&gt;$E$14,0,IF($H47-$E$14&lt;-3,0,OFFSET(Extras!$E$3,0,'Scenario 9'!$H47-'Scenario 9'!$E$14))))</f>
        <v>0</v>
      </c>
      <c r="BC80" s="210">
        <f ca="1">IF($E$15="",0,IF($H47&gt;$E$15,0,IF($H47-$E$15&lt;-3,0,OFFSET(Extras!$E$3,0,'Scenario 9'!$H47-'Scenario 9'!$E$15))))</f>
        <v>0</v>
      </c>
      <c r="BD80" s="210">
        <f ca="1">IF($E$16="",0,IF($H47&gt;$E$16,0,IF($H47-$E$16&lt;-3,0,OFFSET(Extras!$E$3,0,'Scenario 9'!$H47-'Scenario 9'!$E$16))))</f>
        <v>0</v>
      </c>
      <c r="BE80" s="210">
        <f ca="1">IF($E$17="",0,IF($H47&gt;$E$17,0,IF($H47-$E$17&lt;-3,0,OFFSET(Extras!$E$3,0,'Scenario 9'!$H47-'Scenario 9'!$E$17))))</f>
        <v>0</v>
      </c>
      <c r="BF80" s="210">
        <f ca="1">IF($E$18="",0,IF($H47&gt;$E$18,0,IF($H47-$E$18&lt;-3,0,OFFSET(Extras!$E$3,0,'Scenario 9'!$H47-'Scenario 9'!$E$18))))</f>
        <v>0</v>
      </c>
      <c r="BG80" s="210">
        <f ca="1">IF($E$19="",0,IF($H47&gt;$E$19,0,IF($H47-$E$19&lt;-3,0,OFFSET(Extras!$E$3,0,'Scenario 9'!$H47-'Scenario 9'!$E$19))))</f>
        <v>0</v>
      </c>
      <c r="BI80" s="145">
        <v>2021</v>
      </c>
      <c r="BJ80" s="210">
        <f ca="1">IF($G$14="",0,IF($H47&gt;$G$14,0,IF($H47-$G$14&lt;-3,0,OFFSET(Extras!$E$4,0,'Scenario 9'!$H47-'Scenario 9'!$G$14))))</f>
        <v>0</v>
      </c>
      <c r="BK80" s="210">
        <f ca="1">IF($G$15="",0,IF($H47&gt;$G$15,0,IF($H47-$G$15&lt;-3,0,OFFSET(Extras!$E$4,0,'Scenario 9'!$H47-'Scenario 9'!$G$15))))</f>
        <v>0</v>
      </c>
      <c r="BL80" s="210">
        <f ca="1">IF($G$16="",0,IF($H47&gt;$G$16,0,IF($H47-$G$16&lt;-3,0,OFFSET(Extras!$E$4,0,'Scenario 9'!$H47-'Scenario 9'!$G$16))))</f>
        <v>0</v>
      </c>
      <c r="BM80" s="210">
        <f ca="1">IF($G$17="",0,IF($H47&gt;$G$17,0,IF($H47-$G$17&lt;-3,0,OFFSET(Extras!$E$4,0,'Scenario 9'!$H47-'Scenario 9'!$G$17))))</f>
        <v>0</v>
      </c>
      <c r="BN80" s="210">
        <f ca="1">IF($G$18="",0,IF($H47&gt;$G$18,0,IF($H47-$G$18&lt;-3,0,OFFSET(Extras!$E$4,0,'Scenario 9'!$H47-'Scenario 9'!$G$18))))</f>
        <v>0</v>
      </c>
      <c r="BO80" s="210">
        <f ca="1">IF($G$19="",0,IF($H47&gt;$G$19,0,IF($H47-$G$19&lt;-3,0,OFFSET(Extras!$E$4,0,'Scenario 9'!$H47-'Scenario 9'!$G$19))))</f>
        <v>0</v>
      </c>
    </row>
    <row r="81" spans="1:67">
      <c r="A81" s="203"/>
      <c r="B81" s="203"/>
      <c r="C81" s="203"/>
      <c r="D81" s="203"/>
      <c r="E81" s="203"/>
      <c r="F81" s="203"/>
      <c r="G81" s="203"/>
      <c r="H81" s="214">
        <v>2022</v>
      </c>
      <c r="I81" s="210" t="str">
        <f>IF($H$14="","",HLOOKUP($H$14,'Capx - H2O'!$E$352:$AU$382,$H81-2015,FALSE)+BB81+BJ81)</f>
        <v/>
      </c>
      <c r="J81" s="210">
        <f ca="1">IF($H$15="","",HLOOKUP($H$15,'Capx - H2O'!$E$352:$AU$382,$H81-2015,FALSE)+BC81+BK81)</f>
        <v>990000.00000000012</v>
      </c>
      <c r="K81" s="210">
        <f ca="1">IF($H$16="","",HLOOKUP($H$16,'Capx - H2O'!$E$352:$AU$382,$H81-2015,FALSE)+BD81+BL81)</f>
        <v>990000.00000000012</v>
      </c>
      <c r="L81" s="210">
        <f ca="1">IF($H$17="","",HLOOKUP($H$17,'Capx - H2O'!$E$352:$AU$382,$H81-2015,FALSE)+BE81+BM81)</f>
        <v>990000.00000000012</v>
      </c>
      <c r="M81" s="210">
        <f ca="1">IF($H$18="","",HLOOKUP($H$18,'Capx - H2O'!$E$352:$AU$382,$H81-2015,FALSE)+BF81+BN81)</f>
        <v>990000.00000000012</v>
      </c>
      <c r="N81" s="210">
        <f ca="1">IF($H$19="","",HLOOKUP($H$19,'Capx - H2O'!$E$352:$AU$382,$H81-2015,FALSE)+BG81+BO81)</f>
        <v>990000.00000000012</v>
      </c>
      <c r="O81" s="203"/>
      <c r="P81" s="203"/>
      <c r="Q81" s="203"/>
      <c r="R81" s="203"/>
      <c r="BA81" s="145">
        <v>2022</v>
      </c>
      <c r="BB81" s="210">
        <f ca="1">IF($E$14="",0,IF($H48&gt;$E$14,0,IF($H48-$E$14&lt;-3,0,OFFSET(Extras!$E$3,0,'Scenario 9'!$H48-'Scenario 9'!$E$14))))</f>
        <v>0</v>
      </c>
      <c r="BC81" s="210">
        <f ca="1">IF($E$15="",0,IF($H48&gt;$E$15,0,IF($H48-$E$15&lt;-3,0,OFFSET(Extras!$E$3,0,'Scenario 9'!$H48-'Scenario 9'!$E$15))))</f>
        <v>0</v>
      </c>
      <c r="BD81" s="210">
        <f ca="1">IF($E$16="",0,IF($H48&gt;$E$16,0,IF($H48-$E$16&lt;-3,0,OFFSET(Extras!$E$3,0,'Scenario 9'!$H48-'Scenario 9'!$E$16))))</f>
        <v>0</v>
      </c>
      <c r="BE81" s="210">
        <f ca="1">IF($E$17="",0,IF($H48&gt;$E$17,0,IF($H48-$E$17&lt;-3,0,OFFSET(Extras!$E$3,0,'Scenario 9'!$H48-'Scenario 9'!$E$17))))</f>
        <v>0</v>
      </c>
      <c r="BF81" s="210">
        <f ca="1">IF($E$18="",0,IF($H48&gt;$E$18,0,IF($H48-$E$18&lt;-3,0,OFFSET(Extras!$E$3,0,'Scenario 9'!$H48-'Scenario 9'!$E$18))))</f>
        <v>0</v>
      </c>
      <c r="BG81" s="210">
        <f ca="1">IF($E$19="",0,IF($H48&gt;$E$19,0,IF($H48-$E$19&lt;-3,0,OFFSET(Extras!$E$3,0,'Scenario 9'!$H48-'Scenario 9'!$E$19))))</f>
        <v>0</v>
      </c>
      <c r="BI81" s="145">
        <v>2022</v>
      </c>
      <c r="BJ81" s="210">
        <f ca="1">IF($G$14="",0,IF($H48&gt;$G$14,0,IF($H48-$G$14&lt;-3,0,OFFSET(Extras!$E$4,0,'Scenario 9'!$H48-'Scenario 9'!$G$14))))</f>
        <v>0</v>
      </c>
      <c r="BK81" s="210">
        <f ca="1">IF($G$15="",0,IF($H48&gt;$G$15,0,IF($H48-$G$15&lt;-3,0,OFFSET(Extras!$E$4,0,'Scenario 9'!$H48-'Scenario 9'!$G$15))))</f>
        <v>0</v>
      </c>
      <c r="BL81" s="210">
        <f ca="1">IF($G$16="",0,IF($H48&gt;$G$16,0,IF($H48-$G$16&lt;-3,0,OFFSET(Extras!$E$4,0,'Scenario 9'!$H48-'Scenario 9'!$G$16))))</f>
        <v>0</v>
      </c>
      <c r="BM81" s="210">
        <f ca="1">IF($G$17="",0,IF($H48&gt;$G$17,0,IF($H48-$G$17&lt;-3,0,OFFSET(Extras!$E$4,0,'Scenario 9'!$H48-'Scenario 9'!$G$17))))</f>
        <v>0</v>
      </c>
      <c r="BN81" s="210">
        <f ca="1">IF($G$18="",0,IF($H48&gt;$G$18,0,IF($H48-$G$18&lt;-3,0,OFFSET(Extras!$E$4,0,'Scenario 9'!$H48-'Scenario 9'!$G$18))))</f>
        <v>0</v>
      </c>
      <c r="BO81" s="210">
        <f ca="1">IF($G$19="",0,IF($H48&gt;$G$19,0,IF($H48-$G$19&lt;-3,0,OFFSET(Extras!$E$4,0,'Scenario 9'!$H48-'Scenario 9'!$G$19))))</f>
        <v>0</v>
      </c>
    </row>
    <row r="82" spans="1:67">
      <c r="A82" s="203"/>
      <c r="B82" s="203"/>
      <c r="C82" s="203"/>
      <c r="D82" s="203"/>
      <c r="E82" s="203"/>
      <c r="F82" s="203"/>
      <c r="G82" s="203"/>
      <c r="H82" s="214">
        <v>2023</v>
      </c>
      <c r="I82" s="210" t="str">
        <f>IF($H$14="","",HLOOKUP($H$14,'Capx - H2O'!$E$352:$AU$382,$H82-2015,FALSE)+BB82+BJ82)</f>
        <v/>
      </c>
      <c r="J82" s="210">
        <f ca="1">IF($H$15="","",HLOOKUP($H$15,'Capx - H2O'!$E$352:$AU$382,$H82-2015,FALSE)+BC82+BK82)</f>
        <v>5004027.8626080006</v>
      </c>
      <c r="K82" s="210">
        <f ca="1">IF($H$16="","",HLOOKUP($H$16,'Capx - H2O'!$E$352:$AU$382,$H82-2015,FALSE)+BD82+BL82)</f>
        <v>5004027.8626080006</v>
      </c>
      <c r="L82" s="210">
        <f ca="1">IF($H$17="","",HLOOKUP($H$17,'Capx - H2O'!$E$352:$AU$382,$H82-2015,FALSE)+BE82+BM82)</f>
        <v>5004027.8626080006</v>
      </c>
      <c r="M82" s="210">
        <f ca="1">IF($H$18="","",HLOOKUP($H$18,'Capx - H2O'!$E$352:$AU$382,$H82-2015,FALSE)+BF82+BN82)</f>
        <v>5004027.8626080006</v>
      </c>
      <c r="N82" s="210">
        <f ca="1">IF($H$19="","",HLOOKUP($H$19,'Capx - H2O'!$E$352:$AU$382,$H82-2015,FALSE)+BG82+BO82)</f>
        <v>5004027.8626080006</v>
      </c>
      <c r="O82" s="203"/>
      <c r="P82" s="203"/>
      <c r="Q82" s="203"/>
      <c r="R82" s="203"/>
      <c r="BA82" s="145">
        <v>2023</v>
      </c>
      <c r="BB82" s="210">
        <f ca="1">IF($E$14="",0,IF($H49&gt;$E$14,0,IF($H49-$E$14&lt;-3,0,OFFSET(Extras!$E$3,0,'Scenario 9'!$H49-'Scenario 9'!$E$14))))</f>
        <v>0</v>
      </c>
      <c r="BC82" s="210">
        <f ca="1">IF($E$15="",0,IF($H49&gt;$E$15,0,IF($H49-$E$15&lt;-3,0,OFFSET(Extras!$E$3,0,'Scenario 9'!$H49-'Scenario 9'!$E$15))))</f>
        <v>0</v>
      </c>
      <c r="BD82" s="210">
        <f ca="1">IF($E$16="",0,IF($H49&gt;$E$16,0,IF($H49-$E$16&lt;-3,0,OFFSET(Extras!$E$3,0,'Scenario 9'!$H49-'Scenario 9'!$E$16))))</f>
        <v>0</v>
      </c>
      <c r="BE82" s="210">
        <f ca="1">IF($E$17="",0,IF($H49&gt;$E$17,0,IF($H49-$E$17&lt;-3,0,OFFSET(Extras!$E$3,0,'Scenario 9'!$H49-'Scenario 9'!$E$17))))</f>
        <v>0</v>
      </c>
      <c r="BF82" s="210">
        <f ca="1">IF($E$18="",0,IF($H49&gt;$E$18,0,IF($H49-$E$18&lt;-3,0,OFFSET(Extras!$E$3,0,'Scenario 9'!$H49-'Scenario 9'!$E$18))))</f>
        <v>0</v>
      </c>
      <c r="BG82" s="210">
        <f ca="1">IF($E$19="",0,IF($H49&gt;$E$19,0,IF($H49-$E$19&lt;-3,0,OFFSET(Extras!$E$3,0,'Scenario 9'!$H49-'Scenario 9'!$E$19))))</f>
        <v>0</v>
      </c>
      <c r="BI82" s="145">
        <v>2023</v>
      </c>
      <c r="BJ82" s="210">
        <f ca="1">IF($G$14="",0,IF($H49&gt;$G$14,0,IF($H49-$G$14&lt;-3,0,OFFSET(Extras!$E$4,0,'Scenario 9'!$H49-'Scenario 9'!$G$14))))</f>
        <v>0</v>
      </c>
      <c r="BK82" s="210">
        <f ca="1">IF($G$15="",0,IF($H49&gt;$G$15,0,IF($H49-$G$15&lt;-3,0,OFFSET(Extras!$E$4,0,'Scenario 9'!$H49-'Scenario 9'!$G$15))))</f>
        <v>0</v>
      </c>
      <c r="BL82" s="210">
        <f ca="1">IF($G$16="",0,IF($H49&gt;$G$16,0,IF($H49-$G$16&lt;-3,0,OFFSET(Extras!$E$4,0,'Scenario 9'!$H49-'Scenario 9'!$G$16))))</f>
        <v>0</v>
      </c>
      <c r="BM82" s="210">
        <f ca="1">IF($G$17="",0,IF($H49&gt;$G$17,0,IF($H49-$G$17&lt;-3,0,OFFSET(Extras!$E$4,0,'Scenario 9'!$H49-'Scenario 9'!$G$17))))</f>
        <v>0</v>
      </c>
      <c r="BN82" s="210">
        <f ca="1">IF($G$18="",0,IF($H49&gt;$G$18,0,IF($H49-$G$18&lt;-3,0,OFFSET(Extras!$E$4,0,'Scenario 9'!$H49-'Scenario 9'!$G$18))))</f>
        <v>0</v>
      </c>
      <c r="BO82" s="210">
        <f ca="1">IF($G$19="",0,IF($H49&gt;$G$19,0,IF($H49-$G$19&lt;-3,0,OFFSET(Extras!$E$4,0,'Scenario 9'!$H49-'Scenario 9'!$G$19))))</f>
        <v>0</v>
      </c>
    </row>
    <row r="83" spans="1:67">
      <c r="A83" s="203"/>
      <c r="B83" s="203"/>
      <c r="C83" s="203"/>
      <c r="D83" s="203"/>
      <c r="E83" s="203"/>
      <c r="F83" s="203"/>
      <c r="G83" s="203"/>
      <c r="H83" s="214">
        <v>2024</v>
      </c>
      <c r="I83" s="210" t="str">
        <f>IF($H$14="","",HLOOKUP($H$14,'Capx - H2O'!$E$352:$AU$382,$H83-2015,FALSE)+BB83+BJ83)</f>
        <v/>
      </c>
      <c r="J83" s="210">
        <f ca="1">IF($H$15="","",HLOOKUP($H$15,'Capx - H2O'!$E$352:$AU$382,$H83-2015,FALSE)+BC83+BK83)</f>
        <v>684000.00000000012</v>
      </c>
      <c r="K83" s="210">
        <f ca="1">IF($H$16="","",HLOOKUP($H$16,'Capx - H2O'!$E$352:$AU$382,$H83-2015,FALSE)+BD83+BL83)</f>
        <v>855000.00000000012</v>
      </c>
      <c r="L83" s="210">
        <f ca="1">IF($H$17="","",HLOOKUP($H$17,'Capx - H2O'!$E$352:$AU$382,$H83-2015,FALSE)+BE83+BM83)</f>
        <v>855000.00000000012</v>
      </c>
      <c r="M83" s="210">
        <f ca="1">IF($H$18="","",HLOOKUP($H$18,'Capx - H2O'!$E$352:$AU$382,$H83-2015,FALSE)+BF83+BN83)</f>
        <v>855000.00000000012</v>
      </c>
      <c r="N83" s="210">
        <f ca="1">IF($H$19="","",HLOOKUP($H$19,'Capx - H2O'!$E$352:$AU$382,$H83-2015,FALSE)+BG83+BO83)</f>
        <v>855000.00000000012</v>
      </c>
      <c r="O83" s="203"/>
      <c r="P83" s="203"/>
      <c r="Q83" s="203"/>
      <c r="R83" s="203"/>
      <c r="BA83" s="145">
        <v>2024</v>
      </c>
      <c r="BB83" s="210">
        <f ca="1">IF($E$14="",0,IF($H50&gt;$E$14,0,IF($H50-$E$14&lt;-3,0,OFFSET(Extras!$E$3,0,'Scenario 9'!$H50-'Scenario 9'!$E$14))))</f>
        <v>0</v>
      </c>
      <c r="BC83" s="210">
        <f ca="1">IF($E$15="",0,IF($H50&gt;$E$15,0,IF($H50-$E$15&lt;-3,0,OFFSET(Extras!$E$3,0,'Scenario 9'!$H50-'Scenario 9'!$E$15))))</f>
        <v>0</v>
      </c>
      <c r="BD83" s="210">
        <f ca="1">IF($E$16="",0,IF($H50&gt;$E$16,0,IF($H50-$E$16&lt;-3,0,OFFSET(Extras!$E$3,0,'Scenario 9'!$H50-'Scenario 9'!$E$16))))</f>
        <v>0</v>
      </c>
      <c r="BE83" s="210">
        <f ca="1">IF($E$17="",0,IF($H50&gt;$E$17,0,IF($H50-$E$17&lt;-3,0,OFFSET(Extras!$E$3,0,'Scenario 9'!$H50-'Scenario 9'!$E$17))))</f>
        <v>0</v>
      </c>
      <c r="BF83" s="210">
        <f ca="1">IF($E$18="",0,IF($H50&gt;$E$18,0,IF($H50-$E$18&lt;-3,0,OFFSET(Extras!$E$3,0,'Scenario 9'!$H50-'Scenario 9'!$E$18))))</f>
        <v>0</v>
      </c>
      <c r="BG83" s="210">
        <f ca="1">IF($E$19="",0,IF($H50&gt;$E$19,0,IF($H50-$E$19&lt;-3,0,OFFSET(Extras!$E$3,0,'Scenario 9'!$H50-'Scenario 9'!$E$19))))</f>
        <v>0</v>
      </c>
      <c r="BI83" s="145">
        <v>2024</v>
      </c>
      <c r="BJ83" s="210">
        <f ca="1">IF($G$14="",0,IF($H50&gt;$G$14,0,IF($H50-$G$14&lt;-3,0,OFFSET(Extras!$E$4,0,'Scenario 9'!$H50-'Scenario 9'!$G$14))))</f>
        <v>0</v>
      </c>
      <c r="BK83" s="210">
        <f ca="1">IF($G$15="",0,IF($H50&gt;$G$15,0,IF($H50-$G$15&lt;-3,0,OFFSET(Extras!$E$4,0,'Scenario 9'!$H50-'Scenario 9'!$G$15))))</f>
        <v>0</v>
      </c>
      <c r="BL83" s="210">
        <f ca="1">IF($G$16="",0,IF($H50&gt;$G$16,0,IF($H50-$G$16&lt;-3,0,OFFSET(Extras!$E$4,0,'Scenario 9'!$H50-'Scenario 9'!$G$16))))</f>
        <v>0</v>
      </c>
      <c r="BM83" s="210">
        <f ca="1">IF($G$17="",0,IF($H50&gt;$G$17,0,IF($H50-$G$17&lt;-3,0,OFFSET(Extras!$E$4,0,'Scenario 9'!$H50-'Scenario 9'!$G$17))))</f>
        <v>0</v>
      </c>
      <c r="BN83" s="210">
        <f ca="1">IF($G$18="",0,IF($H50&gt;$G$18,0,IF($H50-$G$18&lt;-3,0,OFFSET(Extras!$E$4,0,'Scenario 9'!$H50-'Scenario 9'!$G$18))))</f>
        <v>0</v>
      </c>
      <c r="BO83" s="210">
        <f ca="1">IF($G$19="",0,IF($H50&gt;$G$19,0,IF($H50-$G$19&lt;-3,0,OFFSET(Extras!$E$4,0,'Scenario 9'!$H50-'Scenario 9'!$G$19))))</f>
        <v>0</v>
      </c>
    </row>
    <row r="84" spans="1:67">
      <c r="A84" s="203"/>
      <c r="B84" s="203"/>
      <c r="C84" s="203"/>
      <c r="D84" s="203"/>
      <c r="E84" s="203"/>
      <c r="F84" s="203"/>
      <c r="G84" s="203"/>
      <c r="H84" s="214">
        <v>2025</v>
      </c>
      <c r="I84" s="210" t="str">
        <f>IF($H$14="","",HLOOKUP($H$14,'Capx - H2O'!$E$352:$AU$382,$H84-2015,FALSE)+BB84+BJ84)</f>
        <v/>
      </c>
      <c r="J84" s="210">
        <f ca="1">IF($H$15="","",HLOOKUP($H$15,'Capx - H2O'!$E$352:$AU$382,$H84-2015,FALSE)+BC84+BK84)</f>
        <v>348000</v>
      </c>
      <c r="K84" s="210">
        <f ca="1">IF($H$16="","",HLOOKUP($H$16,'Capx - H2O'!$E$352:$AU$382,$H84-2015,FALSE)+BD84+BL84)</f>
        <v>1224995.6286013592</v>
      </c>
      <c r="L84" s="210">
        <f ca="1">IF($H$17="","",HLOOKUP($H$17,'Capx - H2O'!$E$352:$AU$382,$H84-2015,FALSE)+BE84+BM84)</f>
        <v>1224995.6286013592</v>
      </c>
      <c r="M84" s="210">
        <f ca="1">IF($H$18="","",HLOOKUP($H$18,'Capx - H2O'!$E$352:$AU$382,$H84-2015,FALSE)+BF84+BN84)</f>
        <v>1224995.6286013592</v>
      </c>
      <c r="N84" s="210">
        <f ca="1">IF($H$19="","",HLOOKUP($H$19,'Capx - H2O'!$E$352:$AU$382,$H84-2015,FALSE)+BG84+BO84)</f>
        <v>1224995.6286013592</v>
      </c>
      <c r="O84" s="203"/>
      <c r="P84" s="203"/>
      <c r="Q84" s="203"/>
      <c r="R84" s="203"/>
      <c r="BA84" s="145">
        <v>2025</v>
      </c>
      <c r="BB84" s="210">
        <f ca="1">IF($E$14="",0,IF($H51&gt;$E$14,0,IF($H51-$E$14&lt;-3,0,OFFSET(Extras!$E$3,0,'Scenario 9'!$H51-'Scenario 9'!$E$14))))</f>
        <v>0</v>
      </c>
      <c r="BC84" s="210">
        <f ca="1">IF($E$15="",0,IF($H51&gt;$E$15,0,IF($H51-$E$15&lt;-3,0,OFFSET(Extras!$E$3,0,'Scenario 9'!$H51-'Scenario 9'!$E$15))))</f>
        <v>0</v>
      </c>
      <c r="BD84" s="210">
        <f ca="1">IF($E$16="",0,IF($H51&gt;$E$16,0,IF($H51-$E$16&lt;-3,0,OFFSET(Extras!$E$3,0,'Scenario 9'!$H51-'Scenario 9'!$E$16))))</f>
        <v>0</v>
      </c>
      <c r="BE84" s="210">
        <f ca="1">IF($E$17="",0,IF($H51&gt;$E$17,0,IF($H51-$E$17&lt;-3,0,OFFSET(Extras!$E$3,0,'Scenario 9'!$H51-'Scenario 9'!$E$17))))</f>
        <v>0</v>
      </c>
      <c r="BF84" s="210">
        <f ca="1">IF($E$18="",0,IF($H51&gt;$E$18,0,IF($H51-$E$18&lt;-3,0,OFFSET(Extras!$E$3,0,'Scenario 9'!$H51-'Scenario 9'!$E$18))))</f>
        <v>0</v>
      </c>
      <c r="BG84" s="210">
        <f ca="1">IF($E$19="",0,IF($H51&gt;$E$19,0,IF($H51-$E$19&lt;-3,0,OFFSET(Extras!$E$3,0,'Scenario 9'!$H51-'Scenario 9'!$E$19))))</f>
        <v>0</v>
      </c>
      <c r="BI84" s="145">
        <v>2025</v>
      </c>
      <c r="BJ84" s="210">
        <f ca="1">IF($G$14="",0,IF($H51&gt;$G$14,0,IF($H51-$G$14&lt;-3,0,OFFSET(Extras!$E$4,0,'Scenario 9'!$H51-'Scenario 9'!$G$14))))</f>
        <v>0</v>
      </c>
      <c r="BK84" s="210">
        <f ca="1">IF($G$15="",0,IF($H51&gt;$G$15,0,IF($H51-$G$15&lt;-3,0,OFFSET(Extras!$E$4,0,'Scenario 9'!$H51-'Scenario 9'!$G$15))))</f>
        <v>0</v>
      </c>
      <c r="BL84" s="210">
        <f ca="1">IF($G$16="",0,IF($H51&gt;$G$16,0,IF($H51-$G$16&lt;-3,0,OFFSET(Extras!$E$4,0,'Scenario 9'!$H51-'Scenario 9'!$G$16))))</f>
        <v>0</v>
      </c>
      <c r="BM84" s="210">
        <f ca="1">IF($G$17="",0,IF($H51&gt;$G$17,0,IF($H51-$G$17&lt;-3,0,OFFSET(Extras!$E$4,0,'Scenario 9'!$H51-'Scenario 9'!$G$17))))</f>
        <v>0</v>
      </c>
      <c r="BN84" s="210">
        <f ca="1">IF($G$18="",0,IF($H51&gt;$G$18,0,IF($H51-$G$18&lt;-3,0,OFFSET(Extras!$E$4,0,'Scenario 9'!$H51-'Scenario 9'!$G$18))))</f>
        <v>0</v>
      </c>
      <c r="BO84" s="210">
        <f ca="1">IF($G$19="",0,IF($H51&gt;$G$19,0,IF($H51-$G$19&lt;-3,0,OFFSET(Extras!$E$4,0,'Scenario 9'!$H51-'Scenario 9'!$G$19))))</f>
        <v>0</v>
      </c>
    </row>
    <row r="85" spans="1:67">
      <c r="A85" s="203"/>
      <c r="B85" s="203"/>
      <c r="C85" s="203"/>
      <c r="D85" s="203"/>
      <c r="E85" s="203"/>
      <c r="F85" s="203"/>
      <c r="G85" s="203"/>
      <c r="H85" s="214">
        <v>2026</v>
      </c>
      <c r="I85" s="210" t="str">
        <f>IF($H$14="","",HLOOKUP($H$14,'Capx - H2O'!$E$352:$AU$382,$H85-2015,FALSE)+BB85+BJ85)</f>
        <v/>
      </c>
      <c r="J85" s="210">
        <f ca="1">IF($H$15="","",HLOOKUP($H$15,'Capx - H2O'!$E$352:$AU$382,$H85-2015,FALSE)+BC85+BK85)</f>
        <v>177000</v>
      </c>
      <c r="K85" s="210">
        <f ca="1">IF($H$16="","",HLOOKUP($H$16,'Capx - H2O'!$E$352:$AU$382,$H85-2015,FALSE)+BD85+BL85)</f>
        <v>708000</v>
      </c>
      <c r="L85" s="210">
        <f ca="1">IF($H$17="","",HLOOKUP($H$17,'Capx - H2O'!$E$352:$AU$382,$H85-2015,FALSE)+BE85+BM85)</f>
        <v>708000</v>
      </c>
      <c r="M85" s="210">
        <f ca="1">IF($H$18="","",HLOOKUP($H$18,'Capx - H2O'!$E$352:$AU$382,$H85-2015,FALSE)+BF85+BN85)</f>
        <v>708000</v>
      </c>
      <c r="N85" s="210">
        <f ca="1">IF($H$19="","",HLOOKUP($H$19,'Capx - H2O'!$E$352:$AU$382,$H85-2015,FALSE)+BG85+BO85)</f>
        <v>708000</v>
      </c>
      <c r="O85" s="203"/>
      <c r="P85" s="203"/>
      <c r="Q85" s="203"/>
      <c r="R85" s="203"/>
      <c r="BA85" s="145">
        <v>2026</v>
      </c>
      <c r="BB85" s="210">
        <f ca="1">IF($E$14="",0,IF($H52&gt;$E$14,0,IF($H52-$E$14&lt;-3,0,OFFSET(Extras!$E$3,0,'Scenario 9'!$H52-'Scenario 9'!$E$14))))</f>
        <v>0</v>
      </c>
      <c r="BC85" s="210">
        <f ca="1">IF($E$15="",0,IF($H52&gt;$E$15,0,IF($H52-$E$15&lt;-3,0,OFFSET(Extras!$E$3,0,'Scenario 9'!$H52-'Scenario 9'!$E$15))))</f>
        <v>0</v>
      </c>
      <c r="BD85" s="210">
        <f ca="1">IF($E$16="",0,IF($H52&gt;$E$16,0,IF($H52-$E$16&lt;-3,0,OFFSET(Extras!$E$3,0,'Scenario 9'!$H52-'Scenario 9'!$E$16))))</f>
        <v>0</v>
      </c>
      <c r="BE85" s="210">
        <f ca="1">IF($E$17="",0,IF($H52&gt;$E$17,0,IF($H52-$E$17&lt;-3,0,OFFSET(Extras!$E$3,0,'Scenario 9'!$H52-'Scenario 9'!$E$17))))</f>
        <v>0</v>
      </c>
      <c r="BF85" s="210">
        <f ca="1">IF($E$18="",0,IF($H52&gt;$E$18,0,IF($H52-$E$18&lt;-3,0,OFFSET(Extras!$E$3,0,'Scenario 9'!$H52-'Scenario 9'!$E$18))))</f>
        <v>0</v>
      </c>
      <c r="BG85" s="210">
        <f ca="1">IF($E$19="",0,IF($H52&gt;$E$19,0,IF($H52-$E$19&lt;-3,0,OFFSET(Extras!$E$3,0,'Scenario 9'!$H52-'Scenario 9'!$E$19))))</f>
        <v>0</v>
      </c>
      <c r="BI85" s="145">
        <v>2026</v>
      </c>
      <c r="BJ85" s="210">
        <f ca="1">IF($G$14="",0,IF($H52&gt;$G$14,0,IF($H52-$G$14&lt;-3,0,OFFSET(Extras!$E$4,0,'Scenario 9'!$H52-'Scenario 9'!$G$14))))</f>
        <v>0</v>
      </c>
      <c r="BK85" s="210">
        <f ca="1">IF($G$15="",0,IF($H52&gt;$G$15,0,IF($H52-$G$15&lt;-3,0,OFFSET(Extras!$E$4,0,'Scenario 9'!$H52-'Scenario 9'!$G$15))))</f>
        <v>0</v>
      </c>
      <c r="BL85" s="210">
        <f ca="1">IF($G$16="",0,IF($H52&gt;$G$16,0,IF($H52-$G$16&lt;-3,0,OFFSET(Extras!$E$4,0,'Scenario 9'!$H52-'Scenario 9'!$G$16))))</f>
        <v>0</v>
      </c>
      <c r="BM85" s="210">
        <f ca="1">IF($G$17="",0,IF($H52&gt;$G$17,0,IF($H52-$G$17&lt;-3,0,OFFSET(Extras!$E$4,0,'Scenario 9'!$H52-'Scenario 9'!$G$17))))</f>
        <v>0</v>
      </c>
      <c r="BN85" s="210">
        <f ca="1">IF($G$18="",0,IF($H52&gt;$G$18,0,IF($H52-$G$18&lt;-3,0,OFFSET(Extras!$E$4,0,'Scenario 9'!$H52-'Scenario 9'!$G$18))))</f>
        <v>0</v>
      </c>
      <c r="BO85" s="210">
        <f ca="1">IF($G$19="",0,IF($H52&gt;$G$19,0,IF($H52-$G$19&lt;-3,0,OFFSET(Extras!$E$4,0,'Scenario 9'!$H52-'Scenario 9'!$G$19))))</f>
        <v>0</v>
      </c>
    </row>
    <row r="86" spans="1:67">
      <c r="A86" s="203"/>
      <c r="B86" s="203"/>
      <c r="C86" s="203"/>
      <c r="D86" s="203"/>
      <c r="E86" s="203"/>
      <c r="F86" s="203"/>
      <c r="G86" s="203"/>
      <c r="H86" s="214">
        <v>2027</v>
      </c>
      <c r="I86" s="210" t="str">
        <f>IF($H$14="","",HLOOKUP($H$14,'Capx - H2O'!$E$352:$AU$382,$H86-2015,FALSE)+BB86+BJ86)</f>
        <v/>
      </c>
      <c r="J86" s="210">
        <f ca="1">IF($H$15="","",HLOOKUP($H$15,'Capx - H2O'!$E$352:$AU$382,$H86-2015,FALSE)+BC86+BK86)</f>
        <v>911396.65199685423</v>
      </c>
      <c r="K86" s="210">
        <f ca="1">IF($H$16="","",HLOOKUP($H$16,'Capx - H2O'!$E$352:$AU$382,$H86-2015,FALSE)+BD86+BL86)</f>
        <v>1041497.2099973785</v>
      </c>
      <c r="L86" s="210">
        <f ca="1">IF($H$17="","",HLOOKUP($H$17,'Capx - H2O'!$E$352:$AU$382,$H86-2015,FALSE)+BE86+BM86)</f>
        <v>1041497.2099973785</v>
      </c>
      <c r="M86" s="210">
        <f ca="1">IF($H$18="","",HLOOKUP($H$18,'Capx - H2O'!$E$352:$AU$382,$H86-2015,FALSE)+BF86+BN86)</f>
        <v>1041497.2099973785</v>
      </c>
      <c r="N86" s="210">
        <f ca="1">IF($H$19="","",HLOOKUP($H$19,'Capx - H2O'!$E$352:$AU$382,$H86-2015,FALSE)+BG86+BO86)</f>
        <v>1041497.2099973785</v>
      </c>
      <c r="O86" s="203"/>
      <c r="P86" s="203"/>
      <c r="Q86" s="203"/>
      <c r="R86" s="203"/>
      <c r="BA86" s="145">
        <v>2027</v>
      </c>
      <c r="BB86" s="210">
        <f ca="1">IF($E$14="",0,IF($H53&gt;$E$14,0,IF($H53-$E$14&lt;-3,0,OFFSET(Extras!$E$3,0,'Scenario 9'!$H53-'Scenario 9'!$E$14))))</f>
        <v>0</v>
      </c>
      <c r="BC86" s="210">
        <f ca="1">IF($E$15="",0,IF($H53&gt;$E$15,0,IF($H53-$E$15&lt;-3,0,OFFSET(Extras!$E$3,0,'Scenario 9'!$H53-'Scenario 9'!$E$15))))</f>
        <v>0</v>
      </c>
      <c r="BD86" s="210">
        <f ca="1">IF($E$16="",0,IF($H53&gt;$E$16,0,IF($H53-$E$16&lt;-3,0,OFFSET(Extras!$E$3,0,'Scenario 9'!$H53-'Scenario 9'!$E$16))))</f>
        <v>0</v>
      </c>
      <c r="BE86" s="210">
        <f ca="1">IF($E$17="",0,IF($H53&gt;$E$17,0,IF($H53-$E$17&lt;-3,0,OFFSET(Extras!$E$3,0,'Scenario 9'!$H53-'Scenario 9'!$E$17))))</f>
        <v>0</v>
      </c>
      <c r="BF86" s="210">
        <f ca="1">IF($E$18="",0,IF($H53&gt;$E$18,0,IF($H53-$E$18&lt;-3,0,OFFSET(Extras!$E$3,0,'Scenario 9'!$H53-'Scenario 9'!$E$18))))</f>
        <v>0</v>
      </c>
      <c r="BG86" s="210">
        <f ca="1">IF($E$19="",0,IF($H53&gt;$E$19,0,IF($H53-$E$19&lt;-3,0,OFFSET(Extras!$E$3,0,'Scenario 9'!$H53-'Scenario 9'!$E$19))))</f>
        <v>0</v>
      </c>
      <c r="BI86" s="145">
        <v>2027</v>
      </c>
      <c r="BJ86" s="210">
        <f ca="1">IF($G$14="",0,IF($H53&gt;$G$14,0,IF($H53-$G$14&lt;-3,0,OFFSET(Extras!$E$4,0,'Scenario 9'!$H53-'Scenario 9'!$G$14))))</f>
        <v>0</v>
      </c>
      <c r="BK86" s="210">
        <f ca="1">IF($G$15="",0,IF($H53&gt;$G$15,0,IF($H53-$G$15&lt;-3,0,OFFSET(Extras!$E$4,0,'Scenario 9'!$H53-'Scenario 9'!$G$15))))</f>
        <v>0</v>
      </c>
      <c r="BL86" s="210">
        <f ca="1">IF($G$16="",0,IF($H53&gt;$G$16,0,IF($H53-$G$16&lt;-3,0,OFFSET(Extras!$E$4,0,'Scenario 9'!$H53-'Scenario 9'!$G$16))))</f>
        <v>0</v>
      </c>
      <c r="BM86" s="210">
        <f ca="1">IF($G$17="",0,IF($H53&gt;$G$17,0,IF($H53-$G$17&lt;-3,0,OFFSET(Extras!$E$4,0,'Scenario 9'!$H53-'Scenario 9'!$G$17))))</f>
        <v>0</v>
      </c>
      <c r="BN86" s="210">
        <f ca="1">IF($G$18="",0,IF($H53&gt;$G$18,0,IF($H53-$G$18&lt;-3,0,OFFSET(Extras!$E$4,0,'Scenario 9'!$H53-'Scenario 9'!$G$18))))</f>
        <v>0</v>
      </c>
      <c r="BO86" s="210">
        <f ca="1">IF($G$19="",0,IF($H53&gt;$G$19,0,IF($H53-$G$19&lt;-3,0,OFFSET(Extras!$E$4,0,'Scenario 9'!$H53-'Scenario 9'!$G$19))))</f>
        <v>0</v>
      </c>
    </row>
    <row r="87" spans="1:67">
      <c r="A87" s="203"/>
      <c r="B87" s="203"/>
      <c r="C87" s="203"/>
      <c r="D87" s="203"/>
      <c r="E87" s="203"/>
      <c r="F87" s="203"/>
      <c r="G87" s="203"/>
      <c r="H87" s="214">
        <v>2028</v>
      </c>
      <c r="I87" s="210" t="str">
        <f>IF($H$14="","",HLOOKUP($H$14,'Capx - H2O'!$E$352:$AU$382,$H87-2015,FALSE)+BB87+BJ87)</f>
        <v/>
      </c>
      <c r="J87" s="210">
        <f ca="1">IF($H$15="","",HLOOKUP($H$15,'Capx - H2O'!$E$352:$AU$382,$H87-2015,FALSE)+BC87+BK87)</f>
        <v>0</v>
      </c>
      <c r="K87" s="210">
        <f ca="1">IF($H$16="","",HLOOKUP($H$16,'Capx - H2O'!$E$352:$AU$382,$H87-2015,FALSE)+BD87+BL87)</f>
        <v>732000</v>
      </c>
      <c r="L87" s="210">
        <f ca="1">IF($H$17="","",HLOOKUP($H$17,'Capx - H2O'!$E$352:$AU$382,$H87-2015,FALSE)+BE87+BM87)</f>
        <v>439200</v>
      </c>
      <c r="M87" s="210">
        <f ca="1">IF($H$18="","",HLOOKUP($H$18,'Capx - H2O'!$E$352:$AU$382,$H87-2015,FALSE)+BF87+BN87)</f>
        <v>732000</v>
      </c>
      <c r="N87" s="210">
        <f ca="1">IF($H$19="","",HLOOKUP($H$19,'Capx - H2O'!$E$352:$AU$382,$H87-2015,FALSE)+BG87+BO87)</f>
        <v>732000</v>
      </c>
      <c r="O87" s="203"/>
      <c r="P87" s="203"/>
      <c r="Q87" s="203"/>
      <c r="R87" s="203"/>
      <c r="BA87" s="145">
        <v>2028</v>
      </c>
      <c r="BB87" s="210">
        <f ca="1">IF($E$14="",0,IF($H54&gt;$E$14,0,IF($H54-$E$14&lt;-3,0,OFFSET(Extras!$E$3,0,'Scenario 9'!$H54-'Scenario 9'!$E$14))))</f>
        <v>0</v>
      </c>
      <c r="BC87" s="210">
        <f ca="1">IF($E$15="",0,IF($H54&gt;$E$15,0,IF($H54-$E$15&lt;-3,0,OFFSET(Extras!$E$3,0,'Scenario 9'!$H54-'Scenario 9'!$E$15))))</f>
        <v>0</v>
      </c>
      <c r="BD87" s="210">
        <f ca="1">IF($E$16="",0,IF($H54&gt;$E$16,0,IF($H54-$E$16&lt;-3,0,OFFSET(Extras!$E$3,0,'Scenario 9'!$H54-'Scenario 9'!$E$16))))</f>
        <v>0</v>
      </c>
      <c r="BE87" s="210">
        <f ca="1">IF($E$17="",0,IF($H54&gt;$E$17,0,IF($H54-$E$17&lt;-3,0,OFFSET(Extras!$E$3,0,'Scenario 9'!$H54-'Scenario 9'!$E$17))))</f>
        <v>0</v>
      </c>
      <c r="BF87" s="210">
        <f ca="1">IF($E$18="",0,IF($H54&gt;$E$18,0,IF($H54-$E$18&lt;-3,0,OFFSET(Extras!$E$3,0,'Scenario 9'!$H54-'Scenario 9'!$E$18))))</f>
        <v>0</v>
      </c>
      <c r="BG87" s="210">
        <f ca="1">IF($E$19="",0,IF($H54&gt;$E$19,0,IF($H54-$E$19&lt;-3,0,OFFSET(Extras!$E$3,0,'Scenario 9'!$H54-'Scenario 9'!$E$19))))</f>
        <v>0</v>
      </c>
      <c r="BI87" s="145">
        <v>2028</v>
      </c>
      <c r="BJ87" s="210">
        <f ca="1">IF($G$14="",0,IF($H54&gt;$G$14,0,IF($H54-$G$14&lt;-3,0,OFFSET(Extras!$E$4,0,'Scenario 9'!$H54-'Scenario 9'!$G$14))))</f>
        <v>0</v>
      </c>
      <c r="BK87" s="210">
        <f ca="1">IF($G$15="",0,IF($H54&gt;$G$15,0,IF($H54-$G$15&lt;-3,0,OFFSET(Extras!$E$4,0,'Scenario 9'!$H54-'Scenario 9'!$G$15))))</f>
        <v>0</v>
      </c>
      <c r="BL87" s="210">
        <f ca="1">IF($G$16="",0,IF($H54&gt;$G$16,0,IF($H54-$G$16&lt;-3,0,OFFSET(Extras!$E$4,0,'Scenario 9'!$H54-'Scenario 9'!$G$16))))</f>
        <v>0</v>
      </c>
      <c r="BM87" s="210">
        <f ca="1">IF($G$17="",0,IF($H54&gt;$G$17,0,IF($H54-$G$17&lt;-3,0,OFFSET(Extras!$E$4,0,'Scenario 9'!$H54-'Scenario 9'!$G$17))))</f>
        <v>0</v>
      </c>
      <c r="BN87" s="210">
        <f ca="1">IF($G$18="",0,IF($H54&gt;$G$18,0,IF($H54-$G$18&lt;-3,0,OFFSET(Extras!$E$4,0,'Scenario 9'!$H54-'Scenario 9'!$G$18))))</f>
        <v>0</v>
      </c>
      <c r="BO87" s="210">
        <f ca="1">IF($G$19="",0,IF($H54&gt;$G$19,0,IF($H54-$G$19&lt;-3,0,OFFSET(Extras!$E$4,0,'Scenario 9'!$H54-'Scenario 9'!$G$19))))</f>
        <v>0</v>
      </c>
    </row>
    <row r="88" spans="1:67">
      <c r="A88" s="203"/>
      <c r="B88" s="203"/>
      <c r="C88" s="203"/>
      <c r="D88" s="203"/>
      <c r="E88" s="203"/>
      <c r="F88" s="203"/>
      <c r="G88" s="203"/>
      <c r="H88" s="214">
        <v>2029</v>
      </c>
      <c r="I88" s="210" t="str">
        <f>IF($H$14="","",HLOOKUP($H$14,'Capx - H2O'!$E$352:$AU$382,$H88-2015,FALSE)+BB88+BJ88)</f>
        <v/>
      </c>
      <c r="J88" s="210">
        <f ca="1">IF($H$15="","",HLOOKUP($H$15,'Capx - H2O'!$E$352:$AU$382,$H88-2015,FALSE)+BC88+BK88)</f>
        <v>0</v>
      </c>
      <c r="K88" s="210">
        <f ca="1">IF($H$16="","",HLOOKUP($H$16,'Capx - H2O'!$E$352:$AU$382,$H88-2015,FALSE)+BD88+BL88)</f>
        <v>953696.7178250181</v>
      </c>
      <c r="L88" s="210">
        <f ca="1">IF($H$17="","",HLOOKUP($H$17,'Capx - H2O'!$E$352:$AU$382,$H88-2015,FALSE)+BE88+BM88)</f>
        <v>297600</v>
      </c>
      <c r="M88" s="210">
        <f ca="1">IF($H$18="","",HLOOKUP($H$18,'Capx - H2O'!$E$352:$AU$382,$H88-2015,FALSE)+BF88+BN88)</f>
        <v>953696.7178250181</v>
      </c>
      <c r="N88" s="210">
        <f ca="1">IF($H$19="","",HLOOKUP($H$19,'Capx - H2O'!$E$352:$AU$382,$H88-2015,FALSE)+BG88+BO88)</f>
        <v>953696.7178250181</v>
      </c>
      <c r="O88" s="203"/>
      <c r="P88" s="203"/>
      <c r="Q88" s="203"/>
      <c r="R88" s="203"/>
      <c r="BA88" s="145">
        <v>2029</v>
      </c>
      <c r="BB88" s="210">
        <f ca="1">IF($E$14="",0,IF($H55&gt;$E$14,0,IF($H55-$E$14&lt;-3,0,OFFSET(Extras!$E$3,0,'Scenario 9'!$H55-'Scenario 9'!$E$14))))</f>
        <v>0</v>
      </c>
      <c r="BC88" s="210">
        <f ca="1">IF($E$15="",0,IF($H55&gt;$E$15,0,IF($H55-$E$15&lt;-3,0,OFFSET(Extras!$E$3,0,'Scenario 9'!$H55-'Scenario 9'!$E$15))))</f>
        <v>0</v>
      </c>
      <c r="BD88" s="210">
        <f ca="1">IF($E$16="",0,IF($H55&gt;$E$16,0,IF($H55-$E$16&lt;-3,0,OFFSET(Extras!$E$3,0,'Scenario 9'!$H55-'Scenario 9'!$E$16))))</f>
        <v>0</v>
      </c>
      <c r="BE88" s="210">
        <f ca="1">IF($E$17="",0,IF($H55&gt;$E$17,0,IF($H55-$E$17&lt;-3,0,OFFSET(Extras!$E$3,0,'Scenario 9'!$H55-'Scenario 9'!$E$17))))</f>
        <v>0</v>
      </c>
      <c r="BF88" s="210">
        <f ca="1">IF($E$18="",0,IF($H55&gt;$E$18,0,IF($H55-$E$18&lt;-3,0,OFFSET(Extras!$E$3,0,'Scenario 9'!$H55-'Scenario 9'!$E$18))))</f>
        <v>0</v>
      </c>
      <c r="BG88" s="210">
        <f ca="1">IF($E$19="",0,IF($H55&gt;$E$19,0,IF($H55-$E$19&lt;-3,0,OFFSET(Extras!$E$3,0,'Scenario 9'!$H55-'Scenario 9'!$E$19))))</f>
        <v>0</v>
      </c>
      <c r="BI88" s="145">
        <v>2029</v>
      </c>
      <c r="BJ88" s="210">
        <f ca="1">IF($G$14="",0,IF($H55&gt;$G$14,0,IF($H55-$G$14&lt;-3,0,OFFSET(Extras!$E$4,0,'Scenario 9'!$H55-'Scenario 9'!$G$14))))</f>
        <v>0</v>
      </c>
      <c r="BK88" s="210">
        <f ca="1">IF($G$15="",0,IF($H55&gt;$G$15,0,IF($H55-$G$15&lt;-3,0,OFFSET(Extras!$E$4,0,'Scenario 9'!$H55-'Scenario 9'!$G$15))))</f>
        <v>0</v>
      </c>
      <c r="BL88" s="210">
        <f ca="1">IF($G$16="",0,IF($H55&gt;$G$16,0,IF($H55-$G$16&lt;-3,0,OFFSET(Extras!$E$4,0,'Scenario 9'!$H55-'Scenario 9'!$G$16))))</f>
        <v>0</v>
      </c>
      <c r="BM88" s="210">
        <f ca="1">IF($G$17="",0,IF($H55&gt;$G$17,0,IF($H55-$G$17&lt;-3,0,OFFSET(Extras!$E$4,0,'Scenario 9'!$H55-'Scenario 9'!$G$17))))</f>
        <v>0</v>
      </c>
      <c r="BN88" s="210">
        <f ca="1">IF($G$18="",0,IF($H55&gt;$G$18,0,IF($H55-$G$18&lt;-3,0,OFFSET(Extras!$E$4,0,'Scenario 9'!$H55-'Scenario 9'!$G$18))))</f>
        <v>0</v>
      </c>
      <c r="BO88" s="210">
        <f ca="1">IF($G$19="",0,IF($H55&gt;$G$19,0,IF($H55-$G$19&lt;-3,0,OFFSET(Extras!$E$4,0,'Scenario 9'!$H55-'Scenario 9'!$G$19))))</f>
        <v>0</v>
      </c>
    </row>
    <row r="89" spans="1:67">
      <c r="A89" s="203"/>
      <c r="B89" s="203"/>
      <c r="C89" s="203"/>
      <c r="D89" s="203"/>
      <c r="E89" s="203"/>
      <c r="F89" s="203"/>
      <c r="G89" s="203"/>
      <c r="H89" s="214">
        <v>2030</v>
      </c>
      <c r="I89" s="210" t="str">
        <f>IF($H$14="","",HLOOKUP($H$14,'Capx - H2O'!$E$352:$AU$382,$H89-2015,FALSE)+BB89+BJ89)</f>
        <v/>
      </c>
      <c r="J89" s="210">
        <f ca="1">IF($H$15="","",HLOOKUP($H$15,'Capx - H2O'!$E$352:$AU$382,$H89-2015,FALSE)+BC89+BK89)</f>
        <v>0</v>
      </c>
      <c r="K89" s="210">
        <f ca="1">IF($H$16="","",HLOOKUP($H$16,'Capx - H2O'!$E$352:$AU$382,$H89-2015,FALSE)+BD89+BL89)</f>
        <v>1424642.6521815185</v>
      </c>
      <c r="L89" s="210">
        <f ca="1">IF($H$17="","",HLOOKUP($H$17,'Capx - H2O'!$E$352:$AU$382,$H89-2015,FALSE)+BE89+BM89)</f>
        <v>0</v>
      </c>
      <c r="M89" s="210">
        <f ca="1">IF($H$18="","",HLOOKUP($H$18,'Capx - H2O'!$E$352:$AU$382,$H89-2015,FALSE)+BF89+BN89)</f>
        <v>302400</v>
      </c>
      <c r="N89" s="210">
        <f ca="1">IF($H$19="","",HLOOKUP($H$19,'Capx - H2O'!$E$352:$AU$382,$H89-2015,FALSE)+BG89+BO89)</f>
        <v>302400</v>
      </c>
      <c r="O89" s="203"/>
      <c r="P89" s="203"/>
      <c r="Q89" s="203"/>
      <c r="R89" s="203"/>
      <c r="BA89" s="145">
        <v>2030</v>
      </c>
      <c r="BB89" s="210">
        <f ca="1">IF($E$14="",0,IF($H56&gt;$E$14,0,IF($H56-$E$14&lt;-3,0,OFFSET(Extras!$E$3,0,'Scenario 9'!$H56-'Scenario 9'!$E$14))))</f>
        <v>0</v>
      </c>
      <c r="BC89" s="210">
        <f ca="1">IF($E$15="",0,IF($H56&gt;$E$15,0,IF($H56-$E$15&lt;-3,0,OFFSET(Extras!$E$3,0,'Scenario 9'!$H56-'Scenario 9'!$E$15))))</f>
        <v>0</v>
      </c>
      <c r="BD89" s="210">
        <f ca="1">IF($E$16="",0,IF($H56&gt;$E$16,0,IF($H56-$E$16&lt;-3,0,OFFSET(Extras!$E$3,0,'Scenario 9'!$H56-'Scenario 9'!$E$16))))</f>
        <v>0</v>
      </c>
      <c r="BE89" s="210">
        <f ca="1">IF($E$17="",0,IF($H56&gt;$E$17,0,IF($H56-$E$17&lt;-3,0,OFFSET(Extras!$E$3,0,'Scenario 9'!$H56-'Scenario 9'!$E$17))))</f>
        <v>0</v>
      </c>
      <c r="BF89" s="210">
        <f ca="1">IF($E$18="",0,IF($H56&gt;$E$18,0,IF($H56-$E$18&lt;-3,0,OFFSET(Extras!$E$3,0,'Scenario 9'!$H56-'Scenario 9'!$E$18))))</f>
        <v>0</v>
      </c>
      <c r="BG89" s="210">
        <f ca="1">IF($E$19="",0,IF($H56&gt;$E$19,0,IF($H56-$E$19&lt;-3,0,OFFSET(Extras!$E$3,0,'Scenario 9'!$H56-'Scenario 9'!$E$19))))</f>
        <v>0</v>
      </c>
      <c r="BI89" s="145">
        <v>2030</v>
      </c>
      <c r="BJ89" s="210">
        <f ca="1">IF($G$14="",0,IF($H56&gt;$G$14,0,IF($H56-$G$14&lt;-3,0,OFFSET(Extras!$E$4,0,'Scenario 9'!$H56-'Scenario 9'!$G$14))))</f>
        <v>0</v>
      </c>
      <c r="BK89" s="210">
        <f ca="1">IF($G$15="",0,IF($H56&gt;$G$15,0,IF($H56-$G$15&lt;-3,0,OFFSET(Extras!$E$4,0,'Scenario 9'!$H56-'Scenario 9'!$G$15))))</f>
        <v>0</v>
      </c>
      <c r="BL89" s="210">
        <f ca="1">IF($G$16="",0,IF($H56&gt;$G$16,0,IF($H56-$G$16&lt;-3,0,OFFSET(Extras!$E$4,0,'Scenario 9'!$H56-'Scenario 9'!$G$16))))</f>
        <v>0</v>
      </c>
      <c r="BM89" s="210">
        <f ca="1">IF($G$17="",0,IF($H56&gt;$G$17,0,IF($H56-$G$17&lt;-3,0,OFFSET(Extras!$E$4,0,'Scenario 9'!$H56-'Scenario 9'!$G$17))))</f>
        <v>0</v>
      </c>
      <c r="BN89" s="210">
        <f ca="1">IF($G$18="",0,IF($H56&gt;$G$18,0,IF($H56-$G$18&lt;-3,0,OFFSET(Extras!$E$4,0,'Scenario 9'!$H56-'Scenario 9'!$G$18))))</f>
        <v>0</v>
      </c>
      <c r="BO89" s="210">
        <f ca="1">IF($G$19="",0,IF($H56&gt;$G$19,0,IF($H56-$G$19&lt;-3,0,OFFSET(Extras!$E$4,0,'Scenario 9'!$H56-'Scenario 9'!$G$19))))</f>
        <v>0</v>
      </c>
    </row>
    <row r="90" spans="1:67">
      <c r="A90" s="203"/>
      <c r="B90" s="203"/>
      <c r="C90" s="203"/>
      <c r="D90" s="203"/>
      <c r="E90" s="203"/>
      <c r="F90" s="203"/>
      <c r="G90" s="203"/>
      <c r="H90" s="214">
        <v>2031</v>
      </c>
      <c r="I90" s="210" t="str">
        <f>IF($H$14="","",HLOOKUP($H$14,'Capx - H2O'!$E$352:$AU$382,$H90-2015,FALSE)+BB90+BJ90)</f>
        <v/>
      </c>
      <c r="J90" s="210">
        <f ca="1">IF($H$15="","",HLOOKUP($H$15,'Capx - H2O'!$E$352:$AU$382,$H90-2015,FALSE)+BC90+BK90)</f>
        <v>0</v>
      </c>
      <c r="K90" s="210">
        <f ca="1">IF($H$16="","",HLOOKUP($H$16,'Capx - H2O'!$E$352:$AU$382,$H90-2015,FALSE)+BD90+BL90)</f>
        <v>307200</v>
      </c>
      <c r="L90" s="210">
        <f ca="1">IF($H$17="","",HLOOKUP($H$17,'Capx - H2O'!$E$352:$AU$382,$H90-2015,FALSE)+BE90+BM90)</f>
        <v>0</v>
      </c>
      <c r="M90" s="210">
        <f ca="1">IF($H$18="","",HLOOKUP($H$18,'Capx - H2O'!$E$352:$AU$382,$H90-2015,FALSE)+BF90+BN90)</f>
        <v>153600</v>
      </c>
      <c r="N90" s="210">
        <f ca="1">IF($H$19="","",HLOOKUP($H$19,'Capx - H2O'!$E$352:$AU$382,$H90-2015,FALSE)+BG90+BO90)</f>
        <v>153600</v>
      </c>
      <c r="O90" s="203"/>
      <c r="P90" s="203"/>
      <c r="Q90" s="203"/>
      <c r="R90" s="203"/>
      <c r="BA90" s="145">
        <v>2031</v>
      </c>
      <c r="BB90" s="210">
        <f ca="1">IF($E$14="",0,IF($H57&gt;$E$14,0,IF($H57-$E$14&lt;-3,0,OFFSET(Extras!$E$3,0,'Scenario 9'!$H57-'Scenario 9'!$E$14))))</f>
        <v>0</v>
      </c>
      <c r="BC90" s="210">
        <f ca="1">IF($E$15="",0,IF($H57&gt;$E$15,0,IF($H57-$E$15&lt;-3,0,OFFSET(Extras!$E$3,0,'Scenario 9'!$H57-'Scenario 9'!$E$15))))</f>
        <v>0</v>
      </c>
      <c r="BD90" s="210">
        <f ca="1">IF($E$16="",0,IF($H57&gt;$E$16,0,IF($H57-$E$16&lt;-3,0,OFFSET(Extras!$E$3,0,'Scenario 9'!$H57-'Scenario 9'!$E$16))))</f>
        <v>0</v>
      </c>
      <c r="BE90" s="210">
        <f ca="1">IF($E$17="",0,IF($H57&gt;$E$17,0,IF($H57-$E$17&lt;-3,0,OFFSET(Extras!$E$3,0,'Scenario 9'!$H57-'Scenario 9'!$E$17))))</f>
        <v>0</v>
      </c>
      <c r="BF90" s="210">
        <f ca="1">IF($E$18="",0,IF($H57&gt;$E$18,0,IF($H57-$E$18&lt;-3,0,OFFSET(Extras!$E$3,0,'Scenario 9'!$H57-'Scenario 9'!$E$18))))</f>
        <v>0</v>
      </c>
      <c r="BG90" s="210">
        <f ca="1">IF($E$19="",0,IF($H57&gt;$E$19,0,IF($H57-$E$19&lt;-3,0,OFFSET(Extras!$E$3,0,'Scenario 9'!$H57-'Scenario 9'!$E$19))))</f>
        <v>0</v>
      </c>
      <c r="BI90" s="145">
        <v>2031</v>
      </c>
      <c r="BJ90" s="210">
        <f ca="1">IF($G$14="",0,IF($H57&gt;$G$14,0,IF($H57-$G$14&lt;-3,0,OFFSET(Extras!$E$4,0,'Scenario 9'!$H57-'Scenario 9'!$G$14))))</f>
        <v>0</v>
      </c>
      <c r="BK90" s="210">
        <f ca="1">IF($G$15="",0,IF($H57&gt;$G$15,0,IF($H57-$G$15&lt;-3,0,OFFSET(Extras!$E$4,0,'Scenario 9'!$H57-'Scenario 9'!$G$15))))</f>
        <v>0</v>
      </c>
      <c r="BL90" s="210">
        <f ca="1">IF($G$16="",0,IF($H57&gt;$G$16,0,IF($H57-$G$16&lt;-3,0,OFFSET(Extras!$E$4,0,'Scenario 9'!$H57-'Scenario 9'!$G$16))))</f>
        <v>0</v>
      </c>
      <c r="BM90" s="210">
        <f ca="1">IF($G$17="",0,IF($H57&gt;$G$17,0,IF($H57-$G$17&lt;-3,0,OFFSET(Extras!$E$4,0,'Scenario 9'!$H57-'Scenario 9'!$G$17))))</f>
        <v>0</v>
      </c>
      <c r="BN90" s="210">
        <f ca="1">IF($G$18="",0,IF($H57&gt;$G$18,0,IF($H57-$G$18&lt;-3,0,OFFSET(Extras!$E$4,0,'Scenario 9'!$H57-'Scenario 9'!$G$18))))</f>
        <v>0</v>
      </c>
      <c r="BO90" s="210">
        <f ca="1">IF($G$19="",0,IF($H57&gt;$G$19,0,IF($H57-$G$19&lt;-3,0,OFFSET(Extras!$E$4,0,'Scenario 9'!$H57-'Scenario 9'!$G$19))))</f>
        <v>0</v>
      </c>
    </row>
    <row r="91" spans="1:67">
      <c r="A91" s="203"/>
      <c r="B91" s="203"/>
      <c r="C91" s="203"/>
      <c r="D91" s="203"/>
      <c r="E91" s="203"/>
      <c r="F91" s="203"/>
      <c r="G91" s="203"/>
      <c r="H91" s="214">
        <v>2032</v>
      </c>
      <c r="I91" s="210" t="str">
        <f>IF($H$14="","",HLOOKUP($H$14,'Capx - H2O'!$E$352:$AU$382,$H91-2015,FALSE)+BB91+BJ91)</f>
        <v/>
      </c>
      <c r="J91" s="210">
        <f ca="1">IF($H$15="","",HLOOKUP($H$15,'Capx - H2O'!$E$352:$AU$382,$H91-2015,FALSE)+BC91+BK91)</f>
        <v>0</v>
      </c>
      <c r="K91" s="210">
        <f ca="1">IF($H$16="","",HLOOKUP($H$16,'Capx - H2O'!$E$352:$AU$382,$H91-2015,FALSE)+BD91+BL91)</f>
        <v>156000</v>
      </c>
      <c r="L91" s="210">
        <f ca="1">IF($H$17="","",HLOOKUP($H$17,'Capx - H2O'!$E$352:$AU$382,$H91-2015,FALSE)+BE91+BM91)</f>
        <v>0</v>
      </c>
      <c r="M91" s="210">
        <f ca="1">IF($H$18="","",HLOOKUP($H$18,'Capx - H2O'!$E$352:$AU$382,$H91-2015,FALSE)+BF91+BN91)</f>
        <v>0</v>
      </c>
      <c r="N91" s="210">
        <f ca="1">IF($H$19="","",HLOOKUP($H$19,'Capx - H2O'!$E$352:$AU$382,$H91-2015,FALSE)+BG91+BO91)</f>
        <v>0</v>
      </c>
      <c r="O91" s="203"/>
      <c r="P91" s="203"/>
      <c r="Q91" s="203"/>
      <c r="R91" s="203"/>
      <c r="BA91" s="145">
        <v>2032</v>
      </c>
      <c r="BB91" s="210">
        <f ca="1">IF($E$14="",0,IF($H58&gt;$E$14,0,IF($H58-$E$14&lt;-3,0,OFFSET(Extras!$E$3,0,'Scenario 9'!$H58-'Scenario 9'!$E$14))))</f>
        <v>0</v>
      </c>
      <c r="BC91" s="210">
        <f ca="1">IF($E$15="",0,IF($H58&gt;$E$15,0,IF($H58-$E$15&lt;-3,0,OFFSET(Extras!$E$3,0,'Scenario 9'!$H58-'Scenario 9'!$E$15))))</f>
        <v>0</v>
      </c>
      <c r="BD91" s="210">
        <f ca="1">IF($E$16="",0,IF($H58&gt;$E$16,0,IF($H58-$E$16&lt;-3,0,OFFSET(Extras!$E$3,0,'Scenario 9'!$H58-'Scenario 9'!$E$16))))</f>
        <v>0</v>
      </c>
      <c r="BE91" s="210">
        <f ca="1">IF($E$17="",0,IF($H58&gt;$E$17,0,IF($H58-$E$17&lt;-3,0,OFFSET(Extras!$E$3,0,'Scenario 9'!$H58-'Scenario 9'!$E$17))))</f>
        <v>0</v>
      </c>
      <c r="BF91" s="210">
        <f ca="1">IF($E$18="",0,IF($H58&gt;$E$18,0,IF($H58-$E$18&lt;-3,0,OFFSET(Extras!$E$3,0,'Scenario 9'!$H58-'Scenario 9'!$E$18))))</f>
        <v>0</v>
      </c>
      <c r="BG91" s="210">
        <f ca="1">IF($E$19="",0,IF($H58&gt;$E$19,0,IF($H58-$E$19&lt;-3,0,OFFSET(Extras!$E$3,0,'Scenario 9'!$H58-'Scenario 9'!$E$19))))</f>
        <v>0</v>
      </c>
      <c r="BI91" s="145">
        <v>2032</v>
      </c>
      <c r="BJ91" s="210">
        <f ca="1">IF($G$14="",0,IF($H58&gt;$G$14,0,IF($H58-$G$14&lt;-3,0,OFFSET(Extras!$E$4,0,'Scenario 9'!$H58-'Scenario 9'!$G$14))))</f>
        <v>0</v>
      </c>
      <c r="BK91" s="210">
        <f ca="1">IF($G$15="",0,IF($H58&gt;$G$15,0,IF($H58-$G$15&lt;-3,0,OFFSET(Extras!$E$4,0,'Scenario 9'!$H58-'Scenario 9'!$G$15))))</f>
        <v>0</v>
      </c>
      <c r="BL91" s="210">
        <f ca="1">IF($G$16="",0,IF($H58&gt;$G$16,0,IF($H58-$G$16&lt;-3,0,OFFSET(Extras!$E$4,0,'Scenario 9'!$H58-'Scenario 9'!$G$16))))</f>
        <v>0</v>
      </c>
      <c r="BM91" s="210">
        <f ca="1">IF($G$17="",0,IF($H58&gt;$G$17,0,IF($H58-$G$17&lt;-3,0,OFFSET(Extras!$E$4,0,'Scenario 9'!$H58-'Scenario 9'!$G$17))))</f>
        <v>0</v>
      </c>
      <c r="BN91" s="210">
        <f ca="1">IF($G$18="",0,IF($H58&gt;$G$18,0,IF($H58-$G$18&lt;-3,0,OFFSET(Extras!$E$4,0,'Scenario 9'!$H58-'Scenario 9'!$G$18))))</f>
        <v>0</v>
      </c>
      <c r="BO91" s="210">
        <f ca="1">IF($G$19="",0,IF($H58&gt;$G$19,0,IF($H58-$G$19&lt;-3,0,OFFSET(Extras!$E$4,0,'Scenario 9'!$H58-'Scenario 9'!$G$19))))</f>
        <v>0</v>
      </c>
    </row>
    <row r="92" spans="1:67">
      <c r="A92" s="203"/>
      <c r="B92" s="203"/>
      <c r="C92" s="203"/>
      <c r="D92" s="203"/>
      <c r="E92" s="203"/>
      <c r="F92" s="203"/>
      <c r="G92" s="203"/>
      <c r="H92" s="214">
        <v>2033</v>
      </c>
      <c r="I92" s="210" t="str">
        <f>IF($H$14="","",HLOOKUP($H$14,'Capx - H2O'!$E$352:$AU$382,$H92-2015,FALSE)+BB92+BJ92)</f>
        <v/>
      </c>
      <c r="J92" s="210">
        <f ca="1">IF($H$15="","",HLOOKUP($H$15,'Capx - H2O'!$E$352:$AU$382,$H92-2015,FALSE)+BC92+BK92)</f>
        <v>0</v>
      </c>
      <c r="K92" s="210">
        <f ca="1">IF($H$16="","",HLOOKUP($H$16,'Capx - H2O'!$E$352:$AU$382,$H92-2015,FALSE)+BD92+BL92)</f>
        <v>0</v>
      </c>
      <c r="L92" s="210">
        <f ca="1">IF($H$17="","",HLOOKUP($H$17,'Capx - H2O'!$E$352:$AU$382,$H92-2015,FALSE)+BE92+BM92)</f>
        <v>0</v>
      </c>
      <c r="M92" s="210">
        <f ca="1">IF($H$18="","",HLOOKUP($H$18,'Capx - H2O'!$E$352:$AU$382,$H92-2015,FALSE)+BF92+BN92)</f>
        <v>0</v>
      </c>
      <c r="N92" s="210">
        <f ca="1">IF($H$19="","",HLOOKUP($H$19,'Capx - H2O'!$E$352:$AU$382,$H92-2015,FALSE)+BG92+BO92)</f>
        <v>0</v>
      </c>
      <c r="O92" s="203"/>
      <c r="P92" s="203"/>
      <c r="Q92" s="203"/>
      <c r="R92" s="203"/>
      <c r="BA92" s="145">
        <v>2033</v>
      </c>
      <c r="BB92" s="210">
        <f ca="1">IF($E$14="",0,IF($H59&gt;$E$14,0,IF($H59-$E$14&lt;-3,0,OFFSET(Extras!$E$3,0,'Scenario 9'!$H59-'Scenario 9'!$E$14))))</f>
        <v>0</v>
      </c>
      <c r="BC92" s="210">
        <f ca="1">IF($E$15="",0,IF($H59&gt;$E$15,0,IF($H59-$E$15&lt;-3,0,OFFSET(Extras!$E$3,0,'Scenario 9'!$H59-'Scenario 9'!$E$15))))</f>
        <v>0</v>
      </c>
      <c r="BD92" s="210">
        <f ca="1">IF($E$16="",0,IF($H59&gt;$E$16,0,IF($H59-$E$16&lt;-3,0,OFFSET(Extras!$E$3,0,'Scenario 9'!$H59-'Scenario 9'!$E$16))))</f>
        <v>0</v>
      </c>
      <c r="BE92" s="210">
        <f ca="1">IF($E$17="",0,IF($H59&gt;$E$17,0,IF($H59-$E$17&lt;-3,0,OFFSET(Extras!$E$3,0,'Scenario 9'!$H59-'Scenario 9'!$E$17))))</f>
        <v>0</v>
      </c>
      <c r="BF92" s="210">
        <f ca="1">IF($E$18="",0,IF($H59&gt;$E$18,0,IF($H59-$E$18&lt;-3,0,OFFSET(Extras!$E$3,0,'Scenario 9'!$H59-'Scenario 9'!$E$18))))</f>
        <v>0</v>
      </c>
      <c r="BG92" s="210">
        <f ca="1">IF($E$19="",0,IF($H59&gt;$E$19,0,IF($H59-$E$19&lt;-3,0,OFFSET(Extras!$E$3,0,'Scenario 9'!$H59-'Scenario 9'!$E$19))))</f>
        <v>0</v>
      </c>
      <c r="BI92" s="145">
        <v>2033</v>
      </c>
      <c r="BJ92" s="210">
        <f ca="1">IF($G$14="",0,IF($H59&gt;$G$14,0,IF($H59-$G$14&lt;-3,0,OFFSET(Extras!$E$4,0,'Scenario 9'!$H59-'Scenario 9'!$G$14))))</f>
        <v>0</v>
      </c>
      <c r="BK92" s="210">
        <f ca="1">IF($G$15="",0,IF($H59&gt;$G$15,0,IF($H59-$G$15&lt;-3,0,OFFSET(Extras!$E$4,0,'Scenario 9'!$H59-'Scenario 9'!$G$15))))</f>
        <v>0</v>
      </c>
      <c r="BL92" s="210">
        <f ca="1">IF($G$16="",0,IF($H59&gt;$G$16,0,IF($H59-$G$16&lt;-3,0,OFFSET(Extras!$E$4,0,'Scenario 9'!$H59-'Scenario 9'!$G$16))))</f>
        <v>0</v>
      </c>
      <c r="BM92" s="210">
        <f ca="1">IF($G$17="",0,IF($H59&gt;$G$17,0,IF($H59-$G$17&lt;-3,0,OFFSET(Extras!$E$4,0,'Scenario 9'!$H59-'Scenario 9'!$G$17))))</f>
        <v>0</v>
      </c>
      <c r="BN92" s="210">
        <f ca="1">IF($G$18="",0,IF($H59&gt;$G$18,0,IF($H59-$G$18&lt;-3,0,OFFSET(Extras!$E$4,0,'Scenario 9'!$H59-'Scenario 9'!$G$18))))</f>
        <v>0</v>
      </c>
      <c r="BO92" s="210">
        <f ca="1">IF($G$19="",0,IF($H59&gt;$G$19,0,IF($H59-$G$19&lt;-3,0,OFFSET(Extras!$E$4,0,'Scenario 9'!$H59-'Scenario 9'!$G$19))))</f>
        <v>0</v>
      </c>
    </row>
    <row r="93" spans="1:67">
      <c r="A93" s="203"/>
      <c r="B93" s="203"/>
      <c r="C93" s="203"/>
      <c r="D93" s="203"/>
      <c r="E93" s="203"/>
      <c r="F93" s="203"/>
      <c r="G93" s="203"/>
      <c r="H93" s="214">
        <v>2034</v>
      </c>
      <c r="I93" s="210" t="str">
        <f>IF($H$14="","",HLOOKUP($H$14,'Capx - H2O'!$E$352:$AU$382,$H93-2015,FALSE)+BB93+BJ93)</f>
        <v/>
      </c>
      <c r="J93" s="210">
        <f ca="1">IF($H$15="","",HLOOKUP($H$15,'Capx - H2O'!$E$352:$AU$382,$H93-2015,FALSE)+BC93+BK93)</f>
        <v>0</v>
      </c>
      <c r="K93" s="210">
        <f ca="1">IF($H$16="","",HLOOKUP($H$16,'Capx - H2O'!$E$352:$AU$382,$H93-2015,FALSE)+BD93+BL93)</f>
        <v>0</v>
      </c>
      <c r="L93" s="210">
        <f ca="1">IF($H$17="","",HLOOKUP($H$17,'Capx - H2O'!$E$352:$AU$382,$H93-2015,FALSE)+BE93+BM93)</f>
        <v>0</v>
      </c>
      <c r="M93" s="210">
        <f ca="1">IF($H$18="","",HLOOKUP($H$18,'Capx - H2O'!$E$352:$AU$382,$H93-2015,FALSE)+BF93+BN93)</f>
        <v>0</v>
      </c>
      <c r="N93" s="210">
        <f ca="1">IF($H$19="","",HLOOKUP($H$19,'Capx - H2O'!$E$352:$AU$382,$H93-2015,FALSE)+BG93+BO93)</f>
        <v>0</v>
      </c>
      <c r="O93" s="203"/>
      <c r="P93" s="203"/>
      <c r="Q93" s="203"/>
      <c r="R93" s="203"/>
      <c r="BA93" s="145">
        <v>2034</v>
      </c>
      <c r="BB93" s="210">
        <f ca="1">IF($E$14="",0,IF($H60&gt;$E$14,0,IF($H60-$E$14&lt;-3,0,OFFSET(Extras!$E$3,0,'Scenario 9'!$H60-'Scenario 9'!$E$14))))</f>
        <v>0</v>
      </c>
      <c r="BC93" s="210">
        <f ca="1">IF($E$15="",0,IF($H60&gt;$E$15,0,IF($H60-$E$15&lt;-3,0,OFFSET(Extras!$E$3,0,'Scenario 9'!$H60-'Scenario 9'!$E$15))))</f>
        <v>0</v>
      </c>
      <c r="BD93" s="210">
        <f ca="1">IF($E$16="",0,IF($H60&gt;$E$16,0,IF($H60-$E$16&lt;-3,0,OFFSET(Extras!$E$3,0,'Scenario 9'!$H60-'Scenario 9'!$E$16))))</f>
        <v>0</v>
      </c>
      <c r="BE93" s="210">
        <f ca="1">IF($E$17="",0,IF($H60&gt;$E$17,0,IF($H60-$E$17&lt;-3,0,OFFSET(Extras!$E$3,0,'Scenario 9'!$H60-'Scenario 9'!$E$17))))</f>
        <v>0</v>
      </c>
      <c r="BF93" s="210">
        <f ca="1">IF($E$18="",0,IF($H60&gt;$E$18,0,IF($H60-$E$18&lt;-3,0,OFFSET(Extras!$E$3,0,'Scenario 9'!$H60-'Scenario 9'!$E$18))))</f>
        <v>0</v>
      </c>
      <c r="BG93" s="210">
        <f ca="1">IF($E$19="",0,IF($H60&gt;$E$19,0,IF($H60-$E$19&lt;-3,0,OFFSET(Extras!$E$3,0,'Scenario 9'!$H60-'Scenario 9'!$E$19))))</f>
        <v>0</v>
      </c>
      <c r="BI93" s="145">
        <v>2034</v>
      </c>
      <c r="BJ93" s="210">
        <f ca="1">IF($G$14="",0,IF($H60&gt;$G$14,0,IF($H60-$G$14&lt;-3,0,OFFSET(Extras!$E$4,0,'Scenario 9'!$H60-'Scenario 9'!$G$14))))</f>
        <v>0</v>
      </c>
      <c r="BK93" s="210">
        <f ca="1">IF($G$15="",0,IF($H60&gt;$G$15,0,IF($H60-$G$15&lt;-3,0,OFFSET(Extras!$E$4,0,'Scenario 9'!$H60-'Scenario 9'!$G$15))))</f>
        <v>0</v>
      </c>
      <c r="BL93" s="210">
        <f ca="1">IF($G$16="",0,IF($H60&gt;$G$16,0,IF($H60-$G$16&lt;-3,0,OFFSET(Extras!$E$4,0,'Scenario 9'!$H60-'Scenario 9'!$G$16))))</f>
        <v>0</v>
      </c>
      <c r="BM93" s="210">
        <f ca="1">IF($G$17="",0,IF($H60&gt;$G$17,0,IF($H60-$G$17&lt;-3,0,OFFSET(Extras!$E$4,0,'Scenario 9'!$H60-'Scenario 9'!$G$17))))</f>
        <v>0</v>
      </c>
      <c r="BN93" s="210">
        <f ca="1">IF($G$18="",0,IF($H60&gt;$G$18,0,IF($H60-$G$18&lt;-3,0,OFFSET(Extras!$E$4,0,'Scenario 9'!$H60-'Scenario 9'!$G$18))))</f>
        <v>0</v>
      </c>
      <c r="BO93" s="210">
        <f ca="1">IF($G$19="",0,IF($H60&gt;$G$19,0,IF($H60-$G$19&lt;-3,0,OFFSET(Extras!$E$4,0,'Scenario 9'!$H60-'Scenario 9'!$G$19))))</f>
        <v>0</v>
      </c>
    </row>
    <row r="94" spans="1:67">
      <c r="A94" s="203"/>
      <c r="B94" s="203"/>
      <c r="C94" s="203"/>
      <c r="D94" s="203"/>
      <c r="E94" s="203"/>
      <c r="F94" s="203"/>
      <c r="G94" s="203"/>
      <c r="H94" s="214">
        <v>2035</v>
      </c>
      <c r="I94" s="210" t="str">
        <f>IF($H$14="","",HLOOKUP($H$14,'Capx - H2O'!$E$352:$AU$382,$H94-2015,FALSE)+BB94+BJ94)</f>
        <v/>
      </c>
      <c r="J94" s="210">
        <f ca="1">IF($H$15="","",HLOOKUP($H$15,'Capx - H2O'!$E$352:$AU$382,$H94-2015,FALSE)+BC94+BK94)</f>
        <v>0</v>
      </c>
      <c r="K94" s="210">
        <f ca="1">IF($H$16="","",HLOOKUP($H$16,'Capx - H2O'!$E$352:$AU$382,$H94-2015,FALSE)+BD94+BL94)</f>
        <v>0</v>
      </c>
      <c r="L94" s="210">
        <f ca="1">IF($H$17="","",HLOOKUP($H$17,'Capx - H2O'!$E$352:$AU$382,$H94-2015,FALSE)+BE94+BM94)</f>
        <v>0</v>
      </c>
      <c r="M94" s="210">
        <f ca="1">IF($H$18="","",HLOOKUP($H$18,'Capx - H2O'!$E$352:$AU$382,$H94-2015,FALSE)+BF94+BN94)</f>
        <v>0</v>
      </c>
      <c r="N94" s="210">
        <f ca="1">IF($H$19="","",HLOOKUP($H$19,'Capx - H2O'!$E$352:$AU$382,$H94-2015,FALSE)+BG94+BO94)</f>
        <v>0</v>
      </c>
      <c r="O94" s="203"/>
      <c r="P94" s="203"/>
      <c r="Q94" s="203"/>
      <c r="R94" s="203"/>
      <c r="BA94" s="145">
        <v>2035</v>
      </c>
      <c r="BB94" s="210">
        <f ca="1">IF($E$14="",0,IF($H61&gt;$E$14,0,IF($H61-$E$14&lt;-3,0,OFFSET(Extras!$E$3,0,'Scenario 9'!$H61-'Scenario 9'!$E$14))))</f>
        <v>0</v>
      </c>
      <c r="BC94" s="210">
        <f ca="1">IF($E$15="",0,IF($H61&gt;$E$15,0,IF($H61-$E$15&lt;-3,0,OFFSET(Extras!$E$3,0,'Scenario 9'!$H61-'Scenario 9'!$E$15))))</f>
        <v>0</v>
      </c>
      <c r="BD94" s="210">
        <f ca="1">IF($E$16="",0,IF($H61&gt;$E$16,0,IF($H61-$E$16&lt;-3,0,OFFSET(Extras!$E$3,0,'Scenario 9'!$H61-'Scenario 9'!$E$16))))</f>
        <v>0</v>
      </c>
      <c r="BE94" s="210">
        <f ca="1">IF($E$17="",0,IF($H61&gt;$E$17,0,IF($H61-$E$17&lt;-3,0,OFFSET(Extras!$E$3,0,'Scenario 9'!$H61-'Scenario 9'!$E$17))))</f>
        <v>0</v>
      </c>
      <c r="BF94" s="210">
        <f ca="1">IF($E$18="",0,IF($H61&gt;$E$18,0,IF($H61-$E$18&lt;-3,0,OFFSET(Extras!$E$3,0,'Scenario 9'!$H61-'Scenario 9'!$E$18))))</f>
        <v>0</v>
      </c>
      <c r="BG94" s="210">
        <f ca="1">IF($E$19="",0,IF($H61&gt;$E$19,0,IF($H61-$E$19&lt;-3,0,OFFSET(Extras!$E$3,0,'Scenario 9'!$H61-'Scenario 9'!$E$19))))</f>
        <v>0</v>
      </c>
      <c r="BI94" s="145">
        <v>2035</v>
      </c>
      <c r="BJ94" s="210">
        <f ca="1">IF($G$14="",0,IF($H61&gt;$G$14,0,IF($H61-$G$14&lt;-3,0,OFFSET(Extras!$E$4,0,'Scenario 9'!$H61-'Scenario 9'!$G$14))))</f>
        <v>0</v>
      </c>
      <c r="BK94" s="210">
        <f ca="1">IF($G$15="",0,IF($H61&gt;$G$15,0,IF($H61-$G$15&lt;-3,0,OFFSET(Extras!$E$4,0,'Scenario 9'!$H61-'Scenario 9'!$G$15))))</f>
        <v>0</v>
      </c>
      <c r="BL94" s="210">
        <f ca="1">IF($G$16="",0,IF($H61&gt;$G$16,0,IF($H61-$G$16&lt;-3,0,OFFSET(Extras!$E$4,0,'Scenario 9'!$H61-'Scenario 9'!$G$16))))</f>
        <v>0</v>
      </c>
      <c r="BM94" s="210">
        <f ca="1">IF($G$17="",0,IF($H61&gt;$G$17,0,IF($H61-$G$17&lt;-3,0,OFFSET(Extras!$E$4,0,'Scenario 9'!$H61-'Scenario 9'!$G$17))))</f>
        <v>0</v>
      </c>
      <c r="BN94" s="210">
        <f ca="1">IF($G$18="",0,IF($H61&gt;$G$18,0,IF($H61-$G$18&lt;-3,0,OFFSET(Extras!$E$4,0,'Scenario 9'!$H61-'Scenario 9'!$G$18))))</f>
        <v>0</v>
      </c>
      <c r="BO94" s="210">
        <f ca="1">IF($G$19="",0,IF($H61&gt;$G$19,0,IF($H61-$G$19&lt;-3,0,OFFSET(Extras!$E$4,0,'Scenario 9'!$H61-'Scenario 9'!$G$19))))</f>
        <v>0</v>
      </c>
    </row>
    <row r="95" spans="1:67">
      <c r="A95" s="203"/>
      <c r="B95" s="203"/>
      <c r="C95" s="203"/>
      <c r="D95" s="203"/>
      <c r="E95" s="203"/>
      <c r="F95" s="203"/>
      <c r="G95" s="203"/>
      <c r="H95" s="214">
        <v>2036</v>
      </c>
      <c r="I95" s="210" t="str">
        <f>IF($H$14="","",HLOOKUP($H$14,'Capx - H2O'!$E$352:$AU$382,$H95-2015,FALSE)+BB95+BJ95)</f>
        <v/>
      </c>
      <c r="J95" s="210">
        <f ca="1">IF($H$15="","",HLOOKUP($H$15,'Capx - H2O'!$E$352:$AU$382,$H95-2015,FALSE)+BC95+BK95)</f>
        <v>0</v>
      </c>
      <c r="K95" s="210">
        <f ca="1">IF($H$16="","",HLOOKUP($H$16,'Capx - H2O'!$E$352:$AU$382,$H95-2015,FALSE)+BD95+BL95)</f>
        <v>0</v>
      </c>
      <c r="L95" s="210">
        <f ca="1">IF($H$17="","",HLOOKUP($H$17,'Capx - H2O'!$E$352:$AU$382,$H95-2015,FALSE)+BE95+BM95)</f>
        <v>0</v>
      </c>
      <c r="M95" s="210">
        <f ca="1">IF($H$18="","",HLOOKUP($H$18,'Capx - H2O'!$E$352:$AU$382,$H95-2015,FALSE)+BF95+BN95)</f>
        <v>0</v>
      </c>
      <c r="N95" s="210">
        <f ca="1">IF($H$19="","",HLOOKUP($H$19,'Capx - H2O'!$E$352:$AU$382,$H95-2015,FALSE)+BG95+BO95)</f>
        <v>0</v>
      </c>
      <c r="O95" s="203"/>
      <c r="P95" s="203"/>
      <c r="Q95" s="203"/>
      <c r="R95" s="203"/>
      <c r="BA95" s="145">
        <v>2036</v>
      </c>
      <c r="BB95" s="210">
        <f ca="1">IF($E$14="",0,IF($H62&gt;$E$14,0,IF($H62-$E$14&lt;-3,0,OFFSET(Extras!$E$3,0,'Scenario 9'!$H62-'Scenario 9'!$E$14))))</f>
        <v>0</v>
      </c>
      <c r="BC95" s="210">
        <f ca="1">IF($E$15="",0,IF($H62&gt;$E$15,0,IF($H62-$E$15&lt;-3,0,OFFSET(Extras!$E$3,0,'Scenario 9'!$H62-'Scenario 9'!$E$15))))</f>
        <v>0</v>
      </c>
      <c r="BD95" s="210">
        <f ca="1">IF($E$16="",0,IF($H62&gt;$E$16,0,IF($H62-$E$16&lt;-3,0,OFFSET(Extras!$E$3,0,'Scenario 9'!$H62-'Scenario 9'!$E$16))))</f>
        <v>0</v>
      </c>
      <c r="BE95" s="210">
        <f ca="1">IF($E$17="",0,IF($H62&gt;$E$17,0,IF($H62-$E$17&lt;-3,0,OFFSET(Extras!$E$3,0,'Scenario 9'!$H62-'Scenario 9'!$E$17))))</f>
        <v>0</v>
      </c>
      <c r="BF95" s="210">
        <f ca="1">IF($E$18="",0,IF($H62&gt;$E$18,0,IF($H62-$E$18&lt;-3,0,OFFSET(Extras!$E$3,0,'Scenario 9'!$H62-'Scenario 9'!$E$18))))</f>
        <v>0</v>
      </c>
      <c r="BG95" s="210">
        <f ca="1">IF($E$19="",0,IF($H62&gt;$E$19,0,IF($H62-$E$19&lt;-3,0,OFFSET(Extras!$E$3,0,'Scenario 9'!$H62-'Scenario 9'!$E$19))))</f>
        <v>0</v>
      </c>
      <c r="BI95" s="145">
        <v>2036</v>
      </c>
      <c r="BJ95" s="210">
        <f ca="1">IF($G$14="",0,IF($H62&gt;$G$14,0,IF($H62-$G$14&lt;-3,0,OFFSET(Extras!$E$4,0,'Scenario 9'!$H62-'Scenario 9'!$G$14))))</f>
        <v>0</v>
      </c>
      <c r="BK95" s="210">
        <f ca="1">IF($G$15="",0,IF($H62&gt;$G$15,0,IF($H62-$G$15&lt;-3,0,OFFSET(Extras!$E$4,0,'Scenario 9'!$H62-'Scenario 9'!$G$15))))</f>
        <v>0</v>
      </c>
      <c r="BL95" s="210">
        <f ca="1">IF($G$16="",0,IF($H62&gt;$G$16,0,IF($H62-$G$16&lt;-3,0,OFFSET(Extras!$E$4,0,'Scenario 9'!$H62-'Scenario 9'!$G$16))))</f>
        <v>0</v>
      </c>
      <c r="BM95" s="210">
        <f ca="1">IF($G$17="",0,IF($H62&gt;$G$17,0,IF($H62-$G$17&lt;-3,0,OFFSET(Extras!$E$4,0,'Scenario 9'!$H62-'Scenario 9'!$G$17))))</f>
        <v>0</v>
      </c>
      <c r="BN95" s="210">
        <f ca="1">IF($G$18="",0,IF($H62&gt;$G$18,0,IF($H62-$G$18&lt;-3,0,OFFSET(Extras!$E$4,0,'Scenario 9'!$H62-'Scenario 9'!$G$18))))</f>
        <v>0</v>
      </c>
      <c r="BO95" s="210">
        <f ca="1">IF($G$19="",0,IF($H62&gt;$G$19,0,IF($H62-$G$19&lt;-3,0,OFFSET(Extras!$E$4,0,'Scenario 9'!$H62-'Scenario 9'!$G$19))))</f>
        <v>0</v>
      </c>
    </row>
    <row r="96" spans="1:67">
      <c r="A96" s="203"/>
      <c r="B96" s="203"/>
      <c r="C96" s="203"/>
      <c r="D96" s="203"/>
      <c r="E96" s="203"/>
      <c r="F96" s="203"/>
      <c r="G96" s="203"/>
      <c r="H96" s="214">
        <v>2037</v>
      </c>
      <c r="I96" s="210" t="str">
        <f>IF($H$14="","",HLOOKUP($H$14,'Capx - H2O'!$E$352:$AU$382,$H96-2015,FALSE)+BB96+BJ96)</f>
        <v/>
      </c>
      <c r="J96" s="210">
        <f ca="1">IF($H$15="","",HLOOKUP($H$15,'Capx - H2O'!$E$352:$AU$382,$H96-2015,FALSE)+BC96+BK96)</f>
        <v>0</v>
      </c>
      <c r="K96" s="210">
        <f ca="1">IF($H$16="","",HLOOKUP($H$16,'Capx - H2O'!$E$352:$AU$382,$H96-2015,FALSE)+BD96+BL96)</f>
        <v>0</v>
      </c>
      <c r="L96" s="210">
        <f ca="1">IF($H$17="","",HLOOKUP($H$17,'Capx - H2O'!$E$352:$AU$382,$H96-2015,FALSE)+BE96+BM96)</f>
        <v>0</v>
      </c>
      <c r="M96" s="210">
        <f ca="1">IF($H$18="","",HLOOKUP($H$18,'Capx - H2O'!$E$352:$AU$382,$H96-2015,FALSE)+BF96+BN96)</f>
        <v>0</v>
      </c>
      <c r="N96" s="210">
        <f ca="1">IF($H$19="","",HLOOKUP($H$19,'Capx - H2O'!$E$352:$AU$382,$H96-2015,FALSE)+BG96+BO96)</f>
        <v>0</v>
      </c>
      <c r="O96" s="203"/>
      <c r="P96" s="203"/>
      <c r="Q96" s="203"/>
      <c r="R96" s="203"/>
      <c r="BA96" s="145">
        <v>2037</v>
      </c>
      <c r="BB96" s="210">
        <f ca="1">IF($E$14="",0,IF($H63&gt;$E$14,0,IF($H63-$E$14&lt;-3,0,OFFSET(Extras!$E$3,0,'Scenario 9'!$H63-'Scenario 9'!$E$14))))</f>
        <v>0</v>
      </c>
      <c r="BC96" s="210">
        <f ca="1">IF($E$15="",0,IF($H63&gt;$E$15,0,IF($H63-$E$15&lt;-3,0,OFFSET(Extras!$E$3,0,'Scenario 9'!$H63-'Scenario 9'!$E$15))))</f>
        <v>0</v>
      </c>
      <c r="BD96" s="210">
        <f ca="1">IF($E$16="",0,IF($H63&gt;$E$16,0,IF($H63-$E$16&lt;-3,0,OFFSET(Extras!$E$3,0,'Scenario 9'!$H63-'Scenario 9'!$E$16))))</f>
        <v>0</v>
      </c>
      <c r="BE96" s="210">
        <f ca="1">IF($E$17="",0,IF($H63&gt;$E$17,0,IF($H63-$E$17&lt;-3,0,OFFSET(Extras!$E$3,0,'Scenario 9'!$H63-'Scenario 9'!$E$17))))</f>
        <v>0</v>
      </c>
      <c r="BF96" s="210">
        <f ca="1">IF($E$18="",0,IF($H63&gt;$E$18,0,IF($H63-$E$18&lt;-3,0,OFFSET(Extras!$E$3,0,'Scenario 9'!$H63-'Scenario 9'!$E$18))))</f>
        <v>0</v>
      </c>
      <c r="BG96" s="210">
        <f ca="1">IF($E$19="",0,IF($H63&gt;$E$19,0,IF($H63-$E$19&lt;-3,0,OFFSET(Extras!$E$3,0,'Scenario 9'!$H63-'Scenario 9'!$E$19))))</f>
        <v>0</v>
      </c>
      <c r="BI96" s="145">
        <v>2037</v>
      </c>
      <c r="BJ96" s="210">
        <f ca="1">IF($G$14="",0,IF($H63&gt;$G$14,0,IF($H63-$G$14&lt;-3,0,OFFSET(Extras!$E$4,0,'Scenario 9'!$H63-'Scenario 9'!$G$14))))</f>
        <v>0</v>
      </c>
      <c r="BK96" s="210">
        <f ca="1">IF($G$15="",0,IF($H63&gt;$G$15,0,IF($H63-$G$15&lt;-3,0,OFFSET(Extras!$E$4,0,'Scenario 9'!$H63-'Scenario 9'!$G$15))))</f>
        <v>0</v>
      </c>
      <c r="BL96" s="210">
        <f ca="1">IF($G$16="",0,IF($H63&gt;$G$16,0,IF($H63-$G$16&lt;-3,0,OFFSET(Extras!$E$4,0,'Scenario 9'!$H63-'Scenario 9'!$G$16))))</f>
        <v>0</v>
      </c>
      <c r="BM96" s="210">
        <f ca="1">IF($G$17="",0,IF($H63&gt;$G$17,0,IF($H63-$G$17&lt;-3,0,OFFSET(Extras!$E$4,0,'Scenario 9'!$H63-'Scenario 9'!$G$17))))</f>
        <v>0</v>
      </c>
      <c r="BN96" s="210">
        <f ca="1">IF($G$18="",0,IF($H63&gt;$G$18,0,IF($H63-$G$18&lt;-3,0,OFFSET(Extras!$E$4,0,'Scenario 9'!$H63-'Scenario 9'!$G$18))))</f>
        <v>0</v>
      </c>
      <c r="BO96" s="210">
        <f ca="1">IF($G$19="",0,IF($H63&gt;$G$19,0,IF($H63-$G$19&lt;-3,0,OFFSET(Extras!$E$4,0,'Scenario 9'!$H63-'Scenario 9'!$G$19))))</f>
        <v>0</v>
      </c>
    </row>
    <row r="97" spans="1:67">
      <c r="A97" s="203"/>
      <c r="B97" s="203"/>
      <c r="C97" s="203"/>
      <c r="D97" s="203"/>
      <c r="E97" s="203"/>
      <c r="F97" s="203"/>
      <c r="G97" s="203"/>
      <c r="H97" s="214">
        <v>2038</v>
      </c>
      <c r="I97" s="210" t="str">
        <f>IF($H$14="","",HLOOKUP($H$14,'Capx - H2O'!$E$352:$AU$382,$H97-2015,FALSE)+BB97+BJ97)</f>
        <v/>
      </c>
      <c r="J97" s="210">
        <f ca="1">IF($H$15="","",HLOOKUP($H$15,'Capx - H2O'!$E$352:$AU$382,$H97-2015,FALSE)+BC97+BK97)</f>
        <v>0</v>
      </c>
      <c r="K97" s="210">
        <f ca="1">IF($H$16="","",HLOOKUP($H$16,'Capx - H2O'!$E$352:$AU$382,$H97-2015,FALSE)+BD97+BL97)</f>
        <v>0</v>
      </c>
      <c r="L97" s="210">
        <f ca="1">IF($H$17="","",HLOOKUP($H$17,'Capx - H2O'!$E$352:$AU$382,$H97-2015,FALSE)+BE97+BM97)</f>
        <v>0</v>
      </c>
      <c r="M97" s="210">
        <f ca="1">IF($H$18="","",HLOOKUP($H$18,'Capx - H2O'!$E$352:$AU$382,$H97-2015,FALSE)+BF97+BN97)</f>
        <v>0</v>
      </c>
      <c r="N97" s="210">
        <f ca="1">IF($H$19="","",HLOOKUP($H$19,'Capx - H2O'!$E$352:$AU$382,$H97-2015,FALSE)+BG97+BO97)</f>
        <v>0</v>
      </c>
      <c r="O97" s="203"/>
      <c r="P97" s="203"/>
      <c r="Q97" s="203"/>
      <c r="R97" s="203"/>
      <c r="BA97" s="145">
        <v>2038</v>
      </c>
      <c r="BB97" s="210">
        <f ca="1">IF($E$14="",0,IF($H64&gt;$E$14,0,IF($H64-$E$14&lt;-3,0,OFFSET(Extras!$E$3,0,'Scenario 9'!$H64-'Scenario 9'!$E$14))))</f>
        <v>0</v>
      </c>
      <c r="BC97" s="210">
        <f ca="1">IF($E$15="",0,IF($H64&gt;$E$15,0,IF($H64-$E$15&lt;-3,0,OFFSET(Extras!$E$3,0,'Scenario 9'!$H64-'Scenario 9'!$E$15))))</f>
        <v>0</v>
      </c>
      <c r="BD97" s="210">
        <f ca="1">IF($E$16="",0,IF($H64&gt;$E$16,0,IF($H64-$E$16&lt;-3,0,OFFSET(Extras!$E$3,0,'Scenario 9'!$H64-'Scenario 9'!$E$16))))</f>
        <v>0</v>
      </c>
      <c r="BE97" s="210">
        <f ca="1">IF($E$17="",0,IF($H64&gt;$E$17,0,IF($H64-$E$17&lt;-3,0,OFFSET(Extras!$E$3,0,'Scenario 9'!$H64-'Scenario 9'!$E$17))))</f>
        <v>0</v>
      </c>
      <c r="BF97" s="210">
        <f ca="1">IF($E$18="",0,IF($H64&gt;$E$18,0,IF($H64-$E$18&lt;-3,0,OFFSET(Extras!$E$3,0,'Scenario 9'!$H64-'Scenario 9'!$E$18))))</f>
        <v>0</v>
      </c>
      <c r="BG97" s="210">
        <f ca="1">IF($E$19="",0,IF($H64&gt;$E$19,0,IF($H64-$E$19&lt;-3,0,OFFSET(Extras!$E$3,0,'Scenario 9'!$H64-'Scenario 9'!$E$19))))</f>
        <v>0</v>
      </c>
      <c r="BI97" s="145">
        <v>2038</v>
      </c>
      <c r="BJ97" s="210">
        <f ca="1">IF($G$14="",0,IF($H64&gt;$G$14,0,IF($H64-$G$14&lt;-3,0,OFFSET(Extras!$E$4,0,'Scenario 9'!$H64-'Scenario 9'!$G$14))))</f>
        <v>0</v>
      </c>
      <c r="BK97" s="210">
        <f ca="1">IF($G$15="",0,IF($H64&gt;$G$15,0,IF($H64-$G$15&lt;-3,0,OFFSET(Extras!$E$4,0,'Scenario 9'!$H64-'Scenario 9'!$G$15))))</f>
        <v>0</v>
      </c>
      <c r="BL97" s="210">
        <f ca="1">IF($G$16="",0,IF($H64&gt;$G$16,0,IF($H64-$G$16&lt;-3,0,OFFSET(Extras!$E$4,0,'Scenario 9'!$H64-'Scenario 9'!$G$16))))</f>
        <v>0</v>
      </c>
      <c r="BM97" s="210">
        <f ca="1">IF($G$17="",0,IF($H64&gt;$G$17,0,IF($H64-$G$17&lt;-3,0,OFFSET(Extras!$E$4,0,'Scenario 9'!$H64-'Scenario 9'!$G$17))))</f>
        <v>0</v>
      </c>
      <c r="BN97" s="210">
        <f ca="1">IF($G$18="",0,IF($H64&gt;$G$18,0,IF($H64-$G$18&lt;-3,0,OFFSET(Extras!$E$4,0,'Scenario 9'!$H64-'Scenario 9'!$G$18))))</f>
        <v>0</v>
      </c>
      <c r="BO97" s="210">
        <f ca="1">IF($G$19="",0,IF($H64&gt;$G$19,0,IF($H64-$G$19&lt;-3,0,OFFSET(Extras!$E$4,0,'Scenario 9'!$H64-'Scenario 9'!$G$19))))</f>
        <v>0</v>
      </c>
    </row>
    <row r="98" spans="1:67">
      <c r="A98" s="203"/>
      <c r="B98" s="203"/>
      <c r="C98" s="203"/>
      <c r="D98" s="203"/>
      <c r="E98" s="203"/>
      <c r="F98" s="203"/>
      <c r="G98" s="203"/>
      <c r="H98" s="214">
        <v>2039</v>
      </c>
      <c r="I98" s="210" t="str">
        <f>IF($H$14="","",HLOOKUP($H$14,'Capx - H2O'!$E$352:$AU$382,$H98-2015,FALSE)+BB98+BJ98)</f>
        <v/>
      </c>
      <c r="J98" s="210">
        <f ca="1">IF($H$15="","",HLOOKUP($H$15,'Capx - H2O'!$E$352:$AU$382,$H98-2015,FALSE)+BC98+BK98)</f>
        <v>0</v>
      </c>
      <c r="K98" s="210">
        <f ca="1">IF($H$16="","",HLOOKUP($H$16,'Capx - H2O'!$E$352:$AU$382,$H98-2015,FALSE)+BD98+BL98)</f>
        <v>0</v>
      </c>
      <c r="L98" s="210">
        <f ca="1">IF($H$17="","",HLOOKUP($H$17,'Capx - H2O'!$E$352:$AU$382,$H98-2015,FALSE)+BE98+BM98)</f>
        <v>0</v>
      </c>
      <c r="M98" s="210">
        <f ca="1">IF($H$18="","",HLOOKUP($H$18,'Capx - H2O'!$E$352:$AU$382,$H98-2015,FALSE)+BF98+BN98)</f>
        <v>0</v>
      </c>
      <c r="N98" s="210">
        <f ca="1">IF($H$19="","",HLOOKUP($H$19,'Capx - H2O'!$E$352:$AU$382,$H98-2015,FALSE)+BG98+BO98)</f>
        <v>0</v>
      </c>
      <c r="O98" s="203"/>
      <c r="P98" s="203"/>
      <c r="Q98" s="203"/>
      <c r="R98" s="203"/>
      <c r="BA98" s="145">
        <v>2039</v>
      </c>
      <c r="BB98" s="210">
        <f ca="1">IF($E$14="",0,IF($H65&gt;$E$14,0,IF($H65-$E$14&lt;-3,0,OFFSET(Extras!$E$3,0,'Scenario 9'!$H65-'Scenario 9'!$E$14))))</f>
        <v>0</v>
      </c>
      <c r="BC98" s="210">
        <f ca="1">IF($E$15="",0,IF($H65&gt;$E$15,0,IF($H65-$E$15&lt;-3,0,OFFSET(Extras!$E$3,0,'Scenario 9'!$H65-'Scenario 9'!$E$15))))</f>
        <v>0</v>
      </c>
      <c r="BD98" s="210">
        <f ca="1">IF($E$16="",0,IF($H65&gt;$E$16,0,IF($H65-$E$16&lt;-3,0,OFFSET(Extras!$E$3,0,'Scenario 9'!$H65-'Scenario 9'!$E$16))))</f>
        <v>0</v>
      </c>
      <c r="BE98" s="210">
        <f ca="1">IF($E$17="",0,IF($H65&gt;$E$17,0,IF($H65-$E$17&lt;-3,0,OFFSET(Extras!$E$3,0,'Scenario 9'!$H65-'Scenario 9'!$E$17))))</f>
        <v>0</v>
      </c>
      <c r="BF98" s="210">
        <f ca="1">IF($E$18="",0,IF($H65&gt;$E$18,0,IF($H65-$E$18&lt;-3,0,OFFSET(Extras!$E$3,0,'Scenario 9'!$H65-'Scenario 9'!$E$18))))</f>
        <v>0</v>
      </c>
      <c r="BG98" s="210">
        <f ca="1">IF($E$19="",0,IF($H65&gt;$E$19,0,IF($H65-$E$19&lt;-3,0,OFFSET(Extras!$E$3,0,'Scenario 9'!$H65-'Scenario 9'!$E$19))))</f>
        <v>0</v>
      </c>
      <c r="BI98" s="145">
        <v>2039</v>
      </c>
      <c r="BJ98" s="210">
        <f ca="1">IF($G$14="",0,IF($H65&gt;$G$14,0,IF($H65-$G$14&lt;-3,0,OFFSET(Extras!$E$4,0,'Scenario 9'!$H65-'Scenario 9'!$G$14))))</f>
        <v>0</v>
      </c>
      <c r="BK98" s="210">
        <f ca="1">IF($G$15="",0,IF($H65&gt;$G$15,0,IF($H65-$G$15&lt;-3,0,OFFSET(Extras!$E$4,0,'Scenario 9'!$H65-'Scenario 9'!$G$15))))</f>
        <v>0</v>
      </c>
      <c r="BL98" s="210">
        <f ca="1">IF($G$16="",0,IF($H65&gt;$G$16,0,IF($H65-$G$16&lt;-3,0,OFFSET(Extras!$E$4,0,'Scenario 9'!$H65-'Scenario 9'!$G$16))))</f>
        <v>0</v>
      </c>
      <c r="BM98" s="210">
        <f ca="1">IF($G$17="",0,IF($H65&gt;$G$17,0,IF($H65-$G$17&lt;-3,0,OFFSET(Extras!$E$4,0,'Scenario 9'!$H65-'Scenario 9'!$G$17))))</f>
        <v>0</v>
      </c>
      <c r="BN98" s="210">
        <f ca="1">IF($G$18="",0,IF($H65&gt;$G$18,0,IF($H65-$G$18&lt;-3,0,OFFSET(Extras!$E$4,0,'Scenario 9'!$H65-'Scenario 9'!$G$18))))</f>
        <v>0</v>
      </c>
      <c r="BO98" s="210">
        <f ca="1">IF($G$19="",0,IF($H65&gt;$G$19,0,IF($H65-$G$19&lt;-3,0,OFFSET(Extras!$E$4,0,'Scenario 9'!$H65-'Scenario 9'!$G$19))))</f>
        <v>0</v>
      </c>
    </row>
    <row r="99" spans="1:67">
      <c r="A99" s="203"/>
      <c r="B99" s="203"/>
      <c r="C99" s="203"/>
      <c r="D99" s="203"/>
      <c r="E99" s="203"/>
      <c r="F99" s="203"/>
      <c r="G99" s="203"/>
      <c r="H99" s="214">
        <v>2040</v>
      </c>
      <c r="I99" s="210" t="str">
        <f>IF($H$14="","",HLOOKUP($H$14,'Capx - H2O'!$E$352:$AU$382,$H99-2015,FALSE)+BB99+BJ99)</f>
        <v/>
      </c>
      <c r="J99" s="210">
        <f ca="1">IF($H$15="","",HLOOKUP($H$15,'Capx - H2O'!$E$352:$AU$382,$H99-2015,FALSE)+BC99+BK99)</f>
        <v>0</v>
      </c>
      <c r="K99" s="210">
        <f ca="1">IF($H$16="","",HLOOKUP($H$16,'Capx - H2O'!$E$352:$AU$382,$H99-2015,FALSE)+BD99+BL99)</f>
        <v>0</v>
      </c>
      <c r="L99" s="210">
        <f ca="1">IF($H$17="","",HLOOKUP($H$17,'Capx - H2O'!$E$352:$AU$382,$H99-2015,FALSE)+BE99+BM99)</f>
        <v>0</v>
      </c>
      <c r="M99" s="210">
        <f ca="1">IF($H$18="","",HLOOKUP($H$18,'Capx - H2O'!$E$352:$AU$382,$H99-2015,FALSE)+BF99+BN99)</f>
        <v>0</v>
      </c>
      <c r="N99" s="210">
        <f ca="1">IF($H$19="","",HLOOKUP($H$19,'Capx - H2O'!$E$352:$AU$382,$H99-2015,FALSE)+BG99+BO99)</f>
        <v>0</v>
      </c>
      <c r="O99" s="203"/>
      <c r="P99" s="203"/>
      <c r="Q99" s="203"/>
      <c r="R99" s="203"/>
      <c r="BA99" s="145">
        <v>2040</v>
      </c>
      <c r="BB99" s="210">
        <f ca="1">IF($E$14="",0,IF($H66&gt;$E$14,0,IF($H66-$E$14&lt;-3,0,OFFSET(Extras!$E$3,0,'Scenario 9'!$H66-'Scenario 9'!$E$14))))</f>
        <v>0</v>
      </c>
      <c r="BC99" s="210">
        <f ca="1">IF($E$15="",0,IF($H66&gt;$E$15,0,IF($H66-$E$15&lt;-3,0,OFFSET(Extras!$E$3,0,'Scenario 9'!$H66-'Scenario 9'!$E$15))))</f>
        <v>0</v>
      </c>
      <c r="BD99" s="210">
        <f ca="1">IF($E$16="",0,IF($H66&gt;$E$16,0,IF($H66-$E$16&lt;-3,0,OFFSET(Extras!$E$3,0,'Scenario 9'!$H66-'Scenario 9'!$E$16))))</f>
        <v>0</v>
      </c>
      <c r="BE99" s="210">
        <f ca="1">IF($E$17="",0,IF($H66&gt;$E$17,0,IF($H66-$E$17&lt;-3,0,OFFSET(Extras!$E$3,0,'Scenario 9'!$H66-'Scenario 9'!$E$17))))</f>
        <v>0</v>
      </c>
      <c r="BF99" s="210">
        <f ca="1">IF($E$18="",0,IF($H66&gt;$E$18,0,IF($H66-$E$18&lt;-3,0,OFFSET(Extras!$E$3,0,'Scenario 9'!$H66-'Scenario 9'!$E$18))))</f>
        <v>0</v>
      </c>
      <c r="BG99" s="210">
        <f ca="1">IF($E$19="",0,IF($H66&gt;$E$19,0,IF($H66-$E$19&lt;-3,0,OFFSET(Extras!$E$3,0,'Scenario 9'!$H66-'Scenario 9'!$E$19))))</f>
        <v>0</v>
      </c>
      <c r="BI99" s="145">
        <v>2040</v>
      </c>
      <c r="BJ99" s="210">
        <f ca="1">IF($G$14="",0,IF($H66&gt;$G$14,0,IF($H66-$G$14&lt;-3,0,OFFSET(Extras!$E$4,0,'Scenario 9'!$H66-'Scenario 9'!$G$14))))</f>
        <v>0</v>
      </c>
      <c r="BK99" s="210">
        <f ca="1">IF($G$15="",0,IF($H66&gt;$G$15,0,IF($H66-$G$15&lt;-3,0,OFFSET(Extras!$E$4,0,'Scenario 9'!$H66-'Scenario 9'!$G$15))))</f>
        <v>0</v>
      </c>
      <c r="BL99" s="210">
        <f ca="1">IF($G$16="",0,IF($H66&gt;$G$16,0,IF($H66-$G$16&lt;-3,0,OFFSET(Extras!$E$4,0,'Scenario 9'!$H66-'Scenario 9'!$G$16))))</f>
        <v>0</v>
      </c>
      <c r="BM99" s="210">
        <f ca="1">IF($G$17="",0,IF($H66&gt;$G$17,0,IF($H66-$G$17&lt;-3,0,OFFSET(Extras!$E$4,0,'Scenario 9'!$H66-'Scenario 9'!$G$17))))</f>
        <v>0</v>
      </c>
      <c r="BN99" s="210">
        <f ca="1">IF($G$18="",0,IF($H66&gt;$G$18,0,IF($H66-$G$18&lt;-3,0,OFFSET(Extras!$E$4,0,'Scenario 9'!$H66-'Scenario 9'!$G$18))))</f>
        <v>0</v>
      </c>
      <c r="BO99" s="210">
        <f ca="1">IF($G$19="",0,IF($H66&gt;$G$19,0,IF($H66-$G$19&lt;-3,0,OFFSET(Extras!$E$4,0,'Scenario 9'!$H66-'Scenario 9'!$G$19))))</f>
        <v>0</v>
      </c>
    </row>
    <row r="100" spans="1:67">
      <c r="A100" s="203"/>
      <c r="B100" s="203"/>
      <c r="C100" s="203"/>
      <c r="D100" s="203"/>
      <c r="E100" s="203"/>
      <c r="F100" s="203"/>
      <c r="G100" s="203"/>
      <c r="H100" s="214">
        <v>2041</v>
      </c>
      <c r="I100" s="210" t="str">
        <f>IF($H$14="","",HLOOKUP($H$14,'Capx - H2O'!$E$352:$AU$382,$H100-2015,FALSE)+BB100+BJ100)</f>
        <v/>
      </c>
      <c r="J100" s="210">
        <f ca="1">IF($H$15="","",HLOOKUP($H$15,'Capx - H2O'!$E$352:$AU$382,$H100-2015,FALSE)+BC100+BK100)</f>
        <v>0</v>
      </c>
      <c r="K100" s="210">
        <f ca="1">IF($H$16="","",HLOOKUP($H$16,'Capx - H2O'!$E$352:$AU$382,$H100-2015,FALSE)+BD100+BL100)</f>
        <v>0</v>
      </c>
      <c r="L100" s="210">
        <f ca="1">IF($H$17="","",HLOOKUP($H$17,'Capx - H2O'!$E$352:$AU$382,$H100-2015,FALSE)+BE100+BM100)</f>
        <v>0</v>
      </c>
      <c r="M100" s="210">
        <f ca="1">IF($H$18="","",HLOOKUP($H$18,'Capx - H2O'!$E$352:$AU$382,$H100-2015,FALSE)+BF100+BN100)</f>
        <v>0</v>
      </c>
      <c r="N100" s="210">
        <f ca="1">IF($H$19="","",HLOOKUP($H$19,'Capx - H2O'!$E$352:$AU$382,$H100-2015,FALSE)+BG100+BO100)</f>
        <v>0</v>
      </c>
      <c r="O100" s="203"/>
      <c r="P100" s="203"/>
      <c r="Q100" s="203"/>
      <c r="R100" s="203"/>
      <c r="BA100" s="145">
        <v>2041</v>
      </c>
      <c r="BB100" s="210">
        <f ca="1">IF($E$14="",0,IF($H67&gt;$E$14,0,IF($H67-$E$14&lt;-3,0,OFFSET(Extras!$E$3,0,'Scenario 9'!$H67-'Scenario 9'!$E$14))))</f>
        <v>0</v>
      </c>
      <c r="BC100" s="210">
        <f ca="1">IF($E$15="",0,IF($H67&gt;$E$15,0,IF($H67-$E$15&lt;-3,0,OFFSET(Extras!$E$3,0,'Scenario 9'!$H67-'Scenario 9'!$E$15))))</f>
        <v>0</v>
      </c>
      <c r="BD100" s="210">
        <f ca="1">IF($E$16="",0,IF($H67&gt;$E$16,0,IF($H67-$E$16&lt;-3,0,OFFSET(Extras!$E$3,0,'Scenario 9'!$H67-'Scenario 9'!$E$16))))</f>
        <v>0</v>
      </c>
      <c r="BE100" s="210">
        <f ca="1">IF($E$17="",0,IF($H67&gt;$E$17,0,IF($H67-$E$17&lt;-3,0,OFFSET(Extras!$E$3,0,'Scenario 9'!$H67-'Scenario 9'!$E$17))))</f>
        <v>0</v>
      </c>
      <c r="BF100" s="210">
        <f ca="1">IF($E$18="",0,IF($H67&gt;$E$18,0,IF($H67-$E$18&lt;-3,0,OFFSET(Extras!$E$3,0,'Scenario 9'!$H67-'Scenario 9'!$E$18))))</f>
        <v>0</v>
      </c>
      <c r="BG100" s="210">
        <f ca="1">IF($E$19="",0,IF($H67&gt;$E$19,0,IF($H67-$E$19&lt;-3,0,OFFSET(Extras!$E$3,0,'Scenario 9'!$H67-'Scenario 9'!$E$19))))</f>
        <v>0</v>
      </c>
      <c r="BI100" s="145">
        <v>2041</v>
      </c>
      <c r="BJ100" s="210">
        <f ca="1">IF($G$14="",0,IF($H67&gt;$G$14,0,IF($H67-$G$14&lt;-3,0,OFFSET(Extras!$E$4,0,'Scenario 9'!$H67-'Scenario 9'!$G$14))))</f>
        <v>0</v>
      </c>
      <c r="BK100" s="210">
        <f ca="1">IF($G$15="",0,IF($H67&gt;$G$15,0,IF($H67-$G$15&lt;-3,0,OFFSET(Extras!$E$4,0,'Scenario 9'!$H67-'Scenario 9'!$G$15))))</f>
        <v>0</v>
      </c>
      <c r="BL100" s="210">
        <f ca="1">IF($G$16="",0,IF($H67&gt;$G$16,0,IF($H67-$G$16&lt;-3,0,OFFSET(Extras!$E$4,0,'Scenario 9'!$H67-'Scenario 9'!$G$16))))</f>
        <v>0</v>
      </c>
      <c r="BM100" s="210">
        <f ca="1">IF($G$17="",0,IF($H67&gt;$G$17,0,IF($H67-$G$17&lt;-3,0,OFFSET(Extras!$E$4,0,'Scenario 9'!$H67-'Scenario 9'!$G$17))))</f>
        <v>0</v>
      </c>
      <c r="BN100" s="210">
        <f ca="1">IF($G$18="",0,IF($H67&gt;$G$18,0,IF($H67-$G$18&lt;-3,0,OFFSET(Extras!$E$4,0,'Scenario 9'!$H67-'Scenario 9'!$G$18))))</f>
        <v>0</v>
      </c>
      <c r="BO100" s="210">
        <f ca="1">IF($G$19="",0,IF($H67&gt;$G$19,0,IF($H67-$G$19&lt;-3,0,OFFSET(Extras!$E$4,0,'Scenario 9'!$H67-'Scenario 9'!$G$19))))</f>
        <v>0</v>
      </c>
    </row>
    <row r="101" spans="1:67">
      <c r="A101" s="203"/>
      <c r="B101" s="203"/>
      <c r="C101" s="203"/>
      <c r="D101" s="203"/>
      <c r="E101" s="203"/>
      <c r="F101" s="203"/>
      <c r="G101" s="203"/>
      <c r="H101" s="214">
        <v>2042</v>
      </c>
      <c r="I101" s="210" t="str">
        <f>IF($H$14="","",HLOOKUP($H$14,'Capx - H2O'!$E$352:$AU$382,$H101-2015,FALSE)+BB101+BJ101)</f>
        <v/>
      </c>
      <c r="J101" s="210">
        <f ca="1">IF($H$15="","",HLOOKUP($H$15,'Capx - H2O'!$E$352:$AU$382,$H101-2015,FALSE)+BC101+BK101)</f>
        <v>0</v>
      </c>
      <c r="K101" s="210">
        <f ca="1">IF($H$16="","",HLOOKUP($H$16,'Capx - H2O'!$E$352:$AU$382,$H101-2015,FALSE)+BD101+BL101)</f>
        <v>0</v>
      </c>
      <c r="L101" s="210">
        <f ca="1">IF($H$17="","",HLOOKUP($H$17,'Capx - H2O'!$E$352:$AU$382,$H101-2015,FALSE)+BE101+BM101)</f>
        <v>0</v>
      </c>
      <c r="M101" s="210">
        <f ca="1">IF($H$18="","",HLOOKUP($H$18,'Capx - H2O'!$E$352:$AU$382,$H101-2015,FALSE)+BF101+BN101)</f>
        <v>0</v>
      </c>
      <c r="N101" s="210">
        <f ca="1">IF($H$19="","",HLOOKUP($H$19,'Capx - H2O'!$E$352:$AU$382,$H101-2015,FALSE)+BG101+BO101)</f>
        <v>0</v>
      </c>
      <c r="O101" s="203"/>
      <c r="P101" s="203"/>
      <c r="Q101" s="203"/>
      <c r="R101" s="203"/>
      <c r="BA101" s="145">
        <v>2042</v>
      </c>
      <c r="BB101" s="210">
        <f ca="1">IF($E$14="",0,IF($H68&gt;$E$14,0,IF($H68-$E$14&lt;-3,0,OFFSET(Extras!$E$3,0,'Scenario 9'!$H68-'Scenario 9'!$E$14))))</f>
        <v>0</v>
      </c>
      <c r="BC101" s="210">
        <f ca="1">IF($E$15="",0,IF($H68&gt;$E$15,0,IF($H68-$E$15&lt;-3,0,OFFSET(Extras!$E$3,0,'Scenario 9'!$H68-'Scenario 9'!$E$15))))</f>
        <v>0</v>
      </c>
      <c r="BD101" s="210">
        <f ca="1">IF($E$16="",0,IF($H68&gt;$E$16,0,IF($H68-$E$16&lt;-3,0,OFFSET(Extras!$E$3,0,'Scenario 9'!$H68-'Scenario 9'!$E$16))))</f>
        <v>0</v>
      </c>
      <c r="BE101" s="210">
        <f ca="1">IF($E$17="",0,IF($H68&gt;$E$17,0,IF($H68-$E$17&lt;-3,0,OFFSET(Extras!$E$3,0,'Scenario 9'!$H68-'Scenario 9'!$E$17))))</f>
        <v>0</v>
      </c>
      <c r="BF101" s="210">
        <f ca="1">IF($E$18="",0,IF($H68&gt;$E$18,0,IF($H68-$E$18&lt;-3,0,OFFSET(Extras!$E$3,0,'Scenario 9'!$H68-'Scenario 9'!$E$18))))</f>
        <v>0</v>
      </c>
      <c r="BG101" s="210">
        <f ca="1">IF($E$19="",0,IF($H68&gt;$E$19,0,IF($H68-$E$19&lt;-3,0,OFFSET(Extras!$E$3,0,'Scenario 9'!$H68-'Scenario 9'!$E$19))))</f>
        <v>0</v>
      </c>
      <c r="BI101" s="145">
        <v>2042</v>
      </c>
      <c r="BJ101" s="210">
        <f ca="1">IF($G$14="",0,IF($H68&gt;$G$14,0,IF($H68-$G$14&lt;-3,0,OFFSET(Extras!$E$4,0,'Scenario 9'!$H68-'Scenario 9'!$G$14))))</f>
        <v>0</v>
      </c>
      <c r="BK101" s="210">
        <f ca="1">IF($G$15="",0,IF($H68&gt;$G$15,0,IF($H68-$G$15&lt;-3,0,OFFSET(Extras!$E$4,0,'Scenario 9'!$H68-'Scenario 9'!$G$15))))</f>
        <v>0</v>
      </c>
      <c r="BL101" s="210">
        <f ca="1">IF($G$16="",0,IF($H68&gt;$G$16,0,IF($H68-$G$16&lt;-3,0,OFFSET(Extras!$E$4,0,'Scenario 9'!$H68-'Scenario 9'!$G$16))))</f>
        <v>0</v>
      </c>
      <c r="BM101" s="210">
        <f ca="1">IF($G$17="",0,IF($H68&gt;$G$17,0,IF($H68-$G$17&lt;-3,0,OFFSET(Extras!$E$4,0,'Scenario 9'!$H68-'Scenario 9'!$G$17))))</f>
        <v>0</v>
      </c>
      <c r="BN101" s="210">
        <f ca="1">IF($G$18="",0,IF($H68&gt;$G$18,0,IF($H68-$G$18&lt;-3,0,OFFSET(Extras!$E$4,0,'Scenario 9'!$H68-'Scenario 9'!$G$18))))</f>
        <v>0</v>
      </c>
      <c r="BO101" s="210">
        <f ca="1">IF($G$19="",0,IF($H68&gt;$G$19,0,IF($H68-$G$19&lt;-3,0,OFFSET(Extras!$E$4,0,'Scenario 9'!$H68-'Scenario 9'!$G$19))))</f>
        <v>0</v>
      </c>
    </row>
    <row r="102" spans="1:67">
      <c r="A102" s="203"/>
      <c r="B102" s="203"/>
      <c r="C102" s="203"/>
      <c r="D102" s="203"/>
      <c r="E102" s="203"/>
      <c r="F102" s="203"/>
      <c r="G102" s="203"/>
      <c r="H102" s="214">
        <v>2043</v>
      </c>
      <c r="I102" s="210" t="str">
        <f>IF($H$14="","",HLOOKUP($H$14,'Capx - H2O'!$E$352:$AU$382,$H102-2015,FALSE)+BB102+BJ102)</f>
        <v/>
      </c>
      <c r="J102" s="210">
        <f ca="1">IF($H$15="","",HLOOKUP($H$15,'Capx - H2O'!$E$352:$AU$382,$H102-2015,FALSE)+BC102+BK102)</f>
        <v>0</v>
      </c>
      <c r="K102" s="210">
        <f ca="1">IF($H$16="","",HLOOKUP($H$16,'Capx - H2O'!$E$352:$AU$382,$H102-2015,FALSE)+BD102+BL102)</f>
        <v>0</v>
      </c>
      <c r="L102" s="210">
        <f ca="1">IF($H$17="","",HLOOKUP($H$17,'Capx - H2O'!$E$352:$AU$382,$H102-2015,FALSE)+BE102+BM102)</f>
        <v>0</v>
      </c>
      <c r="M102" s="210">
        <f ca="1">IF($H$18="","",HLOOKUP($H$18,'Capx - H2O'!$E$352:$AU$382,$H102-2015,FALSE)+BF102+BN102)</f>
        <v>0</v>
      </c>
      <c r="N102" s="210">
        <f ca="1">IF($H$19="","",HLOOKUP($H$19,'Capx - H2O'!$E$352:$AU$382,$H102-2015,FALSE)+BG102+BO102)</f>
        <v>0</v>
      </c>
      <c r="O102" s="203"/>
      <c r="P102" s="203"/>
      <c r="Q102" s="203"/>
      <c r="R102" s="203"/>
      <c r="BA102" s="145">
        <v>2043</v>
      </c>
      <c r="BB102" s="210">
        <f ca="1">IF($E$14="",0,IF($H69&gt;$E$14,0,IF($H69-$E$14&lt;-3,0,OFFSET(Extras!$E$3,0,'Scenario 9'!$H69-'Scenario 9'!$E$14))))</f>
        <v>0</v>
      </c>
      <c r="BC102" s="210">
        <f ca="1">IF($E$15="",0,IF($H69&gt;$E$15,0,IF($H69-$E$15&lt;-3,0,OFFSET(Extras!$E$3,0,'Scenario 9'!$H69-'Scenario 9'!$E$15))))</f>
        <v>0</v>
      </c>
      <c r="BD102" s="210">
        <f ca="1">IF($E$16="",0,IF($H69&gt;$E$16,0,IF($H69-$E$16&lt;-3,0,OFFSET(Extras!$E$3,0,'Scenario 9'!$H69-'Scenario 9'!$E$16))))</f>
        <v>0</v>
      </c>
      <c r="BE102" s="210">
        <f ca="1">IF($E$17="",0,IF($H69&gt;$E$17,0,IF($H69-$E$17&lt;-3,0,OFFSET(Extras!$E$3,0,'Scenario 9'!$H69-'Scenario 9'!$E$17))))</f>
        <v>0</v>
      </c>
      <c r="BF102" s="210">
        <f ca="1">IF($E$18="",0,IF($H69&gt;$E$18,0,IF($H69-$E$18&lt;-3,0,OFFSET(Extras!$E$3,0,'Scenario 9'!$H69-'Scenario 9'!$E$18))))</f>
        <v>0</v>
      </c>
      <c r="BG102" s="210">
        <f ca="1">IF($E$19="",0,IF($H69&gt;$E$19,0,IF($H69-$E$19&lt;-3,0,OFFSET(Extras!$E$3,0,'Scenario 9'!$H69-'Scenario 9'!$E$19))))</f>
        <v>0</v>
      </c>
      <c r="BI102" s="145">
        <v>2043</v>
      </c>
      <c r="BJ102" s="210">
        <f ca="1">IF($G$14="",0,IF($H69&gt;$G$14,0,IF($H69-$G$14&lt;-3,0,OFFSET(Extras!$E$4,0,'Scenario 9'!$H69-'Scenario 9'!$G$14))))</f>
        <v>0</v>
      </c>
      <c r="BK102" s="210">
        <f ca="1">IF($G$15="",0,IF($H69&gt;$G$15,0,IF($H69-$G$15&lt;-3,0,OFFSET(Extras!$E$4,0,'Scenario 9'!$H69-'Scenario 9'!$G$15))))</f>
        <v>0</v>
      </c>
      <c r="BL102" s="210">
        <f ca="1">IF($G$16="",0,IF($H69&gt;$G$16,0,IF($H69-$G$16&lt;-3,0,OFFSET(Extras!$E$4,0,'Scenario 9'!$H69-'Scenario 9'!$G$16))))</f>
        <v>0</v>
      </c>
      <c r="BM102" s="210">
        <f ca="1">IF($G$17="",0,IF($H69&gt;$G$17,0,IF($H69-$G$17&lt;-3,0,OFFSET(Extras!$E$4,0,'Scenario 9'!$H69-'Scenario 9'!$G$17))))</f>
        <v>0</v>
      </c>
      <c r="BN102" s="210">
        <f ca="1">IF($G$18="",0,IF($H69&gt;$G$18,0,IF($H69-$G$18&lt;-3,0,OFFSET(Extras!$E$4,0,'Scenario 9'!$H69-'Scenario 9'!$G$18))))</f>
        <v>0</v>
      </c>
      <c r="BO102" s="210">
        <f ca="1">IF($G$19="",0,IF($H69&gt;$G$19,0,IF($H69-$G$19&lt;-3,0,OFFSET(Extras!$E$4,0,'Scenario 9'!$H69-'Scenario 9'!$G$19))))</f>
        <v>0</v>
      </c>
    </row>
    <row r="103" spans="1:67">
      <c r="A103" s="203"/>
      <c r="B103" s="203"/>
      <c r="C103" s="203"/>
      <c r="D103" s="203"/>
      <c r="E103" s="203"/>
      <c r="F103" s="203"/>
      <c r="G103" s="203"/>
      <c r="H103" s="214">
        <v>2044</v>
      </c>
      <c r="I103" s="210" t="str">
        <f>IF($H$14="","",HLOOKUP($H$14,'Capx - H2O'!$E$352:$AU$382,$H103-2015,FALSE)+BB103+BJ103)</f>
        <v/>
      </c>
      <c r="J103" s="210">
        <f ca="1">IF($H$15="","",HLOOKUP($H$15,'Capx - H2O'!$E$352:$AU$382,$H103-2015,FALSE)+BC103+BK103)</f>
        <v>0</v>
      </c>
      <c r="K103" s="210">
        <f ca="1">IF($H$16="","",HLOOKUP($H$16,'Capx - H2O'!$E$352:$AU$382,$H103-2015,FALSE)+BD103+BL103)</f>
        <v>0</v>
      </c>
      <c r="L103" s="210">
        <f ca="1">IF($H$17="","",HLOOKUP($H$17,'Capx - H2O'!$E$352:$AU$382,$H103-2015,FALSE)+BE103+BM103)</f>
        <v>0</v>
      </c>
      <c r="M103" s="210">
        <f ca="1">IF($H$18="","",HLOOKUP($H$18,'Capx - H2O'!$E$352:$AU$382,$H103-2015,FALSE)+BF103+BN103)</f>
        <v>0</v>
      </c>
      <c r="N103" s="210">
        <f ca="1">IF($H$19="","",HLOOKUP($H$19,'Capx - H2O'!$E$352:$AU$382,$H103-2015,FALSE)+BG103+BO103)</f>
        <v>0</v>
      </c>
      <c r="O103" s="203"/>
      <c r="P103" s="203"/>
      <c r="Q103" s="203"/>
      <c r="R103" s="203"/>
      <c r="BA103" s="145">
        <v>2044</v>
      </c>
      <c r="BB103" s="210">
        <f ca="1">IF($E$14="",0,IF($H70&gt;$E$14,0,IF($H70-$E$14&lt;-3,0,OFFSET(Extras!$E$3,0,'Scenario 9'!$H70-'Scenario 9'!$E$14))))</f>
        <v>0</v>
      </c>
      <c r="BC103" s="210">
        <f ca="1">IF($E$15="",0,IF($H70&gt;$E$15,0,IF($H70-$E$15&lt;-3,0,OFFSET(Extras!$E$3,0,'Scenario 9'!$H70-'Scenario 9'!$E$15))))</f>
        <v>0</v>
      </c>
      <c r="BD103" s="210">
        <f ca="1">IF($E$16="",0,IF($H70&gt;$E$16,0,IF($H70-$E$16&lt;-3,0,OFFSET(Extras!$E$3,0,'Scenario 9'!$H70-'Scenario 9'!$E$16))))</f>
        <v>0</v>
      </c>
      <c r="BE103" s="210">
        <f ca="1">IF($E$17="",0,IF($H70&gt;$E$17,0,IF($H70-$E$17&lt;-3,0,OFFSET(Extras!$E$3,0,'Scenario 9'!$H70-'Scenario 9'!$E$17))))</f>
        <v>0</v>
      </c>
      <c r="BF103" s="210">
        <f ca="1">IF($E$18="",0,IF($H70&gt;$E$18,0,IF($H70-$E$18&lt;-3,0,OFFSET(Extras!$E$3,0,'Scenario 9'!$H70-'Scenario 9'!$E$18))))</f>
        <v>0</v>
      </c>
      <c r="BG103" s="210">
        <f ca="1">IF($E$19="",0,IF($H70&gt;$E$19,0,IF($H70-$E$19&lt;-3,0,OFFSET(Extras!$E$3,0,'Scenario 9'!$H70-'Scenario 9'!$E$19))))</f>
        <v>0</v>
      </c>
      <c r="BI103" s="145">
        <v>2044</v>
      </c>
      <c r="BJ103" s="210">
        <f ca="1">IF($G$14="",0,IF($H70&gt;$G$14,0,IF($H70-$G$14&lt;-3,0,OFFSET(Extras!$E$4,0,'Scenario 9'!$H70-'Scenario 9'!$G$14))))</f>
        <v>0</v>
      </c>
      <c r="BK103" s="210">
        <f ca="1">IF($G$15="",0,IF($H70&gt;$G$15,0,IF($H70-$G$15&lt;-3,0,OFFSET(Extras!$E$4,0,'Scenario 9'!$H70-'Scenario 9'!$G$15))))</f>
        <v>0</v>
      </c>
      <c r="BL103" s="210">
        <f ca="1">IF($G$16="",0,IF($H70&gt;$G$16,0,IF($H70-$G$16&lt;-3,0,OFFSET(Extras!$E$4,0,'Scenario 9'!$H70-'Scenario 9'!$G$16))))</f>
        <v>0</v>
      </c>
      <c r="BM103" s="210">
        <f ca="1">IF($G$17="",0,IF($H70&gt;$G$17,0,IF($H70-$G$17&lt;-3,0,OFFSET(Extras!$E$4,0,'Scenario 9'!$H70-'Scenario 9'!$G$17))))</f>
        <v>0</v>
      </c>
      <c r="BN103" s="210">
        <f ca="1">IF($G$18="",0,IF($H70&gt;$G$18,0,IF($H70-$G$18&lt;-3,0,OFFSET(Extras!$E$4,0,'Scenario 9'!$H70-'Scenario 9'!$G$18))))</f>
        <v>0</v>
      </c>
      <c r="BO103" s="210">
        <f ca="1">IF($G$19="",0,IF($H70&gt;$G$19,0,IF($H70-$G$19&lt;-3,0,OFFSET(Extras!$E$4,0,'Scenario 9'!$H70-'Scenario 9'!$G$19))))</f>
        <v>0</v>
      </c>
    </row>
    <row r="104" spans="1:67">
      <c r="A104" s="203"/>
      <c r="B104" s="203"/>
      <c r="C104" s="203"/>
      <c r="D104" s="203"/>
      <c r="E104" s="203"/>
      <c r="F104" s="203"/>
      <c r="G104" s="203"/>
      <c r="H104" s="215">
        <v>2045</v>
      </c>
      <c r="I104" s="210" t="str">
        <f>IF($H$14="","",HLOOKUP($H$14,'Capx - H2O'!$E$352:$AU$382,$H104-2015,FALSE)+BB104+BJ104)</f>
        <v/>
      </c>
      <c r="J104" s="210">
        <f ca="1">IF($H$15="","",HLOOKUP($H$15,'Capx - H2O'!$E$352:$AU$382,$H104-2015,FALSE)+BC104+BK104)</f>
        <v>0</v>
      </c>
      <c r="K104" s="210">
        <f ca="1">IF($H$16="","",HLOOKUP($H$16,'Capx - H2O'!$E$352:$AU$382,$H104-2015,FALSE)+BD104+BL104)</f>
        <v>0</v>
      </c>
      <c r="L104" s="210">
        <f ca="1">IF($H$17="","",HLOOKUP($H$17,'Capx - H2O'!$E$352:$AU$382,$H104-2015,FALSE)+BE104+BM104)</f>
        <v>0</v>
      </c>
      <c r="M104" s="210">
        <f ca="1">IF($H$18="","",HLOOKUP($H$18,'Capx - H2O'!$E$352:$AU$382,$H104-2015,FALSE)+BF104+BN104)</f>
        <v>0</v>
      </c>
      <c r="N104" s="210">
        <f ca="1">IF($H$19="","",HLOOKUP($H$19,'Capx - H2O'!$E$352:$AU$382,$H104-2015,FALSE)+BG104+BO104)</f>
        <v>0</v>
      </c>
      <c r="O104" s="203"/>
      <c r="P104" s="203"/>
      <c r="Q104" s="203"/>
      <c r="R104" s="203"/>
      <c r="BA104" s="103">
        <v>2045</v>
      </c>
      <c r="BB104" s="211">
        <f ca="1">IF($E$14="",0,IF($H71&gt;$E$14,0,IF($H71-$E$14&lt;-3,0,OFFSET(Extras!$E$3,0,'Scenario 9'!$H71-'Scenario 9'!$E$14))))</f>
        <v>0</v>
      </c>
      <c r="BC104" s="211">
        <f ca="1">IF($E$15="",0,IF($H71&gt;$E$15,0,IF($H71-$E$15&lt;-3,0,OFFSET(Extras!$E$3,0,'Scenario 9'!$H71-'Scenario 9'!$E$15))))</f>
        <v>0</v>
      </c>
      <c r="BD104" s="211">
        <f ca="1">IF($E$16="",0,IF($H71&gt;$E$16,0,IF($H71-$E$16&lt;-3,0,OFFSET(Extras!$E$3,0,'Scenario 9'!$H71-'Scenario 9'!$E$16))))</f>
        <v>0</v>
      </c>
      <c r="BE104" s="211">
        <f ca="1">IF($E$17="",0,IF($H71&gt;$E$17,0,IF($H71-$E$17&lt;-3,0,OFFSET(Extras!$E$3,0,'Scenario 9'!$H71-'Scenario 9'!$E$17))))</f>
        <v>0</v>
      </c>
      <c r="BF104" s="211">
        <f ca="1">IF($E$18="",0,IF($H71&gt;$E$18,0,IF($H71-$E$18&lt;-3,0,OFFSET(Extras!$E$3,0,'Scenario 9'!$H71-'Scenario 9'!$E$18))))</f>
        <v>0</v>
      </c>
      <c r="BG104" s="211">
        <f ca="1">IF($E$19="",0,IF($H71&gt;$E$19,0,IF($H71-$E$19&lt;-3,0,OFFSET(Extras!$E$3,0,'Scenario 9'!$H71-'Scenario 9'!$E$19))))</f>
        <v>0</v>
      </c>
      <c r="BI104" s="103">
        <v>2045</v>
      </c>
      <c r="BJ104" s="211">
        <f ca="1">IF($G$14="",0,IF($H71&gt;$G$14,0,IF($H71-$G$14&lt;-3,0,OFFSET(Extras!$E$4,0,'Scenario 9'!$H71-'Scenario 9'!$G$14))))</f>
        <v>0</v>
      </c>
      <c r="BK104" s="211">
        <f ca="1">IF($G$15="",0,IF($H71&gt;$G$15,0,IF($H71-$G$15&lt;-3,0,OFFSET(Extras!$E$4,0,'Scenario 9'!$H71-'Scenario 9'!$G$15))))</f>
        <v>0</v>
      </c>
      <c r="BL104" s="211">
        <f ca="1">IF($G$16="",0,IF($H71&gt;$G$16,0,IF($H71-$G$16&lt;-3,0,OFFSET(Extras!$E$4,0,'Scenario 9'!$H71-'Scenario 9'!$G$16))))</f>
        <v>0</v>
      </c>
      <c r="BM104" s="211">
        <f ca="1">IF($G$17="",0,IF($H71&gt;$G$17,0,IF($H71-$G$17&lt;-3,0,OFFSET(Extras!$E$4,0,'Scenario 9'!$H71-'Scenario 9'!$G$17))))</f>
        <v>0</v>
      </c>
      <c r="BN104" s="211">
        <f ca="1">IF($G$18="",0,IF($H71&gt;$G$18,0,IF($H71-$G$18&lt;-3,0,OFFSET(Extras!$E$4,0,'Scenario 9'!$H71-'Scenario 9'!$G$18))))</f>
        <v>0</v>
      </c>
      <c r="BO104" s="211">
        <f ca="1">IF($G$19="",0,IF($H71&gt;$G$19,0,IF($H71-$G$19&lt;-3,0,OFFSET(Extras!$E$4,0,'Scenario 9'!$H71-'Scenario 9'!$G$19))))</f>
        <v>0</v>
      </c>
    </row>
    <row r="105" spans="1:67">
      <c r="A105" s="203"/>
      <c r="B105" s="203"/>
      <c r="C105" s="203"/>
      <c r="D105" s="203"/>
      <c r="E105" s="203"/>
      <c r="F105" s="203"/>
      <c r="G105" s="203"/>
      <c r="H105" s="227" t="s">
        <v>26</v>
      </c>
      <c r="I105" s="226">
        <f t="shared" ref="I105:N105" si="23">SUM(I76:I104)</f>
        <v>0</v>
      </c>
      <c r="J105" s="226">
        <f t="shared" ca="1" si="23"/>
        <v>212746632.51460487</v>
      </c>
      <c r="K105" s="226">
        <f t="shared" ca="1" si="23"/>
        <v>218029268.0712133</v>
      </c>
      <c r="L105" s="226">
        <f t="shared" ca="1" si="23"/>
        <v>215192528.70120677</v>
      </c>
      <c r="M105" s="226">
        <f t="shared" ca="1" si="23"/>
        <v>216597425.4190318</v>
      </c>
      <c r="N105" s="226">
        <f t="shared" ca="1" si="23"/>
        <v>216597425.4190318</v>
      </c>
      <c r="O105" s="203"/>
      <c r="P105" s="203"/>
      <c r="Q105" s="203"/>
      <c r="R105" s="203"/>
    </row>
    <row r="106" spans="1:67">
      <c r="A106" s="203"/>
      <c r="B106" s="222" t="s">
        <v>364</v>
      </c>
      <c r="C106" s="203"/>
      <c r="D106" s="203"/>
      <c r="E106" s="203"/>
      <c r="F106" s="203"/>
      <c r="G106" s="203"/>
      <c r="H106" s="203"/>
      <c r="I106" s="203"/>
      <c r="J106" s="203"/>
      <c r="K106" s="203"/>
      <c r="L106" s="203"/>
      <c r="M106" s="203"/>
      <c r="N106" s="203"/>
      <c r="O106" s="203"/>
      <c r="P106" s="203"/>
      <c r="Q106" s="203"/>
      <c r="R106" s="203"/>
      <c r="S106" s="218" t="s">
        <v>52</v>
      </c>
      <c r="AB106" s="218" t="s">
        <v>56</v>
      </c>
      <c r="AJ106" s="218" t="s">
        <v>54</v>
      </c>
      <c r="AS106" s="218" t="s">
        <v>57</v>
      </c>
      <c r="BA106" s="218"/>
      <c r="BI106" s="218"/>
    </row>
    <row r="107" spans="1:67">
      <c r="A107" s="203"/>
      <c r="B107" s="203"/>
      <c r="C107" s="203"/>
      <c r="D107" s="203"/>
      <c r="E107" s="203"/>
      <c r="F107" s="203"/>
      <c r="G107" s="203"/>
      <c r="H107" s="203"/>
      <c r="I107" s="203"/>
      <c r="J107" s="203"/>
      <c r="K107" s="203"/>
      <c r="L107" s="203"/>
      <c r="M107" s="203"/>
      <c r="N107" s="203"/>
      <c r="O107" s="203"/>
      <c r="P107" s="203"/>
      <c r="Q107" s="203"/>
      <c r="R107" s="203"/>
    </row>
    <row r="108" spans="1:67">
      <c r="A108" s="203"/>
      <c r="B108" s="203"/>
      <c r="C108" s="203"/>
      <c r="D108" s="203"/>
      <c r="E108" s="203"/>
      <c r="F108" s="203"/>
      <c r="G108" s="203"/>
      <c r="H108" s="204" t="s">
        <v>33</v>
      </c>
      <c r="I108" s="204">
        <f t="shared" ref="I108:N108" si="24">I42</f>
        <v>9</v>
      </c>
      <c r="J108" s="204" t="str">
        <f t="shared" si="24"/>
        <v>9A</v>
      </c>
      <c r="K108" s="204" t="str">
        <f t="shared" si="24"/>
        <v>9B</v>
      </c>
      <c r="L108" s="204" t="str">
        <f t="shared" si="24"/>
        <v>9C</v>
      </c>
      <c r="M108" s="204" t="str">
        <f t="shared" si="24"/>
        <v>9D</v>
      </c>
      <c r="N108" s="204" t="str">
        <f t="shared" si="24"/>
        <v>9E</v>
      </c>
      <c r="O108" s="203"/>
      <c r="P108" s="203"/>
      <c r="Q108" s="203"/>
      <c r="R108" s="203"/>
      <c r="S108" s="204" t="s">
        <v>33</v>
      </c>
      <c r="T108" s="240" t="s">
        <v>27</v>
      </c>
      <c r="U108" s="159">
        <f t="shared" ref="U108:Z108" si="25">U42</f>
        <v>9</v>
      </c>
      <c r="V108" s="204" t="str">
        <f t="shared" si="25"/>
        <v>9A</v>
      </c>
      <c r="W108" s="204" t="str">
        <f t="shared" si="25"/>
        <v>9B</v>
      </c>
      <c r="X108" s="204" t="str">
        <f t="shared" si="25"/>
        <v>9C</v>
      </c>
      <c r="Y108" s="204" t="str">
        <f t="shared" si="25"/>
        <v>9D</v>
      </c>
      <c r="Z108" s="204" t="str">
        <f t="shared" si="25"/>
        <v>9E</v>
      </c>
      <c r="AB108" s="204" t="s">
        <v>33</v>
      </c>
      <c r="AC108" s="204">
        <f>U108</f>
        <v>9</v>
      </c>
      <c r="AD108" s="204" t="str">
        <f t="shared" ref="AD108:AH108" si="26">V108</f>
        <v>9A</v>
      </c>
      <c r="AE108" s="204" t="str">
        <f t="shared" si="26"/>
        <v>9B</v>
      </c>
      <c r="AF108" s="204" t="str">
        <f t="shared" si="26"/>
        <v>9C</v>
      </c>
      <c r="AG108" s="204" t="str">
        <f t="shared" si="26"/>
        <v>9D</v>
      </c>
      <c r="AH108" s="204" t="str">
        <f t="shared" si="26"/>
        <v>9E</v>
      </c>
      <c r="AJ108" s="204" t="s">
        <v>33</v>
      </c>
      <c r="AK108" s="240" t="s">
        <v>27</v>
      </c>
      <c r="AL108" s="204">
        <f t="shared" ref="AL108:AQ108" si="27">AL42</f>
        <v>9</v>
      </c>
      <c r="AM108" s="204" t="str">
        <f t="shared" si="27"/>
        <v>9A</v>
      </c>
      <c r="AN108" s="204" t="str">
        <f t="shared" si="27"/>
        <v>9B</v>
      </c>
      <c r="AO108" s="204" t="str">
        <f t="shared" si="27"/>
        <v>9C</v>
      </c>
      <c r="AP108" s="204" t="str">
        <f t="shared" si="27"/>
        <v>9D</v>
      </c>
      <c r="AQ108" s="204" t="str">
        <f t="shared" si="27"/>
        <v>9E</v>
      </c>
      <c r="AS108" s="204" t="s">
        <v>33</v>
      </c>
      <c r="AT108" s="204">
        <f>AL108</f>
        <v>9</v>
      </c>
      <c r="AU108" s="204" t="str">
        <f t="shared" ref="AU108:AY108" si="28">AM108</f>
        <v>9A</v>
      </c>
      <c r="AV108" s="204" t="str">
        <f t="shared" si="28"/>
        <v>9B</v>
      </c>
      <c r="AW108" s="204" t="str">
        <f t="shared" si="28"/>
        <v>9C</v>
      </c>
      <c r="AX108" s="204" t="str">
        <f t="shared" si="28"/>
        <v>9D</v>
      </c>
      <c r="AY108" s="204" t="str">
        <f t="shared" si="28"/>
        <v>9E</v>
      </c>
      <c r="BA108" s="241"/>
      <c r="BB108" s="138"/>
      <c r="BC108" s="138"/>
      <c r="BD108" s="138"/>
      <c r="BE108" s="138"/>
      <c r="BF108" s="138"/>
      <c r="BG108" s="138"/>
      <c r="BI108" s="241"/>
      <c r="BJ108" s="138"/>
      <c r="BK108" s="138"/>
      <c r="BL108" s="138"/>
      <c r="BM108" s="138"/>
      <c r="BN108" s="138"/>
      <c r="BO108" s="138"/>
    </row>
    <row r="109" spans="1:67">
      <c r="A109" s="203"/>
      <c r="B109" s="203"/>
      <c r="C109" s="203"/>
      <c r="D109" s="203"/>
      <c r="E109" s="203"/>
      <c r="F109" s="203"/>
      <c r="G109" s="203"/>
      <c r="H109" s="213">
        <v>2017</v>
      </c>
      <c r="I109" s="210">
        <f>AC109+AT109</f>
        <v>0</v>
      </c>
      <c r="J109" s="210">
        <f t="shared" ref="J109:N137" si="29">AD109+AU109</f>
        <v>18063856.140000001</v>
      </c>
      <c r="K109" s="210">
        <f t="shared" si="29"/>
        <v>18063856.140000001</v>
      </c>
      <c r="L109" s="210">
        <f t="shared" si="29"/>
        <v>18063856.140000001</v>
      </c>
      <c r="M109" s="210">
        <f t="shared" si="29"/>
        <v>18063856.140000001</v>
      </c>
      <c r="N109" s="210">
        <f t="shared" si="29"/>
        <v>18063856.140000001</v>
      </c>
      <c r="O109" s="203"/>
      <c r="P109" s="203"/>
      <c r="Q109" s="203"/>
      <c r="R109" s="203"/>
      <c r="S109" s="213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Retired</v>
      </c>
      <c r="V109" s="156" t="str">
        <f t="shared" ref="V109:V137" si="30">IF($S109&gt;$I$15,"Retired",IF($K$15="","A",IF($S109&lt;$K$15,"A",IF($S109&lt;=$I$15,"B"))))</f>
        <v>A</v>
      </c>
      <c r="W109" s="156" t="str">
        <f t="shared" ref="W109:W137" si="31">IF($S109&gt;$I$16,"Retired",IF($K$16="","A",IF($S109&lt;$K$16,"A",IF($S109&lt;=$I$16,"B"))))</f>
        <v>A</v>
      </c>
      <c r="X109" s="156" t="str">
        <f t="shared" ref="X109:X137" si="32">IF($S109&gt;$I$17,"Retired",IF($K$17="","A",IF($S109&lt;$K$17,"A",IF($S109&lt;=$I$17,"B"))))</f>
        <v>A</v>
      </c>
      <c r="Y109" s="156" t="str">
        <f t="shared" ref="Y109:Y137" si="33">IF($S109&gt;$I$18,"Retired",IF($K$18="","A",IF($S109&lt;$K$18,"A",IF($S109&lt;=$I$18,"B"))))</f>
        <v>A</v>
      </c>
      <c r="Z109" s="156" t="str">
        <f t="shared" ref="Z109:Z137" si="34">IF($S109&gt;$I$19,"Retired",IF($K$19="","A",IF($S109&lt;$K$19,"A",IF($S109&lt;=$I$19,"B"))))</f>
        <v>A</v>
      </c>
      <c r="AB109" s="213">
        <v>2017</v>
      </c>
      <c r="AC109" s="210">
        <f>IF(U109="Retired",0,HLOOKUP(U109,'Fixed - Labor'!$C$29:$E$37,'Scenario 9'!$H$24,FALSE)*$T109)</f>
        <v>0</v>
      </c>
      <c r="AD109" s="210">
        <f>IF(V109="Retired",0,HLOOKUP(V109,'Fixed - Labor'!$C$29:$E$37,'Scenario 9'!$H$24,FALSE)*$T109)</f>
        <v>5908687.3433940001</v>
      </c>
      <c r="AE109" s="210">
        <f>IF(W109="Retired",0,HLOOKUP(W109,'Fixed - Labor'!$C$29:$E$37,'Scenario 9'!$H$24,FALSE)*$T109)</f>
        <v>5908687.3433940001</v>
      </c>
      <c r="AF109" s="210">
        <f>IF(X109="Retired",0,HLOOKUP(X109,'Fixed - Labor'!$C$29:$E$37,'Scenario 9'!$H$24,FALSE)*$T109)</f>
        <v>5908687.3433940001</v>
      </c>
      <c r="AG109" s="210">
        <f>IF(Y109="Retired",0,HLOOKUP(Y109,'Fixed - Labor'!$C$29:$E$37,'Scenario 9'!$H$24,FALSE)*$T109)</f>
        <v>5908687.3433940001</v>
      </c>
      <c r="AH109" s="210">
        <f>IF(Z109="Retired",0,HLOOKUP(Z109,'Fixed - Labor'!$C$29:$E$37,'Scenario 9'!$H$24,FALSE)*$T109)</f>
        <v>5908687.3433940001</v>
      </c>
      <c r="AJ109" s="213">
        <v>2017</v>
      </c>
      <c r="AK109" s="212">
        <f>HLOOKUP($AJ109,'Fixed - Labor'!$A$21:$AE$24,3,FALSE)</f>
        <v>12155168.796606001</v>
      </c>
      <c r="AL109" s="156" t="str">
        <f t="shared" ref="AL109:AL113" si="35">IF($S109&gt;$J$14,"Retired",IF($L$14="","A",IF($S109&lt;$L$14,"A",IF(AND($S109&lt;=$J$14,$S109&lt;=$I$14),"B","C"))))</f>
        <v>Retired</v>
      </c>
      <c r="AM109" s="156" t="str">
        <f t="shared" ref="AM109:AM137" si="36">IF($S109&gt;$J$15,"Retired",IF($L$15="","A",IF($S109&lt;$L$15,"A",IF(AND($S109&lt;=$J$15,$S109&lt;=$I$15),"B","C"))))</f>
        <v>A</v>
      </c>
      <c r="AN109" s="156" t="str">
        <f t="shared" ref="AN109:AN137" si="37">IF($S109&gt;$J$16,"Retired",IF($L$16="","A",IF($S109&lt;$L$16,"A",IF(AND($S109&lt;=$J$16,$S109&lt;=$I$16),"B","C"))))</f>
        <v>A</v>
      </c>
      <c r="AO109" s="156" t="str">
        <f t="shared" ref="AO109:AO137" si="38">IF($S109&gt;$J$17,"Retired",IF($L$17="","A",IF($S109&lt;$L$17,"A",IF(AND($S109&lt;=$J$17,$S109&lt;=$I$17),"B","C"))))</f>
        <v>A</v>
      </c>
      <c r="AP109" s="156" t="str">
        <f t="shared" ref="AP109:AP137" si="39">IF($S109&gt;$J$18,"Retired",IF($L$18="","A",IF($S109&lt;$L$18,"A",IF(AND($S109&lt;=$J$18,$S109&lt;=$I$18),"B","C"))))</f>
        <v>A</v>
      </c>
      <c r="AQ109" s="156" t="str">
        <f t="shared" ref="AQ109:AQ137" si="40">IF($S109&gt;$J$19,"Retired",IF($L$19="","A",IF($S109&lt;$L$19,"A",IF(AND($S109&lt;=$J$19,$S109&lt;=$I$19),"B","C"))))</f>
        <v>A</v>
      </c>
      <c r="AS109" s="213">
        <v>2017</v>
      </c>
      <c r="AT109" s="210">
        <f>IF(AL109="Retired",0,HLOOKUP(AL109,'Fixed - Labor'!$C$29:$E$37,'Scenario 9'!$H$24,FALSE)*$AK109)</f>
        <v>0</v>
      </c>
      <c r="AU109" s="210">
        <f>IF(AM109="Retired",0,HLOOKUP(AM109,'Fixed - Labor'!$C$29:$E$37,'Scenario 9'!$H$24,FALSE)*$AK109)</f>
        <v>12155168.796606001</v>
      </c>
      <c r="AV109" s="210">
        <f>IF(AN109="Retired",0,HLOOKUP(AN109,'Fixed - Labor'!$C$29:$E$37,'Scenario 9'!$H$24,FALSE)*$AK109)</f>
        <v>12155168.796606001</v>
      </c>
      <c r="AW109" s="210">
        <f>IF(AO109="Retired",0,HLOOKUP(AO109,'Fixed - Labor'!$C$29:$E$37,'Scenario 9'!$H$24,FALSE)*$AK109)</f>
        <v>12155168.796606001</v>
      </c>
      <c r="AX109" s="210">
        <f>IF(AP109="Retired",0,HLOOKUP(AP109,'Fixed - Labor'!$C$29:$E$37,'Scenario 9'!$H$24,FALSE)*$AK109)</f>
        <v>12155168.796606001</v>
      </c>
      <c r="AY109" s="210">
        <f>IF(AQ109="Retired",0,HLOOKUP(AQ109,'Fixed - Labor'!$C$29:$E$37,'Scenario 9'!$H$24,FALSE)*$AK109)</f>
        <v>12155168.796606001</v>
      </c>
      <c r="BA109" s="241"/>
      <c r="BB109" s="138"/>
      <c r="BC109" s="138"/>
      <c r="BD109" s="138"/>
      <c r="BE109" s="138"/>
      <c r="BF109" s="138"/>
      <c r="BG109" s="138"/>
      <c r="BI109" s="241"/>
      <c r="BJ109" s="138"/>
      <c r="BK109" s="138"/>
      <c r="BL109" s="138"/>
      <c r="BM109" s="138"/>
      <c r="BN109" s="138"/>
      <c r="BO109" s="138"/>
    </row>
    <row r="110" spans="1:67">
      <c r="A110" s="203"/>
      <c r="B110" s="203"/>
      <c r="C110" s="203"/>
      <c r="D110" s="203"/>
      <c r="E110" s="203"/>
      <c r="F110" s="203"/>
      <c r="G110" s="203"/>
      <c r="H110" s="214">
        <v>2018</v>
      </c>
      <c r="I110" s="210">
        <f t="shared" ref="I110:I137" si="41">AC110+AT110</f>
        <v>0</v>
      </c>
      <c r="J110" s="210">
        <f t="shared" si="29"/>
        <v>18538569.849999998</v>
      </c>
      <c r="K110" s="210">
        <f t="shared" si="29"/>
        <v>18538569.849999998</v>
      </c>
      <c r="L110" s="210">
        <f t="shared" si="29"/>
        <v>18538569.849999998</v>
      </c>
      <c r="M110" s="210">
        <f t="shared" si="29"/>
        <v>18538569.849999998</v>
      </c>
      <c r="N110" s="210">
        <f t="shared" si="29"/>
        <v>18538569.849999998</v>
      </c>
      <c r="O110" s="203"/>
      <c r="P110" s="203"/>
      <c r="Q110" s="203"/>
      <c r="R110" s="203"/>
      <c r="S110" s="214">
        <v>2018</v>
      </c>
      <c r="T110" s="136">
        <f>HLOOKUP($S110,'Fixed - Labor'!$A$21:$AE$24,2,FALSE)</f>
        <v>6063966.1979349991</v>
      </c>
      <c r="U110" s="155" t="str">
        <f t="shared" ref="U110:U137" si="42">IF($S110&gt;$I$14,"Retired",IF($K$14="","A",IF($S110&lt;$K$14,"A",IF($S110&lt;=$I$14,"B"))))</f>
        <v>Retired</v>
      </c>
      <c r="V110" s="155" t="str">
        <f t="shared" si="30"/>
        <v>A</v>
      </c>
      <c r="W110" s="155" t="str">
        <f t="shared" si="31"/>
        <v>A</v>
      </c>
      <c r="X110" s="155" t="str">
        <f t="shared" si="32"/>
        <v>A</v>
      </c>
      <c r="Y110" s="155" t="str">
        <f t="shared" si="33"/>
        <v>A</v>
      </c>
      <c r="Z110" s="155" t="str">
        <f t="shared" si="34"/>
        <v>A</v>
      </c>
      <c r="AB110" s="214">
        <v>2018</v>
      </c>
      <c r="AC110" s="210">
        <f>IF(U110="Retired",0,HLOOKUP(U110,'Fixed - Labor'!$C$29:$E$37,'Scenario 9'!$H$24,FALSE)*$T110)</f>
        <v>0</v>
      </c>
      <c r="AD110" s="210">
        <f>IF(V110="Retired",0,HLOOKUP(V110,'Fixed - Labor'!$C$29:$E$37,'Scenario 9'!$H$24,FALSE)*$T110)</f>
        <v>6063966.1979349991</v>
      </c>
      <c r="AE110" s="210">
        <f>IF(W110="Retired",0,HLOOKUP(W110,'Fixed - Labor'!$C$29:$E$37,'Scenario 9'!$H$24,FALSE)*$T110)</f>
        <v>6063966.1979349991</v>
      </c>
      <c r="AF110" s="210">
        <f>IF(X110="Retired",0,HLOOKUP(X110,'Fixed - Labor'!$C$29:$E$37,'Scenario 9'!$H$24,FALSE)*$T110)</f>
        <v>6063966.1979349991</v>
      </c>
      <c r="AG110" s="210">
        <f>IF(Y110="Retired",0,HLOOKUP(Y110,'Fixed - Labor'!$C$29:$E$37,'Scenario 9'!$H$24,FALSE)*$T110)</f>
        <v>6063966.1979349991</v>
      </c>
      <c r="AH110" s="210">
        <f>IF(Z110="Retired",0,HLOOKUP(Z110,'Fixed - Labor'!$C$29:$E$37,'Scenario 9'!$H$24,FALSE)*$T110)</f>
        <v>6063966.1979349991</v>
      </c>
      <c r="AJ110" s="214">
        <v>2018</v>
      </c>
      <c r="AK110" s="210">
        <f>HLOOKUP($AJ110,'Fixed - Labor'!$A$21:$AE$24,3,FALSE)</f>
        <v>12474603.652065</v>
      </c>
      <c r="AL110" s="155" t="str">
        <f t="shared" si="35"/>
        <v>Retired</v>
      </c>
      <c r="AM110" s="155" t="str">
        <f t="shared" si="36"/>
        <v>A</v>
      </c>
      <c r="AN110" s="155" t="str">
        <f t="shared" si="37"/>
        <v>A</v>
      </c>
      <c r="AO110" s="155" t="str">
        <f t="shared" si="38"/>
        <v>A</v>
      </c>
      <c r="AP110" s="155" t="str">
        <f t="shared" si="39"/>
        <v>A</v>
      </c>
      <c r="AQ110" s="155" t="str">
        <f t="shared" si="40"/>
        <v>A</v>
      </c>
      <c r="AS110" s="214">
        <v>2018</v>
      </c>
      <c r="AT110" s="210">
        <f>IF(AL110="Retired",0,HLOOKUP(AL110,'Fixed - Labor'!$C$29:$E$37,'Scenario 9'!$H$24,FALSE)*$AK110)</f>
        <v>0</v>
      </c>
      <c r="AU110" s="210">
        <f>IF(AM110="Retired",0,HLOOKUP(AM110,'Fixed - Labor'!$C$29:$E$37,'Scenario 9'!$H$24,FALSE)*$AK110)</f>
        <v>12474603.652065</v>
      </c>
      <c r="AV110" s="210">
        <f>IF(AN110="Retired",0,HLOOKUP(AN110,'Fixed - Labor'!$C$29:$E$37,'Scenario 9'!$H$24,FALSE)*$AK110)</f>
        <v>12474603.652065</v>
      </c>
      <c r="AW110" s="210">
        <f>IF(AO110="Retired",0,HLOOKUP(AO110,'Fixed - Labor'!$C$29:$E$37,'Scenario 9'!$H$24,FALSE)*$AK110)</f>
        <v>12474603.652065</v>
      </c>
      <c r="AX110" s="210">
        <f>IF(AP110="Retired",0,HLOOKUP(AP110,'Fixed - Labor'!$C$29:$E$37,'Scenario 9'!$H$24,FALSE)*$AK110)</f>
        <v>12474603.652065</v>
      </c>
      <c r="AY110" s="210">
        <f>IF(AQ110="Retired",0,HLOOKUP(AQ110,'Fixed - Labor'!$C$29:$E$37,'Scenario 9'!$H$24,FALSE)*$AK110)</f>
        <v>12474603.652065</v>
      </c>
      <c r="BA110" s="241"/>
      <c r="BB110" s="138"/>
      <c r="BC110" s="138"/>
      <c r="BD110" s="138"/>
      <c r="BE110" s="138"/>
      <c r="BF110" s="138"/>
      <c r="BG110" s="138"/>
      <c r="BI110" s="241"/>
      <c r="BJ110" s="138"/>
      <c r="BK110" s="138"/>
      <c r="BL110" s="138"/>
      <c r="BM110" s="138"/>
      <c r="BN110" s="138"/>
      <c r="BO110" s="138"/>
    </row>
    <row r="111" spans="1:67">
      <c r="A111" s="203"/>
      <c r="B111" s="203"/>
      <c r="C111" s="203"/>
      <c r="D111" s="203"/>
      <c r="E111" s="203"/>
      <c r="F111" s="203"/>
      <c r="G111" s="203"/>
      <c r="H111" s="214">
        <v>2019</v>
      </c>
      <c r="I111" s="210">
        <f t="shared" si="41"/>
        <v>0</v>
      </c>
      <c r="J111" s="210">
        <f t="shared" si="29"/>
        <v>18854305.27</v>
      </c>
      <c r="K111" s="210">
        <f t="shared" si="29"/>
        <v>18854305.27</v>
      </c>
      <c r="L111" s="210">
        <f t="shared" si="29"/>
        <v>18854305.27</v>
      </c>
      <c r="M111" s="210">
        <f t="shared" si="29"/>
        <v>18854305.27</v>
      </c>
      <c r="N111" s="210">
        <f t="shared" si="29"/>
        <v>18854305.27</v>
      </c>
      <c r="O111" s="203"/>
      <c r="P111" s="203"/>
      <c r="Q111" s="203"/>
      <c r="R111" s="203"/>
      <c r="S111" s="214">
        <v>2019</v>
      </c>
      <c r="T111" s="136">
        <f>HLOOKUP($S111,'Fixed - Labor'!$A$21:$AE$24,2,FALSE)</f>
        <v>6167243.2538169995</v>
      </c>
      <c r="U111" s="155" t="str">
        <f t="shared" si="42"/>
        <v>Retired</v>
      </c>
      <c r="V111" s="155" t="str">
        <f t="shared" si="30"/>
        <v>A</v>
      </c>
      <c r="W111" s="155" t="str">
        <f t="shared" si="31"/>
        <v>A</v>
      </c>
      <c r="X111" s="155" t="str">
        <f t="shared" si="32"/>
        <v>A</v>
      </c>
      <c r="Y111" s="155" t="str">
        <f t="shared" si="33"/>
        <v>A</v>
      </c>
      <c r="Z111" s="155" t="str">
        <f t="shared" si="34"/>
        <v>A</v>
      </c>
      <c r="AB111" s="214">
        <v>2019</v>
      </c>
      <c r="AC111" s="210">
        <f>IF(U111="Retired",0,HLOOKUP(U111,'Fixed - Labor'!$C$29:$E$37,'Scenario 9'!$H$24,FALSE)*$T111)</f>
        <v>0</v>
      </c>
      <c r="AD111" s="210">
        <f>IF(V111="Retired",0,HLOOKUP(V111,'Fixed - Labor'!$C$29:$E$37,'Scenario 9'!$H$24,FALSE)*$T111)</f>
        <v>6167243.2538169995</v>
      </c>
      <c r="AE111" s="210">
        <f>IF(W111="Retired",0,HLOOKUP(W111,'Fixed - Labor'!$C$29:$E$37,'Scenario 9'!$H$24,FALSE)*$T111)</f>
        <v>6167243.2538169995</v>
      </c>
      <c r="AF111" s="210">
        <f>IF(X111="Retired",0,HLOOKUP(X111,'Fixed - Labor'!$C$29:$E$37,'Scenario 9'!$H$24,FALSE)*$T111)</f>
        <v>6167243.2538169995</v>
      </c>
      <c r="AG111" s="210">
        <f>IF(Y111="Retired",0,HLOOKUP(Y111,'Fixed - Labor'!$C$29:$E$37,'Scenario 9'!$H$24,FALSE)*$T111)</f>
        <v>6167243.2538169995</v>
      </c>
      <c r="AH111" s="210">
        <f>IF(Z111="Retired",0,HLOOKUP(Z111,'Fixed - Labor'!$C$29:$E$37,'Scenario 9'!$H$24,FALSE)*$T111)</f>
        <v>6167243.2538169995</v>
      </c>
      <c r="AJ111" s="214">
        <v>2019</v>
      </c>
      <c r="AK111" s="210">
        <f>HLOOKUP($AJ111,'Fixed - Labor'!$A$21:$AE$24,3,FALSE)</f>
        <v>12687062.016183</v>
      </c>
      <c r="AL111" s="155" t="str">
        <f t="shared" si="35"/>
        <v>Retired</v>
      </c>
      <c r="AM111" s="155" t="str">
        <f t="shared" si="36"/>
        <v>A</v>
      </c>
      <c r="AN111" s="155" t="str">
        <f t="shared" si="37"/>
        <v>A</v>
      </c>
      <c r="AO111" s="155" t="str">
        <f t="shared" si="38"/>
        <v>A</v>
      </c>
      <c r="AP111" s="155" t="str">
        <f t="shared" si="39"/>
        <v>A</v>
      </c>
      <c r="AQ111" s="155" t="str">
        <f t="shared" si="40"/>
        <v>A</v>
      </c>
      <c r="AS111" s="214">
        <v>2019</v>
      </c>
      <c r="AT111" s="210">
        <f>IF(AL111="Retired",0,HLOOKUP(AL111,'Fixed - Labor'!$C$29:$E$37,'Scenario 9'!$H$24,FALSE)*$AK111)</f>
        <v>0</v>
      </c>
      <c r="AU111" s="210">
        <f>IF(AM111="Retired",0,HLOOKUP(AM111,'Fixed - Labor'!$C$29:$E$37,'Scenario 9'!$H$24,FALSE)*$AK111)</f>
        <v>12687062.016183</v>
      </c>
      <c r="AV111" s="210">
        <f>IF(AN111="Retired",0,HLOOKUP(AN111,'Fixed - Labor'!$C$29:$E$37,'Scenario 9'!$H$24,FALSE)*$AK111)</f>
        <v>12687062.016183</v>
      </c>
      <c r="AW111" s="210">
        <f>IF(AO111="Retired",0,HLOOKUP(AO111,'Fixed - Labor'!$C$29:$E$37,'Scenario 9'!$H$24,FALSE)*$AK111)</f>
        <v>12687062.016183</v>
      </c>
      <c r="AX111" s="210">
        <f>IF(AP111="Retired",0,HLOOKUP(AP111,'Fixed - Labor'!$C$29:$E$37,'Scenario 9'!$H$24,FALSE)*$AK111)</f>
        <v>12687062.016183</v>
      </c>
      <c r="AY111" s="210">
        <f>IF(AQ111="Retired",0,HLOOKUP(AQ111,'Fixed - Labor'!$C$29:$E$37,'Scenario 9'!$H$24,FALSE)*$AK111)</f>
        <v>12687062.016183</v>
      </c>
      <c r="BA111" s="241"/>
      <c r="BB111" s="138"/>
      <c r="BC111" s="138"/>
      <c r="BD111" s="138"/>
      <c r="BE111" s="138"/>
      <c r="BF111" s="138"/>
      <c r="BG111" s="138"/>
      <c r="BI111" s="241"/>
      <c r="BJ111" s="138"/>
      <c r="BK111" s="138"/>
      <c r="BL111" s="138"/>
      <c r="BM111" s="138"/>
      <c r="BN111" s="138"/>
      <c r="BO111" s="138"/>
    </row>
    <row r="112" spans="1:67">
      <c r="A112" s="203"/>
      <c r="B112" s="203"/>
      <c r="C112" s="203"/>
      <c r="D112" s="203"/>
      <c r="E112" s="203"/>
      <c r="F112" s="203"/>
      <c r="G112" s="203"/>
      <c r="H112" s="214">
        <v>2020</v>
      </c>
      <c r="I112" s="210">
        <f t="shared" si="41"/>
        <v>0</v>
      </c>
      <c r="J112" s="210">
        <f t="shared" si="29"/>
        <v>19834948.309999999</v>
      </c>
      <c r="K112" s="210">
        <f t="shared" si="29"/>
        <v>19834948.309999999</v>
      </c>
      <c r="L112" s="210">
        <f t="shared" si="29"/>
        <v>19834948.309999999</v>
      </c>
      <c r="M112" s="210">
        <f t="shared" si="29"/>
        <v>19834948.309999999</v>
      </c>
      <c r="N112" s="210">
        <f t="shared" si="29"/>
        <v>19834948.309999999</v>
      </c>
      <c r="O112" s="203"/>
      <c r="P112" s="203"/>
      <c r="Q112" s="203"/>
      <c r="R112" s="203"/>
      <c r="S112" s="214">
        <v>2020</v>
      </c>
      <c r="T112" s="136">
        <f>HLOOKUP($S112,'Fixed - Labor'!$A$21:$AE$24,2,FALSE)</f>
        <v>6488011.5922009991</v>
      </c>
      <c r="U112" s="155" t="str">
        <f t="shared" si="42"/>
        <v>Retired</v>
      </c>
      <c r="V112" s="155" t="str">
        <f t="shared" si="30"/>
        <v>A</v>
      </c>
      <c r="W112" s="155" t="str">
        <f t="shared" si="31"/>
        <v>A</v>
      </c>
      <c r="X112" s="155" t="str">
        <f t="shared" si="32"/>
        <v>A</v>
      </c>
      <c r="Y112" s="155" t="str">
        <f t="shared" si="33"/>
        <v>A</v>
      </c>
      <c r="Z112" s="155" t="str">
        <f t="shared" si="34"/>
        <v>A</v>
      </c>
      <c r="AB112" s="214">
        <v>2020</v>
      </c>
      <c r="AC112" s="210">
        <f>IF(U112="Retired",0,HLOOKUP(U112,'Fixed - Labor'!$C$29:$E$37,'Scenario 9'!$H$24,FALSE)*$T112)</f>
        <v>0</v>
      </c>
      <c r="AD112" s="210">
        <f>IF(V112="Retired",0,HLOOKUP(V112,'Fixed - Labor'!$C$29:$E$37,'Scenario 9'!$H$24,FALSE)*$T112)</f>
        <v>6488011.5922009991</v>
      </c>
      <c r="AE112" s="210">
        <f>IF(W112="Retired",0,HLOOKUP(W112,'Fixed - Labor'!$C$29:$E$37,'Scenario 9'!$H$24,FALSE)*$T112)</f>
        <v>6488011.5922009991</v>
      </c>
      <c r="AF112" s="210">
        <f>IF(X112="Retired",0,HLOOKUP(X112,'Fixed - Labor'!$C$29:$E$37,'Scenario 9'!$H$24,FALSE)*$T112)</f>
        <v>6488011.5922009991</v>
      </c>
      <c r="AG112" s="210">
        <f>IF(Y112="Retired",0,HLOOKUP(Y112,'Fixed - Labor'!$C$29:$E$37,'Scenario 9'!$H$24,FALSE)*$T112)</f>
        <v>6488011.5922009991</v>
      </c>
      <c r="AH112" s="210">
        <f>IF(Z112="Retired",0,HLOOKUP(Z112,'Fixed - Labor'!$C$29:$E$37,'Scenario 9'!$H$24,FALSE)*$T112)</f>
        <v>6488011.5922009991</v>
      </c>
      <c r="AJ112" s="214">
        <v>2020</v>
      </c>
      <c r="AK112" s="210">
        <f>HLOOKUP($AJ112,'Fixed - Labor'!$A$21:$AE$24,3,FALSE)</f>
        <v>13346936.717799</v>
      </c>
      <c r="AL112" s="155" t="str">
        <f t="shared" si="35"/>
        <v>Retired</v>
      </c>
      <c r="AM112" s="155" t="str">
        <f t="shared" si="36"/>
        <v>A</v>
      </c>
      <c r="AN112" s="155" t="str">
        <f t="shared" si="37"/>
        <v>A</v>
      </c>
      <c r="AO112" s="155" t="str">
        <f t="shared" si="38"/>
        <v>A</v>
      </c>
      <c r="AP112" s="155" t="str">
        <f t="shared" si="39"/>
        <v>A</v>
      </c>
      <c r="AQ112" s="155" t="str">
        <f t="shared" si="40"/>
        <v>A</v>
      </c>
      <c r="AS112" s="214">
        <v>2020</v>
      </c>
      <c r="AT112" s="210">
        <f>IF(AL112="Retired",0,HLOOKUP(AL112,'Fixed - Labor'!$C$29:$E$37,'Scenario 9'!$H$24,FALSE)*$AK112)</f>
        <v>0</v>
      </c>
      <c r="AU112" s="210">
        <f>IF(AM112="Retired",0,HLOOKUP(AM112,'Fixed - Labor'!$C$29:$E$37,'Scenario 9'!$H$24,FALSE)*$AK112)</f>
        <v>13346936.717799</v>
      </c>
      <c r="AV112" s="210">
        <f>IF(AN112="Retired",0,HLOOKUP(AN112,'Fixed - Labor'!$C$29:$E$37,'Scenario 9'!$H$24,FALSE)*$AK112)</f>
        <v>13346936.717799</v>
      </c>
      <c r="AW112" s="210">
        <f>IF(AO112="Retired",0,HLOOKUP(AO112,'Fixed - Labor'!$C$29:$E$37,'Scenario 9'!$H$24,FALSE)*$AK112)</f>
        <v>13346936.717799</v>
      </c>
      <c r="AX112" s="210">
        <f>IF(AP112="Retired",0,HLOOKUP(AP112,'Fixed - Labor'!$C$29:$E$37,'Scenario 9'!$H$24,FALSE)*$AK112)</f>
        <v>13346936.717799</v>
      </c>
      <c r="AY112" s="210">
        <f>IF(AQ112="Retired",0,HLOOKUP(AQ112,'Fixed - Labor'!$C$29:$E$37,'Scenario 9'!$H$24,FALSE)*$AK112)</f>
        <v>13346936.717799</v>
      </c>
      <c r="BA112" s="241"/>
      <c r="BB112" s="138"/>
      <c r="BC112" s="138"/>
      <c r="BD112" s="138"/>
      <c r="BE112" s="138"/>
      <c r="BF112" s="138"/>
      <c r="BG112" s="138"/>
      <c r="BI112" s="241"/>
      <c r="BJ112" s="138"/>
      <c r="BK112" s="138"/>
      <c r="BL112" s="138"/>
      <c r="BM112" s="138"/>
      <c r="BN112" s="138"/>
      <c r="BO112" s="138"/>
    </row>
    <row r="113" spans="1:67">
      <c r="A113" s="203"/>
      <c r="B113" s="203"/>
      <c r="C113" s="203"/>
      <c r="D113" s="203"/>
      <c r="E113" s="203"/>
      <c r="F113" s="203"/>
      <c r="G113" s="203"/>
      <c r="H113" s="214">
        <v>2021</v>
      </c>
      <c r="I113" s="210">
        <f t="shared" si="41"/>
        <v>0</v>
      </c>
      <c r="J113" s="210">
        <f t="shared" si="29"/>
        <v>19947342.150000006</v>
      </c>
      <c r="K113" s="210">
        <f t="shared" si="29"/>
        <v>19947342.150000006</v>
      </c>
      <c r="L113" s="210">
        <f t="shared" si="29"/>
        <v>19947342.150000006</v>
      </c>
      <c r="M113" s="210">
        <f t="shared" si="29"/>
        <v>19947342.150000006</v>
      </c>
      <c r="N113" s="210">
        <f t="shared" si="29"/>
        <v>19947342.150000006</v>
      </c>
      <c r="O113" s="203"/>
      <c r="P113" s="203"/>
      <c r="Q113" s="203"/>
      <c r="R113" s="203"/>
      <c r="S113" s="214">
        <v>2021</v>
      </c>
      <c r="T113" s="136">
        <f>HLOOKUP($S113,'Fixed - Labor'!$A$21:$AE$24,2,FALSE)</f>
        <v>6524775.6172650009</v>
      </c>
      <c r="U113" s="155" t="str">
        <f t="shared" si="42"/>
        <v>Retired</v>
      </c>
      <c r="V113" s="155" t="str">
        <f t="shared" si="30"/>
        <v>A</v>
      </c>
      <c r="W113" s="155" t="str">
        <f t="shared" si="31"/>
        <v>A</v>
      </c>
      <c r="X113" s="155" t="str">
        <f t="shared" si="32"/>
        <v>A</v>
      </c>
      <c r="Y113" s="155" t="str">
        <f t="shared" si="33"/>
        <v>A</v>
      </c>
      <c r="Z113" s="155" t="str">
        <f t="shared" si="34"/>
        <v>A</v>
      </c>
      <c r="AB113" s="214">
        <v>2021</v>
      </c>
      <c r="AC113" s="210">
        <f>IF(U113="Retired",0,HLOOKUP(U113,'Fixed - Labor'!$C$29:$E$37,'Scenario 9'!$H$24,FALSE)*$T113)</f>
        <v>0</v>
      </c>
      <c r="AD113" s="210">
        <f>IF(V113="Retired",0,HLOOKUP(V113,'Fixed - Labor'!$C$29:$E$37,'Scenario 9'!$H$24,FALSE)*$T113)</f>
        <v>6524775.6172650009</v>
      </c>
      <c r="AE113" s="210">
        <f>IF(W113="Retired",0,HLOOKUP(W113,'Fixed - Labor'!$C$29:$E$37,'Scenario 9'!$H$24,FALSE)*$T113)</f>
        <v>6524775.6172650009</v>
      </c>
      <c r="AF113" s="210">
        <f>IF(X113="Retired",0,HLOOKUP(X113,'Fixed - Labor'!$C$29:$E$37,'Scenario 9'!$H$24,FALSE)*$T113)</f>
        <v>6524775.6172650009</v>
      </c>
      <c r="AG113" s="210">
        <f>IF(Y113="Retired",0,HLOOKUP(Y113,'Fixed - Labor'!$C$29:$E$37,'Scenario 9'!$H$24,FALSE)*$T113)</f>
        <v>6524775.6172650009</v>
      </c>
      <c r="AH113" s="210">
        <f>IF(Z113="Retired",0,HLOOKUP(Z113,'Fixed - Labor'!$C$29:$E$37,'Scenario 9'!$H$24,FALSE)*$T113)</f>
        <v>6524775.6172650009</v>
      </c>
      <c r="AJ113" s="214">
        <v>2021</v>
      </c>
      <c r="AK113" s="210">
        <f>HLOOKUP($AJ113,'Fixed - Labor'!$A$21:$AE$24,3,FALSE)</f>
        <v>13422566.532735003</v>
      </c>
      <c r="AL113" s="155" t="str">
        <f t="shared" si="35"/>
        <v>Retired</v>
      </c>
      <c r="AM113" s="155" t="str">
        <f t="shared" si="36"/>
        <v>A</v>
      </c>
      <c r="AN113" s="155" t="str">
        <f t="shared" si="37"/>
        <v>A</v>
      </c>
      <c r="AO113" s="155" t="str">
        <f t="shared" si="38"/>
        <v>A</v>
      </c>
      <c r="AP113" s="155" t="str">
        <f t="shared" si="39"/>
        <v>A</v>
      </c>
      <c r="AQ113" s="155" t="str">
        <f t="shared" si="40"/>
        <v>A</v>
      </c>
      <c r="AS113" s="214">
        <v>2021</v>
      </c>
      <c r="AT113" s="210">
        <f>IF(AL113="Retired",0,HLOOKUP(AL113,'Fixed - Labor'!$C$29:$E$37,'Scenario 9'!$H$24,FALSE)*$AK113)</f>
        <v>0</v>
      </c>
      <c r="AU113" s="210">
        <f>IF(AM113="Retired",0,HLOOKUP(AM113,'Fixed - Labor'!$C$29:$E$37,'Scenario 9'!$H$24,FALSE)*$AK113)</f>
        <v>13422566.532735003</v>
      </c>
      <c r="AV113" s="210">
        <f>IF(AN113="Retired",0,HLOOKUP(AN113,'Fixed - Labor'!$C$29:$E$37,'Scenario 9'!$H$24,FALSE)*$AK113)</f>
        <v>13422566.532735003</v>
      </c>
      <c r="AW113" s="210">
        <f>IF(AO113="Retired",0,HLOOKUP(AO113,'Fixed - Labor'!$C$29:$E$37,'Scenario 9'!$H$24,FALSE)*$AK113)</f>
        <v>13422566.532735003</v>
      </c>
      <c r="AX113" s="210">
        <f>IF(AP113="Retired",0,HLOOKUP(AP113,'Fixed - Labor'!$C$29:$E$37,'Scenario 9'!$H$24,FALSE)*$AK113)</f>
        <v>13422566.532735003</v>
      </c>
      <c r="AY113" s="210">
        <f>IF(AQ113="Retired",0,HLOOKUP(AQ113,'Fixed - Labor'!$C$29:$E$37,'Scenario 9'!$H$24,FALSE)*$AK113)</f>
        <v>13422566.532735003</v>
      </c>
      <c r="BA113" s="241"/>
      <c r="BB113" s="138"/>
      <c r="BC113" s="138"/>
      <c r="BD113" s="138"/>
      <c r="BE113" s="138"/>
      <c r="BF113" s="138"/>
      <c r="BG113" s="138"/>
      <c r="BI113" s="241"/>
      <c r="BJ113" s="138"/>
      <c r="BK113" s="138"/>
      <c r="BL113" s="138"/>
      <c r="BM113" s="138"/>
      <c r="BN113" s="138"/>
      <c r="BO113" s="138"/>
    </row>
    <row r="114" spans="1:67">
      <c r="A114" s="203"/>
      <c r="B114" s="203"/>
      <c r="C114" s="203"/>
      <c r="D114" s="203"/>
      <c r="E114" s="203"/>
      <c r="F114" s="203"/>
      <c r="G114" s="203"/>
      <c r="H114" s="214">
        <v>2022</v>
      </c>
      <c r="I114" s="210">
        <f t="shared" si="41"/>
        <v>0</v>
      </c>
      <c r="J114" s="210">
        <f t="shared" si="29"/>
        <v>20346288.993000008</v>
      </c>
      <c r="K114" s="210">
        <f t="shared" si="29"/>
        <v>20346288.993000008</v>
      </c>
      <c r="L114" s="210">
        <f t="shared" si="29"/>
        <v>20346288.993000008</v>
      </c>
      <c r="M114" s="210">
        <f t="shared" si="29"/>
        <v>20346288.993000008</v>
      </c>
      <c r="N114" s="210">
        <f t="shared" si="29"/>
        <v>20346288.993000008</v>
      </c>
      <c r="O114" s="203"/>
      <c r="P114" s="203"/>
      <c r="Q114" s="203"/>
      <c r="R114" s="203"/>
      <c r="S114" s="214">
        <v>2022</v>
      </c>
      <c r="T114" s="136">
        <f>HLOOKUP($S114,'Fixed - Labor'!$A$21:$AE$24,2,FALSE)</f>
        <v>6655271.1296103019</v>
      </c>
      <c r="U114" s="155" t="str">
        <f t="shared" si="42"/>
        <v>Retired</v>
      </c>
      <c r="V114" s="155" t="str">
        <f t="shared" si="30"/>
        <v>A</v>
      </c>
      <c r="W114" s="155" t="str">
        <f t="shared" si="31"/>
        <v>A</v>
      </c>
      <c r="X114" s="155" t="str">
        <f t="shared" si="32"/>
        <v>A</v>
      </c>
      <c r="Y114" s="155" t="str">
        <f t="shared" si="33"/>
        <v>A</v>
      </c>
      <c r="Z114" s="155" t="str">
        <f t="shared" si="34"/>
        <v>A</v>
      </c>
      <c r="AB114" s="214">
        <v>2022</v>
      </c>
      <c r="AC114" s="210">
        <f>IF(U114="Retired",0,HLOOKUP(U114,'Fixed - Labor'!$C$29:$E$37,'Scenario 9'!$H$24,FALSE)*$T114)</f>
        <v>0</v>
      </c>
      <c r="AD114" s="210">
        <f>IF(V114="Retired",0,HLOOKUP(V114,'Fixed - Labor'!$C$29:$E$37,'Scenario 9'!$H$24,FALSE)*$T114)</f>
        <v>6655271.1296103019</v>
      </c>
      <c r="AE114" s="210">
        <f>IF(W114="Retired",0,HLOOKUP(W114,'Fixed - Labor'!$C$29:$E$37,'Scenario 9'!$H$24,FALSE)*$T114)</f>
        <v>6655271.1296103019</v>
      </c>
      <c r="AF114" s="210">
        <f>IF(X114="Retired",0,HLOOKUP(X114,'Fixed - Labor'!$C$29:$E$37,'Scenario 9'!$H$24,FALSE)*$T114)</f>
        <v>6655271.1296103019</v>
      </c>
      <c r="AG114" s="210">
        <f>IF(Y114="Retired",0,HLOOKUP(Y114,'Fixed - Labor'!$C$29:$E$37,'Scenario 9'!$H$24,FALSE)*$T114)</f>
        <v>6655271.1296103019</v>
      </c>
      <c r="AH114" s="210">
        <f>IF(Z114="Retired",0,HLOOKUP(Z114,'Fixed - Labor'!$C$29:$E$37,'Scenario 9'!$H$24,FALSE)*$T114)</f>
        <v>6655271.1296103019</v>
      </c>
      <c r="AJ114" s="214">
        <v>2022</v>
      </c>
      <c r="AK114" s="210">
        <f>HLOOKUP($AJ114,'Fixed - Labor'!$A$21:$AE$24,3,FALSE)</f>
        <v>13691017.863389704</v>
      </c>
      <c r="AL114" s="155" t="str">
        <f>IF($S114&gt;$J$14,"Retired",IF($L$14="","A",IF($S114&lt;$L$14,"A",IF(AND($S114&lt;=$J$14,$S114&lt;=$I$14),"B","C"))))</f>
        <v>Retired</v>
      </c>
      <c r="AM114" s="155" t="str">
        <f t="shared" si="36"/>
        <v>A</v>
      </c>
      <c r="AN114" s="155" t="str">
        <f t="shared" si="37"/>
        <v>A</v>
      </c>
      <c r="AO114" s="155" t="str">
        <f t="shared" si="38"/>
        <v>A</v>
      </c>
      <c r="AP114" s="155" t="str">
        <f t="shared" si="39"/>
        <v>A</v>
      </c>
      <c r="AQ114" s="155" t="str">
        <f t="shared" si="40"/>
        <v>A</v>
      </c>
      <c r="AS114" s="214">
        <v>2022</v>
      </c>
      <c r="AT114" s="210">
        <f>IF(AL114="Retired",0,HLOOKUP(AL114,'Fixed - Labor'!$C$29:$E$37,'Scenario 9'!$H$24,FALSE)*$AK114)</f>
        <v>0</v>
      </c>
      <c r="AU114" s="210">
        <f>IF(AM114="Retired",0,HLOOKUP(AM114,'Fixed - Labor'!$C$29:$E$37,'Scenario 9'!$H$24,FALSE)*$AK114)</f>
        <v>13691017.863389704</v>
      </c>
      <c r="AV114" s="210">
        <f>IF(AN114="Retired",0,HLOOKUP(AN114,'Fixed - Labor'!$C$29:$E$37,'Scenario 9'!$H$24,FALSE)*$AK114)</f>
        <v>13691017.863389704</v>
      </c>
      <c r="AW114" s="210">
        <f>IF(AO114="Retired",0,HLOOKUP(AO114,'Fixed - Labor'!$C$29:$E$37,'Scenario 9'!$H$24,FALSE)*$AK114)</f>
        <v>13691017.863389704</v>
      </c>
      <c r="AX114" s="210">
        <f>IF(AP114="Retired",0,HLOOKUP(AP114,'Fixed - Labor'!$C$29:$E$37,'Scenario 9'!$H$24,FALSE)*$AK114)</f>
        <v>13691017.863389704</v>
      </c>
      <c r="AY114" s="210">
        <f>IF(AQ114="Retired",0,HLOOKUP(AQ114,'Fixed - Labor'!$C$29:$E$37,'Scenario 9'!$H$24,FALSE)*$AK114)</f>
        <v>13691017.863389704</v>
      </c>
      <c r="BA114" s="241"/>
      <c r="BB114" s="138"/>
      <c r="BC114" s="138"/>
      <c r="BD114" s="138"/>
      <c r="BE114" s="138"/>
      <c r="BF114" s="138"/>
      <c r="BG114" s="138"/>
      <c r="BI114" s="241"/>
      <c r="BJ114" s="138"/>
      <c r="BK114" s="138"/>
      <c r="BL114" s="138"/>
      <c r="BM114" s="138"/>
      <c r="BN114" s="138"/>
      <c r="BO114" s="138"/>
    </row>
    <row r="115" spans="1:67">
      <c r="A115" s="203"/>
      <c r="B115" s="203"/>
      <c r="C115" s="203"/>
      <c r="D115" s="203"/>
      <c r="E115" s="203"/>
      <c r="F115" s="203"/>
      <c r="G115" s="203"/>
      <c r="H115" s="214">
        <v>2023</v>
      </c>
      <c r="I115" s="210">
        <f t="shared" si="41"/>
        <v>0</v>
      </c>
      <c r="J115" s="210">
        <f t="shared" si="29"/>
        <v>20753214.772860002</v>
      </c>
      <c r="K115" s="210">
        <f t="shared" si="29"/>
        <v>20753214.772860002</v>
      </c>
      <c r="L115" s="210">
        <f t="shared" si="29"/>
        <v>20753214.772860002</v>
      </c>
      <c r="M115" s="210">
        <f t="shared" si="29"/>
        <v>20753214.772860002</v>
      </c>
      <c r="N115" s="210">
        <f t="shared" si="29"/>
        <v>20753214.772860002</v>
      </c>
      <c r="O115" s="203"/>
      <c r="P115" s="203"/>
      <c r="Q115" s="203"/>
      <c r="R115" s="203"/>
      <c r="S115" s="214">
        <v>2023</v>
      </c>
      <c r="T115" s="136">
        <f>HLOOKUP($S115,'Fixed - Labor'!$A$21:$AE$24,2,FALSE)</f>
        <v>6788376.5522025069</v>
      </c>
      <c r="U115" s="155" t="str">
        <f t="shared" si="42"/>
        <v>Retired</v>
      </c>
      <c r="V115" s="155" t="str">
        <f t="shared" si="30"/>
        <v>A</v>
      </c>
      <c r="W115" s="155" t="str">
        <f t="shared" si="31"/>
        <v>A</v>
      </c>
      <c r="X115" s="155" t="str">
        <f t="shared" si="32"/>
        <v>A</v>
      </c>
      <c r="Y115" s="155" t="str">
        <f t="shared" si="33"/>
        <v>A</v>
      </c>
      <c r="Z115" s="155" t="str">
        <f t="shared" si="34"/>
        <v>A</v>
      </c>
      <c r="AB115" s="214">
        <v>2023</v>
      </c>
      <c r="AC115" s="210">
        <f>IF(U115="Retired",0,HLOOKUP(U115,'Fixed - Labor'!$C$29:$E$37,'Scenario 9'!$H$24,FALSE)*$T115)</f>
        <v>0</v>
      </c>
      <c r="AD115" s="210">
        <f>IF(V115="Retired",0,HLOOKUP(V115,'Fixed - Labor'!$C$29:$E$37,'Scenario 9'!$H$24,FALSE)*$T115)</f>
        <v>6788376.5522025069</v>
      </c>
      <c r="AE115" s="210">
        <f>IF(W115="Retired",0,HLOOKUP(W115,'Fixed - Labor'!$C$29:$E$37,'Scenario 9'!$H$24,FALSE)*$T115)</f>
        <v>6788376.5522025069</v>
      </c>
      <c r="AF115" s="210">
        <f>IF(X115="Retired",0,HLOOKUP(X115,'Fixed - Labor'!$C$29:$E$37,'Scenario 9'!$H$24,FALSE)*$T115)</f>
        <v>6788376.5522025069</v>
      </c>
      <c r="AG115" s="210">
        <f>IF(Y115="Retired",0,HLOOKUP(Y115,'Fixed - Labor'!$C$29:$E$37,'Scenario 9'!$H$24,FALSE)*$T115)</f>
        <v>6788376.5522025069</v>
      </c>
      <c r="AH115" s="210">
        <f>IF(Z115="Retired",0,HLOOKUP(Z115,'Fixed - Labor'!$C$29:$E$37,'Scenario 9'!$H$24,FALSE)*$T115)</f>
        <v>6788376.5522025069</v>
      </c>
      <c r="AJ115" s="214">
        <v>2023</v>
      </c>
      <c r="AK115" s="210">
        <f>HLOOKUP($AJ115,'Fixed - Labor'!$A$21:$AE$24,3,FALSE)</f>
        <v>13964838.220657496</v>
      </c>
      <c r="AL115" s="155" t="str">
        <f t="shared" ref="AL115:AL137" si="43">IF($S115&gt;$J$14,"Retired",IF($L$14="","A",IF($S115&lt;$L$14,"A",IF(AND($S115&lt;=$J$14,$S115&lt;=$I$14),"B","C"))))</f>
        <v>Retired</v>
      </c>
      <c r="AM115" s="155" t="str">
        <f t="shared" si="36"/>
        <v>A</v>
      </c>
      <c r="AN115" s="155" t="str">
        <f t="shared" si="37"/>
        <v>A</v>
      </c>
      <c r="AO115" s="155" t="str">
        <f t="shared" si="38"/>
        <v>A</v>
      </c>
      <c r="AP115" s="155" t="str">
        <f t="shared" si="39"/>
        <v>A</v>
      </c>
      <c r="AQ115" s="155" t="str">
        <f t="shared" si="40"/>
        <v>A</v>
      </c>
      <c r="AS115" s="214">
        <v>2023</v>
      </c>
      <c r="AT115" s="210">
        <f>IF(AL115="Retired",0,HLOOKUP(AL115,'Fixed - Labor'!$C$29:$E$37,'Scenario 9'!$H$24,FALSE)*$AK115)</f>
        <v>0</v>
      </c>
      <c r="AU115" s="210">
        <f>IF(AM115="Retired",0,HLOOKUP(AM115,'Fixed - Labor'!$C$29:$E$37,'Scenario 9'!$H$24,FALSE)*$AK115)</f>
        <v>13964838.220657496</v>
      </c>
      <c r="AV115" s="210">
        <f>IF(AN115="Retired",0,HLOOKUP(AN115,'Fixed - Labor'!$C$29:$E$37,'Scenario 9'!$H$24,FALSE)*$AK115)</f>
        <v>13964838.220657496</v>
      </c>
      <c r="AW115" s="210">
        <f>IF(AO115="Retired",0,HLOOKUP(AO115,'Fixed - Labor'!$C$29:$E$37,'Scenario 9'!$H$24,FALSE)*$AK115)</f>
        <v>13964838.220657496</v>
      </c>
      <c r="AX115" s="210">
        <f>IF(AP115="Retired",0,HLOOKUP(AP115,'Fixed - Labor'!$C$29:$E$37,'Scenario 9'!$H$24,FALSE)*$AK115)</f>
        <v>13964838.220657496</v>
      </c>
      <c r="AY115" s="210">
        <f>IF(AQ115="Retired",0,HLOOKUP(AQ115,'Fixed - Labor'!$C$29:$E$37,'Scenario 9'!$H$24,FALSE)*$AK115)</f>
        <v>13964838.220657496</v>
      </c>
      <c r="BA115" s="241"/>
      <c r="BB115" s="138"/>
      <c r="BC115" s="138"/>
      <c r="BD115" s="138"/>
      <c r="BE115" s="138"/>
      <c r="BF115" s="138"/>
      <c r="BG115" s="138"/>
      <c r="BI115" s="241"/>
      <c r="BJ115" s="138"/>
      <c r="BK115" s="138"/>
      <c r="BL115" s="138"/>
      <c r="BM115" s="138"/>
      <c r="BN115" s="138"/>
      <c r="BO115" s="138"/>
    </row>
    <row r="116" spans="1:67">
      <c r="A116" s="203"/>
      <c r="B116" s="203"/>
      <c r="C116" s="203"/>
      <c r="D116" s="203"/>
      <c r="E116" s="203"/>
      <c r="F116" s="203"/>
      <c r="G116" s="203"/>
      <c r="H116" s="214">
        <v>2024</v>
      </c>
      <c r="I116" s="210">
        <f t="shared" si="41"/>
        <v>0</v>
      </c>
      <c r="J116" s="210">
        <f t="shared" si="29"/>
        <v>21168279.068317205</v>
      </c>
      <c r="K116" s="210">
        <f t="shared" si="29"/>
        <v>21168279.068317205</v>
      </c>
      <c r="L116" s="210">
        <f t="shared" si="29"/>
        <v>21168279.068317205</v>
      </c>
      <c r="M116" s="210">
        <f t="shared" si="29"/>
        <v>21168279.068317205</v>
      </c>
      <c r="N116" s="210">
        <f t="shared" si="29"/>
        <v>21168279.068317205</v>
      </c>
      <c r="O116" s="203"/>
      <c r="P116" s="203"/>
      <c r="Q116" s="203"/>
      <c r="R116" s="203"/>
      <c r="S116" s="214">
        <v>2024</v>
      </c>
      <c r="T116" s="136">
        <f>HLOOKUP($S116,'Fixed - Labor'!$A$21:$AE$24,2,FALSE)</f>
        <v>6924144.083246558</v>
      </c>
      <c r="U116" s="155" t="str">
        <f t="shared" si="42"/>
        <v>Retired</v>
      </c>
      <c r="V116" s="155" t="str">
        <f t="shared" si="30"/>
        <v>A</v>
      </c>
      <c r="W116" s="155" t="str">
        <f t="shared" si="31"/>
        <v>A</v>
      </c>
      <c r="X116" s="155" t="str">
        <f t="shared" si="32"/>
        <v>A</v>
      </c>
      <c r="Y116" s="155" t="str">
        <f t="shared" si="33"/>
        <v>A</v>
      </c>
      <c r="Z116" s="155" t="str">
        <f t="shared" si="34"/>
        <v>A</v>
      </c>
      <c r="AB116" s="214">
        <v>2024</v>
      </c>
      <c r="AC116" s="210">
        <f>IF(U116="Retired",0,HLOOKUP(U116,'Fixed - Labor'!$C$29:$E$37,'Scenario 9'!$H$24,FALSE)*$T116)</f>
        <v>0</v>
      </c>
      <c r="AD116" s="210">
        <f>IF(V116="Retired",0,HLOOKUP(V116,'Fixed - Labor'!$C$29:$E$37,'Scenario 9'!$H$24,FALSE)*$T116)</f>
        <v>6924144.083246558</v>
      </c>
      <c r="AE116" s="210">
        <f>IF(W116="Retired",0,HLOOKUP(W116,'Fixed - Labor'!$C$29:$E$37,'Scenario 9'!$H$24,FALSE)*$T116)</f>
        <v>6924144.083246558</v>
      </c>
      <c r="AF116" s="210">
        <f>IF(X116="Retired",0,HLOOKUP(X116,'Fixed - Labor'!$C$29:$E$37,'Scenario 9'!$H$24,FALSE)*$T116)</f>
        <v>6924144.083246558</v>
      </c>
      <c r="AG116" s="210">
        <f>IF(Y116="Retired",0,HLOOKUP(Y116,'Fixed - Labor'!$C$29:$E$37,'Scenario 9'!$H$24,FALSE)*$T116)</f>
        <v>6924144.083246558</v>
      </c>
      <c r="AH116" s="210">
        <f>IF(Z116="Retired",0,HLOOKUP(Z116,'Fixed - Labor'!$C$29:$E$37,'Scenario 9'!$H$24,FALSE)*$T116)</f>
        <v>6924144.083246558</v>
      </c>
      <c r="AJ116" s="214">
        <v>2024</v>
      </c>
      <c r="AK116" s="210">
        <f>HLOOKUP($AJ116,'Fixed - Labor'!$A$21:$AE$24,3,FALSE)</f>
        <v>14244134.985070648</v>
      </c>
      <c r="AL116" s="155" t="str">
        <f t="shared" si="43"/>
        <v>Retired</v>
      </c>
      <c r="AM116" s="155" t="str">
        <f t="shared" si="36"/>
        <v>A</v>
      </c>
      <c r="AN116" s="155" t="str">
        <f t="shared" si="37"/>
        <v>A</v>
      </c>
      <c r="AO116" s="155" t="str">
        <f t="shared" si="38"/>
        <v>A</v>
      </c>
      <c r="AP116" s="155" t="str">
        <f t="shared" si="39"/>
        <v>A</v>
      </c>
      <c r="AQ116" s="155" t="str">
        <f t="shared" si="40"/>
        <v>A</v>
      </c>
      <c r="AS116" s="214">
        <v>2024</v>
      </c>
      <c r="AT116" s="210">
        <f>IF(AL116="Retired",0,HLOOKUP(AL116,'Fixed - Labor'!$C$29:$E$37,'Scenario 9'!$H$24,FALSE)*$AK116)</f>
        <v>0</v>
      </c>
      <c r="AU116" s="210">
        <f>IF(AM116="Retired",0,HLOOKUP(AM116,'Fixed - Labor'!$C$29:$E$37,'Scenario 9'!$H$24,FALSE)*$AK116)</f>
        <v>14244134.985070648</v>
      </c>
      <c r="AV116" s="210">
        <f>IF(AN116="Retired",0,HLOOKUP(AN116,'Fixed - Labor'!$C$29:$E$37,'Scenario 9'!$H$24,FALSE)*$AK116)</f>
        <v>14244134.985070648</v>
      </c>
      <c r="AW116" s="210">
        <f>IF(AO116="Retired",0,HLOOKUP(AO116,'Fixed - Labor'!$C$29:$E$37,'Scenario 9'!$H$24,FALSE)*$AK116)</f>
        <v>14244134.985070648</v>
      </c>
      <c r="AX116" s="210">
        <f>IF(AP116="Retired",0,HLOOKUP(AP116,'Fixed - Labor'!$C$29:$E$37,'Scenario 9'!$H$24,FALSE)*$AK116)</f>
        <v>14244134.985070648</v>
      </c>
      <c r="AY116" s="210">
        <f>IF(AQ116="Retired",0,HLOOKUP(AQ116,'Fixed - Labor'!$C$29:$E$37,'Scenario 9'!$H$24,FALSE)*$AK116)</f>
        <v>14244134.985070648</v>
      </c>
      <c r="BA116" s="241"/>
      <c r="BB116" s="138"/>
      <c r="BC116" s="138"/>
      <c r="BD116" s="138"/>
      <c r="BE116" s="138"/>
      <c r="BF116" s="138"/>
      <c r="BG116" s="138"/>
      <c r="BI116" s="241"/>
      <c r="BJ116" s="138"/>
      <c r="BK116" s="138"/>
      <c r="BL116" s="138"/>
      <c r="BM116" s="138"/>
      <c r="BN116" s="138"/>
      <c r="BO116" s="138"/>
    </row>
    <row r="117" spans="1:67">
      <c r="A117" s="203"/>
      <c r="B117" s="203"/>
      <c r="C117" s="203"/>
      <c r="D117" s="203"/>
      <c r="E117" s="203"/>
      <c r="F117" s="203"/>
      <c r="G117" s="203"/>
      <c r="H117" s="214">
        <v>2025</v>
      </c>
      <c r="I117" s="210">
        <f t="shared" si="41"/>
        <v>0</v>
      </c>
      <c r="J117" s="210">
        <f t="shared" si="29"/>
        <v>21591644.649683543</v>
      </c>
      <c r="K117" s="210">
        <f t="shared" si="29"/>
        <v>21591644.649683543</v>
      </c>
      <c r="L117" s="210">
        <f t="shared" si="29"/>
        <v>21591644.649683543</v>
      </c>
      <c r="M117" s="210">
        <f t="shared" si="29"/>
        <v>21591644.649683543</v>
      </c>
      <c r="N117" s="210">
        <f t="shared" si="29"/>
        <v>21591644.649683543</v>
      </c>
      <c r="O117" s="203"/>
      <c r="P117" s="203"/>
      <c r="Q117" s="203"/>
      <c r="R117" s="203"/>
      <c r="S117" s="214">
        <v>2025</v>
      </c>
      <c r="T117" s="136">
        <f>HLOOKUP($S117,'Fixed - Labor'!$A$21:$AE$24,2,FALSE)</f>
        <v>7062626.964911487</v>
      </c>
      <c r="U117" s="155" t="str">
        <f t="shared" si="42"/>
        <v>Retired</v>
      </c>
      <c r="V117" s="155" t="str">
        <f t="shared" si="30"/>
        <v>A</v>
      </c>
      <c r="W117" s="155" t="str">
        <f t="shared" si="31"/>
        <v>A</v>
      </c>
      <c r="X117" s="155" t="str">
        <f t="shared" si="32"/>
        <v>A</v>
      </c>
      <c r="Y117" s="155" t="str">
        <f t="shared" si="33"/>
        <v>A</v>
      </c>
      <c r="Z117" s="155" t="str">
        <f t="shared" si="34"/>
        <v>A</v>
      </c>
      <c r="AB117" s="214">
        <v>2025</v>
      </c>
      <c r="AC117" s="210">
        <f>IF(U117="Retired",0,HLOOKUP(U117,'Fixed - Labor'!$C$29:$E$37,'Scenario 9'!$H$24,FALSE)*$T117)</f>
        <v>0</v>
      </c>
      <c r="AD117" s="210">
        <f>IF(V117="Retired",0,HLOOKUP(V117,'Fixed - Labor'!$C$29:$E$37,'Scenario 9'!$H$24,FALSE)*$T117)</f>
        <v>7062626.964911487</v>
      </c>
      <c r="AE117" s="210">
        <f>IF(W117="Retired",0,HLOOKUP(W117,'Fixed - Labor'!$C$29:$E$37,'Scenario 9'!$H$24,FALSE)*$T117)</f>
        <v>7062626.964911487</v>
      </c>
      <c r="AF117" s="210">
        <f>IF(X117="Retired",0,HLOOKUP(X117,'Fixed - Labor'!$C$29:$E$37,'Scenario 9'!$H$24,FALSE)*$T117)</f>
        <v>7062626.964911487</v>
      </c>
      <c r="AG117" s="210">
        <f>IF(Y117="Retired",0,HLOOKUP(Y117,'Fixed - Labor'!$C$29:$E$37,'Scenario 9'!$H$24,FALSE)*$T117)</f>
        <v>7062626.964911487</v>
      </c>
      <c r="AH117" s="210">
        <f>IF(Z117="Retired",0,HLOOKUP(Z117,'Fixed - Labor'!$C$29:$E$37,'Scenario 9'!$H$24,FALSE)*$T117)</f>
        <v>7062626.964911487</v>
      </c>
      <c r="AJ117" s="214">
        <v>2025</v>
      </c>
      <c r="AK117" s="210">
        <f>HLOOKUP($AJ117,'Fixed - Labor'!$A$21:$AE$24,3,FALSE)</f>
        <v>14529017.684772057</v>
      </c>
      <c r="AL117" s="155" t="str">
        <f t="shared" si="43"/>
        <v>Retired</v>
      </c>
      <c r="AM117" s="155" t="str">
        <f t="shared" si="36"/>
        <v>A</v>
      </c>
      <c r="AN117" s="155" t="str">
        <f t="shared" si="37"/>
        <v>A</v>
      </c>
      <c r="AO117" s="155" t="str">
        <f t="shared" si="38"/>
        <v>A</v>
      </c>
      <c r="AP117" s="155" t="str">
        <f t="shared" si="39"/>
        <v>A</v>
      </c>
      <c r="AQ117" s="155" t="str">
        <f t="shared" si="40"/>
        <v>A</v>
      </c>
      <c r="AS117" s="214">
        <v>2025</v>
      </c>
      <c r="AT117" s="210">
        <f>IF(AL117="Retired",0,HLOOKUP(AL117,'Fixed - Labor'!$C$29:$E$37,'Scenario 9'!$H$24,FALSE)*$AK117)</f>
        <v>0</v>
      </c>
      <c r="AU117" s="210">
        <f>IF(AM117="Retired",0,HLOOKUP(AM117,'Fixed - Labor'!$C$29:$E$37,'Scenario 9'!$H$24,FALSE)*$AK117)</f>
        <v>14529017.684772057</v>
      </c>
      <c r="AV117" s="210">
        <f>IF(AN117="Retired",0,HLOOKUP(AN117,'Fixed - Labor'!$C$29:$E$37,'Scenario 9'!$H$24,FALSE)*$AK117)</f>
        <v>14529017.684772057</v>
      </c>
      <c r="AW117" s="210">
        <f>IF(AO117="Retired",0,HLOOKUP(AO117,'Fixed - Labor'!$C$29:$E$37,'Scenario 9'!$H$24,FALSE)*$AK117)</f>
        <v>14529017.684772057</v>
      </c>
      <c r="AX117" s="210">
        <f>IF(AP117="Retired",0,HLOOKUP(AP117,'Fixed - Labor'!$C$29:$E$37,'Scenario 9'!$H$24,FALSE)*$AK117)</f>
        <v>14529017.684772057</v>
      </c>
      <c r="AY117" s="210">
        <f>IF(AQ117="Retired",0,HLOOKUP(AQ117,'Fixed - Labor'!$C$29:$E$37,'Scenario 9'!$H$24,FALSE)*$AK117)</f>
        <v>14529017.684772057</v>
      </c>
      <c r="BA117" s="241"/>
      <c r="BB117" s="138"/>
      <c r="BC117" s="138"/>
      <c r="BD117" s="138"/>
      <c r="BE117" s="138"/>
      <c r="BF117" s="138"/>
      <c r="BG117" s="138"/>
      <c r="BI117" s="241"/>
      <c r="BJ117" s="138"/>
      <c r="BK117" s="138"/>
      <c r="BL117" s="138"/>
      <c r="BM117" s="138"/>
      <c r="BN117" s="138"/>
      <c r="BO117" s="138"/>
    </row>
    <row r="118" spans="1:67">
      <c r="A118" s="203"/>
      <c r="B118" s="203"/>
      <c r="C118" s="203"/>
      <c r="D118" s="203"/>
      <c r="E118" s="203"/>
      <c r="F118" s="203"/>
      <c r="G118" s="203"/>
      <c r="H118" s="214">
        <v>2026</v>
      </c>
      <c r="I118" s="210">
        <f t="shared" si="41"/>
        <v>0</v>
      </c>
      <c r="J118" s="210">
        <f t="shared" si="29"/>
        <v>22023477.542677216</v>
      </c>
      <c r="K118" s="210">
        <f t="shared" si="29"/>
        <v>22023477.542677216</v>
      </c>
      <c r="L118" s="210">
        <f t="shared" si="29"/>
        <v>22023477.542677216</v>
      </c>
      <c r="M118" s="210">
        <f t="shared" si="29"/>
        <v>22023477.542677216</v>
      </c>
      <c r="N118" s="210">
        <f t="shared" si="29"/>
        <v>22023477.542677216</v>
      </c>
      <c r="O118" s="203"/>
      <c r="P118" s="203"/>
      <c r="Q118" s="203"/>
      <c r="R118" s="203"/>
      <c r="S118" s="214">
        <v>2026</v>
      </c>
      <c r="T118" s="136">
        <f>HLOOKUP($S118,'Fixed - Labor'!$A$21:$AE$24,2,FALSE)</f>
        <v>7203879.5042097177</v>
      </c>
      <c r="U118" s="155" t="str">
        <f t="shared" si="42"/>
        <v>Retired</v>
      </c>
      <c r="V118" s="155" t="str">
        <f t="shared" si="30"/>
        <v>A</v>
      </c>
      <c r="W118" s="155" t="str">
        <f t="shared" si="31"/>
        <v>A</v>
      </c>
      <c r="X118" s="155" t="str">
        <f t="shared" si="32"/>
        <v>A</v>
      </c>
      <c r="Y118" s="155" t="str">
        <f t="shared" si="33"/>
        <v>A</v>
      </c>
      <c r="Z118" s="155" t="str">
        <f t="shared" si="34"/>
        <v>A</v>
      </c>
      <c r="AB118" s="214">
        <v>2026</v>
      </c>
      <c r="AC118" s="210">
        <f>IF(U118="Retired",0,HLOOKUP(U118,'Fixed - Labor'!$C$29:$E$37,'Scenario 9'!$H$24,FALSE)*$T118)</f>
        <v>0</v>
      </c>
      <c r="AD118" s="210">
        <f>IF(V118="Retired",0,HLOOKUP(V118,'Fixed - Labor'!$C$29:$E$37,'Scenario 9'!$H$24,FALSE)*$T118)</f>
        <v>7203879.5042097177</v>
      </c>
      <c r="AE118" s="210">
        <f>IF(W118="Retired",0,HLOOKUP(W118,'Fixed - Labor'!$C$29:$E$37,'Scenario 9'!$H$24,FALSE)*$T118)</f>
        <v>7203879.5042097177</v>
      </c>
      <c r="AF118" s="210">
        <f>IF(X118="Retired",0,HLOOKUP(X118,'Fixed - Labor'!$C$29:$E$37,'Scenario 9'!$H$24,FALSE)*$T118)</f>
        <v>7203879.5042097177</v>
      </c>
      <c r="AG118" s="210">
        <f>IF(Y118="Retired",0,HLOOKUP(Y118,'Fixed - Labor'!$C$29:$E$37,'Scenario 9'!$H$24,FALSE)*$T118)</f>
        <v>7203879.5042097177</v>
      </c>
      <c r="AH118" s="210">
        <f>IF(Z118="Retired",0,HLOOKUP(Z118,'Fixed - Labor'!$C$29:$E$37,'Scenario 9'!$H$24,FALSE)*$T118)</f>
        <v>7203879.5042097177</v>
      </c>
      <c r="AJ118" s="214">
        <v>2026</v>
      </c>
      <c r="AK118" s="210">
        <f>HLOOKUP($AJ118,'Fixed - Labor'!$A$21:$AE$24,3,FALSE)</f>
        <v>14819598.0384675</v>
      </c>
      <c r="AL118" s="155" t="str">
        <f t="shared" si="43"/>
        <v>Retired</v>
      </c>
      <c r="AM118" s="155" t="str">
        <f t="shared" si="36"/>
        <v>A</v>
      </c>
      <c r="AN118" s="155" t="str">
        <f t="shared" si="37"/>
        <v>A</v>
      </c>
      <c r="AO118" s="155" t="str">
        <f t="shared" si="38"/>
        <v>A</v>
      </c>
      <c r="AP118" s="155" t="str">
        <f t="shared" si="39"/>
        <v>A</v>
      </c>
      <c r="AQ118" s="155" t="str">
        <f t="shared" si="40"/>
        <v>A</v>
      </c>
      <c r="AS118" s="214">
        <v>2026</v>
      </c>
      <c r="AT118" s="210">
        <f>IF(AL118="Retired",0,HLOOKUP(AL118,'Fixed - Labor'!$C$29:$E$37,'Scenario 9'!$H$24,FALSE)*$AK118)</f>
        <v>0</v>
      </c>
      <c r="AU118" s="210">
        <f>IF(AM118="Retired",0,HLOOKUP(AM118,'Fixed - Labor'!$C$29:$E$37,'Scenario 9'!$H$24,FALSE)*$AK118)</f>
        <v>14819598.0384675</v>
      </c>
      <c r="AV118" s="210">
        <f>IF(AN118="Retired",0,HLOOKUP(AN118,'Fixed - Labor'!$C$29:$E$37,'Scenario 9'!$H$24,FALSE)*$AK118)</f>
        <v>14819598.0384675</v>
      </c>
      <c r="AW118" s="210">
        <f>IF(AO118="Retired",0,HLOOKUP(AO118,'Fixed - Labor'!$C$29:$E$37,'Scenario 9'!$H$24,FALSE)*$AK118)</f>
        <v>14819598.0384675</v>
      </c>
      <c r="AX118" s="210">
        <f>IF(AP118="Retired",0,HLOOKUP(AP118,'Fixed - Labor'!$C$29:$E$37,'Scenario 9'!$H$24,FALSE)*$AK118)</f>
        <v>14819598.0384675</v>
      </c>
      <c r="AY118" s="210">
        <f>IF(AQ118="Retired",0,HLOOKUP(AQ118,'Fixed - Labor'!$C$29:$E$37,'Scenario 9'!$H$24,FALSE)*$AK118)</f>
        <v>14819598.0384675</v>
      </c>
      <c r="BA118" s="241"/>
      <c r="BB118" s="138"/>
      <c r="BC118" s="138"/>
      <c r="BD118" s="138"/>
      <c r="BE118" s="138"/>
      <c r="BF118" s="138"/>
      <c r="BG118" s="138"/>
      <c r="BI118" s="241"/>
      <c r="BJ118" s="138"/>
      <c r="BK118" s="138"/>
      <c r="BL118" s="138"/>
      <c r="BM118" s="138"/>
      <c r="BN118" s="138"/>
      <c r="BO118" s="138"/>
    </row>
    <row r="119" spans="1:67">
      <c r="A119" s="203"/>
      <c r="B119" s="203"/>
      <c r="C119" s="203"/>
      <c r="D119" s="203"/>
      <c r="E119" s="203"/>
      <c r="F119" s="203"/>
      <c r="G119" s="203"/>
      <c r="H119" s="214">
        <v>2027</v>
      </c>
      <c r="I119" s="210">
        <f t="shared" si="41"/>
        <v>0</v>
      </c>
      <c r="J119" s="210">
        <f t="shared" si="29"/>
        <v>0</v>
      </c>
      <c r="K119" s="210">
        <f t="shared" si="29"/>
        <v>22463947.093530767</v>
      </c>
      <c r="L119" s="210">
        <f t="shared" si="29"/>
        <v>22463947.093530767</v>
      </c>
      <c r="M119" s="210">
        <f t="shared" si="29"/>
        <v>22463947.093530767</v>
      </c>
      <c r="N119" s="210">
        <f t="shared" si="29"/>
        <v>22463947.093530767</v>
      </c>
      <c r="O119" s="203"/>
      <c r="P119" s="203"/>
      <c r="Q119" s="203"/>
      <c r="R119" s="203"/>
      <c r="S119" s="214">
        <v>2027</v>
      </c>
      <c r="T119" s="136">
        <f>HLOOKUP($S119,'Fixed - Labor'!$A$21:$AE$24,2,FALSE)</f>
        <v>7347957.0942939129</v>
      </c>
      <c r="U119" s="155" t="str">
        <f t="shared" si="42"/>
        <v>Retired</v>
      </c>
      <c r="V119" s="155" t="str">
        <f t="shared" si="30"/>
        <v>Retired</v>
      </c>
      <c r="W119" s="155" t="str">
        <f t="shared" si="31"/>
        <v>A</v>
      </c>
      <c r="X119" s="155" t="str">
        <f t="shared" si="32"/>
        <v>A</v>
      </c>
      <c r="Y119" s="155" t="str">
        <f t="shared" si="33"/>
        <v>A</v>
      </c>
      <c r="Z119" s="155" t="str">
        <f t="shared" si="34"/>
        <v>A</v>
      </c>
      <c r="AB119" s="214">
        <v>2027</v>
      </c>
      <c r="AC119" s="210">
        <f>IF(U119="Retired",0,HLOOKUP(U119,'Fixed - Labor'!$C$29:$E$37,'Scenario 9'!$H$24,FALSE)*$T119)</f>
        <v>0</v>
      </c>
      <c r="AD119" s="210">
        <f>IF(V119="Retired",0,HLOOKUP(V119,'Fixed - Labor'!$C$29:$E$37,'Scenario 9'!$H$24,FALSE)*$T119)</f>
        <v>0</v>
      </c>
      <c r="AE119" s="210">
        <f>IF(W119="Retired",0,HLOOKUP(W119,'Fixed - Labor'!$C$29:$E$37,'Scenario 9'!$H$24,FALSE)*$T119)</f>
        <v>7347957.0942939129</v>
      </c>
      <c r="AF119" s="210">
        <f>IF(X119="Retired",0,HLOOKUP(X119,'Fixed - Labor'!$C$29:$E$37,'Scenario 9'!$H$24,FALSE)*$T119)</f>
        <v>7347957.0942939129</v>
      </c>
      <c r="AG119" s="210">
        <f>IF(Y119="Retired",0,HLOOKUP(Y119,'Fixed - Labor'!$C$29:$E$37,'Scenario 9'!$H$24,FALSE)*$T119)</f>
        <v>7347957.0942939129</v>
      </c>
      <c r="AH119" s="210">
        <f>IF(Z119="Retired",0,HLOOKUP(Z119,'Fixed - Labor'!$C$29:$E$37,'Scenario 9'!$H$24,FALSE)*$T119)</f>
        <v>7347957.0942939129</v>
      </c>
      <c r="AJ119" s="214">
        <v>2027</v>
      </c>
      <c r="AK119" s="210">
        <f>HLOOKUP($AJ119,'Fixed - Labor'!$A$21:$AE$24,3,FALSE)</f>
        <v>15115989.999236852</v>
      </c>
      <c r="AL119" s="155" t="str">
        <f t="shared" si="43"/>
        <v>Retired</v>
      </c>
      <c r="AM119" s="155" t="str">
        <f t="shared" si="36"/>
        <v>Retired</v>
      </c>
      <c r="AN119" s="155" t="str">
        <f t="shared" si="37"/>
        <v>A</v>
      </c>
      <c r="AO119" s="155" t="str">
        <f t="shared" si="38"/>
        <v>A</v>
      </c>
      <c r="AP119" s="155" t="str">
        <f t="shared" si="39"/>
        <v>A</v>
      </c>
      <c r="AQ119" s="155" t="str">
        <f t="shared" si="40"/>
        <v>A</v>
      </c>
      <c r="AS119" s="214">
        <v>2027</v>
      </c>
      <c r="AT119" s="210">
        <f>IF(AL119="Retired",0,HLOOKUP(AL119,'Fixed - Labor'!$C$29:$E$37,'Scenario 9'!$H$24,FALSE)*$AK119)</f>
        <v>0</v>
      </c>
      <c r="AU119" s="210">
        <f>IF(AM119="Retired",0,HLOOKUP(AM119,'Fixed - Labor'!$C$29:$E$37,'Scenario 9'!$H$24,FALSE)*$AK119)</f>
        <v>0</v>
      </c>
      <c r="AV119" s="210">
        <f>IF(AN119="Retired",0,HLOOKUP(AN119,'Fixed - Labor'!$C$29:$E$37,'Scenario 9'!$H$24,FALSE)*$AK119)</f>
        <v>15115989.999236852</v>
      </c>
      <c r="AW119" s="210">
        <f>IF(AO119="Retired",0,HLOOKUP(AO119,'Fixed - Labor'!$C$29:$E$37,'Scenario 9'!$H$24,FALSE)*$AK119)</f>
        <v>15115989.999236852</v>
      </c>
      <c r="AX119" s="210">
        <f>IF(AP119="Retired",0,HLOOKUP(AP119,'Fixed - Labor'!$C$29:$E$37,'Scenario 9'!$H$24,FALSE)*$AK119)</f>
        <v>15115989.999236852</v>
      </c>
      <c r="AY119" s="210">
        <f>IF(AQ119="Retired",0,HLOOKUP(AQ119,'Fixed - Labor'!$C$29:$E$37,'Scenario 9'!$H$24,FALSE)*$AK119)</f>
        <v>15115989.999236852</v>
      </c>
      <c r="BA119" s="241"/>
      <c r="BB119" s="138"/>
      <c r="BC119" s="138"/>
      <c r="BD119" s="138"/>
      <c r="BE119" s="138"/>
      <c r="BF119" s="138"/>
      <c r="BG119" s="138"/>
      <c r="BI119" s="241"/>
      <c r="BJ119" s="138"/>
      <c r="BK119" s="138"/>
      <c r="BL119" s="138"/>
      <c r="BM119" s="138"/>
      <c r="BN119" s="138"/>
      <c r="BO119" s="138"/>
    </row>
    <row r="120" spans="1:67">
      <c r="A120" s="203"/>
      <c r="B120" s="203"/>
      <c r="C120" s="203"/>
      <c r="D120" s="203"/>
      <c r="E120" s="203"/>
      <c r="F120" s="203"/>
      <c r="G120" s="203"/>
      <c r="H120" s="214">
        <v>2028</v>
      </c>
      <c r="I120" s="210">
        <f t="shared" si="41"/>
        <v>0</v>
      </c>
      <c r="J120" s="210">
        <f t="shared" si="29"/>
        <v>0</v>
      </c>
      <c r="K120" s="210">
        <f t="shared" si="29"/>
        <v>0</v>
      </c>
      <c r="L120" s="210">
        <f t="shared" si="29"/>
        <v>22913226.035401378</v>
      </c>
      <c r="M120" s="210">
        <f t="shared" si="29"/>
        <v>22913226.035401378</v>
      </c>
      <c r="N120" s="210">
        <f t="shared" si="29"/>
        <v>22913226.035401378</v>
      </c>
      <c r="O120" s="203"/>
      <c r="P120" s="203"/>
      <c r="Q120" s="203"/>
      <c r="R120" s="203"/>
      <c r="S120" s="214">
        <v>2028</v>
      </c>
      <c r="T120" s="136">
        <f>HLOOKUP($S120,'Fixed - Labor'!$A$21:$AE$24,2,FALSE)</f>
        <v>7494916.2361797905</v>
      </c>
      <c r="U120" s="155" t="str">
        <f t="shared" si="42"/>
        <v>Retired</v>
      </c>
      <c r="V120" s="155" t="str">
        <f t="shared" si="30"/>
        <v>Retired</v>
      </c>
      <c r="W120" s="155" t="str">
        <f t="shared" si="31"/>
        <v>Retired</v>
      </c>
      <c r="X120" s="155" t="str">
        <f t="shared" si="32"/>
        <v>A</v>
      </c>
      <c r="Y120" s="155" t="str">
        <f t="shared" si="33"/>
        <v>A</v>
      </c>
      <c r="Z120" s="155" t="str">
        <f t="shared" si="34"/>
        <v>A</v>
      </c>
      <c r="AB120" s="214">
        <v>2028</v>
      </c>
      <c r="AC120" s="210">
        <f>IF(U120="Retired",0,HLOOKUP(U120,'Fixed - Labor'!$C$29:$E$37,'Scenario 9'!$H$24,FALSE)*$T120)</f>
        <v>0</v>
      </c>
      <c r="AD120" s="210">
        <f>IF(V120="Retired",0,HLOOKUP(V120,'Fixed - Labor'!$C$29:$E$37,'Scenario 9'!$H$24,FALSE)*$T120)</f>
        <v>0</v>
      </c>
      <c r="AE120" s="210">
        <f>IF(W120="Retired",0,HLOOKUP(W120,'Fixed - Labor'!$C$29:$E$37,'Scenario 9'!$H$24,FALSE)*$T120)</f>
        <v>0</v>
      </c>
      <c r="AF120" s="210">
        <f>IF(X120="Retired",0,HLOOKUP(X120,'Fixed - Labor'!$C$29:$E$37,'Scenario 9'!$H$24,FALSE)*$T120)</f>
        <v>7494916.2361797905</v>
      </c>
      <c r="AG120" s="210">
        <f>IF(Y120="Retired",0,HLOOKUP(Y120,'Fixed - Labor'!$C$29:$E$37,'Scenario 9'!$H$24,FALSE)*$T120)</f>
        <v>7494916.2361797905</v>
      </c>
      <c r="AH120" s="210">
        <f>IF(Z120="Retired",0,HLOOKUP(Z120,'Fixed - Labor'!$C$29:$E$37,'Scenario 9'!$H$24,FALSE)*$T120)</f>
        <v>7494916.2361797905</v>
      </c>
      <c r="AJ120" s="214">
        <v>2028</v>
      </c>
      <c r="AK120" s="210">
        <f>HLOOKUP($AJ120,'Fixed - Labor'!$A$21:$AE$24,3,FALSE)</f>
        <v>15418309.799221588</v>
      </c>
      <c r="AL120" s="155" t="str">
        <f t="shared" si="43"/>
        <v>Retired</v>
      </c>
      <c r="AM120" s="155" t="str">
        <f t="shared" si="36"/>
        <v>Retired</v>
      </c>
      <c r="AN120" s="155" t="str">
        <f t="shared" si="37"/>
        <v>Retired</v>
      </c>
      <c r="AO120" s="155" t="str">
        <f t="shared" si="38"/>
        <v>A</v>
      </c>
      <c r="AP120" s="155" t="str">
        <f t="shared" si="39"/>
        <v>A</v>
      </c>
      <c r="AQ120" s="155" t="str">
        <f t="shared" si="40"/>
        <v>A</v>
      </c>
      <c r="AS120" s="214">
        <v>2028</v>
      </c>
      <c r="AT120" s="210">
        <f>IF(AL120="Retired",0,HLOOKUP(AL120,'Fixed - Labor'!$C$29:$E$37,'Scenario 9'!$H$24,FALSE)*$AK120)</f>
        <v>0</v>
      </c>
      <c r="AU120" s="210">
        <f>IF(AM120="Retired",0,HLOOKUP(AM120,'Fixed - Labor'!$C$29:$E$37,'Scenario 9'!$H$24,FALSE)*$AK120)</f>
        <v>0</v>
      </c>
      <c r="AV120" s="210">
        <f>IF(AN120="Retired",0,HLOOKUP(AN120,'Fixed - Labor'!$C$29:$E$37,'Scenario 9'!$H$24,FALSE)*$AK120)</f>
        <v>0</v>
      </c>
      <c r="AW120" s="210">
        <f>IF(AO120="Retired",0,HLOOKUP(AO120,'Fixed - Labor'!$C$29:$E$37,'Scenario 9'!$H$24,FALSE)*$AK120)</f>
        <v>15418309.799221588</v>
      </c>
      <c r="AX120" s="210">
        <f>IF(AP120="Retired",0,HLOOKUP(AP120,'Fixed - Labor'!$C$29:$E$37,'Scenario 9'!$H$24,FALSE)*$AK120)</f>
        <v>15418309.799221588</v>
      </c>
      <c r="AY120" s="210">
        <f>IF(AQ120="Retired",0,HLOOKUP(AQ120,'Fixed - Labor'!$C$29:$E$37,'Scenario 9'!$H$24,FALSE)*$AK120)</f>
        <v>15418309.799221588</v>
      </c>
      <c r="BA120" s="241"/>
      <c r="BB120" s="138"/>
      <c r="BC120" s="138"/>
      <c r="BD120" s="138"/>
      <c r="BE120" s="138"/>
      <c r="BF120" s="138"/>
      <c r="BG120" s="138"/>
      <c r="BI120" s="241"/>
      <c r="BJ120" s="138"/>
      <c r="BK120" s="138"/>
      <c r="BL120" s="138"/>
      <c r="BM120" s="138"/>
      <c r="BN120" s="138"/>
      <c r="BO120" s="138"/>
    </row>
    <row r="121" spans="1:67">
      <c r="A121" s="203"/>
      <c r="B121" s="203"/>
      <c r="C121" s="203"/>
      <c r="D121" s="203"/>
      <c r="E121" s="203"/>
      <c r="F121" s="203"/>
      <c r="G121" s="203"/>
      <c r="H121" s="214">
        <v>2029</v>
      </c>
      <c r="I121" s="210">
        <f t="shared" si="41"/>
        <v>0</v>
      </c>
      <c r="J121" s="210">
        <f t="shared" si="29"/>
        <v>0</v>
      </c>
      <c r="K121" s="210">
        <f t="shared" si="29"/>
        <v>0</v>
      </c>
      <c r="L121" s="210">
        <f t="shared" si="29"/>
        <v>23371490.556109406</v>
      </c>
      <c r="M121" s="210">
        <f t="shared" si="29"/>
        <v>23371490.556109406</v>
      </c>
      <c r="N121" s="210">
        <f t="shared" si="29"/>
        <v>23371490.556109406</v>
      </c>
      <c r="O121" s="203"/>
      <c r="P121" s="203"/>
      <c r="Q121" s="203"/>
      <c r="R121" s="203"/>
      <c r="S121" s="214">
        <v>2029</v>
      </c>
      <c r="T121" s="136">
        <f>HLOOKUP($S121,'Fixed - Labor'!$A$21:$AE$24,2,FALSE)</f>
        <v>7644814.5609033871</v>
      </c>
      <c r="U121" s="155" t="str">
        <f t="shared" si="42"/>
        <v>Retired</v>
      </c>
      <c r="V121" s="155" t="str">
        <f t="shared" si="30"/>
        <v>Retired</v>
      </c>
      <c r="W121" s="155" t="str">
        <f t="shared" si="31"/>
        <v>Retired</v>
      </c>
      <c r="X121" s="155" t="str">
        <f t="shared" si="32"/>
        <v>A</v>
      </c>
      <c r="Y121" s="155" t="str">
        <f t="shared" si="33"/>
        <v>A</v>
      </c>
      <c r="Z121" s="155" t="str">
        <f t="shared" si="34"/>
        <v>A</v>
      </c>
      <c r="AB121" s="214">
        <v>2029</v>
      </c>
      <c r="AC121" s="210">
        <f>IF(U121="Retired",0,HLOOKUP(U121,'Fixed - Labor'!$C$29:$E$37,'Scenario 9'!$H$24,FALSE)*$T121)</f>
        <v>0</v>
      </c>
      <c r="AD121" s="210">
        <f>IF(V121="Retired",0,HLOOKUP(V121,'Fixed - Labor'!$C$29:$E$37,'Scenario 9'!$H$24,FALSE)*$T121)</f>
        <v>0</v>
      </c>
      <c r="AE121" s="210">
        <f>IF(W121="Retired",0,HLOOKUP(W121,'Fixed - Labor'!$C$29:$E$37,'Scenario 9'!$H$24,FALSE)*$T121)</f>
        <v>0</v>
      </c>
      <c r="AF121" s="210">
        <f>IF(X121="Retired",0,HLOOKUP(X121,'Fixed - Labor'!$C$29:$E$37,'Scenario 9'!$H$24,FALSE)*$T121)</f>
        <v>7644814.5609033871</v>
      </c>
      <c r="AG121" s="210">
        <f>IF(Y121="Retired",0,HLOOKUP(Y121,'Fixed - Labor'!$C$29:$E$37,'Scenario 9'!$H$24,FALSE)*$T121)</f>
        <v>7644814.5609033871</v>
      </c>
      <c r="AH121" s="210">
        <f>IF(Z121="Retired",0,HLOOKUP(Z121,'Fixed - Labor'!$C$29:$E$37,'Scenario 9'!$H$24,FALSE)*$T121)</f>
        <v>7644814.5609033871</v>
      </c>
      <c r="AJ121" s="214">
        <v>2029</v>
      </c>
      <c r="AK121" s="210">
        <f>HLOOKUP($AJ121,'Fixed - Labor'!$A$21:$AE$24,3,FALSE)</f>
        <v>15726675.995206021</v>
      </c>
      <c r="AL121" s="155" t="str">
        <f t="shared" si="43"/>
        <v>Retired</v>
      </c>
      <c r="AM121" s="155" t="str">
        <f t="shared" si="36"/>
        <v>Retired</v>
      </c>
      <c r="AN121" s="155" t="str">
        <f t="shared" si="37"/>
        <v>Retired</v>
      </c>
      <c r="AO121" s="155" t="str">
        <f t="shared" si="38"/>
        <v>A</v>
      </c>
      <c r="AP121" s="155" t="str">
        <f t="shared" si="39"/>
        <v>A</v>
      </c>
      <c r="AQ121" s="155" t="str">
        <f t="shared" si="40"/>
        <v>A</v>
      </c>
      <c r="AS121" s="214">
        <v>2029</v>
      </c>
      <c r="AT121" s="210">
        <f>IF(AL121="Retired",0,HLOOKUP(AL121,'Fixed - Labor'!$C$29:$E$37,'Scenario 9'!$H$24,FALSE)*$AK121)</f>
        <v>0</v>
      </c>
      <c r="AU121" s="210">
        <f>IF(AM121="Retired",0,HLOOKUP(AM121,'Fixed - Labor'!$C$29:$E$37,'Scenario 9'!$H$24,FALSE)*$AK121)</f>
        <v>0</v>
      </c>
      <c r="AV121" s="210">
        <f>IF(AN121="Retired",0,HLOOKUP(AN121,'Fixed - Labor'!$C$29:$E$37,'Scenario 9'!$H$24,FALSE)*$AK121)</f>
        <v>0</v>
      </c>
      <c r="AW121" s="210">
        <f>IF(AO121="Retired",0,HLOOKUP(AO121,'Fixed - Labor'!$C$29:$E$37,'Scenario 9'!$H$24,FALSE)*$AK121)</f>
        <v>15726675.995206021</v>
      </c>
      <c r="AX121" s="210">
        <f>IF(AP121="Retired",0,HLOOKUP(AP121,'Fixed - Labor'!$C$29:$E$37,'Scenario 9'!$H$24,FALSE)*$AK121)</f>
        <v>15726675.995206021</v>
      </c>
      <c r="AY121" s="210">
        <f>IF(AQ121="Retired",0,HLOOKUP(AQ121,'Fixed - Labor'!$C$29:$E$37,'Scenario 9'!$H$24,FALSE)*$AK121)</f>
        <v>15726675.995206021</v>
      </c>
      <c r="BA121" s="241"/>
      <c r="BB121" s="138"/>
      <c r="BC121" s="138"/>
      <c r="BD121" s="138"/>
      <c r="BE121" s="138"/>
      <c r="BF121" s="138"/>
      <c r="BG121" s="138"/>
      <c r="BI121" s="241"/>
      <c r="BJ121" s="138"/>
      <c r="BK121" s="138"/>
      <c r="BL121" s="138"/>
      <c r="BM121" s="138"/>
      <c r="BN121" s="138"/>
      <c r="BO121" s="138"/>
    </row>
    <row r="122" spans="1:67">
      <c r="A122" s="203"/>
      <c r="B122" s="203"/>
      <c r="C122" s="203"/>
      <c r="D122" s="203"/>
      <c r="E122" s="203"/>
      <c r="F122" s="203"/>
      <c r="G122" s="203"/>
      <c r="H122" s="214">
        <v>2030</v>
      </c>
      <c r="I122" s="210">
        <f t="shared" si="41"/>
        <v>0</v>
      </c>
      <c r="J122" s="210">
        <f t="shared" si="29"/>
        <v>0</v>
      </c>
      <c r="K122" s="210">
        <f t="shared" si="29"/>
        <v>0</v>
      </c>
      <c r="L122" s="210">
        <f t="shared" si="29"/>
        <v>23838920.3672316</v>
      </c>
      <c r="M122" s="210">
        <f t="shared" si="29"/>
        <v>0</v>
      </c>
      <c r="N122" s="210">
        <f t="shared" si="29"/>
        <v>23838920.3672316</v>
      </c>
      <c r="O122" s="203"/>
      <c r="P122" s="203"/>
      <c r="Q122" s="203"/>
      <c r="R122" s="203"/>
      <c r="S122" s="214">
        <v>2030</v>
      </c>
      <c r="T122" s="136">
        <f>HLOOKUP($S122,'Fixed - Labor'!$A$21:$AE$24,2,FALSE)</f>
        <v>7797710.8521214556</v>
      </c>
      <c r="U122" s="155" t="str">
        <f t="shared" si="42"/>
        <v>Retired</v>
      </c>
      <c r="V122" s="155" t="str">
        <f t="shared" si="30"/>
        <v>Retired</v>
      </c>
      <c r="W122" s="155" t="str">
        <f t="shared" si="31"/>
        <v>Retired</v>
      </c>
      <c r="X122" s="155" t="str">
        <f t="shared" si="32"/>
        <v>A</v>
      </c>
      <c r="Y122" s="155" t="str">
        <f t="shared" si="33"/>
        <v>Retired</v>
      </c>
      <c r="Z122" s="155" t="str">
        <f t="shared" si="34"/>
        <v>A</v>
      </c>
      <c r="AB122" s="214">
        <v>2030</v>
      </c>
      <c r="AC122" s="210">
        <f>IF(U122="Retired",0,HLOOKUP(U122,'Fixed - Labor'!$C$29:$E$37,'Scenario 9'!$H$24,FALSE)*$T122)</f>
        <v>0</v>
      </c>
      <c r="AD122" s="210">
        <f>IF(V122="Retired",0,HLOOKUP(V122,'Fixed - Labor'!$C$29:$E$37,'Scenario 9'!$H$24,FALSE)*$T122)</f>
        <v>0</v>
      </c>
      <c r="AE122" s="210">
        <f>IF(W122="Retired",0,HLOOKUP(W122,'Fixed - Labor'!$C$29:$E$37,'Scenario 9'!$H$24,FALSE)*$T122)</f>
        <v>0</v>
      </c>
      <c r="AF122" s="210">
        <f>IF(X122="Retired",0,HLOOKUP(X122,'Fixed - Labor'!$C$29:$E$37,'Scenario 9'!$H$24,FALSE)*$T122)</f>
        <v>7797710.8521214556</v>
      </c>
      <c r="AG122" s="210">
        <f>IF(Y122="Retired",0,HLOOKUP(Y122,'Fixed - Labor'!$C$29:$E$37,'Scenario 9'!$H$24,FALSE)*$T122)</f>
        <v>0</v>
      </c>
      <c r="AH122" s="210">
        <f>IF(Z122="Retired",0,HLOOKUP(Z122,'Fixed - Labor'!$C$29:$E$37,'Scenario 9'!$H$24,FALSE)*$T122)</f>
        <v>7797710.8521214556</v>
      </c>
      <c r="AJ122" s="214">
        <v>2030</v>
      </c>
      <c r="AK122" s="210">
        <f>HLOOKUP($AJ122,'Fixed - Labor'!$A$21:$AE$24,3,FALSE)</f>
        <v>16041209.515110143</v>
      </c>
      <c r="AL122" s="155" t="str">
        <f t="shared" si="43"/>
        <v>Retired</v>
      </c>
      <c r="AM122" s="155" t="str">
        <f t="shared" si="36"/>
        <v>Retired</v>
      </c>
      <c r="AN122" s="155" t="str">
        <f t="shared" si="37"/>
        <v>Retired</v>
      </c>
      <c r="AO122" s="155" t="str">
        <f t="shared" si="38"/>
        <v>A</v>
      </c>
      <c r="AP122" s="155" t="str">
        <f t="shared" si="39"/>
        <v>Retired</v>
      </c>
      <c r="AQ122" s="155" t="str">
        <f t="shared" si="40"/>
        <v>A</v>
      </c>
      <c r="AS122" s="214">
        <v>2030</v>
      </c>
      <c r="AT122" s="210">
        <f>IF(AL122="Retired",0,HLOOKUP(AL122,'Fixed - Labor'!$C$29:$E$37,'Scenario 9'!$H$24,FALSE)*$AK122)</f>
        <v>0</v>
      </c>
      <c r="AU122" s="210">
        <f>IF(AM122="Retired",0,HLOOKUP(AM122,'Fixed - Labor'!$C$29:$E$37,'Scenario 9'!$H$24,FALSE)*$AK122)</f>
        <v>0</v>
      </c>
      <c r="AV122" s="210">
        <f>IF(AN122="Retired",0,HLOOKUP(AN122,'Fixed - Labor'!$C$29:$E$37,'Scenario 9'!$H$24,FALSE)*$AK122)</f>
        <v>0</v>
      </c>
      <c r="AW122" s="210">
        <f>IF(AO122="Retired",0,HLOOKUP(AO122,'Fixed - Labor'!$C$29:$E$37,'Scenario 9'!$H$24,FALSE)*$AK122)</f>
        <v>16041209.515110143</v>
      </c>
      <c r="AX122" s="210">
        <f>IF(AP122="Retired",0,HLOOKUP(AP122,'Fixed - Labor'!$C$29:$E$37,'Scenario 9'!$H$24,FALSE)*$AK122)</f>
        <v>0</v>
      </c>
      <c r="AY122" s="210">
        <f>IF(AQ122="Retired",0,HLOOKUP(AQ122,'Fixed - Labor'!$C$29:$E$37,'Scenario 9'!$H$24,FALSE)*$AK122)</f>
        <v>16041209.515110143</v>
      </c>
      <c r="BA122" s="241"/>
      <c r="BB122" s="138"/>
      <c r="BC122" s="138"/>
      <c r="BD122" s="138"/>
      <c r="BE122" s="138"/>
      <c r="BF122" s="138"/>
      <c r="BG122" s="138"/>
      <c r="BI122" s="241"/>
      <c r="BJ122" s="138"/>
      <c r="BK122" s="138"/>
      <c r="BL122" s="138"/>
      <c r="BM122" s="138"/>
      <c r="BN122" s="138"/>
      <c r="BO122" s="138"/>
    </row>
    <row r="123" spans="1:67">
      <c r="A123" s="203"/>
      <c r="B123" s="203"/>
      <c r="C123" s="203"/>
      <c r="D123" s="203"/>
      <c r="E123" s="203"/>
      <c r="F123" s="203"/>
      <c r="G123" s="203"/>
      <c r="H123" s="214">
        <v>2031</v>
      </c>
      <c r="I123" s="210">
        <f t="shared" si="41"/>
        <v>0</v>
      </c>
      <c r="J123" s="210">
        <f t="shared" si="29"/>
        <v>0</v>
      </c>
      <c r="K123" s="210">
        <f t="shared" si="29"/>
        <v>0</v>
      </c>
      <c r="L123" s="210">
        <f t="shared" si="29"/>
        <v>24315698.774576224</v>
      </c>
      <c r="M123" s="210">
        <f t="shared" si="29"/>
        <v>0</v>
      </c>
      <c r="N123" s="210">
        <f t="shared" si="29"/>
        <v>24315698.774576224</v>
      </c>
      <c r="O123" s="203"/>
      <c r="P123" s="203"/>
      <c r="Q123" s="203"/>
      <c r="R123" s="203"/>
      <c r="S123" s="214">
        <v>2031</v>
      </c>
      <c r="T123" s="136">
        <f>HLOOKUP($S123,'Fixed - Labor'!$A$21:$AE$24,2,FALSE)</f>
        <v>7953665.0691638831</v>
      </c>
      <c r="U123" s="155" t="str">
        <f t="shared" si="42"/>
        <v>Retired</v>
      </c>
      <c r="V123" s="155" t="str">
        <f t="shared" si="30"/>
        <v>Retired</v>
      </c>
      <c r="W123" s="155" t="str">
        <f t="shared" si="31"/>
        <v>Retired</v>
      </c>
      <c r="X123" s="155" t="str">
        <f t="shared" si="32"/>
        <v>A</v>
      </c>
      <c r="Y123" s="155" t="str">
        <f t="shared" si="33"/>
        <v>Retired</v>
      </c>
      <c r="Z123" s="155" t="str">
        <f t="shared" si="34"/>
        <v>A</v>
      </c>
      <c r="AB123" s="214">
        <v>2031</v>
      </c>
      <c r="AC123" s="210">
        <f>IF(U123="Retired",0,HLOOKUP(U123,'Fixed - Labor'!$C$29:$E$37,'Scenario 9'!$H$24,FALSE)*$T123)</f>
        <v>0</v>
      </c>
      <c r="AD123" s="210">
        <f>IF(V123="Retired",0,HLOOKUP(V123,'Fixed - Labor'!$C$29:$E$37,'Scenario 9'!$H$24,FALSE)*$T123)</f>
        <v>0</v>
      </c>
      <c r="AE123" s="210">
        <f>IF(W123="Retired",0,HLOOKUP(W123,'Fixed - Labor'!$C$29:$E$37,'Scenario 9'!$H$24,FALSE)*$T123)</f>
        <v>0</v>
      </c>
      <c r="AF123" s="210">
        <f>IF(X123="Retired",0,HLOOKUP(X123,'Fixed - Labor'!$C$29:$E$37,'Scenario 9'!$H$24,FALSE)*$T123)</f>
        <v>7953665.0691638831</v>
      </c>
      <c r="AG123" s="210">
        <f>IF(Y123="Retired",0,HLOOKUP(Y123,'Fixed - Labor'!$C$29:$E$37,'Scenario 9'!$H$24,FALSE)*$T123)</f>
        <v>0</v>
      </c>
      <c r="AH123" s="210">
        <f>IF(Z123="Retired",0,HLOOKUP(Z123,'Fixed - Labor'!$C$29:$E$37,'Scenario 9'!$H$24,FALSE)*$T123)</f>
        <v>7953665.0691638831</v>
      </c>
      <c r="AJ123" s="214">
        <v>2031</v>
      </c>
      <c r="AK123" s="210">
        <f>HLOOKUP($AJ123,'Fixed - Labor'!$A$21:$AE$24,3,FALSE)</f>
        <v>16362033.705412343</v>
      </c>
      <c r="AL123" s="155" t="str">
        <f t="shared" si="43"/>
        <v>Retired</v>
      </c>
      <c r="AM123" s="155" t="str">
        <f t="shared" si="36"/>
        <v>Retired</v>
      </c>
      <c r="AN123" s="155" t="str">
        <f t="shared" si="37"/>
        <v>Retired</v>
      </c>
      <c r="AO123" s="155" t="str">
        <f t="shared" si="38"/>
        <v>A</v>
      </c>
      <c r="AP123" s="155" t="str">
        <f t="shared" si="39"/>
        <v>Retired</v>
      </c>
      <c r="AQ123" s="155" t="str">
        <f t="shared" si="40"/>
        <v>A</v>
      </c>
      <c r="AS123" s="214">
        <v>2031</v>
      </c>
      <c r="AT123" s="210">
        <f>IF(AL123="Retired",0,HLOOKUP(AL123,'Fixed - Labor'!$C$29:$E$37,'Scenario 9'!$H$24,FALSE)*$AK123)</f>
        <v>0</v>
      </c>
      <c r="AU123" s="210">
        <f>IF(AM123="Retired",0,HLOOKUP(AM123,'Fixed - Labor'!$C$29:$E$37,'Scenario 9'!$H$24,FALSE)*$AK123)</f>
        <v>0</v>
      </c>
      <c r="AV123" s="210">
        <f>IF(AN123="Retired",0,HLOOKUP(AN123,'Fixed - Labor'!$C$29:$E$37,'Scenario 9'!$H$24,FALSE)*$AK123)</f>
        <v>0</v>
      </c>
      <c r="AW123" s="210">
        <f>IF(AO123="Retired",0,HLOOKUP(AO123,'Fixed - Labor'!$C$29:$E$37,'Scenario 9'!$H$24,FALSE)*$AK123)</f>
        <v>16362033.705412343</v>
      </c>
      <c r="AX123" s="210">
        <f>IF(AP123="Retired",0,HLOOKUP(AP123,'Fixed - Labor'!$C$29:$E$37,'Scenario 9'!$H$24,FALSE)*$AK123)</f>
        <v>0</v>
      </c>
      <c r="AY123" s="210">
        <f>IF(AQ123="Retired",0,HLOOKUP(AQ123,'Fixed - Labor'!$C$29:$E$37,'Scenario 9'!$H$24,FALSE)*$AK123)</f>
        <v>16362033.705412343</v>
      </c>
      <c r="BA123" s="241"/>
      <c r="BB123" s="138"/>
      <c r="BC123" s="138"/>
      <c r="BD123" s="138"/>
      <c r="BE123" s="138"/>
      <c r="BF123" s="138"/>
      <c r="BG123" s="138"/>
      <c r="BI123" s="241"/>
      <c r="BJ123" s="138"/>
      <c r="BK123" s="138"/>
      <c r="BL123" s="138"/>
      <c r="BM123" s="138"/>
      <c r="BN123" s="138"/>
      <c r="BO123" s="138"/>
    </row>
    <row r="124" spans="1:67">
      <c r="A124" s="203"/>
      <c r="B124" s="203"/>
      <c r="C124" s="203"/>
      <c r="D124" s="203"/>
      <c r="E124" s="203"/>
      <c r="F124" s="203"/>
      <c r="G124" s="203"/>
      <c r="H124" s="214">
        <v>2032</v>
      </c>
      <c r="I124" s="210">
        <f t="shared" si="41"/>
        <v>0</v>
      </c>
      <c r="J124" s="210">
        <f t="shared" si="29"/>
        <v>0</v>
      </c>
      <c r="K124" s="210">
        <f t="shared" si="29"/>
        <v>0</v>
      </c>
      <c r="L124" s="210">
        <f t="shared" si="29"/>
        <v>24802012.750067748</v>
      </c>
      <c r="M124" s="210">
        <f t="shared" si="29"/>
        <v>0</v>
      </c>
      <c r="N124" s="210">
        <f t="shared" si="29"/>
        <v>0</v>
      </c>
      <c r="O124" s="203"/>
      <c r="P124" s="203"/>
      <c r="Q124" s="203"/>
      <c r="R124" s="203"/>
      <c r="S124" s="214">
        <v>2032</v>
      </c>
      <c r="T124" s="136">
        <f>HLOOKUP($S124,'Fixed - Labor'!$A$21:$AE$24,2,FALSE)</f>
        <v>8112738.3705471605</v>
      </c>
      <c r="U124" s="155" t="str">
        <f t="shared" si="42"/>
        <v>Retired</v>
      </c>
      <c r="V124" s="155" t="str">
        <f t="shared" si="30"/>
        <v>Retired</v>
      </c>
      <c r="W124" s="155" t="str">
        <f t="shared" si="31"/>
        <v>Retired</v>
      </c>
      <c r="X124" s="155" t="str">
        <f t="shared" si="32"/>
        <v>A</v>
      </c>
      <c r="Y124" s="155" t="str">
        <f t="shared" si="33"/>
        <v>Retired</v>
      </c>
      <c r="Z124" s="155" t="str">
        <f t="shared" si="34"/>
        <v>Retired</v>
      </c>
      <c r="AB124" s="214">
        <v>2032</v>
      </c>
      <c r="AC124" s="210">
        <f>IF(U124="Retired",0,HLOOKUP(U124,'Fixed - Labor'!$C$29:$E$37,'Scenario 9'!$H$24,FALSE)*$T124)</f>
        <v>0</v>
      </c>
      <c r="AD124" s="210">
        <f>IF(V124="Retired",0,HLOOKUP(V124,'Fixed - Labor'!$C$29:$E$37,'Scenario 9'!$H$24,FALSE)*$T124)</f>
        <v>0</v>
      </c>
      <c r="AE124" s="210">
        <f>IF(W124="Retired",0,HLOOKUP(W124,'Fixed - Labor'!$C$29:$E$37,'Scenario 9'!$H$24,FALSE)*$T124)</f>
        <v>0</v>
      </c>
      <c r="AF124" s="210">
        <f>IF(X124="Retired",0,HLOOKUP(X124,'Fixed - Labor'!$C$29:$E$37,'Scenario 9'!$H$24,FALSE)*$T124)</f>
        <v>8112738.3705471605</v>
      </c>
      <c r="AG124" s="210">
        <f>IF(Y124="Retired",0,HLOOKUP(Y124,'Fixed - Labor'!$C$29:$E$37,'Scenario 9'!$H$24,FALSE)*$T124)</f>
        <v>0</v>
      </c>
      <c r="AH124" s="210">
        <f>IF(Z124="Retired",0,HLOOKUP(Z124,'Fixed - Labor'!$C$29:$E$37,'Scenario 9'!$H$24,FALSE)*$T124)</f>
        <v>0</v>
      </c>
      <c r="AJ124" s="214">
        <v>2032</v>
      </c>
      <c r="AK124" s="210">
        <f>HLOOKUP($AJ124,'Fixed - Labor'!$A$21:$AE$24,3,FALSE)</f>
        <v>16689274.379520589</v>
      </c>
      <c r="AL124" s="155" t="str">
        <f t="shared" si="43"/>
        <v>Retired</v>
      </c>
      <c r="AM124" s="155" t="str">
        <f t="shared" si="36"/>
        <v>Retired</v>
      </c>
      <c r="AN124" s="155" t="str">
        <f t="shared" si="37"/>
        <v>Retired</v>
      </c>
      <c r="AO124" s="155" t="str">
        <f t="shared" si="38"/>
        <v>A</v>
      </c>
      <c r="AP124" s="155" t="str">
        <f t="shared" si="39"/>
        <v>Retired</v>
      </c>
      <c r="AQ124" s="155" t="str">
        <f t="shared" si="40"/>
        <v>Retired</v>
      </c>
      <c r="AS124" s="214">
        <v>2032</v>
      </c>
      <c r="AT124" s="210">
        <f>IF(AL124="Retired",0,HLOOKUP(AL124,'Fixed - Labor'!$C$29:$E$37,'Scenario 9'!$H$24,FALSE)*$AK124)</f>
        <v>0</v>
      </c>
      <c r="AU124" s="210">
        <f>IF(AM124="Retired",0,HLOOKUP(AM124,'Fixed - Labor'!$C$29:$E$37,'Scenario 9'!$H$24,FALSE)*$AK124)</f>
        <v>0</v>
      </c>
      <c r="AV124" s="210">
        <f>IF(AN124="Retired",0,HLOOKUP(AN124,'Fixed - Labor'!$C$29:$E$37,'Scenario 9'!$H$24,FALSE)*$AK124)</f>
        <v>0</v>
      </c>
      <c r="AW124" s="210">
        <f>IF(AO124="Retired",0,HLOOKUP(AO124,'Fixed - Labor'!$C$29:$E$37,'Scenario 9'!$H$24,FALSE)*$AK124)</f>
        <v>16689274.379520589</v>
      </c>
      <c r="AX124" s="210">
        <f>IF(AP124="Retired",0,HLOOKUP(AP124,'Fixed - Labor'!$C$29:$E$37,'Scenario 9'!$H$24,FALSE)*$AK124)</f>
        <v>0</v>
      </c>
      <c r="AY124" s="210">
        <f>IF(AQ124="Retired",0,HLOOKUP(AQ124,'Fixed - Labor'!$C$29:$E$37,'Scenario 9'!$H$24,FALSE)*$AK124)</f>
        <v>0</v>
      </c>
      <c r="BA124" s="241"/>
      <c r="BB124" s="138"/>
      <c r="BC124" s="138"/>
      <c r="BD124" s="138"/>
      <c r="BE124" s="138"/>
      <c r="BF124" s="138"/>
      <c r="BG124" s="138"/>
      <c r="BI124" s="241"/>
      <c r="BJ124" s="138"/>
      <c r="BK124" s="138"/>
      <c r="BL124" s="138"/>
      <c r="BM124" s="138"/>
      <c r="BN124" s="138"/>
      <c r="BO124" s="138"/>
    </row>
    <row r="125" spans="1:67">
      <c r="A125" s="203"/>
      <c r="B125" s="203"/>
      <c r="C125" s="203"/>
      <c r="D125" s="203"/>
      <c r="E125" s="203"/>
      <c r="F125" s="203"/>
      <c r="G125" s="203"/>
      <c r="H125" s="214">
        <v>2033</v>
      </c>
      <c r="I125" s="210">
        <f t="shared" si="41"/>
        <v>0</v>
      </c>
      <c r="J125" s="210">
        <f t="shared" si="29"/>
        <v>0</v>
      </c>
      <c r="K125" s="210">
        <f t="shared" si="29"/>
        <v>0</v>
      </c>
      <c r="L125" s="210">
        <f t="shared" si="29"/>
        <v>0</v>
      </c>
      <c r="M125" s="210">
        <f t="shared" si="29"/>
        <v>0</v>
      </c>
      <c r="N125" s="210">
        <f t="shared" si="29"/>
        <v>0</v>
      </c>
      <c r="O125" s="203"/>
      <c r="P125" s="203"/>
      <c r="Q125" s="203"/>
      <c r="R125" s="203"/>
      <c r="S125" s="214">
        <v>2033</v>
      </c>
      <c r="T125" s="136">
        <f>HLOOKUP($S125,'Fixed - Labor'!$A$21:$AE$24,2,FALSE)</f>
        <v>8274993.1379581038</v>
      </c>
      <c r="U125" s="155" t="str">
        <f t="shared" si="42"/>
        <v>Retired</v>
      </c>
      <c r="V125" s="155" t="str">
        <f t="shared" si="30"/>
        <v>Retired</v>
      </c>
      <c r="W125" s="155" t="str">
        <f t="shared" si="31"/>
        <v>Retired</v>
      </c>
      <c r="X125" s="155" t="str">
        <f t="shared" si="32"/>
        <v>Retired</v>
      </c>
      <c r="Y125" s="155" t="str">
        <f t="shared" si="33"/>
        <v>Retired</v>
      </c>
      <c r="Z125" s="155" t="str">
        <f t="shared" si="34"/>
        <v>Retired</v>
      </c>
      <c r="AB125" s="214">
        <v>2033</v>
      </c>
      <c r="AC125" s="210">
        <f>IF(U125="Retired",0,HLOOKUP(U125,'Fixed - Labor'!$C$29:$E$37,'Scenario 9'!$H$24,FALSE)*$T125)</f>
        <v>0</v>
      </c>
      <c r="AD125" s="210">
        <f>IF(V125="Retired",0,HLOOKUP(V125,'Fixed - Labor'!$C$29:$E$37,'Scenario 9'!$H$24,FALSE)*$T125)</f>
        <v>0</v>
      </c>
      <c r="AE125" s="210">
        <f>IF(W125="Retired",0,HLOOKUP(W125,'Fixed - Labor'!$C$29:$E$37,'Scenario 9'!$H$24,FALSE)*$T125)</f>
        <v>0</v>
      </c>
      <c r="AF125" s="210">
        <f>IF(X125="Retired",0,HLOOKUP(X125,'Fixed - Labor'!$C$29:$E$37,'Scenario 9'!$H$24,FALSE)*$T125)</f>
        <v>0</v>
      </c>
      <c r="AG125" s="210">
        <f>IF(Y125="Retired",0,HLOOKUP(Y125,'Fixed - Labor'!$C$29:$E$37,'Scenario 9'!$H$24,FALSE)*$T125)</f>
        <v>0</v>
      </c>
      <c r="AH125" s="210">
        <f>IF(Z125="Retired",0,HLOOKUP(Z125,'Fixed - Labor'!$C$29:$E$37,'Scenario 9'!$H$24,FALSE)*$T125)</f>
        <v>0</v>
      </c>
      <c r="AJ125" s="214">
        <v>2033</v>
      </c>
      <c r="AK125" s="210">
        <f>HLOOKUP($AJ125,'Fixed - Labor'!$A$21:$AE$24,3,FALSE)</f>
        <v>17023059.867111001</v>
      </c>
      <c r="AL125" s="155" t="str">
        <f t="shared" si="43"/>
        <v>Retired</v>
      </c>
      <c r="AM125" s="155" t="str">
        <f t="shared" si="36"/>
        <v>Retired</v>
      </c>
      <c r="AN125" s="155" t="str">
        <f t="shared" si="37"/>
        <v>Retired</v>
      </c>
      <c r="AO125" s="155" t="str">
        <f t="shared" si="38"/>
        <v>Retired</v>
      </c>
      <c r="AP125" s="155" t="str">
        <f t="shared" si="39"/>
        <v>Retired</v>
      </c>
      <c r="AQ125" s="155" t="str">
        <f t="shared" si="40"/>
        <v>Retired</v>
      </c>
      <c r="AS125" s="214">
        <v>2033</v>
      </c>
      <c r="AT125" s="210">
        <f>IF(AL125="Retired",0,HLOOKUP(AL125,'Fixed - Labor'!$C$29:$E$37,'Scenario 9'!$H$24,FALSE)*$AK125)</f>
        <v>0</v>
      </c>
      <c r="AU125" s="210">
        <f>IF(AM125="Retired",0,HLOOKUP(AM125,'Fixed - Labor'!$C$29:$E$37,'Scenario 9'!$H$24,FALSE)*$AK125)</f>
        <v>0</v>
      </c>
      <c r="AV125" s="210">
        <f>IF(AN125="Retired",0,HLOOKUP(AN125,'Fixed - Labor'!$C$29:$E$37,'Scenario 9'!$H$24,FALSE)*$AK125)</f>
        <v>0</v>
      </c>
      <c r="AW125" s="210">
        <f>IF(AO125="Retired",0,HLOOKUP(AO125,'Fixed - Labor'!$C$29:$E$37,'Scenario 9'!$H$24,FALSE)*$AK125)</f>
        <v>0</v>
      </c>
      <c r="AX125" s="210">
        <f>IF(AP125="Retired",0,HLOOKUP(AP125,'Fixed - Labor'!$C$29:$E$37,'Scenario 9'!$H$24,FALSE)*$AK125)</f>
        <v>0</v>
      </c>
      <c r="AY125" s="210">
        <f>IF(AQ125="Retired",0,HLOOKUP(AQ125,'Fixed - Labor'!$C$29:$E$37,'Scenario 9'!$H$24,FALSE)*$AK125)</f>
        <v>0</v>
      </c>
      <c r="BA125" s="241"/>
      <c r="BB125" s="138"/>
      <c r="BC125" s="138"/>
      <c r="BD125" s="138"/>
      <c r="BE125" s="138"/>
      <c r="BF125" s="138"/>
      <c r="BG125" s="138"/>
      <c r="BI125" s="241"/>
      <c r="BJ125" s="138"/>
      <c r="BK125" s="138"/>
      <c r="BL125" s="138"/>
      <c r="BM125" s="138"/>
      <c r="BN125" s="138"/>
      <c r="BO125" s="138"/>
    </row>
    <row r="126" spans="1:67">
      <c r="A126" s="203"/>
      <c r="B126" s="203"/>
      <c r="C126" s="203"/>
      <c r="D126" s="203"/>
      <c r="E126" s="203"/>
      <c r="F126" s="203"/>
      <c r="G126" s="203"/>
      <c r="H126" s="214">
        <v>2034</v>
      </c>
      <c r="I126" s="210">
        <f t="shared" si="41"/>
        <v>0</v>
      </c>
      <c r="J126" s="210">
        <f t="shared" si="29"/>
        <v>0</v>
      </c>
      <c r="K126" s="210">
        <f t="shared" si="29"/>
        <v>0</v>
      </c>
      <c r="L126" s="210">
        <f t="shared" si="29"/>
        <v>0</v>
      </c>
      <c r="M126" s="210">
        <f t="shared" si="29"/>
        <v>0</v>
      </c>
      <c r="N126" s="210">
        <f t="shared" si="29"/>
        <v>0</v>
      </c>
      <c r="O126" s="203"/>
      <c r="P126" s="203"/>
      <c r="Q126" s="203"/>
      <c r="R126" s="203"/>
      <c r="S126" s="214">
        <v>2034</v>
      </c>
      <c r="T126" s="136">
        <f>HLOOKUP($S126,'Fixed - Labor'!$A$21:$AE$24,2,FALSE)</f>
        <v>8440493.0007172655</v>
      </c>
      <c r="U126" s="155" t="str">
        <f t="shared" si="42"/>
        <v>Retired</v>
      </c>
      <c r="V126" s="155" t="str">
        <f t="shared" si="30"/>
        <v>Retired</v>
      </c>
      <c r="W126" s="155" t="str">
        <f t="shared" si="31"/>
        <v>Retired</v>
      </c>
      <c r="X126" s="155" t="str">
        <f t="shared" si="32"/>
        <v>Retired</v>
      </c>
      <c r="Y126" s="155" t="str">
        <f t="shared" si="33"/>
        <v>Retired</v>
      </c>
      <c r="Z126" s="155" t="str">
        <f t="shared" si="34"/>
        <v>Retired</v>
      </c>
      <c r="AB126" s="214">
        <v>2034</v>
      </c>
      <c r="AC126" s="210">
        <f>IF(U126="Retired",0,HLOOKUP(U126,'Fixed - Labor'!$C$29:$E$37,'Scenario 9'!$H$24,FALSE)*$T126)</f>
        <v>0</v>
      </c>
      <c r="AD126" s="210">
        <f>IF(V126="Retired",0,HLOOKUP(V126,'Fixed - Labor'!$C$29:$E$37,'Scenario 9'!$H$24,FALSE)*$T126)</f>
        <v>0</v>
      </c>
      <c r="AE126" s="210">
        <f>IF(W126="Retired",0,HLOOKUP(W126,'Fixed - Labor'!$C$29:$E$37,'Scenario 9'!$H$24,FALSE)*$T126)</f>
        <v>0</v>
      </c>
      <c r="AF126" s="210">
        <f>IF(X126="Retired",0,HLOOKUP(X126,'Fixed - Labor'!$C$29:$E$37,'Scenario 9'!$H$24,FALSE)*$T126)</f>
        <v>0</v>
      </c>
      <c r="AG126" s="210">
        <f>IF(Y126="Retired",0,HLOOKUP(Y126,'Fixed - Labor'!$C$29:$E$37,'Scenario 9'!$H$24,FALSE)*$T126)</f>
        <v>0</v>
      </c>
      <c r="AH126" s="210">
        <f>IF(Z126="Retired",0,HLOOKUP(Z126,'Fixed - Labor'!$C$29:$E$37,'Scenario 9'!$H$24,FALSE)*$T126)</f>
        <v>0</v>
      </c>
      <c r="AJ126" s="214">
        <v>2034</v>
      </c>
      <c r="AK126" s="210">
        <f>HLOOKUP($AJ126,'Fixed - Labor'!$A$21:$AE$24,3,FALSE)</f>
        <v>17363521.064453222</v>
      </c>
      <c r="AL126" s="155" t="str">
        <f t="shared" si="43"/>
        <v>Retired</v>
      </c>
      <c r="AM126" s="155" t="str">
        <f t="shared" si="36"/>
        <v>Retired</v>
      </c>
      <c r="AN126" s="155" t="str">
        <f t="shared" si="37"/>
        <v>Retired</v>
      </c>
      <c r="AO126" s="155" t="str">
        <f t="shared" si="38"/>
        <v>Retired</v>
      </c>
      <c r="AP126" s="155" t="str">
        <f t="shared" si="39"/>
        <v>Retired</v>
      </c>
      <c r="AQ126" s="155" t="str">
        <f t="shared" si="40"/>
        <v>Retired</v>
      </c>
      <c r="AS126" s="214">
        <v>2034</v>
      </c>
      <c r="AT126" s="210">
        <f>IF(AL126="Retired",0,HLOOKUP(AL126,'Fixed - Labor'!$C$29:$E$37,'Scenario 9'!$H$24,FALSE)*$AK126)</f>
        <v>0</v>
      </c>
      <c r="AU126" s="210">
        <f>IF(AM126="Retired",0,HLOOKUP(AM126,'Fixed - Labor'!$C$29:$E$37,'Scenario 9'!$H$24,FALSE)*$AK126)</f>
        <v>0</v>
      </c>
      <c r="AV126" s="210">
        <f>IF(AN126="Retired",0,HLOOKUP(AN126,'Fixed - Labor'!$C$29:$E$37,'Scenario 9'!$H$24,FALSE)*$AK126)</f>
        <v>0</v>
      </c>
      <c r="AW126" s="210">
        <f>IF(AO126="Retired",0,HLOOKUP(AO126,'Fixed - Labor'!$C$29:$E$37,'Scenario 9'!$H$24,FALSE)*$AK126)</f>
        <v>0</v>
      </c>
      <c r="AX126" s="210">
        <f>IF(AP126="Retired",0,HLOOKUP(AP126,'Fixed - Labor'!$C$29:$E$37,'Scenario 9'!$H$24,FALSE)*$AK126)</f>
        <v>0</v>
      </c>
      <c r="AY126" s="210">
        <f>IF(AQ126="Retired",0,HLOOKUP(AQ126,'Fixed - Labor'!$C$29:$E$37,'Scenario 9'!$H$24,FALSE)*$AK126)</f>
        <v>0</v>
      </c>
      <c r="BA126" s="241"/>
      <c r="BB126" s="138"/>
      <c r="BC126" s="138"/>
      <c r="BD126" s="138"/>
      <c r="BE126" s="138"/>
      <c r="BF126" s="138"/>
      <c r="BG126" s="138"/>
      <c r="BI126" s="241"/>
      <c r="BJ126" s="138"/>
      <c r="BK126" s="138"/>
      <c r="BL126" s="138"/>
      <c r="BM126" s="138"/>
      <c r="BN126" s="138"/>
      <c r="BO126" s="138"/>
    </row>
    <row r="127" spans="1:67">
      <c r="A127" s="203"/>
      <c r="B127" s="203"/>
      <c r="C127" s="203"/>
      <c r="D127" s="203"/>
      <c r="E127" s="203"/>
      <c r="F127" s="203"/>
      <c r="G127" s="203"/>
      <c r="H127" s="214">
        <v>2035</v>
      </c>
      <c r="I127" s="210">
        <f t="shared" si="41"/>
        <v>0</v>
      </c>
      <c r="J127" s="210">
        <f t="shared" si="29"/>
        <v>0</v>
      </c>
      <c r="K127" s="210">
        <f t="shared" si="29"/>
        <v>0</v>
      </c>
      <c r="L127" s="210">
        <f t="shared" si="29"/>
        <v>0</v>
      </c>
      <c r="M127" s="210">
        <f t="shared" si="29"/>
        <v>0</v>
      </c>
      <c r="N127" s="210">
        <f t="shared" si="29"/>
        <v>0</v>
      </c>
      <c r="O127" s="203"/>
      <c r="P127" s="203"/>
      <c r="Q127" s="203"/>
      <c r="R127" s="203"/>
      <c r="S127" s="214">
        <v>2035</v>
      </c>
      <c r="T127" s="136">
        <f>HLOOKUP($S127,'Fixed - Labor'!$A$21:$AE$24,2,FALSE)</f>
        <v>8609302.860731611</v>
      </c>
      <c r="U127" s="155" t="str">
        <f t="shared" si="42"/>
        <v>Retired</v>
      </c>
      <c r="V127" s="155" t="str">
        <f t="shared" si="30"/>
        <v>Retired</v>
      </c>
      <c r="W127" s="155" t="str">
        <f t="shared" si="31"/>
        <v>Retired</v>
      </c>
      <c r="X127" s="155" t="str">
        <f t="shared" si="32"/>
        <v>Retired</v>
      </c>
      <c r="Y127" s="155" t="str">
        <f t="shared" si="33"/>
        <v>Retired</v>
      </c>
      <c r="Z127" s="155" t="str">
        <f t="shared" si="34"/>
        <v>Retired</v>
      </c>
      <c r="AB127" s="214">
        <v>2035</v>
      </c>
      <c r="AC127" s="210">
        <f>IF(U127="Retired",0,HLOOKUP(U127,'Fixed - Labor'!$C$29:$E$37,'Scenario 9'!$H$24,FALSE)*$T127)</f>
        <v>0</v>
      </c>
      <c r="AD127" s="210">
        <f>IF(V127="Retired",0,HLOOKUP(V127,'Fixed - Labor'!$C$29:$E$37,'Scenario 9'!$H$24,FALSE)*$T127)</f>
        <v>0</v>
      </c>
      <c r="AE127" s="210">
        <f>IF(W127="Retired",0,HLOOKUP(W127,'Fixed - Labor'!$C$29:$E$37,'Scenario 9'!$H$24,FALSE)*$T127)</f>
        <v>0</v>
      </c>
      <c r="AF127" s="210">
        <f>IF(X127="Retired",0,HLOOKUP(X127,'Fixed - Labor'!$C$29:$E$37,'Scenario 9'!$H$24,FALSE)*$T127)</f>
        <v>0</v>
      </c>
      <c r="AG127" s="210">
        <f>IF(Y127="Retired",0,HLOOKUP(Y127,'Fixed - Labor'!$C$29:$E$37,'Scenario 9'!$H$24,FALSE)*$T127)</f>
        <v>0</v>
      </c>
      <c r="AH127" s="210">
        <f>IF(Z127="Retired",0,HLOOKUP(Z127,'Fixed - Labor'!$C$29:$E$37,'Scenario 9'!$H$24,FALSE)*$T127)</f>
        <v>0</v>
      </c>
      <c r="AJ127" s="214">
        <v>2035</v>
      </c>
      <c r="AK127" s="210">
        <f>HLOOKUP($AJ127,'Fixed - Labor'!$A$21:$AE$24,3,FALSE)</f>
        <v>17710791.485742286</v>
      </c>
      <c r="AL127" s="155" t="str">
        <f t="shared" si="43"/>
        <v>Retired</v>
      </c>
      <c r="AM127" s="155" t="str">
        <f t="shared" si="36"/>
        <v>Retired</v>
      </c>
      <c r="AN127" s="155" t="str">
        <f t="shared" si="37"/>
        <v>Retired</v>
      </c>
      <c r="AO127" s="155" t="str">
        <f t="shared" si="38"/>
        <v>Retired</v>
      </c>
      <c r="AP127" s="155" t="str">
        <f t="shared" si="39"/>
        <v>Retired</v>
      </c>
      <c r="AQ127" s="155" t="str">
        <f t="shared" si="40"/>
        <v>Retired</v>
      </c>
      <c r="AS127" s="214">
        <v>2035</v>
      </c>
      <c r="AT127" s="210">
        <f>IF(AL127="Retired",0,HLOOKUP(AL127,'Fixed - Labor'!$C$29:$E$37,'Scenario 9'!$H$24,FALSE)*$AK127)</f>
        <v>0</v>
      </c>
      <c r="AU127" s="210">
        <f>IF(AM127="Retired",0,HLOOKUP(AM127,'Fixed - Labor'!$C$29:$E$37,'Scenario 9'!$H$24,FALSE)*$AK127)</f>
        <v>0</v>
      </c>
      <c r="AV127" s="210">
        <f>IF(AN127="Retired",0,HLOOKUP(AN127,'Fixed - Labor'!$C$29:$E$37,'Scenario 9'!$H$24,FALSE)*$AK127)</f>
        <v>0</v>
      </c>
      <c r="AW127" s="210">
        <f>IF(AO127="Retired",0,HLOOKUP(AO127,'Fixed - Labor'!$C$29:$E$37,'Scenario 9'!$H$24,FALSE)*$AK127)</f>
        <v>0</v>
      </c>
      <c r="AX127" s="210">
        <f>IF(AP127="Retired",0,HLOOKUP(AP127,'Fixed - Labor'!$C$29:$E$37,'Scenario 9'!$H$24,FALSE)*$AK127)</f>
        <v>0</v>
      </c>
      <c r="AY127" s="210">
        <f>IF(AQ127="Retired",0,HLOOKUP(AQ127,'Fixed - Labor'!$C$29:$E$37,'Scenario 9'!$H$24,FALSE)*$AK127)</f>
        <v>0</v>
      </c>
      <c r="BA127" s="241"/>
      <c r="BB127" s="138"/>
      <c r="BC127" s="138"/>
      <c r="BD127" s="138"/>
      <c r="BE127" s="138"/>
      <c r="BF127" s="138"/>
      <c r="BG127" s="138"/>
      <c r="BI127" s="241"/>
      <c r="BJ127" s="138"/>
      <c r="BK127" s="138"/>
      <c r="BL127" s="138"/>
      <c r="BM127" s="138"/>
      <c r="BN127" s="138"/>
      <c r="BO127" s="138"/>
    </row>
    <row r="128" spans="1:67">
      <c r="A128" s="203"/>
      <c r="B128" s="203"/>
      <c r="C128" s="203"/>
      <c r="D128" s="203"/>
      <c r="E128" s="203"/>
      <c r="F128" s="203"/>
      <c r="G128" s="203"/>
      <c r="H128" s="214">
        <v>2036</v>
      </c>
      <c r="I128" s="210">
        <f t="shared" si="41"/>
        <v>0</v>
      </c>
      <c r="J128" s="210">
        <f t="shared" si="29"/>
        <v>0</v>
      </c>
      <c r="K128" s="210">
        <f t="shared" si="29"/>
        <v>0</v>
      </c>
      <c r="L128" s="210">
        <f t="shared" si="29"/>
        <v>0</v>
      </c>
      <c r="M128" s="210">
        <f t="shared" si="29"/>
        <v>0</v>
      </c>
      <c r="N128" s="210">
        <f t="shared" si="29"/>
        <v>0</v>
      </c>
      <c r="O128" s="203"/>
      <c r="P128" s="203"/>
      <c r="Q128" s="203"/>
      <c r="R128" s="203"/>
      <c r="S128" s="214">
        <v>2036</v>
      </c>
      <c r="T128" s="136">
        <f>HLOOKUP($S128,'Fixed - Labor'!$A$21:$AE$24,2,FALSE)</f>
        <v>8781488.9179462418</v>
      </c>
      <c r="U128" s="155" t="str">
        <f t="shared" si="42"/>
        <v>Retired</v>
      </c>
      <c r="V128" s="155" t="str">
        <f t="shared" si="30"/>
        <v>Retired</v>
      </c>
      <c r="W128" s="155" t="str">
        <f t="shared" si="31"/>
        <v>Retired</v>
      </c>
      <c r="X128" s="155" t="str">
        <f t="shared" si="32"/>
        <v>Retired</v>
      </c>
      <c r="Y128" s="155" t="str">
        <f t="shared" si="33"/>
        <v>Retired</v>
      </c>
      <c r="Z128" s="155" t="str">
        <f t="shared" si="34"/>
        <v>Retired</v>
      </c>
      <c r="AB128" s="214">
        <v>2036</v>
      </c>
      <c r="AC128" s="210">
        <f>IF(U128="Retired",0,HLOOKUP(U128,'Fixed - Labor'!$C$29:$E$37,'Scenario 9'!$H$24,FALSE)*$T128)</f>
        <v>0</v>
      </c>
      <c r="AD128" s="210">
        <f>IF(V128="Retired",0,HLOOKUP(V128,'Fixed - Labor'!$C$29:$E$37,'Scenario 9'!$H$24,FALSE)*$T128)</f>
        <v>0</v>
      </c>
      <c r="AE128" s="210">
        <f>IF(W128="Retired",0,HLOOKUP(W128,'Fixed - Labor'!$C$29:$E$37,'Scenario 9'!$H$24,FALSE)*$T128)</f>
        <v>0</v>
      </c>
      <c r="AF128" s="210">
        <f>IF(X128="Retired",0,HLOOKUP(X128,'Fixed - Labor'!$C$29:$E$37,'Scenario 9'!$H$24,FALSE)*$T128)</f>
        <v>0</v>
      </c>
      <c r="AG128" s="210">
        <f>IF(Y128="Retired",0,HLOOKUP(Y128,'Fixed - Labor'!$C$29:$E$37,'Scenario 9'!$H$24,FALSE)*$T128)</f>
        <v>0</v>
      </c>
      <c r="AH128" s="210">
        <f>IF(Z128="Retired",0,HLOOKUP(Z128,'Fixed - Labor'!$C$29:$E$37,'Scenario 9'!$H$24,FALSE)*$T128)</f>
        <v>0</v>
      </c>
      <c r="AJ128" s="214">
        <v>2036</v>
      </c>
      <c r="AK128" s="210">
        <f>HLOOKUP($AJ128,'Fixed - Labor'!$A$21:$AE$24,3,FALSE)</f>
        <v>18065007.315457128</v>
      </c>
      <c r="AL128" s="155" t="str">
        <f t="shared" si="43"/>
        <v>Retired</v>
      </c>
      <c r="AM128" s="155" t="str">
        <f t="shared" si="36"/>
        <v>Retired</v>
      </c>
      <c r="AN128" s="155" t="str">
        <f t="shared" si="37"/>
        <v>Retired</v>
      </c>
      <c r="AO128" s="155" t="str">
        <f t="shared" si="38"/>
        <v>Retired</v>
      </c>
      <c r="AP128" s="155" t="str">
        <f t="shared" si="39"/>
        <v>Retired</v>
      </c>
      <c r="AQ128" s="155" t="str">
        <f t="shared" si="40"/>
        <v>Retired</v>
      </c>
      <c r="AS128" s="214">
        <v>2036</v>
      </c>
      <c r="AT128" s="210">
        <f>IF(AL128="Retired",0,HLOOKUP(AL128,'Fixed - Labor'!$C$29:$E$37,'Scenario 9'!$H$24,FALSE)*$AK128)</f>
        <v>0</v>
      </c>
      <c r="AU128" s="210">
        <f>IF(AM128="Retired",0,HLOOKUP(AM128,'Fixed - Labor'!$C$29:$E$37,'Scenario 9'!$H$24,FALSE)*$AK128)</f>
        <v>0</v>
      </c>
      <c r="AV128" s="210">
        <f>IF(AN128="Retired",0,HLOOKUP(AN128,'Fixed - Labor'!$C$29:$E$37,'Scenario 9'!$H$24,FALSE)*$AK128)</f>
        <v>0</v>
      </c>
      <c r="AW128" s="210">
        <f>IF(AO128="Retired",0,HLOOKUP(AO128,'Fixed - Labor'!$C$29:$E$37,'Scenario 9'!$H$24,FALSE)*$AK128)</f>
        <v>0</v>
      </c>
      <c r="AX128" s="210">
        <f>IF(AP128="Retired",0,HLOOKUP(AP128,'Fixed - Labor'!$C$29:$E$37,'Scenario 9'!$H$24,FALSE)*$AK128)</f>
        <v>0</v>
      </c>
      <c r="AY128" s="210">
        <f>IF(AQ128="Retired",0,HLOOKUP(AQ128,'Fixed - Labor'!$C$29:$E$37,'Scenario 9'!$H$24,FALSE)*$AK128)</f>
        <v>0</v>
      </c>
      <c r="BA128" s="241"/>
      <c r="BB128" s="138"/>
      <c r="BC128" s="138"/>
      <c r="BD128" s="138"/>
      <c r="BE128" s="138"/>
      <c r="BF128" s="138"/>
      <c r="BG128" s="138"/>
      <c r="BI128" s="241"/>
      <c r="BJ128" s="138"/>
      <c r="BK128" s="138"/>
      <c r="BL128" s="138"/>
      <c r="BM128" s="138"/>
      <c r="BN128" s="138"/>
      <c r="BO128" s="138"/>
    </row>
    <row r="129" spans="1:67">
      <c r="A129" s="203"/>
      <c r="B129" s="203"/>
      <c r="C129" s="203"/>
      <c r="D129" s="203"/>
      <c r="E129" s="203"/>
      <c r="F129" s="203"/>
      <c r="G129" s="203"/>
      <c r="H129" s="214">
        <v>2037</v>
      </c>
      <c r="I129" s="210">
        <f t="shared" si="41"/>
        <v>0</v>
      </c>
      <c r="J129" s="210">
        <f t="shared" si="29"/>
        <v>0</v>
      </c>
      <c r="K129" s="210">
        <f t="shared" si="29"/>
        <v>0</v>
      </c>
      <c r="L129" s="210">
        <f t="shared" si="29"/>
        <v>0</v>
      </c>
      <c r="M129" s="210">
        <f t="shared" si="29"/>
        <v>0</v>
      </c>
      <c r="N129" s="210">
        <f t="shared" si="29"/>
        <v>0</v>
      </c>
      <c r="O129" s="203"/>
      <c r="P129" s="203"/>
      <c r="Q129" s="203"/>
      <c r="R129" s="203"/>
      <c r="S129" s="214">
        <v>2037</v>
      </c>
      <c r="T129" s="136">
        <f>HLOOKUP($S129,'Fixed - Labor'!$A$21:$AE$24,2,FALSE)</f>
        <v>8957118.6963051688</v>
      </c>
      <c r="U129" s="155" t="str">
        <f t="shared" si="42"/>
        <v>Retired</v>
      </c>
      <c r="V129" s="155" t="str">
        <f t="shared" si="30"/>
        <v>Retired</v>
      </c>
      <c r="W129" s="155" t="str">
        <f t="shared" si="31"/>
        <v>Retired</v>
      </c>
      <c r="X129" s="155" t="str">
        <f t="shared" si="32"/>
        <v>Retired</v>
      </c>
      <c r="Y129" s="155" t="str">
        <f t="shared" si="33"/>
        <v>Retired</v>
      </c>
      <c r="Z129" s="155" t="str">
        <f t="shared" si="34"/>
        <v>Retired</v>
      </c>
      <c r="AB129" s="214">
        <v>2037</v>
      </c>
      <c r="AC129" s="210">
        <f>IF(U129="Retired",0,HLOOKUP(U129,'Fixed - Labor'!$C$29:$E$37,'Scenario 9'!$H$24,FALSE)*$T129)</f>
        <v>0</v>
      </c>
      <c r="AD129" s="210">
        <f>IF(V129="Retired",0,HLOOKUP(V129,'Fixed - Labor'!$C$29:$E$37,'Scenario 9'!$H$24,FALSE)*$T129)</f>
        <v>0</v>
      </c>
      <c r="AE129" s="210">
        <f>IF(W129="Retired",0,HLOOKUP(W129,'Fixed - Labor'!$C$29:$E$37,'Scenario 9'!$H$24,FALSE)*$T129)</f>
        <v>0</v>
      </c>
      <c r="AF129" s="210">
        <f>IF(X129="Retired",0,HLOOKUP(X129,'Fixed - Labor'!$C$29:$E$37,'Scenario 9'!$H$24,FALSE)*$T129)</f>
        <v>0</v>
      </c>
      <c r="AG129" s="210">
        <f>IF(Y129="Retired",0,HLOOKUP(Y129,'Fixed - Labor'!$C$29:$E$37,'Scenario 9'!$H$24,FALSE)*$T129)</f>
        <v>0</v>
      </c>
      <c r="AH129" s="210">
        <f>IF(Z129="Retired",0,HLOOKUP(Z129,'Fixed - Labor'!$C$29:$E$37,'Scenario 9'!$H$24,FALSE)*$T129)</f>
        <v>0</v>
      </c>
      <c r="AJ129" s="214">
        <v>2037</v>
      </c>
      <c r="AK129" s="210">
        <f>HLOOKUP($AJ129,'Fixed - Labor'!$A$21:$AE$24,3,FALSE)</f>
        <v>18426307.461766273</v>
      </c>
      <c r="AL129" s="155" t="str">
        <f t="shared" si="43"/>
        <v>Retired</v>
      </c>
      <c r="AM129" s="155" t="str">
        <f t="shared" si="36"/>
        <v>Retired</v>
      </c>
      <c r="AN129" s="155" t="str">
        <f t="shared" si="37"/>
        <v>Retired</v>
      </c>
      <c r="AO129" s="155" t="str">
        <f t="shared" si="38"/>
        <v>Retired</v>
      </c>
      <c r="AP129" s="155" t="str">
        <f t="shared" si="39"/>
        <v>Retired</v>
      </c>
      <c r="AQ129" s="155" t="str">
        <f t="shared" si="40"/>
        <v>Retired</v>
      </c>
      <c r="AS129" s="214">
        <v>2037</v>
      </c>
      <c r="AT129" s="210">
        <f>IF(AL129="Retired",0,HLOOKUP(AL129,'Fixed - Labor'!$C$29:$E$37,'Scenario 9'!$H$24,FALSE)*$AK129)</f>
        <v>0</v>
      </c>
      <c r="AU129" s="210">
        <f>IF(AM129="Retired",0,HLOOKUP(AM129,'Fixed - Labor'!$C$29:$E$37,'Scenario 9'!$H$24,FALSE)*$AK129)</f>
        <v>0</v>
      </c>
      <c r="AV129" s="210">
        <f>IF(AN129="Retired",0,HLOOKUP(AN129,'Fixed - Labor'!$C$29:$E$37,'Scenario 9'!$H$24,FALSE)*$AK129)</f>
        <v>0</v>
      </c>
      <c r="AW129" s="210">
        <f>IF(AO129="Retired",0,HLOOKUP(AO129,'Fixed - Labor'!$C$29:$E$37,'Scenario 9'!$H$24,FALSE)*$AK129)</f>
        <v>0</v>
      </c>
      <c r="AX129" s="210">
        <f>IF(AP129="Retired",0,HLOOKUP(AP129,'Fixed - Labor'!$C$29:$E$37,'Scenario 9'!$H$24,FALSE)*$AK129)</f>
        <v>0</v>
      </c>
      <c r="AY129" s="210">
        <f>IF(AQ129="Retired",0,HLOOKUP(AQ129,'Fixed - Labor'!$C$29:$E$37,'Scenario 9'!$H$24,FALSE)*$AK129)</f>
        <v>0</v>
      </c>
      <c r="BA129" s="241"/>
      <c r="BB129" s="138"/>
      <c r="BC129" s="138"/>
      <c r="BD129" s="138"/>
      <c r="BE129" s="138"/>
      <c r="BF129" s="138"/>
      <c r="BG129" s="138"/>
      <c r="BI129" s="241"/>
      <c r="BJ129" s="138"/>
      <c r="BK129" s="138"/>
      <c r="BL129" s="138"/>
      <c r="BM129" s="138"/>
      <c r="BN129" s="138"/>
      <c r="BO129" s="138"/>
    </row>
    <row r="130" spans="1:67">
      <c r="A130" s="203"/>
      <c r="B130" s="203"/>
      <c r="C130" s="203"/>
      <c r="D130" s="203"/>
      <c r="E130" s="203"/>
      <c r="F130" s="203"/>
      <c r="G130" s="203"/>
      <c r="H130" s="214">
        <v>2038</v>
      </c>
      <c r="I130" s="210">
        <f t="shared" si="41"/>
        <v>0</v>
      </c>
      <c r="J130" s="210">
        <f t="shared" si="29"/>
        <v>0</v>
      </c>
      <c r="K130" s="210">
        <f t="shared" si="29"/>
        <v>0</v>
      </c>
      <c r="L130" s="210">
        <f t="shared" si="29"/>
        <v>0</v>
      </c>
      <c r="M130" s="210">
        <f t="shared" si="29"/>
        <v>0</v>
      </c>
      <c r="N130" s="210">
        <f t="shared" si="29"/>
        <v>0</v>
      </c>
      <c r="O130" s="203"/>
      <c r="P130" s="203"/>
      <c r="Q130" s="203"/>
      <c r="R130" s="203"/>
      <c r="S130" s="214">
        <v>2038</v>
      </c>
      <c r="T130" s="136">
        <f>HLOOKUP($S130,'Fixed - Labor'!$A$21:$AE$24,2,FALSE)</f>
        <v>9136261.0702312719</v>
      </c>
      <c r="U130" s="155" t="str">
        <f t="shared" si="42"/>
        <v>Retired</v>
      </c>
      <c r="V130" s="155" t="str">
        <f t="shared" si="30"/>
        <v>Retired</v>
      </c>
      <c r="W130" s="155" t="str">
        <f t="shared" si="31"/>
        <v>Retired</v>
      </c>
      <c r="X130" s="155" t="str">
        <f t="shared" si="32"/>
        <v>Retired</v>
      </c>
      <c r="Y130" s="155" t="str">
        <f t="shared" si="33"/>
        <v>Retired</v>
      </c>
      <c r="Z130" s="155" t="str">
        <f t="shared" si="34"/>
        <v>Retired</v>
      </c>
      <c r="AB130" s="214">
        <v>2038</v>
      </c>
      <c r="AC130" s="210">
        <f>IF(U130="Retired",0,HLOOKUP(U130,'Fixed - Labor'!$C$29:$E$37,'Scenario 9'!$H$24,FALSE)*$T130)</f>
        <v>0</v>
      </c>
      <c r="AD130" s="210">
        <f>IF(V130="Retired",0,HLOOKUP(V130,'Fixed - Labor'!$C$29:$E$37,'Scenario 9'!$H$24,FALSE)*$T130)</f>
        <v>0</v>
      </c>
      <c r="AE130" s="210">
        <f>IF(W130="Retired",0,HLOOKUP(W130,'Fixed - Labor'!$C$29:$E$37,'Scenario 9'!$H$24,FALSE)*$T130)</f>
        <v>0</v>
      </c>
      <c r="AF130" s="210">
        <f>IF(X130="Retired",0,HLOOKUP(X130,'Fixed - Labor'!$C$29:$E$37,'Scenario 9'!$H$24,FALSE)*$T130)</f>
        <v>0</v>
      </c>
      <c r="AG130" s="210">
        <f>IF(Y130="Retired",0,HLOOKUP(Y130,'Fixed - Labor'!$C$29:$E$37,'Scenario 9'!$H$24,FALSE)*$T130)</f>
        <v>0</v>
      </c>
      <c r="AH130" s="210">
        <f>IF(Z130="Retired",0,HLOOKUP(Z130,'Fixed - Labor'!$C$29:$E$37,'Scenario 9'!$H$24,FALSE)*$T130)</f>
        <v>0</v>
      </c>
      <c r="AJ130" s="214">
        <v>2038</v>
      </c>
      <c r="AK130" s="210">
        <f>HLOOKUP($AJ130,'Fixed - Labor'!$A$21:$AE$24,3,FALSE)</f>
        <v>18794833.6110016</v>
      </c>
      <c r="AL130" s="155" t="str">
        <f t="shared" si="43"/>
        <v>Retired</v>
      </c>
      <c r="AM130" s="155" t="str">
        <f t="shared" si="36"/>
        <v>Retired</v>
      </c>
      <c r="AN130" s="155" t="str">
        <f t="shared" si="37"/>
        <v>Retired</v>
      </c>
      <c r="AO130" s="155" t="str">
        <f t="shared" si="38"/>
        <v>Retired</v>
      </c>
      <c r="AP130" s="155" t="str">
        <f t="shared" si="39"/>
        <v>Retired</v>
      </c>
      <c r="AQ130" s="155" t="str">
        <f t="shared" si="40"/>
        <v>Retired</v>
      </c>
      <c r="AS130" s="214">
        <v>2038</v>
      </c>
      <c r="AT130" s="210">
        <f>IF(AL130="Retired",0,HLOOKUP(AL130,'Fixed - Labor'!$C$29:$E$37,'Scenario 9'!$H$24,FALSE)*$AK130)</f>
        <v>0</v>
      </c>
      <c r="AU130" s="210">
        <f>IF(AM130="Retired",0,HLOOKUP(AM130,'Fixed - Labor'!$C$29:$E$37,'Scenario 9'!$H$24,FALSE)*$AK130)</f>
        <v>0</v>
      </c>
      <c r="AV130" s="210">
        <f>IF(AN130="Retired",0,HLOOKUP(AN130,'Fixed - Labor'!$C$29:$E$37,'Scenario 9'!$H$24,FALSE)*$AK130)</f>
        <v>0</v>
      </c>
      <c r="AW130" s="210">
        <f>IF(AO130="Retired",0,HLOOKUP(AO130,'Fixed - Labor'!$C$29:$E$37,'Scenario 9'!$H$24,FALSE)*$AK130)</f>
        <v>0</v>
      </c>
      <c r="AX130" s="210">
        <f>IF(AP130="Retired",0,HLOOKUP(AP130,'Fixed - Labor'!$C$29:$E$37,'Scenario 9'!$H$24,FALSE)*$AK130)</f>
        <v>0</v>
      </c>
      <c r="AY130" s="210">
        <f>IF(AQ130="Retired",0,HLOOKUP(AQ130,'Fixed - Labor'!$C$29:$E$37,'Scenario 9'!$H$24,FALSE)*$AK130)</f>
        <v>0</v>
      </c>
      <c r="BA130" s="241"/>
      <c r="BB130" s="138"/>
      <c r="BC130" s="138"/>
      <c r="BD130" s="138"/>
      <c r="BE130" s="138"/>
      <c r="BF130" s="138"/>
      <c r="BG130" s="138"/>
      <c r="BI130" s="241"/>
      <c r="BJ130" s="138"/>
      <c r="BK130" s="138"/>
      <c r="BL130" s="138"/>
      <c r="BM130" s="138"/>
      <c r="BN130" s="138"/>
      <c r="BO130" s="138"/>
    </row>
    <row r="131" spans="1:67">
      <c r="A131" s="203"/>
      <c r="B131" s="203"/>
      <c r="C131" s="203"/>
      <c r="D131" s="203"/>
      <c r="E131" s="203"/>
      <c r="F131" s="203"/>
      <c r="G131" s="203"/>
      <c r="H131" s="214">
        <v>2039</v>
      </c>
      <c r="I131" s="210">
        <f t="shared" si="41"/>
        <v>0</v>
      </c>
      <c r="J131" s="210">
        <f t="shared" si="29"/>
        <v>0</v>
      </c>
      <c r="K131" s="210">
        <f t="shared" si="29"/>
        <v>0</v>
      </c>
      <c r="L131" s="210">
        <f t="shared" si="29"/>
        <v>0</v>
      </c>
      <c r="M131" s="210">
        <f t="shared" si="29"/>
        <v>0</v>
      </c>
      <c r="N131" s="210">
        <f t="shared" si="29"/>
        <v>0</v>
      </c>
      <c r="O131" s="203"/>
      <c r="P131" s="203"/>
      <c r="Q131" s="203"/>
      <c r="R131" s="203"/>
      <c r="S131" s="214">
        <v>2039</v>
      </c>
      <c r="T131" s="136">
        <f>HLOOKUP($S131,'Fixed - Labor'!$A$21:$AE$24,2,FALSE)</f>
        <v>9318986.291635897</v>
      </c>
      <c r="U131" s="155" t="str">
        <f t="shared" si="42"/>
        <v>Retired</v>
      </c>
      <c r="V131" s="155" t="str">
        <f t="shared" si="30"/>
        <v>Retired</v>
      </c>
      <c r="W131" s="155" t="str">
        <f t="shared" si="31"/>
        <v>Retired</v>
      </c>
      <c r="X131" s="155" t="str">
        <f t="shared" si="32"/>
        <v>Retired</v>
      </c>
      <c r="Y131" s="155" t="str">
        <f t="shared" si="33"/>
        <v>Retired</v>
      </c>
      <c r="Z131" s="155" t="str">
        <f t="shared" si="34"/>
        <v>Retired</v>
      </c>
      <c r="AB131" s="214">
        <v>2039</v>
      </c>
      <c r="AC131" s="210">
        <f>IF(U131="Retired",0,HLOOKUP(U131,'Fixed - Labor'!$C$29:$E$37,'Scenario 9'!$H$24,FALSE)*$T131)</f>
        <v>0</v>
      </c>
      <c r="AD131" s="210">
        <f>IF(V131="Retired",0,HLOOKUP(V131,'Fixed - Labor'!$C$29:$E$37,'Scenario 9'!$H$24,FALSE)*$T131)</f>
        <v>0</v>
      </c>
      <c r="AE131" s="210">
        <f>IF(W131="Retired",0,HLOOKUP(W131,'Fixed - Labor'!$C$29:$E$37,'Scenario 9'!$H$24,FALSE)*$T131)</f>
        <v>0</v>
      </c>
      <c r="AF131" s="210">
        <f>IF(X131="Retired",0,HLOOKUP(X131,'Fixed - Labor'!$C$29:$E$37,'Scenario 9'!$H$24,FALSE)*$T131)</f>
        <v>0</v>
      </c>
      <c r="AG131" s="210">
        <f>IF(Y131="Retired",0,HLOOKUP(Y131,'Fixed - Labor'!$C$29:$E$37,'Scenario 9'!$H$24,FALSE)*$T131)</f>
        <v>0</v>
      </c>
      <c r="AH131" s="210">
        <f>IF(Z131="Retired",0,HLOOKUP(Z131,'Fixed - Labor'!$C$29:$E$37,'Scenario 9'!$H$24,FALSE)*$T131)</f>
        <v>0</v>
      </c>
      <c r="AJ131" s="214">
        <v>2039</v>
      </c>
      <c r="AK131" s="210">
        <f>HLOOKUP($AJ131,'Fixed - Labor'!$A$21:$AE$24,3,FALSE)</f>
        <v>19170730.283221632</v>
      </c>
      <c r="AL131" s="155" t="str">
        <f t="shared" si="43"/>
        <v>Retired</v>
      </c>
      <c r="AM131" s="155" t="str">
        <f t="shared" si="36"/>
        <v>Retired</v>
      </c>
      <c r="AN131" s="155" t="str">
        <f t="shared" si="37"/>
        <v>Retired</v>
      </c>
      <c r="AO131" s="155" t="str">
        <f t="shared" si="38"/>
        <v>Retired</v>
      </c>
      <c r="AP131" s="155" t="str">
        <f t="shared" si="39"/>
        <v>Retired</v>
      </c>
      <c r="AQ131" s="155" t="str">
        <f t="shared" si="40"/>
        <v>Retired</v>
      </c>
      <c r="AS131" s="214">
        <v>2039</v>
      </c>
      <c r="AT131" s="210">
        <f>IF(AL131="Retired",0,HLOOKUP(AL131,'Fixed - Labor'!$C$29:$E$37,'Scenario 9'!$H$24,FALSE)*$AK131)</f>
        <v>0</v>
      </c>
      <c r="AU131" s="210">
        <f>IF(AM131="Retired",0,HLOOKUP(AM131,'Fixed - Labor'!$C$29:$E$37,'Scenario 9'!$H$24,FALSE)*$AK131)</f>
        <v>0</v>
      </c>
      <c r="AV131" s="210">
        <f>IF(AN131="Retired",0,HLOOKUP(AN131,'Fixed - Labor'!$C$29:$E$37,'Scenario 9'!$H$24,FALSE)*$AK131)</f>
        <v>0</v>
      </c>
      <c r="AW131" s="210">
        <f>IF(AO131="Retired",0,HLOOKUP(AO131,'Fixed - Labor'!$C$29:$E$37,'Scenario 9'!$H$24,FALSE)*$AK131)</f>
        <v>0</v>
      </c>
      <c r="AX131" s="210">
        <f>IF(AP131="Retired",0,HLOOKUP(AP131,'Fixed - Labor'!$C$29:$E$37,'Scenario 9'!$H$24,FALSE)*$AK131)</f>
        <v>0</v>
      </c>
      <c r="AY131" s="210">
        <f>IF(AQ131="Retired",0,HLOOKUP(AQ131,'Fixed - Labor'!$C$29:$E$37,'Scenario 9'!$H$24,FALSE)*$AK131)</f>
        <v>0</v>
      </c>
      <c r="BA131" s="241"/>
      <c r="BB131" s="138"/>
      <c r="BC131" s="138"/>
      <c r="BD131" s="138"/>
      <c r="BE131" s="138"/>
      <c r="BF131" s="138"/>
      <c r="BG131" s="138"/>
      <c r="BI131" s="241"/>
      <c r="BJ131" s="138"/>
      <c r="BK131" s="138"/>
      <c r="BL131" s="138"/>
      <c r="BM131" s="138"/>
      <c r="BN131" s="138"/>
      <c r="BO131" s="138"/>
    </row>
    <row r="132" spans="1:67">
      <c r="A132" s="203"/>
      <c r="B132" s="203"/>
      <c r="C132" s="203"/>
      <c r="D132" s="203"/>
      <c r="E132" s="203"/>
      <c r="F132" s="203"/>
      <c r="G132" s="203"/>
      <c r="H132" s="214">
        <v>2040</v>
      </c>
      <c r="I132" s="210">
        <f t="shared" si="41"/>
        <v>0</v>
      </c>
      <c r="J132" s="210">
        <f t="shared" si="29"/>
        <v>0</v>
      </c>
      <c r="K132" s="210">
        <f t="shared" si="29"/>
        <v>0</v>
      </c>
      <c r="L132" s="210">
        <f t="shared" si="29"/>
        <v>0</v>
      </c>
      <c r="M132" s="210">
        <f t="shared" si="29"/>
        <v>0</v>
      </c>
      <c r="N132" s="210">
        <f t="shared" si="29"/>
        <v>0</v>
      </c>
      <c r="O132" s="203"/>
      <c r="P132" s="203"/>
      <c r="Q132" s="203"/>
      <c r="R132" s="203"/>
      <c r="S132" s="214">
        <v>2040</v>
      </c>
      <c r="T132" s="136">
        <f>HLOOKUP($S132,'Fixed - Labor'!$A$21:$AE$24,2,FALSE)</f>
        <v>9505366.0174686164</v>
      </c>
      <c r="U132" s="155" t="str">
        <f t="shared" si="42"/>
        <v>Retired</v>
      </c>
      <c r="V132" s="155" t="str">
        <f t="shared" si="30"/>
        <v>Retired</v>
      </c>
      <c r="W132" s="155" t="str">
        <f t="shared" si="31"/>
        <v>Retired</v>
      </c>
      <c r="X132" s="155" t="str">
        <f t="shared" si="32"/>
        <v>Retired</v>
      </c>
      <c r="Y132" s="155" t="str">
        <f t="shared" si="33"/>
        <v>Retired</v>
      </c>
      <c r="Z132" s="155" t="str">
        <f t="shared" si="34"/>
        <v>Retired</v>
      </c>
      <c r="AB132" s="214">
        <v>2040</v>
      </c>
      <c r="AC132" s="210">
        <f>IF(U132="Retired",0,HLOOKUP(U132,'Fixed - Labor'!$C$29:$E$37,'Scenario 9'!$H$24,FALSE)*$T132)</f>
        <v>0</v>
      </c>
      <c r="AD132" s="210">
        <f>IF(V132="Retired",0,HLOOKUP(V132,'Fixed - Labor'!$C$29:$E$37,'Scenario 9'!$H$24,FALSE)*$T132)</f>
        <v>0</v>
      </c>
      <c r="AE132" s="210">
        <f>IF(W132="Retired",0,HLOOKUP(W132,'Fixed - Labor'!$C$29:$E$37,'Scenario 9'!$H$24,FALSE)*$T132)</f>
        <v>0</v>
      </c>
      <c r="AF132" s="210">
        <f>IF(X132="Retired",0,HLOOKUP(X132,'Fixed - Labor'!$C$29:$E$37,'Scenario 9'!$H$24,FALSE)*$T132)</f>
        <v>0</v>
      </c>
      <c r="AG132" s="210">
        <f>IF(Y132="Retired",0,HLOOKUP(Y132,'Fixed - Labor'!$C$29:$E$37,'Scenario 9'!$H$24,FALSE)*$T132)</f>
        <v>0</v>
      </c>
      <c r="AH132" s="210">
        <f>IF(Z132="Retired",0,HLOOKUP(Z132,'Fixed - Labor'!$C$29:$E$37,'Scenario 9'!$H$24,FALSE)*$T132)</f>
        <v>0</v>
      </c>
      <c r="AJ132" s="214">
        <v>2040</v>
      </c>
      <c r="AK132" s="210">
        <f>HLOOKUP($AJ132,'Fixed - Labor'!$A$21:$AE$24,3,FALSE)</f>
        <v>19554144.888886068</v>
      </c>
      <c r="AL132" s="155" t="str">
        <f t="shared" si="43"/>
        <v>Retired</v>
      </c>
      <c r="AM132" s="155" t="str">
        <f t="shared" si="36"/>
        <v>Retired</v>
      </c>
      <c r="AN132" s="155" t="str">
        <f t="shared" si="37"/>
        <v>Retired</v>
      </c>
      <c r="AO132" s="155" t="str">
        <f t="shared" si="38"/>
        <v>Retired</v>
      </c>
      <c r="AP132" s="155" t="str">
        <f t="shared" si="39"/>
        <v>Retired</v>
      </c>
      <c r="AQ132" s="155" t="str">
        <f t="shared" si="40"/>
        <v>Retired</v>
      </c>
      <c r="AS132" s="214">
        <v>2040</v>
      </c>
      <c r="AT132" s="210">
        <f>IF(AL132="Retired",0,HLOOKUP(AL132,'Fixed - Labor'!$C$29:$E$37,'Scenario 9'!$H$24,FALSE)*$AK132)</f>
        <v>0</v>
      </c>
      <c r="AU132" s="210">
        <f>IF(AM132="Retired",0,HLOOKUP(AM132,'Fixed - Labor'!$C$29:$E$37,'Scenario 9'!$H$24,FALSE)*$AK132)</f>
        <v>0</v>
      </c>
      <c r="AV132" s="210">
        <f>IF(AN132="Retired",0,HLOOKUP(AN132,'Fixed - Labor'!$C$29:$E$37,'Scenario 9'!$H$24,FALSE)*$AK132)</f>
        <v>0</v>
      </c>
      <c r="AW132" s="210">
        <f>IF(AO132="Retired",0,HLOOKUP(AO132,'Fixed - Labor'!$C$29:$E$37,'Scenario 9'!$H$24,FALSE)*$AK132)</f>
        <v>0</v>
      </c>
      <c r="AX132" s="210">
        <f>IF(AP132="Retired",0,HLOOKUP(AP132,'Fixed - Labor'!$C$29:$E$37,'Scenario 9'!$H$24,FALSE)*$AK132)</f>
        <v>0</v>
      </c>
      <c r="AY132" s="210">
        <f>IF(AQ132="Retired",0,HLOOKUP(AQ132,'Fixed - Labor'!$C$29:$E$37,'Scenario 9'!$H$24,FALSE)*$AK132)</f>
        <v>0</v>
      </c>
      <c r="BA132" s="241"/>
      <c r="BB132" s="138"/>
      <c r="BC132" s="138"/>
      <c r="BD132" s="138"/>
      <c r="BE132" s="138"/>
      <c r="BF132" s="138"/>
      <c r="BG132" s="138"/>
      <c r="BI132" s="241"/>
      <c r="BJ132" s="138"/>
      <c r="BK132" s="138"/>
      <c r="BL132" s="138"/>
      <c r="BM132" s="138"/>
      <c r="BN132" s="138"/>
      <c r="BO132" s="138"/>
    </row>
    <row r="133" spans="1:67">
      <c r="A133" s="203"/>
      <c r="B133" s="203"/>
      <c r="C133" s="203"/>
      <c r="D133" s="203"/>
      <c r="E133" s="203"/>
      <c r="F133" s="203"/>
      <c r="G133" s="203"/>
      <c r="H133" s="214">
        <v>2041</v>
      </c>
      <c r="I133" s="210">
        <f t="shared" si="41"/>
        <v>0</v>
      </c>
      <c r="J133" s="210">
        <f t="shared" si="29"/>
        <v>0</v>
      </c>
      <c r="K133" s="210">
        <f t="shared" si="29"/>
        <v>0</v>
      </c>
      <c r="L133" s="210">
        <f t="shared" si="29"/>
        <v>0</v>
      </c>
      <c r="M133" s="210">
        <f t="shared" si="29"/>
        <v>0</v>
      </c>
      <c r="N133" s="210">
        <f t="shared" si="29"/>
        <v>0</v>
      </c>
      <c r="O133" s="203"/>
      <c r="P133" s="203"/>
      <c r="Q133" s="203"/>
      <c r="R133" s="203"/>
      <c r="S133" s="214">
        <v>2041</v>
      </c>
      <c r="T133" s="136">
        <f>HLOOKUP($S133,'Fixed - Labor'!$A$21:$AE$24,2,FALSE)</f>
        <v>9695473.3378179893</v>
      </c>
      <c r="U133" s="155" t="str">
        <f t="shared" si="42"/>
        <v>Retired</v>
      </c>
      <c r="V133" s="155" t="str">
        <f t="shared" si="30"/>
        <v>Retired</v>
      </c>
      <c r="W133" s="155" t="str">
        <f t="shared" si="31"/>
        <v>Retired</v>
      </c>
      <c r="X133" s="155" t="str">
        <f t="shared" si="32"/>
        <v>Retired</v>
      </c>
      <c r="Y133" s="155" t="str">
        <f t="shared" si="33"/>
        <v>Retired</v>
      </c>
      <c r="Z133" s="155" t="str">
        <f t="shared" si="34"/>
        <v>Retired</v>
      </c>
      <c r="AB133" s="214">
        <v>2041</v>
      </c>
      <c r="AC133" s="210">
        <f>IF(U133="Retired",0,HLOOKUP(U133,'Fixed - Labor'!$C$29:$E$37,'Scenario 9'!$H$24,FALSE)*$T133)</f>
        <v>0</v>
      </c>
      <c r="AD133" s="210">
        <f>IF(V133="Retired",0,HLOOKUP(V133,'Fixed - Labor'!$C$29:$E$37,'Scenario 9'!$H$24,FALSE)*$T133)</f>
        <v>0</v>
      </c>
      <c r="AE133" s="210">
        <f>IF(W133="Retired",0,HLOOKUP(W133,'Fixed - Labor'!$C$29:$E$37,'Scenario 9'!$H$24,FALSE)*$T133)</f>
        <v>0</v>
      </c>
      <c r="AF133" s="210">
        <f>IF(X133="Retired",0,HLOOKUP(X133,'Fixed - Labor'!$C$29:$E$37,'Scenario 9'!$H$24,FALSE)*$T133)</f>
        <v>0</v>
      </c>
      <c r="AG133" s="210">
        <f>IF(Y133="Retired",0,HLOOKUP(Y133,'Fixed - Labor'!$C$29:$E$37,'Scenario 9'!$H$24,FALSE)*$T133)</f>
        <v>0</v>
      </c>
      <c r="AH133" s="210">
        <f>IF(Z133="Retired",0,HLOOKUP(Z133,'Fixed - Labor'!$C$29:$E$37,'Scenario 9'!$H$24,FALSE)*$T133)</f>
        <v>0</v>
      </c>
      <c r="AJ133" s="214">
        <v>2041</v>
      </c>
      <c r="AK133" s="210">
        <f>HLOOKUP($AJ133,'Fixed - Labor'!$A$21:$AE$24,3,FALSE)</f>
        <v>19945227.786663789</v>
      </c>
      <c r="AL133" s="155" t="str">
        <f t="shared" si="43"/>
        <v>Retired</v>
      </c>
      <c r="AM133" s="155" t="str">
        <f t="shared" si="36"/>
        <v>Retired</v>
      </c>
      <c r="AN133" s="155" t="str">
        <f t="shared" si="37"/>
        <v>Retired</v>
      </c>
      <c r="AO133" s="155" t="str">
        <f t="shared" si="38"/>
        <v>Retired</v>
      </c>
      <c r="AP133" s="155" t="str">
        <f t="shared" si="39"/>
        <v>Retired</v>
      </c>
      <c r="AQ133" s="155" t="str">
        <f t="shared" si="40"/>
        <v>Retired</v>
      </c>
      <c r="AS133" s="214">
        <v>2041</v>
      </c>
      <c r="AT133" s="210">
        <f>IF(AL133="Retired",0,HLOOKUP(AL133,'Fixed - Labor'!$C$29:$E$37,'Scenario 9'!$H$24,FALSE)*$AK133)</f>
        <v>0</v>
      </c>
      <c r="AU133" s="210">
        <f>IF(AM133="Retired",0,HLOOKUP(AM133,'Fixed - Labor'!$C$29:$E$37,'Scenario 9'!$H$24,FALSE)*$AK133)</f>
        <v>0</v>
      </c>
      <c r="AV133" s="210">
        <f>IF(AN133="Retired",0,HLOOKUP(AN133,'Fixed - Labor'!$C$29:$E$37,'Scenario 9'!$H$24,FALSE)*$AK133)</f>
        <v>0</v>
      </c>
      <c r="AW133" s="210">
        <f>IF(AO133="Retired",0,HLOOKUP(AO133,'Fixed - Labor'!$C$29:$E$37,'Scenario 9'!$H$24,FALSE)*$AK133)</f>
        <v>0</v>
      </c>
      <c r="AX133" s="210">
        <f>IF(AP133="Retired",0,HLOOKUP(AP133,'Fixed - Labor'!$C$29:$E$37,'Scenario 9'!$H$24,FALSE)*$AK133)</f>
        <v>0</v>
      </c>
      <c r="AY133" s="210">
        <f>IF(AQ133="Retired",0,HLOOKUP(AQ133,'Fixed - Labor'!$C$29:$E$37,'Scenario 9'!$H$24,FALSE)*$AK133)</f>
        <v>0</v>
      </c>
      <c r="BA133" s="241"/>
      <c r="BB133" s="138"/>
      <c r="BC133" s="138"/>
      <c r="BD133" s="138"/>
      <c r="BE133" s="138"/>
      <c r="BF133" s="138"/>
      <c r="BG133" s="138"/>
      <c r="BI133" s="241"/>
      <c r="BJ133" s="138"/>
      <c r="BK133" s="138"/>
      <c r="BL133" s="138"/>
      <c r="BM133" s="138"/>
      <c r="BN133" s="138"/>
      <c r="BO133" s="138"/>
    </row>
    <row r="134" spans="1:67">
      <c r="A134" s="203"/>
      <c r="B134" s="203"/>
      <c r="C134" s="203"/>
      <c r="D134" s="203"/>
      <c r="E134" s="203"/>
      <c r="F134" s="203"/>
      <c r="G134" s="203"/>
      <c r="H134" s="214">
        <v>2042</v>
      </c>
      <c r="I134" s="210">
        <f t="shared" si="41"/>
        <v>0</v>
      </c>
      <c r="J134" s="210">
        <f t="shared" si="29"/>
        <v>0</v>
      </c>
      <c r="K134" s="210">
        <f t="shared" si="29"/>
        <v>0</v>
      </c>
      <c r="L134" s="210">
        <f t="shared" si="29"/>
        <v>0</v>
      </c>
      <c r="M134" s="210">
        <f t="shared" si="29"/>
        <v>0</v>
      </c>
      <c r="N134" s="210">
        <f t="shared" si="29"/>
        <v>0</v>
      </c>
      <c r="O134" s="203"/>
      <c r="P134" s="203"/>
      <c r="Q134" s="203"/>
      <c r="R134" s="203"/>
      <c r="S134" s="214">
        <v>2042</v>
      </c>
      <c r="T134" s="136">
        <f>HLOOKUP($S134,'Fixed - Labor'!$A$21:$AE$24,2,FALSE)</f>
        <v>9889382.804574348</v>
      </c>
      <c r="U134" s="155" t="str">
        <f t="shared" si="42"/>
        <v>Retired</v>
      </c>
      <c r="V134" s="155" t="str">
        <f t="shared" si="30"/>
        <v>Retired</v>
      </c>
      <c r="W134" s="155" t="str">
        <f t="shared" si="31"/>
        <v>Retired</v>
      </c>
      <c r="X134" s="155" t="str">
        <f t="shared" si="32"/>
        <v>Retired</v>
      </c>
      <c r="Y134" s="155" t="str">
        <f t="shared" si="33"/>
        <v>Retired</v>
      </c>
      <c r="Z134" s="155" t="str">
        <f t="shared" si="34"/>
        <v>Retired</v>
      </c>
      <c r="AB134" s="214">
        <v>2042</v>
      </c>
      <c r="AC134" s="210">
        <f>IF(U134="Retired",0,HLOOKUP(U134,'Fixed - Labor'!$C$29:$E$37,'Scenario 9'!$H$24,FALSE)*$T134)</f>
        <v>0</v>
      </c>
      <c r="AD134" s="210">
        <f>IF(V134="Retired",0,HLOOKUP(V134,'Fixed - Labor'!$C$29:$E$37,'Scenario 9'!$H$24,FALSE)*$T134)</f>
        <v>0</v>
      </c>
      <c r="AE134" s="210">
        <f>IF(W134="Retired",0,HLOOKUP(W134,'Fixed - Labor'!$C$29:$E$37,'Scenario 9'!$H$24,FALSE)*$T134)</f>
        <v>0</v>
      </c>
      <c r="AF134" s="210">
        <f>IF(X134="Retired",0,HLOOKUP(X134,'Fixed - Labor'!$C$29:$E$37,'Scenario 9'!$H$24,FALSE)*$T134)</f>
        <v>0</v>
      </c>
      <c r="AG134" s="210">
        <f>IF(Y134="Retired",0,HLOOKUP(Y134,'Fixed - Labor'!$C$29:$E$37,'Scenario 9'!$H$24,FALSE)*$T134)</f>
        <v>0</v>
      </c>
      <c r="AH134" s="210">
        <f>IF(Z134="Retired",0,HLOOKUP(Z134,'Fixed - Labor'!$C$29:$E$37,'Scenario 9'!$H$24,FALSE)*$T134)</f>
        <v>0</v>
      </c>
      <c r="AJ134" s="214">
        <v>2042</v>
      </c>
      <c r="AK134" s="210">
        <f>HLOOKUP($AJ134,'Fixed - Labor'!$A$21:$AE$24,3,FALSE)</f>
        <v>20344132.342397064</v>
      </c>
      <c r="AL134" s="155" t="str">
        <f t="shared" si="43"/>
        <v>Retired</v>
      </c>
      <c r="AM134" s="155" t="str">
        <f t="shared" si="36"/>
        <v>Retired</v>
      </c>
      <c r="AN134" s="155" t="str">
        <f t="shared" si="37"/>
        <v>Retired</v>
      </c>
      <c r="AO134" s="155" t="str">
        <f t="shared" si="38"/>
        <v>Retired</v>
      </c>
      <c r="AP134" s="155" t="str">
        <f t="shared" si="39"/>
        <v>Retired</v>
      </c>
      <c r="AQ134" s="155" t="str">
        <f t="shared" si="40"/>
        <v>Retired</v>
      </c>
      <c r="AS134" s="214">
        <v>2042</v>
      </c>
      <c r="AT134" s="210">
        <f>IF(AL134="Retired",0,HLOOKUP(AL134,'Fixed - Labor'!$C$29:$E$37,'Scenario 9'!$H$24,FALSE)*$AK134)</f>
        <v>0</v>
      </c>
      <c r="AU134" s="210">
        <f>IF(AM134="Retired",0,HLOOKUP(AM134,'Fixed - Labor'!$C$29:$E$37,'Scenario 9'!$H$24,FALSE)*$AK134)</f>
        <v>0</v>
      </c>
      <c r="AV134" s="210">
        <f>IF(AN134="Retired",0,HLOOKUP(AN134,'Fixed - Labor'!$C$29:$E$37,'Scenario 9'!$H$24,FALSE)*$AK134)</f>
        <v>0</v>
      </c>
      <c r="AW134" s="210">
        <f>IF(AO134="Retired",0,HLOOKUP(AO134,'Fixed - Labor'!$C$29:$E$37,'Scenario 9'!$H$24,FALSE)*$AK134)</f>
        <v>0</v>
      </c>
      <c r="AX134" s="210">
        <f>IF(AP134="Retired",0,HLOOKUP(AP134,'Fixed - Labor'!$C$29:$E$37,'Scenario 9'!$H$24,FALSE)*$AK134)</f>
        <v>0</v>
      </c>
      <c r="AY134" s="210">
        <f>IF(AQ134="Retired",0,HLOOKUP(AQ134,'Fixed - Labor'!$C$29:$E$37,'Scenario 9'!$H$24,FALSE)*$AK134)</f>
        <v>0</v>
      </c>
      <c r="BA134" s="241"/>
      <c r="BB134" s="138"/>
      <c r="BC134" s="138"/>
      <c r="BD134" s="138"/>
      <c r="BE134" s="138"/>
      <c r="BF134" s="138"/>
      <c r="BG134" s="138"/>
      <c r="BI134" s="241"/>
      <c r="BJ134" s="138"/>
      <c r="BK134" s="138"/>
      <c r="BL134" s="138"/>
      <c r="BM134" s="138"/>
      <c r="BN134" s="138"/>
      <c r="BO134" s="138"/>
    </row>
    <row r="135" spans="1:67">
      <c r="A135" s="203"/>
      <c r="B135" s="203"/>
      <c r="C135" s="203"/>
      <c r="D135" s="203"/>
      <c r="E135" s="203"/>
      <c r="F135" s="203"/>
      <c r="G135" s="203"/>
      <c r="H135" s="214">
        <v>2043</v>
      </c>
      <c r="I135" s="210">
        <f t="shared" si="41"/>
        <v>0</v>
      </c>
      <c r="J135" s="210">
        <f t="shared" si="29"/>
        <v>0</v>
      </c>
      <c r="K135" s="210">
        <f t="shared" si="29"/>
        <v>0</v>
      </c>
      <c r="L135" s="210">
        <f t="shared" si="29"/>
        <v>0</v>
      </c>
      <c r="M135" s="210">
        <f t="shared" si="29"/>
        <v>0</v>
      </c>
      <c r="N135" s="210">
        <f t="shared" si="29"/>
        <v>0</v>
      </c>
      <c r="O135" s="203"/>
      <c r="P135" s="203"/>
      <c r="Q135" s="203"/>
      <c r="R135" s="203"/>
      <c r="S135" s="214">
        <v>2043</v>
      </c>
      <c r="T135" s="136">
        <f>HLOOKUP($S135,'Fixed - Labor'!$A$21:$AE$24,2,FALSE)</f>
        <v>10087170.460665835</v>
      </c>
      <c r="U135" s="155" t="str">
        <f t="shared" si="42"/>
        <v>Retired</v>
      </c>
      <c r="V135" s="155" t="str">
        <f t="shared" si="30"/>
        <v>Retired</v>
      </c>
      <c r="W135" s="155" t="str">
        <f t="shared" si="31"/>
        <v>Retired</v>
      </c>
      <c r="X135" s="155" t="str">
        <f t="shared" si="32"/>
        <v>Retired</v>
      </c>
      <c r="Y135" s="155" t="str">
        <f t="shared" si="33"/>
        <v>Retired</v>
      </c>
      <c r="Z135" s="155" t="str">
        <f t="shared" si="34"/>
        <v>Retired</v>
      </c>
      <c r="AB135" s="214">
        <v>2043</v>
      </c>
      <c r="AC135" s="210">
        <f>IF(U135="Retired",0,HLOOKUP(U135,'Fixed - Labor'!$C$29:$E$37,'Scenario 9'!$H$24,FALSE)*$T135)</f>
        <v>0</v>
      </c>
      <c r="AD135" s="210">
        <f>IF(V135="Retired",0,HLOOKUP(V135,'Fixed - Labor'!$C$29:$E$37,'Scenario 9'!$H$24,FALSE)*$T135)</f>
        <v>0</v>
      </c>
      <c r="AE135" s="210">
        <f>IF(W135="Retired",0,HLOOKUP(W135,'Fixed - Labor'!$C$29:$E$37,'Scenario 9'!$H$24,FALSE)*$T135)</f>
        <v>0</v>
      </c>
      <c r="AF135" s="210">
        <f>IF(X135="Retired",0,HLOOKUP(X135,'Fixed - Labor'!$C$29:$E$37,'Scenario 9'!$H$24,FALSE)*$T135)</f>
        <v>0</v>
      </c>
      <c r="AG135" s="210">
        <f>IF(Y135="Retired",0,HLOOKUP(Y135,'Fixed - Labor'!$C$29:$E$37,'Scenario 9'!$H$24,FALSE)*$T135)</f>
        <v>0</v>
      </c>
      <c r="AH135" s="210">
        <f>IF(Z135="Retired",0,HLOOKUP(Z135,'Fixed - Labor'!$C$29:$E$37,'Scenario 9'!$H$24,FALSE)*$T135)</f>
        <v>0</v>
      </c>
      <c r="AJ135" s="214">
        <v>2043</v>
      </c>
      <c r="AK135" s="210">
        <f>HLOOKUP($AJ135,'Fixed - Labor'!$A$21:$AE$24,3,FALSE)</f>
        <v>20751014.989245005</v>
      </c>
      <c r="AL135" s="155" t="str">
        <f t="shared" si="43"/>
        <v>Retired</v>
      </c>
      <c r="AM135" s="155" t="str">
        <f t="shared" si="36"/>
        <v>Retired</v>
      </c>
      <c r="AN135" s="155" t="str">
        <f t="shared" si="37"/>
        <v>Retired</v>
      </c>
      <c r="AO135" s="155" t="str">
        <f t="shared" si="38"/>
        <v>Retired</v>
      </c>
      <c r="AP135" s="155" t="str">
        <f t="shared" si="39"/>
        <v>Retired</v>
      </c>
      <c r="AQ135" s="155" t="str">
        <f t="shared" si="40"/>
        <v>Retired</v>
      </c>
      <c r="AS135" s="214">
        <v>2043</v>
      </c>
      <c r="AT135" s="210">
        <f>IF(AL135="Retired",0,HLOOKUP(AL135,'Fixed - Labor'!$C$29:$E$37,'Scenario 9'!$H$24,FALSE)*$AK135)</f>
        <v>0</v>
      </c>
      <c r="AU135" s="210">
        <f>IF(AM135="Retired",0,HLOOKUP(AM135,'Fixed - Labor'!$C$29:$E$37,'Scenario 9'!$H$24,FALSE)*$AK135)</f>
        <v>0</v>
      </c>
      <c r="AV135" s="210">
        <f>IF(AN135="Retired",0,HLOOKUP(AN135,'Fixed - Labor'!$C$29:$E$37,'Scenario 9'!$H$24,FALSE)*$AK135)</f>
        <v>0</v>
      </c>
      <c r="AW135" s="210">
        <f>IF(AO135="Retired",0,HLOOKUP(AO135,'Fixed - Labor'!$C$29:$E$37,'Scenario 9'!$H$24,FALSE)*$AK135)</f>
        <v>0</v>
      </c>
      <c r="AX135" s="210">
        <f>IF(AP135="Retired",0,HLOOKUP(AP135,'Fixed - Labor'!$C$29:$E$37,'Scenario 9'!$H$24,FALSE)*$AK135)</f>
        <v>0</v>
      </c>
      <c r="AY135" s="210">
        <f>IF(AQ135="Retired",0,HLOOKUP(AQ135,'Fixed - Labor'!$C$29:$E$37,'Scenario 9'!$H$24,FALSE)*$AK135)</f>
        <v>0</v>
      </c>
      <c r="BA135" s="241"/>
      <c r="BB135" s="138"/>
      <c r="BC135" s="138"/>
      <c r="BD135" s="138"/>
      <c r="BE135" s="138"/>
      <c r="BF135" s="138"/>
      <c r="BG135" s="138"/>
      <c r="BI135" s="241"/>
      <c r="BJ135" s="138"/>
      <c r="BK135" s="138"/>
      <c r="BL135" s="138"/>
      <c r="BM135" s="138"/>
      <c r="BN135" s="138"/>
      <c r="BO135" s="138"/>
    </row>
    <row r="136" spans="1:67">
      <c r="A136" s="203"/>
      <c r="B136" s="203"/>
      <c r="C136" s="203"/>
      <c r="D136" s="203"/>
      <c r="E136" s="203"/>
      <c r="F136" s="203"/>
      <c r="G136" s="203"/>
      <c r="H136" s="214">
        <v>2044</v>
      </c>
      <c r="I136" s="210">
        <f t="shared" si="41"/>
        <v>0</v>
      </c>
      <c r="J136" s="210">
        <f t="shared" si="29"/>
        <v>0</v>
      </c>
      <c r="K136" s="210">
        <f t="shared" si="29"/>
        <v>0</v>
      </c>
      <c r="L136" s="210">
        <f t="shared" si="29"/>
        <v>0</v>
      </c>
      <c r="M136" s="210">
        <f t="shared" si="29"/>
        <v>0</v>
      </c>
      <c r="N136" s="210">
        <f t="shared" si="29"/>
        <v>0</v>
      </c>
      <c r="O136" s="203"/>
      <c r="P136" s="203"/>
      <c r="Q136" s="203"/>
      <c r="R136" s="203"/>
      <c r="S136" s="214">
        <v>2044</v>
      </c>
      <c r="T136" s="136">
        <f>HLOOKUP($S136,'Fixed - Labor'!$A$21:$AE$24,2,FALSE)</f>
        <v>10288913.869879153</v>
      </c>
      <c r="U136" s="155" t="str">
        <f t="shared" si="42"/>
        <v>Retired</v>
      </c>
      <c r="V136" s="155" t="str">
        <f t="shared" si="30"/>
        <v>Retired</v>
      </c>
      <c r="W136" s="155" t="str">
        <f t="shared" si="31"/>
        <v>Retired</v>
      </c>
      <c r="X136" s="155" t="str">
        <f t="shared" si="32"/>
        <v>Retired</v>
      </c>
      <c r="Y136" s="155" t="str">
        <f t="shared" si="33"/>
        <v>Retired</v>
      </c>
      <c r="Z136" s="155" t="str">
        <f t="shared" si="34"/>
        <v>Retired</v>
      </c>
      <c r="AB136" s="214">
        <v>2044</v>
      </c>
      <c r="AC136" s="210">
        <f>IF(U136="Retired",0,HLOOKUP(U136,'Fixed - Labor'!$C$29:$E$37,'Scenario 9'!$H$24,FALSE)*$T136)</f>
        <v>0</v>
      </c>
      <c r="AD136" s="210">
        <f>IF(V136="Retired",0,HLOOKUP(V136,'Fixed - Labor'!$C$29:$E$37,'Scenario 9'!$H$24,FALSE)*$T136)</f>
        <v>0</v>
      </c>
      <c r="AE136" s="210">
        <f>IF(W136="Retired",0,HLOOKUP(W136,'Fixed - Labor'!$C$29:$E$37,'Scenario 9'!$H$24,FALSE)*$T136)</f>
        <v>0</v>
      </c>
      <c r="AF136" s="210">
        <f>IF(X136="Retired",0,HLOOKUP(X136,'Fixed - Labor'!$C$29:$E$37,'Scenario 9'!$H$24,FALSE)*$T136)</f>
        <v>0</v>
      </c>
      <c r="AG136" s="210">
        <f>IF(Y136="Retired",0,HLOOKUP(Y136,'Fixed - Labor'!$C$29:$E$37,'Scenario 9'!$H$24,FALSE)*$T136)</f>
        <v>0</v>
      </c>
      <c r="AH136" s="210">
        <f>IF(Z136="Retired",0,HLOOKUP(Z136,'Fixed - Labor'!$C$29:$E$37,'Scenario 9'!$H$24,FALSE)*$T136)</f>
        <v>0</v>
      </c>
      <c r="AJ136" s="214">
        <v>2044</v>
      </c>
      <c r="AK136" s="210">
        <f>HLOOKUP($AJ136,'Fixed - Labor'!$A$21:$AE$24,3,FALSE)</f>
        <v>21166035.289029907</v>
      </c>
      <c r="AL136" s="155" t="str">
        <f t="shared" si="43"/>
        <v>Retired</v>
      </c>
      <c r="AM136" s="155" t="str">
        <f t="shared" si="36"/>
        <v>Retired</v>
      </c>
      <c r="AN136" s="155" t="str">
        <f t="shared" si="37"/>
        <v>Retired</v>
      </c>
      <c r="AO136" s="155" t="str">
        <f t="shared" si="38"/>
        <v>Retired</v>
      </c>
      <c r="AP136" s="155" t="str">
        <f t="shared" si="39"/>
        <v>Retired</v>
      </c>
      <c r="AQ136" s="155" t="str">
        <f t="shared" si="40"/>
        <v>Retired</v>
      </c>
      <c r="AS136" s="214">
        <v>2044</v>
      </c>
      <c r="AT136" s="210">
        <f>IF(AL136="Retired",0,HLOOKUP(AL136,'Fixed - Labor'!$C$29:$E$37,'Scenario 9'!$H$24,FALSE)*$AK136)</f>
        <v>0</v>
      </c>
      <c r="AU136" s="210">
        <f>IF(AM136="Retired",0,HLOOKUP(AM136,'Fixed - Labor'!$C$29:$E$37,'Scenario 9'!$H$24,FALSE)*$AK136)</f>
        <v>0</v>
      </c>
      <c r="AV136" s="210">
        <f>IF(AN136="Retired",0,HLOOKUP(AN136,'Fixed - Labor'!$C$29:$E$37,'Scenario 9'!$H$24,FALSE)*$AK136)</f>
        <v>0</v>
      </c>
      <c r="AW136" s="210">
        <f>IF(AO136="Retired",0,HLOOKUP(AO136,'Fixed - Labor'!$C$29:$E$37,'Scenario 9'!$H$24,FALSE)*$AK136)</f>
        <v>0</v>
      </c>
      <c r="AX136" s="210">
        <f>IF(AP136="Retired",0,HLOOKUP(AP136,'Fixed - Labor'!$C$29:$E$37,'Scenario 9'!$H$24,FALSE)*$AK136)</f>
        <v>0</v>
      </c>
      <c r="AY136" s="210">
        <f>IF(AQ136="Retired",0,HLOOKUP(AQ136,'Fixed - Labor'!$C$29:$E$37,'Scenario 9'!$H$24,FALSE)*$AK136)</f>
        <v>0</v>
      </c>
      <c r="BA136" s="241"/>
      <c r="BB136" s="138"/>
      <c r="BC136" s="138"/>
      <c r="BD136" s="138"/>
      <c r="BE136" s="138"/>
      <c r="BF136" s="138"/>
      <c r="BG136" s="138"/>
      <c r="BI136" s="241"/>
      <c r="BJ136" s="138"/>
      <c r="BK136" s="138"/>
      <c r="BL136" s="138"/>
      <c r="BM136" s="138"/>
      <c r="BN136" s="138"/>
      <c r="BO136" s="138"/>
    </row>
    <row r="137" spans="1:67">
      <c r="A137" s="203"/>
      <c r="B137" s="203"/>
      <c r="C137" s="203"/>
      <c r="D137" s="203"/>
      <c r="E137" s="203"/>
      <c r="F137" s="203"/>
      <c r="G137" s="203"/>
      <c r="H137" s="215">
        <v>2045</v>
      </c>
      <c r="I137" s="211">
        <f t="shared" si="41"/>
        <v>0</v>
      </c>
      <c r="J137" s="211">
        <f t="shared" si="29"/>
        <v>0</v>
      </c>
      <c r="K137" s="211">
        <f t="shared" si="29"/>
        <v>0</v>
      </c>
      <c r="L137" s="211">
        <f t="shared" si="29"/>
        <v>0</v>
      </c>
      <c r="M137" s="211">
        <f t="shared" si="29"/>
        <v>0</v>
      </c>
      <c r="N137" s="211">
        <f t="shared" si="29"/>
        <v>0</v>
      </c>
      <c r="O137" s="203"/>
      <c r="P137" s="203"/>
      <c r="Q137" s="203"/>
      <c r="R137" s="203"/>
      <c r="S137" s="215">
        <v>2045</v>
      </c>
      <c r="T137" s="137">
        <f>HLOOKUP($S137,'Fixed - Labor'!$A$21:$AE$24,2,FALSE)</f>
        <v>10494692.147276737</v>
      </c>
      <c r="U137" s="157" t="str">
        <f t="shared" si="42"/>
        <v>Retired</v>
      </c>
      <c r="V137" s="157" t="str">
        <f t="shared" si="30"/>
        <v>Retired</v>
      </c>
      <c r="W137" s="157" t="str">
        <f t="shared" si="31"/>
        <v>Retired</v>
      </c>
      <c r="X137" s="157" t="str">
        <f t="shared" si="32"/>
        <v>Retired</v>
      </c>
      <c r="Y137" s="157" t="str">
        <f t="shared" si="33"/>
        <v>Retired</v>
      </c>
      <c r="Z137" s="157" t="str">
        <f t="shared" si="34"/>
        <v>Retired</v>
      </c>
      <c r="AB137" s="215">
        <v>2045</v>
      </c>
      <c r="AC137" s="211">
        <f>IF(U137="Retired",0,HLOOKUP(U137,'Fixed - Labor'!$C$29:$E$37,'Scenario 9'!$H$24,FALSE)*$T137)</f>
        <v>0</v>
      </c>
      <c r="AD137" s="211">
        <f>IF(V137="Retired",0,HLOOKUP(V137,'Fixed - Labor'!$C$29:$E$37,'Scenario 9'!$H$24,FALSE)*$T137)</f>
        <v>0</v>
      </c>
      <c r="AE137" s="211">
        <f>IF(W137="Retired",0,HLOOKUP(W137,'Fixed - Labor'!$C$29:$E$37,'Scenario 9'!$H$24,FALSE)*$T137)</f>
        <v>0</v>
      </c>
      <c r="AF137" s="211">
        <f>IF(X137="Retired",0,HLOOKUP(X137,'Fixed - Labor'!$C$29:$E$37,'Scenario 9'!$H$24,FALSE)*$T137)</f>
        <v>0</v>
      </c>
      <c r="AG137" s="211">
        <f>IF(Y137="Retired",0,HLOOKUP(Y137,'Fixed - Labor'!$C$29:$E$37,'Scenario 9'!$H$24,FALSE)*$T137)</f>
        <v>0</v>
      </c>
      <c r="AH137" s="211">
        <f>IF(Z137="Retired",0,HLOOKUP(Z137,'Fixed - Labor'!$C$29:$E$37,'Scenario 9'!$H$24,FALSE)*$T137)</f>
        <v>0</v>
      </c>
      <c r="AJ137" s="215">
        <v>2045</v>
      </c>
      <c r="AK137" s="211">
        <f>HLOOKUP($AJ137,'Fixed - Labor'!$A$21:$AE$24,3,FALSE)</f>
        <v>21589355.994810507</v>
      </c>
      <c r="AL137" s="157" t="str">
        <f t="shared" si="43"/>
        <v>Retired</v>
      </c>
      <c r="AM137" s="157" t="str">
        <f t="shared" si="36"/>
        <v>Retired</v>
      </c>
      <c r="AN137" s="157" t="str">
        <f t="shared" si="37"/>
        <v>Retired</v>
      </c>
      <c r="AO137" s="157" t="str">
        <f t="shared" si="38"/>
        <v>Retired</v>
      </c>
      <c r="AP137" s="157" t="str">
        <f t="shared" si="39"/>
        <v>Retired</v>
      </c>
      <c r="AQ137" s="157" t="str">
        <f t="shared" si="40"/>
        <v>Retired</v>
      </c>
      <c r="AS137" s="215">
        <v>2045</v>
      </c>
      <c r="AT137" s="210">
        <f>IF(AL137="Retired",0,HLOOKUP(AL137,'Fixed - Labor'!$C$29:$E$37,'Scenario 9'!$H$24,FALSE)*$AK137)</f>
        <v>0</v>
      </c>
      <c r="AU137" s="210">
        <f>IF(AM137="Retired",0,HLOOKUP(AM137,'Fixed - Labor'!$C$29:$E$37,'Scenario 9'!$H$24,FALSE)*$AK137)</f>
        <v>0</v>
      </c>
      <c r="AV137" s="210">
        <f>IF(AN137="Retired",0,HLOOKUP(AN137,'Fixed - Labor'!$C$29:$E$37,'Scenario 9'!$H$24,FALSE)*$AK137)</f>
        <v>0</v>
      </c>
      <c r="AW137" s="210">
        <f>IF(AO137="Retired",0,HLOOKUP(AO137,'Fixed - Labor'!$C$29:$E$37,'Scenario 9'!$H$24,FALSE)*$AK137)</f>
        <v>0</v>
      </c>
      <c r="AX137" s="210">
        <f>IF(AP137="Retired",0,HLOOKUP(AP137,'Fixed - Labor'!$C$29:$E$37,'Scenario 9'!$H$24,FALSE)*$AK137)</f>
        <v>0</v>
      </c>
      <c r="AY137" s="210">
        <f>IF(AQ137="Retired",0,HLOOKUP(AQ137,'Fixed - Labor'!$C$29:$E$37,'Scenario 9'!$H$24,FALSE)*$AK137)</f>
        <v>0</v>
      </c>
      <c r="BA137" s="241"/>
      <c r="BB137" s="138"/>
      <c r="BC137" s="138"/>
      <c r="BD137" s="138"/>
      <c r="BE137" s="138"/>
      <c r="BF137" s="138"/>
      <c r="BG137" s="138"/>
      <c r="BI137" s="241"/>
      <c r="BJ137" s="138"/>
      <c r="BK137" s="138"/>
      <c r="BL137" s="138"/>
      <c r="BM137" s="138"/>
      <c r="BN137" s="138"/>
      <c r="BO137" s="138"/>
    </row>
    <row r="138" spans="1:67">
      <c r="A138" s="203"/>
      <c r="B138" s="203"/>
      <c r="C138" s="203"/>
      <c r="D138" s="203"/>
      <c r="E138" s="203"/>
      <c r="F138" s="203"/>
      <c r="G138" s="203"/>
      <c r="H138" s="227" t="s">
        <v>26</v>
      </c>
      <c r="I138" s="226">
        <f t="shared" ref="I138:N138" si="44">SUM(I109:I137)</f>
        <v>0</v>
      </c>
      <c r="J138" s="226">
        <f t="shared" si="44"/>
        <v>201121926.74653795</v>
      </c>
      <c r="K138" s="226">
        <f t="shared" si="44"/>
        <v>223585873.84006873</v>
      </c>
      <c r="L138" s="226">
        <f t="shared" si="44"/>
        <v>342827222.32345515</v>
      </c>
      <c r="M138" s="226">
        <f t="shared" si="44"/>
        <v>269870590.43157953</v>
      </c>
      <c r="N138" s="226">
        <f t="shared" si="44"/>
        <v>318025209.57338738</v>
      </c>
      <c r="O138" s="203"/>
      <c r="P138" s="203"/>
      <c r="Q138" s="203"/>
      <c r="R138" s="203"/>
    </row>
    <row r="139" spans="1:67">
      <c r="A139" s="203"/>
      <c r="B139" s="203"/>
      <c r="C139" s="203"/>
      <c r="D139" s="203"/>
      <c r="E139" s="203"/>
      <c r="F139" s="203"/>
      <c r="G139" s="203"/>
      <c r="H139" s="203"/>
      <c r="I139" s="203"/>
      <c r="J139" s="203"/>
      <c r="K139" s="203"/>
      <c r="L139" s="203"/>
      <c r="M139" s="203"/>
      <c r="N139" s="203"/>
      <c r="O139" s="203"/>
      <c r="P139" s="203"/>
      <c r="Q139" s="203"/>
      <c r="R139" s="203"/>
      <c r="S139" s="220" t="s">
        <v>111</v>
      </c>
    </row>
    <row r="140" spans="1:67">
      <c r="A140" s="203"/>
      <c r="B140" s="203"/>
      <c r="C140" s="203"/>
      <c r="D140" s="203"/>
      <c r="E140" s="203"/>
      <c r="F140" s="203"/>
      <c r="G140" s="203"/>
      <c r="H140" s="203"/>
      <c r="I140" s="203"/>
      <c r="J140" s="203"/>
      <c r="K140" s="203"/>
      <c r="L140" s="203"/>
      <c r="M140" s="203"/>
      <c r="N140" s="203"/>
      <c r="O140" s="203"/>
      <c r="P140" s="203"/>
      <c r="Q140" s="203"/>
      <c r="R140" s="203"/>
    </row>
    <row r="141" spans="1:67">
      <c r="A141" s="203"/>
      <c r="B141" s="222" t="s">
        <v>365</v>
      </c>
      <c r="C141" s="203"/>
      <c r="D141" s="203"/>
      <c r="E141" s="203"/>
      <c r="F141" s="203"/>
      <c r="G141" s="203"/>
      <c r="H141" s="203"/>
      <c r="I141" s="203"/>
      <c r="J141" s="203"/>
      <c r="K141" s="203"/>
      <c r="L141" s="203"/>
      <c r="M141" s="203"/>
      <c r="N141" s="203"/>
      <c r="O141" s="203"/>
      <c r="P141" s="203"/>
      <c r="Q141" s="203"/>
      <c r="R141" s="203"/>
      <c r="S141" s="218" t="s">
        <v>52</v>
      </c>
      <c r="AB141" s="218" t="s">
        <v>118</v>
      </c>
      <c r="AJ141" s="218" t="s">
        <v>54</v>
      </c>
      <c r="AS141" s="218" t="s">
        <v>119</v>
      </c>
      <c r="BA141" s="218"/>
      <c r="BI141" s="218"/>
    </row>
    <row r="142" spans="1:67">
      <c r="A142" s="203"/>
      <c r="B142" s="203"/>
      <c r="C142" s="203"/>
      <c r="D142" s="203"/>
      <c r="E142" s="203"/>
      <c r="F142" s="203"/>
      <c r="G142" s="203"/>
      <c r="H142" s="203"/>
      <c r="I142" s="203"/>
      <c r="J142" s="203"/>
      <c r="K142" s="203"/>
      <c r="L142" s="203"/>
      <c r="M142" s="203"/>
      <c r="N142" s="203"/>
      <c r="O142" s="203"/>
      <c r="P142" s="203"/>
      <c r="Q142" s="203"/>
      <c r="R142" s="203"/>
    </row>
    <row r="143" spans="1:67">
      <c r="A143" s="203"/>
      <c r="B143" s="203"/>
      <c r="C143" s="203"/>
      <c r="D143" s="203"/>
      <c r="E143" s="203"/>
      <c r="F143" s="203"/>
      <c r="G143" s="203"/>
      <c r="H143" s="204" t="s">
        <v>33</v>
      </c>
      <c r="I143" s="204">
        <f t="shared" ref="I143:N143" si="45">I108</f>
        <v>9</v>
      </c>
      <c r="J143" s="204" t="str">
        <f t="shared" si="45"/>
        <v>9A</v>
      </c>
      <c r="K143" s="204" t="str">
        <f t="shared" si="45"/>
        <v>9B</v>
      </c>
      <c r="L143" s="204" t="str">
        <f t="shared" si="45"/>
        <v>9C</v>
      </c>
      <c r="M143" s="204" t="str">
        <f t="shared" si="45"/>
        <v>9D</v>
      </c>
      <c r="N143" s="204" t="str">
        <f t="shared" si="45"/>
        <v>9E</v>
      </c>
      <c r="O143" s="203"/>
      <c r="P143" s="203"/>
      <c r="Q143" s="203"/>
      <c r="R143" s="203"/>
      <c r="S143" s="204" t="s">
        <v>33</v>
      </c>
      <c r="T143" s="240" t="s">
        <v>27</v>
      </c>
      <c r="U143" s="204">
        <f t="shared" ref="U143:Z143" si="46">U108</f>
        <v>9</v>
      </c>
      <c r="V143" s="204" t="str">
        <f t="shared" si="46"/>
        <v>9A</v>
      </c>
      <c r="W143" s="204" t="str">
        <f t="shared" si="46"/>
        <v>9B</v>
      </c>
      <c r="X143" s="204" t="str">
        <f t="shared" si="46"/>
        <v>9C</v>
      </c>
      <c r="Y143" s="204" t="str">
        <f t="shared" si="46"/>
        <v>9D</v>
      </c>
      <c r="Z143" s="204" t="str">
        <f t="shared" si="46"/>
        <v>9E</v>
      </c>
      <c r="AB143" s="204" t="s">
        <v>33</v>
      </c>
      <c r="AC143" s="204">
        <f>U143</f>
        <v>9</v>
      </c>
      <c r="AD143" s="204" t="str">
        <f t="shared" ref="AD143:AH143" si="47">V143</f>
        <v>9A</v>
      </c>
      <c r="AE143" s="204" t="str">
        <f t="shared" si="47"/>
        <v>9B</v>
      </c>
      <c r="AF143" s="204" t="str">
        <f t="shared" si="47"/>
        <v>9C</v>
      </c>
      <c r="AG143" s="239" t="str">
        <f t="shared" si="47"/>
        <v>9D</v>
      </c>
      <c r="AH143" s="204" t="str">
        <f t="shared" si="47"/>
        <v>9E</v>
      </c>
      <c r="AJ143" s="204" t="s">
        <v>33</v>
      </c>
      <c r="AK143" s="240" t="s">
        <v>27</v>
      </c>
      <c r="AL143" s="204">
        <f t="shared" ref="AL143:AQ143" si="48">AL108</f>
        <v>9</v>
      </c>
      <c r="AM143" s="204" t="str">
        <f t="shared" si="48"/>
        <v>9A</v>
      </c>
      <c r="AN143" s="204" t="str">
        <f t="shared" si="48"/>
        <v>9B</v>
      </c>
      <c r="AO143" s="204" t="str">
        <f t="shared" si="48"/>
        <v>9C</v>
      </c>
      <c r="AP143" s="204" t="str">
        <f t="shared" si="48"/>
        <v>9D</v>
      </c>
      <c r="AQ143" s="204" t="str">
        <f t="shared" si="48"/>
        <v>9E</v>
      </c>
      <c r="AS143" s="204" t="s">
        <v>33</v>
      </c>
      <c r="AT143" s="204">
        <f>AL143</f>
        <v>9</v>
      </c>
      <c r="AU143" s="204" t="str">
        <f t="shared" ref="AU143:AY143" si="49">AM143</f>
        <v>9A</v>
      </c>
      <c r="AV143" s="204" t="str">
        <f t="shared" si="49"/>
        <v>9B</v>
      </c>
      <c r="AW143" s="204" t="str">
        <f t="shared" si="49"/>
        <v>9C</v>
      </c>
      <c r="AX143" s="239" t="str">
        <f t="shared" si="49"/>
        <v>9D</v>
      </c>
      <c r="AY143" s="204" t="str">
        <f t="shared" si="49"/>
        <v>9E</v>
      </c>
      <c r="BA143" s="241"/>
      <c r="BB143" s="138"/>
      <c r="BC143" s="138"/>
      <c r="BD143" s="138"/>
      <c r="BE143" s="138"/>
      <c r="BF143" s="138"/>
      <c r="BG143" s="138"/>
      <c r="BI143" s="241"/>
      <c r="BJ143" s="138"/>
      <c r="BK143" s="138"/>
      <c r="BL143" s="138"/>
      <c r="BM143" s="138"/>
      <c r="BN143" s="138"/>
      <c r="BO143" s="138"/>
    </row>
    <row r="144" spans="1:67">
      <c r="A144" s="203"/>
      <c r="B144" s="203"/>
      <c r="C144" s="203"/>
      <c r="D144" s="203"/>
      <c r="E144" s="203"/>
      <c r="F144" s="203"/>
      <c r="G144" s="203"/>
      <c r="H144" s="213">
        <v>2017</v>
      </c>
      <c r="I144" s="210">
        <f t="shared" ref="I144:N172" si="50">AC144+AT144</f>
        <v>0</v>
      </c>
      <c r="J144" s="210">
        <f t="shared" si="50"/>
        <v>10696150.390000001</v>
      </c>
      <c r="K144" s="210">
        <f t="shared" si="50"/>
        <v>10696150.390000001</v>
      </c>
      <c r="L144" s="210">
        <f t="shared" si="50"/>
        <v>10696150.390000001</v>
      </c>
      <c r="M144" s="210">
        <f t="shared" si="50"/>
        <v>10696150.390000001</v>
      </c>
      <c r="N144" s="210">
        <f t="shared" si="50"/>
        <v>10696150.390000001</v>
      </c>
      <c r="O144" s="203"/>
      <c r="P144" s="203"/>
      <c r="Q144" s="203"/>
      <c r="R144" s="203"/>
      <c r="S144" s="213">
        <v>2017</v>
      </c>
      <c r="T144" s="132">
        <f>HLOOKUP($S144,'Fixed - Other'!$A$61:$AE$64,2,FALSE)</f>
        <v>4605762.357934</v>
      </c>
      <c r="U144" s="210">
        <f>IF($K$14="",$T144,IF($K$14&gt;$S144,$T144,VLOOKUP($C6,'Fixed - Other'!$A$69:$C$77,3,FALSE)*$T144))</f>
        <v>4605762.357934</v>
      </c>
      <c r="V144" s="210">
        <f>IF($K$15="",$T144,IF($K$15&gt;$S144,$T144,VLOOKUP($C6,'Fixed - Other'!$A$69:$C$77,3,FALSE)*$T144))</f>
        <v>4605762.357934</v>
      </c>
      <c r="W144" s="210">
        <f>IF($K$16="",$T144,IF($K$16&gt;$S144,$T144,VLOOKUP($C6,'Fixed - Other'!$A$69:$C$77,3,FALSE)*$T144))</f>
        <v>4605762.357934</v>
      </c>
      <c r="X144" s="210">
        <f>IF($K$17="",$T144,IF($K$17&gt;$S144,$T144,VLOOKUP($C6,'Fixed - Other'!$A$69:$C$77,3,FALSE)*$T144))</f>
        <v>4605762.357934</v>
      </c>
      <c r="Y144" s="210">
        <f>IF($K$18="",$T144,IF($K$18&gt;$S144,$T144,VLOOKUP($C6,'Fixed - Other'!$A$69:$C$77,3,FALSE)*$T144))</f>
        <v>4605762.357934</v>
      </c>
      <c r="Z144" s="210">
        <f>IF($K$19="",$T144,IF($K$19&gt;$S144,$T144,VLOOKUP($C6,'Fixed - Other'!$A$69:$C$77,3,FALSE)*$T144))</f>
        <v>4605762.357934</v>
      </c>
      <c r="AB144" s="213">
        <v>2017</v>
      </c>
      <c r="AC144" s="210">
        <f t="shared" ref="AC144:AC172" si="51">IF($AB144&gt;$I$14,0,U144)</f>
        <v>0</v>
      </c>
      <c r="AD144" s="210">
        <f t="shared" ref="AD144:AD172" si="52">IF($AB144&gt;$I$15,0,V144)</f>
        <v>4605762.357934</v>
      </c>
      <c r="AE144" s="210">
        <f t="shared" ref="AE144:AE172" si="53">IF($AB144&gt;$I$16,0,W144)</f>
        <v>4605762.357934</v>
      </c>
      <c r="AF144" s="210">
        <f t="shared" ref="AF144:AF172" si="54">IF($AB144&gt;$I$17,0,X144)</f>
        <v>4605762.357934</v>
      </c>
      <c r="AG144" s="136">
        <f t="shared" ref="AG144:AG172" si="55">IF($AB144&gt;$I$18,0,Y144)</f>
        <v>4605762.357934</v>
      </c>
      <c r="AH144" s="210">
        <f t="shared" ref="AH144:AH172" si="56">IF($AB144&gt;$I$19,0,Z144)</f>
        <v>4605762.357934</v>
      </c>
      <c r="AJ144" s="213">
        <v>2017</v>
      </c>
      <c r="AK144" s="132">
        <f>HLOOKUP($S144,'Fixed - Other'!$A$61:$AE$64,3,FALSE)</f>
        <v>6090388.0320660006</v>
      </c>
      <c r="AL144" s="210">
        <f>IF($K$14="",$AK144,IF($K$14&gt;$AJ144,$AK144,VLOOKUP($C6,'Fixed - Other'!$A$69:$C$77,3,FALSE)*$AK144))</f>
        <v>6090388.0320660006</v>
      </c>
      <c r="AM144" s="210">
        <f>IF($K$15="",$AK144,IF($K$15&gt;$AJ144,$AK144,VLOOKUP($C6,'Fixed - Other'!$A$69:$C$77,3,FALSE)*$AK144))</f>
        <v>6090388.0320660006</v>
      </c>
      <c r="AN144" s="210">
        <f>IF($K$16="",$AK144,IF($K$16&gt;$AJ144,$AK144,VLOOKUP($C6,'Fixed - Other'!$A$69:$C$77,3,FALSE)*$AK144))</f>
        <v>6090388.0320660006</v>
      </c>
      <c r="AO144" s="210">
        <f>IF($K$17="",$AK144,IF($K$17&gt;$AJ144,$AK144,VLOOKUP($C6,'Fixed - Other'!$A$69:$C$77,3,FALSE)*$AK144))</f>
        <v>6090388.0320660006</v>
      </c>
      <c r="AP144" s="210">
        <f>IF($K$18="",$AK144,IF($K$18&gt;$AJ144,$AK144,VLOOKUP($C6,'Fixed - Other'!$A$69:$C$77,3,FALSE)*$AK144))</f>
        <v>6090388.0320660006</v>
      </c>
      <c r="AQ144" s="210">
        <f>IF($K$19="",$AK144,IF($K$19&gt;$AJ144,$AK144,VLOOKUP($C6,'Fixed - Other'!$A$69:$C$77,3,FALSE)*$AK144))</f>
        <v>6090388.0320660006</v>
      </c>
      <c r="AS144" s="213">
        <v>2017</v>
      </c>
      <c r="AT144" s="210">
        <f t="shared" ref="AT144:AT172" si="57">IF($AS144&gt;$J$14,0,AL144)</f>
        <v>0</v>
      </c>
      <c r="AU144" s="210">
        <f t="shared" ref="AU144:AU172" si="58">IF($AS144&gt;$J$15,0,AM144)</f>
        <v>6090388.0320660006</v>
      </c>
      <c r="AV144" s="210">
        <f t="shared" ref="AV144:AV172" si="59">IF($AS144&gt;$J$16,0,AN144)</f>
        <v>6090388.0320660006</v>
      </c>
      <c r="AW144" s="210">
        <f t="shared" ref="AW144:AW172" si="60">IF($AS144&gt;$J$17,0,AO144)</f>
        <v>6090388.0320660006</v>
      </c>
      <c r="AX144" s="136">
        <f t="shared" ref="AX144:AX172" si="61">IF($AS144&gt;$J$18,0,AP144)</f>
        <v>6090388.0320660006</v>
      </c>
      <c r="AY144" s="210">
        <f t="shared" ref="AY144:AY172" si="62">IF($AS144&gt;$J$19,0,AQ144)</f>
        <v>6090388.0320660006</v>
      </c>
      <c r="BA144" s="241"/>
      <c r="BB144" s="138"/>
      <c r="BC144" s="138"/>
      <c r="BD144" s="138"/>
      <c r="BE144" s="138"/>
      <c r="BF144" s="138"/>
      <c r="BG144" s="138"/>
      <c r="BI144" s="241"/>
      <c r="BJ144" s="138"/>
      <c r="BK144" s="138"/>
      <c r="BL144" s="138"/>
      <c r="BM144" s="138"/>
      <c r="BN144" s="138"/>
      <c r="BO144" s="138"/>
    </row>
    <row r="145" spans="1:67">
      <c r="A145" s="203"/>
      <c r="B145" s="203"/>
      <c r="C145" s="203"/>
      <c r="D145" s="203"/>
      <c r="E145" s="203"/>
      <c r="F145" s="203"/>
      <c r="G145" s="203"/>
      <c r="H145" s="214">
        <v>2018</v>
      </c>
      <c r="I145" s="210">
        <f t="shared" si="50"/>
        <v>0</v>
      </c>
      <c r="J145" s="210">
        <f t="shared" si="50"/>
        <v>10735593.960000001</v>
      </c>
      <c r="K145" s="210">
        <f t="shared" si="50"/>
        <v>10735593.960000001</v>
      </c>
      <c r="L145" s="210">
        <f t="shared" si="50"/>
        <v>10735593.960000001</v>
      </c>
      <c r="M145" s="210">
        <f t="shared" si="50"/>
        <v>10735593.960000001</v>
      </c>
      <c r="N145" s="210">
        <f t="shared" si="50"/>
        <v>10735593.960000001</v>
      </c>
      <c r="O145" s="203"/>
      <c r="P145" s="203"/>
      <c r="Q145" s="203"/>
      <c r="R145" s="203"/>
      <c r="S145" s="214">
        <v>2018</v>
      </c>
      <c r="T145" s="235">
        <f>HLOOKUP($S145,'Fixed - Other'!$A$61:$AE$64,2,FALSE)</f>
        <v>4622746.759176</v>
      </c>
      <c r="U145" s="210">
        <f>IF($K$14="",$T145,IF($K$14&gt;$S145,$T145,VLOOKUP($C6,'Fixed - Other'!$A$69:$C$77,3,FALSE)*$T145))</f>
        <v>4622746.759176</v>
      </c>
      <c r="V145" s="210">
        <f>IF($K$15="",$T145,IF($K$15&gt;$S145,$T145,VLOOKUP($C6,'Fixed - Other'!$A$69:$C$77,3,FALSE)*$T145))</f>
        <v>4622746.759176</v>
      </c>
      <c r="W145" s="210">
        <f>IF($K$16="",$T145,IF($K$16&gt;$S145,$T145,VLOOKUP($C6,'Fixed - Other'!$A$69:$C$77,3,FALSE)*$T145))</f>
        <v>4622746.759176</v>
      </c>
      <c r="X145" s="210">
        <f>IF($K$17="",$T145,IF($K$17&gt;$S145,$T145,VLOOKUP($C6,'Fixed - Other'!$A$69:$C$77,3,FALSE)*$T145))</f>
        <v>4622746.759176</v>
      </c>
      <c r="Y145" s="210">
        <f>IF($K$18="",$T145,IF($K$18&gt;$S145,$T145,VLOOKUP($C6,'Fixed - Other'!$A$69:$C$77,3,FALSE)*$T145))</f>
        <v>4622746.759176</v>
      </c>
      <c r="Z145" s="210">
        <f>IF($K$19="",$T145,IF($K$19&gt;$S145,$T145,VLOOKUP($C6,'Fixed - Other'!$A$69:$C$77,3,FALSE)*$T145))</f>
        <v>4622746.759176</v>
      </c>
      <c r="AB145" s="214">
        <v>2018</v>
      </c>
      <c r="AC145" s="210">
        <f t="shared" si="51"/>
        <v>0</v>
      </c>
      <c r="AD145" s="210">
        <f t="shared" si="52"/>
        <v>4622746.759176</v>
      </c>
      <c r="AE145" s="210">
        <f t="shared" si="53"/>
        <v>4622746.759176</v>
      </c>
      <c r="AF145" s="210">
        <f t="shared" si="54"/>
        <v>4622746.759176</v>
      </c>
      <c r="AG145" s="136">
        <f t="shared" si="55"/>
        <v>4622746.759176</v>
      </c>
      <c r="AH145" s="210">
        <f t="shared" si="56"/>
        <v>4622746.759176</v>
      </c>
      <c r="AJ145" s="214">
        <v>2018</v>
      </c>
      <c r="AK145" s="235">
        <f>HLOOKUP($S145,'Fixed - Other'!$A$61:$AE$64,3,FALSE)</f>
        <v>6112847.2008240009</v>
      </c>
      <c r="AL145" s="210">
        <f>IF($K$14="",$AK145,IF($K$14&gt;$AJ145,$AK145,VLOOKUP($C6,'Fixed - Other'!$A$69:$C$77,3,FALSE)*$AK145))</f>
        <v>6112847.2008240009</v>
      </c>
      <c r="AM145" s="210">
        <f>IF($K$15="",$AK145,IF($K$15&gt;$AJ145,$AK145,VLOOKUP($C6,'Fixed - Other'!$A$69:$C$77,3,FALSE)*$AK145))</f>
        <v>6112847.2008240009</v>
      </c>
      <c r="AN145" s="210">
        <f>IF($K$16="",$AK145,IF($K$16&gt;$AJ145,$AK145,VLOOKUP($C6,'Fixed - Other'!$A$69:$C$77,3,FALSE)*$AK145))</f>
        <v>6112847.2008240009</v>
      </c>
      <c r="AO145" s="210">
        <f>IF($K$17="",$AK145,IF($K$17&gt;$AJ145,$AK145,VLOOKUP($C6,'Fixed - Other'!$A$69:$C$77,3,FALSE)*$AK145))</f>
        <v>6112847.2008240009</v>
      </c>
      <c r="AP145" s="210">
        <f>IF($K$18="",$AK145,IF($K$18&gt;$AJ145,$AK145,VLOOKUP($C6,'Fixed - Other'!$A$69:$C$77,3,FALSE)*$AK145))</f>
        <v>6112847.2008240009</v>
      </c>
      <c r="AQ145" s="210">
        <f>IF($K$19="",$AK145,IF($K$19&gt;$AJ145,$AK145,VLOOKUP($C6,'Fixed - Other'!$A$69:$C$77,3,FALSE)*$AK145))</f>
        <v>6112847.2008240009</v>
      </c>
      <c r="AS145" s="214">
        <v>2018</v>
      </c>
      <c r="AT145" s="210">
        <f t="shared" si="57"/>
        <v>0</v>
      </c>
      <c r="AU145" s="210">
        <f t="shared" si="58"/>
        <v>6112847.2008240009</v>
      </c>
      <c r="AV145" s="210">
        <f t="shared" si="59"/>
        <v>6112847.2008240009</v>
      </c>
      <c r="AW145" s="210">
        <f t="shared" si="60"/>
        <v>6112847.2008240009</v>
      </c>
      <c r="AX145" s="136">
        <f t="shared" si="61"/>
        <v>6112847.2008240009</v>
      </c>
      <c r="AY145" s="210">
        <f t="shared" si="62"/>
        <v>6112847.2008240009</v>
      </c>
      <c r="BA145" s="241"/>
      <c r="BB145" s="138"/>
      <c r="BC145" s="138"/>
      <c r="BD145" s="138"/>
      <c r="BE145" s="138"/>
      <c r="BF145" s="138"/>
      <c r="BG145" s="138"/>
      <c r="BI145" s="241"/>
      <c r="BJ145" s="138"/>
      <c r="BK145" s="138"/>
      <c r="BL145" s="138"/>
      <c r="BM145" s="138"/>
      <c r="BN145" s="138"/>
      <c r="BO145" s="138"/>
    </row>
    <row r="146" spans="1:67">
      <c r="A146" s="203"/>
      <c r="B146" s="203"/>
      <c r="C146" s="203"/>
      <c r="D146" s="203"/>
      <c r="E146" s="203"/>
      <c r="F146" s="203"/>
      <c r="G146" s="203"/>
      <c r="H146" s="214">
        <v>2019</v>
      </c>
      <c r="I146" s="210">
        <f t="shared" si="50"/>
        <v>0</v>
      </c>
      <c r="J146" s="210">
        <f t="shared" si="50"/>
        <v>8134829.0999999996</v>
      </c>
      <c r="K146" s="210">
        <f t="shared" si="50"/>
        <v>8134829.0999999996</v>
      </c>
      <c r="L146" s="210">
        <f t="shared" si="50"/>
        <v>8134829.0999999996</v>
      </c>
      <c r="M146" s="210">
        <f t="shared" si="50"/>
        <v>8134829.0999999996</v>
      </c>
      <c r="N146" s="210">
        <f t="shared" si="50"/>
        <v>8134829.0999999996</v>
      </c>
      <c r="O146" s="203"/>
      <c r="P146" s="203"/>
      <c r="Q146" s="203"/>
      <c r="R146" s="203"/>
      <c r="S146" s="214">
        <v>2019</v>
      </c>
      <c r="T146" s="235">
        <f>HLOOKUP($S146,'Fixed - Other'!$A$61:$AE$64,2,FALSE)</f>
        <v>3502857.4104599999</v>
      </c>
      <c r="U146" s="210">
        <f>IF($K$14="",$T146,IF($K$14&gt;$S146,$T146,VLOOKUP($C6,'Fixed - Other'!$A$69:$C$77,3,FALSE)*$T146))</f>
        <v>3502857.4104599999</v>
      </c>
      <c r="V146" s="210">
        <f>IF($K$15="",$T146,IF($K$15&gt;$S146,$T146,VLOOKUP($C6,'Fixed - Other'!$A$69:$C$77,3,FALSE)*$T146))</f>
        <v>3502857.4104599999</v>
      </c>
      <c r="W146" s="210">
        <f>IF($K$16="",$T146,IF($K$16&gt;$S146,$T146,VLOOKUP($C6,'Fixed - Other'!$A$69:$C$77,3,FALSE)*$T146))</f>
        <v>3502857.4104599999</v>
      </c>
      <c r="X146" s="210">
        <f>IF($K$17="",$T146,IF($K$17&gt;$S146,$T146,VLOOKUP($C6,'Fixed - Other'!$A$69:$C$77,3,FALSE)*$T146))</f>
        <v>3502857.4104599999</v>
      </c>
      <c r="Y146" s="210">
        <f>IF($K$18="",$T146,IF($K$18&gt;$S146,$T146,VLOOKUP($C6,'Fixed - Other'!$A$69:$C$77,3,FALSE)*$T146))</f>
        <v>3502857.4104599999</v>
      </c>
      <c r="Z146" s="210">
        <f>IF($K$19="",$T146,IF($K$19&gt;$S146,$T146,VLOOKUP($C6,'Fixed - Other'!$A$69:$C$77,3,FALSE)*$T146))</f>
        <v>3502857.4104599999</v>
      </c>
      <c r="AB146" s="214">
        <v>2019</v>
      </c>
      <c r="AC146" s="210">
        <f t="shared" si="51"/>
        <v>0</v>
      </c>
      <c r="AD146" s="210">
        <f t="shared" si="52"/>
        <v>3502857.4104599999</v>
      </c>
      <c r="AE146" s="210">
        <f t="shared" si="53"/>
        <v>3502857.4104599999</v>
      </c>
      <c r="AF146" s="210">
        <f t="shared" si="54"/>
        <v>3502857.4104599999</v>
      </c>
      <c r="AG146" s="136">
        <f t="shared" si="55"/>
        <v>3502857.4104599999</v>
      </c>
      <c r="AH146" s="210">
        <f t="shared" si="56"/>
        <v>3502857.4104599999</v>
      </c>
      <c r="AJ146" s="214">
        <v>2019</v>
      </c>
      <c r="AK146" s="235">
        <f>HLOOKUP($S146,'Fixed - Other'!$A$61:$AE$64,3,FALSE)</f>
        <v>4631971.6895399997</v>
      </c>
      <c r="AL146" s="210">
        <f>IF($K$14="",$AK146,IF($K$14&gt;$AJ146,$AK146,VLOOKUP($C6,'Fixed - Other'!$A$69:$C$77,3,FALSE)*$AK146))</f>
        <v>4631971.6895399997</v>
      </c>
      <c r="AM146" s="210">
        <f>IF($K$15="",$AK146,IF($K$15&gt;$AJ146,$AK146,VLOOKUP($C6,'Fixed - Other'!$A$69:$C$77,3,FALSE)*$AK146))</f>
        <v>4631971.6895399997</v>
      </c>
      <c r="AN146" s="210">
        <f>IF($K$16="",$AK146,IF($K$16&gt;$AJ146,$AK146,VLOOKUP($C6,'Fixed - Other'!$A$69:$C$77,3,FALSE)*$AK146))</f>
        <v>4631971.6895399997</v>
      </c>
      <c r="AO146" s="210">
        <f>IF($K$17="",$AK146,IF($K$17&gt;$AJ146,$AK146,VLOOKUP($C6,'Fixed - Other'!$A$69:$C$77,3,FALSE)*$AK146))</f>
        <v>4631971.6895399997</v>
      </c>
      <c r="AP146" s="210">
        <f>IF($K$18="",$AK146,IF($K$18&gt;$AJ146,$AK146,VLOOKUP($C6,'Fixed - Other'!$A$69:$C$77,3,FALSE)*$AK146))</f>
        <v>4631971.6895399997</v>
      </c>
      <c r="AQ146" s="210">
        <f>IF($K$19="",$AK146,IF($K$19&gt;$AJ146,$AK146,VLOOKUP($C6,'Fixed - Other'!$A$69:$C$77,3,FALSE)*$AK146))</f>
        <v>4631971.6895399997</v>
      </c>
      <c r="AS146" s="214">
        <v>2019</v>
      </c>
      <c r="AT146" s="210">
        <f t="shared" si="57"/>
        <v>0</v>
      </c>
      <c r="AU146" s="210">
        <f t="shared" si="58"/>
        <v>4631971.6895399997</v>
      </c>
      <c r="AV146" s="210">
        <f t="shared" si="59"/>
        <v>4631971.6895399997</v>
      </c>
      <c r="AW146" s="210">
        <f t="shared" si="60"/>
        <v>4631971.6895399997</v>
      </c>
      <c r="AX146" s="136">
        <f t="shared" si="61"/>
        <v>4631971.6895399997</v>
      </c>
      <c r="AY146" s="210">
        <f t="shared" si="62"/>
        <v>4631971.6895399997</v>
      </c>
      <c r="BA146" s="241"/>
      <c r="BB146" s="138"/>
      <c r="BC146" s="138"/>
      <c r="BD146" s="138"/>
      <c r="BE146" s="138"/>
      <c r="BF146" s="138"/>
      <c r="BG146" s="138"/>
      <c r="BI146" s="241"/>
      <c r="BJ146" s="138"/>
      <c r="BK146" s="138"/>
      <c r="BL146" s="138"/>
      <c r="BM146" s="138"/>
      <c r="BN146" s="138"/>
      <c r="BO146" s="138"/>
    </row>
    <row r="147" spans="1:67">
      <c r="A147" s="203"/>
      <c r="B147" s="203"/>
      <c r="C147" s="203"/>
      <c r="D147" s="203"/>
      <c r="E147" s="203"/>
      <c r="F147" s="203"/>
      <c r="G147" s="203"/>
      <c r="H147" s="214">
        <v>2020</v>
      </c>
      <c r="I147" s="210">
        <f t="shared" si="50"/>
        <v>0</v>
      </c>
      <c r="J147" s="210">
        <f t="shared" si="50"/>
        <v>10672831.800000001</v>
      </c>
      <c r="K147" s="210">
        <f t="shared" si="50"/>
        <v>10672831.800000001</v>
      </c>
      <c r="L147" s="210">
        <f t="shared" si="50"/>
        <v>10672831.800000001</v>
      </c>
      <c r="M147" s="210">
        <f t="shared" si="50"/>
        <v>10672831.800000001</v>
      </c>
      <c r="N147" s="210">
        <f t="shared" si="50"/>
        <v>10672831.800000001</v>
      </c>
      <c r="O147" s="203"/>
      <c r="P147" s="203"/>
      <c r="Q147" s="203"/>
      <c r="R147" s="203"/>
      <c r="S147" s="214">
        <v>2020</v>
      </c>
      <c r="T147" s="235">
        <f>HLOOKUP($S147,'Fixed - Other'!$A$61:$AE$64,2,FALSE)</f>
        <v>4595721.3730800003</v>
      </c>
      <c r="U147" s="210">
        <f>IF($K$14="",$T147,IF($K$14&gt;$S147,$T147,VLOOKUP($C6,'Fixed - Other'!$A$69:$C$77,3,FALSE)*$T147))</f>
        <v>4595721.3730800003</v>
      </c>
      <c r="V147" s="210">
        <f>IF($K$15="",$T147,IF($K$15&gt;$S147,$T147,VLOOKUP($C6,'Fixed - Other'!$A$69:$C$77,3,FALSE)*$T147))</f>
        <v>4595721.3730800003</v>
      </c>
      <c r="W147" s="210">
        <f>IF($K$16="",$T147,IF($K$16&gt;$S147,$T147,VLOOKUP($C6,'Fixed - Other'!$A$69:$C$77,3,FALSE)*$T147))</f>
        <v>4595721.3730800003</v>
      </c>
      <c r="X147" s="210">
        <f>IF($K$17="",$T147,IF($K$17&gt;$S147,$T147,VLOOKUP($C6,'Fixed - Other'!$A$69:$C$77,3,FALSE)*$T147))</f>
        <v>4595721.3730800003</v>
      </c>
      <c r="Y147" s="210">
        <f>IF($K$18="",$T147,IF($K$18&gt;$S147,$T147,VLOOKUP($C6,'Fixed - Other'!$A$69:$C$77,3,FALSE)*$T147))</f>
        <v>4595721.3730800003</v>
      </c>
      <c r="Z147" s="210">
        <f>IF($K$19="",$T147,IF($K$19&gt;$S147,$T147,VLOOKUP($C6,'Fixed - Other'!$A$69:$C$77,3,FALSE)*$T147))</f>
        <v>4595721.3730800003</v>
      </c>
      <c r="AB147" s="214">
        <v>2020</v>
      </c>
      <c r="AC147" s="210">
        <f t="shared" si="51"/>
        <v>0</v>
      </c>
      <c r="AD147" s="210">
        <f t="shared" si="52"/>
        <v>4595721.3730800003</v>
      </c>
      <c r="AE147" s="210">
        <f t="shared" si="53"/>
        <v>4595721.3730800003</v>
      </c>
      <c r="AF147" s="210">
        <f t="shared" si="54"/>
        <v>4595721.3730800003</v>
      </c>
      <c r="AG147" s="136">
        <f t="shared" si="55"/>
        <v>4595721.3730800003</v>
      </c>
      <c r="AH147" s="210">
        <f t="shared" si="56"/>
        <v>4595721.3730800003</v>
      </c>
      <c r="AJ147" s="214">
        <v>2020</v>
      </c>
      <c r="AK147" s="235">
        <f>HLOOKUP($S147,'Fixed - Other'!$A$61:$AE$64,3,FALSE)</f>
        <v>6077110.4269200005</v>
      </c>
      <c r="AL147" s="210">
        <f>IF($K$14="",$AK147,IF($K$14&gt;$AJ147,$AK147,VLOOKUP($C6,'Fixed - Other'!$A$69:$C$77,3,FALSE)*$AK147))</f>
        <v>6077110.4269200005</v>
      </c>
      <c r="AM147" s="210">
        <f>IF($K$15="",$AK147,IF($K$15&gt;$AJ147,$AK147,VLOOKUP($C6,'Fixed - Other'!$A$69:$C$77,3,FALSE)*$AK147))</f>
        <v>6077110.4269200005</v>
      </c>
      <c r="AN147" s="210">
        <f>IF($K$16="",$AK147,IF($K$16&gt;$AJ147,$AK147,VLOOKUP($C6,'Fixed - Other'!$A$69:$C$77,3,FALSE)*$AK147))</f>
        <v>6077110.4269200005</v>
      </c>
      <c r="AO147" s="210">
        <f>IF($K$17="",$AK147,IF($K$17&gt;$AJ147,$AK147,VLOOKUP($C6,'Fixed - Other'!$A$69:$C$77,3,FALSE)*$AK147))</f>
        <v>6077110.4269200005</v>
      </c>
      <c r="AP147" s="210">
        <f>IF($K$18="",$AK147,IF($K$18&gt;$AJ147,$AK147,VLOOKUP($C6,'Fixed - Other'!$A$69:$C$77,3,FALSE)*$AK147))</f>
        <v>6077110.4269200005</v>
      </c>
      <c r="AQ147" s="210">
        <f>IF($K$19="",$AK147,IF($K$19&gt;$AJ147,$AK147,VLOOKUP($C6,'Fixed - Other'!$A$69:$C$77,3,FALSE)*$AK147))</f>
        <v>6077110.4269200005</v>
      </c>
      <c r="AS147" s="214">
        <v>2020</v>
      </c>
      <c r="AT147" s="210">
        <f t="shared" si="57"/>
        <v>0</v>
      </c>
      <c r="AU147" s="210">
        <f t="shared" si="58"/>
        <v>6077110.4269200005</v>
      </c>
      <c r="AV147" s="210">
        <f t="shared" si="59"/>
        <v>6077110.4269200005</v>
      </c>
      <c r="AW147" s="210">
        <f t="shared" si="60"/>
        <v>6077110.4269200005</v>
      </c>
      <c r="AX147" s="136">
        <f t="shared" si="61"/>
        <v>6077110.4269200005</v>
      </c>
      <c r="AY147" s="210">
        <f t="shared" si="62"/>
        <v>6077110.4269200005</v>
      </c>
      <c r="BA147" s="241"/>
      <c r="BB147" s="138"/>
      <c r="BC147" s="138"/>
      <c r="BD147" s="138"/>
      <c r="BE147" s="138"/>
      <c r="BF147" s="138"/>
      <c r="BG147" s="138"/>
      <c r="BI147" s="241"/>
      <c r="BJ147" s="138"/>
      <c r="BK147" s="138"/>
      <c r="BL147" s="138"/>
      <c r="BM147" s="138"/>
      <c r="BN147" s="138"/>
      <c r="BO147" s="138"/>
    </row>
    <row r="148" spans="1:67">
      <c r="A148" s="203"/>
      <c r="B148" s="203"/>
      <c r="C148" s="203"/>
      <c r="D148" s="203"/>
      <c r="E148" s="203"/>
      <c r="F148" s="203"/>
      <c r="G148" s="203"/>
      <c r="H148" s="214">
        <v>2021</v>
      </c>
      <c r="I148" s="210">
        <f t="shared" si="50"/>
        <v>0</v>
      </c>
      <c r="J148" s="210">
        <f t="shared" si="50"/>
        <v>10192874</v>
      </c>
      <c r="K148" s="210">
        <f t="shared" si="50"/>
        <v>10192874</v>
      </c>
      <c r="L148" s="210">
        <f t="shared" si="50"/>
        <v>10192874</v>
      </c>
      <c r="M148" s="210">
        <f t="shared" si="50"/>
        <v>10192874</v>
      </c>
      <c r="N148" s="210">
        <f t="shared" si="50"/>
        <v>10192874</v>
      </c>
      <c r="O148" s="203"/>
      <c r="P148" s="203"/>
      <c r="Q148" s="203"/>
      <c r="R148" s="203"/>
      <c r="S148" s="214">
        <v>2021</v>
      </c>
      <c r="T148" s="235">
        <f>HLOOKUP($S148,'Fixed - Other'!$A$61:$AE$64,2,FALSE)</f>
        <v>4389051.5444</v>
      </c>
      <c r="U148" s="210">
        <f>IF($K$14="",$T148,IF($K$14&gt;$S148,$T148,VLOOKUP($C6,'Fixed - Other'!$A$69:$C$77,3,FALSE)*$T148))</f>
        <v>4389051.5444</v>
      </c>
      <c r="V148" s="210">
        <f>IF($K$15="",$T148,IF($K$15&gt;$S148,$T148,VLOOKUP($C6,'Fixed - Other'!$A$69:$C$77,3,FALSE)*$T148))</f>
        <v>4389051.5444</v>
      </c>
      <c r="W148" s="210">
        <f>IF($K$16="",$T148,IF($K$16&gt;$S148,$T148,VLOOKUP($C6,'Fixed - Other'!$A$69:$C$77,3,FALSE)*$T148))</f>
        <v>4389051.5444</v>
      </c>
      <c r="X148" s="210">
        <f>IF($K$17="",$T148,IF($K$17&gt;$S148,$T148,VLOOKUP($C6,'Fixed - Other'!$A$69:$C$77,3,FALSE)*$T148))</f>
        <v>4389051.5444</v>
      </c>
      <c r="Y148" s="210">
        <f>IF($K$18="",$T148,IF($K$18&gt;$S148,$T148,VLOOKUP($C6,'Fixed - Other'!$A$69:$C$77,3,FALSE)*$T148))</f>
        <v>4389051.5444</v>
      </c>
      <c r="Z148" s="210">
        <f>IF($K$19="",$T148,IF($K$19&gt;$S148,$T148,VLOOKUP($C6,'Fixed - Other'!$A$69:$C$77,3,FALSE)*$T148))</f>
        <v>4389051.5444</v>
      </c>
      <c r="AB148" s="214">
        <v>2021</v>
      </c>
      <c r="AC148" s="210">
        <f t="shared" si="51"/>
        <v>0</v>
      </c>
      <c r="AD148" s="210">
        <f t="shared" si="52"/>
        <v>4389051.5444</v>
      </c>
      <c r="AE148" s="210">
        <f t="shared" si="53"/>
        <v>4389051.5444</v>
      </c>
      <c r="AF148" s="210">
        <f t="shared" si="54"/>
        <v>4389051.5444</v>
      </c>
      <c r="AG148" s="136">
        <f t="shared" si="55"/>
        <v>4389051.5444</v>
      </c>
      <c r="AH148" s="210">
        <f t="shared" si="56"/>
        <v>4389051.5444</v>
      </c>
      <c r="AJ148" s="214">
        <v>2021</v>
      </c>
      <c r="AK148" s="235">
        <f>HLOOKUP($S148,'Fixed - Other'!$A$61:$AE$64,3,FALSE)</f>
        <v>5803822.4556</v>
      </c>
      <c r="AL148" s="210">
        <f>IF($K$14="",$AK148,IF($K$14&gt;$AJ148,$AK148,VLOOKUP($C6,'Fixed - Other'!$A$69:$C$77,3,FALSE)*$AK148))</f>
        <v>5803822.4556</v>
      </c>
      <c r="AM148" s="210">
        <f>IF($K$15="",$AK148,IF($K$15&gt;$AJ148,$AK148,VLOOKUP($C6,'Fixed - Other'!$A$69:$C$77,3,FALSE)*$AK148))</f>
        <v>5803822.4556</v>
      </c>
      <c r="AN148" s="210">
        <f>IF($K$16="",$AK148,IF($K$16&gt;$AJ148,$AK148,VLOOKUP($C6,'Fixed - Other'!$A$69:$C$77,3,FALSE)*$AK148))</f>
        <v>5803822.4556</v>
      </c>
      <c r="AO148" s="210">
        <f>IF($K$17="",$AK148,IF($K$17&gt;$AJ148,$AK148,VLOOKUP($C6,'Fixed - Other'!$A$69:$C$77,3,FALSE)*$AK148))</f>
        <v>5803822.4556</v>
      </c>
      <c r="AP148" s="210">
        <f>IF($K$18="",$AK148,IF($K$18&gt;$AJ148,$AK148,VLOOKUP($C6,'Fixed - Other'!$A$69:$C$77,3,FALSE)*$AK148))</f>
        <v>5803822.4556</v>
      </c>
      <c r="AQ148" s="210">
        <f>IF($K$19="",$AK148,IF($K$19&gt;$AJ148,$AK148,VLOOKUP($C6,'Fixed - Other'!$A$69:$C$77,3,FALSE)*$AK148))</f>
        <v>5803822.4556</v>
      </c>
      <c r="AS148" s="214">
        <v>2021</v>
      </c>
      <c r="AT148" s="210">
        <f t="shared" si="57"/>
        <v>0</v>
      </c>
      <c r="AU148" s="210">
        <f t="shared" si="58"/>
        <v>5803822.4556</v>
      </c>
      <c r="AV148" s="210">
        <f t="shared" si="59"/>
        <v>5803822.4556</v>
      </c>
      <c r="AW148" s="210">
        <f t="shared" si="60"/>
        <v>5803822.4556</v>
      </c>
      <c r="AX148" s="136">
        <f t="shared" si="61"/>
        <v>5803822.4556</v>
      </c>
      <c r="AY148" s="210">
        <f t="shared" si="62"/>
        <v>5803822.4556</v>
      </c>
      <c r="BA148" s="241"/>
      <c r="BB148" s="138"/>
      <c r="BC148" s="138"/>
      <c r="BD148" s="138"/>
      <c r="BE148" s="138"/>
      <c r="BF148" s="138"/>
      <c r="BG148" s="138"/>
      <c r="BI148" s="241"/>
      <c r="BJ148" s="138"/>
      <c r="BK148" s="138"/>
      <c r="BL148" s="138"/>
      <c r="BM148" s="138"/>
      <c r="BN148" s="138"/>
      <c r="BO148" s="138"/>
    </row>
    <row r="149" spans="1:67">
      <c r="A149" s="203"/>
      <c r="B149" s="203"/>
      <c r="C149" s="203"/>
      <c r="D149" s="203"/>
      <c r="E149" s="203"/>
      <c r="F149" s="203"/>
      <c r="G149" s="203"/>
      <c r="H149" s="214">
        <v>2022</v>
      </c>
      <c r="I149" s="210">
        <f t="shared" si="50"/>
        <v>0</v>
      </c>
      <c r="J149" s="210">
        <f t="shared" si="50"/>
        <v>10396731.479999997</v>
      </c>
      <c r="K149" s="210">
        <f t="shared" si="50"/>
        <v>10396731.479999997</v>
      </c>
      <c r="L149" s="210">
        <f t="shared" si="50"/>
        <v>10396731.479999997</v>
      </c>
      <c r="M149" s="210">
        <f t="shared" si="50"/>
        <v>10396731.479999997</v>
      </c>
      <c r="N149" s="210">
        <f t="shared" si="50"/>
        <v>10396731.479999997</v>
      </c>
      <c r="O149" s="203"/>
      <c r="P149" s="203"/>
      <c r="Q149" s="203"/>
      <c r="R149" s="203"/>
      <c r="S149" s="214">
        <v>2022</v>
      </c>
      <c r="T149" s="235">
        <f>HLOOKUP($S149,'Fixed - Other'!$A$61:$AE$64,2,FALSE)</f>
        <v>4476832.5752879987</v>
      </c>
      <c r="U149" s="210">
        <f>IF($K$14="",$T149,IF($K$14&gt;$S149,$T149,VLOOKUP($C6,'Fixed - Other'!$A$69:$C$77,3,FALSE)*$T149))</f>
        <v>4476832.5752879987</v>
      </c>
      <c r="V149" s="210">
        <f>IF($K$15="",$T149,IF($K$15&gt;$S149,$T149,VLOOKUP($C6,'Fixed - Other'!$A$69:$C$77,3,FALSE)*$T149))</f>
        <v>4476832.5752879987</v>
      </c>
      <c r="W149" s="210">
        <f>IF($K$16="",$T149,IF($K$16&gt;$S149,$T149,VLOOKUP($C6,'Fixed - Other'!$A$69:$C$77,3,FALSE)*$T149))</f>
        <v>4476832.5752879987</v>
      </c>
      <c r="X149" s="210">
        <f>IF($K$17="",$T149,IF($K$17&gt;$S149,$T149,VLOOKUP($C6,'Fixed - Other'!$A$69:$C$77,3,FALSE)*$T149))</f>
        <v>4476832.5752879987</v>
      </c>
      <c r="Y149" s="210">
        <f>IF($K$18="",$T149,IF($K$18&gt;$S149,$T149,VLOOKUP($C6,'Fixed - Other'!$A$69:$C$77,3,FALSE)*$T149))</f>
        <v>4476832.5752879987</v>
      </c>
      <c r="Z149" s="210">
        <f>IF($K$19="",$T149,IF($K$19&gt;$S149,$T149,VLOOKUP($C6,'Fixed - Other'!$A$69:$C$77,3,FALSE)*$T149))</f>
        <v>4476832.5752879987</v>
      </c>
      <c r="AB149" s="214">
        <v>2022</v>
      </c>
      <c r="AC149" s="210">
        <f t="shared" si="51"/>
        <v>0</v>
      </c>
      <c r="AD149" s="210">
        <f t="shared" si="52"/>
        <v>4476832.5752879987</v>
      </c>
      <c r="AE149" s="210">
        <f t="shared" si="53"/>
        <v>4476832.5752879987</v>
      </c>
      <c r="AF149" s="210">
        <f t="shared" si="54"/>
        <v>4476832.5752879987</v>
      </c>
      <c r="AG149" s="136">
        <f t="shared" si="55"/>
        <v>4476832.5752879987</v>
      </c>
      <c r="AH149" s="210">
        <f t="shared" si="56"/>
        <v>4476832.5752879987</v>
      </c>
      <c r="AJ149" s="214">
        <v>2022</v>
      </c>
      <c r="AK149" s="235">
        <f>HLOOKUP($S149,'Fixed - Other'!$A$61:$AE$64,3,FALSE)</f>
        <v>5919898.9047119981</v>
      </c>
      <c r="AL149" s="210">
        <f>IF($K$14="",$AK149,IF($K$14&gt;$AJ149,$AK149,VLOOKUP($C6,'Fixed - Other'!$A$69:$C$77,3,FALSE)*$AK149))</f>
        <v>5919898.9047119981</v>
      </c>
      <c r="AM149" s="210">
        <f>IF($K$15="",$AK149,IF($K$15&gt;$AJ149,$AK149,VLOOKUP($C6,'Fixed - Other'!$A$69:$C$77,3,FALSE)*$AK149))</f>
        <v>5919898.9047119981</v>
      </c>
      <c r="AN149" s="210">
        <f>IF($K$16="",$AK149,IF($K$16&gt;$AJ149,$AK149,VLOOKUP($C6,'Fixed - Other'!$A$69:$C$77,3,FALSE)*$AK149))</f>
        <v>5919898.9047119981</v>
      </c>
      <c r="AO149" s="210">
        <f>IF($K$17="",$AK149,IF($K$17&gt;$AJ149,$AK149,VLOOKUP($C6,'Fixed - Other'!$A$69:$C$77,3,FALSE)*$AK149))</f>
        <v>5919898.9047119981</v>
      </c>
      <c r="AP149" s="210">
        <f>IF($K$18="",$AK149,IF($K$18&gt;$AJ149,$AK149,VLOOKUP($C6,'Fixed - Other'!$A$69:$C$77,3,FALSE)*$AK149))</f>
        <v>5919898.9047119981</v>
      </c>
      <c r="AQ149" s="210">
        <f>IF($K$19="",$AK149,IF($K$19&gt;$AJ149,$AK149,VLOOKUP($C6,'Fixed - Other'!$A$69:$C$77,3,FALSE)*$AK149))</f>
        <v>5919898.9047119981</v>
      </c>
      <c r="AS149" s="214">
        <v>2022</v>
      </c>
      <c r="AT149" s="210">
        <f t="shared" si="57"/>
        <v>0</v>
      </c>
      <c r="AU149" s="210">
        <f t="shared" si="58"/>
        <v>5919898.9047119981</v>
      </c>
      <c r="AV149" s="210">
        <f t="shared" si="59"/>
        <v>5919898.9047119981</v>
      </c>
      <c r="AW149" s="210">
        <f t="shared" si="60"/>
        <v>5919898.9047119981</v>
      </c>
      <c r="AX149" s="136">
        <f t="shared" si="61"/>
        <v>5919898.9047119981</v>
      </c>
      <c r="AY149" s="210">
        <f t="shared" si="62"/>
        <v>5919898.9047119981</v>
      </c>
      <c r="BA149" s="241"/>
      <c r="BB149" s="138"/>
      <c r="BC149" s="138"/>
      <c r="BD149" s="138"/>
      <c r="BE149" s="138"/>
      <c r="BF149" s="138"/>
      <c r="BG149" s="138"/>
      <c r="BI149" s="241"/>
      <c r="BJ149" s="138"/>
      <c r="BK149" s="138"/>
      <c r="BL149" s="138"/>
      <c r="BM149" s="138"/>
      <c r="BN149" s="138"/>
      <c r="BO149" s="138"/>
    </row>
    <row r="150" spans="1:67">
      <c r="A150" s="203"/>
      <c r="B150" s="203"/>
      <c r="C150" s="203"/>
      <c r="D150" s="203"/>
      <c r="E150" s="203"/>
      <c r="F150" s="203"/>
      <c r="G150" s="203"/>
      <c r="H150" s="214">
        <v>2023</v>
      </c>
      <c r="I150" s="210">
        <f t="shared" si="50"/>
        <v>0</v>
      </c>
      <c r="J150" s="210">
        <f t="shared" si="50"/>
        <v>10604666.109599998</v>
      </c>
      <c r="K150" s="210">
        <f t="shared" si="50"/>
        <v>10604666.109599998</v>
      </c>
      <c r="L150" s="210">
        <f t="shared" si="50"/>
        <v>10604666.109599998</v>
      </c>
      <c r="M150" s="210">
        <f t="shared" si="50"/>
        <v>10604666.109599998</v>
      </c>
      <c r="N150" s="210">
        <f t="shared" si="50"/>
        <v>10604666.109599998</v>
      </c>
      <c r="O150" s="203"/>
      <c r="P150" s="203"/>
      <c r="Q150" s="203"/>
      <c r="R150" s="203"/>
      <c r="S150" s="214">
        <v>2023</v>
      </c>
      <c r="T150" s="235">
        <f>HLOOKUP($S150,'Fixed - Other'!$A$61:$AE$64,2,FALSE)</f>
        <v>4566369.2267937595</v>
      </c>
      <c r="U150" s="210">
        <f>IF($K$14="",$T150,IF($K$14&gt;$S150,$T150,VLOOKUP($C6,'Fixed - Other'!$A$69:$C$77,3,FALSE)*$T150))</f>
        <v>4566369.2267937595</v>
      </c>
      <c r="V150" s="210">
        <f>IF($K$15="",$T150,IF($K$15&gt;$S150,$T150,VLOOKUP($C6,'Fixed - Other'!$A$69:$C$77,3,FALSE)*$T150))</f>
        <v>4566369.2267937595</v>
      </c>
      <c r="W150" s="210">
        <f>IF($K$16="",$T150,IF($K$16&gt;$S150,$T150,VLOOKUP($C6,'Fixed - Other'!$A$69:$C$77,3,FALSE)*$T150))</f>
        <v>4566369.2267937595</v>
      </c>
      <c r="X150" s="210">
        <f>IF($K$17="",$T150,IF($K$17&gt;$S150,$T150,VLOOKUP($C6,'Fixed - Other'!$A$69:$C$77,3,FALSE)*$T150))</f>
        <v>4566369.2267937595</v>
      </c>
      <c r="Y150" s="210">
        <f>IF($K$18="",$T150,IF($K$18&gt;$S150,$T150,VLOOKUP($C6,'Fixed - Other'!$A$69:$C$77,3,FALSE)*$T150))</f>
        <v>4566369.2267937595</v>
      </c>
      <c r="Z150" s="210">
        <f>IF($K$19="",$T150,IF($K$19&gt;$S150,$T150,VLOOKUP($C6,'Fixed - Other'!$A$69:$C$77,3,FALSE)*$T150))</f>
        <v>4566369.2267937595</v>
      </c>
      <c r="AB150" s="214">
        <v>2023</v>
      </c>
      <c r="AC150" s="210">
        <f t="shared" si="51"/>
        <v>0</v>
      </c>
      <c r="AD150" s="210">
        <f t="shared" si="52"/>
        <v>4566369.2267937595</v>
      </c>
      <c r="AE150" s="210">
        <f t="shared" si="53"/>
        <v>4566369.2267937595</v>
      </c>
      <c r="AF150" s="210">
        <f t="shared" si="54"/>
        <v>4566369.2267937595</v>
      </c>
      <c r="AG150" s="136">
        <f t="shared" si="55"/>
        <v>4566369.2267937595</v>
      </c>
      <c r="AH150" s="210">
        <f t="shared" si="56"/>
        <v>4566369.2267937595</v>
      </c>
      <c r="AJ150" s="214">
        <v>2023</v>
      </c>
      <c r="AK150" s="235">
        <f>HLOOKUP($S150,'Fixed - Other'!$A$61:$AE$64,3,FALSE)</f>
        <v>6038296.8828062387</v>
      </c>
      <c r="AL150" s="210">
        <f>IF($K$14="",$AK150,IF($K$14&gt;$AJ150,$AK150,VLOOKUP($C6,'Fixed - Other'!$A$69:$C$77,3,FALSE)*$AK150))</f>
        <v>6038296.8828062387</v>
      </c>
      <c r="AM150" s="210">
        <f>IF($K$15="",$AK150,IF($K$15&gt;$AJ150,$AK150,VLOOKUP($C6,'Fixed - Other'!$A$69:$C$77,3,FALSE)*$AK150))</f>
        <v>6038296.8828062387</v>
      </c>
      <c r="AN150" s="210">
        <f>IF($K$16="",$AK150,IF($K$16&gt;$AJ150,$AK150,VLOOKUP($C6,'Fixed - Other'!$A$69:$C$77,3,FALSE)*$AK150))</f>
        <v>6038296.8828062387</v>
      </c>
      <c r="AO150" s="210">
        <f>IF($K$17="",$AK150,IF($K$17&gt;$AJ150,$AK150,VLOOKUP($C6,'Fixed - Other'!$A$69:$C$77,3,FALSE)*$AK150))</f>
        <v>6038296.8828062387</v>
      </c>
      <c r="AP150" s="210">
        <f>IF($K$18="",$AK150,IF($K$18&gt;$AJ150,$AK150,VLOOKUP($C6,'Fixed - Other'!$A$69:$C$77,3,FALSE)*$AK150))</f>
        <v>6038296.8828062387</v>
      </c>
      <c r="AQ150" s="210">
        <f>IF($K$19="",$AK150,IF($K$19&gt;$AJ150,$AK150,VLOOKUP($C6,'Fixed - Other'!$A$69:$C$77,3,FALSE)*$AK150))</f>
        <v>6038296.8828062387</v>
      </c>
      <c r="AS150" s="214">
        <v>2023</v>
      </c>
      <c r="AT150" s="210">
        <f t="shared" si="57"/>
        <v>0</v>
      </c>
      <c r="AU150" s="210">
        <f t="shared" si="58"/>
        <v>6038296.8828062387</v>
      </c>
      <c r="AV150" s="210">
        <f t="shared" si="59"/>
        <v>6038296.8828062387</v>
      </c>
      <c r="AW150" s="210">
        <f t="shared" si="60"/>
        <v>6038296.8828062387</v>
      </c>
      <c r="AX150" s="136">
        <f t="shared" si="61"/>
        <v>6038296.8828062387</v>
      </c>
      <c r="AY150" s="210">
        <f t="shared" si="62"/>
        <v>6038296.8828062387</v>
      </c>
      <c r="BA150" s="241"/>
      <c r="BB150" s="138"/>
      <c r="BC150" s="138"/>
      <c r="BD150" s="138"/>
      <c r="BE150" s="138"/>
      <c r="BF150" s="138"/>
      <c r="BG150" s="138"/>
      <c r="BI150" s="241"/>
      <c r="BJ150" s="138"/>
      <c r="BK150" s="138"/>
      <c r="BL150" s="138"/>
      <c r="BM150" s="138"/>
      <c r="BN150" s="138"/>
      <c r="BO150" s="138"/>
    </row>
    <row r="151" spans="1:67">
      <c r="A151" s="203"/>
      <c r="B151" s="203"/>
      <c r="C151" s="203"/>
      <c r="D151" s="203"/>
      <c r="E151" s="203"/>
      <c r="F151" s="203"/>
      <c r="G151" s="203"/>
      <c r="H151" s="214">
        <v>2024</v>
      </c>
      <c r="I151" s="210">
        <f t="shared" si="50"/>
        <v>0</v>
      </c>
      <c r="J151" s="210">
        <f t="shared" si="50"/>
        <v>10816759.431792</v>
      </c>
      <c r="K151" s="210">
        <f t="shared" si="50"/>
        <v>10816759.431792</v>
      </c>
      <c r="L151" s="210">
        <f t="shared" si="50"/>
        <v>10816759.431792</v>
      </c>
      <c r="M151" s="210">
        <f t="shared" si="50"/>
        <v>10816759.431792</v>
      </c>
      <c r="N151" s="210">
        <f t="shared" si="50"/>
        <v>10816759.431792</v>
      </c>
      <c r="O151" s="203"/>
      <c r="P151" s="203"/>
      <c r="Q151" s="203"/>
      <c r="R151" s="203"/>
      <c r="S151" s="214">
        <v>2024</v>
      </c>
      <c r="T151" s="235">
        <f>HLOOKUP($S151,'Fixed - Other'!$A$61:$AE$64,2,FALSE)</f>
        <v>4657696.6113296356</v>
      </c>
      <c r="U151" s="210">
        <f>IF($K$14="",$T151,IF($K$14&gt;$S151,$T151,VLOOKUP($C6,'Fixed - Other'!$A$69:$C$77,3,FALSE)*$T151))</f>
        <v>4657696.6113296356</v>
      </c>
      <c r="V151" s="210">
        <f>IF($K$15="",$T151,IF($K$15&gt;$S151,$T151,VLOOKUP($C6,'Fixed - Other'!$A$69:$C$77,3,FALSE)*$T151))</f>
        <v>4657696.6113296356</v>
      </c>
      <c r="W151" s="210">
        <f>IF($K$16="",$T151,IF($K$16&gt;$S151,$T151,VLOOKUP($C6,'Fixed - Other'!$A$69:$C$77,3,FALSE)*$T151))</f>
        <v>4657696.6113296356</v>
      </c>
      <c r="X151" s="210">
        <f>IF($K$17="",$T151,IF($K$17&gt;$S151,$T151,VLOOKUP($C6,'Fixed - Other'!$A$69:$C$77,3,FALSE)*$T151))</f>
        <v>4657696.6113296356</v>
      </c>
      <c r="Y151" s="210">
        <f>IF($K$18="",$T151,IF($K$18&gt;$S151,$T151,VLOOKUP($C6,'Fixed - Other'!$A$69:$C$77,3,FALSE)*$T151))</f>
        <v>4657696.6113296356</v>
      </c>
      <c r="Z151" s="210">
        <f>IF($K$19="",$T151,IF($K$19&gt;$S151,$T151,VLOOKUP($C6,'Fixed - Other'!$A$69:$C$77,3,FALSE)*$T151))</f>
        <v>4657696.6113296356</v>
      </c>
      <c r="AB151" s="214">
        <v>2024</v>
      </c>
      <c r="AC151" s="210">
        <f t="shared" si="51"/>
        <v>0</v>
      </c>
      <c r="AD151" s="210">
        <f t="shared" si="52"/>
        <v>4657696.6113296356</v>
      </c>
      <c r="AE151" s="210">
        <f t="shared" si="53"/>
        <v>4657696.6113296356</v>
      </c>
      <c r="AF151" s="210">
        <f t="shared" si="54"/>
        <v>4657696.6113296356</v>
      </c>
      <c r="AG151" s="136">
        <f t="shared" si="55"/>
        <v>4657696.6113296356</v>
      </c>
      <c r="AH151" s="210">
        <f t="shared" si="56"/>
        <v>4657696.6113296356</v>
      </c>
      <c r="AJ151" s="214">
        <v>2024</v>
      </c>
      <c r="AK151" s="235">
        <f>HLOOKUP($S151,'Fixed - Other'!$A$61:$AE$64,3,FALSE)</f>
        <v>6159062.8204623647</v>
      </c>
      <c r="AL151" s="210">
        <f>IF($K$14="",$AK151,IF($K$14&gt;$AJ151,$AK151,VLOOKUP($C6,'Fixed - Other'!$A$69:$C$77,3,FALSE)*$AK151))</f>
        <v>6159062.8204623647</v>
      </c>
      <c r="AM151" s="210">
        <f>IF($K$15="",$AK151,IF($K$15&gt;$AJ151,$AK151,VLOOKUP($C6,'Fixed - Other'!$A$69:$C$77,3,FALSE)*$AK151))</f>
        <v>6159062.8204623647</v>
      </c>
      <c r="AN151" s="210">
        <f>IF($K$16="",$AK151,IF($K$16&gt;$AJ151,$AK151,VLOOKUP($C6,'Fixed - Other'!$A$69:$C$77,3,FALSE)*$AK151))</f>
        <v>6159062.8204623647</v>
      </c>
      <c r="AO151" s="210">
        <f>IF($K$17="",$AK151,IF($K$17&gt;$AJ151,$AK151,VLOOKUP($C6,'Fixed - Other'!$A$69:$C$77,3,FALSE)*$AK151))</f>
        <v>6159062.8204623647</v>
      </c>
      <c r="AP151" s="210">
        <f>IF($K$18="",$AK151,IF($K$18&gt;$AJ151,$AK151,VLOOKUP($C6,'Fixed - Other'!$A$69:$C$77,3,FALSE)*$AK151))</f>
        <v>6159062.8204623647</v>
      </c>
      <c r="AQ151" s="210">
        <f>IF($K$19="",$AK151,IF($K$19&gt;$AJ151,$AK151,VLOOKUP($C6,'Fixed - Other'!$A$69:$C$77,3,FALSE)*$AK151))</f>
        <v>6159062.8204623647</v>
      </c>
      <c r="AS151" s="214">
        <v>2024</v>
      </c>
      <c r="AT151" s="210">
        <f t="shared" si="57"/>
        <v>0</v>
      </c>
      <c r="AU151" s="210">
        <f t="shared" si="58"/>
        <v>6159062.8204623647</v>
      </c>
      <c r="AV151" s="210">
        <f t="shared" si="59"/>
        <v>6159062.8204623647</v>
      </c>
      <c r="AW151" s="210">
        <f t="shared" si="60"/>
        <v>6159062.8204623647</v>
      </c>
      <c r="AX151" s="136">
        <f t="shared" si="61"/>
        <v>6159062.8204623647</v>
      </c>
      <c r="AY151" s="210">
        <f t="shared" si="62"/>
        <v>6159062.8204623647</v>
      </c>
      <c r="BA151" s="241"/>
      <c r="BB151" s="138"/>
      <c r="BC151" s="138"/>
      <c r="BD151" s="138"/>
      <c r="BE151" s="138"/>
      <c r="BF151" s="138"/>
      <c r="BG151" s="138"/>
      <c r="BI151" s="241"/>
      <c r="BJ151" s="138"/>
      <c r="BK151" s="138"/>
      <c r="BL151" s="138"/>
      <c r="BM151" s="138"/>
      <c r="BN151" s="138"/>
      <c r="BO151" s="138"/>
    </row>
    <row r="152" spans="1:67">
      <c r="A152" s="203"/>
      <c r="B152" s="203"/>
      <c r="C152" s="203"/>
      <c r="D152" s="203"/>
      <c r="E152" s="203"/>
      <c r="F152" s="203"/>
      <c r="G152" s="203"/>
      <c r="H152" s="214">
        <v>2025</v>
      </c>
      <c r="I152" s="210">
        <f t="shared" si="50"/>
        <v>0</v>
      </c>
      <c r="J152" s="210">
        <f t="shared" si="50"/>
        <v>11033094.620427838</v>
      </c>
      <c r="K152" s="210">
        <f t="shared" si="50"/>
        <v>11033094.620427838</v>
      </c>
      <c r="L152" s="210">
        <f t="shared" si="50"/>
        <v>11033094.620427838</v>
      </c>
      <c r="M152" s="210">
        <f t="shared" si="50"/>
        <v>11033094.620427838</v>
      </c>
      <c r="N152" s="210">
        <f t="shared" si="50"/>
        <v>11033094.620427838</v>
      </c>
      <c r="O152" s="203"/>
      <c r="P152" s="203"/>
      <c r="Q152" s="203"/>
      <c r="R152" s="203"/>
      <c r="S152" s="214">
        <v>2025</v>
      </c>
      <c r="T152" s="235">
        <f>HLOOKUP($S152,'Fixed - Other'!$A$61:$AE$64,2,FALSE)</f>
        <v>4750850.5435562264</v>
      </c>
      <c r="U152" s="210">
        <f>IF($K$14="",$T152,IF($K$14&gt;$S152,$T152,VLOOKUP($C6,'Fixed - Other'!$A$69:$C$77,3,FALSE)*$T152))</f>
        <v>4750850.5435562264</v>
      </c>
      <c r="V152" s="210">
        <f>IF($K$15="",$T152,IF($K$15&gt;$S152,$T152,VLOOKUP($C6,'Fixed - Other'!$A$69:$C$77,3,FALSE)*$T152))</f>
        <v>4750850.5435562264</v>
      </c>
      <c r="W152" s="210">
        <f>IF($K$16="",$T152,IF($K$16&gt;$S152,$T152,VLOOKUP($C6,'Fixed - Other'!$A$69:$C$77,3,FALSE)*$T152))</f>
        <v>4750850.5435562264</v>
      </c>
      <c r="X152" s="210">
        <f>IF($K$17="",$T152,IF($K$17&gt;$S152,$T152,VLOOKUP($C6,'Fixed - Other'!$A$69:$C$77,3,FALSE)*$T152))</f>
        <v>4750850.5435562264</v>
      </c>
      <c r="Y152" s="210">
        <f>IF($K$18="",$T152,IF($K$18&gt;$S152,$T152,VLOOKUP($C6,'Fixed - Other'!$A$69:$C$77,3,FALSE)*$T152))</f>
        <v>4750850.5435562264</v>
      </c>
      <c r="Z152" s="210">
        <f>IF($K$19="",$T152,IF($K$19&gt;$S152,$T152,VLOOKUP($C6,'Fixed - Other'!$A$69:$C$77,3,FALSE)*$T152))</f>
        <v>4750850.5435562264</v>
      </c>
      <c r="AB152" s="214">
        <v>2025</v>
      </c>
      <c r="AC152" s="210">
        <f t="shared" si="51"/>
        <v>0</v>
      </c>
      <c r="AD152" s="210">
        <f t="shared" si="52"/>
        <v>4750850.5435562264</v>
      </c>
      <c r="AE152" s="210">
        <f t="shared" si="53"/>
        <v>4750850.5435562264</v>
      </c>
      <c r="AF152" s="210">
        <f t="shared" si="54"/>
        <v>4750850.5435562264</v>
      </c>
      <c r="AG152" s="136">
        <f t="shared" si="55"/>
        <v>4750850.5435562264</v>
      </c>
      <c r="AH152" s="210">
        <f t="shared" si="56"/>
        <v>4750850.5435562264</v>
      </c>
      <c r="AJ152" s="214">
        <v>2025</v>
      </c>
      <c r="AK152" s="235">
        <f>HLOOKUP($S152,'Fixed - Other'!$A$61:$AE$64,3,FALSE)</f>
        <v>6282244.0768716112</v>
      </c>
      <c r="AL152" s="210">
        <f>IF($K$14="",$AK152,IF($K$14&gt;$AJ152,$AK152,VLOOKUP($C6,'Fixed - Other'!$A$69:$C$77,3,FALSE)*$AK152))</f>
        <v>6282244.0768716112</v>
      </c>
      <c r="AM152" s="210">
        <f>IF($K$15="",$AK152,IF($K$15&gt;$AJ152,$AK152,VLOOKUP($C6,'Fixed - Other'!$A$69:$C$77,3,FALSE)*$AK152))</f>
        <v>6282244.0768716112</v>
      </c>
      <c r="AN152" s="210">
        <f>IF($K$16="",$AK152,IF($K$16&gt;$AJ152,$AK152,VLOOKUP($C6,'Fixed - Other'!$A$69:$C$77,3,FALSE)*$AK152))</f>
        <v>6282244.0768716112</v>
      </c>
      <c r="AO152" s="210">
        <f>IF($K$17="",$AK152,IF($K$17&gt;$AJ152,$AK152,VLOOKUP($C6,'Fixed - Other'!$A$69:$C$77,3,FALSE)*$AK152))</f>
        <v>6282244.0768716112</v>
      </c>
      <c r="AP152" s="210">
        <f>IF($K$18="",$AK152,IF($K$18&gt;$AJ152,$AK152,VLOOKUP($C6,'Fixed - Other'!$A$69:$C$77,3,FALSE)*$AK152))</f>
        <v>6282244.0768716112</v>
      </c>
      <c r="AQ152" s="210">
        <f>IF($K$19="",$AK152,IF($K$19&gt;$AJ152,$AK152,VLOOKUP($C6,'Fixed - Other'!$A$69:$C$77,3,FALSE)*$AK152))</f>
        <v>6282244.0768716112</v>
      </c>
      <c r="AS152" s="214">
        <v>2025</v>
      </c>
      <c r="AT152" s="210">
        <f t="shared" si="57"/>
        <v>0</v>
      </c>
      <c r="AU152" s="210">
        <f t="shared" si="58"/>
        <v>6282244.0768716112</v>
      </c>
      <c r="AV152" s="210">
        <f t="shared" si="59"/>
        <v>6282244.0768716112</v>
      </c>
      <c r="AW152" s="210">
        <f t="shared" si="60"/>
        <v>6282244.0768716112</v>
      </c>
      <c r="AX152" s="136">
        <f t="shared" si="61"/>
        <v>6282244.0768716112</v>
      </c>
      <c r="AY152" s="210">
        <f t="shared" si="62"/>
        <v>6282244.0768716112</v>
      </c>
      <c r="BA152" s="241"/>
      <c r="BB152" s="138"/>
      <c r="BC152" s="138"/>
      <c r="BD152" s="138"/>
      <c r="BE152" s="138"/>
      <c r="BF152" s="138"/>
      <c r="BG152" s="138"/>
      <c r="BI152" s="241"/>
      <c r="BJ152" s="138"/>
      <c r="BK152" s="138"/>
      <c r="BL152" s="138"/>
      <c r="BM152" s="138"/>
      <c r="BN152" s="138"/>
      <c r="BO152" s="138"/>
    </row>
    <row r="153" spans="1:67">
      <c r="A153" s="203"/>
      <c r="B153" s="203"/>
      <c r="C153" s="203"/>
      <c r="D153" s="203"/>
      <c r="E153" s="203"/>
      <c r="F153" s="203"/>
      <c r="G153" s="203"/>
      <c r="H153" s="214">
        <v>2026</v>
      </c>
      <c r="I153" s="210">
        <f t="shared" si="50"/>
        <v>0</v>
      </c>
      <c r="J153" s="210">
        <f t="shared" si="50"/>
        <v>11253756.512836395</v>
      </c>
      <c r="K153" s="210">
        <f t="shared" si="50"/>
        <v>11253756.512836395</v>
      </c>
      <c r="L153" s="210">
        <f t="shared" si="50"/>
        <v>11253756.512836395</v>
      </c>
      <c r="M153" s="210">
        <f t="shared" si="50"/>
        <v>11253756.512836395</v>
      </c>
      <c r="N153" s="210">
        <f t="shared" si="50"/>
        <v>11253756.512836395</v>
      </c>
      <c r="O153" s="203"/>
      <c r="P153" s="203"/>
      <c r="Q153" s="203"/>
      <c r="R153" s="203"/>
      <c r="S153" s="214">
        <v>2026</v>
      </c>
      <c r="T153" s="235">
        <f>HLOOKUP($S153,'Fixed - Other'!$A$61:$AE$64,2,FALSE)</f>
        <v>4845867.5544273518</v>
      </c>
      <c r="U153" s="210">
        <f>IF($K$14="",$T153,IF($K$14&gt;$S153,$T153,VLOOKUP($C6,'Fixed - Other'!$A$69:$C$77,3,FALSE)*$T153))</f>
        <v>4845867.5544273518</v>
      </c>
      <c r="V153" s="210">
        <f>IF($K$15="",$T153,IF($K$15&gt;$S153,$T153,VLOOKUP($C6,'Fixed - Other'!$A$69:$C$77,3,FALSE)*$T153))</f>
        <v>4845867.5544273518</v>
      </c>
      <c r="W153" s="210">
        <f>IF($K$16="",$T153,IF($K$16&gt;$S153,$T153,VLOOKUP($C6,'Fixed - Other'!$A$69:$C$77,3,FALSE)*$T153))</f>
        <v>4845867.5544273518</v>
      </c>
      <c r="X153" s="210">
        <f>IF($K$17="",$T153,IF($K$17&gt;$S153,$T153,VLOOKUP($C6,'Fixed - Other'!$A$69:$C$77,3,FALSE)*$T153))</f>
        <v>4845867.5544273518</v>
      </c>
      <c r="Y153" s="210">
        <f>IF($K$18="",$T153,IF($K$18&gt;$S153,$T153,VLOOKUP($C6,'Fixed - Other'!$A$69:$C$77,3,FALSE)*$T153))</f>
        <v>4845867.5544273518</v>
      </c>
      <c r="Z153" s="210">
        <f>IF($K$19="",$T153,IF($K$19&gt;$S153,$T153,VLOOKUP($C6,'Fixed - Other'!$A$69:$C$77,3,FALSE)*$T153))</f>
        <v>4845867.5544273518</v>
      </c>
      <c r="AB153" s="214">
        <v>2026</v>
      </c>
      <c r="AC153" s="210">
        <f t="shared" si="51"/>
        <v>0</v>
      </c>
      <c r="AD153" s="210">
        <f t="shared" si="52"/>
        <v>4845867.5544273518</v>
      </c>
      <c r="AE153" s="210">
        <f t="shared" si="53"/>
        <v>4845867.5544273518</v>
      </c>
      <c r="AF153" s="210">
        <f t="shared" si="54"/>
        <v>4845867.5544273518</v>
      </c>
      <c r="AG153" s="136">
        <f t="shared" si="55"/>
        <v>4845867.5544273518</v>
      </c>
      <c r="AH153" s="210">
        <f t="shared" si="56"/>
        <v>4845867.5544273518</v>
      </c>
      <c r="AJ153" s="214">
        <v>2026</v>
      </c>
      <c r="AK153" s="235">
        <f>HLOOKUP($S153,'Fixed - Other'!$A$61:$AE$64,3,FALSE)</f>
        <v>6407888.958409043</v>
      </c>
      <c r="AL153" s="210">
        <f>IF($K$14="",$AK153,IF($K$14&gt;$AJ153,$AK153,VLOOKUP($C6,'Fixed - Other'!$A$69:$C$77,3,FALSE)*$AK153))</f>
        <v>6407888.958409043</v>
      </c>
      <c r="AM153" s="210">
        <f>IF($K$15="",$AK153,IF($K$15&gt;$AJ153,$AK153,VLOOKUP($C6,'Fixed - Other'!$A$69:$C$77,3,FALSE)*$AK153))</f>
        <v>6407888.958409043</v>
      </c>
      <c r="AN153" s="210">
        <f>IF($K$16="",$AK153,IF($K$16&gt;$AJ153,$AK153,VLOOKUP($C6,'Fixed - Other'!$A$69:$C$77,3,FALSE)*$AK153))</f>
        <v>6407888.958409043</v>
      </c>
      <c r="AO153" s="210">
        <f>IF($K$17="",$AK153,IF($K$17&gt;$AJ153,$AK153,VLOOKUP($C6,'Fixed - Other'!$A$69:$C$77,3,FALSE)*$AK153))</f>
        <v>6407888.958409043</v>
      </c>
      <c r="AP153" s="210">
        <f>IF($K$18="",$AK153,IF($K$18&gt;$AJ153,$AK153,VLOOKUP($C6,'Fixed - Other'!$A$69:$C$77,3,FALSE)*$AK153))</f>
        <v>6407888.958409043</v>
      </c>
      <c r="AQ153" s="210">
        <f>IF($K$19="",$AK153,IF($K$19&gt;$AJ153,$AK153,VLOOKUP($C6,'Fixed - Other'!$A$69:$C$77,3,FALSE)*$AK153))</f>
        <v>6407888.958409043</v>
      </c>
      <c r="AS153" s="214">
        <v>2026</v>
      </c>
      <c r="AT153" s="210">
        <f t="shared" si="57"/>
        <v>0</v>
      </c>
      <c r="AU153" s="210">
        <f t="shared" si="58"/>
        <v>6407888.958409043</v>
      </c>
      <c r="AV153" s="210">
        <f t="shared" si="59"/>
        <v>6407888.958409043</v>
      </c>
      <c r="AW153" s="210">
        <f t="shared" si="60"/>
        <v>6407888.958409043</v>
      </c>
      <c r="AX153" s="136">
        <f t="shared" si="61"/>
        <v>6407888.958409043</v>
      </c>
      <c r="AY153" s="210">
        <f t="shared" si="62"/>
        <v>6407888.958409043</v>
      </c>
      <c r="BA153" s="241"/>
      <c r="BB153" s="138"/>
      <c r="BC153" s="138"/>
      <c r="BD153" s="138"/>
      <c r="BE153" s="138"/>
      <c r="BF153" s="138"/>
      <c r="BG153" s="138"/>
      <c r="BI153" s="241"/>
      <c r="BJ153" s="138"/>
      <c r="BK153" s="138"/>
      <c r="BL153" s="138"/>
      <c r="BM153" s="138"/>
      <c r="BN153" s="138"/>
      <c r="BO153" s="138"/>
    </row>
    <row r="154" spans="1:67">
      <c r="A154" s="203"/>
      <c r="B154" s="203"/>
      <c r="C154" s="203"/>
      <c r="D154" s="203"/>
      <c r="E154" s="203"/>
      <c r="F154" s="203"/>
      <c r="G154" s="203"/>
      <c r="H154" s="214">
        <v>2027</v>
      </c>
      <c r="I154" s="210">
        <f t="shared" si="50"/>
        <v>0</v>
      </c>
      <c r="J154" s="210">
        <f t="shared" si="50"/>
        <v>0</v>
      </c>
      <c r="K154" s="210">
        <f t="shared" si="50"/>
        <v>11478831.643093122</v>
      </c>
      <c r="L154" s="210">
        <f t="shared" si="50"/>
        <v>11478831.643093122</v>
      </c>
      <c r="M154" s="210">
        <f t="shared" si="50"/>
        <v>11478831.643093122</v>
      </c>
      <c r="N154" s="210">
        <f t="shared" si="50"/>
        <v>11478831.643093122</v>
      </c>
      <c r="O154" s="203"/>
      <c r="P154" s="203"/>
      <c r="Q154" s="203"/>
      <c r="R154" s="203"/>
      <c r="S154" s="214">
        <v>2027</v>
      </c>
      <c r="T154" s="235">
        <f>HLOOKUP($S154,'Fixed - Other'!$A$61:$AE$64,2,FALSE)</f>
        <v>4942784.905515898</v>
      </c>
      <c r="U154" s="210">
        <f>IF($K$14="",$T154,IF($K$14&gt;$S154,$T154,VLOOKUP($C6,'Fixed - Other'!$A$69:$C$77,3,FALSE)*$T154))</f>
        <v>4942784.905515898</v>
      </c>
      <c r="V154" s="210">
        <f>IF($K$15="",$T154,IF($K$15&gt;$S154,$T154,VLOOKUP($C6,'Fixed - Other'!$A$69:$C$77,3,FALSE)*$T154))</f>
        <v>4942784.905515898</v>
      </c>
      <c r="W154" s="210">
        <f>IF($K$16="",$T154,IF($K$16&gt;$S154,$T154,VLOOKUP($C6,'Fixed - Other'!$A$69:$C$77,3,FALSE)*$T154))</f>
        <v>4942784.905515898</v>
      </c>
      <c r="X154" s="210">
        <f>IF($K$17="",$T154,IF($K$17&gt;$S154,$T154,VLOOKUP($C6,'Fixed - Other'!$A$69:$C$77,3,FALSE)*$T154))</f>
        <v>4942784.905515898</v>
      </c>
      <c r="Y154" s="210">
        <f>IF($K$18="",$T154,IF($K$18&gt;$S154,$T154,VLOOKUP($C6,'Fixed - Other'!$A$69:$C$77,3,FALSE)*$T154))</f>
        <v>4942784.905515898</v>
      </c>
      <c r="Z154" s="210">
        <f>IF($K$19="",$T154,IF($K$19&gt;$S154,$T154,VLOOKUP($C6,'Fixed - Other'!$A$69:$C$77,3,FALSE)*$T154))</f>
        <v>4942784.905515898</v>
      </c>
      <c r="AB154" s="214">
        <v>2027</v>
      </c>
      <c r="AC154" s="210">
        <f t="shared" si="51"/>
        <v>0</v>
      </c>
      <c r="AD154" s="210">
        <f t="shared" si="52"/>
        <v>0</v>
      </c>
      <c r="AE154" s="210">
        <f t="shared" si="53"/>
        <v>4942784.905515898</v>
      </c>
      <c r="AF154" s="210">
        <f t="shared" si="54"/>
        <v>4942784.905515898</v>
      </c>
      <c r="AG154" s="136">
        <f t="shared" si="55"/>
        <v>4942784.905515898</v>
      </c>
      <c r="AH154" s="210">
        <f t="shared" si="56"/>
        <v>4942784.905515898</v>
      </c>
      <c r="AJ154" s="214">
        <v>2027</v>
      </c>
      <c r="AK154" s="235">
        <f>HLOOKUP($S154,'Fixed - Other'!$A$61:$AE$64,3,FALSE)</f>
        <v>6536046.7375772242</v>
      </c>
      <c r="AL154" s="210">
        <f>IF($K$14="",$AK154,IF($K$14&gt;$AJ154,$AK154,VLOOKUP($C6,'Fixed - Other'!$A$69:$C$77,3,FALSE)*$AK154))</f>
        <v>6536046.7375772242</v>
      </c>
      <c r="AM154" s="210">
        <f>IF($K$15="",$AK154,IF($K$15&gt;$AJ154,$AK154,VLOOKUP($C6,'Fixed - Other'!$A$69:$C$77,3,FALSE)*$AK154))</f>
        <v>6536046.7375772242</v>
      </c>
      <c r="AN154" s="210">
        <f>IF($K$16="",$AK154,IF($K$16&gt;$AJ154,$AK154,VLOOKUP($C6,'Fixed - Other'!$A$69:$C$77,3,FALSE)*$AK154))</f>
        <v>6536046.7375772242</v>
      </c>
      <c r="AO154" s="210">
        <f>IF($K$17="",$AK154,IF($K$17&gt;$AJ154,$AK154,VLOOKUP($C6,'Fixed - Other'!$A$69:$C$77,3,FALSE)*$AK154))</f>
        <v>6536046.7375772242</v>
      </c>
      <c r="AP154" s="210">
        <f>IF($K$18="",$AK154,IF($K$18&gt;$AJ154,$AK154,VLOOKUP($C6,'Fixed - Other'!$A$69:$C$77,3,FALSE)*$AK154))</f>
        <v>6536046.7375772242</v>
      </c>
      <c r="AQ154" s="210">
        <f>IF($K$19="",$AK154,IF($K$19&gt;$AJ154,$AK154,VLOOKUP($C6,'Fixed - Other'!$A$69:$C$77,3,FALSE)*$AK154))</f>
        <v>6536046.7375772242</v>
      </c>
      <c r="AS154" s="214">
        <v>2027</v>
      </c>
      <c r="AT154" s="210">
        <f t="shared" si="57"/>
        <v>0</v>
      </c>
      <c r="AU154" s="210">
        <f t="shared" si="58"/>
        <v>0</v>
      </c>
      <c r="AV154" s="210">
        <f t="shared" si="59"/>
        <v>6536046.7375772242</v>
      </c>
      <c r="AW154" s="210">
        <f t="shared" si="60"/>
        <v>6536046.7375772242</v>
      </c>
      <c r="AX154" s="136">
        <f t="shared" si="61"/>
        <v>6536046.7375772242</v>
      </c>
      <c r="AY154" s="210">
        <f t="shared" si="62"/>
        <v>6536046.7375772242</v>
      </c>
      <c r="BA154" s="241"/>
      <c r="BB154" s="138"/>
      <c r="BC154" s="138"/>
      <c r="BD154" s="138"/>
      <c r="BE154" s="138"/>
      <c r="BF154" s="138"/>
      <c r="BG154" s="138"/>
      <c r="BI154" s="241"/>
      <c r="BJ154" s="138"/>
      <c r="BK154" s="138"/>
      <c r="BL154" s="138"/>
      <c r="BM154" s="138"/>
      <c r="BN154" s="138"/>
      <c r="BO154" s="138"/>
    </row>
    <row r="155" spans="1:67">
      <c r="A155" s="203"/>
      <c r="B155" s="203"/>
      <c r="C155" s="203"/>
      <c r="D155" s="203"/>
      <c r="E155" s="203"/>
      <c r="F155" s="203"/>
      <c r="G155" s="203"/>
      <c r="H155" s="214">
        <v>2028</v>
      </c>
      <c r="I155" s="210">
        <f t="shared" si="50"/>
        <v>0</v>
      </c>
      <c r="J155" s="210">
        <f t="shared" si="50"/>
        <v>0</v>
      </c>
      <c r="K155" s="210">
        <f t="shared" si="50"/>
        <v>0</v>
      </c>
      <c r="L155" s="210">
        <f t="shared" si="50"/>
        <v>11708408.275954988</v>
      </c>
      <c r="M155" s="210">
        <f t="shared" si="50"/>
        <v>11708408.275954988</v>
      </c>
      <c r="N155" s="210">
        <f t="shared" si="50"/>
        <v>11708408.275954988</v>
      </c>
      <c r="O155" s="203"/>
      <c r="P155" s="203"/>
      <c r="Q155" s="203"/>
      <c r="R155" s="203"/>
      <c r="S155" s="214">
        <v>2028</v>
      </c>
      <c r="T155" s="235">
        <f>HLOOKUP($S155,'Fixed - Other'!$A$61:$AE$64,2,FALSE)</f>
        <v>5041640.6036262177</v>
      </c>
      <c r="U155" s="210">
        <f>IF($K$14="",$T155,IF($K$14&gt;$S155,$T155,VLOOKUP($C6,'Fixed - Other'!$A$69:$C$77,3,FALSE)*$T155))</f>
        <v>5041640.6036262177</v>
      </c>
      <c r="V155" s="210">
        <f>IF($K$15="",$T155,IF($K$15&gt;$S155,$T155,VLOOKUP($C6,'Fixed - Other'!$A$69:$C$77,3,FALSE)*$T155))</f>
        <v>5041640.6036262177</v>
      </c>
      <c r="W155" s="210">
        <f>IF($K$16="",$T155,IF($K$16&gt;$S155,$T155,VLOOKUP($C6,'Fixed - Other'!$A$69:$C$77,3,FALSE)*$T155))</f>
        <v>5041640.6036262177</v>
      </c>
      <c r="X155" s="210">
        <f>IF($K$17="",$T155,IF($K$17&gt;$S155,$T155,VLOOKUP($C6,'Fixed - Other'!$A$69:$C$77,3,FALSE)*$T155))</f>
        <v>5041640.6036262177</v>
      </c>
      <c r="Y155" s="210">
        <f>IF($K$18="",$T155,IF($K$18&gt;$S155,$T155,VLOOKUP($C6,'Fixed - Other'!$A$69:$C$77,3,FALSE)*$T155))</f>
        <v>5041640.6036262177</v>
      </c>
      <c r="Z155" s="210">
        <f>IF($K$19="",$T155,IF($K$19&gt;$S155,$T155,VLOOKUP($C6,'Fixed - Other'!$A$69:$C$77,3,FALSE)*$T155))</f>
        <v>5041640.6036262177</v>
      </c>
      <c r="AB155" s="214">
        <v>2028</v>
      </c>
      <c r="AC155" s="210">
        <f t="shared" si="51"/>
        <v>0</v>
      </c>
      <c r="AD155" s="210">
        <f t="shared" si="52"/>
        <v>0</v>
      </c>
      <c r="AE155" s="210">
        <f t="shared" si="53"/>
        <v>0</v>
      </c>
      <c r="AF155" s="210">
        <f t="shared" si="54"/>
        <v>5041640.6036262177</v>
      </c>
      <c r="AG155" s="136">
        <f t="shared" si="55"/>
        <v>5041640.6036262177</v>
      </c>
      <c r="AH155" s="210">
        <f t="shared" si="56"/>
        <v>5041640.6036262177</v>
      </c>
      <c r="AJ155" s="214">
        <v>2028</v>
      </c>
      <c r="AK155" s="235">
        <f>HLOOKUP($S155,'Fixed - Other'!$A$61:$AE$64,3,FALSE)</f>
        <v>6666767.6723287702</v>
      </c>
      <c r="AL155" s="210">
        <f>IF($K$14="",$AK155,IF($K$14&gt;$AJ155,$AK155,VLOOKUP($C6,'Fixed - Other'!$A$69:$C$77,3,FALSE)*$AK155))</f>
        <v>6666767.6723287702</v>
      </c>
      <c r="AM155" s="210">
        <f>IF($K$15="",$AK155,IF($K$15&gt;$AJ155,$AK155,VLOOKUP($C6,'Fixed - Other'!$A$69:$C$77,3,FALSE)*$AK155))</f>
        <v>6666767.6723287702</v>
      </c>
      <c r="AN155" s="210">
        <f>IF($K$16="",$AK155,IF($K$16&gt;$AJ155,$AK155,VLOOKUP($C6,'Fixed - Other'!$A$69:$C$77,3,FALSE)*$AK155))</f>
        <v>6666767.6723287702</v>
      </c>
      <c r="AO155" s="210">
        <f>IF($K$17="",$AK155,IF($K$17&gt;$AJ155,$AK155,VLOOKUP($C6,'Fixed - Other'!$A$69:$C$77,3,FALSE)*$AK155))</f>
        <v>6666767.6723287702</v>
      </c>
      <c r="AP155" s="210">
        <f>IF($K$18="",$AK155,IF($K$18&gt;$AJ155,$AK155,VLOOKUP($C6,'Fixed - Other'!$A$69:$C$77,3,FALSE)*$AK155))</f>
        <v>6666767.6723287702</v>
      </c>
      <c r="AQ155" s="210">
        <f>IF($K$19="",$AK155,IF($K$19&gt;$AJ155,$AK155,VLOOKUP($C6,'Fixed - Other'!$A$69:$C$77,3,FALSE)*$AK155))</f>
        <v>6666767.6723287702</v>
      </c>
      <c r="AS155" s="214">
        <v>2028</v>
      </c>
      <c r="AT155" s="210">
        <f t="shared" si="57"/>
        <v>0</v>
      </c>
      <c r="AU155" s="210">
        <f t="shared" si="58"/>
        <v>0</v>
      </c>
      <c r="AV155" s="210">
        <f t="shared" si="59"/>
        <v>0</v>
      </c>
      <c r="AW155" s="210">
        <f t="shared" si="60"/>
        <v>6666767.6723287702</v>
      </c>
      <c r="AX155" s="136">
        <f t="shared" si="61"/>
        <v>6666767.6723287702</v>
      </c>
      <c r="AY155" s="210">
        <f t="shared" si="62"/>
        <v>6666767.6723287702</v>
      </c>
      <c r="BA155" s="241"/>
      <c r="BB155" s="138"/>
      <c r="BC155" s="138"/>
      <c r="BD155" s="138"/>
      <c r="BE155" s="138"/>
      <c r="BF155" s="138"/>
      <c r="BG155" s="138"/>
      <c r="BI155" s="241"/>
      <c r="BJ155" s="138"/>
      <c r="BK155" s="138"/>
      <c r="BL155" s="138"/>
      <c r="BM155" s="138"/>
      <c r="BN155" s="138"/>
      <c r="BO155" s="138"/>
    </row>
    <row r="156" spans="1:67">
      <c r="A156" s="203"/>
      <c r="B156" s="203"/>
      <c r="C156" s="203"/>
      <c r="D156" s="203"/>
      <c r="E156" s="203"/>
      <c r="F156" s="203"/>
      <c r="G156" s="203"/>
      <c r="H156" s="214">
        <v>2029</v>
      </c>
      <c r="I156" s="210">
        <f t="shared" si="50"/>
        <v>0</v>
      </c>
      <c r="J156" s="210">
        <f t="shared" si="50"/>
        <v>0</v>
      </c>
      <c r="K156" s="210">
        <f t="shared" si="50"/>
        <v>0</v>
      </c>
      <c r="L156" s="210">
        <f t="shared" si="50"/>
        <v>11942576.441474084</v>
      </c>
      <c r="M156" s="210">
        <f t="shared" si="50"/>
        <v>11942576.441474084</v>
      </c>
      <c r="N156" s="210">
        <f t="shared" si="50"/>
        <v>11942576.441474084</v>
      </c>
      <c r="O156" s="203"/>
      <c r="P156" s="203"/>
      <c r="Q156" s="203"/>
      <c r="R156" s="203"/>
      <c r="S156" s="214">
        <v>2029</v>
      </c>
      <c r="T156" s="235">
        <f>HLOOKUP($S156,'Fixed - Other'!$A$61:$AE$64,2,FALSE)</f>
        <v>5142473.4156987406</v>
      </c>
      <c r="U156" s="210">
        <f>IF($K$14="",$T156,IF($K$14&gt;$S156,$T156,VLOOKUP($C6,'Fixed - Other'!$A$69:$C$77,3,FALSE)*$T156))</f>
        <v>5142473.4156987406</v>
      </c>
      <c r="V156" s="210">
        <f>IF($K$15="",$T156,IF($K$15&gt;$S156,$T156,VLOOKUP($C6,'Fixed - Other'!$A$69:$C$77,3,FALSE)*$T156))</f>
        <v>5142473.4156987406</v>
      </c>
      <c r="W156" s="210">
        <f>IF($K$16="",$T156,IF($K$16&gt;$S156,$T156,VLOOKUP($C6,'Fixed - Other'!$A$69:$C$77,3,FALSE)*$T156))</f>
        <v>5142473.4156987406</v>
      </c>
      <c r="X156" s="210">
        <f>IF($K$17="",$T156,IF($K$17&gt;$S156,$T156,VLOOKUP($C6,'Fixed - Other'!$A$69:$C$77,3,FALSE)*$T156))</f>
        <v>5142473.4156987406</v>
      </c>
      <c r="Y156" s="210">
        <f>IF($K$18="",$T156,IF($K$18&gt;$S156,$T156,VLOOKUP($C6,'Fixed - Other'!$A$69:$C$77,3,FALSE)*$T156))</f>
        <v>5142473.4156987406</v>
      </c>
      <c r="Z156" s="210">
        <f>IF($K$19="",$T156,IF($K$19&gt;$S156,$T156,VLOOKUP($C6,'Fixed - Other'!$A$69:$C$77,3,FALSE)*$T156))</f>
        <v>5142473.4156987406</v>
      </c>
      <c r="AB156" s="214">
        <v>2029</v>
      </c>
      <c r="AC156" s="210">
        <f t="shared" si="51"/>
        <v>0</v>
      </c>
      <c r="AD156" s="210">
        <f t="shared" si="52"/>
        <v>0</v>
      </c>
      <c r="AE156" s="210">
        <f t="shared" si="53"/>
        <v>0</v>
      </c>
      <c r="AF156" s="210">
        <f t="shared" si="54"/>
        <v>5142473.4156987406</v>
      </c>
      <c r="AG156" s="136">
        <f t="shared" si="55"/>
        <v>5142473.4156987406</v>
      </c>
      <c r="AH156" s="210">
        <f t="shared" si="56"/>
        <v>5142473.4156987406</v>
      </c>
      <c r="AJ156" s="214">
        <v>2029</v>
      </c>
      <c r="AK156" s="235">
        <f>HLOOKUP($S156,'Fixed - Other'!$A$61:$AE$64,3,FALSE)</f>
        <v>6800103.0257753432</v>
      </c>
      <c r="AL156" s="210">
        <f>IF($K$14="",$AK156,IF($K$14&gt;$AJ156,$AK156,VLOOKUP($C6,'Fixed - Other'!$A$69:$C$77,3,FALSE)*$AK156))</f>
        <v>6800103.0257753432</v>
      </c>
      <c r="AM156" s="210">
        <f>IF($K$15="",$AK156,IF($K$15&gt;$AJ156,$AK156,VLOOKUP($C6,'Fixed - Other'!$A$69:$C$77,3,FALSE)*$AK156))</f>
        <v>6800103.0257753432</v>
      </c>
      <c r="AN156" s="210">
        <f>IF($K$16="",$AK156,IF($K$16&gt;$AJ156,$AK156,VLOOKUP($C6,'Fixed - Other'!$A$69:$C$77,3,FALSE)*$AK156))</f>
        <v>6800103.0257753432</v>
      </c>
      <c r="AO156" s="210">
        <f>IF($K$17="",$AK156,IF($K$17&gt;$AJ156,$AK156,VLOOKUP($C6,'Fixed - Other'!$A$69:$C$77,3,FALSE)*$AK156))</f>
        <v>6800103.0257753432</v>
      </c>
      <c r="AP156" s="210">
        <f>IF($K$18="",$AK156,IF($K$18&gt;$AJ156,$AK156,VLOOKUP($C6,'Fixed - Other'!$A$69:$C$77,3,FALSE)*$AK156))</f>
        <v>6800103.0257753432</v>
      </c>
      <c r="AQ156" s="210">
        <f>IF($K$19="",$AK156,IF($K$19&gt;$AJ156,$AK156,VLOOKUP($C6,'Fixed - Other'!$A$69:$C$77,3,FALSE)*$AK156))</f>
        <v>6800103.0257753432</v>
      </c>
      <c r="AS156" s="214">
        <v>2029</v>
      </c>
      <c r="AT156" s="210">
        <f t="shared" si="57"/>
        <v>0</v>
      </c>
      <c r="AU156" s="210">
        <f t="shared" si="58"/>
        <v>0</v>
      </c>
      <c r="AV156" s="210">
        <f t="shared" si="59"/>
        <v>0</v>
      </c>
      <c r="AW156" s="210">
        <f t="shared" si="60"/>
        <v>6800103.0257753432</v>
      </c>
      <c r="AX156" s="136">
        <f t="shared" si="61"/>
        <v>6800103.0257753432</v>
      </c>
      <c r="AY156" s="210">
        <f t="shared" si="62"/>
        <v>6800103.0257753432</v>
      </c>
      <c r="BA156" s="241"/>
      <c r="BB156" s="138"/>
      <c r="BC156" s="138"/>
      <c r="BD156" s="138"/>
      <c r="BE156" s="138"/>
      <c r="BF156" s="138"/>
      <c r="BG156" s="138"/>
      <c r="BI156" s="241"/>
      <c r="BJ156" s="138"/>
      <c r="BK156" s="138"/>
      <c r="BL156" s="138"/>
      <c r="BM156" s="138"/>
      <c r="BN156" s="138"/>
      <c r="BO156" s="138"/>
    </row>
    <row r="157" spans="1:67">
      <c r="A157" s="203"/>
      <c r="B157" s="203"/>
      <c r="C157" s="203"/>
      <c r="D157" s="203"/>
      <c r="E157" s="203"/>
      <c r="F157" s="203"/>
      <c r="G157" s="203"/>
      <c r="H157" s="214">
        <v>2030</v>
      </c>
      <c r="I157" s="210">
        <f t="shared" si="50"/>
        <v>0</v>
      </c>
      <c r="J157" s="210">
        <f t="shared" si="50"/>
        <v>0</v>
      </c>
      <c r="K157" s="210">
        <f t="shared" si="50"/>
        <v>0</v>
      </c>
      <c r="L157" s="210">
        <f t="shared" si="50"/>
        <v>12181427.970303571</v>
      </c>
      <c r="M157" s="210">
        <f t="shared" si="50"/>
        <v>0</v>
      </c>
      <c r="N157" s="210">
        <f t="shared" si="50"/>
        <v>12181427.970303571</v>
      </c>
      <c r="O157" s="203"/>
      <c r="P157" s="203"/>
      <c r="Q157" s="203"/>
      <c r="R157" s="203"/>
      <c r="S157" s="214">
        <v>2030</v>
      </c>
      <c r="T157" s="235">
        <f>HLOOKUP($S157,'Fixed - Other'!$A$61:$AE$64,2,FALSE)</f>
        <v>5245322.8840127178</v>
      </c>
      <c r="U157" s="210">
        <f>IF($K$14="",$T157,IF($K$14&gt;$S157,$T157,VLOOKUP($C6,'Fixed - Other'!$A$69:$C$77,3,FALSE)*$T157))</f>
        <v>5245322.8840127178</v>
      </c>
      <c r="V157" s="210">
        <f>IF($K$15="",$T157,IF($K$15&gt;$S157,$T157,VLOOKUP($C6,'Fixed - Other'!$A$69:$C$77,3,FALSE)*$T157))</f>
        <v>5245322.8840127178</v>
      </c>
      <c r="W157" s="210">
        <f>IF($K$16="",$T157,IF($K$16&gt;$S157,$T157,VLOOKUP($C6,'Fixed - Other'!$A$69:$C$77,3,FALSE)*$T157))</f>
        <v>5245322.8840127178</v>
      </c>
      <c r="X157" s="210">
        <f>IF($K$17="",$T157,IF($K$17&gt;$S157,$T157,VLOOKUP($C6,'Fixed - Other'!$A$69:$C$77,3,FALSE)*$T157))</f>
        <v>5245322.8840127178</v>
      </c>
      <c r="Y157" s="210">
        <f>IF($K$18="",$T157,IF($K$18&gt;$S157,$T157,VLOOKUP($C6,'Fixed - Other'!$A$69:$C$77,3,FALSE)*$T157))</f>
        <v>5245322.8840127178</v>
      </c>
      <c r="Z157" s="210">
        <f>IF($K$19="",$T157,IF($K$19&gt;$S157,$T157,VLOOKUP($C6,'Fixed - Other'!$A$69:$C$77,3,FALSE)*$T157))</f>
        <v>5245322.8840127178</v>
      </c>
      <c r="AB157" s="214">
        <v>2030</v>
      </c>
      <c r="AC157" s="210">
        <f t="shared" si="51"/>
        <v>0</v>
      </c>
      <c r="AD157" s="210">
        <f t="shared" si="52"/>
        <v>0</v>
      </c>
      <c r="AE157" s="210">
        <f t="shared" si="53"/>
        <v>0</v>
      </c>
      <c r="AF157" s="210">
        <f t="shared" si="54"/>
        <v>5245322.8840127178</v>
      </c>
      <c r="AG157" s="136">
        <f t="shared" si="55"/>
        <v>0</v>
      </c>
      <c r="AH157" s="210">
        <f t="shared" si="56"/>
        <v>5245322.8840127178</v>
      </c>
      <c r="AJ157" s="214">
        <v>2030</v>
      </c>
      <c r="AK157" s="235">
        <f>HLOOKUP($S157,'Fixed - Other'!$A$61:$AE$64,3,FALSE)</f>
        <v>6936105.0862908531</v>
      </c>
      <c r="AL157" s="210">
        <f>IF($K$14="",$AK157,IF($K$14&gt;$AJ157,$AK157,VLOOKUP($C6,'Fixed - Other'!$A$69:$C$77,3,FALSE)*$AK157))</f>
        <v>6936105.0862908531</v>
      </c>
      <c r="AM157" s="210">
        <f>IF($K$15="",$AK157,IF($K$15&gt;$AJ157,$AK157,VLOOKUP($C6,'Fixed - Other'!$A$69:$C$77,3,FALSE)*$AK157))</f>
        <v>6936105.0862908531</v>
      </c>
      <c r="AN157" s="210">
        <f>IF($K$16="",$AK157,IF($K$16&gt;$AJ157,$AK157,VLOOKUP($C6,'Fixed - Other'!$A$69:$C$77,3,FALSE)*$AK157))</f>
        <v>6936105.0862908531</v>
      </c>
      <c r="AO157" s="210">
        <f>IF($K$17="",$AK157,IF($K$17&gt;$AJ157,$AK157,VLOOKUP($C6,'Fixed - Other'!$A$69:$C$77,3,FALSE)*$AK157))</f>
        <v>6936105.0862908531</v>
      </c>
      <c r="AP157" s="210">
        <f>IF($K$18="",$AK157,IF($K$18&gt;$AJ157,$AK157,VLOOKUP($C6,'Fixed - Other'!$A$69:$C$77,3,FALSE)*$AK157))</f>
        <v>6936105.0862908531</v>
      </c>
      <c r="AQ157" s="210">
        <f>IF($K$19="",$AK157,IF($K$19&gt;$AJ157,$AK157,VLOOKUP($C6,'Fixed - Other'!$A$69:$C$77,3,FALSE)*$AK157))</f>
        <v>6936105.0862908531</v>
      </c>
      <c r="AS157" s="214">
        <v>2030</v>
      </c>
      <c r="AT157" s="210">
        <f t="shared" si="57"/>
        <v>0</v>
      </c>
      <c r="AU157" s="210">
        <f t="shared" si="58"/>
        <v>0</v>
      </c>
      <c r="AV157" s="210">
        <f t="shared" si="59"/>
        <v>0</v>
      </c>
      <c r="AW157" s="210">
        <f t="shared" si="60"/>
        <v>6936105.0862908531</v>
      </c>
      <c r="AX157" s="136">
        <f t="shared" si="61"/>
        <v>0</v>
      </c>
      <c r="AY157" s="210">
        <f t="shared" si="62"/>
        <v>6936105.0862908531</v>
      </c>
      <c r="BA157" s="241"/>
      <c r="BB157" s="138"/>
      <c r="BC157" s="138"/>
      <c r="BD157" s="138"/>
      <c r="BE157" s="138"/>
      <c r="BF157" s="138"/>
      <c r="BG157" s="138"/>
      <c r="BI157" s="241"/>
      <c r="BJ157" s="138"/>
      <c r="BK157" s="138"/>
      <c r="BL157" s="138"/>
      <c r="BM157" s="138"/>
      <c r="BN157" s="138"/>
      <c r="BO157" s="138"/>
    </row>
    <row r="158" spans="1:67">
      <c r="A158" s="203"/>
      <c r="B158" s="203"/>
      <c r="C158" s="203"/>
      <c r="D158" s="203"/>
      <c r="E158" s="203"/>
      <c r="F158" s="203"/>
      <c r="G158" s="203"/>
      <c r="H158" s="214">
        <v>2031</v>
      </c>
      <c r="I158" s="210">
        <f t="shared" si="50"/>
        <v>0</v>
      </c>
      <c r="J158" s="210">
        <f t="shared" si="50"/>
        <v>0</v>
      </c>
      <c r="K158" s="210">
        <f t="shared" si="50"/>
        <v>0</v>
      </c>
      <c r="L158" s="210">
        <f t="shared" si="50"/>
        <v>12425056.529709637</v>
      </c>
      <c r="M158" s="210">
        <f t="shared" si="50"/>
        <v>0</v>
      </c>
      <c r="N158" s="210">
        <f t="shared" si="50"/>
        <v>12425056.529709637</v>
      </c>
      <c r="O158" s="203"/>
      <c r="P158" s="203"/>
      <c r="Q158" s="203"/>
      <c r="R158" s="203"/>
      <c r="S158" s="214">
        <v>2031</v>
      </c>
      <c r="T158" s="235">
        <f>HLOOKUP($S158,'Fixed - Other'!$A$61:$AE$64,2,FALSE)</f>
        <v>5350229.3416929692</v>
      </c>
      <c r="U158" s="210">
        <f>IF($K$14="",$T158,IF($K$14&gt;$S158,$T158,VLOOKUP($C6,'Fixed - Other'!$A$69:$C$77,3,FALSE)*$T158))</f>
        <v>5350229.3416929692</v>
      </c>
      <c r="V158" s="210">
        <f>IF($K$15="",$T158,IF($K$15&gt;$S158,$T158,VLOOKUP($C6,'Fixed - Other'!$A$69:$C$77,3,FALSE)*$T158))</f>
        <v>5350229.3416929692</v>
      </c>
      <c r="W158" s="210">
        <f>IF($K$16="",$T158,IF($K$16&gt;$S158,$T158,VLOOKUP($C6,'Fixed - Other'!$A$69:$C$77,3,FALSE)*$T158))</f>
        <v>5350229.3416929692</v>
      </c>
      <c r="X158" s="210">
        <f>IF($K$17="",$T158,IF($K$17&gt;$S158,$T158,VLOOKUP($C6,'Fixed - Other'!$A$69:$C$77,3,FALSE)*$T158))</f>
        <v>5350229.3416929692</v>
      </c>
      <c r="Y158" s="210">
        <f>IF($K$18="",$T158,IF($K$18&gt;$S158,$T158,VLOOKUP($C6,'Fixed - Other'!$A$69:$C$77,3,FALSE)*$T158))</f>
        <v>5350229.3416929692</v>
      </c>
      <c r="Z158" s="210">
        <f>IF($K$19="",$T158,IF($K$19&gt;$S158,$T158,VLOOKUP($C6,'Fixed - Other'!$A$69:$C$77,3,FALSE)*$T158))</f>
        <v>5350229.3416929692</v>
      </c>
      <c r="AB158" s="214">
        <v>2031</v>
      </c>
      <c r="AC158" s="235">
        <f t="shared" si="51"/>
        <v>0</v>
      </c>
      <c r="AD158" s="210">
        <f t="shared" si="52"/>
        <v>0</v>
      </c>
      <c r="AE158" s="210">
        <f t="shared" si="53"/>
        <v>0</v>
      </c>
      <c r="AF158" s="210">
        <f t="shared" si="54"/>
        <v>5350229.3416929692</v>
      </c>
      <c r="AG158" s="136">
        <f t="shared" si="55"/>
        <v>0</v>
      </c>
      <c r="AH158" s="210">
        <f t="shared" si="56"/>
        <v>5350229.3416929692</v>
      </c>
      <c r="AJ158" s="214">
        <v>2031</v>
      </c>
      <c r="AK158" s="235">
        <f>HLOOKUP($S158,'Fixed - Other'!$A$61:$AE$64,3,FALSE)</f>
        <v>7074827.188016668</v>
      </c>
      <c r="AL158" s="210">
        <f>IF($K$14="",$AK158,IF($K$14&gt;$AJ158,$AK158,VLOOKUP($C6,'Fixed - Other'!$A$69:$C$77,3,FALSE)*$AK158))</f>
        <v>7074827.188016668</v>
      </c>
      <c r="AM158" s="210">
        <f>IF($K$15="",$AK158,IF($K$15&gt;$AJ158,$AK158,VLOOKUP($C6,'Fixed - Other'!$A$69:$C$77,3,FALSE)*$AK158))</f>
        <v>7074827.188016668</v>
      </c>
      <c r="AN158" s="210">
        <f>IF($K$16="",$AK158,IF($K$16&gt;$AJ158,$AK158,VLOOKUP($C6,'Fixed - Other'!$A$69:$C$77,3,FALSE)*$AK158))</f>
        <v>7074827.188016668</v>
      </c>
      <c r="AO158" s="210">
        <f>IF($K$17="",$AK158,IF($K$17&gt;$AJ158,$AK158,VLOOKUP($C6,'Fixed - Other'!$A$69:$C$77,3,FALSE)*$AK158))</f>
        <v>7074827.188016668</v>
      </c>
      <c r="AP158" s="210">
        <f>IF($K$18="",$AK158,IF($K$18&gt;$AJ158,$AK158,VLOOKUP($C6,'Fixed - Other'!$A$69:$C$77,3,FALSE)*$AK158))</f>
        <v>7074827.188016668</v>
      </c>
      <c r="AQ158" s="210">
        <f>IF($K$19="",$AK158,IF($K$19&gt;$AJ158,$AK158,VLOOKUP($C6,'Fixed - Other'!$A$69:$C$77,3,FALSE)*$AK158))</f>
        <v>7074827.188016668</v>
      </c>
      <c r="AS158" s="214">
        <v>2031</v>
      </c>
      <c r="AT158" s="235">
        <f t="shared" si="57"/>
        <v>0</v>
      </c>
      <c r="AU158" s="210">
        <f t="shared" si="58"/>
        <v>0</v>
      </c>
      <c r="AV158" s="210">
        <f t="shared" si="59"/>
        <v>0</v>
      </c>
      <c r="AW158" s="210">
        <f t="shared" si="60"/>
        <v>7074827.188016668</v>
      </c>
      <c r="AX158" s="136">
        <f t="shared" si="61"/>
        <v>0</v>
      </c>
      <c r="AY158" s="210">
        <f t="shared" si="62"/>
        <v>7074827.188016668</v>
      </c>
      <c r="BA158" s="241"/>
      <c r="BB158" s="138"/>
      <c r="BC158" s="138"/>
      <c r="BD158" s="138"/>
      <c r="BE158" s="138"/>
      <c r="BF158" s="138"/>
      <c r="BG158" s="138"/>
      <c r="BI158" s="241"/>
      <c r="BJ158" s="138"/>
      <c r="BK158" s="138"/>
      <c r="BL158" s="138"/>
      <c r="BM158" s="138"/>
      <c r="BN158" s="138"/>
      <c r="BO158" s="138"/>
    </row>
    <row r="159" spans="1:67">
      <c r="A159" s="203"/>
      <c r="B159" s="203"/>
      <c r="C159" s="203"/>
      <c r="D159" s="203"/>
      <c r="E159" s="203"/>
      <c r="F159" s="203"/>
      <c r="G159" s="203"/>
      <c r="H159" s="214">
        <v>2032</v>
      </c>
      <c r="I159" s="210">
        <f t="shared" si="50"/>
        <v>0</v>
      </c>
      <c r="J159" s="210">
        <f t="shared" si="50"/>
        <v>0</v>
      </c>
      <c r="K159" s="210">
        <f t="shared" si="50"/>
        <v>0</v>
      </c>
      <c r="L159" s="210">
        <f t="shared" si="50"/>
        <v>12673557.660303833</v>
      </c>
      <c r="M159" s="210">
        <f t="shared" si="50"/>
        <v>0</v>
      </c>
      <c r="N159" s="210">
        <f t="shared" si="50"/>
        <v>0</v>
      </c>
      <c r="O159" s="203"/>
      <c r="P159" s="203"/>
      <c r="Q159" s="203"/>
      <c r="R159" s="203"/>
      <c r="S159" s="214">
        <v>2032</v>
      </c>
      <c r="T159" s="235">
        <f>HLOOKUP($S159,'Fixed - Other'!$A$61:$AE$64,2,FALSE)</f>
        <v>5457233.9285268299</v>
      </c>
      <c r="U159" s="210">
        <f>IF($K$14="",$T159,IF($K$14&gt;$S159,$T159,VLOOKUP($C6,'Fixed - Other'!$A$69:$C$77,3,FALSE)*$T159))</f>
        <v>5457233.9285268299</v>
      </c>
      <c r="V159" s="210">
        <f>IF($K$15="",$T159,IF($K$15&gt;$S159,$T159,VLOOKUP($C6,'Fixed - Other'!$A$69:$C$77,3,FALSE)*$T159))</f>
        <v>5457233.9285268299</v>
      </c>
      <c r="W159" s="210">
        <f>IF($K$16="",$T159,IF($K$16&gt;$S159,$T159,VLOOKUP($C6,'Fixed - Other'!$A$69:$C$77,3,FALSE)*$T159))</f>
        <v>5457233.9285268299</v>
      </c>
      <c r="X159" s="210">
        <f>IF($K$17="",$T159,IF($K$17&gt;$S159,$T159,VLOOKUP($C6,'Fixed - Other'!$A$69:$C$77,3,FALSE)*$T159))</f>
        <v>5457233.9285268299</v>
      </c>
      <c r="Y159" s="210">
        <f>IF($K$18="",$T159,IF($K$18&gt;$S159,$T159,VLOOKUP($C6,'Fixed - Other'!$A$69:$C$77,3,FALSE)*$T159))</f>
        <v>5457233.9285268299</v>
      </c>
      <c r="Z159" s="210">
        <f>IF($K$19="",$T159,IF($K$19&gt;$S159,$T159,VLOOKUP($C6,'Fixed - Other'!$A$69:$C$77,3,FALSE)*$T159))</f>
        <v>5457233.9285268299</v>
      </c>
      <c r="AB159" s="214">
        <v>2032</v>
      </c>
      <c r="AC159" s="235">
        <f t="shared" si="51"/>
        <v>0</v>
      </c>
      <c r="AD159" s="210">
        <f t="shared" si="52"/>
        <v>0</v>
      </c>
      <c r="AE159" s="210">
        <f t="shared" si="53"/>
        <v>0</v>
      </c>
      <c r="AF159" s="210">
        <f t="shared" si="54"/>
        <v>5457233.9285268299</v>
      </c>
      <c r="AG159" s="136">
        <f t="shared" si="55"/>
        <v>0</v>
      </c>
      <c r="AH159" s="210">
        <f t="shared" si="56"/>
        <v>0</v>
      </c>
      <c r="AJ159" s="214">
        <v>2032</v>
      </c>
      <c r="AK159" s="235">
        <f>HLOOKUP($S159,'Fixed - Other'!$A$61:$AE$64,3,FALSE)</f>
        <v>7216323.731777003</v>
      </c>
      <c r="AL159" s="210">
        <f>IF($K$14="",$AK159,IF($K$14&gt;$AJ159,$AK159,VLOOKUP($C6,'Fixed - Other'!$A$69:$C$77,3,FALSE)*$AK159))</f>
        <v>7216323.731777003</v>
      </c>
      <c r="AM159" s="210">
        <f>IF($K$15="",$AK159,IF($K$15&gt;$AJ159,$AK159,VLOOKUP($C6,'Fixed - Other'!$A$69:$C$77,3,FALSE)*$AK159))</f>
        <v>7216323.731777003</v>
      </c>
      <c r="AN159" s="210">
        <f>IF($K$16="",$AK159,IF($K$16&gt;$AJ159,$AK159,VLOOKUP($C6,'Fixed - Other'!$A$69:$C$77,3,FALSE)*$AK159))</f>
        <v>7216323.731777003</v>
      </c>
      <c r="AO159" s="210">
        <f>IF($K$17="",$AK159,IF($K$17&gt;$AJ159,$AK159,VLOOKUP($C6,'Fixed - Other'!$A$69:$C$77,3,FALSE)*$AK159))</f>
        <v>7216323.731777003</v>
      </c>
      <c r="AP159" s="210">
        <f>IF($K$18="",$AK159,IF($K$18&gt;$AJ159,$AK159,VLOOKUP($C6,'Fixed - Other'!$A$69:$C$77,3,FALSE)*$AK159))</f>
        <v>7216323.731777003</v>
      </c>
      <c r="AQ159" s="210">
        <f>IF($K$19="",$AK159,IF($K$19&gt;$AJ159,$AK159,VLOOKUP($C6,'Fixed - Other'!$A$69:$C$77,3,FALSE)*$AK159))</f>
        <v>7216323.731777003</v>
      </c>
      <c r="AS159" s="214">
        <v>2032</v>
      </c>
      <c r="AT159" s="235">
        <f t="shared" si="57"/>
        <v>0</v>
      </c>
      <c r="AU159" s="210">
        <f t="shared" si="58"/>
        <v>0</v>
      </c>
      <c r="AV159" s="210">
        <f t="shared" si="59"/>
        <v>0</v>
      </c>
      <c r="AW159" s="210">
        <f t="shared" si="60"/>
        <v>7216323.731777003</v>
      </c>
      <c r="AX159" s="136">
        <f t="shared" si="61"/>
        <v>0</v>
      </c>
      <c r="AY159" s="210">
        <f t="shared" si="62"/>
        <v>0</v>
      </c>
      <c r="BA159" s="241"/>
      <c r="BB159" s="138"/>
      <c r="BC159" s="138"/>
      <c r="BD159" s="138"/>
      <c r="BE159" s="138"/>
      <c r="BF159" s="138"/>
      <c r="BG159" s="138"/>
      <c r="BI159" s="241"/>
      <c r="BJ159" s="138"/>
      <c r="BK159" s="138"/>
      <c r="BL159" s="138"/>
      <c r="BM159" s="138"/>
      <c r="BN159" s="138"/>
      <c r="BO159" s="138"/>
    </row>
    <row r="160" spans="1:67">
      <c r="A160" s="203"/>
      <c r="B160" s="203"/>
      <c r="C160" s="203"/>
      <c r="D160" s="203"/>
      <c r="E160" s="203"/>
      <c r="F160" s="203"/>
      <c r="G160" s="203"/>
      <c r="H160" s="214">
        <v>2033</v>
      </c>
      <c r="I160" s="210">
        <f t="shared" si="50"/>
        <v>0</v>
      </c>
      <c r="J160" s="210">
        <f t="shared" si="50"/>
        <v>0</v>
      </c>
      <c r="K160" s="210">
        <f t="shared" si="50"/>
        <v>0</v>
      </c>
      <c r="L160" s="210">
        <f t="shared" si="50"/>
        <v>0</v>
      </c>
      <c r="M160" s="210">
        <f t="shared" si="50"/>
        <v>0</v>
      </c>
      <c r="N160" s="210">
        <f t="shared" si="50"/>
        <v>0</v>
      </c>
      <c r="O160" s="203"/>
      <c r="P160" s="203"/>
      <c r="Q160" s="203"/>
      <c r="R160" s="203"/>
      <c r="S160" s="214">
        <v>2033</v>
      </c>
      <c r="T160" s="235">
        <f>HLOOKUP($S160,'Fixed - Other'!$A$61:$AE$64,2,FALSE)</f>
        <v>5566378.6070973678</v>
      </c>
      <c r="U160" s="210">
        <f>IF($K$14="",$T160,IF($K$14&gt;$S160,$T160,VLOOKUP($C6,'Fixed - Other'!$A$69:$C$77,3,FALSE)*$T160))</f>
        <v>5566378.6070973678</v>
      </c>
      <c r="V160" s="210">
        <f>IF($K$15="",$T160,IF($K$15&gt;$S160,$T160,VLOOKUP($C6,'Fixed - Other'!$A$69:$C$77,3,FALSE)*$T160))</f>
        <v>5566378.6070973678</v>
      </c>
      <c r="W160" s="210">
        <f>IF($K$16="",$T160,IF($K$16&gt;$S160,$T160,VLOOKUP($C6,'Fixed - Other'!$A$69:$C$77,3,FALSE)*$T160))</f>
        <v>5566378.6070973678</v>
      </c>
      <c r="X160" s="210">
        <f>IF($K$17="",$T160,IF($K$17&gt;$S160,$T160,VLOOKUP($C6,'Fixed - Other'!$A$69:$C$77,3,FALSE)*$T160))</f>
        <v>5566378.6070973678</v>
      </c>
      <c r="Y160" s="210">
        <f>IF($K$18="",$T160,IF($K$18&gt;$S160,$T160,VLOOKUP($C6,'Fixed - Other'!$A$69:$C$77,3,FALSE)*$T160))</f>
        <v>5566378.6070973678</v>
      </c>
      <c r="Z160" s="210">
        <f>IF($K$19="",$T160,IF($K$19&gt;$S160,$T160,VLOOKUP($C6,'Fixed - Other'!$A$69:$C$77,3,FALSE)*$T160))</f>
        <v>5566378.6070973678</v>
      </c>
      <c r="AB160" s="214">
        <v>2033</v>
      </c>
      <c r="AC160" s="235">
        <f t="shared" si="51"/>
        <v>0</v>
      </c>
      <c r="AD160" s="210">
        <f t="shared" si="52"/>
        <v>0</v>
      </c>
      <c r="AE160" s="210">
        <f t="shared" si="53"/>
        <v>0</v>
      </c>
      <c r="AF160" s="210">
        <f t="shared" si="54"/>
        <v>0</v>
      </c>
      <c r="AG160" s="136">
        <f t="shared" si="55"/>
        <v>0</v>
      </c>
      <c r="AH160" s="210">
        <f t="shared" si="56"/>
        <v>0</v>
      </c>
      <c r="AJ160" s="214">
        <v>2033</v>
      </c>
      <c r="AK160" s="235">
        <f>HLOOKUP($S160,'Fixed - Other'!$A$61:$AE$64,3,FALSE)</f>
        <v>7360650.2064125435</v>
      </c>
      <c r="AL160" s="210">
        <f>IF($K$14="",$AK160,IF($K$14&gt;$AJ160,$AK160,VLOOKUP($C6,'Fixed - Other'!$A$69:$C$77,3,FALSE)*$AK160))</f>
        <v>7360650.2064125435</v>
      </c>
      <c r="AM160" s="210">
        <f>IF($K$15="",$AK160,IF($K$15&gt;$AJ160,$AK160,VLOOKUP($C6,'Fixed - Other'!$A$69:$C$77,3,FALSE)*$AK160))</f>
        <v>7360650.2064125435</v>
      </c>
      <c r="AN160" s="210">
        <f>IF($K$16="",$AK160,IF($K$16&gt;$AJ160,$AK160,VLOOKUP($C6,'Fixed - Other'!$A$69:$C$77,3,FALSE)*$AK160))</f>
        <v>7360650.2064125435</v>
      </c>
      <c r="AO160" s="210">
        <f>IF($K$17="",$AK160,IF($K$17&gt;$AJ160,$AK160,VLOOKUP($C6,'Fixed - Other'!$A$69:$C$77,3,FALSE)*$AK160))</f>
        <v>7360650.2064125435</v>
      </c>
      <c r="AP160" s="210">
        <f>IF($K$18="",$AK160,IF($K$18&gt;$AJ160,$AK160,VLOOKUP($C6,'Fixed - Other'!$A$69:$C$77,3,FALSE)*$AK160))</f>
        <v>7360650.2064125435</v>
      </c>
      <c r="AQ160" s="210">
        <f>IF($K$19="",$AK160,IF($K$19&gt;$AJ160,$AK160,VLOOKUP($C6,'Fixed - Other'!$A$69:$C$77,3,FALSE)*$AK160))</f>
        <v>7360650.2064125435</v>
      </c>
      <c r="AS160" s="214">
        <v>2033</v>
      </c>
      <c r="AT160" s="235">
        <f t="shared" si="57"/>
        <v>0</v>
      </c>
      <c r="AU160" s="210">
        <f t="shared" si="58"/>
        <v>0</v>
      </c>
      <c r="AV160" s="210">
        <f t="shared" si="59"/>
        <v>0</v>
      </c>
      <c r="AW160" s="210">
        <f t="shared" si="60"/>
        <v>0</v>
      </c>
      <c r="AX160" s="136">
        <f t="shared" si="61"/>
        <v>0</v>
      </c>
      <c r="AY160" s="210">
        <f t="shared" si="62"/>
        <v>0</v>
      </c>
      <c r="BA160" s="241"/>
      <c r="BB160" s="138"/>
      <c r="BC160" s="138"/>
      <c r="BD160" s="138"/>
      <c r="BE160" s="138"/>
      <c r="BF160" s="138"/>
      <c r="BG160" s="138"/>
      <c r="BI160" s="241"/>
      <c r="BJ160" s="138"/>
      <c r="BK160" s="138"/>
      <c r="BL160" s="138"/>
      <c r="BM160" s="138"/>
      <c r="BN160" s="138"/>
      <c r="BO160" s="138"/>
    </row>
    <row r="161" spans="1:67">
      <c r="A161" s="203"/>
      <c r="B161" s="203"/>
      <c r="C161" s="203"/>
      <c r="D161" s="203"/>
      <c r="E161" s="203"/>
      <c r="F161" s="203"/>
      <c r="G161" s="203"/>
      <c r="H161" s="214">
        <v>2034</v>
      </c>
      <c r="I161" s="210">
        <f t="shared" si="50"/>
        <v>0</v>
      </c>
      <c r="J161" s="210">
        <f t="shared" si="50"/>
        <v>0</v>
      </c>
      <c r="K161" s="210">
        <f t="shared" si="50"/>
        <v>0</v>
      </c>
      <c r="L161" s="210">
        <f t="shared" si="50"/>
        <v>0</v>
      </c>
      <c r="M161" s="210">
        <f t="shared" si="50"/>
        <v>0</v>
      </c>
      <c r="N161" s="210">
        <f t="shared" si="50"/>
        <v>0</v>
      </c>
      <c r="O161" s="203"/>
      <c r="P161" s="203"/>
      <c r="Q161" s="203"/>
      <c r="R161" s="203"/>
      <c r="S161" s="214">
        <v>2034</v>
      </c>
      <c r="T161" s="235">
        <f>HLOOKUP($S161,'Fixed - Other'!$A$61:$AE$64,2,FALSE)</f>
        <v>5677706.179239314</v>
      </c>
      <c r="U161" s="210">
        <f>IF($K$14="",$T161,IF($K$14&gt;$S161,$T161,VLOOKUP($C6,'Fixed - Other'!$A$69:$C$77,3,FALSE)*$T161))</f>
        <v>5677706.179239314</v>
      </c>
      <c r="V161" s="210">
        <f>IF($K$15="",$T161,IF($K$15&gt;$S161,$T161,VLOOKUP($C6,'Fixed - Other'!$A$69:$C$77,3,FALSE)*$T161))</f>
        <v>5677706.179239314</v>
      </c>
      <c r="W161" s="210">
        <f>IF($K$16="",$T161,IF($K$16&gt;$S161,$T161,VLOOKUP($C6,'Fixed - Other'!$A$69:$C$77,3,FALSE)*$T161))</f>
        <v>5677706.179239314</v>
      </c>
      <c r="X161" s="210">
        <f>IF($K$17="",$T161,IF($K$17&gt;$S161,$T161,VLOOKUP($C6,'Fixed - Other'!$A$69:$C$77,3,FALSE)*$T161))</f>
        <v>5677706.179239314</v>
      </c>
      <c r="Y161" s="210">
        <f>IF($K$18="",$T161,IF($K$18&gt;$S161,$T161,VLOOKUP($C6,'Fixed - Other'!$A$69:$C$77,3,FALSE)*$T161))</f>
        <v>5677706.179239314</v>
      </c>
      <c r="Z161" s="210">
        <f>IF($K$19="",$T161,IF($K$19&gt;$S161,$T161,VLOOKUP($C6,'Fixed - Other'!$A$69:$C$77,3,FALSE)*$T161))</f>
        <v>5677706.179239314</v>
      </c>
      <c r="AB161" s="214">
        <v>2034</v>
      </c>
      <c r="AC161" s="235">
        <f t="shared" si="51"/>
        <v>0</v>
      </c>
      <c r="AD161" s="210">
        <f t="shared" si="52"/>
        <v>0</v>
      </c>
      <c r="AE161" s="210">
        <f t="shared" si="53"/>
        <v>0</v>
      </c>
      <c r="AF161" s="210">
        <f t="shared" si="54"/>
        <v>0</v>
      </c>
      <c r="AG161" s="136">
        <f t="shared" si="55"/>
        <v>0</v>
      </c>
      <c r="AH161" s="210">
        <f t="shared" si="56"/>
        <v>0</v>
      </c>
      <c r="AJ161" s="214">
        <v>2034</v>
      </c>
      <c r="AK161" s="235">
        <f>HLOOKUP($S161,'Fixed - Other'!$A$61:$AE$64,3,FALSE)</f>
        <v>7507863.2105407938</v>
      </c>
      <c r="AL161" s="210">
        <f>IF($K$14="",$AK161,IF($K$14&gt;$AJ161,$AK161,VLOOKUP($C6,'Fixed - Other'!$A$69:$C$77,3,FALSE)*$AK161))</f>
        <v>7507863.2105407938</v>
      </c>
      <c r="AM161" s="210">
        <f>IF($K$15="",$AK161,IF($K$15&gt;$AJ161,$AK161,VLOOKUP($C6,'Fixed - Other'!$A$69:$C$77,3,FALSE)*$AK161))</f>
        <v>7507863.2105407938</v>
      </c>
      <c r="AN161" s="210">
        <f>IF($K$16="",$AK161,IF($K$16&gt;$AJ161,$AK161,VLOOKUP($C6,'Fixed - Other'!$A$69:$C$77,3,FALSE)*$AK161))</f>
        <v>7507863.2105407938</v>
      </c>
      <c r="AO161" s="210">
        <f>IF($K$17="",$AK161,IF($K$17&gt;$AJ161,$AK161,VLOOKUP($C6,'Fixed - Other'!$A$69:$C$77,3,FALSE)*$AK161))</f>
        <v>7507863.2105407938</v>
      </c>
      <c r="AP161" s="210">
        <f>IF($K$18="",$AK161,IF($K$18&gt;$AJ161,$AK161,VLOOKUP($C6,'Fixed - Other'!$A$69:$C$77,3,FALSE)*$AK161))</f>
        <v>7507863.2105407938</v>
      </c>
      <c r="AQ161" s="210">
        <f>IF($K$19="",$AK161,IF($K$19&gt;$AJ161,$AK161,VLOOKUP($C6,'Fixed - Other'!$A$69:$C$77,3,FALSE)*$AK161))</f>
        <v>7507863.2105407938</v>
      </c>
      <c r="AS161" s="214">
        <v>2034</v>
      </c>
      <c r="AT161" s="235">
        <f t="shared" si="57"/>
        <v>0</v>
      </c>
      <c r="AU161" s="210">
        <f t="shared" si="58"/>
        <v>0</v>
      </c>
      <c r="AV161" s="210">
        <f t="shared" si="59"/>
        <v>0</v>
      </c>
      <c r="AW161" s="210">
        <f t="shared" si="60"/>
        <v>0</v>
      </c>
      <c r="AX161" s="136">
        <f t="shared" si="61"/>
        <v>0</v>
      </c>
      <c r="AY161" s="210">
        <f t="shared" si="62"/>
        <v>0</v>
      </c>
      <c r="BA161" s="241"/>
      <c r="BB161" s="138"/>
      <c r="BC161" s="138"/>
      <c r="BD161" s="138"/>
      <c r="BE161" s="138"/>
      <c r="BF161" s="138"/>
      <c r="BG161" s="138"/>
      <c r="BI161" s="241"/>
      <c r="BJ161" s="138"/>
      <c r="BK161" s="138"/>
      <c r="BL161" s="138"/>
      <c r="BM161" s="138"/>
      <c r="BN161" s="138"/>
      <c r="BO161" s="138"/>
    </row>
    <row r="162" spans="1:67">
      <c r="A162" s="203"/>
      <c r="B162" s="203"/>
      <c r="C162" s="203"/>
      <c r="D162" s="203"/>
      <c r="E162" s="203"/>
      <c r="F162" s="203"/>
      <c r="G162" s="203"/>
      <c r="H162" s="214">
        <v>2035</v>
      </c>
      <c r="I162" s="210">
        <f t="shared" si="50"/>
        <v>0</v>
      </c>
      <c r="J162" s="210">
        <f t="shared" si="50"/>
        <v>0</v>
      </c>
      <c r="K162" s="210">
        <f t="shared" si="50"/>
        <v>0</v>
      </c>
      <c r="L162" s="210">
        <f t="shared" si="50"/>
        <v>0</v>
      </c>
      <c r="M162" s="210">
        <f t="shared" si="50"/>
        <v>0</v>
      </c>
      <c r="N162" s="210">
        <f t="shared" si="50"/>
        <v>0</v>
      </c>
      <c r="O162" s="203"/>
      <c r="P162" s="203"/>
      <c r="Q162" s="203"/>
      <c r="R162" s="203"/>
      <c r="S162" s="214">
        <v>2035</v>
      </c>
      <c r="T162" s="235">
        <f>HLOOKUP($S162,'Fixed - Other'!$A$61:$AE$64,2,FALSE)</f>
        <v>5791260.3028240986</v>
      </c>
      <c r="U162" s="210">
        <f>IF($K$14="",$T162,IF($K$14&gt;$S162,$T162,VLOOKUP($C6,'Fixed - Other'!$A$69:$C$77,3,FALSE)*$T162))</f>
        <v>5791260.3028240986</v>
      </c>
      <c r="V162" s="210">
        <f>IF($K$15="",$T162,IF($K$15&gt;$S162,$T162,VLOOKUP($C6,'Fixed - Other'!$A$69:$C$77,3,FALSE)*$T162))</f>
        <v>5791260.3028240986</v>
      </c>
      <c r="W162" s="210">
        <f>IF($K$16="",$T162,IF($K$16&gt;$S162,$T162,VLOOKUP($C6,'Fixed - Other'!$A$69:$C$77,3,FALSE)*$T162))</f>
        <v>5791260.3028240986</v>
      </c>
      <c r="X162" s="210">
        <f>IF($K$17="",$T162,IF($K$17&gt;$S162,$T162,VLOOKUP($C6,'Fixed - Other'!$A$69:$C$77,3,FALSE)*$T162))</f>
        <v>5791260.3028240986</v>
      </c>
      <c r="Y162" s="210">
        <f>IF($K$18="",$T162,IF($K$18&gt;$S162,$T162,VLOOKUP($C6,'Fixed - Other'!$A$69:$C$77,3,FALSE)*$T162))</f>
        <v>5791260.3028240986</v>
      </c>
      <c r="Z162" s="210">
        <f>IF($K$19="",$T162,IF($K$19&gt;$S162,$T162,VLOOKUP($C6,'Fixed - Other'!$A$69:$C$77,3,FALSE)*$T162))</f>
        <v>5791260.3028240986</v>
      </c>
      <c r="AB162" s="214">
        <v>2035</v>
      </c>
      <c r="AC162" s="235">
        <f t="shared" si="51"/>
        <v>0</v>
      </c>
      <c r="AD162" s="210">
        <f t="shared" si="52"/>
        <v>0</v>
      </c>
      <c r="AE162" s="210">
        <f t="shared" si="53"/>
        <v>0</v>
      </c>
      <c r="AF162" s="210">
        <f t="shared" si="54"/>
        <v>0</v>
      </c>
      <c r="AG162" s="136">
        <f t="shared" si="55"/>
        <v>0</v>
      </c>
      <c r="AH162" s="210">
        <f t="shared" si="56"/>
        <v>0</v>
      </c>
      <c r="AJ162" s="214">
        <v>2035</v>
      </c>
      <c r="AK162" s="235">
        <f>HLOOKUP($S162,'Fixed - Other'!$A$61:$AE$64,3,FALSE)</f>
        <v>7658020.4747516066</v>
      </c>
      <c r="AL162" s="210">
        <f>IF($K$14="",$AK162,IF($K$14&gt;$AJ162,$AK162,VLOOKUP($C6,'Fixed - Other'!$A$69:$C$77,3,FALSE)*$AK162))</f>
        <v>7658020.4747516066</v>
      </c>
      <c r="AM162" s="210">
        <f>IF($K$15="",$AK162,IF($K$15&gt;$AJ162,$AK162,VLOOKUP($C6,'Fixed - Other'!$A$69:$C$77,3,FALSE)*$AK162))</f>
        <v>7658020.4747516066</v>
      </c>
      <c r="AN162" s="210">
        <f>IF($K$16="",$AK162,IF($K$16&gt;$AJ162,$AK162,VLOOKUP($C6,'Fixed - Other'!$A$69:$C$77,3,FALSE)*$AK162))</f>
        <v>7658020.4747516066</v>
      </c>
      <c r="AO162" s="210">
        <f>IF($K$17="",$AK162,IF($K$17&gt;$AJ162,$AK162,VLOOKUP($C6,'Fixed - Other'!$A$69:$C$77,3,FALSE)*$AK162))</f>
        <v>7658020.4747516066</v>
      </c>
      <c r="AP162" s="210">
        <f>IF($K$18="",$AK162,IF($K$18&gt;$AJ162,$AK162,VLOOKUP($C6,'Fixed - Other'!$A$69:$C$77,3,FALSE)*$AK162))</f>
        <v>7658020.4747516066</v>
      </c>
      <c r="AQ162" s="210">
        <f>IF($K$19="",$AK162,IF($K$19&gt;$AJ162,$AK162,VLOOKUP($C6,'Fixed - Other'!$A$69:$C$77,3,FALSE)*$AK162))</f>
        <v>7658020.4747516066</v>
      </c>
      <c r="AS162" s="214">
        <v>2035</v>
      </c>
      <c r="AT162" s="235">
        <f t="shared" si="57"/>
        <v>0</v>
      </c>
      <c r="AU162" s="210">
        <f t="shared" si="58"/>
        <v>0</v>
      </c>
      <c r="AV162" s="210">
        <f t="shared" si="59"/>
        <v>0</v>
      </c>
      <c r="AW162" s="210">
        <f t="shared" si="60"/>
        <v>0</v>
      </c>
      <c r="AX162" s="136">
        <f t="shared" si="61"/>
        <v>0</v>
      </c>
      <c r="AY162" s="210">
        <f t="shared" si="62"/>
        <v>0</v>
      </c>
      <c r="BA162" s="241"/>
      <c r="BB162" s="138"/>
      <c r="BC162" s="138"/>
      <c r="BD162" s="138"/>
      <c r="BE162" s="138"/>
      <c r="BF162" s="138"/>
      <c r="BG162" s="138"/>
      <c r="BI162" s="241"/>
      <c r="BJ162" s="138"/>
      <c r="BK162" s="138"/>
      <c r="BL162" s="138"/>
      <c r="BM162" s="138"/>
      <c r="BN162" s="138"/>
      <c r="BO162" s="138"/>
    </row>
    <row r="163" spans="1:67">
      <c r="A163" s="203"/>
      <c r="B163" s="203"/>
      <c r="C163" s="203"/>
      <c r="D163" s="203"/>
      <c r="E163" s="203"/>
      <c r="F163" s="203"/>
      <c r="G163" s="203"/>
      <c r="H163" s="214">
        <v>2036</v>
      </c>
      <c r="I163" s="210">
        <f t="shared" si="50"/>
        <v>0</v>
      </c>
      <c r="J163" s="210">
        <f t="shared" si="50"/>
        <v>0</v>
      </c>
      <c r="K163" s="210">
        <f t="shared" si="50"/>
        <v>0</v>
      </c>
      <c r="L163" s="210">
        <f t="shared" si="50"/>
        <v>0</v>
      </c>
      <c r="M163" s="210">
        <f t="shared" si="50"/>
        <v>0</v>
      </c>
      <c r="N163" s="210">
        <f t="shared" si="50"/>
        <v>0</v>
      </c>
      <c r="O163" s="203"/>
      <c r="P163" s="203"/>
      <c r="Q163" s="203"/>
      <c r="R163" s="203"/>
      <c r="S163" s="214">
        <v>2036</v>
      </c>
      <c r="T163" s="235">
        <f>HLOOKUP($S163,'Fixed - Other'!$A$61:$AE$64,2,FALSE)</f>
        <v>5907085.5088805817</v>
      </c>
      <c r="U163" s="210">
        <f>IF($K$14="",$T163,IF($K$14&gt;$S163,$T163,VLOOKUP($C6,'Fixed - Other'!$A$69:$C$77,3,FALSE)*$T163))</f>
        <v>5907085.5088805817</v>
      </c>
      <c r="V163" s="210">
        <f>IF($K$15="",$T163,IF($K$15&gt;$S163,$T163,VLOOKUP($C6,'Fixed - Other'!$A$69:$C$77,3,FALSE)*$T163))</f>
        <v>5907085.5088805817</v>
      </c>
      <c r="W163" s="210">
        <f>IF($K$16="",$T163,IF($K$16&gt;$S163,$T163,VLOOKUP($C6,'Fixed - Other'!$A$69:$C$77,3,FALSE)*$T163))</f>
        <v>5907085.5088805817</v>
      </c>
      <c r="X163" s="210">
        <f>IF($K$17="",$T163,IF($K$17&gt;$S163,$T163,VLOOKUP($C6,'Fixed - Other'!$A$69:$C$77,3,FALSE)*$T163))</f>
        <v>5907085.5088805817</v>
      </c>
      <c r="Y163" s="210">
        <f>IF($K$18="",$T163,IF($K$18&gt;$S163,$T163,VLOOKUP($C6,'Fixed - Other'!$A$69:$C$77,3,FALSE)*$T163))</f>
        <v>5907085.5088805817</v>
      </c>
      <c r="Z163" s="210">
        <f>IF($K$19="",$T163,IF($K$19&gt;$S163,$T163,VLOOKUP($C6,'Fixed - Other'!$A$69:$C$77,3,FALSE)*$T163))</f>
        <v>5907085.5088805817</v>
      </c>
      <c r="AB163" s="214">
        <v>2036</v>
      </c>
      <c r="AC163" s="235">
        <f t="shared" si="51"/>
        <v>0</v>
      </c>
      <c r="AD163" s="210">
        <f t="shared" si="52"/>
        <v>0</v>
      </c>
      <c r="AE163" s="210">
        <f t="shared" si="53"/>
        <v>0</v>
      </c>
      <c r="AF163" s="210">
        <f t="shared" si="54"/>
        <v>0</v>
      </c>
      <c r="AG163" s="136">
        <f t="shared" si="55"/>
        <v>0</v>
      </c>
      <c r="AH163" s="210">
        <f t="shared" si="56"/>
        <v>0</v>
      </c>
      <c r="AJ163" s="214">
        <v>2036</v>
      </c>
      <c r="AK163" s="235">
        <f>HLOOKUP($S163,'Fixed - Other'!$A$61:$AE$64,3,FALSE)</f>
        <v>7811180.8842466399</v>
      </c>
      <c r="AL163" s="210">
        <f>IF($K$14="",$AK163,IF($K$14&gt;$AJ163,$AK163,VLOOKUP($C6,'Fixed - Other'!$A$69:$C$77,3,FALSE)*$AK163))</f>
        <v>7811180.8842466399</v>
      </c>
      <c r="AM163" s="210">
        <f>IF($K$15="",$AK163,IF($K$15&gt;$AJ163,$AK163,VLOOKUP($C6,'Fixed - Other'!$A$69:$C$77,3,FALSE)*$AK163))</f>
        <v>7811180.8842466399</v>
      </c>
      <c r="AN163" s="210">
        <f>IF($K$16="",$AK163,IF($K$16&gt;$AJ163,$AK163,VLOOKUP($C6,'Fixed - Other'!$A$69:$C$77,3,FALSE)*$AK163))</f>
        <v>7811180.8842466399</v>
      </c>
      <c r="AO163" s="210">
        <f>IF($K$17="",$AK163,IF($K$17&gt;$AJ163,$AK163,VLOOKUP($C6,'Fixed - Other'!$A$69:$C$77,3,FALSE)*$AK163))</f>
        <v>7811180.8842466399</v>
      </c>
      <c r="AP163" s="210">
        <f>IF($K$18="",$AK163,IF($K$18&gt;$AJ163,$AK163,VLOOKUP($C6,'Fixed - Other'!$A$69:$C$77,3,FALSE)*$AK163))</f>
        <v>7811180.8842466399</v>
      </c>
      <c r="AQ163" s="210">
        <f>IF($K$19="",$AK163,IF($K$19&gt;$AJ163,$AK163,VLOOKUP($C6,'Fixed - Other'!$A$69:$C$77,3,FALSE)*$AK163))</f>
        <v>7811180.8842466399</v>
      </c>
      <c r="AS163" s="214">
        <v>2036</v>
      </c>
      <c r="AT163" s="235">
        <f t="shared" si="57"/>
        <v>0</v>
      </c>
      <c r="AU163" s="210">
        <f t="shared" si="58"/>
        <v>0</v>
      </c>
      <c r="AV163" s="210">
        <f t="shared" si="59"/>
        <v>0</v>
      </c>
      <c r="AW163" s="210">
        <f t="shared" si="60"/>
        <v>0</v>
      </c>
      <c r="AX163" s="136">
        <f t="shared" si="61"/>
        <v>0</v>
      </c>
      <c r="AY163" s="210">
        <f t="shared" si="62"/>
        <v>0</v>
      </c>
      <c r="BA163" s="241"/>
      <c r="BB163" s="138"/>
      <c r="BC163" s="138"/>
      <c r="BD163" s="138"/>
      <c r="BE163" s="138"/>
      <c r="BF163" s="138"/>
      <c r="BG163" s="138"/>
      <c r="BI163" s="241"/>
      <c r="BJ163" s="138"/>
      <c r="BK163" s="138"/>
      <c r="BL163" s="138"/>
      <c r="BM163" s="138"/>
      <c r="BN163" s="138"/>
      <c r="BO163" s="138"/>
    </row>
    <row r="164" spans="1:67">
      <c r="A164" s="203"/>
      <c r="B164" s="203"/>
      <c r="C164" s="203"/>
      <c r="D164" s="203"/>
      <c r="E164" s="203"/>
      <c r="F164" s="203"/>
      <c r="G164" s="203"/>
      <c r="H164" s="214">
        <v>2037</v>
      </c>
      <c r="I164" s="210">
        <f t="shared" si="50"/>
        <v>0</v>
      </c>
      <c r="J164" s="210">
        <f t="shared" si="50"/>
        <v>0</v>
      </c>
      <c r="K164" s="210">
        <f t="shared" si="50"/>
        <v>0</v>
      </c>
      <c r="L164" s="210">
        <f t="shared" si="50"/>
        <v>0</v>
      </c>
      <c r="M164" s="210">
        <f t="shared" si="50"/>
        <v>0</v>
      </c>
      <c r="N164" s="210">
        <f t="shared" si="50"/>
        <v>0</v>
      </c>
      <c r="O164" s="203"/>
      <c r="P164" s="203"/>
      <c r="Q164" s="203"/>
      <c r="R164" s="203"/>
      <c r="S164" s="214">
        <v>2037</v>
      </c>
      <c r="T164" s="235">
        <f>HLOOKUP($S164,'Fixed - Other'!$A$61:$AE$64,2,FALSE)</f>
        <v>6025227.2190581933</v>
      </c>
      <c r="U164" s="210">
        <f>IF($K$14="",$T164,IF($K$14&gt;$S164,$T164,VLOOKUP($C6,'Fixed - Other'!$A$69:$C$77,3,FALSE)*$T164))</f>
        <v>6025227.2190581933</v>
      </c>
      <c r="V164" s="210">
        <f>IF($K$15="",$T164,IF($K$15&gt;$S164,$T164,VLOOKUP($C6,'Fixed - Other'!$A$69:$C$77,3,FALSE)*$T164))</f>
        <v>6025227.2190581933</v>
      </c>
      <c r="W164" s="210">
        <f>IF($K$16="",$T164,IF($K$16&gt;$S164,$T164,VLOOKUP($C6,'Fixed - Other'!$A$69:$C$77,3,FALSE)*$T164))</f>
        <v>6025227.2190581933</v>
      </c>
      <c r="X164" s="210">
        <f>IF($K$17="",$T164,IF($K$17&gt;$S164,$T164,VLOOKUP($C6,'Fixed - Other'!$A$69:$C$77,3,FALSE)*$T164))</f>
        <v>6025227.2190581933</v>
      </c>
      <c r="Y164" s="210">
        <f>IF($K$18="",$T164,IF($K$18&gt;$S164,$T164,VLOOKUP($C6,'Fixed - Other'!$A$69:$C$77,3,FALSE)*$T164))</f>
        <v>6025227.2190581933</v>
      </c>
      <c r="Z164" s="210">
        <f>IF($K$19="",$T164,IF($K$19&gt;$S164,$T164,VLOOKUP($C6,'Fixed - Other'!$A$69:$C$77,3,FALSE)*$T164))</f>
        <v>6025227.2190581933</v>
      </c>
      <c r="AB164" s="214">
        <v>2037</v>
      </c>
      <c r="AC164" s="235">
        <f t="shared" si="51"/>
        <v>0</v>
      </c>
      <c r="AD164" s="210">
        <f t="shared" si="52"/>
        <v>0</v>
      </c>
      <c r="AE164" s="210">
        <f t="shared" si="53"/>
        <v>0</v>
      </c>
      <c r="AF164" s="210">
        <f t="shared" si="54"/>
        <v>0</v>
      </c>
      <c r="AG164" s="136">
        <f t="shared" si="55"/>
        <v>0</v>
      </c>
      <c r="AH164" s="210">
        <f t="shared" si="56"/>
        <v>0</v>
      </c>
      <c r="AJ164" s="214">
        <v>2037</v>
      </c>
      <c r="AK164" s="235">
        <f>HLOOKUP($S164,'Fixed - Other'!$A$61:$AE$64,3,FALSE)</f>
        <v>7967404.5019315742</v>
      </c>
      <c r="AL164" s="210">
        <f>IF($K$14="",$AK164,IF($K$14&gt;$AJ164,$AK164,VLOOKUP($C6,'Fixed - Other'!$A$69:$C$77,3,FALSE)*$AK164))</f>
        <v>7967404.5019315742</v>
      </c>
      <c r="AM164" s="210">
        <f>IF($K$15="",$AK164,IF($K$15&gt;$AJ164,$AK164,VLOOKUP($C6,'Fixed - Other'!$A$69:$C$77,3,FALSE)*$AK164))</f>
        <v>7967404.5019315742</v>
      </c>
      <c r="AN164" s="210">
        <f>IF($K$16="",$AK164,IF($K$16&gt;$AJ164,$AK164,VLOOKUP($C6,'Fixed - Other'!$A$69:$C$77,3,FALSE)*$AK164))</f>
        <v>7967404.5019315742</v>
      </c>
      <c r="AO164" s="210">
        <f>IF($K$17="",$AK164,IF($K$17&gt;$AJ164,$AK164,VLOOKUP($C6,'Fixed - Other'!$A$69:$C$77,3,FALSE)*$AK164))</f>
        <v>7967404.5019315742</v>
      </c>
      <c r="AP164" s="210">
        <f>IF($K$18="",$AK164,IF($K$18&gt;$AJ164,$AK164,VLOOKUP($C6,'Fixed - Other'!$A$69:$C$77,3,FALSE)*$AK164))</f>
        <v>7967404.5019315742</v>
      </c>
      <c r="AQ164" s="210">
        <f>IF($K$19="",$AK164,IF($K$19&gt;$AJ164,$AK164,VLOOKUP($C6,'Fixed - Other'!$A$69:$C$77,3,FALSE)*$AK164))</f>
        <v>7967404.5019315742</v>
      </c>
      <c r="AS164" s="214">
        <v>2037</v>
      </c>
      <c r="AT164" s="235">
        <f t="shared" si="57"/>
        <v>0</v>
      </c>
      <c r="AU164" s="210">
        <f t="shared" si="58"/>
        <v>0</v>
      </c>
      <c r="AV164" s="210">
        <f t="shared" si="59"/>
        <v>0</v>
      </c>
      <c r="AW164" s="210">
        <f t="shared" si="60"/>
        <v>0</v>
      </c>
      <c r="AX164" s="136">
        <f t="shared" si="61"/>
        <v>0</v>
      </c>
      <c r="AY164" s="210">
        <f t="shared" si="62"/>
        <v>0</v>
      </c>
      <c r="BA164" s="241"/>
      <c r="BB164" s="138"/>
      <c r="BC164" s="138"/>
      <c r="BD164" s="138"/>
      <c r="BE164" s="138"/>
      <c r="BF164" s="138"/>
      <c r="BG164" s="138"/>
      <c r="BI164" s="241"/>
      <c r="BJ164" s="138"/>
      <c r="BK164" s="138"/>
      <c r="BL164" s="138"/>
      <c r="BM164" s="138"/>
      <c r="BN164" s="138"/>
      <c r="BO164" s="138"/>
    </row>
    <row r="165" spans="1:67">
      <c r="A165" s="203"/>
      <c r="B165" s="203"/>
      <c r="C165" s="203"/>
      <c r="D165" s="203"/>
      <c r="E165" s="203"/>
      <c r="F165" s="203"/>
      <c r="G165" s="203"/>
      <c r="H165" s="214">
        <v>2038</v>
      </c>
      <c r="I165" s="210">
        <f t="shared" si="50"/>
        <v>0</v>
      </c>
      <c r="J165" s="210">
        <f t="shared" si="50"/>
        <v>0</v>
      </c>
      <c r="K165" s="210">
        <f t="shared" si="50"/>
        <v>0</v>
      </c>
      <c r="L165" s="210">
        <f t="shared" si="50"/>
        <v>0</v>
      </c>
      <c r="M165" s="210">
        <f t="shared" si="50"/>
        <v>0</v>
      </c>
      <c r="N165" s="210">
        <f t="shared" si="50"/>
        <v>0</v>
      </c>
      <c r="O165" s="203"/>
      <c r="P165" s="203"/>
      <c r="Q165" s="203"/>
      <c r="R165" s="203"/>
      <c r="S165" s="214">
        <v>2038</v>
      </c>
      <c r="T165" s="235">
        <f>HLOOKUP($S165,'Fixed - Other'!$A$61:$AE$64,2,FALSE)</f>
        <v>6145731.7634393554</v>
      </c>
      <c r="U165" s="210">
        <f>IF($K$14="",$T165,IF($K$14&gt;$S165,$T165,VLOOKUP($C6,'Fixed - Other'!$A$69:$C$77,3,FALSE)*$T165))</f>
        <v>6145731.7634393554</v>
      </c>
      <c r="V165" s="210">
        <f>IF($K$15="",$T165,IF($K$15&gt;$S165,$T165,VLOOKUP($C6,'Fixed - Other'!$A$69:$C$77,3,FALSE)*$T165))</f>
        <v>6145731.7634393554</v>
      </c>
      <c r="W165" s="210">
        <f>IF($K$16="",$T165,IF($K$16&gt;$S165,$T165,VLOOKUP($C6,'Fixed - Other'!$A$69:$C$77,3,FALSE)*$T165))</f>
        <v>6145731.7634393554</v>
      </c>
      <c r="X165" s="210">
        <f>IF($K$17="",$T165,IF($K$17&gt;$S165,$T165,VLOOKUP($C6,'Fixed - Other'!$A$69:$C$77,3,FALSE)*$T165))</f>
        <v>6145731.7634393554</v>
      </c>
      <c r="Y165" s="210">
        <f>IF($K$18="",$T165,IF($K$18&gt;$S165,$T165,VLOOKUP($C6,'Fixed - Other'!$A$69:$C$77,3,FALSE)*$T165))</f>
        <v>6145731.7634393554</v>
      </c>
      <c r="Z165" s="210">
        <f>IF($K$19="",$T165,IF($K$19&gt;$S165,$T165,VLOOKUP($C6,'Fixed - Other'!$A$69:$C$77,3,FALSE)*$T165))</f>
        <v>6145731.7634393554</v>
      </c>
      <c r="AB165" s="214">
        <v>2038</v>
      </c>
      <c r="AC165" s="235">
        <f t="shared" si="51"/>
        <v>0</v>
      </c>
      <c r="AD165" s="210">
        <f t="shared" si="52"/>
        <v>0</v>
      </c>
      <c r="AE165" s="210">
        <f t="shared" si="53"/>
        <v>0</v>
      </c>
      <c r="AF165" s="210">
        <f t="shared" si="54"/>
        <v>0</v>
      </c>
      <c r="AG165" s="136">
        <f t="shared" si="55"/>
        <v>0</v>
      </c>
      <c r="AH165" s="210">
        <f t="shared" si="56"/>
        <v>0</v>
      </c>
      <c r="AJ165" s="214">
        <v>2038</v>
      </c>
      <c r="AK165" s="235">
        <f>HLOOKUP($S165,'Fixed - Other'!$A$61:$AE$64,3,FALSE)</f>
        <v>8126752.5919702034</v>
      </c>
      <c r="AL165" s="210">
        <f>IF($K$14="",$AK165,IF($K$14&gt;$AJ165,$AK165,VLOOKUP($C6,'Fixed - Other'!$A$69:$C$77,3,FALSE)*$AK165))</f>
        <v>8126752.5919702034</v>
      </c>
      <c r="AM165" s="210">
        <f>IF($K$15="",$AK165,IF($K$15&gt;$AJ165,$AK165,VLOOKUP($C6,'Fixed - Other'!$A$69:$C$77,3,FALSE)*$AK165))</f>
        <v>8126752.5919702034</v>
      </c>
      <c r="AN165" s="210">
        <f>IF($K$16="",$AK165,IF($K$16&gt;$AJ165,$AK165,VLOOKUP($C6,'Fixed - Other'!$A$69:$C$77,3,FALSE)*$AK165))</f>
        <v>8126752.5919702034</v>
      </c>
      <c r="AO165" s="210">
        <f>IF($K$17="",$AK165,IF($K$17&gt;$AJ165,$AK165,VLOOKUP($C6,'Fixed - Other'!$A$69:$C$77,3,FALSE)*$AK165))</f>
        <v>8126752.5919702034</v>
      </c>
      <c r="AP165" s="210">
        <f>IF($K$18="",$AK165,IF($K$18&gt;$AJ165,$AK165,VLOOKUP($C6,'Fixed - Other'!$A$69:$C$77,3,FALSE)*$AK165))</f>
        <v>8126752.5919702034</v>
      </c>
      <c r="AQ165" s="210">
        <f>IF($K$19="",$AK165,IF($K$19&gt;$AJ165,$AK165,VLOOKUP($C6,'Fixed - Other'!$A$69:$C$77,3,FALSE)*$AK165))</f>
        <v>8126752.5919702034</v>
      </c>
      <c r="AS165" s="214">
        <v>2038</v>
      </c>
      <c r="AT165" s="235">
        <f t="shared" si="57"/>
        <v>0</v>
      </c>
      <c r="AU165" s="210">
        <f t="shared" si="58"/>
        <v>0</v>
      </c>
      <c r="AV165" s="210">
        <f t="shared" si="59"/>
        <v>0</v>
      </c>
      <c r="AW165" s="210">
        <f t="shared" si="60"/>
        <v>0</v>
      </c>
      <c r="AX165" s="136">
        <f t="shared" si="61"/>
        <v>0</v>
      </c>
      <c r="AY165" s="210">
        <f t="shared" si="62"/>
        <v>0</v>
      </c>
      <c r="BA165" s="241"/>
      <c r="BB165" s="138"/>
      <c r="BC165" s="138"/>
      <c r="BD165" s="138"/>
      <c r="BE165" s="138"/>
      <c r="BF165" s="138"/>
      <c r="BG165" s="138"/>
      <c r="BI165" s="241"/>
      <c r="BJ165" s="138"/>
      <c r="BK165" s="138"/>
      <c r="BL165" s="138"/>
      <c r="BM165" s="138"/>
      <c r="BN165" s="138"/>
      <c r="BO165" s="138"/>
    </row>
    <row r="166" spans="1:67">
      <c r="A166" s="203"/>
      <c r="B166" s="203"/>
      <c r="C166" s="203"/>
      <c r="D166" s="203"/>
      <c r="E166" s="203"/>
      <c r="F166" s="203"/>
      <c r="G166" s="203"/>
      <c r="H166" s="214">
        <v>2039</v>
      </c>
      <c r="I166" s="210">
        <f t="shared" si="50"/>
        <v>0</v>
      </c>
      <c r="J166" s="210">
        <f t="shared" si="50"/>
        <v>0</v>
      </c>
      <c r="K166" s="210">
        <f t="shared" si="50"/>
        <v>0</v>
      </c>
      <c r="L166" s="210">
        <f t="shared" si="50"/>
        <v>0</v>
      </c>
      <c r="M166" s="210">
        <f t="shared" si="50"/>
        <v>0</v>
      </c>
      <c r="N166" s="210">
        <f t="shared" si="50"/>
        <v>0</v>
      </c>
      <c r="O166" s="203"/>
      <c r="P166" s="203"/>
      <c r="Q166" s="203"/>
      <c r="R166" s="203"/>
      <c r="S166" s="214">
        <v>2039</v>
      </c>
      <c r="T166" s="235">
        <f>HLOOKUP($S166,'Fixed - Other'!$A$61:$AE$64,2,FALSE)</f>
        <v>6268646.3987081442</v>
      </c>
      <c r="U166" s="210">
        <f>IF($K$14="",$T166,IF($K$14&gt;$S166,$T166,VLOOKUP($C6,'Fixed - Other'!$A$69:$C$77,3,FALSE)*$T166))</f>
        <v>6268646.3987081442</v>
      </c>
      <c r="V166" s="210">
        <f>IF($K$15="",$T166,IF($K$15&gt;$S166,$T166,VLOOKUP($C6,'Fixed - Other'!$A$69:$C$77,3,FALSE)*$T166))</f>
        <v>6268646.3987081442</v>
      </c>
      <c r="W166" s="210">
        <f>IF($K$16="",$T166,IF($K$16&gt;$S166,$T166,VLOOKUP($C6,'Fixed - Other'!$A$69:$C$77,3,FALSE)*$T166))</f>
        <v>6268646.3987081442</v>
      </c>
      <c r="X166" s="210">
        <f>IF($K$17="",$T166,IF($K$17&gt;$S166,$T166,VLOOKUP($C6,'Fixed - Other'!$A$69:$C$77,3,FALSE)*$T166))</f>
        <v>6268646.3987081442</v>
      </c>
      <c r="Y166" s="210">
        <f>IF($K$18="",$T166,IF($K$18&gt;$S166,$T166,VLOOKUP($C6,'Fixed - Other'!$A$69:$C$77,3,FALSE)*$T166))</f>
        <v>6268646.3987081442</v>
      </c>
      <c r="Z166" s="210">
        <f>IF($K$19="",$T166,IF($K$19&gt;$S166,$T166,VLOOKUP($C6,'Fixed - Other'!$A$69:$C$77,3,FALSE)*$T166))</f>
        <v>6268646.3987081442</v>
      </c>
      <c r="AB166" s="214">
        <v>2039</v>
      </c>
      <c r="AC166" s="235">
        <f t="shared" si="51"/>
        <v>0</v>
      </c>
      <c r="AD166" s="210">
        <f t="shared" si="52"/>
        <v>0</v>
      </c>
      <c r="AE166" s="210">
        <f t="shared" si="53"/>
        <v>0</v>
      </c>
      <c r="AF166" s="210">
        <f t="shared" si="54"/>
        <v>0</v>
      </c>
      <c r="AG166" s="136">
        <f t="shared" si="55"/>
        <v>0</v>
      </c>
      <c r="AH166" s="210">
        <f t="shared" si="56"/>
        <v>0</v>
      </c>
      <c r="AJ166" s="214">
        <v>2039</v>
      </c>
      <c r="AK166" s="235">
        <f>HLOOKUP($S166,'Fixed - Other'!$A$61:$AE$64,3,FALSE)</f>
        <v>8289287.6438096091</v>
      </c>
      <c r="AL166" s="210">
        <f>IF($K$14="",$AK166,IF($K$14&gt;$AJ166,$AK166,VLOOKUP($C6,'Fixed - Other'!$A$69:$C$77,3,FALSE)*$AK166))</f>
        <v>8289287.6438096091</v>
      </c>
      <c r="AM166" s="210">
        <f>IF($K$15="",$AK166,IF($K$15&gt;$AJ166,$AK166,VLOOKUP($C6,'Fixed - Other'!$A$69:$C$77,3,FALSE)*$AK166))</f>
        <v>8289287.6438096091</v>
      </c>
      <c r="AN166" s="210">
        <f>IF($K$16="",$AK166,IF($K$16&gt;$AJ166,$AK166,VLOOKUP($C6,'Fixed - Other'!$A$69:$C$77,3,FALSE)*$AK166))</f>
        <v>8289287.6438096091</v>
      </c>
      <c r="AO166" s="210">
        <f>IF($K$17="",$AK166,IF($K$17&gt;$AJ166,$AK166,VLOOKUP($C6,'Fixed - Other'!$A$69:$C$77,3,FALSE)*$AK166))</f>
        <v>8289287.6438096091</v>
      </c>
      <c r="AP166" s="210">
        <f>IF($K$18="",$AK166,IF($K$18&gt;$AJ166,$AK166,VLOOKUP($C6,'Fixed - Other'!$A$69:$C$77,3,FALSE)*$AK166))</f>
        <v>8289287.6438096091</v>
      </c>
      <c r="AQ166" s="210">
        <f>IF($K$19="",$AK166,IF($K$19&gt;$AJ166,$AK166,VLOOKUP($C6,'Fixed - Other'!$A$69:$C$77,3,FALSE)*$AK166))</f>
        <v>8289287.6438096091</v>
      </c>
      <c r="AS166" s="214">
        <v>2039</v>
      </c>
      <c r="AT166" s="235">
        <f t="shared" si="57"/>
        <v>0</v>
      </c>
      <c r="AU166" s="210">
        <f t="shared" si="58"/>
        <v>0</v>
      </c>
      <c r="AV166" s="210">
        <f t="shared" si="59"/>
        <v>0</v>
      </c>
      <c r="AW166" s="210">
        <f t="shared" si="60"/>
        <v>0</v>
      </c>
      <c r="AX166" s="136">
        <f t="shared" si="61"/>
        <v>0</v>
      </c>
      <c r="AY166" s="210">
        <f t="shared" si="62"/>
        <v>0</v>
      </c>
      <c r="BA166" s="241"/>
      <c r="BB166" s="138"/>
      <c r="BC166" s="138"/>
      <c r="BD166" s="138"/>
      <c r="BE166" s="138"/>
      <c r="BF166" s="138"/>
      <c r="BG166" s="138"/>
      <c r="BI166" s="241"/>
      <c r="BJ166" s="138"/>
      <c r="BK166" s="138"/>
      <c r="BL166" s="138"/>
      <c r="BM166" s="138"/>
      <c r="BN166" s="138"/>
      <c r="BO166" s="138"/>
    </row>
    <row r="167" spans="1:67">
      <c r="A167" s="203"/>
      <c r="B167" s="203"/>
      <c r="C167" s="203"/>
      <c r="D167" s="203"/>
      <c r="E167" s="203"/>
      <c r="F167" s="203"/>
      <c r="G167" s="203"/>
      <c r="H167" s="214">
        <v>2040</v>
      </c>
      <c r="I167" s="210">
        <f t="shared" si="50"/>
        <v>0</v>
      </c>
      <c r="J167" s="210">
        <f t="shared" si="50"/>
        <v>0</v>
      </c>
      <c r="K167" s="210">
        <f t="shared" si="50"/>
        <v>0</v>
      </c>
      <c r="L167" s="210">
        <f t="shared" si="50"/>
        <v>0</v>
      </c>
      <c r="M167" s="210">
        <f t="shared" si="50"/>
        <v>0</v>
      </c>
      <c r="N167" s="210">
        <f t="shared" si="50"/>
        <v>0</v>
      </c>
      <c r="O167" s="203"/>
      <c r="P167" s="203"/>
      <c r="Q167" s="203"/>
      <c r="R167" s="203"/>
      <c r="S167" s="214">
        <v>2040</v>
      </c>
      <c r="T167" s="235">
        <f>HLOOKUP($S167,'Fixed - Other'!$A$61:$AE$64,2,FALSE)</f>
        <v>6394019.3266823068</v>
      </c>
      <c r="U167" s="210">
        <f>IF($K$14="",$T167,IF($K$14&gt;$S167,$T167,VLOOKUP($C6,'Fixed - Other'!$A$69:$C$77,3,FALSE)*$T167))</f>
        <v>6394019.3266823068</v>
      </c>
      <c r="V167" s="210">
        <f>IF($K$15="",$T167,IF($K$15&gt;$S167,$T167,VLOOKUP($C6,'Fixed - Other'!$A$69:$C$77,3,FALSE)*$T167))</f>
        <v>6394019.3266823068</v>
      </c>
      <c r="W167" s="210">
        <f>IF($K$16="",$T167,IF($K$16&gt;$S167,$T167,VLOOKUP($C6,'Fixed - Other'!$A$69:$C$77,3,FALSE)*$T167))</f>
        <v>6394019.3266823068</v>
      </c>
      <c r="X167" s="210">
        <f>IF($K$17="",$T167,IF($K$17&gt;$S167,$T167,VLOOKUP($C6,'Fixed - Other'!$A$69:$C$77,3,FALSE)*$T167))</f>
        <v>6394019.3266823068</v>
      </c>
      <c r="Y167" s="210">
        <f>IF($K$18="",$T167,IF($K$18&gt;$S167,$T167,VLOOKUP($C6,'Fixed - Other'!$A$69:$C$77,3,FALSE)*$T167))</f>
        <v>6394019.3266823068</v>
      </c>
      <c r="Z167" s="210">
        <f>IF($K$19="",$T167,IF($K$19&gt;$S167,$T167,VLOOKUP($C6,'Fixed - Other'!$A$69:$C$77,3,FALSE)*$T167))</f>
        <v>6394019.3266823068</v>
      </c>
      <c r="AB167" s="214">
        <v>2040</v>
      </c>
      <c r="AC167" s="235">
        <f t="shared" si="51"/>
        <v>0</v>
      </c>
      <c r="AD167" s="210">
        <f t="shared" si="52"/>
        <v>0</v>
      </c>
      <c r="AE167" s="210">
        <f t="shared" si="53"/>
        <v>0</v>
      </c>
      <c r="AF167" s="210">
        <f t="shared" si="54"/>
        <v>0</v>
      </c>
      <c r="AG167" s="136">
        <f t="shared" si="55"/>
        <v>0</v>
      </c>
      <c r="AH167" s="210">
        <f t="shared" si="56"/>
        <v>0</v>
      </c>
      <c r="AJ167" s="214">
        <v>2040</v>
      </c>
      <c r="AK167" s="235">
        <f>HLOOKUP($S167,'Fixed - Other'!$A$61:$AE$64,3,FALSE)</f>
        <v>8455073.3966858014</v>
      </c>
      <c r="AL167" s="210">
        <f>IF($K$14="",$AK167,IF($K$14&gt;$AJ167,$AK167,VLOOKUP($C6,'Fixed - Other'!$A$69:$C$77,3,FALSE)*$AK167))</f>
        <v>8455073.3966858014</v>
      </c>
      <c r="AM167" s="210">
        <f>IF($K$15="",$AK167,IF($K$15&gt;$AJ167,$AK167,VLOOKUP($C6,'Fixed - Other'!$A$69:$C$77,3,FALSE)*$AK167))</f>
        <v>8455073.3966858014</v>
      </c>
      <c r="AN167" s="210">
        <f>IF($K$16="",$AK167,IF($K$16&gt;$AJ167,$AK167,VLOOKUP($C6,'Fixed - Other'!$A$69:$C$77,3,FALSE)*$AK167))</f>
        <v>8455073.3966858014</v>
      </c>
      <c r="AO167" s="210">
        <f>IF($K$17="",$AK167,IF($K$17&gt;$AJ167,$AK167,VLOOKUP($C6,'Fixed - Other'!$A$69:$C$77,3,FALSE)*$AK167))</f>
        <v>8455073.3966858014</v>
      </c>
      <c r="AP167" s="210">
        <f>IF($K$18="",$AK167,IF($K$18&gt;$AJ167,$AK167,VLOOKUP($C6,'Fixed - Other'!$A$69:$C$77,3,FALSE)*$AK167))</f>
        <v>8455073.3966858014</v>
      </c>
      <c r="AQ167" s="210">
        <f>IF($K$19="",$AK167,IF($K$19&gt;$AJ167,$AK167,VLOOKUP($C6,'Fixed - Other'!$A$69:$C$77,3,FALSE)*$AK167))</f>
        <v>8455073.3966858014</v>
      </c>
      <c r="AS167" s="214">
        <v>2040</v>
      </c>
      <c r="AT167" s="235">
        <f t="shared" si="57"/>
        <v>0</v>
      </c>
      <c r="AU167" s="210">
        <f t="shared" si="58"/>
        <v>0</v>
      </c>
      <c r="AV167" s="210">
        <f t="shared" si="59"/>
        <v>0</v>
      </c>
      <c r="AW167" s="210">
        <f t="shared" si="60"/>
        <v>0</v>
      </c>
      <c r="AX167" s="136">
        <f t="shared" si="61"/>
        <v>0</v>
      </c>
      <c r="AY167" s="210">
        <f t="shared" si="62"/>
        <v>0</v>
      </c>
      <c r="BA167" s="241"/>
      <c r="BB167" s="138"/>
      <c r="BC167" s="138"/>
      <c r="BD167" s="138"/>
      <c r="BE167" s="138"/>
      <c r="BF167" s="138"/>
      <c r="BG167" s="138"/>
      <c r="BI167" s="241"/>
      <c r="BJ167" s="138"/>
      <c r="BK167" s="138"/>
      <c r="BL167" s="138"/>
      <c r="BM167" s="138"/>
      <c r="BN167" s="138"/>
      <c r="BO167" s="138"/>
    </row>
    <row r="168" spans="1:67">
      <c r="A168" s="203"/>
      <c r="B168" s="203"/>
      <c r="C168" s="203"/>
      <c r="D168" s="203"/>
      <c r="E168" s="203"/>
      <c r="F168" s="203"/>
      <c r="G168" s="203"/>
      <c r="H168" s="214">
        <v>2041</v>
      </c>
      <c r="I168" s="210">
        <f t="shared" si="50"/>
        <v>0</v>
      </c>
      <c r="J168" s="210">
        <f t="shared" si="50"/>
        <v>0</v>
      </c>
      <c r="K168" s="210">
        <f t="shared" si="50"/>
        <v>0</v>
      </c>
      <c r="L168" s="210">
        <f t="shared" si="50"/>
        <v>0</v>
      </c>
      <c r="M168" s="210">
        <f t="shared" si="50"/>
        <v>0</v>
      </c>
      <c r="N168" s="210">
        <f t="shared" si="50"/>
        <v>0</v>
      </c>
      <c r="O168" s="203"/>
      <c r="P168" s="203"/>
      <c r="Q168" s="203"/>
      <c r="R168" s="203"/>
      <c r="S168" s="214">
        <v>2041</v>
      </c>
      <c r="T168" s="235">
        <f>HLOOKUP($S168,'Fixed - Other'!$A$61:$AE$64,2,FALSE)</f>
        <v>6521899.7132159527</v>
      </c>
      <c r="U168" s="210">
        <f>IF($K$14="",$T168,IF($K$14&gt;$S168,$T168,VLOOKUP($C6,'Fixed - Other'!$A$69:$C$77,3,FALSE)*$T168))</f>
        <v>6521899.7132159527</v>
      </c>
      <c r="V168" s="210">
        <f>IF($K$15="",$T168,IF($K$15&gt;$S168,$T168,VLOOKUP($C6,'Fixed - Other'!$A$69:$C$77,3,FALSE)*$T168))</f>
        <v>6521899.7132159527</v>
      </c>
      <c r="W168" s="210">
        <f>IF($K$16="",$T168,IF($K$16&gt;$S168,$T168,VLOOKUP($C6,'Fixed - Other'!$A$69:$C$77,3,FALSE)*$T168))</f>
        <v>6521899.7132159527</v>
      </c>
      <c r="X168" s="210">
        <f>IF($K$17="",$T168,IF($K$17&gt;$S168,$T168,VLOOKUP($C6,'Fixed - Other'!$A$69:$C$77,3,FALSE)*$T168))</f>
        <v>6521899.7132159527</v>
      </c>
      <c r="Y168" s="210">
        <f>IF($K$18="",$T168,IF($K$18&gt;$S168,$T168,VLOOKUP($C6,'Fixed - Other'!$A$69:$C$77,3,FALSE)*$T168))</f>
        <v>6521899.7132159527</v>
      </c>
      <c r="Z168" s="210">
        <f>IF($K$19="",$T168,IF($K$19&gt;$S168,$T168,VLOOKUP($C6,'Fixed - Other'!$A$69:$C$77,3,FALSE)*$T168))</f>
        <v>6521899.7132159527</v>
      </c>
      <c r="AB168" s="214">
        <v>2041</v>
      </c>
      <c r="AC168" s="235">
        <f t="shared" si="51"/>
        <v>0</v>
      </c>
      <c r="AD168" s="210">
        <f t="shared" si="52"/>
        <v>0</v>
      </c>
      <c r="AE168" s="210">
        <f t="shared" si="53"/>
        <v>0</v>
      </c>
      <c r="AF168" s="210">
        <f t="shared" si="54"/>
        <v>0</v>
      </c>
      <c r="AG168" s="136">
        <f t="shared" si="55"/>
        <v>0</v>
      </c>
      <c r="AH168" s="210">
        <f t="shared" si="56"/>
        <v>0</v>
      </c>
      <c r="AJ168" s="214">
        <v>2041</v>
      </c>
      <c r="AK168" s="235">
        <f>HLOOKUP($S168,'Fixed - Other'!$A$61:$AE$64,3,FALSE)</f>
        <v>8624174.8646195158</v>
      </c>
      <c r="AL168" s="210">
        <f>IF($K$14="",$AK168,IF($K$14&gt;$AJ168,$AK168,VLOOKUP($C6,'Fixed - Other'!$A$69:$C$77,3,FALSE)*$AK168))</f>
        <v>8624174.8646195158</v>
      </c>
      <c r="AM168" s="210">
        <f>IF($K$15="",$AK168,IF($K$15&gt;$AJ168,$AK168,VLOOKUP($C6,'Fixed - Other'!$A$69:$C$77,3,FALSE)*$AK168))</f>
        <v>8624174.8646195158</v>
      </c>
      <c r="AN168" s="210">
        <f>IF($K$16="",$AK168,IF($K$16&gt;$AJ168,$AK168,VLOOKUP($C6,'Fixed - Other'!$A$69:$C$77,3,FALSE)*$AK168))</f>
        <v>8624174.8646195158</v>
      </c>
      <c r="AO168" s="210">
        <f>IF($K$17="",$AK168,IF($K$17&gt;$AJ168,$AK168,VLOOKUP($C6,'Fixed - Other'!$A$69:$C$77,3,FALSE)*$AK168))</f>
        <v>8624174.8646195158</v>
      </c>
      <c r="AP168" s="210">
        <f>IF($K$18="",$AK168,IF($K$18&gt;$AJ168,$AK168,VLOOKUP($C6,'Fixed - Other'!$A$69:$C$77,3,FALSE)*$AK168))</f>
        <v>8624174.8646195158</v>
      </c>
      <c r="AQ168" s="210">
        <f>IF($K$19="",$AK168,IF($K$19&gt;$AJ168,$AK168,VLOOKUP($C6,'Fixed - Other'!$A$69:$C$77,3,FALSE)*$AK168))</f>
        <v>8624174.8646195158</v>
      </c>
      <c r="AS168" s="214">
        <v>2041</v>
      </c>
      <c r="AT168" s="235">
        <f t="shared" si="57"/>
        <v>0</v>
      </c>
      <c r="AU168" s="210">
        <f t="shared" si="58"/>
        <v>0</v>
      </c>
      <c r="AV168" s="210">
        <f t="shared" si="59"/>
        <v>0</v>
      </c>
      <c r="AW168" s="210">
        <f t="shared" si="60"/>
        <v>0</v>
      </c>
      <c r="AX168" s="136">
        <f t="shared" si="61"/>
        <v>0</v>
      </c>
      <c r="AY168" s="210">
        <f t="shared" si="62"/>
        <v>0</v>
      </c>
      <c r="BA168" s="241"/>
      <c r="BB168" s="138"/>
      <c r="BC168" s="138"/>
      <c r="BD168" s="138"/>
      <c r="BE168" s="138"/>
      <c r="BF168" s="138"/>
      <c r="BG168" s="138"/>
      <c r="BI168" s="241"/>
      <c r="BJ168" s="138"/>
      <c r="BK168" s="138"/>
      <c r="BL168" s="138"/>
      <c r="BM168" s="138"/>
      <c r="BN168" s="138"/>
      <c r="BO168" s="138"/>
    </row>
    <row r="169" spans="1:67">
      <c r="A169" s="203"/>
      <c r="B169" s="203"/>
      <c r="C169" s="203"/>
      <c r="D169" s="203"/>
      <c r="E169" s="203"/>
      <c r="F169" s="203"/>
      <c r="G169" s="203"/>
      <c r="H169" s="214">
        <v>2042</v>
      </c>
      <c r="I169" s="210">
        <f t="shared" si="50"/>
        <v>0</v>
      </c>
      <c r="J169" s="210">
        <f t="shared" si="50"/>
        <v>0</v>
      </c>
      <c r="K169" s="210">
        <f t="shared" si="50"/>
        <v>0</v>
      </c>
      <c r="L169" s="210">
        <f t="shared" si="50"/>
        <v>0</v>
      </c>
      <c r="M169" s="210">
        <f t="shared" si="50"/>
        <v>0</v>
      </c>
      <c r="N169" s="210">
        <f t="shared" si="50"/>
        <v>0</v>
      </c>
      <c r="O169" s="203"/>
      <c r="P169" s="203"/>
      <c r="Q169" s="203"/>
      <c r="R169" s="203"/>
      <c r="S169" s="214">
        <v>2042</v>
      </c>
      <c r="T169" s="235">
        <f>HLOOKUP($S169,'Fixed - Other'!$A$61:$AE$64,2,FALSE)</f>
        <v>6652337.7074802732</v>
      </c>
      <c r="U169" s="210">
        <f>IF($K$14="",$T169,IF($K$14&gt;$S169,$T169,VLOOKUP($C6,'Fixed - Other'!$A$69:$C$77,3,FALSE)*$T169))</f>
        <v>6652337.7074802732</v>
      </c>
      <c r="V169" s="210">
        <f>IF($K$15="",$T169,IF($K$15&gt;$S169,$T169,VLOOKUP($C6,'Fixed - Other'!$A$69:$C$77,3,FALSE)*$T169))</f>
        <v>6652337.7074802732</v>
      </c>
      <c r="W169" s="210">
        <f>IF($K$16="",$T169,IF($K$16&gt;$S169,$T169,VLOOKUP($C6,'Fixed - Other'!$A$69:$C$77,3,FALSE)*$T169))</f>
        <v>6652337.7074802732</v>
      </c>
      <c r="X169" s="210">
        <f>IF($K$17="",$T169,IF($K$17&gt;$S169,$T169,VLOOKUP($C6,'Fixed - Other'!$A$69:$C$77,3,FALSE)*$T169))</f>
        <v>6652337.7074802732</v>
      </c>
      <c r="Y169" s="210">
        <f>IF($K$18="",$T169,IF($K$18&gt;$S169,$T169,VLOOKUP($C6,'Fixed - Other'!$A$69:$C$77,3,FALSE)*$T169))</f>
        <v>6652337.7074802732</v>
      </c>
      <c r="Z169" s="210">
        <f>IF($K$19="",$T169,IF($K$19&gt;$S169,$T169,VLOOKUP($C6,'Fixed - Other'!$A$69:$C$77,3,FALSE)*$T169))</f>
        <v>6652337.7074802732</v>
      </c>
      <c r="AB169" s="214">
        <v>2042</v>
      </c>
      <c r="AC169" s="235">
        <f t="shared" si="51"/>
        <v>0</v>
      </c>
      <c r="AD169" s="210">
        <f t="shared" si="52"/>
        <v>0</v>
      </c>
      <c r="AE169" s="210">
        <f t="shared" si="53"/>
        <v>0</v>
      </c>
      <c r="AF169" s="210">
        <f t="shared" si="54"/>
        <v>0</v>
      </c>
      <c r="AG169" s="136">
        <f t="shared" si="55"/>
        <v>0</v>
      </c>
      <c r="AH169" s="210">
        <f t="shared" si="56"/>
        <v>0</v>
      </c>
      <c r="AJ169" s="214">
        <v>2042</v>
      </c>
      <c r="AK169" s="235">
        <f>HLOOKUP($S169,'Fixed - Other'!$A$61:$AE$64,3,FALSE)</f>
        <v>8796658.3619119078</v>
      </c>
      <c r="AL169" s="210">
        <f>IF($K$14="",$AK169,IF($K$14&gt;$AJ169,$AK169,VLOOKUP($C6,'Fixed - Other'!$A$69:$C$77,3,FALSE)*$AK169))</f>
        <v>8796658.3619119078</v>
      </c>
      <c r="AM169" s="210">
        <f>IF($K$15="",$AK169,IF($K$15&gt;$AJ169,$AK169,VLOOKUP($C6,'Fixed - Other'!$A$69:$C$77,3,FALSE)*$AK169))</f>
        <v>8796658.3619119078</v>
      </c>
      <c r="AN169" s="210">
        <f>IF($K$16="",$AK169,IF($K$16&gt;$AJ169,$AK169,VLOOKUP($C6,'Fixed - Other'!$A$69:$C$77,3,FALSE)*$AK169))</f>
        <v>8796658.3619119078</v>
      </c>
      <c r="AO169" s="210">
        <f>IF($K$17="",$AK169,IF($K$17&gt;$AJ169,$AK169,VLOOKUP($C6,'Fixed - Other'!$A$69:$C$77,3,FALSE)*$AK169))</f>
        <v>8796658.3619119078</v>
      </c>
      <c r="AP169" s="210">
        <f>IF($K$18="",$AK169,IF($K$18&gt;$AJ169,$AK169,VLOOKUP($C6,'Fixed - Other'!$A$69:$C$77,3,FALSE)*$AK169))</f>
        <v>8796658.3619119078</v>
      </c>
      <c r="AQ169" s="210">
        <f>IF($K$19="",$AK169,IF($K$19&gt;$AJ169,$AK169,VLOOKUP($C6,'Fixed - Other'!$A$69:$C$77,3,FALSE)*$AK169))</f>
        <v>8796658.3619119078</v>
      </c>
      <c r="AS169" s="214">
        <v>2042</v>
      </c>
      <c r="AT169" s="235">
        <f t="shared" si="57"/>
        <v>0</v>
      </c>
      <c r="AU169" s="210">
        <f t="shared" si="58"/>
        <v>0</v>
      </c>
      <c r="AV169" s="210">
        <f t="shared" si="59"/>
        <v>0</v>
      </c>
      <c r="AW169" s="210">
        <f t="shared" si="60"/>
        <v>0</v>
      </c>
      <c r="AX169" s="136">
        <f t="shared" si="61"/>
        <v>0</v>
      </c>
      <c r="AY169" s="210">
        <f t="shared" si="62"/>
        <v>0</v>
      </c>
      <c r="BA169" s="241"/>
      <c r="BB169" s="138"/>
      <c r="BC169" s="138"/>
      <c r="BD169" s="138"/>
      <c r="BE169" s="138"/>
      <c r="BF169" s="138"/>
      <c r="BG169" s="138"/>
      <c r="BI169" s="241"/>
      <c r="BJ169" s="138"/>
      <c r="BK169" s="138"/>
      <c r="BL169" s="138"/>
      <c r="BM169" s="138"/>
      <c r="BN169" s="138"/>
      <c r="BO169" s="138"/>
    </row>
    <row r="170" spans="1:67">
      <c r="A170" s="203"/>
      <c r="B170" s="203"/>
      <c r="C170" s="203"/>
      <c r="D170" s="203"/>
      <c r="E170" s="203"/>
      <c r="F170" s="203"/>
      <c r="G170" s="203"/>
      <c r="H170" s="214">
        <v>2043</v>
      </c>
      <c r="I170" s="210">
        <f t="shared" si="50"/>
        <v>0</v>
      </c>
      <c r="J170" s="210">
        <f t="shared" si="50"/>
        <v>0</v>
      </c>
      <c r="K170" s="210">
        <f t="shared" si="50"/>
        <v>0</v>
      </c>
      <c r="L170" s="210">
        <f t="shared" si="50"/>
        <v>0</v>
      </c>
      <c r="M170" s="210">
        <f t="shared" si="50"/>
        <v>0</v>
      </c>
      <c r="N170" s="210">
        <f t="shared" si="50"/>
        <v>0</v>
      </c>
      <c r="O170" s="203"/>
      <c r="P170" s="203"/>
      <c r="Q170" s="203"/>
      <c r="R170" s="203"/>
      <c r="S170" s="214">
        <v>2043</v>
      </c>
      <c r="T170" s="235">
        <f>HLOOKUP($S170,'Fixed - Other'!$A$61:$AE$64,2,FALSE)</f>
        <v>6785384.4616298759</v>
      </c>
      <c r="U170" s="210">
        <f>IF($K$14="",$T170,IF($K$14&gt;$S170,$T170,VLOOKUP($C6,'Fixed - Other'!$A$69:$C$77,3,FALSE)*$T170))</f>
        <v>6785384.4616298759</v>
      </c>
      <c r="V170" s="210">
        <f>IF($K$15="",$T170,IF($K$15&gt;$S170,$T170,VLOOKUP($C6,'Fixed - Other'!$A$69:$C$77,3,FALSE)*$T170))</f>
        <v>6785384.4616298759</v>
      </c>
      <c r="W170" s="210">
        <f>IF($K$16="",$T170,IF($K$16&gt;$S170,$T170,VLOOKUP($C6,'Fixed - Other'!$A$69:$C$77,3,FALSE)*$T170))</f>
        <v>6785384.4616298759</v>
      </c>
      <c r="X170" s="210">
        <f>IF($K$17="",$T170,IF($K$17&gt;$S170,$T170,VLOOKUP($C6,'Fixed - Other'!$A$69:$C$77,3,FALSE)*$T170))</f>
        <v>6785384.4616298759</v>
      </c>
      <c r="Y170" s="210">
        <f>IF($K$18="",$T170,IF($K$18&gt;$S170,$T170,VLOOKUP($C6,'Fixed - Other'!$A$69:$C$77,3,FALSE)*$T170))</f>
        <v>6785384.4616298759</v>
      </c>
      <c r="Z170" s="210">
        <f>IF($K$19="",$T170,IF($K$19&gt;$S170,$T170,VLOOKUP($C6,'Fixed - Other'!$A$69:$C$77,3,FALSE)*$T170))</f>
        <v>6785384.4616298759</v>
      </c>
      <c r="AB170" s="214">
        <v>2043</v>
      </c>
      <c r="AC170" s="235">
        <f t="shared" si="51"/>
        <v>0</v>
      </c>
      <c r="AD170" s="210">
        <f t="shared" si="52"/>
        <v>0</v>
      </c>
      <c r="AE170" s="210">
        <f t="shared" si="53"/>
        <v>0</v>
      </c>
      <c r="AF170" s="210">
        <f t="shared" si="54"/>
        <v>0</v>
      </c>
      <c r="AG170" s="136">
        <f t="shared" si="55"/>
        <v>0</v>
      </c>
      <c r="AH170" s="210">
        <f t="shared" si="56"/>
        <v>0</v>
      </c>
      <c r="AJ170" s="214">
        <v>2043</v>
      </c>
      <c r="AK170" s="235">
        <f>HLOOKUP($S170,'Fixed - Other'!$A$61:$AE$64,3,FALSE)</f>
        <v>8972591.5291501433</v>
      </c>
      <c r="AL170" s="210">
        <f>IF($K$14="",$AK170,IF($K$14&gt;$AJ170,$AK170,VLOOKUP($C6,'Fixed - Other'!$A$69:$C$77,3,FALSE)*$AK170))</f>
        <v>8972591.5291501433</v>
      </c>
      <c r="AM170" s="210">
        <f>IF($K$15="",$AK170,IF($K$15&gt;$AJ170,$AK170,VLOOKUP($C6,'Fixed - Other'!$A$69:$C$77,3,FALSE)*$AK170))</f>
        <v>8972591.5291501433</v>
      </c>
      <c r="AN170" s="210">
        <f>IF($K$16="",$AK170,IF($K$16&gt;$AJ170,$AK170,VLOOKUP($C6,'Fixed - Other'!$A$69:$C$77,3,FALSE)*$AK170))</f>
        <v>8972591.5291501433</v>
      </c>
      <c r="AO170" s="210">
        <f>IF($K$17="",$AK170,IF($K$17&gt;$AJ170,$AK170,VLOOKUP($C6,'Fixed - Other'!$A$69:$C$77,3,FALSE)*$AK170))</f>
        <v>8972591.5291501433</v>
      </c>
      <c r="AP170" s="210">
        <f>IF($K$18="",$AK170,IF($K$18&gt;$AJ170,$AK170,VLOOKUP($C6,'Fixed - Other'!$A$69:$C$77,3,FALSE)*$AK170))</f>
        <v>8972591.5291501433</v>
      </c>
      <c r="AQ170" s="210">
        <f>IF($K$19="",$AK170,IF($K$19&gt;$AJ170,$AK170,VLOOKUP($C6,'Fixed - Other'!$A$69:$C$77,3,FALSE)*$AK170))</f>
        <v>8972591.5291501433</v>
      </c>
      <c r="AS170" s="214">
        <v>2043</v>
      </c>
      <c r="AT170" s="235">
        <f t="shared" si="57"/>
        <v>0</v>
      </c>
      <c r="AU170" s="210">
        <f t="shared" si="58"/>
        <v>0</v>
      </c>
      <c r="AV170" s="210">
        <f t="shared" si="59"/>
        <v>0</v>
      </c>
      <c r="AW170" s="210">
        <f t="shared" si="60"/>
        <v>0</v>
      </c>
      <c r="AX170" s="136">
        <f t="shared" si="61"/>
        <v>0</v>
      </c>
      <c r="AY170" s="210">
        <f t="shared" si="62"/>
        <v>0</v>
      </c>
      <c r="BA170" s="241"/>
      <c r="BB170" s="138"/>
      <c r="BC170" s="138"/>
      <c r="BD170" s="138"/>
      <c r="BE170" s="138"/>
      <c r="BF170" s="138"/>
      <c r="BG170" s="138"/>
      <c r="BI170" s="241"/>
      <c r="BJ170" s="138"/>
      <c r="BK170" s="138"/>
      <c r="BL170" s="138"/>
      <c r="BM170" s="138"/>
      <c r="BN170" s="138"/>
      <c r="BO170" s="138"/>
    </row>
    <row r="171" spans="1:67">
      <c r="A171" s="203"/>
      <c r="B171" s="203"/>
      <c r="C171" s="203"/>
      <c r="D171" s="203"/>
      <c r="E171" s="203"/>
      <c r="F171" s="203"/>
      <c r="G171" s="203"/>
      <c r="H171" s="214">
        <v>2044</v>
      </c>
      <c r="I171" s="210">
        <f t="shared" si="50"/>
        <v>0</v>
      </c>
      <c r="J171" s="210">
        <f t="shared" si="50"/>
        <v>0</v>
      </c>
      <c r="K171" s="210">
        <f t="shared" si="50"/>
        <v>0</v>
      </c>
      <c r="L171" s="210">
        <f t="shared" si="50"/>
        <v>0</v>
      </c>
      <c r="M171" s="210">
        <f t="shared" si="50"/>
        <v>0</v>
      </c>
      <c r="N171" s="210">
        <f t="shared" si="50"/>
        <v>0</v>
      </c>
      <c r="O171" s="203"/>
      <c r="P171" s="203"/>
      <c r="Q171" s="203"/>
      <c r="R171" s="203"/>
      <c r="S171" s="214">
        <v>2044</v>
      </c>
      <c r="T171" s="235">
        <f>HLOOKUP($S171,'Fixed - Other'!$A$61:$AE$64,2,FALSE)</f>
        <v>6921092.1508624768</v>
      </c>
      <c r="U171" s="210">
        <f>IF($K$14="",$T171,IF($K$14&gt;$S171,$T171,VLOOKUP($C6,'Fixed - Other'!$A$69:$C$77,3,FALSE)*$T171))</f>
        <v>6921092.1508624768</v>
      </c>
      <c r="V171" s="210">
        <f>IF($K$15="",$T171,IF($K$15&gt;$S171,$T171,VLOOKUP($C6,'Fixed - Other'!$A$69:$C$77,3,FALSE)*$T171))</f>
        <v>6921092.1508624768</v>
      </c>
      <c r="W171" s="210">
        <f>IF($K$16="",$T171,IF($K$16&gt;$S171,$T171,VLOOKUP($C6,'Fixed - Other'!$A$69:$C$77,3,FALSE)*$T171))</f>
        <v>6921092.1508624768</v>
      </c>
      <c r="X171" s="210">
        <f>IF($K$17="",$T171,IF($K$17&gt;$S171,$T171,VLOOKUP($C6,'Fixed - Other'!$A$69:$C$77,3,FALSE)*$T171))</f>
        <v>6921092.1508624768</v>
      </c>
      <c r="Y171" s="210">
        <f>IF($K$18="",$T171,IF($K$18&gt;$S171,$T171,VLOOKUP($C6,'Fixed - Other'!$A$69:$C$77,3,FALSE)*$T171))</f>
        <v>6921092.1508624768</v>
      </c>
      <c r="Z171" s="210">
        <f>IF($K$19="",$T171,IF($K$19&gt;$S171,$T171,VLOOKUP($C6,'Fixed - Other'!$A$69:$C$77,3,FALSE)*$T171))</f>
        <v>6921092.1508624768</v>
      </c>
      <c r="AB171" s="214">
        <v>2044</v>
      </c>
      <c r="AC171" s="235">
        <f t="shared" si="51"/>
        <v>0</v>
      </c>
      <c r="AD171" s="210">
        <f t="shared" si="52"/>
        <v>0</v>
      </c>
      <c r="AE171" s="210">
        <f t="shared" si="53"/>
        <v>0</v>
      </c>
      <c r="AF171" s="210">
        <f t="shared" si="54"/>
        <v>0</v>
      </c>
      <c r="AG171" s="136">
        <f t="shared" si="55"/>
        <v>0</v>
      </c>
      <c r="AH171" s="210">
        <f t="shared" si="56"/>
        <v>0</v>
      </c>
      <c r="AJ171" s="214">
        <v>2044</v>
      </c>
      <c r="AK171" s="235">
        <f>HLOOKUP($S171,'Fixed - Other'!$A$61:$AE$64,3,FALSE)</f>
        <v>9152043.3597331513</v>
      </c>
      <c r="AL171" s="210">
        <f>IF($K$14="",$AK171,IF($K$14&gt;$AJ171,$AK171,VLOOKUP($C6,'Fixed - Other'!$A$69:$C$77,3,FALSE)*$AK171))</f>
        <v>9152043.3597331513</v>
      </c>
      <c r="AM171" s="210">
        <f>IF($K$15="",$AK171,IF($K$15&gt;$AJ171,$AK171,VLOOKUP($C6,'Fixed - Other'!$A$69:$C$77,3,FALSE)*$AK171))</f>
        <v>9152043.3597331513</v>
      </c>
      <c r="AN171" s="210">
        <f>IF($K$16="",$AK171,IF($K$16&gt;$AJ171,$AK171,VLOOKUP($C6,'Fixed - Other'!$A$69:$C$77,3,FALSE)*$AK171))</f>
        <v>9152043.3597331513</v>
      </c>
      <c r="AO171" s="210">
        <f>IF($K$17="",$AK171,IF($K$17&gt;$AJ171,$AK171,VLOOKUP($C6,'Fixed - Other'!$A$69:$C$77,3,FALSE)*$AK171))</f>
        <v>9152043.3597331513</v>
      </c>
      <c r="AP171" s="210">
        <f>IF($K$18="",$AK171,IF($K$18&gt;$AJ171,$AK171,VLOOKUP($C6,'Fixed - Other'!$A$69:$C$77,3,FALSE)*$AK171))</f>
        <v>9152043.3597331513</v>
      </c>
      <c r="AQ171" s="210">
        <f>IF($K$19="",$AK171,IF($K$19&gt;$AJ171,$AK171,VLOOKUP($C6,'Fixed - Other'!$A$69:$C$77,3,FALSE)*$AK171))</f>
        <v>9152043.3597331513</v>
      </c>
      <c r="AS171" s="214">
        <v>2044</v>
      </c>
      <c r="AT171" s="235">
        <f t="shared" si="57"/>
        <v>0</v>
      </c>
      <c r="AU171" s="210">
        <f t="shared" si="58"/>
        <v>0</v>
      </c>
      <c r="AV171" s="210">
        <f t="shared" si="59"/>
        <v>0</v>
      </c>
      <c r="AW171" s="210">
        <f t="shared" si="60"/>
        <v>0</v>
      </c>
      <c r="AX171" s="136">
        <f t="shared" si="61"/>
        <v>0</v>
      </c>
      <c r="AY171" s="210">
        <f t="shared" si="62"/>
        <v>0</v>
      </c>
      <c r="BA171" s="241"/>
      <c r="BB171" s="138"/>
      <c r="BC171" s="138"/>
      <c r="BD171" s="138"/>
      <c r="BE171" s="138"/>
      <c r="BF171" s="138"/>
      <c r="BG171" s="138"/>
      <c r="BI171" s="241"/>
      <c r="BJ171" s="138"/>
      <c r="BK171" s="138"/>
      <c r="BL171" s="138"/>
      <c r="BM171" s="138"/>
      <c r="BN171" s="138"/>
      <c r="BO171" s="138"/>
    </row>
    <row r="172" spans="1:67">
      <c r="A172" s="203"/>
      <c r="B172" s="203"/>
      <c r="C172" s="203"/>
      <c r="D172" s="203"/>
      <c r="E172" s="203"/>
      <c r="F172" s="203"/>
      <c r="G172" s="203"/>
      <c r="H172" s="215">
        <v>2045</v>
      </c>
      <c r="I172" s="211">
        <f t="shared" si="50"/>
        <v>0</v>
      </c>
      <c r="J172" s="211">
        <f t="shared" si="50"/>
        <v>0</v>
      </c>
      <c r="K172" s="211">
        <f t="shared" si="50"/>
        <v>0</v>
      </c>
      <c r="L172" s="211">
        <f t="shared" si="50"/>
        <v>0</v>
      </c>
      <c r="M172" s="211">
        <f t="shared" si="50"/>
        <v>0</v>
      </c>
      <c r="N172" s="211">
        <f t="shared" si="50"/>
        <v>0</v>
      </c>
      <c r="O172" s="203"/>
      <c r="P172" s="203"/>
      <c r="Q172" s="203"/>
      <c r="R172" s="203"/>
      <c r="S172" s="215">
        <v>2045</v>
      </c>
      <c r="T172" s="236">
        <f>HLOOKUP($S172,'Fixed - Other'!$A$61:$AE$64,2,FALSE)</f>
        <v>7059513.9938797234</v>
      </c>
      <c r="U172" s="211">
        <f>IF($K$14="",$T172,IF($K$14&gt;$S172,$T172,VLOOKUP($C6,'Fixed - Other'!$A$69:$C$77,3,FALSE)*$T172))</f>
        <v>7059513.9938797234</v>
      </c>
      <c r="V172" s="211">
        <f>IF($K$15="",$T172,IF($K$15&gt;$S172,$T172,VLOOKUP($C6,'Fixed - Other'!$A$69:$C$77,3,FALSE)*$T172))</f>
        <v>7059513.9938797234</v>
      </c>
      <c r="W172" s="211">
        <f>IF($K$16="",$T172,IF($K$16&gt;$S172,$T172,VLOOKUP($C6,'Fixed - Other'!$A$69:$C$77,3,FALSE)*$T172))</f>
        <v>7059513.9938797234</v>
      </c>
      <c r="X172" s="211">
        <f>IF($K$17="",$T172,IF($K$17&gt;$S172,$T172,VLOOKUP($C6,'Fixed - Other'!$A$69:$C$77,3,FALSE)*$T172))</f>
        <v>7059513.9938797234</v>
      </c>
      <c r="Y172" s="211">
        <f>IF($K$18="",$T172,IF($K$18&gt;$S172,$T172,VLOOKUP($C6,'Fixed - Other'!$A$69:$C$77,3,FALSE)*$T172))</f>
        <v>7059513.9938797234</v>
      </c>
      <c r="Z172" s="211">
        <f>IF($K$19="",$T172,IF($K$19&gt;$S172,$T172,VLOOKUP($C6,'Fixed - Other'!$A$69:$C$77,3,FALSE)*$T172))</f>
        <v>7059513.9938797234</v>
      </c>
      <c r="AB172" s="215">
        <v>2045</v>
      </c>
      <c r="AC172" s="236">
        <f t="shared" si="51"/>
        <v>0</v>
      </c>
      <c r="AD172" s="211">
        <f t="shared" si="52"/>
        <v>0</v>
      </c>
      <c r="AE172" s="211">
        <f t="shared" si="53"/>
        <v>0</v>
      </c>
      <c r="AF172" s="211">
        <f t="shared" si="54"/>
        <v>0</v>
      </c>
      <c r="AG172" s="137">
        <f t="shared" si="55"/>
        <v>0</v>
      </c>
      <c r="AH172" s="211">
        <f t="shared" si="56"/>
        <v>0</v>
      </c>
      <c r="AJ172" s="215">
        <v>2045</v>
      </c>
      <c r="AK172" s="236">
        <f>HLOOKUP($S172,'Fixed - Other'!$A$61:$AE$64,3,FALSE)</f>
        <v>9335084.2269278094</v>
      </c>
      <c r="AL172" s="211">
        <f>IF($K$14="",$AK172,IF($K$14&gt;$AJ172,$AK172,VLOOKUP($C6,'Fixed - Other'!$A$69:$C$77,3,FALSE)*$AK172))</f>
        <v>9335084.2269278094</v>
      </c>
      <c r="AM172" s="211">
        <f>IF($K$15="",$AK172,IF($K$15&gt;$AJ172,$AK172,VLOOKUP($C6,'Fixed - Other'!$A$69:$C$77,3,FALSE)*$AK172))</f>
        <v>9335084.2269278094</v>
      </c>
      <c r="AN172" s="211">
        <f>IF($K$16="",$AK172,IF($K$16&gt;$AJ172,$AK172,VLOOKUP($C6,'Fixed - Other'!$A$69:$C$77,3,FALSE)*$AK172))</f>
        <v>9335084.2269278094</v>
      </c>
      <c r="AO172" s="211">
        <f>IF($K$17="",$AK172,IF($K$17&gt;$AJ172,$AK172,VLOOKUP($C6,'Fixed - Other'!$A$69:$C$77,3,FALSE)*$AK172))</f>
        <v>9335084.2269278094</v>
      </c>
      <c r="AP172" s="211">
        <f>IF($K$18="",$AK172,IF($K$18&gt;$AJ172,$AK172,VLOOKUP($C6,'Fixed - Other'!$A$69:$C$77,3,FALSE)*$AK172))</f>
        <v>9335084.2269278094</v>
      </c>
      <c r="AQ172" s="211">
        <f>IF($K$19="",$AK172,IF($K$19&gt;$AJ172,$AK172,VLOOKUP($C6,'Fixed - Other'!$A$69:$C$77,3,FALSE)*$AK172))</f>
        <v>9335084.2269278094</v>
      </c>
      <c r="AS172" s="215">
        <v>2045</v>
      </c>
      <c r="AT172" s="236">
        <f t="shared" si="57"/>
        <v>0</v>
      </c>
      <c r="AU172" s="211">
        <f t="shared" si="58"/>
        <v>0</v>
      </c>
      <c r="AV172" s="211">
        <f t="shared" si="59"/>
        <v>0</v>
      </c>
      <c r="AW172" s="211">
        <f t="shared" si="60"/>
        <v>0</v>
      </c>
      <c r="AX172" s="137">
        <f t="shared" si="61"/>
        <v>0</v>
      </c>
      <c r="AY172" s="211">
        <f t="shared" si="62"/>
        <v>0</v>
      </c>
      <c r="BA172" s="241"/>
      <c r="BB172" s="138"/>
      <c r="BC172" s="138"/>
      <c r="BD172" s="138"/>
      <c r="BE172" s="138"/>
      <c r="BF172" s="138"/>
      <c r="BG172" s="138"/>
      <c r="BI172" s="241"/>
      <c r="BJ172" s="138"/>
      <c r="BK172" s="138"/>
      <c r="BL172" s="138"/>
      <c r="BM172" s="138"/>
      <c r="BN172" s="138"/>
      <c r="BO172" s="138"/>
    </row>
    <row r="173" spans="1:67">
      <c r="A173" s="203"/>
      <c r="B173" s="203"/>
      <c r="C173" s="203"/>
      <c r="D173" s="203"/>
      <c r="E173" s="203"/>
      <c r="F173" s="203"/>
      <c r="G173" s="203"/>
      <c r="H173" s="227" t="s">
        <v>26</v>
      </c>
      <c r="I173" s="226">
        <f t="shared" ref="I173:N173" si="63">SUM(I144:I172)</f>
        <v>0</v>
      </c>
      <c r="J173" s="226">
        <f t="shared" si="63"/>
        <v>104537287.40465623</v>
      </c>
      <c r="K173" s="226">
        <f t="shared" si="63"/>
        <v>116016119.04774936</v>
      </c>
      <c r="L173" s="226">
        <f t="shared" si="63"/>
        <v>176947145.92549548</v>
      </c>
      <c r="M173" s="226">
        <f t="shared" si="63"/>
        <v>139667103.76517844</v>
      </c>
      <c r="N173" s="226">
        <f t="shared" si="63"/>
        <v>164273588.26519164</v>
      </c>
      <c r="O173" s="203"/>
      <c r="P173" s="203"/>
      <c r="Q173" s="203"/>
      <c r="R173" s="203"/>
    </row>
    <row r="174" spans="1:67">
      <c r="A174" s="203"/>
      <c r="B174" s="203"/>
      <c r="C174" s="203"/>
      <c r="D174" s="203"/>
      <c r="E174" s="203"/>
      <c r="F174" s="203"/>
      <c r="G174" s="203"/>
      <c r="H174" s="233"/>
      <c r="I174" s="232"/>
      <c r="J174" s="232"/>
      <c r="K174" s="232"/>
      <c r="L174" s="232"/>
      <c r="M174" s="232"/>
      <c r="N174" s="232"/>
      <c r="O174" s="203"/>
      <c r="P174" s="203"/>
      <c r="Q174" s="203"/>
      <c r="R174" s="203"/>
    </row>
    <row r="175" spans="1:67">
      <c r="A175" s="203"/>
      <c r="B175" s="208" t="s">
        <v>366</v>
      </c>
      <c r="D175" s="208"/>
      <c r="E175" s="208"/>
      <c r="F175" s="208"/>
      <c r="G175" s="208"/>
      <c r="H175" s="203"/>
      <c r="I175" s="203"/>
      <c r="J175" s="203"/>
      <c r="K175" s="203"/>
      <c r="L175" s="203"/>
      <c r="M175" s="203"/>
      <c r="N175" s="203"/>
      <c r="O175" s="203"/>
      <c r="P175" s="203"/>
      <c r="Q175" s="203"/>
      <c r="R175" s="203"/>
    </row>
    <row r="176" spans="1:67">
      <c r="A176" s="203"/>
      <c r="B176" s="203"/>
      <c r="C176" s="203"/>
      <c r="D176" s="203"/>
      <c r="E176" s="203"/>
      <c r="F176" s="203"/>
      <c r="G176" s="203"/>
      <c r="H176" s="203"/>
      <c r="I176" s="203"/>
      <c r="J176" s="203"/>
      <c r="K176" s="203"/>
      <c r="L176" s="203"/>
      <c r="M176" s="203"/>
      <c r="N176" s="203"/>
      <c r="O176" s="203"/>
      <c r="P176" s="203"/>
      <c r="Q176" s="203"/>
      <c r="R176" s="203"/>
      <c r="S176" s="218" t="s">
        <v>117</v>
      </c>
      <c r="AB176" s="218" t="s">
        <v>122</v>
      </c>
      <c r="AJ176" s="218" t="s">
        <v>120</v>
      </c>
      <c r="AS176" s="218" t="s">
        <v>121</v>
      </c>
      <c r="BA176" s="218" t="s">
        <v>391</v>
      </c>
      <c r="BI176" s="218"/>
    </row>
    <row r="177" spans="1:59">
      <c r="A177" s="203"/>
      <c r="B177" s="203"/>
      <c r="C177" s="203"/>
      <c r="D177" s="203"/>
      <c r="E177" s="203"/>
      <c r="F177" s="203"/>
      <c r="G177" s="203"/>
      <c r="H177" s="203"/>
      <c r="I177" s="203"/>
      <c r="J177" s="203"/>
      <c r="K177" s="203"/>
      <c r="L177" s="203"/>
      <c r="M177" s="203"/>
      <c r="N177" s="203"/>
      <c r="O177" s="203"/>
      <c r="P177" s="203"/>
      <c r="Q177" s="203"/>
      <c r="R177" s="203"/>
    </row>
    <row r="178" spans="1:59">
      <c r="A178" s="203"/>
      <c r="B178" s="203"/>
      <c r="C178" s="203"/>
      <c r="D178" s="203"/>
      <c r="E178" s="203"/>
      <c r="F178" s="203"/>
      <c r="G178" s="203"/>
      <c r="H178" s="204" t="s">
        <v>33</v>
      </c>
      <c r="I178" s="204">
        <f t="shared" ref="I178:N178" si="64">I143</f>
        <v>9</v>
      </c>
      <c r="J178" s="204" t="str">
        <f t="shared" si="64"/>
        <v>9A</v>
      </c>
      <c r="K178" s="204" t="str">
        <f t="shared" si="64"/>
        <v>9B</v>
      </c>
      <c r="L178" s="204" t="str">
        <f t="shared" si="64"/>
        <v>9C</v>
      </c>
      <c r="M178" s="204" t="str">
        <f t="shared" si="64"/>
        <v>9D</v>
      </c>
      <c r="N178" s="204" t="str">
        <f t="shared" si="64"/>
        <v>9E</v>
      </c>
      <c r="O178" s="203"/>
      <c r="P178" s="203"/>
      <c r="Q178" s="203"/>
      <c r="R178" s="203"/>
      <c r="S178" s="239" t="s">
        <v>33</v>
      </c>
      <c r="T178" s="204" t="s">
        <v>27</v>
      </c>
      <c r="U178" s="204">
        <f t="shared" ref="U178:Z178" si="65">U143</f>
        <v>9</v>
      </c>
      <c r="V178" s="204" t="str">
        <f t="shared" si="65"/>
        <v>9A</v>
      </c>
      <c r="W178" s="204" t="str">
        <f t="shared" si="65"/>
        <v>9B</v>
      </c>
      <c r="X178" s="204" t="str">
        <f t="shared" si="65"/>
        <v>9C</v>
      </c>
      <c r="Y178" s="204" t="str">
        <f t="shared" si="65"/>
        <v>9D</v>
      </c>
      <c r="Z178" s="204" t="str">
        <f t="shared" si="65"/>
        <v>9E</v>
      </c>
      <c r="AB178" s="204" t="s">
        <v>33</v>
      </c>
      <c r="AC178" s="204">
        <f>U178</f>
        <v>9</v>
      </c>
      <c r="AD178" s="204" t="str">
        <f t="shared" ref="AD178:AH178" si="66">V178</f>
        <v>9A</v>
      </c>
      <c r="AE178" s="204" t="str">
        <f t="shared" si="66"/>
        <v>9B</v>
      </c>
      <c r="AF178" s="204" t="str">
        <f t="shared" si="66"/>
        <v>9C</v>
      </c>
      <c r="AG178" s="239" t="str">
        <f t="shared" si="66"/>
        <v>9D</v>
      </c>
      <c r="AH178" s="204" t="str">
        <f t="shared" si="66"/>
        <v>9E</v>
      </c>
      <c r="AJ178" s="239" t="s">
        <v>33</v>
      </c>
      <c r="AK178" s="204" t="s">
        <v>27</v>
      </c>
      <c r="AL178" s="204">
        <f t="shared" ref="AL178:AQ178" si="67">AL143</f>
        <v>9</v>
      </c>
      <c r="AM178" s="204" t="str">
        <f t="shared" si="67"/>
        <v>9A</v>
      </c>
      <c r="AN178" s="204" t="str">
        <f t="shared" si="67"/>
        <v>9B</v>
      </c>
      <c r="AO178" s="204" t="str">
        <f t="shared" si="67"/>
        <v>9C</v>
      </c>
      <c r="AP178" s="204" t="str">
        <f t="shared" si="67"/>
        <v>9D</v>
      </c>
      <c r="AQ178" s="204" t="str">
        <f t="shared" si="67"/>
        <v>9E</v>
      </c>
      <c r="AS178" s="204" t="s">
        <v>33</v>
      </c>
      <c r="AT178" s="204">
        <f>AL178</f>
        <v>9</v>
      </c>
      <c r="AU178" s="204" t="str">
        <f t="shared" ref="AU178:AY178" si="68">AM178</f>
        <v>9A</v>
      </c>
      <c r="AV178" s="204" t="str">
        <f t="shared" si="68"/>
        <v>9B</v>
      </c>
      <c r="AW178" s="204" t="str">
        <f t="shared" si="68"/>
        <v>9C</v>
      </c>
      <c r="AX178" s="239" t="str">
        <f t="shared" si="68"/>
        <v>9D</v>
      </c>
      <c r="AY178" s="204" t="str">
        <f t="shared" si="68"/>
        <v>9E</v>
      </c>
      <c r="BA178" s="204" t="s">
        <v>33</v>
      </c>
      <c r="BB178" s="204">
        <f t="shared" ref="BB178:BG178" si="69">AT178</f>
        <v>9</v>
      </c>
      <c r="BC178" s="204" t="str">
        <f t="shared" si="69"/>
        <v>9A</v>
      </c>
      <c r="BD178" s="204" t="str">
        <f t="shared" si="69"/>
        <v>9B</v>
      </c>
      <c r="BE178" s="204" t="str">
        <f t="shared" si="69"/>
        <v>9C</v>
      </c>
      <c r="BF178" s="204" t="str">
        <f t="shared" si="69"/>
        <v>9D</v>
      </c>
      <c r="BG178" s="204" t="str">
        <f t="shared" si="69"/>
        <v>9E</v>
      </c>
    </row>
    <row r="179" spans="1:59">
      <c r="A179" s="203"/>
      <c r="B179" s="203"/>
      <c r="C179" s="203"/>
      <c r="D179" s="203"/>
      <c r="E179" s="203"/>
      <c r="F179" s="203"/>
      <c r="G179" s="203"/>
      <c r="H179" s="213">
        <v>2017</v>
      </c>
      <c r="I179" s="210">
        <f>AC179+AT179+BB179</f>
        <v>0</v>
      </c>
      <c r="J179" s="210">
        <f t="shared" ref="J179:N207" si="70">AD179+AU179+BC179</f>
        <v>2076817</v>
      </c>
      <c r="K179" s="210">
        <f t="shared" si="70"/>
        <v>2076817</v>
      </c>
      <c r="L179" s="210">
        <f t="shared" si="70"/>
        <v>2076817</v>
      </c>
      <c r="M179" s="210">
        <f t="shared" si="70"/>
        <v>2076817</v>
      </c>
      <c r="N179" s="210">
        <f t="shared" si="70"/>
        <v>2076817</v>
      </c>
      <c r="O179" s="203"/>
      <c r="P179" s="203"/>
      <c r="Q179" s="203"/>
      <c r="R179" s="203"/>
      <c r="S179" s="213">
        <v>2017</v>
      </c>
      <c r="T179" s="133">
        <f>HLOOKUP($S179,Variable!$B$15:$AE$16,2,FALSE)</f>
        <v>0.26626186681271974</v>
      </c>
      <c r="U179" s="229">
        <f t="shared" ref="U179:U207" si="71">IF($M$14="",0,IF($M$14&gt;$S179,$L$6,IF($I$14&gt;=$S179,$N$6,0)))</f>
        <v>0</v>
      </c>
      <c r="V179" s="229">
        <f t="shared" ref="V179:V207" si="72">IF($M$15="",0,IF($M$15&gt;$S179,$L$6,IF($I$15&gt;=$S179,$N$6,0)))</f>
        <v>3899952</v>
      </c>
      <c r="W179" s="229">
        <f t="shared" ref="W179:W207" si="73">IF($M$16="",0,IF($M$16&gt;$S179,$L$6,IF($I$16&gt;=$S179,$N$6,0)))</f>
        <v>3899952</v>
      </c>
      <c r="X179" s="229">
        <f t="shared" ref="X179:X207" si="74">IF($M$17="",0,IF($M$17&gt;$S179,$L$6,IF($I$17&gt;=$S179,$N$6,0)))</f>
        <v>3899952</v>
      </c>
      <c r="Y179" s="229">
        <f t="shared" ref="Y179:Y207" si="75">IF($M$18="",0,IF($M$18&gt;$S179,$L$6,IF($I$18&gt;=$S179,$N$6,0)))</f>
        <v>3899952</v>
      </c>
      <c r="Z179" s="229">
        <f t="shared" ref="Z179:Z207" si="76">IF($M$19="",0,IF($M$19&gt;$S179,$L$6,IF($I$19&gt;=$S179,$N$6,0)))</f>
        <v>3899952</v>
      </c>
      <c r="AB179" s="213">
        <v>2017</v>
      </c>
      <c r="AC179" s="210">
        <f>$T179*U179</f>
        <v>0</v>
      </c>
      <c r="AD179" s="210">
        <f t="shared" ref="AD179:AH207" si="77">$T179*V179</f>
        <v>1038408.5</v>
      </c>
      <c r="AE179" s="210">
        <f t="shared" si="77"/>
        <v>1038408.5</v>
      </c>
      <c r="AF179" s="210">
        <f t="shared" si="77"/>
        <v>1038408.5</v>
      </c>
      <c r="AG179" s="136">
        <f t="shared" si="77"/>
        <v>1038408.5</v>
      </c>
      <c r="AH179" s="210">
        <f t="shared" si="77"/>
        <v>1038408.5</v>
      </c>
      <c r="AJ179" s="213">
        <v>2017</v>
      </c>
      <c r="AK179" s="133">
        <f>HLOOKUP($S179,Variable!$B$15:$AE$16,2,FALSE)</f>
        <v>0.26626186681271974</v>
      </c>
      <c r="AL179" s="229">
        <f t="shared" ref="AL179:AL207" si="78">IF($N$14="",0,IF($N$14&gt;$AJ179,$M$6,IF($J$14&gt;=$AJ179,$O$6,0)))</f>
        <v>0</v>
      </c>
      <c r="AM179" s="229">
        <f t="shared" ref="AM179:AM207" si="79">IF($N$15="",0,IF($N$15&gt;$AJ179,$M$6,IF($J$15&gt;=$AJ179,$O$6,0)))</f>
        <v>3899952</v>
      </c>
      <c r="AN179" s="229">
        <f t="shared" ref="AN179:AN207" si="80">IF($N$16="",0,IF($N$16&gt;$AJ179,$M$6,IF($J$16&gt;=$AJ179,$O$6,0)))</f>
        <v>3899952</v>
      </c>
      <c r="AO179" s="229">
        <f t="shared" ref="AO179:AO207" si="81">IF($N$17="",0,IF($N$17&gt;$AJ179,$M$6,IF($J$17&gt;=$AJ179,$O$6,0)))</f>
        <v>3899952</v>
      </c>
      <c r="AP179" s="229">
        <f t="shared" ref="AP179:AP207" si="82">IF($N$18="",0,IF($N$18&gt;$AJ179,$M$6,IF($J$18&gt;=$AJ179,$O$6,0)))</f>
        <v>3899952</v>
      </c>
      <c r="AQ179" s="229">
        <f t="shared" ref="AQ179:AQ207" si="83">IF($N$19="",0,IF($N$19&gt;$AJ179,$M$6,IF($J$19&gt;=$AJ179,$O$6,0)))</f>
        <v>3899952</v>
      </c>
      <c r="AS179" s="213">
        <v>2017</v>
      </c>
      <c r="AT179" s="210">
        <f>$AK179*AL179</f>
        <v>0</v>
      </c>
      <c r="AU179" s="210">
        <f t="shared" ref="AU179:AY207" si="84">$AK179*AM179</f>
        <v>1038408.5</v>
      </c>
      <c r="AV179" s="210">
        <f t="shared" si="84"/>
        <v>1038408.5</v>
      </c>
      <c r="AW179" s="210">
        <f t="shared" si="84"/>
        <v>1038408.5</v>
      </c>
      <c r="AX179" s="136">
        <f t="shared" si="84"/>
        <v>1038408.5</v>
      </c>
      <c r="AY179" s="210">
        <f t="shared" si="84"/>
        <v>1038408.5</v>
      </c>
      <c r="BA179" s="144">
        <v>2017</v>
      </c>
      <c r="BB179" s="210">
        <f>IF($D$14&lt;&gt;"Yes",0,IF($BA179&lt;$E$14,0,IF($BA179&gt;$J$14,0,VLOOKUP($H$14,Variable!$B$21:$AE$64,'Scenario 9'!$BA179-2015,FALSE))))</f>
        <v>0</v>
      </c>
      <c r="BC179" s="210">
        <f>IF($D$15&lt;&gt;"Yes",0,IF($BA179&lt;$E$15,0,IF($BA179&gt;$J$15,0,VLOOKUP($H$15,Variable!$B$21:$AE$64,'Scenario 9'!$BA179-2015,FALSE))))</f>
        <v>0</v>
      </c>
      <c r="BD179" s="210">
        <f>IF($D$16&lt;&gt;"Yes",0,IF($BA179&lt;$E$16,0,IF($BA179&gt;$J$16,0,VLOOKUP($H$16,Variable!$B$21:$AE$64,'Scenario 9'!$BA179-2015,FALSE))))</f>
        <v>0</v>
      </c>
      <c r="BE179" s="210">
        <f>IF($D$17&lt;&gt;"Yes",0,IF($BA179&lt;$E$17,0,IF($BA179&gt;$J$17,0,VLOOKUP($H$17,Variable!$B$21:$AE$64,'Scenario 9'!$BA179-2015,FALSE))))</f>
        <v>0</v>
      </c>
      <c r="BF179" s="210">
        <f>IF($D$18&lt;&gt;"Yes",0,IF($BA179&lt;$E$18,0,IF($BA179&gt;$J$18,0,VLOOKUP($H$18,Variable!$B$21:$AE$64,'Scenario 9'!$BA179-2015,FALSE))))</f>
        <v>0</v>
      </c>
      <c r="BG179" s="210">
        <f>IF($D$19&lt;&gt;"Yes",0,IF($BA179&lt;$E$19,0,IF($BA179&gt;$J$19,0,VLOOKUP($H$19,Variable!$B$21:$AE$64,'Scenario 9'!$BA179-2015,FALSE))))</f>
        <v>0</v>
      </c>
    </row>
    <row r="180" spans="1:59">
      <c r="A180" s="203"/>
      <c r="B180" s="203"/>
      <c r="C180" s="203"/>
      <c r="D180" s="203"/>
      <c r="E180" s="203"/>
      <c r="F180" s="203"/>
      <c r="G180" s="203"/>
      <c r="H180" s="214">
        <v>2018</v>
      </c>
      <c r="I180" s="210">
        <f t="shared" ref="I180:I207" si="85">AC180+AT180+BB180</f>
        <v>0</v>
      </c>
      <c r="J180" s="210">
        <f t="shared" si="70"/>
        <v>2179106</v>
      </c>
      <c r="K180" s="210">
        <f t="shared" si="70"/>
        <v>2179106</v>
      </c>
      <c r="L180" s="210">
        <f t="shared" si="70"/>
        <v>2179106</v>
      </c>
      <c r="M180" s="210">
        <f t="shared" si="70"/>
        <v>2179106</v>
      </c>
      <c r="N180" s="210">
        <f t="shared" si="70"/>
        <v>2179106</v>
      </c>
      <c r="O180" s="203"/>
      <c r="P180" s="203"/>
      <c r="Q180" s="203"/>
      <c r="R180" s="203"/>
      <c r="S180" s="214">
        <v>2018</v>
      </c>
      <c r="T180" s="133">
        <f>HLOOKUP($S180,Variable!$B$15:$AE$16,2,FALSE)</f>
        <v>0.27937600257644196</v>
      </c>
      <c r="U180" s="229">
        <f t="shared" si="71"/>
        <v>0</v>
      </c>
      <c r="V180" s="229">
        <f t="shared" si="72"/>
        <v>3899952</v>
      </c>
      <c r="W180" s="229">
        <f t="shared" si="73"/>
        <v>3899952</v>
      </c>
      <c r="X180" s="229">
        <f t="shared" si="74"/>
        <v>3899952</v>
      </c>
      <c r="Y180" s="229">
        <f t="shared" si="75"/>
        <v>3899952</v>
      </c>
      <c r="Z180" s="229">
        <f t="shared" si="76"/>
        <v>3899952</v>
      </c>
      <c r="AB180" s="214">
        <v>2018</v>
      </c>
      <c r="AC180" s="210">
        <f t="shared" ref="AC180:AC207" si="86">$T180*U180</f>
        <v>0</v>
      </c>
      <c r="AD180" s="210">
        <f t="shared" si="77"/>
        <v>1089553</v>
      </c>
      <c r="AE180" s="210">
        <f t="shared" si="77"/>
        <v>1089553</v>
      </c>
      <c r="AF180" s="210">
        <f t="shared" si="77"/>
        <v>1089553</v>
      </c>
      <c r="AG180" s="136">
        <f t="shared" si="77"/>
        <v>1089553</v>
      </c>
      <c r="AH180" s="210">
        <f t="shared" si="77"/>
        <v>1089553</v>
      </c>
      <c r="AJ180" s="214">
        <v>2018</v>
      </c>
      <c r="AK180" s="133">
        <f>HLOOKUP($S180,Variable!$B$15:$AE$16,2,FALSE)</f>
        <v>0.27937600257644196</v>
      </c>
      <c r="AL180" s="229">
        <f t="shared" si="78"/>
        <v>0</v>
      </c>
      <c r="AM180" s="229">
        <f t="shared" si="79"/>
        <v>3899952</v>
      </c>
      <c r="AN180" s="229">
        <f t="shared" si="80"/>
        <v>3899952</v>
      </c>
      <c r="AO180" s="229">
        <f t="shared" si="81"/>
        <v>3899952</v>
      </c>
      <c r="AP180" s="229">
        <f t="shared" si="82"/>
        <v>3899952</v>
      </c>
      <c r="AQ180" s="229">
        <f t="shared" si="83"/>
        <v>3899952</v>
      </c>
      <c r="AS180" s="214">
        <v>2018</v>
      </c>
      <c r="AT180" s="210">
        <f t="shared" ref="AT180:AT207" si="87">$AK180*AL180</f>
        <v>0</v>
      </c>
      <c r="AU180" s="210">
        <f t="shared" si="84"/>
        <v>1089553</v>
      </c>
      <c r="AV180" s="210">
        <f t="shared" si="84"/>
        <v>1089553</v>
      </c>
      <c r="AW180" s="210">
        <f t="shared" si="84"/>
        <v>1089553</v>
      </c>
      <c r="AX180" s="136">
        <f t="shared" si="84"/>
        <v>1089553</v>
      </c>
      <c r="AY180" s="210">
        <f t="shared" si="84"/>
        <v>1089553</v>
      </c>
      <c r="BA180" s="145">
        <v>2018</v>
      </c>
      <c r="BB180" s="210">
        <f>IF($D$14&lt;&gt;"Yes",0,IF($BA180&lt;$E$14,0,IF($BA180&gt;$J$14,0,VLOOKUP($H$14,Variable!$B$21:$AE$64,'Scenario 9'!$BA180-2015,FALSE))))</f>
        <v>0</v>
      </c>
      <c r="BC180" s="210">
        <f>IF($D$15&lt;&gt;"Yes",0,IF($BA180&lt;$E$15,0,IF($BA180&gt;$J$15,0,VLOOKUP($H$15,Variable!$B$21:$AE$64,'Scenario 9'!$BA180-2015,FALSE))))</f>
        <v>0</v>
      </c>
      <c r="BD180" s="210">
        <f>IF($D$16&lt;&gt;"Yes",0,IF($BA180&lt;$E$16,0,IF($BA180&gt;$J$16,0,VLOOKUP($H$16,Variable!$B$21:$AE$64,'Scenario 9'!$BA180-2015,FALSE))))</f>
        <v>0</v>
      </c>
      <c r="BE180" s="210">
        <f>IF($D$17&lt;&gt;"Yes",0,IF($BA180&lt;$E$17,0,IF($BA180&gt;$J$17,0,VLOOKUP($H$17,Variable!$B$21:$AE$64,'Scenario 9'!$BA180-2015,FALSE))))</f>
        <v>0</v>
      </c>
      <c r="BF180" s="210">
        <f>IF($D$18&lt;&gt;"Yes",0,IF($BA180&lt;$E$18,0,IF($BA180&gt;$J$18,0,VLOOKUP($H$18,Variable!$B$21:$AE$64,'Scenario 9'!$BA180-2015,FALSE))))</f>
        <v>0</v>
      </c>
      <c r="BG180" s="210">
        <f>IF($D$19&lt;&gt;"Yes",0,IF($BA180&lt;$E$19,0,IF($BA180&gt;$J$19,0,VLOOKUP($H$19,Variable!$B$21:$AE$64,'Scenario 9'!$BA180-2015,FALSE))))</f>
        <v>0</v>
      </c>
    </row>
    <row r="181" spans="1:59">
      <c r="A181" s="203"/>
      <c r="B181" s="203"/>
      <c r="C181" s="203"/>
      <c r="D181" s="203"/>
      <c r="E181" s="203"/>
      <c r="F181" s="203"/>
      <c r="G181" s="203"/>
      <c r="H181" s="214">
        <v>2019</v>
      </c>
      <c r="I181" s="210">
        <f t="shared" si="85"/>
        <v>0</v>
      </c>
      <c r="J181" s="210">
        <f t="shared" si="70"/>
        <v>2812155.9999999995</v>
      </c>
      <c r="K181" s="210">
        <f t="shared" si="70"/>
        <v>2812155.9999999995</v>
      </c>
      <c r="L181" s="210">
        <f t="shared" si="70"/>
        <v>2812155.9999999995</v>
      </c>
      <c r="M181" s="210">
        <f t="shared" si="70"/>
        <v>2812155.9999999995</v>
      </c>
      <c r="N181" s="210">
        <f t="shared" si="70"/>
        <v>2812155.9999999995</v>
      </c>
      <c r="O181" s="203"/>
      <c r="P181" s="203"/>
      <c r="Q181" s="203"/>
      <c r="R181" s="203"/>
      <c r="S181" s="214">
        <v>2019</v>
      </c>
      <c r="T181" s="133">
        <f>HLOOKUP($S181,Variable!$B$15:$AE$16,2,FALSE)</f>
        <v>0.36053725789445606</v>
      </c>
      <c r="U181" s="229">
        <f t="shared" si="71"/>
        <v>0</v>
      </c>
      <c r="V181" s="229">
        <f t="shared" si="72"/>
        <v>3899952</v>
      </c>
      <c r="W181" s="229">
        <f t="shared" si="73"/>
        <v>3899952</v>
      </c>
      <c r="X181" s="229">
        <f t="shared" si="74"/>
        <v>3899952</v>
      </c>
      <c r="Y181" s="229">
        <f t="shared" si="75"/>
        <v>3899952</v>
      </c>
      <c r="Z181" s="229">
        <f t="shared" si="76"/>
        <v>3899952</v>
      </c>
      <c r="AB181" s="214">
        <v>2019</v>
      </c>
      <c r="AC181" s="210">
        <f t="shared" si="86"/>
        <v>0</v>
      </c>
      <c r="AD181" s="210">
        <f t="shared" si="77"/>
        <v>1406077.9999999998</v>
      </c>
      <c r="AE181" s="210">
        <f t="shared" si="77"/>
        <v>1406077.9999999998</v>
      </c>
      <c r="AF181" s="210">
        <f t="shared" si="77"/>
        <v>1406077.9999999998</v>
      </c>
      <c r="AG181" s="136">
        <f t="shared" si="77"/>
        <v>1406077.9999999998</v>
      </c>
      <c r="AH181" s="210">
        <f t="shared" si="77"/>
        <v>1406077.9999999998</v>
      </c>
      <c r="AJ181" s="214">
        <v>2019</v>
      </c>
      <c r="AK181" s="133">
        <f>HLOOKUP($S181,Variable!$B$15:$AE$16,2,FALSE)</f>
        <v>0.36053725789445606</v>
      </c>
      <c r="AL181" s="229">
        <f t="shared" si="78"/>
        <v>0</v>
      </c>
      <c r="AM181" s="229">
        <f t="shared" si="79"/>
        <v>3899952</v>
      </c>
      <c r="AN181" s="229">
        <f t="shared" si="80"/>
        <v>3899952</v>
      </c>
      <c r="AO181" s="229">
        <f t="shared" si="81"/>
        <v>3899952</v>
      </c>
      <c r="AP181" s="229">
        <f t="shared" si="82"/>
        <v>3899952</v>
      </c>
      <c r="AQ181" s="229">
        <f t="shared" si="83"/>
        <v>3899952</v>
      </c>
      <c r="AS181" s="214">
        <v>2019</v>
      </c>
      <c r="AT181" s="210">
        <f t="shared" si="87"/>
        <v>0</v>
      </c>
      <c r="AU181" s="210">
        <f t="shared" si="84"/>
        <v>1406077.9999999998</v>
      </c>
      <c r="AV181" s="210">
        <f t="shared" si="84"/>
        <v>1406077.9999999998</v>
      </c>
      <c r="AW181" s="210">
        <f t="shared" si="84"/>
        <v>1406077.9999999998</v>
      </c>
      <c r="AX181" s="136">
        <f t="shared" si="84"/>
        <v>1406077.9999999998</v>
      </c>
      <c r="AY181" s="210">
        <f t="shared" si="84"/>
        <v>1406077.9999999998</v>
      </c>
      <c r="BA181" s="145">
        <v>2019</v>
      </c>
      <c r="BB181" s="210">
        <f>IF($D$14&lt;&gt;"Yes",0,IF($BA181&lt;$E$14,0,IF($BA181&gt;$J$14,0,VLOOKUP($H$14,Variable!$B$21:$AE$64,'Scenario 9'!$BA181-2015,FALSE))))</f>
        <v>0</v>
      </c>
      <c r="BC181" s="210">
        <f>IF($D$15&lt;&gt;"Yes",0,IF($BA181&lt;$E$15,0,IF($BA181&gt;$J$15,0,VLOOKUP($H$15,Variable!$B$21:$AE$64,'Scenario 9'!$BA181-2015,FALSE))))</f>
        <v>0</v>
      </c>
      <c r="BD181" s="210">
        <f>IF($D$16&lt;&gt;"Yes",0,IF($BA181&lt;$E$16,0,IF($BA181&gt;$J$16,0,VLOOKUP($H$16,Variable!$B$21:$AE$64,'Scenario 9'!$BA181-2015,FALSE))))</f>
        <v>0</v>
      </c>
      <c r="BE181" s="210">
        <f>IF($D$17&lt;&gt;"Yes",0,IF($BA181&lt;$E$17,0,IF($BA181&gt;$J$17,0,VLOOKUP($H$17,Variable!$B$21:$AE$64,'Scenario 9'!$BA181-2015,FALSE))))</f>
        <v>0</v>
      </c>
      <c r="BF181" s="210">
        <f>IF($D$18&lt;&gt;"Yes",0,IF($BA181&lt;$E$18,0,IF($BA181&gt;$J$18,0,VLOOKUP($H$18,Variable!$B$21:$AE$64,'Scenario 9'!$BA181-2015,FALSE))))</f>
        <v>0</v>
      </c>
      <c r="BG181" s="210">
        <f>IF($D$19&lt;&gt;"Yes",0,IF($BA181&lt;$E$19,0,IF($BA181&gt;$J$19,0,VLOOKUP($H$19,Variable!$B$21:$AE$64,'Scenario 9'!$BA181-2015,FALSE))))</f>
        <v>0</v>
      </c>
    </row>
    <row r="182" spans="1:59">
      <c r="A182" s="203"/>
      <c r="B182" s="203"/>
      <c r="C182" s="203"/>
      <c r="D182" s="203"/>
      <c r="E182" s="203"/>
      <c r="F182" s="203"/>
      <c r="G182" s="203"/>
      <c r="H182" s="214">
        <v>2020</v>
      </c>
      <c r="I182" s="210">
        <f t="shared" si="85"/>
        <v>0</v>
      </c>
      <c r="J182" s="210">
        <f t="shared" si="70"/>
        <v>4719329.9639999997</v>
      </c>
      <c r="K182" s="210">
        <f t="shared" si="70"/>
        <v>4719329.9639999997</v>
      </c>
      <c r="L182" s="210">
        <f t="shared" si="70"/>
        <v>4719329.9639999997</v>
      </c>
      <c r="M182" s="210">
        <f t="shared" si="70"/>
        <v>4719329.9639999997</v>
      </c>
      <c r="N182" s="210">
        <f t="shared" si="70"/>
        <v>4719329.9639999997</v>
      </c>
      <c r="O182" s="203"/>
      <c r="P182" s="203"/>
      <c r="Q182" s="203"/>
      <c r="R182" s="203"/>
      <c r="S182" s="214">
        <v>2020</v>
      </c>
      <c r="T182" s="133">
        <f>HLOOKUP($S182,Variable!$B$15:$AE$16,2,FALSE)</f>
        <v>0.3720403481889008</v>
      </c>
      <c r="U182" s="229">
        <f t="shared" si="71"/>
        <v>0</v>
      </c>
      <c r="V182" s="229">
        <f t="shared" si="72"/>
        <v>3899952</v>
      </c>
      <c r="W182" s="229">
        <f t="shared" si="73"/>
        <v>3899952</v>
      </c>
      <c r="X182" s="229">
        <f t="shared" si="74"/>
        <v>3899952</v>
      </c>
      <c r="Y182" s="229">
        <f t="shared" si="75"/>
        <v>3899952</v>
      </c>
      <c r="Z182" s="229">
        <f t="shared" si="76"/>
        <v>3899952</v>
      </c>
      <c r="AB182" s="214">
        <v>2020</v>
      </c>
      <c r="AC182" s="210">
        <f t="shared" si="86"/>
        <v>0</v>
      </c>
      <c r="AD182" s="210">
        <f t="shared" si="77"/>
        <v>1450939.5</v>
      </c>
      <c r="AE182" s="210">
        <f t="shared" si="77"/>
        <v>1450939.5</v>
      </c>
      <c r="AF182" s="210">
        <f t="shared" si="77"/>
        <v>1450939.5</v>
      </c>
      <c r="AG182" s="136">
        <f t="shared" si="77"/>
        <v>1450939.5</v>
      </c>
      <c r="AH182" s="210">
        <f t="shared" si="77"/>
        <v>1450939.5</v>
      </c>
      <c r="AJ182" s="214">
        <v>2020</v>
      </c>
      <c r="AK182" s="133">
        <f>HLOOKUP($S182,Variable!$B$15:$AE$16,2,FALSE)</f>
        <v>0.3720403481889008</v>
      </c>
      <c r="AL182" s="229">
        <f t="shared" si="78"/>
        <v>0</v>
      </c>
      <c r="AM182" s="229">
        <f t="shared" si="79"/>
        <v>3899952</v>
      </c>
      <c r="AN182" s="229">
        <f t="shared" si="80"/>
        <v>3899952</v>
      </c>
      <c r="AO182" s="229">
        <f t="shared" si="81"/>
        <v>3899952</v>
      </c>
      <c r="AP182" s="229">
        <f t="shared" si="82"/>
        <v>3899952</v>
      </c>
      <c r="AQ182" s="229">
        <f t="shared" si="83"/>
        <v>3899952</v>
      </c>
      <c r="AS182" s="214">
        <v>2020</v>
      </c>
      <c r="AT182" s="210">
        <f t="shared" si="87"/>
        <v>0</v>
      </c>
      <c r="AU182" s="210">
        <f t="shared" si="84"/>
        <v>1450939.5</v>
      </c>
      <c r="AV182" s="210">
        <f t="shared" si="84"/>
        <v>1450939.5</v>
      </c>
      <c r="AW182" s="210">
        <f t="shared" si="84"/>
        <v>1450939.5</v>
      </c>
      <c r="AX182" s="136">
        <f t="shared" si="84"/>
        <v>1450939.5</v>
      </c>
      <c r="AY182" s="210">
        <f t="shared" si="84"/>
        <v>1450939.5</v>
      </c>
      <c r="BA182" s="145">
        <v>2020</v>
      </c>
      <c r="BB182" s="210">
        <f>IF($D$14&lt;&gt;"Yes",0,IF($BA182&lt;$E$14,0,IF($BA182&gt;$J$14,0,VLOOKUP($H$14,Variable!$B$21:$AE$64,'Scenario 9'!$BA182-2015,FALSE))))</f>
        <v>0</v>
      </c>
      <c r="BC182" s="210">
        <f>IF($D$15&lt;&gt;"Yes",0,IF($BA182&lt;$E$15,0,IF($BA182&gt;$J$15,0,VLOOKUP($H$15,Variable!$B$21:$AE$64,'Scenario 9'!$BA182-2015,FALSE))))</f>
        <v>1817450.9639999999</v>
      </c>
      <c r="BD182" s="210">
        <f>IF($D$16&lt;&gt;"Yes",0,IF($BA182&lt;$E$16,0,IF($BA182&gt;$J$16,0,VLOOKUP($H$16,Variable!$B$21:$AE$64,'Scenario 9'!$BA182-2015,FALSE))))</f>
        <v>1817450.9639999999</v>
      </c>
      <c r="BE182" s="210">
        <f>IF($D$17&lt;&gt;"Yes",0,IF($BA182&lt;$E$17,0,IF($BA182&gt;$J$17,0,VLOOKUP($H$17,Variable!$B$21:$AE$64,'Scenario 9'!$BA182-2015,FALSE))))</f>
        <v>1817450.9639999999</v>
      </c>
      <c r="BF182" s="210">
        <f>IF($D$18&lt;&gt;"Yes",0,IF($BA182&lt;$E$18,0,IF($BA182&gt;$J$18,0,VLOOKUP($H$18,Variable!$B$21:$AE$64,'Scenario 9'!$BA182-2015,FALSE))))</f>
        <v>1817450.9639999999</v>
      </c>
      <c r="BG182" s="210">
        <f>IF($D$19&lt;&gt;"Yes",0,IF($BA182&lt;$E$19,0,IF($BA182&gt;$J$19,0,VLOOKUP($H$19,Variable!$B$21:$AE$64,'Scenario 9'!$BA182-2015,FALSE))))</f>
        <v>1817450.9639999999</v>
      </c>
    </row>
    <row r="183" spans="1:59">
      <c r="A183" s="203"/>
      <c r="B183" s="203"/>
      <c r="C183" s="203"/>
      <c r="D183" s="203"/>
      <c r="E183" s="203"/>
      <c r="F183" s="203"/>
      <c r="G183" s="203"/>
      <c r="H183" s="214">
        <v>2021</v>
      </c>
      <c r="I183" s="210">
        <f t="shared" si="85"/>
        <v>0</v>
      </c>
      <c r="J183" s="210">
        <f t="shared" si="70"/>
        <v>4850347.4736400004</v>
      </c>
      <c r="K183" s="210">
        <f t="shared" si="70"/>
        <v>4850347.4736400004</v>
      </c>
      <c r="L183" s="210">
        <f t="shared" si="70"/>
        <v>4850347.4736400004</v>
      </c>
      <c r="M183" s="210">
        <f t="shared" si="70"/>
        <v>4850347.4736400004</v>
      </c>
      <c r="N183" s="210">
        <f t="shared" si="70"/>
        <v>4850347.4736400004</v>
      </c>
      <c r="O183" s="203"/>
      <c r="P183" s="203"/>
      <c r="Q183" s="203"/>
      <c r="R183" s="203"/>
      <c r="S183" s="214">
        <v>2021</v>
      </c>
      <c r="T183" s="133">
        <f>HLOOKUP($S183,Variable!$B$15:$AE$16,2,FALSE)</f>
        <v>0.38650757752915932</v>
      </c>
      <c r="U183" s="229">
        <f t="shared" si="71"/>
        <v>0</v>
      </c>
      <c r="V183" s="229">
        <f t="shared" si="72"/>
        <v>3899952</v>
      </c>
      <c r="W183" s="229">
        <f t="shared" si="73"/>
        <v>3899952</v>
      </c>
      <c r="X183" s="229">
        <f t="shared" si="74"/>
        <v>3899952</v>
      </c>
      <c r="Y183" s="229">
        <f t="shared" si="75"/>
        <v>3899952</v>
      </c>
      <c r="Z183" s="229">
        <f t="shared" si="76"/>
        <v>3899952</v>
      </c>
      <c r="AB183" s="214">
        <v>2021</v>
      </c>
      <c r="AC183" s="210">
        <f t="shared" si="86"/>
        <v>0</v>
      </c>
      <c r="AD183" s="210">
        <f t="shared" si="77"/>
        <v>1507361</v>
      </c>
      <c r="AE183" s="210">
        <f t="shared" si="77"/>
        <v>1507361</v>
      </c>
      <c r="AF183" s="210">
        <f t="shared" si="77"/>
        <v>1507361</v>
      </c>
      <c r="AG183" s="136">
        <f t="shared" si="77"/>
        <v>1507361</v>
      </c>
      <c r="AH183" s="210">
        <f t="shared" si="77"/>
        <v>1507361</v>
      </c>
      <c r="AJ183" s="214">
        <v>2021</v>
      </c>
      <c r="AK183" s="133">
        <f>HLOOKUP($S183,Variable!$B$15:$AE$16,2,FALSE)</f>
        <v>0.38650757752915932</v>
      </c>
      <c r="AL183" s="229">
        <f t="shared" si="78"/>
        <v>0</v>
      </c>
      <c r="AM183" s="229">
        <f t="shared" si="79"/>
        <v>3899952</v>
      </c>
      <c r="AN183" s="229">
        <f t="shared" si="80"/>
        <v>3899952</v>
      </c>
      <c r="AO183" s="229">
        <f t="shared" si="81"/>
        <v>3899952</v>
      </c>
      <c r="AP183" s="229">
        <f t="shared" si="82"/>
        <v>3899952</v>
      </c>
      <c r="AQ183" s="229">
        <f t="shared" si="83"/>
        <v>3899952</v>
      </c>
      <c r="AS183" s="214">
        <v>2021</v>
      </c>
      <c r="AT183" s="210">
        <f t="shared" si="87"/>
        <v>0</v>
      </c>
      <c r="AU183" s="210">
        <f t="shared" si="84"/>
        <v>1507361</v>
      </c>
      <c r="AV183" s="210">
        <f t="shared" si="84"/>
        <v>1507361</v>
      </c>
      <c r="AW183" s="210">
        <f t="shared" si="84"/>
        <v>1507361</v>
      </c>
      <c r="AX183" s="136">
        <f t="shared" si="84"/>
        <v>1507361</v>
      </c>
      <c r="AY183" s="210">
        <f t="shared" si="84"/>
        <v>1507361</v>
      </c>
      <c r="BA183" s="145">
        <v>2021</v>
      </c>
      <c r="BB183" s="210">
        <f>IF($D$14&lt;&gt;"Yes",0,IF($BA183&lt;$E$14,0,IF($BA183&gt;$J$14,0,VLOOKUP($H$14,Variable!$B$21:$AE$64,'Scenario 9'!$BA183-2015,FALSE))))</f>
        <v>0</v>
      </c>
      <c r="BC183" s="210">
        <f>IF($D$15&lt;&gt;"Yes",0,IF($BA183&lt;$E$15,0,IF($BA183&gt;$J$15,0,VLOOKUP($H$15,Variable!$B$21:$AE$64,'Scenario 9'!$BA183-2015,FALSE))))</f>
        <v>1835625.47364</v>
      </c>
      <c r="BD183" s="210">
        <f>IF($D$16&lt;&gt;"Yes",0,IF($BA183&lt;$E$16,0,IF($BA183&gt;$J$16,0,VLOOKUP($H$16,Variable!$B$21:$AE$64,'Scenario 9'!$BA183-2015,FALSE))))</f>
        <v>1835625.47364</v>
      </c>
      <c r="BE183" s="210">
        <f>IF($D$17&lt;&gt;"Yes",0,IF($BA183&lt;$E$17,0,IF($BA183&gt;$J$17,0,VLOOKUP($H$17,Variable!$B$21:$AE$64,'Scenario 9'!$BA183-2015,FALSE))))</f>
        <v>1835625.47364</v>
      </c>
      <c r="BF183" s="210">
        <f>IF($D$18&lt;&gt;"Yes",0,IF($BA183&lt;$E$18,0,IF($BA183&gt;$J$18,0,VLOOKUP($H$18,Variable!$B$21:$AE$64,'Scenario 9'!$BA183-2015,FALSE))))</f>
        <v>1835625.47364</v>
      </c>
      <c r="BG183" s="210">
        <f>IF($D$19&lt;&gt;"Yes",0,IF($BA183&lt;$E$19,0,IF($BA183&gt;$J$19,0,VLOOKUP($H$19,Variable!$B$21:$AE$64,'Scenario 9'!$BA183-2015,FALSE))))</f>
        <v>1835625.47364</v>
      </c>
    </row>
    <row r="184" spans="1:59">
      <c r="A184" s="203"/>
      <c r="B184" s="203"/>
      <c r="C184" s="203"/>
      <c r="D184" s="203"/>
      <c r="E184" s="203"/>
      <c r="F184" s="203"/>
      <c r="G184" s="203"/>
      <c r="H184" s="214">
        <v>2022</v>
      </c>
      <c r="I184" s="210">
        <f t="shared" si="85"/>
        <v>0</v>
      </c>
      <c r="J184" s="210">
        <f t="shared" si="70"/>
        <v>4928998.1683764001</v>
      </c>
      <c r="K184" s="210">
        <f t="shared" si="70"/>
        <v>4928998.1683764001</v>
      </c>
      <c r="L184" s="210">
        <f t="shared" si="70"/>
        <v>4928998.1683764001</v>
      </c>
      <c r="M184" s="210">
        <f t="shared" si="70"/>
        <v>4928998.1683764001</v>
      </c>
      <c r="N184" s="210">
        <f t="shared" si="70"/>
        <v>4928998.1683764001</v>
      </c>
      <c r="O184" s="203"/>
      <c r="P184" s="203"/>
      <c r="Q184" s="203"/>
      <c r="R184" s="203"/>
      <c r="S184" s="214">
        <v>2022</v>
      </c>
      <c r="T184" s="133">
        <f>HLOOKUP($S184,Variable!$B$15:$AE$16,2,FALSE)</f>
        <v>0.39423772907974253</v>
      </c>
      <c r="U184" s="229">
        <f t="shared" si="71"/>
        <v>0</v>
      </c>
      <c r="V184" s="229">
        <f t="shared" si="72"/>
        <v>3899952</v>
      </c>
      <c r="W184" s="229">
        <f t="shared" si="73"/>
        <v>3899952</v>
      </c>
      <c r="X184" s="229">
        <f t="shared" si="74"/>
        <v>3899952</v>
      </c>
      <c r="Y184" s="229">
        <f t="shared" si="75"/>
        <v>3899952</v>
      </c>
      <c r="Z184" s="229">
        <f t="shared" si="76"/>
        <v>3899952</v>
      </c>
      <c r="AB184" s="214">
        <v>2022</v>
      </c>
      <c r="AC184" s="210">
        <f t="shared" si="86"/>
        <v>0</v>
      </c>
      <c r="AD184" s="210">
        <f t="shared" si="77"/>
        <v>1537508.22</v>
      </c>
      <c r="AE184" s="210">
        <f t="shared" si="77"/>
        <v>1537508.22</v>
      </c>
      <c r="AF184" s="210">
        <f t="shared" si="77"/>
        <v>1537508.22</v>
      </c>
      <c r="AG184" s="136">
        <f t="shared" si="77"/>
        <v>1537508.22</v>
      </c>
      <c r="AH184" s="210">
        <f t="shared" si="77"/>
        <v>1537508.22</v>
      </c>
      <c r="AJ184" s="214">
        <v>2022</v>
      </c>
      <c r="AK184" s="133">
        <f>HLOOKUP($S184,Variable!$B$15:$AE$16,2,FALSE)</f>
        <v>0.39423772907974253</v>
      </c>
      <c r="AL184" s="229">
        <f t="shared" si="78"/>
        <v>0</v>
      </c>
      <c r="AM184" s="229">
        <f t="shared" si="79"/>
        <v>3899952</v>
      </c>
      <c r="AN184" s="229">
        <f t="shared" si="80"/>
        <v>3899952</v>
      </c>
      <c r="AO184" s="229">
        <f t="shared" si="81"/>
        <v>3899952</v>
      </c>
      <c r="AP184" s="229">
        <f t="shared" si="82"/>
        <v>3899952</v>
      </c>
      <c r="AQ184" s="229">
        <f t="shared" si="83"/>
        <v>3899952</v>
      </c>
      <c r="AS184" s="214">
        <v>2022</v>
      </c>
      <c r="AT184" s="210">
        <f t="shared" si="87"/>
        <v>0</v>
      </c>
      <c r="AU184" s="210">
        <f t="shared" si="84"/>
        <v>1537508.22</v>
      </c>
      <c r="AV184" s="210">
        <f t="shared" si="84"/>
        <v>1537508.22</v>
      </c>
      <c r="AW184" s="210">
        <f t="shared" si="84"/>
        <v>1537508.22</v>
      </c>
      <c r="AX184" s="136">
        <f t="shared" si="84"/>
        <v>1537508.22</v>
      </c>
      <c r="AY184" s="210">
        <f t="shared" si="84"/>
        <v>1537508.22</v>
      </c>
      <c r="BA184" s="145">
        <v>2022</v>
      </c>
      <c r="BB184" s="210">
        <f>IF($D$14&lt;&gt;"Yes",0,IF($BA184&lt;$E$14,0,IF($BA184&gt;$J$14,0,VLOOKUP($H$14,Variable!$B$21:$AE$64,'Scenario 9'!$BA184-2015,FALSE))))</f>
        <v>0</v>
      </c>
      <c r="BC184" s="210">
        <f>IF($D$15&lt;&gt;"Yes",0,IF($BA184&lt;$E$15,0,IF($BA184&gt;$J$15,0,VLOOKUP($H$15,Variable!$B$21:$AE$64,'Scenario 9'!$BA184-2015,FALSE))))</f>
        <v>1853981.7283764</v>
      </c>
      <c r="BD184" s="210">
        <f>IF($D$16&lt;&gt;"Yes",0,IF($BA184&lt;$E$16,0,IF($BA184&gt;$J$16,0,VLOOKUP($H$16,Variable!$B$21:$AE$64,'Scenario 9'!$BA184-2015,FALSE))))</f>
        <v>1853981.7283764</v>
      </c>
      <c r="BE184" s="210">
        <f>IF($D$17&lt;&gt;"Yes",0,IF($BA184&lt;$E$17,0,IF($BA184&gt;$J$17,0,VLOOKUP($H$17,Variable!$B$21:$AE$64,'Scenario 9'!$BA184-2015,FALSE))))</f>
        <v>1853981.7283764</v>
      </c>
      <c r="BF184" s="210">
        <f>IF($D$18&lt;&gt;"Yes",0,IF($BA184&lt;$E$18,0,IF($BA184&gt;$J$18,0,VLOOKUP($H$18,Variable!$B$21:$AE$64,'Scenario 9'!$BA184-2015,FALSE))))</f>
        <v>1853981.7283764</v>
      </c>
      <c r="BG184" s="210">
        <f>IF($D$19&lt;&gt;"Yes",0,IF($BA184&lt;$E$19,0,IF($BA184&gt;$J$19,0,VLOOKUP($H$19,Variable!$B$21:$AE$64,'Scenario 9'!$BA184-2015,FALSE))))</f>
        <v>1853981.7283764</v>
      </c>
    </row>
    <row r="185" spans="1:59">
      <c r="A185" s="203"/>
      <c r="B185" s="203"/>
      <c r="C185" s="203"/>
      <c r="D185" s="203"/>
      <c r="E185" s="203"/>
      <c r="F185" s="203"/>
      <c r="G185" s="203"/>
      <c r="H185" s="214">
        <v>2023</v>
      </c>
      <c r="I185" s="210">
        <f t="shared" si="85"/>
        <v>0</v>
      </c>
      <c r="J185" s="210">
        <f t="shared" si="70"/>
        <v>5009038.3144601639</v>
      </c>
      <c r="K185" s="210">
        <f t="shared" si="70"/>
        <v>5009038.3144601639</v>
      </c>
      <c r="L185" s="210">
        <f t="shared" si="70"/>
        <v>5009038.3144601639</v>
      </c>
      <c r="M185" s="210">
        <f t="shared" si="70"/>
        <v>5009038.3144601639</v>
      </c>
      <c r="N185" s="210">
        <f t="shared" si="70"/>
        <v>5009038.3144601639</v>
      </c>
      <c r="O185" s="203"/>
      <c r="P185" s="203"/>
      <c r="Q185" s="203"/>
      <c r="R185" s="203"/>
      <c r="S185" s="214">
        <v>2023</v>
      </c>
      <c r="T185" s="133">
        <f>HLOOKUP($S185,Variable!$B$15:$AE$16,2,FALSE)</f>
        <v>0.40212248366133735</v>
      </c>
      <c r="U185" s="229">
        <f t="shared" si="71"/>
        <v>0</v>
      </c>
      <c r="V185" s="229">
        <f t="shared" si="72"/>
        <v>3899952</v>
      </c>
      <c r="W185" s="229">
        <f t="shared" si="73"/>
        <v>3899952</v>
      </c>
      <c r="X185" s="229">
        <f t="shared" si="74"/>
        <v>3899952</v>
      </c>
      <c r="Y185" s="229">
        <f t="shared" si="75"/>
        <v>3899952</v>
      </c>
      <c r="Z185" s="229">
        <f t="shared" si="76"/>
        <v>3899952</v>
      </c>
      <c r="AB185" s="214">
        <v>2023</v>
      </c>
      <c r="AC185" s="210">
        <f t="shared" si="86"/>
        <v>0</v>
      </c>
      <c r="AD185" s="210">
        <f t="shared" si="77"/>
        <v>1568258.3843999999</v>
      </c>
      <c r="AE185" s="210">
        <f t="shared" si="77"/>
        <v>1568258.3843999999</v>
      </c>
      <c r="AF185" s="210">
        <f t="shared" si="77"/>
        <v>1568258.3843999999</v>
      </c>
      <c r="AG185" s="136">
        <f t="shared" si="77"/>
        <v>1568258.3843999999</v>
      </c>
      <c r="AH185" s="210">
        <f t="shared" si="77"/>
        <v>1568258.3843999999</v>
      </c>
      <c r="AJ185" s="214">
        <v>2023</v>
      </c>
      <c r="AK185" s="133">
        <f>HLOOKUP($S185,Variable!$B$15:$AE$16,2,FALSE)</f>
        <v>0.40212248366133735</v>
      </c>
      <c r="AL185" s="229">
        <f t="shared" si="78"/>
        <v>0</v>
      </c>
      <c r="AM185" s="229">
        <f t="shared" si="79"/>
        <v>3899952</v>
      </c>
      <c r="AN185" s="229">
        <f t="shared" si="80"/>
        <v>3899952</v>
      </c>
      <c r="AO185" s="229">
        <f t="shared" si="81"/>
        <v>3899952</v>
      </c>
      <c r="AP185" s="229">
        <f t="shared" si="82"/>
        <v>3899952</v>
      </c>
      <c r="AQ185" s="229">
        <f t="shared" si="83"/>
        <v>3899952</v>
      </c>
      <c r="AS185" s="214">
        <v>2023</v>
      </c>
      <c r="AT185" s="210">
        <f t="shared" si="87"/>
        <v>0</v>
      </c>
      <c r="AU185" s="210">
        <f t="shared" si="84"/>
        <v>1568258.3843999999</v>
      </c>
      <c r="AV185" s="210">
        <f t="shared" si="84"/>
        <v>1568258.3843999999</v>
      </c>
      <c r="AW185" s="210">
        <f t="shared" si="84"/>
        <v>1568258.3843999999</v>
      </c>
      <c r="AX185" s="136">
        <f t="shared" si="84"/>
        <v>1568258.3843999999</v>
      </c>
      <c r="AY185" s="210">
        <f t="shared" si="84"/>
        <v>1568258.3843999999</v>
      </c>
      <c r="BA185" s="145">
        <v>2023</v>
      </c>
      <c r="BB185" s="210">
        <f>IF($D$14&lt;&gt;"Yes",0,IF($BA185&lt;$E$14,0,IF($BA185&gt;$J$14,0,VLOOKUP($H$14,Variable!$B$21:$AE$64,'Scenario 9'!$BA185-2015,FALSE))))</f>
        <v>0</v>
      </c>
      <c r="BC185" s="210">
        <f>IF($D$15&lt;&gt;"Yes",0,IF($BA185&lt;$E$15,0,IF($BA185&gt;$J$15,0,VLOOKUP($H$15,Variable!$B$21:$AE$64,'Scenario 9'!$BA185-2015,FALSE))))</f>
        <v>1872521.545660164</v>
      </c>
      <c r="BD185" s="210">
        <f>IF($D$16&lt;&gt;"Yes",0,IF($BA185&lt;$E$16,0,IF($BA185&gt;$J$16,0,VLOOKUP($H$16,Variable!$B$21:$AE$64,'Scenario 9'!$BA185-2015,FALSE))))</f>
        <v>1872521.545660164</v>
      </c>
      <c r="BE185" s="210">
        <f>IF($D$17&lt;&gt;"Yes",0,IF($BA185&lt;$E$17,0,IF($BA185&gt;$J$17,0,VLOOKUP($H$17,Variable!$B$21:$AE$64,'Scenario 9'!$BA185-2015,FALSE))))</f>
        <v>1872521.545660164</v>
      </c>
      <c r="BF185" s="210">
        <f>IF($D$18&lt;&gt;"Yes",0,IF($BA185&lt;$E$18,0,IF($BA185&gt;$J$18,0,VLOOKUP($H$18,Variable!$B$21:$AE$64,'Scenario 9'!$BA185-2015,FALSE))))</f>
        <v>1872521.545660164</v>
      </c>
      <c r="BG185" s="210">
        <f>IF($D$19&lt;&gt;"Yes",0,IF($BA185&lt;$E$19,0,IF($BA185&gt;$J$19,0,VLOOKUP($H$19,Variable!$B$21:$AE$64,'Scenario 9'!$BA185-2015,FALSE))))</f>
        <v>1872521.545660164</v>
      </c>
    </row>
    <row r="186" spans="1:59">
      <c r="A186" s="203"/>
      <c r="B186" s="203"/>
      <c r="C186" s="203"/>
      <c r="D186" s="203"/>
      <c r="E186" s="203"/>
      <c r="F186" s="203"/>
      <c r="G186" s="203"/>
      <c r="H186" s="214">
        <v>2024</v>
      </c>
      <c r="I186" s="210">
        <f t="shared" si="85"/>
        <v>0</v>
      </c>
      <c r="J186" s="210">
        <f t="shared" si="70"/>
        <v>5090493.8652927652</v>
      </c>
      <c r="K186" s="210">
        <f t="shared" si="70"/>
        <v>5090493.8652927652</v>
      </c>
      <c r="L186" s="210">
        <f t="shared" si="70"/>
        <v>5090493.8652927652</v>
      </c>
      <c r="M186" s="210">
        <f t="shared" si="70"/>
        <v>5090493.8652927652</v>
      </c>
      <c r="N186" s="210">
        <f t="shared" si="70"/>
        <v>5090493.8652927652</v>
      </c>
      <c r="O186" s="203"/>
      <c r="P186" s="203"/>
      <c r="Q186" s="203"/>
      <c r="R186" s="203"/>
      <c r="S186" s="214">
        <v>2024</v>
      </c>
      <c r="T186" s="133">
        <f>HLOOKUP($S186,Variable!$B$15:$AE$16,2,FALSE)</f>
        <v>0.41016493333456411</v>
      </c>
      <c r="U186" s="229">
        <f t="shared" si="71"/>
        <v>0</v>
      </c>
      <c r="V186" s="229">
        <f t="shared" si="72"/>
        <v>3899952</v>
      </c>
      <c r="W186" s="229">
        <f t="shared" si="73"/>
        <v>3899952</v>
      </c>
      <c r="X186" s="229">
        <f t="shared" si="74"/>
        <v>3899952</v>
      </c>
      <c r="Y186" s="229">
        <f t="shared" si="75"/>
        <v>3899952</v>
      </c>
      <c r="Z186" s="229">
        <f t="shared" si="76"/>
        <v>3899952</v>
      </c>
      <c r="AB186" s="214">
        <v>2024</v>
      </c>
      <c r="AC186" s="210">
        <f t="shared" si="86"/>
        <v>0</v>
      </c>
      <c r="AD186" s="210">
        <f t="shared" si="77"/>
        <v>1599623.5520879999</v>
      </c>
      <c r="AE186" s="210">
        <f t="shared" si="77"/>
        <v>1599623.5520879999</v>
      </c>
      <c r="AF186" s="210">
        <f t="shared" si="77"/>
        <v>1599623.5520879999</v>
      </c>
      <c r="AG186" s="136">
        <f t="shared" si="77"/>
        <v>1599623.5520879999</v>
      </c>
      <c r="AH186" s="210">
        <f t="shared" si="77"/>
        <v>1599623.5520879999</v>
      </c>
      <c r="AJ186" s="214">
        <v>2024</v>
      </c>
      <c r="AK186" s="133">
        <f>HLOOKUP($S186,Variable!$B$15:$AE$16,2,FALSE)</f>
        <v>0.41016493333456411</v>
      </c>
      <c r="AL186" s="229">
        <f t="shared" si="78"/>
        <v>0</v>
      </c>
      <c r="AM186" s="229">
        <f t="shared" si="79"/>
        <v>3899952</v>
      </c>
      <c r="AN186" s="229">
        <f t="shared" si="80"/>
        <v>3899952</v>
      </c>
      <c r="AO186" s="229">
        <f t="shared" si="81"/>
        <v>3899952</v>
      </c>
      <c r="AP186" s="229">
        <f t="shared" si="82"/>
        <v>3899952</v>
      </c>
      <c r="AQ186" s="229">
        <f t="shared" si="83"/>
        <v>3899952</v>
      </c>
      <c r="AS186" s="214">
        <v>2024</v>
      </c>
      <c r="AT186" s="210">
        <f t="shared" si="87"/>
        <v>0</v>
      </c>
      <c r="AU186" s="210">
        <f t="shared" si="84"/>
        <v>1599623.5520879999</v>
      </c>
      <c r="AV186" s="210">
        <f t="shared" si="84"/>
        <v>1599623.5520879999</v>
      </c>
      <c r="AW186" s="210">
        <f t="shared" si="84"/>
        <v>1599623.5520879999</v>
      </c>
      <c r="AX186" s="136">
        <f t="shared" si="84"/>
        <v>1599623.5520879999</v>
      </c>
      <c r="AY186" s="210">
        <f t="shared" si="84"/>
        <v>1599623.5520879999</v>
      </c>
      <c r="BA186" s="145">
        <v>2024</v>
      </c>
      <c r="BB186" s="210">
        <f>IF($D$14&lt;&gt;"Yes",0,IF($BA186&lt;$E$14,0,IF($BA186&gt;$J$14,0,VLOOKUP($H$14,Variable!$B$21:$AE$64,'Scenario 9'!$BA186-2015,FALSE))))</f>
        <v>0</v>
      </c>
      <c r="BC186" s="210">
        <f>IF($D$15&lt;&gt;"Yes",0,IF($BA186&lt;$E$15,0,IF($BA186&gt;$J$15,0,VLOOKUP($H$15,Variable!$B$21:$AE$64,'Scenario 9'!$BA186-2015,FALSE))))</f>
        <v>1891246.7611167657</v>
      </c>
      <c r="BD186" s="210">
        <f>IF($D$16&lt;&gt;"Yes",0,IF($BA186&lt;$E$16,0,IF($BA186&gt;$J$16,0,VLOOKUP($H$16,Variable!$B$21:$AE$64,'Scenario 9'!$BA186-2015,FALSE))))</f>
        <v>1891246.7611167657</v>
      </c>
      <c r="BE186" s="210">
        <f>IF($D$17&lt;&gt;"Yes",0,IF($BA186&lt;$E$17,0,IF($BA186&gt;$J$17,0,VLOOKUP($H$17,Variable!$B$21:$AE$64,'Scenario 9'!$BA186-2015,FALSE))))</f>
        <v>1891246.7611167657</v>
      </c>
      <c r="BF186" s="210">
        <f>IF($D$18&lt;&gt;"Yes",0,IF($BA186&lt;$E$18,0,IF($BA186&gt;$J$18,0,VLOOKUP($H$18,Variable!$B$21:$AE$64,'Scenario 9'!$BA186-2015,FALSE))))</f>
        <v>1891246.7611167657</v>
      </c>
      <c r="BG186" s="210">
        <f>IF($D$19&lt;&gt;"Yes",0,IF($BA186&lt;$E$19,0,IF($BA186&gt;$J$19,0,VLOOKUP($H$19,Variable!$B$21:$AE$64,'Scenario 9'!$BA186-2015,FALSE))))</f>
        <v>1891246.7611167657</v>
      </c>
    </row>
    <row r="187" spans="1:59">
      <c r="A187" s="203"/>
      <c r="B187" s="203"/>
      <c r="C187" s="203"/>
      <c r="D187" s="203"/>
      <c r="E187" s="203"/>
      <c r="F187" s="203"/>
      <c r="G187" s="203"/>
      <c r="H187" s="214">
        <v>2025</v>
      </c>
      <c r="I187" s="210">
        <f t="shared" si="85"/>
        <v>0</v>
      </c>
      <c r="J187" s="210">
        <f t="shared" si="70"/>
        <v>5173391.2749874536</v>
      </c>
      <c r="K187" s="210">
        <f t="shared" si="70"/>
        <v>5173391.2749874536</v>
      </c>
      <c r="L187" s="210">
        <f t="shared" si="70"/>
        <v>5173391.2749874536</v>
      </c>
      <c r="M187" s="210">
        <f t="shared" si="70"/>
        <v>5173391.2749874536</v>
      </c>
      <c r="N187" s="210">
        <f t="shared" si="70"/>
        <v>5173391.2749874536</v>
      </c>
      <c r="O187" s="203"/>
      <c r="P187" s="203"/>
      <c r="Q187" s="203"/>
      <c r="R187" s="203"/>
      <c r="S187" s="214">
        <v>2025</v>
      </c>
      <c r="T187" s="133">
        <f>HLOOKUP($S187,Variable!$B$15:$AE$16,2,FALSE)</f>
        <v>0.41836823200125539</v>
      </c>
      <c r="U187" s="229">
        <f t="shared" si="71"/>
        <v>0</v>
      </c>
      <c r="V187" s="229">
        <f t="shared" si="72"/>
        <v>3899952</v>
      </c>
      <c r="W187" s="229">
        <f t="shared" si="73"/>
        <v>3899952</v>
      </c>
      <c r="X187" s="229">
        <f t="shared" si="74"/>
        <v>3899952</v>
      </c>
      <c r="Y187" s="229">
        <f t="shared" si="75"/>
        <v>3899952</v>
      </c>
      <c r="Z187" s="229">
        <f t="shared" si="76"/>
        <v>3899952</v>
      </c>
      <c r="AB187" s="214">
        <v>2025</v>
      </c>
      <c r="AC187" s="210">
        <f t="shared" si="86"/>
        <v>0</v>
      </c>
      <c r="AD187" s="210">
        <f t="shared" si="77"/>
        <v>1631616.0231297601</v>
      </c>
      <c r="AE187" s="210">
        <f t="shared" si="77"/>
        <v>1631616.0231297601</v>
      </c>
      <c r="AF187" s="210">
        <f t="shared" si="77"/>
        <v>1631616.0231297601</v>
      </c>
      <c r="AG187" s="136">
        <f t="shared" si="77"/>
        <v>1631616.0231297601</v>
      </c>
      <c r="AH187" s="210">
        <f t="shared" si="77"/>
        <v>1631616.0231297601</v>
      </c>
      <c r="AJ187" s="214">
        <v>2025</v>
      </c>
      <c r="AK187" s="133">
        <f>HLOOKUP($S187,Variable!$B$15:$AE$16,2,FALSE)</f>
        <v>0.41836823200125539</v>
      </c>
      <c r="AL187" s="229">
        <f t="shared" si="78"/>
        <v>0</v>
      </c>
      <c r="AM187" s="229">
        <f t="shared" si="79"/>
        <v>3899952</v>
      </c>
      <c r="AN187" s="229">
        <f t="shared" si="80"/>
        <v>3899952</v>
      </c>
      <c r="AO187" s="229">
        <f t="shared" si="81"/>
        <v>3899952</v>
      </c>
      <c r="AP187" s="229">
        <f t="shared" si="82"/>
        <v>3899952</v>
      </c>
      <c r="AQ187" s="229">
        <f t="shared" si="83"/>
        <v>3899952</v>
      </c>
      <c r="AS187" s="214">
        <v>2025</v>
      </c>
      <c r="AT187" s="210">
        <f t="shared" si="87"/>
        <v>0</v>
      </c>
      <c r="AU187" s="210">
        <f t="shared" si="84"/>
        <v>1631616.0231297601</v>
      </c>
      <c r="AV187" s="210">
        <f t="shared" si="84"/>
        <v>1631616.0231297601</v>
      </c>
      <c r="AW187" s="210">
        <f t="shared" si="84"/>
        <v>1631616.0231297601</v>
      </c>
      <c r="AX187" s="136">
        <f t="shared" si="84"/>
        <v>1631616.0231297601</v>
      </c>
      <c r="AY187" s="210">
        <f t="shared" si="84"/>
        <v>1631616.0231297601</v>
      </c>
      <c r="BA187" s="145">
        <v>2025</v>
      </c>
      <c r="BB187" s="210">
        <f>IF($D$14&lt;&gt;"Yes",0,IF($BA187&lt;$E$14,0,IF($BA187&gt;$J$14,0,VLOOKUP($H$14,Variable!$B$21:$AE$64,'Scenario 9'!$BA187-2015,FALSE))))</f>
        <v>0</v>
      </c>
      <c r="BC187" s="210">
        <f>IF($D$15&lt;&gt;"Yes",0,IF($BA187&lt;$E$15,0,IF($BA187&gt;$J$15,0,VLOOKUP($H$15,Variable!$B$21:$AE$64,'Scenario 9'!$BA187-2015,FALSE))))</f>
        <v>1910159.2287279333</v>
      </c>
      <c r="BD187" s="210">
        <f>IF($D$16&lt;&gt;"Yes",0,IF($BA187&lt;$E$16,0,IF($BA187&gt;$J$16,0,VLOOKUP($H$16,Variable!$B$21:$AE$64,'Scenario 9'!$BA187-2015,FALSE))))</f>
        <v>1910159.2287279333</v>
      </c>
      <c r="BE187" s="210">
        <f>IF($D$17&lt;&gt;"Yes",0,IF($BA187&lt;$E$17,0,IF($BA187&gt;$J$17,0,VLOOKUP($H$17,Variable!$B$21:$AE$64,'Scenario 9'!$BA187-2015,FALSE))))</f>
        <v>1910159.2287279333</v>
      </c>
      <c r="BF187" s="210">
        <f>IF($D$18&lt;&gt;"Yes",0,IF($BA187&lt;$E$18,0,IF($BA187&gt;$J$18,0,VLOOKUP($H$18,Variable!$B$21:$AE$64,'Scenario 9'!$BA187-2015,FALSE))))</f>
        <v>1910159.2287279333</v>
      </c>
      <c r="BG187" s="210">
        <f>IF($D$19&lt;&gt;"Yes",0,IF($BA187&lt;$E$19,0,IF($BA187&gt;$J$19,0,VLOOKUP($H$19,Variable!$B$21:$AE$64,'Scenario 9'!$BA187-2015,FALSE))))</f>
        <v>1910159.2287279333</v>
      </c>
    </row>
    <row r="188" spans="1:59">
      <c r="A188" s="203"/>
      <c r="B188" s="203"/>
      <c r="C188" s="203"/>
      <c r="D188" s="203"/>
      <c r="E188" s="203"/>
      <c r="F188" s="203"/>
      <c r="G188" s="203"/>
      <c r="H188" s="214">
        <v>2026</v>
      </c>
      <c r="I188" s="210">
        <f t="shared" si="85"/>
        <v>0</v>
      </c>
      <c r="J188" s="210">
        <f t="shared" si="70"/>
        <v>5257757.5081999227</v>
      </c>
      <c r="K188" s="210">
        <f t="shared" si="70"/>
        <v>5257757.5081999227</v>
      </c>
      <c r="L188" s="210">
        <f t="shared" si="70"/>
        <v>5257757.5081999227</v>
      </c>
      <c r="M188" s="210">
        <f t="shared" si="70"/>
        <v>5257757.5081999227</v>
      </c>
      <c r="N188" s="210">
        <f t="shared" si="70"/>
        <v>5257757.5081999227</v>
      </c>
      <c r="O188" s="203"/>
      <c r="P188" s="203"/>
      <c r="Q188" s="203"/>
      <c r="R188" s="203"/>
      <c r="S188" s="214">
        <v>2026</v>
      </c>
      <c r="T188" s="133">
        <f>HLOOKUP($S188,Variable!$B$15:$AE$16,2,FALSE)</f>
        <v>0.42673559664128047</v>
      </c>
      <c r="U188" s="229">
        <f t="shared" si="71"/>
        <v>0</v>
      </c>
      <c r="V188" s="229">
        <f t="shared" si="72"/>
        <v>3899952</v>
      </c>
      <c r="W188" s="229">
        <f t="shared" si="73"/>
        <v>3899952</v>
      </c>
      <c r="X188" s="229">
        <f t="shared" si="74"/>
        <v>3899952</v>
      </c>
      <c r="Y188" s="229">
        <f t="shared" si="75"/>
        <v>3899952</v>
      </c>
      <c r="Z188" s="229">
        <f t="shared" si="76"/>
        <v>3899952</v>
      </c>
      <c r="AB188" s="214">
        <v>2026</v>
      </c>
      <c r="AC188" s="210">
        <f t="shared" si="86"/>
        <v>0</v>
      </c>
      <c r="AD188" s="210">
        <f t="shared" si="77"/>
        <v>1664248.343592355</v>
      </c>
      <c r="AE188" s="210">
        <f t="shared" si="77"/>
        <v>1664248.343592355</v>
      </c>
      <c r="AF188" s="210">
        <f t="shared" si="77"/>
        <v>1664248.343592355</v>
      </c>
      <c r="AG188" s="136">
        <f t="shared" si="77"/>
        <v>1664248.343592355</v>
      </c>
      <c r="AH188" s="210">
        <f t="shared" si="77"/>
        <v>1664248.343592355</v>
      </c>
      <c r="AJ188" s="214">
        <v>2026</v>
      </c>
      <c r="AK188" s="133">
        <f>HLOOKUP($S188,Variable!$B$15:$AE$16,2,FALSE)</f>
        <v>0.42673559664128047</v>
      </c>
      <c r="AL188" s="229">
        <f t="shared" si="78"/>
        <v>0</v>
      </c>
      <c r="AM188" s="229">
        <f t="shared" si="79"/>
        <v>3899952</v>
      </c>
      <c r="AN188" s="229">
        <f t="shared" si="80"/>
        <v>3899952</v>
      </c>
      <c r="AO188" s="229">
        <f t="shared" si="81"/>
        <v>3899952</v>
      </c>
      <c r="AP188" s="229">
        <f t="shared" si="82"/>
        <v>3899952</v>
      </c>
      <c r="AQ188" s="229">
        <f t="shared" si="83"/>
        <v>3899952</v>
      </c>
      <c r="AS188" s="214">
        <v>2026</v>
      </c>
      <c r="AT188" s="210">
        <f t="shared" si="87"/>
        <v>0</v>
      </c>
      <c r="AU188" s="210">
        <f t="shared" si="84"/>
        <v>1664248.343592355</v>
      </c>
      <c r="AV188" s="210">
        <f t="shared" si="84"/>
        <v>1664248.343592355</v>
      </c>
      <c r="AW188" s="210">
        <f t="shared" si="84"/>
        <v>1664248.343592355</v>
      </c>
      <c r="AX188" s="136">
        <f t="shared" si="84"/>
        <v>1664248.343592355</v>
      </c>
      <c r="AY188" s="210">
        <f t="shared" si="84"/>
        <v>1664248.343592355</v>
      </c>
      <c r="BA188" s="145">
        <v>2026</v>
      </c>
      <c r="BB188" s="210">
        <f>IF($D$14&lt;&gt;"Yes",0,IF($BA188&lt;$E$14,0,IF($BA188&gt;$J$14,0,VLOOKUP($H$14,Variable!$B$21:$AE$64,'Scenario 9'!$BA188-2015,FALSE))))</f>
        <v>0</v>
      </c>
      <c r="BC188" s="210">
        <f>IF($D$15&lt;&gt;"Yes",0,IF($BA188&lt;$E$15,0,IF($BA188&gt;$J$15,0,VLOOKUP($H$15,Variable!$B$21:$AE$64,'Scenario 9'!$BA188-2015,FALSE))))</f>
        <v>1929260.8210152127</v>
      </c>
      <c r="BD188" s="210">
        <f>IF($D$16&lt;&gt;"Yes",0,IF($BA188&lt;$E$16,0,IF($BA188&gt;$J$16,0,VLOOKUP($H$16,Variable!$B$21:$AE$64,'Scenario 9'!$BA188-2015,FALSE))))</f>
        <v>1929260.8210152127</v>
      </c>
      <c r="BE188" s="210">
        <f>IF($D$17&lt;&gt;"Yes",0,IF($BA188&lt;$E$17,0,IF($BA188&gt;$J$17,0,VLOOKUP($H$17,Variable!$B$21:$AE$64,'Scenario 9'!$BA188-2015,FALSE))))</f>
        <v>1929260.8210152127</v>
      </c>
      <c r="BF188" s="210">
        <f>IF($D$18&lt;&gt;"Yes",0,IF($BA188&lt;$E$18,0,IF($BA188&gt;$J$18,0,VLOOKUP($H$18,Variable!$B$21:$AE$64,'Scenario 9'!$BA188-2015,FALSE))))</f>
        <v>1929260.8210152127</v>
      </c>
      <c r="BG188" s="210">
        <f>IF($D$19&lt;&gt;"Yes",0,IF($BA188&lt;$E$19,0,IF($BA188&gt;$J$19,0,VLOOKUP($H$19,Variable!$B$21:$AE$64,'Scenario 9'!$BA188-2015,FALSE))))</f>
        <v>1929260.8210152127</v>
      </c>
    </row>
    <row r="189" spans="1:59">
      <c r="A189" s="203"/>
      <c r="B189" s="203"/>
      <c r="C189" s="203"/>
      <c r="D189" s="203"/>
      <c r="E189" s="203"/>
      <c r="F189" s="203"/>
      <c r="G189" s="203"/>
      <c r="H189" s="214">
        <v>2027</v>
      </c>
      <c r="I189" s="210">
        <f t="shared" si="85"/>
        <v>0</v>
      </c>
      <c r="J189" s="210">
        <f t="shared" si="70"/>
        <v>0</v>
      </c>
      <c r="K189" s="210">
        <f t="shared" si="70"/>
        <v>5343620.0501537696</v>
      </c>
      <c r="L189" s="210">
        <f t="shared" si="70"/>
        <v>5343620.0501537696</v>
      </c>
      <c r="M189" s="210">
        <f t="shared" si="70"/>
        <v>5343620.0501537696</v>
      </c>
      <c r="N189" s="210">
        <f t="shared" si="70"/>
        <v>5343620.0501537696</v>
      </c>
      <c r="O189" s="203"/>
      <c r="P189" s="203"/>
      <c r="Q189" s="203"/>
      <c r="R189" s="203"/>
      <c r="S189" s="214">
        <v>2027</v>
      </c>
      <c r="T189" s="133">
        <f>HLOOKUP($S189,Variable!$B$15:$AE$16,2,FALSE)</f>
        <v>0.43527030857410615</v>
      </c>
      <c r="U189" s="229">
        <f t="shared" si="71"/>
        <v>0</v>
      </c>
      <c r="V189" s="229">
        <f t="shared" si="72"/>
        <v>0</v>
      </c>
      <c r="W189" s="229">
        <f t="shared" si="73"/>
        <v>3899952</v>
      </c>
      <c r="X189" s="229">
        <f t="shared" si="74"/>
        <v>3899952</v>
      </c>
      <c r="Y189" s="229">
        <f t="shared" si="75"/>
        <v>3899952</v>
      </c>
      <c r="Z189" s="229">
        <f t="shared" si="76"/>
        <v>3899952</v>
      </c>
      <c r="AB189" s="214">
        <v>2027</v>
      </c>
      <c r="AC189" s="210">
        <f t="shared" si="86"/>
        <v>0</v>
      </c>
      <c r="AD189" s="210">
        <f t="shared" si="77"/>
        <v>0</v>
      </c>
      <c r="AE189" s="210">
        <f t="shared" si="77"/>
        <v>1697533.3104642024</v>
      </c>
      <c r="AF189" s="210">
        <f t="shared" si="77"/>
        <v>1697533.3104642024</v>
      </c>
      <c r="AG189" s="136">
        <f t="shared" si="77"/>
        <v>1697533.3104642024</v>
      </c>
      <c r="AH189" s="210">
        <f t="shared" si="77"/>
        <v>1697533.3104642024</v>
      </c>
      <c r="AJ189" s="214">
        <v>2027</v>
      </c>
      <c r="AK189" s="133">
        <f>HLOOKUP($S189,Variable!$B$15:$AE$16,2,FALSE)</f>
        <v>0.43527030857410615</v>
      </c>
      <c r="AL189" s="229">
        <f t="shared" si="78"/>
        <v>0</v>
      </c>
      <c r="AM189" s="229">
        <f t="shared" si="79"/>
        <v>0</v>
      </c>
      <c r="AN189" s="229">
        <f t="shared" si="80"/>
        <v>3899952</v>
      </c>
      <c r="AO189" s="229">
        <f t="shared" si="81"/>
        <v>3899952</v>
      </c>
      <c r="AP189" s="229">
        <f t="shared" si="82"/>
        <v>3899952</v>
      </c>
      <c r="AQ189" s="229">
        <f t="shared" si="83"/>
        <v>3899952</v>
      </c>
      <c r="AS189" s="214">
        <v>2027</v>
      </c>
      <c r="AT189" s="210">
        <f t="shared" si="87"/>
        <v>0</v>
      </c>
      <c r="AU189" s="210">
        <f t="shared" si="84"/>
        <v>0</v>
      </c>
      <c r="AV189" s="210">
        <f t="shared" si="84"/>
        <v>1697533.3104642024</v>
      </c>
      <c r="AW189" s="210">
        <f t="shared" si="84"/>
        <v>1697533.3104642024</v>
      </c>
      <c r="AX189" s="136">
        <f t="shared" si="84"/>
        <v>1697533.3104642024</v>
      </c>
      <c r="AY189" s="210">
        <f t="shared" si="84"/>
        <v>1697533.3104642024</v>
      </c>
      <c r="BA189" s="145">
        <v>2027</v>
      </c>
      <c r="BB189" s="210">
        <f>IF($D$14&lt;&gt;"Yes",0,IF($BA189&lt;$E$14,0,IF($BA189&gt;$J$14,0,VLOOKUP($H$14,Variable!$B$21:$AE$64,'Scenario 9'!$BA189-2015,FALSE))))</f>
        <v>0</v>
      </c>
      <c r="BC189" s="210">
        <f>IF($D$15&lt;&gt;"Yes",0,IF($BA189&lt;$E$15,0,IF($BA189&gt;$J$15,0,VLOOKUP($H$15,Variable!$B$21:$AE$64,'Scenario 9'!$BA189-2015,FALSE))))</f>
        <v>0</v>
      </c>
      <c r="BD189" s="210">
        <f>IF($D$16&lt;&gt;"Yes",0,IF($BA189&lt;$E$16,0,IF($BA189&gt;$J$16,0,VLOOKUP($H$16,Variable!$B$21:$AE$64,'Scenario 9'!$BA189-2015,FALSE))))</f>
        <v>1948553.4292253647</v>
      </c>
      <c r="BE189" s="210">
        <f>IF($D$17&lt;&gt;"Yes",0,IF($BA189&lt;$E$17,0,IF($BA189&gt;$J$17,0,VLOOKUP($H$17,Variable!$B$21:$AE$64,'Scenario 9'!$BA189-2015,FALSE))))</f>
        <v>1948553.4292253647</v>
      </c>
      <c r="BF189" s="210">
        <f>IF($D$18&lt;&gt;"Yes",0,IF($BA189&lt;$E$18,0,IF($BA189&gt;$J$18,0,VLOOKUP($H$18,Variable!$B$21:$AE$64,'Scenario 9'!$BA189-2015,FALSE))))</f>
        <v>1948553.4292253647</v>
      </c>
      <c r="BG189" s="210">
        <f>IF($D$19&lt;&gt;"Yes",0,IF($BA189&lt;$E$19,0,IF($BA189&gt;$J$19,0,VLOOKUP($H$19,Variable!$B$21:$AE$64,'Scenario 9'!$BA189-2015,FALSE))))</f>
        <v>1948553.4292253647</v>
      </c>
    </row>
    <row r="190" spans="1:59">
      <c r="A190" s="203"/>
      <c r="B190" s="203"/>
      <c r="C190" s="203"/>
      <c r="D190" s="203"/>
      <c r="E190" s="203"/>
      <c r="F190" s="203"/>
      <c r="G190" s="203"/>
      <c r="H190" s="214">
        <v>2028</v>
      </c>
      <c r="I190" s="210">
        <f t="shared" si="85"/>
        <v>0</v>
      </c>
      <c r="J190" s="210">
        <f t="shared" si="70"/>
        <v>0</v>
      </c>
      <c r="K190" s="210">
        <f t="shared" si="70"/>
        <v>0</v>
      </c>
      <c r="L190" s="210">
        <f t="shared" si="70"/>
        <v>5431006.9168645907</v>
      </c>
      <c r="M190" s="210">
        <f t="shared" si="70"/>
        <v>5431006.9168645907</v>
      </c>
      <c r="N190" s="210">
        <f t="shared" si="70"/>
        <v>5431006.9168645907</v>
      </c>
      <c r="O190" s="203"/>
      <c r="P190" s="203"/>
      <c r="Q190" s="203"/>
      <c r="R190" s="203"/>
      <c r="S190" s="214">
        <v>2028</v>
      </c>
      <c r="T190" s="133">
        <f>HLOOKUP($S190,Variable!$B$15:$AE$16,2,FALSE)</f>
        <v>0.44397571474558822</v>
      </c>
      <c r="U190" s="229">
        <f t="shared" si="71"/>
        <v>0</v>
      </c>
      <c r="V190" s="229">
        <f t="shared" si="72"/>
        <v>0</v>
      </c>
      <c r="W190" s="229">
        <f t="shared" si="73"/>
        <v>0</v>
      </c>
      <c r="X190" s="229">
        <f t="shared" si="74"/>
        <v>3899952</v>
      </c>
      <c r="Y190" s="229">
        <f t="shared" si="75"/>
        <v>3899952</v>
      </c>
      <c r="Z190" s="229">
        <f t="shared" si="76"/>
        <v>3899952</v>
      </c>
      <c r="AB190" s="214">
        <v>2028</v>
      </c>
      <c r="AC190" s="210">
        <f t="shared" si="86"/>
        <v>0</v>
      </c>
      <c r="AD190" s="210">
        <f t="shared" si="77"/>
        <v>0</v>
      </c>
      <c r="AE190" s="210">
        <f t="shared" si="77"/>
        <v>0</v>
      </c>
      <c r="AF190" s="210">
        <f t="shared" si="77"/>
        <v>1731483.9766734862</v>
      </c>
      <c r="AG190" s="136">
        <f t="shared" si="77"/>
        <v>1731483.9766734862</v>
      </c>
      <c r="AH190" s="210">
        <f t="shared" si="77"/>
        <v>1731483.9766734862</v>
      </c>
      <c r="AJ190" s="214">
        <v>2028</v>
      </c>
      <c r="AK190" s="133">
        <f>HLOOKUP($S190,Variable!$B$15:$AE$16,2,FALSE)</f>
        <v>0.44397571474558822</v>
      </c>
      <c r="AL190" s="229">
        <f t="shared" si="78"/>
        <v>0</v>
      </c>
      <c r="AM190" s="229">
        <f t="shared" si="79"/>
        <v>0</v>
      </c>
      <c r="AN190" s="229">
        <f t="shared" si="80"/>
        <v>0</v>
      </c>
      <c r="AO190" s="229">
        <f t="shared" si="81"/>
        <v>3899952</v>
      </c>
      <c r="AP190" s="229">
        <f t="shared" si="82"/>
        <v>3899952</v>
      </c>
      <c r="AQ190" s="229">
        <f t="shared" si="83"/>
        <v>3899952</v>
      </c>
      <c r="AS190" s="214">
        <v>2028</v>
      </c>
      <c r="AT190" s="210">
        <f t="shared" si="87"/>
        <v>0</v>
      </c>
      <c r="AU190" s="210">
        <f t="shared" si="84"/>
        <v>0</v>
      </c>
      <c r="AV190" s="210">
        <f t="shared" si="84"/>
        <v>0</v>
      </c>
      <c r="AW190" s="210">
        <f t="shared" si="84"/>
        <v>1731483.9766734862</v>
      </c>
      <c r="AX190" s="136">
        <f t="shared" si="84"/>
        <v>1731483.9766734862</v>
      </c>
      <c r="AY190" s="210">
        <f t="shared" si="84"/>
        <v>1731483.9766734862</v>
      </c>
      <c r="BA190" s="145">
        <v>2028</v>
      </c>
      <c r="BB190" s="210">
        <f>IF($D$14&lt;&gt;"Yes",0,IF($BA190&lt;$E$14,0,IF($BA190&gt;$J$14,0,VLOOKUP($H$14,Variable!$B$21:$AE$64,'Scenario 9'!$BA190-2015,FALSE))))</f>
        <v>0</v>
      </c>
      <c r="BC190" s="210">
        <f>IF($D$15&lt;&gt;"Yes",0,IF($BA190&lt;$E$15,0,IF($BA190&gt;$J$15,0,VLOOKUP($H$15,Variable!$B$21:$AE$64,'Scenario 9'!$BA190-2015,FALSE))))</f>
        <v>0</v>
      </c>
      <c r="BD190" s="210">
        <f>IF($D$16&lt;&gt;"Yes",0,IF($BA190&lt;$E$16,0,IF($BA190&gt;$J$16,0,VLOOKUP($H$16,Variable!$B$21:$AE$64,'Scenario 9'!$BA190-2015,FALSE))))</f>
        <v>0</v>
      </c>
      <c r="BE190" s="210">
        <f>IF($D$17&lt;&gt;"Yes",0,IF($BA190&lt;$E$17,0,IF($BA190&gt;$J$17,0,VLOOKUP($H$17,Variable!$B$21:$AE$64,'Scenario 9'!$BA190-2015,FALSE))))</f>
        <v>1968038.9635176184</v>
      </c>
      <c r="BF190" s="210">
        <f>IF($D$18&lt;&gt;"Yes",0,IF($BA190&lt;$E$18,0,IF($BA190&gt;$J$18,0,VLOOKUP($H$18,Variable!$B$21:$AE$64,'Scenario 9'!$BA190-2015,FALSE))))</f>
        <v>1968038.9635176184</v>
      </c>
      <c r="BG190" s="210">
        <f>IF($D$19&lt;&gt;"Yes",0,IF($BA190&lt;$E$19,0,IF($BA190&gt;$J$19,0,VLOOKUP($H$19,Variable!$B$21:$AE$64,'Scenario 9'!$BA190-2015,FALSE))))</f>
        <v>1968038.9635176184</v>
      </c>
    </row>
    <row r="191" spans="1:59">
      <c r="A191" s="203"/>
      <c r="B191" s="203"/>
      <c r="C191" s="203"/>
      <c r="D191" s="203"/>
      <c r="E191" s="203"/>
      <c r="F191" s="203"/>
      <c r="G191" s="203"/>
      <c r="H191" s="214">
        <v>2029</v>
      </c>
      <c r="I191" s="210">
        <f t="shared" si="85"/>
        <v>0</v>
      </c>
      <c r="J191" s="210">
        <f t="shared" si="70"/>
        <v>0</v>
      </c>
      <c r="K191" s="210">
        <f t="shared" si="70"/>
        <v>0</v>
      </c>
      <c r="L191" s="210">
        <f t="shared" si="70"/>
        <v>5519946.6655667061</v>
      </c>
      <c r="M191" s="210">
        <f t="shared" si="70"/>
        <v>5519946.6655667061</v>
      </c>
      <c r="N191" s="210">
        <f t="shared" si="70"/>
        <v>5519946.6655667061</v>
      </c>
      <c r="O191" s="203"/>
      <c r="P191" s="203"/>
      <c r="Q191" s="203"/>
      <c r="R191" s="203"/>
      <c r="S191" s="214">
        <v>2029</v>
      </c>
      <c r="T191" s="133">
        <f>HLOOKUP($S191,Variable!$B$15:$AE$16,2,FALSE)</f>
        <v>0.45285522904049991</v>
      </c>
      <c r="U191" s="229">
        <f t="shared" si="71"/>
        <v>0</v>
      </c>
      <c r="V191" s="229">
        <f t="shared" si="72"/>
        <v>0</v>
      </c>
      <c r="W191" s="229">
        <f t="shared" si="73"/>
        <v>0</v>
      </c>
      <c r="X191" s="229">
        <f t="shared" si="74"/>
        <v>3899952</v>
      </c>
      <c r="Y191" s="229">
        <f t="shared" si="75"/>
        <v>3899952</v>
      </c>
      <c r="Z191" s="229">
        <f t="shared" si="76"/>
        <v>3899952</v>
      </c>
      <c r="AB191" s="214">
        <v>2029</v>
      </c>
      <c r="AC191" s="210">
        <f t="shared" si="86"/>
        <v>0</v>
      </c>
      <c r="AD191" s="210">
        <f t="shared" si="77"/>
        <v>0</v>
      </c>
      <c r="AE191" s="210">
        <f t="shared" si="77"/>
        <v>0</v>
      </c>
      <c r="AF191" s="210">
        <f t="shared" si="77"/>
        <v>1766113.6562069557</v>
      </c>
      <c r="AG191" s="136">
        <f t="shared" si="77"/>
        <v>1766113.6562069557</v>
      </c>
      <c r="AH191" s="210">
        <f t="shared" si="77"/>
        <v>1766113.6562069557</v>
      </c>
      <c r="AJ191" s="214">
        <v>2029</v>
      </c>
      <c r="AK191" s="133">
        <f>HLOOKUP($S191,Variable!$B$15:$AE$16,2,FALSE)</f>
        <v>0.45285522904049991</v>
      </c>
      <c r="AL191" s="229">
        <f t="shared" si="78"/>
        <v>0</v>
      </c>
      <c r="AM191" s="229">
        <f t="shared" si="79"/>
        <v>0</v>
      </c>
      <c r="AN191" s="229">
        <f t="shared" si="80"/>
        <v>0</v>
      </c>
      <c r="AO191" s="229">
        <f t="shared" si="81"/>
        <v>3899952</v>
      </c>
      <c r="AP191" s="229">
        <f t="shared" si="82"/>
        <v>3899952</v>
      </c>
      <c r="AQ191" s="229">
        <f t="shared" si="83"/>
        <v>3899952</v>
      </c>
      <c r="AS191" s="214">
        <v>2029</v>
      </c>
      <c r="AT191" s="210">
        <f t="shared" si="87"/>
        <v>0</v>
      </c>
      <c r="AU191" s="210">
        <f t="shared" si="84"/>
        <v>0</v>
      </c>
      <c r="AV191" s="210">
        <f t="shared" si="84"/>
        <v>0</v>
      </c>
      <c r="AW191" s="210">
        <f t="shared" si="84"/>
        <v>1766113.6562069557</v>
      </c>
      <c r="AX191" s="136">
        <f t="shared" si="84"/>
        <v>1766113.6562069557</v>
      </c>
      <c r="AY191" s="210">
        <f t="shared" si="84"/>
        <v>1766113.6562069557</v>
      </c>
      <c r="BA191" s="145">
        <v>2029</v>
      </c>
      <c r="BB191" s="210">
        <f>IF($D$14&lt;&gt;"Yes",0,IF($BA191&lt;$E$14,0,IF($BA191&gt;$J$14,0,VLOOKUP($H$14,Variable!$B$21:$AE$64,'Scenario 9'!$BA191-2015,FALSE))))</f>
        <v>0</v>
      </c>
      <c r="BC191" s="210">
        <f>IF($D$15&lt;&gt;"Yes",0,IF($BA191&lt;$E$15,0,IF($BA191&gt;$J$15,0,VLOOKUP($H$15,Variable!$B$21:$AE$64,'Scenario 9'!$BA191-2015,FALSE))))</f>
        <v>0</v>
      </c>
      <c r="BD191" s="210">
        <f>IF($D$16&lt;&gt;"Yes",0,IF($BA191&lt;$E$16,0,IF($BA191&gt;$J$16,0,VLOOKUP($H$16,Variable!$B$21:$AE$64,'Scenario 9'!$BA191-2015,FALSE))))</f>
        <v>0</v>
      </c>
      <c r="BE191" s="210">
        <f>IF($D$17&lt;&gt;"Yes",0,IF($BA191&lt;$E$17,0,IF($BA191&gt;$J$17,0,VLOOKUP($H$17,Variable!$B$21:$AE$64,'Scenario 9'!$BA191-2015,FALSE))))</f>
        <v>1987719.3531527945</v>
      </c>
      <c r="BF191" s="210">
        <f>IF($D$18&lt;&gt;"Yes",0,IF($BA191&lt;$E$18,0,IF($BA191&gt;$J$18,0,VLOOKUP($H$18,Variable!$B$21:$AE$64,'Scenario 9'!$BA191-2015,FALSE))))</f>
        <v>1987719.3531527945</v>
      </c>
      <c r="BG191" s="210">
        <f>IF($D$19&lt;&gt;"Yes",0,IF($BA191&lt;$E$19,0,IF($BA191&gt;$J$19,0,VLOOKUP($H$19,Variable!$B$21:$AE$64,'Scenario 9'!$BA191-2015,FALSE))))</f>
        <v>1987719.3531527945</v>
      </c>
    </row>
    <row r="192" spans="1:59">
      <c r="A192" s="203"/>
      <c r="B192" s="203"/>
      <c r="C192" s="203"/>
      <c r="D192" s="203"/>
      <c r="E192" s="203"/>
      <c r="F192" s="203"/>
      <c r="G192" s="203"/>
      <c r="H192" s="214">
        <v>2030</v>
      </c>
      <c r="I192" s="210">
        <f t="shared" si="85"/>
        <v>0</v>
      </c>
      <c r="J192" s="210">
        <f t="shared" si="70"/>
        <v>0</v>
      </c>
      <c r="K192" s="210">
        <f t="shared" si="70"/>
        <v>0</v>
      </c>
      <c r="L192" s="210">
        <f t="shared" si="70"/>
        <v>5610468.4053465128</v>
      </c>
      <c r="M192" s="210">
        <f t="shared" si="70"/>
        <v>0</v>
      </c>
      <c r="N192" s="210">
        <f t="shared" si="70"/>
        <v>5610468.4053465128</v>
      </c>
      <c r="O192" s="203"/>
      <c r="P192" s="203"/>
      <c r="Q192" s="203"/>
      <c r="R192" s="203"/>
      <c r="S192" s="214">
        <v>2030</v>
      </c>
      <c r="T192" s="133">
        <f>HLOOKUP($S192,Variable!$B$15:$AE$16,2,FALSE)</f>
        <v>0.46191233362130996</v>
      </c>
      <c r="U192" s="229">
        <f t="shared" si="71"/>
        <v>0</v>
      </c>
      <c r="V192" s="229">
        <f t="shared" si="72"/>
        <v>0</v>
      </c>
      <c r="W192" s="229">
        <f t="shared" si="73"/>
        <v>0</v>
      </c>
      <c r="X192" s="229">
        <f t="shared" si="74"/>
        <v>3899952</v>
      </c>
      <c r="Y192" s="229">
        <f t="shared" si="75"/>
        <v>0</v>
      </c>
      <c r="Z192" s="229">
        <f t="shared" si="76"/>
        <v>3899952</v>
      </c>
      <c r="AB192" s="214">
        <v>2030</v>
      </c>
      <c r="AC192" s="210">
        <f t="shared" si="86"/>
        <v>0</v>
      </c>
      <c r="AD192" s="210">
        <f t="shared" si="77"/>
        <v>0</v>
      </c>
      <c r="AE192" s="210">
        <f t="shared" si="77"/>
        <v>0</v>
      </c>
      <c r="AF192" s="210">
        <f t="shared" si="77"/>
        <v>1801435.929331095</v>
      </c>
      <c r="AG192" s="136">
        <f t="shared" si="77"/>
        <v>0</v>
      </c>
      <c r="AH192" s="210">
        <f t="shared" si="77"/>
        <v>1801435.929331095</v>
      </c>
      <c r="AJ192" s="214">
        <v>2030</v>
      </c>
      <c r="AK192" s="133">
        <f>HLOOKUP($S192,Variable!$B$15:$AE$16,2,FALSE)</f>
        <v>0.46191233362130996</v>
      </c>
      <c r="AL192" s="229">
        <f t="shared" si="78"/>
        <v>0</v>
      </c>
      <c r="AM192" s="229">
        <f t="shared" si="79"/>
        <v>0</v>
      </c>
      <c r="AN192" s="229">
        <f t="shared" si="80"/>
        <v>0</v>
      </c>
      <c r="AO192" s="229">
        <f t="shared" si="81"/>
        <v>3899952</v>
      </c>
      <c r="AP192" s="229">
        <f t="shared" si="82"/>
        <v>0</v>
      </c>
      <c r="AQ192" s="229">
        <f t="shared" si="83"/>
        <v>3899952</v>
      </c>
      <c r="AS192" s="214">
        <v>2030</v>
      </c>
      <c r="AT192" s="210">
        <f t="shared" si="87"/>
        <v>0</v>
      </c>
      <c r="AU192" s="210">
        <f t="shared" si="84"/>
        <v>0</v>
      </c>
      <c r="AV192" s="210">
        <f t="shared" si="84"/>
        <v>0</v>
      </c>
      <c r="AW192" s="210">
        <f t="shared" si="84"/>
        <v>1801435.929331095</v>
      </c>
      <c r="AX192" s="136">
        <f t="shared" si="84"/>
        <v>0</v>
      </c>
      <c r="AY192" s="210">
        <f t="shared" si="84"/>
        <v>1801435.929331095</v>
      </c>
      <c r="BA192" s="145">
        <v>2030</v>
      </c>
      <c r="BB192" s="210">
        <f>IF($D$14&lt;&gt;"Yes",0,IF($BA192&lt;$E$14,0,IF($BA192&gt;$J$14,0,VLOOKUP($H$14,Variable!$B$21:$AE$64,'Scenario 9'!$BA192-2015,FALSE))))</f>
        <v>0</v>
      </c>
      <c r="BC192" s="210">
        <f>IF($D$15&lt;&gt;"Yes",0,IF($BA192&lt;$E$15,0,IF($BA192&gt;$J$15,0,VLOOKUP($H$15,Variable!$B$21:$AE$64,'Scenario 9'!$BA192-2015,FALSE))))</f>
        <v>0</v>
      </c>
      <c r="BD192" s="210">
        <f>IF($D$16&lt;&gt;"Yes",0,IF($BA192&lt;$E$16,0,IF($BA192&gt;$J$16,0,VLOOKUP($H$16,Variable!$B$21:$AE$64,'Scenario 9'!$BA192-2015,FALSE))))</f>
        <v>0</v>
      </c>
      <c r="BE192" s="210">
        <f>IF($D$17&lt;&gt;"Yes",0,IF($BA192&lt;$E$17,0,IF($BA192&gt;$J$17,0,VLOOKUP($H$17,Variable!$B$21:$AE$64,'Scenario 9'!$BA192-2015,FALSE))))</f>
        <v>2007596.5466843224</v>
      </c>
      <c r="BF192" s="210">
        <f>IF($D$18&lt;&gt;"Yes",0,IF($BA192&lt;$E$18,0,IF($BA192&gt;$J$18,0,VLOOKUP($H$18,Variable!$B$21:$AE$64,'Scenario 9'!$BA192-2015,FALSE))))</f>
        <v>0</v>
      </c>
      <c r="BG192" s="210">
        <f>IF($D$19&lt;&gt;"Yes",0,IF($BA192&lt;$E$19,0,IF($BA192&gt;$J$19,0,VLOOKUP($H$19,Variable!$B$21:$AE$64,'Scenario 9'!$BA192-2015,FALSE))))</f>
        <v>2007596.5466843224</v>
      </c>
    </row>
    <row r="193" spans="1:59">
      <c r="A193" s="203"/>
      <c r="B193" s="203"/>
      <c r="C193" s="203"/>
      <c r="D193" s="203"/>
      <c r="E193" s="203"/>
      <c r="F193" s="203"/>
      <c r="G193" s="203"/>
      <c r="H193" s="214">
        <v>2031</v>
      </c>
      <c r="I193" s="210">
        <f t="shared" si="85"/>
        <v>0</v>
      </c>
      <c r="J193" s="210">
        <f t="shared" si="70"/>
        <v>0</v>
      </c>
      <c r="K193" s="210">
        <f t="shared" si="70"/>
        <v>0</v>
      </c>
      <c r="L193" s="210">
        <f t="shared" si="70"/>
        <v>5702601.8079865994</v>
      </c>
      <c r="M193" s="210">
        <f t="shared" si="70"/>
        <v>0</v>
      </c>
      <c r="N193" s="210">
        <f t="shared" si="70"/>
        <v>5702601.8079865994</v>
      </c>
      <c r="O193" s="203"/>
      <c r="P193" s="203"/>
      <c r="Q193" s="203"/>
      <c r="R193" s="203"/>
      <c r="S193" s="214">
        <v>2031</v>
      </c>
      <c r="T193" s="133">
        <f>HLOOKUP($S193,Variable!$B$15:$AE$16,2,FALSE)</f>
        <v>0.47115058029373613</v>
      </c>
      <c r="U193" s="229">
        <f t="shared" si="71"/>
        <v>0</v>
      </c>
      <c r="V193" s="229">
        <f t="shared" si="72"/>
        <v>0</v>
      </c>
      <c r="W193" s="229">
        <f t="shared" si="73"/>
        <v>0</v>
      </c>
      <c r="X193" s="229">
        <f t="shared" si="74"/>
        <v>3899952</v>
      </c>
      <c r="Y193" s="229">
        <f t="shared" si="75"/>
        <v>0</v>
      </c>
      <c r="Z193" s="229">
        <f t="shared" si="76"/>
        <v>3899952</v>
      </c>
      <c r="AB193" s="214">
        <v>2031</v>
      </c>
      <c r="AC193" s="210">
        <f t="shared" si="86"/>
        <v>0</v>
      </c>
      <c r="AD193" s="210">
        <f t="shared" si="77"/>
        <v>0</v>
      </c>
      <c r="AE193" s="210">
        <f t="shared" si="77"/>
        <v>0</v>
      </c>
      <c r="AF193" s="210">
        <f t="shared" si="77"/>
        <v>1837464.6479177168</v>
      </c>
      <c r="AG193" s="136">
        <f t="shared" si="77"/>
        <v>0</v>
      </c>
      <c r="AH193" s="210">
        <f t="shared" si="77"/>
        <v>1837464.6479177168</v>
      </c>
      <c r="AJ193" s="214">
        <v>2031</v>
      </c>
      <c r="AK193" s="133">
        <f>HLOOKUP($S193,Variable!$B$15:$AE$16,2,FALSE)</f>
        <v>0.47115058029373613</v>
      </c>
      <c r="AL193" s="229">
        <f t="shared" si="78"/>
        <v>0</v>
      </c>
      <c r="AM193" s="229">
        <f t="shared" si="79"/>
        <v>0</v>
      </c>
      <c r="AN193" s="229">
        <f t="shared" si="80"/>
        <v>0</v>
      </c>
      <c r="AO193" s="229">
        <f t="shared" si="81"/>
        <v>3899952</v>
      </c>
      <c r="AP193" s="229">
        <f t="shared" si="82"/>
        <v>0</v>
      </c>
      <c r="AQ193" s="229">
        <f t="shared" si="83"/>
        <v>3899952</v>
      </c>
      <c r="AS193" s="214">
        <v>2031</v>
      </c>
      <c r="AT193" s="210">
        <f t="shared" si="87"/>
        <v>0</v>
      </c>
      <c r="AU193" s="210">
        <f t="shared" si="84"/>
        <v>0</v>
      </c>
      <c r="AV193" s="210">
        <f t="shared" si="84"/>
        <v>0</v>
      </c>
      <c r="AW193" s="210">
        <f t="shared" si="84"/>
        <v>1837464.6479177168</v>
      </c>
      <c r="AX193" s="136">
        <f t="shared" si="84"/>
        <v>0</v>
      </c>
      <c r="AY193" s="210">
        <f t="shared" si="84"/>
        <v>1837464.6479177168</v>
      </c>
      <c r="BA193" s="145">
        <v>2031</v>
      </c>
      <c r="BB193" s="210">
        <f>IF($D$14&lt;&gt;"Yes",0,IF($BA193&lt;$E$14,0,IF($BA193&gt;$J$14,0,VLOOKUP($H$14,Variable!$B$21:$AE$64,'Scenario 9'!$BA193-2015,FALSE))))</f>
        <v>0</v>
      </c>
      <c r="BC193" s="210">
        <f>IF($D$15&lt;&gt;"Yes",0,IF($BA193&lt;$E$15,0,IF($BA193&gt;$J$15,0,VLOOKUP($H$15,Variable!$B$21:$AE$64,'Scenario 9'!$BA193-2015,FALSE))))</f>
        <v>0</v>
      </c>
      <c r="BD193" s="210">
        <f>IF($D$16&lt;&gt;"Yes",0,IF($BA193&lt;$E$16,0,IF($BA193&gt;$J$16,0,VLOOKUP($H$16,Variable!$B$21:$AE$64,'Scenario 9'!$BA193-2015,FALSE))))</f>
        <v>0</v>
      </c>
      <c r="BE193" s="210">
        <f>IF($D$17&lt;&gt;"Yes",0,IF($BA193&lt;$E$17,0,IF($BA193&gt;$J$17,0,VLOOKUP($H$17,Variable!$B$21:$AE$64,'Scenario 9'!$BA193-2015,FALSE))))</f>
        <v>2027672.5121511656</v>
      </c>
      <c r="BF193" s="210">
        <f>IF($D$18&lt;&gt;"Yes",0,IF($BA193&lt;$E$18,0,IF($BA193&gt;$J$18,0,VLOOKUP($H$18,Variable!$B$21:$AE$64,'Scenario 9'!$BA193-2015,FALSE))))</f>
        <v>0</v>
      </c>
      <c r="BG193" s="210">
        <f>IF($D$19&lt;&gt;"Yes",0,IF($BA193&lt;$E$19,0,IF($BA193&gt;$J$19,0,VLOOKUP($H$19,Variable!$B$21:$AE$64,'Scenario 9'!$BA193-2015,FALSE))))</f>
        <v>2027672.5121511656</v>
      </c>
    </row>
    <row r="194" spans="1:59">
      <c r="A194" s="203"/>
      <c r="B194" s="203"/>
      <c r="C194" s="203"/>
      <c r="D194" s="203"/>
      <c r="E194" s="203"/>
      <c r="F194" s="203"/>
      <c r="G194" s="203"/>
      <c r="H194" s="214">
        <v>2032</v>
      </c>
      <c r="I194" s="210">
        <f t="shared" si="85"/>
        <v>0</v>
      </c>
      <c r="J194" s="210">
        <f t="shared" si="70"/>
        <v>0</v>
      </c>
      <c r="K194" s="210">
        <f t="shared" si="70"/>
        <v>0</v>
      </c>
      <c r="L194" s="210">
        <f t="shared" si="70"/>
        <v>5796377.1190248197</v>
      </c>
      <c r="M194" s="210">
        <f t="shared" si="70"/>
        <v>0</v>
      </c>
      <c r="N194" s="210">
        <f t="shared" si="70"/>
        <v>0</v>
      </c>
      <c r="O194" s="203"/>
      <c r="P194" s="203"/>
      <c r="Q194" s="203"/>
      <c r="R194" s="203"/>
      <c r="S194" s="214">
        <v>2032</v>
      </c>
      <c r="T194" s="133">
        <f>HLOOKUP($S194,Variable!$B$15:$AE$16,2,FALSE)</f>
        <v>0.48057359189961085</v>
      </c>
      <c r="U194" s="229">
        <f t="shared" si="71"/>
        <v>0</v>
      </c>
      <c r="V194" s="229">
        <f t="shared" si="72"/>
        <v>0</v>
      </c>
      <c r="W194" s="229">
        <f t="shared" si="73"/>
        <v>0</v>
      </c>
      <c r="X194" s="229">
        <f t="shared" si="74"/>
        <v>3899952</v>
      </c>
      <c r="Y194" s="229">
        <f t="shared" si="75"/>
        <v>0</v>
      </c>
      <c r="Z194" s="229">
        <f t="shared" si="76"/>
        <v>0</v>
      </c>
      <c r="AB194" s="214">
        <v>2032</v>
      </c>
      <c r="AC194" s="210">
        <f t="shared" si="86"/>
        <v>0</v>
      </c>
      <c r="AD194" s="210">
        <f t="shared" si="77"/>
        <v>0</v>
      </c>
      <c r="AE194" s="210">
        <f t="shared" si="77"/>
        <v>0</v>
      </c>
      <c r="AF194" s="210">
        <f t="shared" si="77"/>
        <v>1874213.9408760711</v>
      </c>
      <c r="AG194" s="136">
        <f t="shared" si="77"/>
        <v>0</v>
      </c>
      <c r="AH194" s="210">
        <f t="shared" si="77"/>
        <v>0</v>
      </c>
      <c r="AJ194" s="214">
        <v>2032</v>
      </c>
      <c r="AK194" s="133">
        <f>HLOOKUP($S194,Variable!$B$15:$AE$16,2,FALSE)</f>
        <v>0.48057359189961085</v>
      </c>
      <c r="AL194" s="229">
        <f t="shared" si="78"/>
        <v>0</v>
      </c>
      <c r="AM194" s="229">
        <f t="shared" si="79"/>
        <v>0</v>
      </c>
      <c r="AN194" s="229">
        <f t="shared" si="80"/>
        <v>0</v>
      </c>
      <c r="AO194" s="229">
        <f t="shared" si="81"/>
        <v>3899952</v>
      </c>
      <c r="AP194" s="229">
        <f t="shared" si="82"/>
        <v>0</v>
      </c>
      <c r="AQ194" s="229">
        <f t="shared" si="83"/>
        <v>0</v>
      </c>
      <c r="AS194" s="214">
        <v>2032</v>
      </c>
      <c r="AT194" s="210">
        <f t="shared" si="87"/>
        <v>0</v>
      </c>
      <c r="AU194" s="210">
        <f t="shared" si="84"/>
        <v>0</v>
      </c>
      <c r="AV194" s="210">
        <f t="shared" si="84"/>
        <v>0</v>
      </c>
      <c r="AW194" s="210">
        <f t="shared" si="84"/>
        <v>1874213.9408760711</v>
      </c>
      <c r="AX194" s="136">
        <f t="shared" si="84"/>
        <v>0</v>
      </c>
      <c r="AY194" s="210">
        <f t="shared" si="84"/>
        <v>0</v>
      </c>
      <c r="BA194" s="145">
        <v>2032</v>
      </c>
      <c r="BB194" s="210">
        <f>IF($D$14&lt;&gt;"Yes",0,IF($BA194&lt;$E$14,0,IF($BA194&gt;$J$14,0,VLOOKUP($H$14,Variable!$B$21:$AE$64,'Scenario 9'!$BA194-2015,FALSE))))</f>
        <v>0</v>
      </c>
      <c r="BC194" s="210">
        <f>IF($D$15&lt;&gt;"Yes",0,IF($BA194&lt;$E$15,0,IF($BA194&gt;$J$15,0,VLOOKUP($H$15,Variable!$B$21:$AE$64,'Scenario 9'!$BA194-2015,FALSE))))</f>
        <v>0</v>
      </c>
      <c r="BD194" s="210">
        <f>IF($D$16&lt;&gt;"Yes",0,IF($BA194&lt;$E$16,0,IF($BA194&gt;$J$16,0,VLOOKUP($H$16,Variable!$B$21:$AE$64,'Scenario 9'!$BA194-2015,FALSE))))</f>
        <v>0</v>
      </c>
      <c r="BE194" s="210">
        <f>IF($D$17&lt;&gt;"Yes",0,IF($BA194&lt;$E$17,0,IF($BA194&gt;$J$17,0,VLOOKUP($H$17,Variable!$B$21:$AE$64,'Scenario 9'!$BA194-2015,FALSE))))</f>
        <v>2047949.2372726772</v>
      </c>
      <c r="BF194" s="210">
        <f>IF($D$18&lt;&gt;"Yes",0,IF($BA194&lt;$E$18,0,IF($BA194&gt;$J$18,0,VLOOKUP($H$18,Variable!$B$21:$AE$64,'Scenario 9'!$BA194-2015,FALSE))))</f>
        <v>0</v>
      </c>
      <c r="BG194" s="210">
        <f>IF($D$19&lt;&gt;"Yes",0,IF($BA194&lt;$E$19,0,IF($BA194&gt;$J$19,0,VLOOKUP($H$19,Variable!$B$21:$AE$64,'Scenario 9'!$BA194-2015,FALSE))))</f>
        <v>0</v>
      </c>
    </row>
    <row r="195" spans="1:59">
      <c r="A195" s="203"/>
      <c r="B195" s="203"/>
      <c r="C195" s="203"/>
      <c r="D195" s="203"/>
      <c r="E195" s="203"/>
      <c r="F195" s="203"/>
      <c r="G195" s="203"/>
      <c r="H195" s="214">
        <v>2033</v>
      </c>
      <c r="I195" s="210">
        <f t="shared" si="85"/>
        <v>0</v>
      </c>
      <c r="J195" s="210">
        <f t="shared" si="70"/>
        <v>0</v>
      </c>
      <c r="K195" s="210">
        <f t="shared" si="70"/>
        <v>0</v>
      </c>
      <c r="L195" s="210">
        <f t="shared" si="70"/>
        <v>0</v>
      </c>
      <c r="M195" s="210">
        <f t="shared" si="70"/>
        <v>0</v>
      </c>
      <c r="N195" s="210">
        <f t="shared" si="70"/>
        <v>0</v>
      </c>
      <c r="O195" s="203"/>
      <c r="P195" s="203"/>
      <c r="Q195" s="203"/>
      <c r="R195" s="203"/>
      <c r="S195" s="214">
        <v>2033</v>
      </c>
      <c r="T195" s="133">
        <f>HLOOKUP($S195,Variable!$B$15:$AE$16,2,FALSE)</f>
        <v>0.49018506373760307</v>
      </c>
      <c r="U195" s="229">
        <f t="shared" si="71"/>
        <v>0</v>
      </c>
      <c r="V195" s="229">
        <f t="shared" si="72"/>
        <v>0</v>
      </c>
      <c r="W195" s="229">
        <f t="shared" si="73"/>
        <v>0</v>
      </c>
      <c r="X195" s="229">
        <f t="shared" si="74"/>
        <v>0</v>
      </c>
      <c r="Y195" s="229">
        <f t="shared" si="75"/>
        <v>0</v>
      </c>
      <c r="Z195" s="229">
        <f t="shared" si="76"/>
        <v>0</v>
      </c>
      <c r="AB195" s="214">
        <v>2033</v>
      </c>
      <c r="AC195" s="210">
        <f t="shared" si="86"/>
        <v>0</v>
      </c>
      <c r="AD195" s="210">
        <f t="shared" si="77"/>
        <v>0</v>
      </c>
      <c r="AE195" s="210">
        <f t="shared" si="77"/>
        <v>0</v>
      </c>
      <c r="AF195" s="210">
        <f t="shared" si="77"/>
        <v>0</v>
      </c>
      <c r="AG195" s="136">
        <f t="shared" si="77"/>
        <v>0</v>
      </c>
      <c r="AH195" s="210">
        <f t="shared" si="77"/>
        <v>0</v>
      </c>
      <c r="AJ195" s="214">
        <v>2033</v>
      </c>
      <c r="AK195" s="133">
        <f>HLOOKUP($S195,Variable!$B$15:$AE$16,2,FALSE)</f>
        <v>0.49018506373760307</v>
      </c>
      <c r="AL195" s="229">
        <f t="shared" si="78"/>
        <v>0</v>
      </c>
      <c r="AM195" s="229">
        <f t="shared" si="79"/>
        <v>0</v>
      </c>
      <c r="AN195" s="229">
        <f t="shared" si="80"/>
        <v>0</v>
      </c>
      <c r="AO195" s="229">
        <f t="shared" si="81"/>
        <v>0</v>
      </c>
      <c r="AP195" s="229">
        <f t="shared" si="82"/>
        <v>0</v>
      </c>
      <c r="AQ195" s="229">
        <f t="shared" si="83"/>
        <v>0</v>
      </c>
      <c r="AS195" s="214">
        <v>2033</v>
      </c>
      <c r="AT195" s="210">
        <f t="shared" si="87"/>
        <v>0</v>
      </c>
      <c r="AU195" s="210">
        <f t="shared" si="84"/>
        <v>0</v>
      </c>
      <c r="AV195" s="210">
        <f t="shared" si="84"/>
        <v>0</v>
      </c>
      <c r="AW195" s="210">
        <f t="shared" si="84"/>
        <v>0</v>
      </c>
      <c r="AX195" s="136">
        <f t="shared" si="84"/>
        <v>0</v>
      </c>
      <c r="AY195" s="210">
        <f t="shared" si="84"/>
        <v>0</v>
      </c>
      <c r="BA195" s="145">
        <v>2033</v>
      </c>
      <c r="BB195" s="210">
        <f>IF($D$14&lt;&gt;"Yes",0,IF($BA195&lt;$E$14,0,IF($BA195&gt;$J$14,0,VLOOKUP($H$14,Variable!$B$21:$AE$64,'Scenario 9'!$BA195-2015,FALSE))))</f>
        <v>0</v>
      </c>
      <c r="BC195" s="210">
        <f>IF($D$15&lt;&gt;"Yes",0,IF($BA195&lt;$E$15,0,IF($BA195&gt;$J$15,0,VLOOKUP($H$15,Variable!$B$21:$AE$64,'Scenario 9'!$BA195-2015,FALSE))))</f>
        <v>0</v>
      </c>
      <c r="BD195" s="210">
        <f>IF($D$16&lt;&gt;"Yes",0,IF($BA195&lt;$E$16,0,IF($BA195&gt;$J$16,0,VLOOKUP($H$16,Variable!$B$21:$AE$64,'Scenario 9'!$BA195-2015,FALSE))))</f>
        <v>0</v>
      </c>
      <c r="BE195" s="210">
        <f>IF($D$17&lt;&gt;"Yes",0,IF($BA195&lt;$E$17,0,IF($BA195&gt;$J$17,0,VLOOKUP($H$17,Variable!$B$21:$AE$64,'Scenario 9'!$BA195-2015,FALSE))))</f>
        <v>0</v>
      </c>
      <c r="BF195" s="210">
        <f>IF($D$18&lt;&gt;"Yes",0,IF($BA195&lt;$E$18,0,IF($BA195&gt;$J$18,0,VLOOKUP($H$18,Variable!$B$21:$AE$64,'Scenario 9'!$BA195-2015,FALSE))))</f>
        <v>0</v>
      </c>
      <c r="BG195" s="210">
        <f>IF($D$19&lt;&gt;"Yes",0,IF($BA195&lt;$E$19,0,IF($BA195&gt;$J$19,0,VLOOKUP($H$19,Variable!$B$21:$AE$64,'Scenario 9'!$BA195-2015,FALSE))))</f>
        <v>0</v>
      </c>
    </row>
    <row r="196" spans="1:59">
      <c r="A196" s="203"/>
      <c r="B196" s="203"/>
      <c r="C196" s="203"/>
      <c r="D196" s="203"/>
      <c r="E196" s="203"/>
      <c r="F196" s="203"/>
      <c r="G196" s="203"/>
      <c r="H196" s="214">
        <v>2034</v>
      </c>
      <c r="I196" s="210">
        <f t="shared" si="85"/>
        <v>0</v>
      </c>
      <c r="J196" s="210">
        <f t="shared" si="70"/>
        <v>0</v>
      </c>
      <c r="K196" s="210">
        <f t="shared" si="70"/>
        <v>0</v>
      </c>
      <c r="L196" s="210">
        <f t="shared" si="70"/>
        <v>0</v>
      </c>
      <c r="M196" s="210">
        <f t="shared" si="70"/>
        <v>0</v>
      </c>
      <c r="N196" s="210">
        <f t="shared" si="70"/>
        <v>0</v>
      </c>
      <c r="O196" s="203"/>
      <c r="P196" s="203"/>
      <c r="Q196" s="203"/>
      <c r="R196" s="203"/>
      <c r="S196" s="214">
        <v>2034</v>
      </c>
      <c r="T196" s="133">
        <f>HLOOKUP($S196,Variable!$B$15:$AE$16,2,FALSE)</f>
        <v>0.49998876501235517</v>
      </c>
      <c r="U196" s="229">
        <f t="shared" si="71"/>
        <v>0</v>
      </c>
      <c r="V196" s="229">
        <f t="shared" si="72"/>
        <v>0</v>
      </c>
      <c r="W196" s="229">
        <f t="shared" si="73"/>
        <v>0</v>
      </c>
      <c r="X196" s="229">
        <f t="shared" si="74"/>
        <v>0</v>
      </c>
      <c r="Y196" s="229">
        <f t="shared" si="75"/>
        <v>0</v>
      </c>
      <c r="Z196" s="229">
        <f t="shared" si="76"/>
        <v>0</v>
      </c>
      <c r="AB196" s="214">
        <v>2034</v>
      </c>
      <c r="AC196" s="210">
        <f t="shared" si="86"/>
        <v>0</v>
      </c>
      <c r="AD196" s="210">
        <f t="shared" si="77"/>
        <v>0</v>
      </c>
      <c r="AE196" s="210">
        <f t="shared" si="77"/>
        <v>0</v>
      </c>
      <c r="AF196" s="210">
        <f t="shared" si="77"/>
        <v>0</v>
      </c>
      <c r="AG196" s="136">
        <f t="shared" si="77"/>
        <v>0</v>
      </c>
      <c r="AH196" s="210">
        <f t="shared" si="77"/>
        <v>0</v>
      </c>
      <c r="AJ196" s="214">
        <v>2034</v>
      </c>
      <c r="AK196" s="133">
        <f>HLOOKUP($S196,Variable!$B$15:$AE$16,2,FALSE)</f>
        <v>0.49998876501235517</v>
      </c>
      <c r="AL196" s="229">
        <f t="shared" si="78"/>
        <v>0</v>
      </c>
      <c r="AM196" s="229">
        <f t="shared" si="79"/>
        <v>0</v>
      </c>
      <c r="AN196" s="229">
        <f t="shared" si="80"/>
        <v>0</v>
      </c>
      <c r="AO196" s="229">
        <f t="shared" si="81"/>
        <v>0</v>
      </c>
      <c r="AP196" s="229">
        <f t="shared" si="82"/>
        <v>0</v>
      </c>
      <c r="AQ196" s="229">
        <f t="shared" si="83"/>
        <v>0</v>
      </c>
      <c r="AS196" s="214">
        <v>2034</v>
      </c>
      <c r="AT196" s="210">
        <f t="shared" si="87"/>
        <v>0</v>
      </c>
      <c r="AU196" s="210">
        <f t="shared" si="84"/>
        <v>0</v>
      </c>
      <c r="AV196" s="210">
        <f t="shared" si="84"/>
        <v>0</v>
      </c>
      <c r="AW196" s="210">
        <f t="shared" si="84"/>
        <v>0</v>
      </c>
      <c r="AX196" s="136">
        <f t="shared" si="84"/>
        <v>0</v>
      </c>
      <c r="AY196" s="210">
        <f t="shared" si="84"/>
        <v>0</v>
      </c>
      <c r="BA196" s="145">
        <v>2034</v>
      </c>
      <c r="BB196" s="210">
        <f>IF($D$14&lt;&gt;"Yes",0,IF($BA196&lt;$E$14,0,IF($BA196&gt;$J$14,0,VLOOKUP($H$14,Variable!$B$21:$AE$64,'Scenario 9'!$BA196-2015,FALSE))))</f>
        <v>0</v>
      </c>
      <c r="BC196" s="210">
        <f>IF($D$15&lt;&gt;"Yes",0,IF($BA196&lt;$E$15,0,IF($BA196&gt;$J$15,0,VLOOKUP($H$15,Variable!$B$21:$AE$64,'Scenario 9'!$BA196-2015,FALSE))))</f>
        <v>0</v>
      </c>
      <c r="BD196" s="210">
        <f>IF($D$16&lt;&gt;"Yes",0,IF($BA196&lt;$E$16,0,IF($BA196&gt;$J$16,0,VLOOKUP($H$16,Variable!$B$21:$AE$64,'Scenario 9'!$BA196-2015,FALSE))))</f>
        <v>0</v>
      </c>
      <c r="BE196" s="210">
        <f>IF($D$17&lt;&gt;"Yes",0,IF($BA196&lt;$E$17,0,IF($BA196&gt;$J$17,0,VLOOKUP($H$17,Variable!$B$21:$AE$64,'Scenario 9'!$BA196-2015,FALSE))))</f>
        <v>0</v>
      </c>
      <c r="BF196" s="210">
        <f>IF($D$18&lt;&gt;"Yes",0,IF($BA196&lt;$E$18,0,IF($BA196&gt;$J$18,0,VLOOKUP($H$18,Variable!$B$21:$AE$64,'Scenario 9'!$BA196-2015,FALSE))))</f>
        <v>0</v>
      </c>
      <c r="BG196" s="210">
        <f>IF($D$19&lt;&gt;"Yes",0,IF($BA196&lt;$E$19,0,IF($BA196&gt;$J$19,0,VLOOKUP($H$19,Variable!$B$21:$AE$64,'Scenario 9'!$BA196-2015,FALSE))))</f>
        <v>0</v>
      </c>
    </row>
    <row r="197" spans="1:59">
      <c r="A197" s="203"/>
      <c r="B197" s="203"/>
      <c r="C197" s="203"/>
      <c r="D197" s="203"/>
      <c r="E197" s="203"/>
      <c r="F197" s="203"/>
      <c r="G197" s="203"/>
      <c r="H197" s="214">
        <v>2035</v>
      </c>
      <c r="I197" s="210">
        <f t="shared" si="85"/>
        <v>0</v>
      </c>
      <c r="J197" s="210">
        <f t="shared" si="70"/>
        <v>0</v>
      </c>
      <c r="K197" s="210">
        <f t="shared" si="70"/>
        <v>0</v>
      </c>
      <c r="L197" s="210">
        <f t="shared" si="70"/>
        <v>0</v>
      </c>
      <c r="M197" s="210">
        <f t="shared" si="70"/>
        <v>0</v>
      </c>
      <c r="N197" s="210">
        <f t="shared" si="70"/>
        <v>0</v>
      </c>
      <c r="O197" s="203"/>
      <c r="P197" s="203"/>
      <c r="Q197" s="203"/>
      <c r="R197" s="203"/>
      <c r="S197" s="214">
        <v>2035</v>
      </c>
      <c r="T197" s="133">
        <f>HLOOKUP($S197,Variable!$B$15:$AE$16,2,FALSE)</f>
        <v>0.50998854031260221</v>
      </c>
      <c r="U197" s="229">
        <f t="shared" si="71"/>
        <v>0</v>
      </c>
      <c r="V197" s="229">
        <f t="shared" si="72"/>
        <v>0</v>
      </c>
      <c r="W197" s="229">
        <f t="shared" si="73"/>
        <v>0</v>
      </c>
      <c r="X197" s="229">
        <f t="shared" si="74"/>
        <v>0</v>
      </c>
      <c r="Y197" s="229">
        <f t="shared" si="75"/>
        <v>0</v>
      </c>
      <c r="Z197" s="229">
        <f t="shared" si="76"/>
        <v>0</v>
      </c>
      <c r="AB197" s="214">
        <v>2035</v>
      </c>
      <c r="AC197" s="210">
        <f t="shared" si="86"/>
        <v>0</v>
      </c>
      <c r="AD197" s="210">
        <f t="shared" si="77"/>
        <v>0</v>
      </c>
      <c r="AE197" s="210">
        <f t="shared" si="77"/>
        <v>0</v>
      </c>
      <c r="AF197" s="210">
        <f t="shared" si="77"/>
        <v>0</v>
      </c>
      <c r="AG197" s="136">
        <f t="shared" si="77"/>
        <v>0</v>
      </c>
      <c r="AH197" s="210">
        <f t="shared" si="77"/>
        <v>0</v>
      </c>
      <c r="AJ197" s="214">
        <v>2035</v>
      </c>
      <c r="AK197" s="133">
        <f>HLOOKUP($S197,Variable!$B$15:$AE$16,2,FALSE)</f>
        <v>0.50998854031260221</v>
      </c>
      <c r="AL197" s="229">
        <f t="shared" si="78"/>
        <v>0</v>
      </c>
      <c r="AM197" s="229">
        <f t="shared" si="79"/>
        <v>0</v>
      </c>
      <c r="AN197" s="229">
        <f t="shared" si="80"/>
        <v>0</v>
      </c>
      <c r="AO197" s="229">
        <f t="shared" si="81"/>
        <v>0</v>
      </c>
      <c r="AP197" s="229">
        <f t="shared" si="82"/>
        <v>0</v>
      </c>
      <c r="AQ197" s="229">
        <f t="shared" si="83"/>
        <v>0</v>
      </c>
      <c r="AS197" s="214">
        <v>2035</v>
      </c>
      <c r="AT197" s="210">
        <f t="shared" si="87"/>
        <v>0</v>
      </c>
      <c r="AU197" s="210">
        <f t="shared" si="84"/>
        <v>0</v>
      </c>
      <c r="AV197" s="210">
        <f t="shared" si="84"/>
        <v>0</v>
      </c>
      <c r="AW197" s="210">
        <f t="shared" si="84"/>
        <v>0</v>
      </c>
      <c r="AX197" s="136">
        <f t="shared" si="84"/>
        <v>0</v>
      </c>
      <c r="AY197" s="210">
        <f t="shared" si="84"/>
        <v>0</v>
      </c>
      <c r="BA197" s="145">
        <v>2035</v>
      </c>
      <c r="BB197" s="210">
        <f>IF($D$14&lt;&gt;"Yes",0,IF($BA197&lt;$E$14,0,IF($BA197&gt;$J$14,0,VLOOKUP($H$14,Variable!$B$21:$AE$64,'Scenario 9'!$BA197-2015,FALSE))))</f>
        <v>0</v>
      </c>
      <c r="BC197" s="210">
        <f>IF($D$15&lt;&gt;"Yes",0,IF($BA197&lt;$E$15,0,IF($BA197&gt;$J$15,0,VLOOKUP($H$15,Variable!$B$21:$AE$64,'Scenario 9'!$BA197-2015,FALSE))))</f>
        <v>0</v>
      </c>
      <c r="BD197" s="210">
        <f>IF($D$16&lt;&gt;"Yes",0,IF($BA197&lt;$E$16,0,IF($BA197&gt;$J$16,0,VLOOKUP($H$16,Variable!$B$21:$AE$64,'Scenario 9'!$BA197-2015,FALSE))))</f>
        <v>0</v>
      </c>
      <c r="BE197" s="210">
        <f>IF($D$17&lt;&gt;"Yes",0,IF($BA197&lt;$E$17,0,IF($BA197&gt;$J$17,0,VLOOKUP($H$17,Variable!$B$21:$AE$64,'Scenario 9'!$BA197-2015,FALSE))))</f>
        <v>0</v>
      </c>
      <c r="BF197" s="210">
        <f>IF($D$18&lt;&gt;"Yes",0,IF($BA197&lt;$E$18,0,IF($BA197&gt;$J$18,0,VLOOKUP($H$18,Variable!$B$21:$AE$64,'Scenario 9'!$BA197-2015,FALSE))))</f>
        <v>0</v>
      </c>
      <c r="BG197" s="210">
        <f>IF($D$19&lt;&gt;"Yes",0,IF($BA197&lt;$E$19,0,IF($BA197&gt;$J$19,0,VLOOKUP($H$19,Variable!$B$21:$AE$64,'Scenario 9'!$BA197-2015,FALSE))))</f>
        <v>0</v>
      </c>
    </row>
    <row r="198" spans="1:59">
      <c r="A198" s="203"/>
      <c r="B198" s="203"/>
      <c r="C198" s="203"/>
      <c r="D198" s="203"/>
      <c r="E198" s="203"/>
      <c r="F198" s="203"/>
      <c r="G198" s="203"/>
      <c r="H198" s="214">
        <v>2036</v>
      </c>
      <c r="I198" s="210">
        <f t="shared" si="85"/>
        <v>0</v>
      </c>
      <c r="J198" s="210">
        <f t="shared" si="70"/>
        <v>0</v>
      </c>
      <c r="K198" s="210">
        <f t="shared" si="70"/>
        <v>0</v>
      </c>
      <c r="L198" s="210">
        <f t="shared" si="70"/>
        <v>0</v>
      </c>
      <c r="M198" s="210">
        <f t="shared" si="70"/>
        <v>0</v>
      </c>
      <c r="N198" s="210">
        <f t="shared" si="70"/>
        <v>0</v>
      </c>
      <c r="O198" s="203"/>
      <c r="P198" s="203"/>
      <c r="Q198" s="203"/>
      <c r="R198" s="203"/>
      <c r="S198" s="214">
        <v>2036</v>
      </c>
      <c r="T198" s="133">
        <f>HLOOKUP($S198,Variable!$B$15:$AE$16,2,FALSE)</f>
        <v>0.52018831111885433</v>
      </c>
      <c r="U198" s="229">
        <f t="shared" si="71"/>
        <v>0</v>
      </c>
      <c r="V198" s="229">
        <f t="shared" si="72"/>
        <v>0</v>
      </c>
      <c r="W198" s="229">
        <f t="shared" si="73"/>
        <v>0</v>
      </c>
      <c r="X198" s="229">
        <f t="shared" si="74"/>
        <v>0</v>
      </c>
      <c r="Y198" s="229">
        <f t="shared" si="75"/>
        <v>0</v>
      </c>
      <c r="Z198" s="229">
        <f t="shared" si="76"/>
        <v>0</v>
      </c>
      <c r="AB198" s="214">
        <v>2036</v>
      </c>
      <c r="AC198" s="210">
        <f t="shared" si="86"/>
        <v>0</v>
      </c>
      <c r="AD198" s="210">
        <f t="shared" si="77"/>
        <v>0</v>
      </c>
      <c r="AE198" s="210">
        <f t="shared" si="77"/>
        <v>0</v>
      </c>
      <c r="AF198" s="210">
        <f t="shared" si="77"/>
        <v>0</v>
      </c>
      <c r="AG198" s="136">
        <f t="shared" si="77"/>
        <v>0</v>
      </c>
      <c r="AH198" s="210">
        <f t="shared" si="77"/>
        <v>0</v>
      </c>
      <c r="AJ198" s="214">
        <v>2036</v>
      </c>
      <c r="AK198" s="133">
        <f>HLOOKUP($S198,Variable!$B$15:$AE$16,2,FALSE)</f>
        <v>0.52018831111885433</v>
      </c>
      <c r="AL198" s="229">
        <f t="shared" si="78"/>
        <v>0</v>
      </c>
      <c r="AM198" s="229">
        <f t="shared" si="79"/>
        <v>0</v>
      </c>
      <c r="AN198" s="229">
        <f t="shared" si="80"/>
        <v>0</v>
      </c>
      <c r="AO198" s="229">
        <f t="shared" si="81"/>
        <v>0</v>
      </c>
      <c r="AP198" s="229">
        <f t="shared" si="82"/>
        <v>0</v>
      </c>
      <c r="AQ198" s="229">
        <f t="shared" si="83"/>
        <v>0</v>
      </c>
      <c r="AS198" s="214">
        <v>2036</v>
      </c>
      <c r="AT198" s="210">
        <f t="shared" si="87"/>
        <v>0</v>
      </c>
      <c r="AU198" s="210">
        <f t="shared" si="84"/>
        <v>0</v>
      </c>
      <c r="AV198" s="210">
        <f t="shared" si="84"/>
        <v>0</v>
      </c>
      <c r="AW198" s="210">
        <f t="shared" si="84"/>
        <v>0</v>
      </c>
      <c r="AX198" s="136">
        <f t="shared" si="84"/>
        <v>0</v>
      </c>
      <c r="AY198" s="210">
        <f t="shared" si="84"/>
        <v>0</v>
      </c>
      <c r="BA198" s="145">
        <v>2036</v>
      </c>
      <c r="BB198" s="210">
        <f>IF($D$14&lt;&gt;"Yes",0,IF($BA198&lt;$E$14,0,IF($BA198&gt;$J$14,0,VLOOKUP($H$14,Variable!$B$21:$AE$64,'Scenario 9'!$BA198-2015,FALSE))))</f>
        <v>0</v>
      </c>
      <c r="BC198" s="210">
        <f>IF($D$15&lt;&gt;"Yes",0,IF($BA198&lt;$E$15,0,IF($BA198&gt;$J$15,0,VLOOKUP($H$15,Variable!$B$21:$AE$64,'Scenario 9'!$BA198-2015,FALSE))))</f>
        <v>0</v>
      </c>
      <c r="BD198" s="210">
        <f>IF($D$16&lt;&gt;"Yes",0,IF($BA198&lt;$E$16,0,IF($BA198&gt;$J$16,0,VLOOKUP($H$16,Variable!$B$21:$AE$64,'Scenario 9'!$BA198-2015,FALSE))))</f>
        <v>0</v>
      </c>
      <c r="BE198" s="210">
        <f>IF($D$17&lt;&gt;"Yes",0,IF($BA198&lt;$E$17,0,IF($BA198&gt;$J$17,0,VLOOKUP($H$17,Variable!$B$21:$AE$64,'Scenario 9'!$BA198-2015,FALSE))))</f>
        <v>0</v>
      </c>
      <c r="BF198" s="210">
        <f>IF($D$18&lt;&gt;"Yes",0,IF($BA198&lt;$E$18,0,IF($BA198&gt;$J$18,0,VLOOKUP($H$18,Variable!$B$21:$AE$64,'Scenario 9'!$BA198-2015,FALSE))))</f>
        <v>0</v>
      </c>
      <c r="BG198" s="210">
        <f>IF($D$19&lt;&gt;"Yes",0,IF($BA198&lt;$E$19,0,IF($BA198&gt;$J$19,0,VLOOKUP($H$19,Variable!$B$21:$AE$64,'Scenario 9'!$BA198-2015,FALSE))))</f>
        <v>0</v>
      </c>
    </row>
    <row r="199" spans="1:59">
      <c r="A199" s="203"/>
      <c r="B199" s="203"/>
      <c r="C199" s="203"/>
      <c r="D199" s="203"/>
      <c r="E199" s="203"/>
      <c r="F199" s="203"/>
      <c r="G199" s="203"/>
      <c r="H199" s="214">
        <v>2037</v>
      </c>
      <c r="I199" s="210">
        <f t="shared" si="85"/>
        <v>0</v>
      </c>
      <c r="J199" s="210">
        <f t="shared" si="70"/>
        <v>0</v>
      </c>
      <c r="K199" s="210">
        <f t="shared" si="70"/>
        <v>0</v>
      </c>
      <c r="L199" s="210">
        <f t="shared" si="70"/>
        <v>0</v>
      </c>
      <c r="M199" s="210">
        <f t="shared" si="70"/>
        <v>0</v>
      </c>
      <c r="N199" s="210">
        <f t="shared" si="70"/>
        <v>0</v>
      </c>
      <c r="O199" s="203"/>
      <c r="P199" s="203"/>
      <c r="Q199" s="203"/>
      <c r="R199" s="203"/>
      <c r="S199" s="214">
        <v>2037</v>
      </c>
      <c r="T199" s="133">
        <f>HLOOKUP($S199,Variable!$B$15:$AE$16,2,FALSE)</f>
        <v>0.53059207734123137</v>
      </c>
      <c r="U199" s="229">
        <f t="shared" si="71"/>
        <v>0</v>
      </c>
      <c r="V199" s="229">
        <f t="shared" si="72"/>
        <v>0</v>
      </c>
      <c r="W199" s="229">
        <f t="shared" si="73"/>
        <v>0</v>
      </c>
      <c r="X199" s="229">
        <f t="shared" si="74"/>
        <v>0</v>
      </c>
      <c r="Y199" s="229">
        <f t="shared" si="75"/>
        <v>0</v>
      </c>
      <c r="Z199" s="229">
        <f t="shared" si="76"/>
        <v>0</v>
      </c>
      <c r="AB199" s="214">
        <v>2037</v>
      </c>
      <c r="AC199" s="210">
        <f t="shared" si="86"/>
        <v>0</v>
      </c>
      <c r="AD199" s="210">
        <f t="shared" si="77"/>
        <v>0</v>
      </c>
      <c r="AE199" s="210">
        <f t="shared" si="77"/>
        <v>0</v>
      </c>
      <c r="AF199" s="210">
        <f t="shared" si="77"/>
        <v>0</v>
      </c>
      <c r="AG199" s="136">
        <f t="shared" si="77"/>
        <v>0</v>
      </c>
      <c r="AH199" s="210">
        <f t="shared" si="77"/>
        <v>0</v>
      </c>
      <c r="AJ199" s="214">
        <v>2037</v>
      </c>
      <c r="AK199" s="133">
        <f>HLOOKUP($S199,Variable!$B$15:$AE$16,2,FALSE)</f>
        <v>0.53059207734123137</v>
      </c>
      <c r="AL199" s="229">
        <f t="shared" si="78"/>
        <v>0</v>
      </c>
      <c r="AM199" s="229">
        <f t="shared" si="79"/>
        <v>0</v>
      </c>
      <c r="AN199" s="229">
        <f t="shared" si="80"/>
        <v>0</v>
      </c>
      <c r="AO199" s="229">
        <f t="shared" si="81"/>
        <v>0</v>
      </c>
      <c r="AP199" s="229">
        <f t="shared" si="82"/>
        <v>0</v>
      </c>
      <c r="AQ199" s="229">
        <f t="shared" si="83"/>
        <v>0</v>
      </c>
      <c r="AS199" s="214">
        <v>2037</v>
      </c>
      <c r="AT199" s="210">
        <f t="shared" si="87"/>
        <v>0</v>
      </c>
      <c r="AU199" s="210">
        <f t="shared" si="84"/>
        <v>0</v>
      </c>
      <c r="AV199" s="210">
        <f t="shared" si="84"/>
        <v>0</v>
      </c>
      <c r="AW199" s="210">
        <f t="shared" si="84"/>
        <v>0</v>
      </c>
      <c r="AX199" s="136">
        <f t="shared" si="84"/>
        <v>0</v>
      </c>
      <c r="AY199" s="210">
        <f t="shared" si="84"/>
        <v>0</v>
      </c>
      <c r="BA199" s="145">
        <v>2037</v>
      </c>
      <c r="BB199" s="210">
        <f>IF($D$14&lt;&gt;"Yes",0,IF($BA199&lt;$E$14,0,IF($BA199&gt;$J$14,0,VLOOKUP($H$14,Variable!$B$21:$AE$64,'Scenario 9'!$BA199-2015,FALSE))))</f>
        <v>0</v>
      </c>
      <c r="BC199" s="210">
        <f>IF($D$15&lt;&gt;"Yes",0,IF($BA199&lt;$E$15,0,IF($BA199&gt;$J$15,0,VLOOKUP($H$15,Variable!$B$21:$AE$64,'Scenario 9'!$BA199-2015,FALSE))))</f>
        <v>0</v>
      </c>
      <c r="BD199" s="210">
        <f>IF($D$16&lt;&gt;"Yes",0,IF($BA199&lt;$E$16,0,IF($BA199&gt;$J$16,0,VLOOKUP($H$16,Variable!$B$21:$AE$64,'Scenario 9'!$BA199-2015,FALSE))))</f>
        <v>0</v>
      </c>
      <c r="BE199" s="210">
        <f>IF($D$17&lt;&gt;"Yes",0,IF($BA199&lt;$E$17,0,IF($BA199&gt;$J$17,0,VLOOKUP($H$17,Variable!$B$21:$AE$64,'Scenario 9'!$BA199-2015,FALSE))))</f>
        <v>0</v>
      </c>
      <c r="BF199" s="210">
        <f>IF($D$18&lt;&gt;"Yes",0,IF($BA199&lt;$E$18,0,IF($BA199&gt;$J$18,0,VLOOKUP($H$18,Variable!$B$21:$AE$64,'Scenario 9'!$BA199-2015,FALSE))))</f>
        <v>0</v>
      </c>
      <c r="BG199" s="210">
        <f>IF($D$19&lt;&gt;"Yes",0,IF($BA199&lt;$E$19,0,IF($BA199&gt;$J$19,0,VLOOKUP($H$19,Variable!$B$21:$AE$64,'Scenario 9'!$BA199-2015,FALSE))))</f>
        <v>0</v>
      </c>
    </row>
    <row r="200" spans="1:59">
      <c r="A200" s="203"/>
      <c r="B200" s="203"/>
      <c r="C200" s="203"/>
      <c r="D200" s="203"/>
      <c r="E200" s="203"/>
      <c r="F200" s="203"/>
      <c r="G200" s="203"/>
      <c r="H200" s="214">
        <v>2038</v>
      </c>
      <c r="I200" s="210">
        <f t="shared" si="85"/>
        <v>0</v>
      </c>
      <c r="J200" s="210">
        <f t="shared" si="70"/>
        <v>0</v>
      </c>
      <c r="K200" s="210">
        <f t="shared" si="70"/>
        <v>0</v>
      </c>
      <c r="L200" s="210">
        <f t="shared" si="70"/>
        <v>0</v>
      </c>
      <c r="M200" s="210">
        <f t="shared" si="70"/>
        <v>0</v>
      </c>
      <c r="N200" s="210">
        <f t="shared" si="70"/>
        <v>0</v>
      </c>
      <c r="O200" s="203"/>
      <c r="P200" s="203"/>
      <c r="Q200" s="203"/>
      <c r="R200" s="203"/>
      <c r="S200" s="214">
        <v>2038</v>
      </c>
      <c r="T200" s="133">
        <f>HLOOKUP($S200,Variable!$B$15:$AE$16,2,FALSE)</f>
        <v>0.54120391888805597</v>
      </c>
      <c r="U200" s="229">
        <f t="shared" si="71"/>
        <v>0</v>
      </c>
      <c r="V200" s="229">
        <f t="shared" si="72"/>
        <v>0</v>
      </c>
      <c r="W200" s="229">
        <f t="shared" si="73"/>
        <v>0</v>
      </c>
      <c r="X200" s="229">
        <f t="shared" si="74"/>
        <v>0</v>
      </c>
      <c r="Y200" s="229">
        <f t="shared" si="75"/>
        <v>0</v>
      </c>
      <c r="Z200" s="229">
        <f t="shared" si="76"/>
        <v>0</v>
      </c>
      <c r="AB200" s="214">
        <v>2038</v>
      </c>
      <c r="AC200" s="210">
        <f t="shared" si="86"/>
        <v>0</v>
      </c>
      <c r="AD200" s="210">
        <f t="shared" si="77"/>
        <v>0</v>
      </c>
      <c r="AE200" s="210">
        <f t="shared" si="77"/>
        <v>0</v>
      </c>
      <c r="AF200" s="210">
        <f t="shared" si="77"/>
        <v>0</v>
      </c>
      <c r="AG200" s="136">
        <f t="shared" si="77"/>
        <v>0</v>
      </c>
      <c r="AH200" s="210">
        <f t="shared" si="77"/>
        <v>0</v>
      </c>
      <c r="AJ200" s="214">
        <v>2038</v>
      </c>
      <c r="AK200" s="133">
        <f>HLOOKUP($S200,Variable!$B$15:$AE$16,2,FALSE)</f>
        <v>0.54120391888805597</v>
      </c>
      <c r="AL200" s="229">
        <f t="shared" si="78"/>
        <v>0</v>
      </c>
      <c r="AM200" s="229">
        <f t="shared" si="79"/>
        <v>0</v>
      </c>
      <c r="AN200" s="229">
        <f t="shared" si="80"/>
        <v>0</v>
      </c>
      <c r="AO200" s="229">
        <f t="shared" si="81"/>
        <v>0</v>
      </c>
      <c r="AP200" s="229">
        <f t="shared" si="82"/>
        <v>0</v>
      </c>
      <c r="AQ200" s="229">
        <f t="shared" si="83"/>
        <v>0</v>
      </c>
      <c r="AS200" s="214">
        <v>2038</v>
      </c>
      <c r="AT200" s="210">
        <f t="shared" si="87"/>
        <v>0</v>
      </c>
      <c r="AU200" s="210">
        <f t="shared" si="84"/>
        <v>0</v>
      </c>
      <c r="AV200" s="210">
        <f t="shared" si="84"/>
        <v>0</v>
      </c>
      <c r="AW200" s="210">
        <f t="shared" si="84"/>
        <v>0</v>
      </c>
      <c r="AX200" s="136">
        <f t="shared" si="84"/>
        <v>0</v>
      </c>
      <c r="AY200" s="210">
        <f t="shared" si="84"/>
        <v>0</v>
      </c>
      <c r="BA200" s="145">
        <v>2038</v>
      </c>
      <c r="BB200" s="210">
        <f>IF($D$14&lt;&gt;"Yes",0,IF($BA200&lt;$E$14,0,IF($BA200&gt;$J$14,0,VLOOKUP($H$14,Variable!$B$21:$AE$64,'Scenario 9'!$BA200-2015,FALSE))))</f>
        <v>0</v>
      </c>
      <c r="BC200" s="210">
        <f>IF($D$15&lt;&gt;"Yes",0,IF($BA200&lt;$E$15,0,IF($BA200&gt;$J$15,0,VLOOKUP($H$15,Variable!$B$21:$AE$64,'Scenario 9'!$BA200-2015,FALSE))))</f>
        <v>0</v>
      </c>
      <c r="BD200" s="210">
        <f>IF($D$16&lt;&gt;"Yes",0,IF($BA200&lt;$E$16,0,IF($BA200&gt;$J$16,0,VLOOKUP($H$16,Variable!$B$21:$AE$64,'Scenario 9'!$BA200-2015,FALSE))))</f>
        <v>0</v>
      </c>
      <c r="BE200" s="210">
        <f>IF($D$17&lt;&gt;"Yes",0,IF($BA200&lt;$E$17,0,IF($BA200&gt;$J$17,0,VLOOKUP($H$17,Variable!$B$21:$AE$64,'Scenario 9'!$BA200-2015,FALSE))))</f>
        <v>0</v>
      </c>
      <c r="BF200" s="210">
        <f>IF($D$18&lt;&gt;"Yes",0,IF($BA200&lt;$E$18,0,IF($BA200&gt;$J$18,0,VLOOKUP($H$18,Variable!$B$21:$AE$64,'Scenario 9'!$BA200-2015,FALSE))))</f>
        <v>0</v>
      </c>
      <c r="BG200" s="210">
        <f>IF($D$19&lt;&gt;"Yes",0,IF($BA200&lt;$E$19,0,IF($BA200&gt;$J$19,0,VLOOKUP($H$19,Variable!$B$21:$AE$64,'Scenario 9'!$BA200-2015,FALSE))))</f>
        <v>0</v>
      </c>
    </row>
    <row r="201" spans="1:59">
      <c r="A201" s="203"/>
      <c r="B201" s="203"/>
      <c r="C201" s="203"/>
      <c r="D201" s="203"/>
      <c r="E201" s="203"/>
      <c r="F201" s="203"/>
      <c r="G201" s="203"/>
      <c r="H201" s="214">
        <v>2039</v>
      </c>
      <c r="I201" s="210">
        <f t="shared" si="85"/>
        <v>0</v>
      </c>
      <c r="J201" s="210">
        <f t="shared" si="70"/>
        <v>0</v>
      </c>
      <c r="K201" s="210">
        <f t="shared" si="70"/>
        <v>0</v>
      </c>
      <c r="L201" s="210">
        <f t="shared" si="70"/>
        <v>0</v>
      </c>
      <c r="M201" s="210">
        <f t="shared" si="70"/>
        <v>0</v>
      </c>
      <c r="N201" s="210">
        <f t="shared" si="70"/>
        <v>0</v>
      </c>
      <c r="O201" s="203"/>
      <c r="P201" s="203"/>
      <c r="Q201" s="203"/>
      <c r="R201" s="203"/>
      <c r="S201" s="214">
        <v>2039</v>
      </c>
      <c r="T201" s="133">
        <f>HLOOKUP($S201,Variable!$B$15:$AE$16,2,FALSE)</f>
        <v>0.55202799726581708</v>
      </c>
      <c r="U201" s="229">
        <f t="shared" si="71"/>
        <v>0</v>
      </c>
      <c r="V201" s="229">
        <f t="shared" si="72"/>
        <v>0</v>
      </c>
      <c r="W201" s="229">
        <f t="shared" si="73"/>
        <v>0</v>
      </c>
      <c r="X201" s="229">
        <f t="shared" si="74"/>
        <v>0</v>
      </c>
      <c r="Y201" s="229">
        <f t="shared" si="75"/>
        <v>0</v>
      </c>
      <c r="Z201" s="229">
        <f t="shared" si="76"/>
        <v>0</v>
      </c>
      <c r="AB201" s="214">
        <v>2039</v>
      </c>
      <c r="AC201" s="210">
        <f t="shared" si="86"/>
        <v>0</v>
      </c>
      <c r="AD201" s="210">
        <f t="shared" si="77"/>
        <v>0</v>
      </c>
      <c r="AE201" s="210">
        <f t="shared" si="77"/>
        <v>0</v>
      </c>
      <c r="AF201" s="210">
        <f t="shared" si="77"/>
        <v>0</v>
      </c>
      <c r="AG201" s="136">
        <f t="shared" si="77"/>
        <v>0</v>
      </c>
      <c r="AH201" s="210">
        <f t="shared" si="77"/>
        <v>0</v>
      </c>
      <c r="AJ201" s="214">
        <v>2039</v>
      </c>
      <c r="AK201" s="133">
        <f>HLOOKUP($S201,Variable!$B$15:$AE$16,2,FALSE)</f>
        <v>0.55202799726581708</v>
      </c>
      <c r="AL201" s="229">
        <f t="shared" si="78"/>
        <v>0</v>
      </c>
      <c r="AM201" s="229">
        <f t="shared" si="79"/>
        <v>0</v>
      </c>
      <c r="AN201" s="229">
        <f t="shared" si="80"/>
        <v>0</v>
      </c>
      <c r="AO201" s="229">
        <f t="shared" si="81"/>
        <v>0</v>
      </c>
      <c r="AP201" s="229">
        <f t="shared" si="82"/>
        <v>0</v>
      </c>
      <c r="AQ201" s="229">
        <f t="shared" si="83"/>
        <v>0</v>
      </c>
      <c r="AS201" s="214">
        <v>2039</v>
      </c>
      <c r="AT201" s="210">
        <f t="shared" si="87"/>
        <v>0</v>
      </c>
      <c r="AU201" s="210">
        <f t="shared" si="84"/>
        <v>0</v>
      </c>
      <c r="AV201" s="210">
        <f t="shared" si="84"/>
        <v>0</v>
      </c>
      <c r="AW201" s="210">
        <f t="shared" si="84"/>
        <v>0</v>
      </c>
      <c r="AX201" s="136">
        <f t="shared" si="84"/>
        <v>0</v>
      </c>
      <c r="AY201" s="210">
        <f t="shared" si="84"/>
        <v>0</v>
      </c>
      <c r="BA201" s="145">
        <v>2039</v>
      </c>
      <c r="BB201" s="210">
        <f>IF($D$14&lt;&gt;"Yes",0,IF($BA201&lt;$E$14,0,IF($BA201&gt;$J$14,0,VLOOKUP($H$14,Variable!$B$21:$AE$64,'Scenario 9'!$BA201-2015,FALSE))))</f>
        <v>0</v>
      </c>
      <c r="BC201" s="210">
        <f>IF($D$15&lt;&gt;"Yes",0,IF($BA201&lt;$E$15,0,IF($BA201&gt;$J$15,0,VLOOKUP($H$15,Variable!$B$21:$AE$64,'Scenario 9'!$BA201-2015,FALSE))))</f>
        <v>0</v>
      </c>
      <c r="BD201" s="210">
        <f>IF($D$16&lt;&gt;"Yes",0,IF($BA201&lt;$E$16,0,IF($BA201&gt;$J$16,0,VLOOKUP($H$16,Variable!$B$21:$AE$64,'Scenario 9'!$BA201-2015,FALSE))))</f>
        <v>0</v>
      </c>
      <c r="BE201" s="210">
        <f>IF($D$17&lt;&gt;"Yes",0,IF($BA201&lt;$E$17,0,IF($BA201&gt;$J$17,0,VLOOKUP($H$17,Variable!$B$21:$AE$64,'Scenario 9'!$BA201-2015,FALSE))))</f>
        <v>0</v>
      </c>
      <c r="BF201" s="210">
        <f>IF($D$18&lt;&gt;"Yes",0,IF($BA201&lt;$E$18,0,IF($BA201&gt;$J$18,0,VLOOKUP($H$18,Variable!$B$21:$AE$64,'Scenario 9'!$BA201-2015,FALSE))))</f>
        <v>0</v>
      </c>
      <c r="BG201" s="210">
        <f>IF($D$19&lt;&gt;"Yes",0,IF($BA201&lt;$E$19,0,IF($BA201&gt;$J$19,0,VLOOKUP($H$19,Variable!$B$21:$AE$64,'Scenario 9'!$BA201-2015,FALSE))))</f>
        <v>0</v>
      </c>
    </row>
    <row r="202" spans="1:59">
      <c r="A202" s="203"/>
      <c r="B202" s="203"/>
      <c r="C202" s="203"/>
      <c r="D202" s="203"/>
      <c r="E202" s="203"/>
      <c r="F202" s="203"/>
      <c r="G202" s="203"/>
      <c r="H202" s="214">
        <v>2040</v>
      </c>
      <c r="I202" s="210">
        <f t="shared" si="85"/>
        <v>0</v>
      </c>
      <c r="J202" s="210">
        <f t="shared" si="70"/>
        <v>0</v>
      </c>
      <c r="K202" s="210">
        <f t="shared" si="70"/>
        <v>0</v>
      </c>
      <c r="L202" s="210">
        <f t="shared" si="70"/>
        <v>0</v>
      </c>
      <c r="M202" s="210">
        <f t="shared" si="70"/>
        <v>0</v>
      </c>
      <c r="N202" s="210">
        <f t="shared" si="70"/>
        <v>0</v>
      </c>
      <c r="O202" s="203"/>
      <c r="P202" s="203"/>
      <c r="Q202" s="203"/>
      <c r="R202" s="203"/>
      <c r="S202" s="214">
        <v>2040</v>
      </c>
      <c r="T202" s="133">
        <f>HLOOKUP($S202,Variable!$B$15:$AE$16,2,FALSE)</f>
        <v>0.56306855721113358</v>
      </c>
      <c r="U202" s="229">
        <f t="shared" si="71"/>
        <v>0</v>
      </c>
      <c r="V202" s="229">
        <f t="shared" si="72"/>
        <v>0</v>
      </c>
      <c r="W202" s="229">
        <f t="shared" si="73"/>
        <v>0</v>
      </c>
      <c r="X202" s="229">
        <f t="shared" si="74"/>
        <v>0</v>
      </c>
      <c r="Y202" s="229">
        <f t="shared" si="75"/>
        <v>0</v>
      </c>
      <c r="Z202" s="229">
        <f t="shared" si="76"/>
        <v>0</v>
      </c>
      <c r="AB202" s="214">
        <v>2040</v>
      </c>
      <c r="AC202" s="210">
        <f t="shared" si="86"/>
        <v>0</v>
      </c>
      <c r="AD202" s="210">
        <f t="shared" si="77"/>
        <v>0</v>
      </c>
      <c r="AE202" s="210">
        <f t="shared" si="77"/>
        <v>0</v>
      </c>
      <c r="AF202" s="210">
        <f t="shared" si="77"/>
        <v>0</v>
      </c>
      <c r="AG202" s="136">
        <f t="shared" si="77"/>
        <v>0</v>
      </c>
      <c r="AH202" s="210">
        <f t="shared" si="77"/>
        <v>0</v>
      </c>
      <c r="AJ202" s="214">
        <v>2040</v>
      </c>
      <c r="AK202" s="133">
        <f>HLOOKUP($S202,Variable!$B$15:$AE$16,2,FALSE)</f>
        <v>0.56306855721113358</v>
      </c>
      <c r="AL202" s="229">
        <f t="shared" si="78"/>
        <v>0</v>
      </c>
      <c r="AM202" s="229">
        <f t="shared" si="79"/>
        <v>0</v>
      </c>
      <c r="AN202" s="229">
        <f t="shared" si="80"/>
        <v>0</v>
      </c>
      <c r="AO202" s="229">
        <f t="shared" si="81"/>
        <v>0</v>
      </c>
      <c r="AP202" s="229">
        <f t="shared" si="82"/>
        <v>0</v>
      </c>
      <c r="AQ202" s="229">
        <f t="shared" si="83"/>
        <v>0</v>
      </c>
      <c r="AS202" s="214">
        <v>2040</v>
      </c>
      <c r="AT202" s="210">
        <f t="shared" si="87"/>
        <v>0</v>
      </c>
      <c r="AU202" s="210">
        <f t="shared" si="84"/>
        <v>0</v>
      </c>
      <c r="AV202" s="210">
        <f t="shared" si="84"/>
        <v>0</v>
      </c>
      <c r="AW202" s="210">
        <f t="shared" si="84"/>
        <v>0</v>
      </c>
      <c r="AX202" s="136">
        <f t="shared" si="84"/>
        <v>0</v>
      </c>
      <c r="AY202" s="210">
        <f t="shared" si="84"/>
        <v>0</v>
      </c>
      <c r="BA202" s="145">
        <v>2040</v>
      </c>
      <c r="BB202" s="210">
        <f>IF($D$14&lt;&gt;"Yes",0,IF($BA202&lt;$E$14,0,IF($BA202&gt;$J$14,0,VLOOKUP($H$14,Variable!$B$21:$AE$64,'Scenario 9'!$BA202-2015,FALSE))))</f>
        <v>0</v>
      </c>
      <c r="BC202" s="210">
        <f>IF($D$15&lt;&gt;"Yes",0,IF($BA202&lt;$E$15,0,IF($BA202&gt;$J$15,0,VLOOKUP($H$15,Variable!$B$21:$AE$64,'Scenario 9'!$BA202-2015,FALSE))))</f>
        <v>0</v>
      </c>
      <c r="BD202" s="210">
        <f>IF($D$16&lt;&gt;"Yes",0,IF($BA202&lt;$E$16,0,IF($BA202&gt;$J$16,0,VLOOKUP($H$16,Variable!$B$21:$AE$64,'Scenario 9'!$BA202-2015,FALSE))))</f>
        <v>0</v>
      </c>
      <c r="BE202" s="210">
        <f>IF($D$17&lt;&gt;"Yes",0,IF($BA202&lt;$E$17,0,IF($BA202&gt;$J$17,0,VLOOKUP($H$17,Variable!$B$21:$AE$64,'Scenario 9'!$BA202-2015,FALSE))))</f>
        <v>0</v>
      </c>
      <c r="BF202" s="210">
        <f>IF($D$18&lt;&gt;"Yes",0,IF($BA202&lt;$E$18,0,IF($BA202&gt;$J$18,0,VLOOKUP($H$18,Variable!$B$21:$AE$64,'Scenario 9'!$BA202-2015,FALSE))))</f>
        <v>0</v>
      </c>
      <c r="BG202" s="210">
        <f>IF($D$19&lt;&gt;"Yes",0,IF($BA202&lt;$E$19,0,IF($BA202&gt;$J$19,0,VLOOKUP($H$19,Variable!$B$21:$AE$64,'Scenario 9'!$BA202-2015,FALSE))))</f>
        <v>0</v>
      </c>
    </row>
    <row r="203" spans="1:59">
      <c r="A203" s="203"/>
      <c r="B203" s="203"/>
      <c r="C203" s="203"/>
      <c r="D203" s="203"/>
      <c r="E203" s="203"/>
      <c r="F203" s="203"/>
      <c r="G203" s="203"/>
      <c r="H203" s="214">
        <v>2041</v>
      </c>
      <c r="I203" s="210">
        <f t="shared" si="85"/>
        <v>0</v>
      </c>
      <c r="J203" s="210">
        <f t="shared" si="70"/>
        <v>0</v>
      </c>
      <c r="K203" s="210">
        <f t="shared" si="70"/>
        <v>0</v>
      </c>
      <c r="L203" s="210">
        <f t="shared" si="70"/>
        <v>0</v>
      </c>
      <c r="M203" s="210">
        <f t="shared" si="70"/>
        <v>0</v>
      </c>
      <c r="N203" s="210">
        <f t="shared" si="70"/>
        <v>0</v>
      </c>
      <c r="O203" s="203"/>
      <c r="P203" s="203"/>
      <c r="Q203" s="203"/>
      <c r="R203" s="203"/>
      <c r="S203" s="214">
        <v>2041</v>
      </c>
      <c r="T203" s="133">
        <f>HLOOKUP($S203,Variable!$B$15:$AE$16,2,FALSE)</f>
        <v>0.57432992835535612</v>
      </c>
      <c r="U203" s="229">
        <f t="shared" si="71"/>
        <v>0</v>
      </c>
      <c r="V203" s="229">
        <f t="shared" si="72"/>
        <v>0</v>
      </c>
      <c r="W203" s="229">
        <f t="shared" si="73"/>
        <v>0</v>
      </c>
      <c r="X203" s="229">
        <f t="shared" si="74"/>
        <v>0</v>
      </c>
      <c r="Y203" s="229">
        <f t="shared" si="75"/>
        <v>0</v>
      </c>
      <c r="Z203" s="229">
        <f t="shared" si="76"/>
        <v>0</v>
      </c>
      <c r="AB203" s="214">
        <v>2041</v>
      </c>
      <c r="AC203" s="210">
        <f t="shared" si="86"/>
        <v>0</v>
      </c>
      <c r="AD203" s="210">
        <f t="shared" si="77"/>
        <v>0</v>
      </c>
      <c r="AE203" s="210">
        <f t="shared" si="77"/>
        <v>0</v>
      </c>
      <c r="AF203" s="210">
        <f t="shared" si="77"/>
        <v>0</v>
      </c>
      <c r="AG203" s="136">
        <f t="shared" si="77"/>
        <v>0</v>
      </c>
      <c r="AH203" s="210">
        <f t="shared" si="77"/>
        <v>0</v>
      </c>
      <c r="AJ203" s="214">
        <v>2041</v>
      </c>
      <c r="AK203" s="133">
        <f>HLOOKUP($S203,Variable!$B$15:$AE$16,2,FALSE)</f>
        <v>0.57432992835535612</v>
      </c>
      <c r="AL203" s="229">
        <f t="shared" si="78"/>
        <v>0</v>
      </c>
      <c r="AM203" s="229">
        <f t="shared" si="79"/>
        <v>0</v>
      </c>
      <c r="AN203" s="229">
        <f t="shared" si="80"/>
        <v>0</v>
      </c>
      <c r="AO203" s="229">
        <f t="shared" si="81"/>
        <v>0</v>
      </c>
      <c r="AP203" s="229">
        <f t="shared" si="82"/>
        <v>0</v>
      </c>
      <c r="AQ203" s="229">
        <f t="shared" si="83"/>
        <v>0</v>
      </c>
      <c r="AS203" s="214">
        <v>2041</v>
      </c>
      <c r="AT203" s="210">
        <f t="shared" si="87"/>
        <v>0</v>
      </c>
      <c r="AU203" s="210">
        <f t="shared" si="84"/>
        <v>0</v>
      </c>
      <c r="AV203" s="210">
        <f t="shared" si="84"/>
        <v>0</v>
      </c>
      <c r="AW203" s="210">
        <f t="shared" si="84"/>
        <v>0</v>
      </c>
      <c r="AX203" s="136">
        <f t="shared" si="84"/>
        <v>0</v>
      </c>
      <c r="AY203" s="210">
        <f t="shared" si="84"/>
        <v>0</v>
      </c>
      <c r="BA203" s="145">
        <v>2041</v>
      </c>
      <c r="BB203" s="210">
        <f>IF($D$14&lt;&gt;"Yes",0,IF($BA203&lt;$E$14,0,IF($BA203&gt;$J$14,0,VLOOKUP($H$14,Variable!$B$21:$AE$64,'Scenario 9'!$BA203-2015,FALSE))))</f>
        <v>0</v>
      </c>
      <c r="BC203" s="210">
        <f>IF($D$15&lt;&gt;"Yes",0,IF($BA203&lt;$E$15,0,IF($BA203&gt;$J$15,0,VLOOKUP($H$15,Variable!$B$21:$AE$64,'Scenario 9'!$BA203-2015,FALSE))))</f>
        <v>0</v>
      </c>
      <c r="BD203" s="210">
        <f>IF($D$16&lt;&gt;"Yes",0,IF($BA203&lt;$E$16,0,IF($BA203&gt;$J$16,0,VLOOKUP($H$16,Variable!$B$21:$AE$64,'Scenario 9'!$BA203-2015,FALSE))))</f>
        <v>0</v>
      </c>
      <c r="BE203" s="210">
        <f>IF($D$17&lt;&gt;"Yes",0,IF($BA203&lt;$E$17,0,IF($BA203&gt;$J$17,0,VLOOKUP($H$17,Variable!$B$21:$AE$64,'Scenario 9'!$BA203-2015,FALSE))))</f>
        <v>0</v>
      </c>
      <c r="BF203" s="210">
        <f>IF($D$18&lt;&gt;"Yes",0,IF($BA203&lt;$E$18,0,IF($BA203&gt;$J$18,0,VLOOKUP($H$18,Variable!$B$21:$AE$64,'Scenario 9'!$BA203-2015,FALSE))))</f>
        <v>0</v>
      </c>
      <c r="BG203" s="210">
        <f>IF($D$19&lt;&gt;"Yes",0,IF($BA203&lt;$E$19,0,IF($BA203&gt;$J$19,0,VLOOKUP($H$19,Variable!$B$21:$AE$64,'Scenario 9'!$BA203-2015,FALSE))))</f>
        <v>0</v>
      </c>
    </row>
    <row r="204" spans="1:59">
      <c r="A204" s="203"/>
      <c r="B204" s="203"/>
      <c r="C204" s="203"/>
      <c r="D204" s="203"/>
      <c r="E204" s="203"/>
      <c r="F204" s="203"/>
      <c r="G204" s="203"/>
      <c r="H204" s="214">
        <v>2042</v>
      </c>
      <c r="I204" s="210">
        <f t="shared" si="85"/>
        <v>0</v>
      </c>
      <c r="J204" s="210">
        <f t="shared" si="70"/>
        <v>0</v>
      </c>
      <c r="K204" s="210">
        <f t="shared" si="70"/>
        <v>0</v>
      </c>
      <c r="L204" s="210">
        <f t="shared" si="70"/>
        <v>0</v>
      </c>
      <c r="M204" s="210">
        <f t="shared" si="70"/>
        <v>0</v>
      </c>
      <c r="N204" s="210">
        <f t="shared" si="70"/>
        <v>0</v>
      </c>
      <c r="O204" s="203"/>
      <c r="P204" s="203"/>
      <c r="Q204" s="203"/>
      <c r="R204" s="203"/>
      <c r="S204" s="214">
        <v>2042</v>
      </c>
      <c r="T204" s="133">
        <f>HLOOKUP($S204,Variable!$B$15:$AE$16,2,FALSE)</f>
        <v>0.58581652692246322</v>
      </c>
      <c r="U204" s="229">
        <f t="shared" si="71"/>
        <v>0</v>
      </c>
      <c r="V204" s="229">
        <f t="shared" si="72"/>
        <v>0</v>
      </c>
      <c r="W204" s="229">
        <f t="shared" si="73"/>
        <v>0</v>
      </c>
      <c r="X204" s="229">
        <f t="shared" si="74"/>
        <v>0</v>
      </c>
      <c r="Y204" s="229">
        <f t="shared" si="75"/>
        <v>0</v>
      </c>
      <c r="Z204" s="229">
        <f t="shared" si="76"/>
        <v>0</v>
      </c>
      <c r="AB204" s="214">
        <v>2042</v>
      </c>
      <c r="AC204" s="210">
        <f t="shared" si="86"/>
        <v>0</v>
      </c>
      <c r="AD204" s="210">
        <f t="shared" si="77"/>
        <v>0</v>
      </c>
      <c r="AE204" s="210">
        <f t="shared" si="77"/>
        <v>0</v>
      </c>
      <c r="AF204" s="210">
        <f t="shared" si="77"/>
        <v>0</v>
      </c>
      <c r="AG204" s="136">
        <f t="shared" si="77"/>
        <v>0</v>
      </c>
      <c r="AH204" s="210">
        <f t="shared" si="77"/>
        <v>0</v>
      </c>
      <c r="AJ204" s="214">
        <v>2042</v>
      </c>
      <c r="AK204" s="133">
        <f>HLOOKUP($S204,Variable!$B$15:$AE$16,2,FALSE)</f>
        <v>0.58581652692246322</v>
      </c>
      <c r="AL204" s="229">
        <f t="shared" si="78"/>
        <v>0</v>
      </c>
      <c r="AM204" s="229">
        <f t="shared" si="79"/>
        <v>0</v>
      </c>
      <c r="AN204" s="229">
        <f t="shared" si="80"/>
        <v>0</v>
      </c>
      <c r="AO204" s="229">
        <f t="shared" si="81"/>
        <v>0</v>
      </c>
      <c r="AP204" s="229">
        <f t="shared" si="82"/>
        <v>0</v>
      </c>
      <c r="AQ204" s="229">
        <f t="shared" si="83"/>
        <v>0</v>
      </c>
      <c r="AS204" s="214">
        <v>2042</v>
      </c>
      <c r="AT204" s="210">
        <f t="shared" si="87"/>
        <v>0</v>
      </c>
      <c r="AU204" s="210">
        <f t="shared" si="84"/>
        <v>0</v>
      </c>
      <c r="AV204" s="210">
        <f t="shared" si="84"/>
        <v>0</v>
      </c>
      <c r="AW204" s="210">
        <f t="shared" si="84"/>
        <v>0</v>
      </c>
      <c r="AX204" s="136">
        <f t="shared" si="84"/>
        <v>0</v>
      </c>
      <c r="AY204" s="210">
        <f t="shared" si="84"/>
        <v>0</v>
      </c>
      <c r="BA204" s="145">
        <v>2042</v>
      </c>
      <c r="BB204" s="210">
        <f>IF($D$14&lt;&gt;"Yes",0,IF($BA204&lt;$E$14,0,IF($BA204&gt;$J$14,0,VLOOKUP($H$14,Variable!$B$21:$AE$64,'Scenario 9'!$BA204-2015,FALSE))))</f>
        <v>0</v>
      </c>
      <c r="BC204" s="210">
        <f>IF($D$15&lt;&gt;"Yes",0,IF($BA204&lt;$E$15,0,IF($BA204&gt;$J$15,0,VLOOKUP($H$15,Variable!$B$21:$AE$64,'Scenario 9'!$BA204-2015,FALSE))))</f>
        <v>0</v>
      </c>
      <c r="BD204" s="210">
        <f>IF($D$16&lt;&gt;"Yes",0,IF($BA204&lt;$E$16,0,IF($BA204&gt;$J$16,0,VLOOKUP($H$16,Variable!$B$21:$AE$64,'Scenario 9'!$BA204-2015,FALSE))))</f>
        <v>0</v>
      </c>
      <c r="BE204" s="210">
        <f>IF($D$17&lt;&gt;"Yes",0,IF($BA204&lt;$E$17,0,IF($BA204&gt;$J$17,0,VLOOKUP($H$17,Variable!$B$21:$AE$64,'Scenario 9'!$BA204-2015,FALSE))))</f>
        <v>0</v>
      </c>
      <c r="BF204" s="210">
        <f>IF($D$18&lt;&gt;"Yes",0,IF($BA204&lt;$E$18,0,IF($BA204&gt;$J$18,0,VLOOKUP($H$18,Variable!$B$21:$AE$64,'Scenario 9'!$BA204-2015,FALSE))))</f>
        <v>0</v>
      </c>
      <c r="BG204" s="210">
        <f>IF($D$19&lt;&gt;"Yes",0,IF($BA204&lt;$E$19,0,IF($BA204&gt;$J$19,0,VLOOKUP($H$19,Variable!$B$21:$AE$64,'Scenario 9'!$BA204-2015,FALSE))))</f>
        <v>0</v>
      </c>
    </row>
    <row r="205" spans="1:59">
      <c r="A205" s="203"/>
      <c r="B205" s="203"/>
      <c r="C205" s="203"/>
      <c r="D205" s="203"/>
      <c r="E205" s="203"/>
      <c r="F205" s="203"/>
      <c r="G205" s="203"/>
      <c r="H205" s="214">
        <v>2043</v>
      </c>
      <c r="I205" s="210">
        <f t="shared" si="85"/>
        <v>0</v>
      </c>
      <c r="J205" s="210">
        <f t="shared" si="70"/>
        <v>0</v>
      </c>
      <c r="K205" s="210">
        <f t="shared" si="70"/>
        <v>0</v>
      </c>
      <c r="L205" s="210">
        <f t="shared" si="70"/>
        <v>0</v>
      </c>
      <c r="M205" s="210">
        <f t="shared" si="70"/>
        <v>0</v>
      </c>
      <c r="N205" s="210">
        <f t="shared" si="70"/>
        <v>0</v>
      </c>
      <c r="O205" s="203"/>
      <c r="P205" s="203"/>
      <c r="Q205" s="203"/>
      <c r="R205" s="203"/>
      <c r="S205" s="214">
        <v>2043</v>
      </c>
      <c r="T205" s="133">
        <f>HLOOKUP($S205,Variable!$B$15:$AE$16,2,FALSE)</f>
        <v>0.59753285746091256</v>
      </c>
      <c r="U205" s="229">
        <f t="shared" si="71"/>
        <v>0</v>
      </c>
      <c r="V205" s="229">
        <f t="shared" si="72"/>
        <v>0</v>
      </c>
      <c r="W205" s="229">
        <f t="shared" si="73"/>
        <v>0</v>
      </c>
      <c r="X205" s="229">
        <f t="shared" si="74"/>
        <v>0</v>
      </c>
      <c r="Y205" s="229">
        <f t="shared" si="75"/>
        <v>0</v>
      </c>
      <c r="Z205" s="229">
        <f t="shared" si="76"/>
        <v>0</v>
      </c>
      <c r="AB205" s="214">
        <v>2043</v>
      </c>
      <c r="AC205" s="210">
        <f t="shared" si="86"/>
        <v>0</v>
      </c>
      <c r="AD205" s="210">
        <f t="shared" si="77"/>
        <v>0</v>
      </c>
      <c r="AE205" s="210">
        <f t="shared" si="77"/>
        <v>0</v>
      </c>
      <c r="AF205" s="210">
        <f t="shared" si="77"/>
        <v>0</v>
      </c>
      <c r="AG205" s="136">
        <f t="shared" si="77"/>
        <v>0</v>
      </c>
      <c r="AH205" s="210">
        <f t="shared" si="77"/>
        <v>0</v>
      </c>
      <c r="AJ205" s="214">
        <v>2043</v>
      </c>
      <c r="AK205" s="133">
        <f>HLOOKUP($S205,Variable!$B$15:$AE$16,2,FALSE)</f>
        <v>0.59753285746091256</v>
      </c>
      <c r="AL205" s="229">
        <f t="shared" si="78"/>
        <v>0</v>
      </c>
      <c r="AM205" s="229">
        <f t="shared" si="79"/>
        <v>0</v>
      </c>
      <c r="AN205" s="229">
        <f t="shared" si="80"/>
        <v>0</v>
      </c>
      <c r="AO205" s="229">
        <f t="shared" si="81"/>
        <v>0</v>
      </c>
      <c r="AP205" s="229">
        <f t="shared" si="82"/>
        <v>0</v>
      </c>
      <c r="AQ205" s="229">
        <f t="shared" si="83"/>
        <v>0</v>
      </c>
      <c r="AS205" s="214">
        <v>2043</v>
      </c>
      <c r="AT205" s="210">
        <f t="shared" si="87"/>
        <v>0</v>
      </c>
      <c r="AU205" s="210">
        <f t="shared" si="84"/>
        <v>0</v>
      </c>
      <c r="AV205" s="210">
        <f t="shared" si="84"/>
        <v>0</v>
      </c>
      <c r="AW205" s="210">
        <f t="shared" si="84"/>
        <v>0</v>
      </c>
      <c r="AX205" s="136">
        <f t="shared" si="84"/>
        <v>0</v>
      </c>
      <c r="AY205" s="210">
        <f t="shared" si="84"/>
        <v>0</v>
      </c>
      <c r="BA205" s="145">
        <v>2043</v>
      </c>
      <c r="BB205" s="210">
        <f>IF($D$14&lt;&gt;"Yes",0,IF($BA205&lt;$E$14,0,IF($BA205&gt;$J$14,0,VLOOKUP($H$14,Variable!$B$21:$AE$64,'Scenario 9'!$BA205-2015,FALSE))))</f>
        <v>0</v>
      </c>
      <c r="BC205" s="210">
        <f>IF($D$15&lt;&gt;"Yes",0,IF($BA205&lt;$E$15,0,IF($BA205&gt;$J$15,0,VLOOKUP($H$15,Variable!$B$21:$AE$64,'Scenario 9'!$BA205-2015,FALSE))))</f>
        <v>0</v>
      </c>
      <c r="BD205" s="210">
        <f>IF($D$16&lt;&gt;"Yes",0,IF($BA205&lt;$E$16,0,IF($BA205&gt;$J$16,0,VLOOKUP($H$16,Variable!$B$21:$AE$64,'Scenario 9'!$BA205-2015,FALSE))))</f>
        <v>0</v>
      </c>
      <c r="BE205" s="210">
        <f>IF($D$17&lt;&gt;"Yes",0,IF($BA205&lt;$E$17,0,IF($BA205&gt;$J$17,0,VLOOKUP($H$17,Variable!$B$21:$AE$64,'Scenario 9'!$BA205-2015,FALSE))))</f>
        <v>0</v>
      </c>
      <c r="BF205" s="210">
        <f>IF($D$18&lt;&gt;"Yes",0,IF($BA205&lt;$E$18,0,IF($BA205&gt;$J$18,0,VLOOKUP($H$18,Variable!$B$21:$AE$64,'Scenario 9'!$BA205-2015,FALSE))))</f>
        <v>0</v>
      </c>
      <c r="BG205" s="210">
        <f>IF($D$19&lt;&gt;"Yes",0,IF($BA205&lt;$E$19,0,IF($BA205&gt;$J$19,0,VLOOKUP($H$19,Variable!$B$21:$AE$64,'Scenario 9'!$BA205-2015,FALSE))))</f>
        <v>0</v>
      </c>
    </row>
    <row r="206" spans="1:59">
      <c r="A206" s="203"/>
      <c r="B206" s="203"/>
      <c r="C206" s="203"/>
      <c r="D206" s="203"/>
      <c r="E206" s="203"/>
      <c r="F206" s="203"/>
      <c r="G206" s="203"/>
      <c r="H206" s="214">
        <v>2044</v>
      </c>
      <c r="I206" s="210">
        <f t="shared" si="85"/>
        <v>0</v>
      </c>
      <c r="J206" s="210">
        <f t="shared" si="70"/>
        <v>0</v>
      </c>
      <c r="K206" s="210">
        <f t="shared" si="70"/>
        <v>0</v>
      </c>
      <c r="L206" s="210">
        <f t="shared" si="70"/>
        <v>0</v>
      </c>
      <c r="M206" s="210">
        <f t="shared" si="70"/>
        <v>0</v>
      </c>
      <c r="N206" s="210">
        <f t="shared" si="70"/>
        <v>0</v>
      </c>
      <c r="O206" s="203"/>
      <c r="P206" s="203"/>
      <c r="Q206" s="203"/>
      <c r="R206" s="203"/>
      <c r="S206" s="214">
        <v>2044</v>
      </c>
      <c r="T206" s="133">
        <f>HLOOKUP($S206,Variable!$B$15:$AE$16,2,FALSE)</f>
        <v>0.60948351461013084</v>
      </c>
      <c r="U206" s="229">
        <f t="shared" si="71"/>
        <v>0</v>
      </c>
      <c r="V206" s="229">
        <f t="shared" si="72"/>
        <v>0</v>
      </c>
      <c r="W206" s="229">
        <f t="shared" si="73"/>
        <v>0</v>
      </c>
      <c r="X206" s="229">
        <f t="shared" si="74"/>
        <v>0</v>
      </c>
      <c r="Y206" s="229">
        <f t="shared" si="75"/>
        <v>0</v>
      </c>
      <c r="Z206" s="229">
        <f t="shared" si="76"/>
        <v>0</v>
      </c>
      <c r="AB206" s="214">
        <v>2044</v>
      </c>
      <c r="AC206" s="210">
        <f t="shared" si="86"/>
        <v>0</v>
      </c>
      <c r="AD206" s="210">
        <f t="shared" si="77"/>
        <v>0</v>
      </c>
      <c r="AE206" s="210">
        <f t="shared" si="77"/>
        <v>0</v>
      </c>
      <c r="AF206" s="210">
        <f t="shared" si="77"/>
        <v>0</v>
      </c>
      <c r="AG206" s="136">
        <f t="shared" si="77"/>
        <v>0</v>
      </c>
      <c r="AH206" s="210">
        <f t="shared" si="77"/>
        <v>0</v>
      </c>
      <c r="AJ206" s="214">
        <v>2044</v>
      </c>
      <c r="AK206" s="133">
        <f>HLOOKUP($S206,Variable!$B$15:$AE$16,2,FALSE)</f>
        <v>0.60948351461013084</v>
      </c>
      <c r="AL206" s="229">
        <f t="shared" si="78"/>
        <v>0</v>
      </c>
      <c r="AM206" s="229">
        <f t="shared" si="79"/>
        <v>0</v>
      </c>
      <c r="AN206" s="229">
        <f t="shared" si="80"/>
        <v>0</v>
      </c>
      <c r="AO206" s="229">
        <f t="shared" si="81"/>
        <v>0</v>
      </c>
      <c r="AP206" s="229">
        <f t="shared" si="82"/>
        <v>0</v>
      </c>
      <c r="AQ206" s="229">
        <f t="shared" si="83"/>
        <v>0</v>
      </c>
      <c r="AS206" s="214">
        <v>2044</v>
      </c>
      <c r="AT206" s="210">
        <f t="shared" si="87"/>
        <v>0</v>
      </c>
      <c r="AU206" s="210">
        <f t="shared" si="84"/>
        <v>0</v>
      </c>
      <c r="AV206" s="210">
        <f t="shared" si="84"/>
        <v>0</v>
      </c>
      <c r="AW206" s="210">
        <f t="shared" si="84"/>
        <v>0</v>
      </c>
      <c r="AX206" s="136">
        <f t="shared" si="84"/>
        <v>0</v>
      </c>
      <c r="AY206" s="210">
        <f t="shared" si="84"/>
        <v>0</v>
      </c>
      <c r="BA206" s="145">
        <v>2044</v>
      </c>
      <c r="BB206" s="210">
        <f>IF($D$14&lt;&gt;"Yes",0,IF($BA206&lt;$E$14,0,IF($BA206&gt;$J$14,0,VLOOKUP($H$14,Variable!$B$21:$AE$64,'Scenario 9'!$BA206-2015,FALSE))))</f>
        <v>0</v>
      </c>
      <c r="BC206" s="210">
        <f>IF($D$15&lt;&gt;"Yes",0,IF($BA206&lt;$E$15,0,IF($BA206&gt;$J$15,0,VLOOKUP($H$15,Variable!$B$21:$AE$64,'Scenario 9'!$BA206-2015,FALSE))))</f>
        <v>0</v>
      </c>
      <c r="BD206" s="210">
        <f>IF($D$16&lt;&gt;"Yes",0,IF($BA206&lt;$E$16,0,IF($BA206&gt;$J$16,0,VLOOKUP($H$16,Variable!$B$21:$AE$64,'Scenario 9'!$BA206-2015,FALSE))))</f>
        <v>0</v>
      </c>
      <c r="BE206" s="210">
        <f>IF($D$17&lt;&gt;"Yes",0,IF($BA206&lt;$E$17,0,IF($BA206&gt;$J$17,0,VLOOKUP($H$17,Variable!$B$21:$AE$64,'Scenario 9'!$BA206-2015,FALSE))))</f>
        <v>0</v>
      </c>
      <c r="BF206" s="210">
        <f>IF($D$18&lt;&gt;"Yes",0,IF($BA206&lt;$E$18,0,IF($BA206&gt;$J$18,0,VLOOKUP($H$18,Variable!$B$21:$AE$64,'Scenario 9'!$BA206-2015,FALSE))))</f>
        <v>0</v>
      </c>
      <c r="BG206" s="210">
        <f>IF($D$19&lt;&gt;"Yes",0,IF($BA206&lt;$E$19,0,IF($BA206&gt;$J$19,0,VLOOKUP($H$19,Variable!$B$21:$AE$64,'Scenario 9'!$BA206-2015,FALSE))))</f>
        <v>0</v>
      </c>
    </row>
    <row r="207" spans="1:59">
      <c r="A207" s="203"/>
      <c r="B207" s="203"/>
      <c r="C207" s="203"/>
      <c r="D207" s="203"/>
      <c r="E207" s="203"/>
      <c r="F207" s="203"/>
      <c r="G207" s="203"/>
      <c r="H207" s="214">
        <v>2045</v>
      </c>
      <c r="I207" s="210">
        <f t="shared" si="85"/>
        <v>0</v>
      </c>
      <c r="J207" s="210">
        <f t="shared" si="70"/>
        <v>0</v>
      </c>
      <c r="K207" s="210">
        <f t="shared" si="70"/>
        <v>0</v>
      </c>
      <c r="L207" s="210">
        <f t="shared" si="70"/>
        <v>0</v>
      </c>
      <c r="M207" s="210">
        <f t="shared" si="70"/>
        <v>0</v>
      </c>
      <c r="N207" s="210">
        <f t="shared" si="70"/>
        <v>0</v>
      </c>
      <c r="O207" s="203"/>
      <c r="P207" s="203"/>
      <c r="Q207" s="203"/>
      <c r="R207" s="203"/>
      <c r="S207" s="215">
        <v>2045</v>
      </c>
      <c r="T207" s="134">
        <f>HLOOKUP($S207,Variable!$B$15:$AE$16,2,FALSE)</f>
        <v>0.62167318490233348</v>
      </c>
      <c r="U207" s="225">
        <f t="shared" si="71"/>
        <v>0</v>
      </c>
      <c r="V207" s="225">
        <f t="shared" si="72"/>
        <v>0</v>
      </c>
      <c r="W207" s="225">
        <f t="shared" si="73"/>
        <v>0</v>
      </c>
      <c r="X207" s="225">
        <f t="shared" si="74"/>
        <v>0</v>
      </c>
      <c r="Y207" s="225">
        <f t="shared" si="75"/>
        <v>0</v>
      </c>
      <c r="Z207" s="225">
        <f t="shared" si="76"/>
        <v>0</v>
      </c>
      <c r="AB207" s="215">
        <v>2045</v>
      </c>
      <c r="AC207" s="211">
        <f t="shared" si="86"/>
        <v>0</v>
      </c>
      <c r="AD207" s="211">
        <f t="shared" si="77"/>
        <v>0</v>
      </c>
      <c r="AE207" s="211">
        <f t="shared" si="77"/>
        <v>0</v>
      </c>
      <c r="AF207" s="211">
        <f t="shared" si="77"/>
        <v>0</v>
      </c>
      <c r="AG207" s="137">
        <f t="shared" si="77"/>
        <v>0</v>
      </c>
      <c r="AH207" s="211">
        <f t="shared" si="77"/>
        <v>0</v>
      </c>
      <c r="AJ207" s="215">
        <v>2045</v>
      </c>
      <c r="AK207" s="134">
        <f>HLOOKUP($S207,Variable!$B$15:$AE$16,2,FALSE)</f>
        <v>0.62167318490233348</v>
      </c>
      <c r="AL207" s="225">
        <f t="shared" si="78"/>
        <v>0</v>
      </c>
      <c r="AM207" s="225">
        <f t="shared" si="79"/>
        <v>0</v>
      </c>
      <c r="AN207" s="225">
        <f t="shared" si="80"/>
        <v>0</v>
      </c>
      <c r="AO207" s="225">
        <f t="shared" si="81"/>
        <v>0</v>
      </c>
      <c r="AP207" s="225">
        <f t="shared" si="82"/>
        <v>0</v>
      </c>
      <c r="AQ207" s="225">
        <f t="shared" si="83"/>
        <v>0</v>
      </c>
      <c r="AS207" s="215">
        <v>2045</v>
      </c>
      <c r="AT207" s="211">
        <f t="shared" si="87"/>
        <v>0</v>
      </c>
      <c r="AU207" s="211">
        <f t="shared" si="84"/>
        <v>0</v>
      </c>
      <c r="AV207" s="211">
        <f t="shared" si="84"/>
        <v>0</v>
      </c>
      <c r="AW207" s="211">
        <f t="shared" si="84"/>
        <v>0</v>
      </c>
      <c r="AX207" s="137">
        <f t="shared" si="84"/>
        <v>0</v>
      </c>
      <c r="AY207" s="211">
        <f t="shared" si="84"/>
        <v>0</v>
      </c>
      <c r="BA207" s="103">
        <v>2045</v>
      </c>
      <c r="BB207" s="211">
        <f>IF($D$14&lt;&gt;"Yes",0,IF($BA207&lt;$E$14,0,IF($BA207&gt;$J$14,0,VLOOKUP($H$14,Variable!$B$21:$AE$64,'Scenario 9'!$BA207-2015,FALSE))))</f>
        <v>0</v>
      </c>
      <c r="BC207" s="211">
        <f>IF($D$15&lt;&gt;"Yes",0,IF($BA207&lt;$E$15,0,IF($BA207&gt;$J$15,0,VLOOKUP($H$15,Variable!$B$21:$AE$64,'Scenario 9'!$BA207-2015,FALSE))))</f>
        <v>0</v>
      </c>
      <c r="BD207" s="211">
        <f>IF($D$16&lt;&gt;"Yes",0,IF($BA207&lt;$E$16,0,IF($BA207&gt;$J$16,0,VLOOKUP($H$16,Variable!$B$21:$AE$64,'Scenario 9'!$BA207-2015,FALSE))))</f>
        <v>0</v>
      </c>
      <c r="BE207" s="211">
        <f>IF($D$17&lt;&gt;"Yes",0,IF($BA207&lt;$E$17,0,IF($BA207&gt;$J$17,0,VLOOKUP($H$17,Variable!$B$21:$AE$64,'Scenario 9'!$BA207-2015,FALSE))))</f>
        <v>0</v>
      </c>
      <c r="BF207" s="211">
        <f>IF($D$18&lt;&gt;"Yes",0,IF($BA207&lt;$E$18,0,IF($BA207&gt;$J$18,0,VLOOKUP($H$18,Variable!$B$21:$AE$64,'Scenario 9'!$BA207-2015,FALSE))))</f>
        <v>0</v>
      </c>
      <c r="BG207" s="211">
        <f>IF($D$19&lt;&gt;"Yes",0,IF($BA207&lt;$E$19,0,IF($BA207&gt;$J$19,0,VLOOKUP($H$19,Variable!$B$21:$AE$64,'Scenario 9'!$BA207-2015,FALSE))))</f>
        <v>0</v>
      </c>
    </row>
    <row r="208" spans="1:59">
      <c r="H208" s="227" t="s">
        <v>26</v>
      </c>
      <c r="I208" s="226">
        <f t="shared" ref="I208:N208" si="88">SUM(I179:I207)</f>
        <v>0</v>
      </c>
      <c r="J208" s="226">
        <f t="shared" si="88"/>
        <v>42097435.568956703</v>
      </c>
      <c r="K208" s="226">
        <f t="shared" si="88"/>
        <v>47441055.619110473</v>
      </c>
      <c r="L208" s="226">
        <f t="shared" si="88"/>
        <v>75501456.533899695</v>
      </c>
      <c r="M208" s="226">
        <f t="shared" si="88"/>
        <v>58392009.201541767</v>
      </c>
      <c r="N208" s="226">
        <f t="shared" si="88"/>
        <v>69705079.414874882</v>
      </c>
    </row>
  </sheetData>
  <mergeCells count="21">
    <mergeCell ref="C24:G24"/>
    <mergeCell ref="H4:I4"/>
    <mergeCell ref="J4:K4"/>
    <mergeCell ref="L4:M4"/>
    <mergeCell ref="N4:O4"/>
    <mergeCell ref="C5:G5"/>
    <mergeCell ref="C6:G6"/>
    <mergeCell ref="D12:E12"/>
    <mergeCell ref="F12:G12"/>
    <mergeCell ref="I12:J12"/>
    <mergeCell ref="K12:L12"/>
    <mergeCell ref="M12:N12"/>
    <mergeCell ref="I35:J35"/>
    <mergeCell ref="H41:I41"/>
    <mergeCell ref="H74:I74"/>
    <mergeCell ref="C26:G26"/>
    <mergeCell ref="C27:G27"/>
    <mergeCell ref="C28:G28"/>
    <mergeCell ref="C29:G29"/>
    <mergeCell ref="C30:G30"/>
    <mergeCell ref="C35:G35"/>
  </mergeCells>
  <dataValidations count="5">
    <dataValidation type="list" allowBlank="1" showInputMessage="1" showErrorMessage="1" sqref="H14:H19">
      <formula1>Water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F14:F19 D14:D19">
      <formula1>"Yes,No"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whole" operator="greaterThanOrEqual" allowBlank="1" showInputMessage="1" showErrorMessage="1" error="COD Must be 2019 or later." sqref="G14:G19">
      <formula1>2019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BP208"/>
  <sheetViews>
    <sheetView showGridLines="0" tabSelected="1" workbookViewId="0">
      <selection activeCell="C16" sqref="C16"/>
    </sheetView>
  </sheetViews>
  <sheetFormatPr defaultRowHeight="12" outlineLevelCol="1"/>
  <cols>
    <col min="1" max="1" width="2.85546875" style="256" customWidth="1"/>
    <col min="2" max="2" width="5" style="256" customWidth="1"/>
    <col min="3" max="3" width="32.85546875" style="256" customWidth="1"/>
    <col min="4" max="7" width="7.140625" style="256" customWidth="1"/>
    <col min="8" max="8" width="10.7109375" style="256" customWidth="1"/>
    <col min="9" max="14" width="11.42578125" style="256" customWidth="1"/>
    <col min="15" max="15" width="10.7109375" style="256" customWidth="1"/>
    <col min="16" max="17" width="2.85546875" style="256" customWidth="1"/>
    <col min="18" max="18" width="39.28515625" style="256" customWidth="1"/>
    <col min="19" max="19" width="9.140625" style="256" customWidth="1" outlineLevel="1"/>
    <col min="20" max="26" width="10.42578125" style="256" customWidth="1" outlineLevel="1"/>
    <col min="27" max="28" width="9.140625" style="256" customWidth="1" outlineLevel="1"/>
    <col min="29" max="34" width="10.42578125" style="256" customWidth="1" outlineLevel="1"/>
    <col min="35" max="36" width="9.140625" style="256" customWidth="1" outlineLevel="1"/>
    <col min="37" max="43" width="10.42578125" style="256" customWidth="1" outlineLevel="1"/>
    <col min="44" max="45" width="9.140625" style="256" customWidth="1" outlineLevel="1"/>
    <col min="46" max="51" width="10.42578125" style="256" customWidth="1" outlineLevel="1"/>
    <col min="52" max="53" width="9.140625" style="256" customWidth="1" outlineLevel="1"/>
    <col min="54" max="59" width="10.42578125" style="256" customWidth="1" outlineLevel="1"/>
    <col min="60" max="61" width="9.140625" style="256" customWidth="1" outlineLevel="1"/>
    <col min="62" max="67" width="10.42578125" style="256" customWidth="1" outlineLevel="1"/>
    <col min="68" max="68" width="9.140625" style="256"/>
    <col min="69" max="16384" width="9.140625" style="242"/>
  </cols>
  <sheetData>
    <row r="1" spans="2:18" ht="12.75">
      <c r="Q1" s="242"/>
      <c r="R1" s="260" t="s">
        <v>48</v>
      </c>
    </row>
    <row r="2" spans="2:18">
      <c r="B2" s="257" t="s">
        <v>392</v>
      </c>
    </row>
    <row r="3" spans="2:18">
      <c r="B3" s="257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243" t="s">
        <v>0</v>
      </c>
      <c r="C5" s="337" t="s">
        <v>113</v>
      </c>
      <c r="D5" s="338"/>
      <c r="E5" s="338"/>
      <c r="F5" s="338"/>
      <c r="G5" s="339"/>
      <c r="H5" s="243" t="s">
        <v>8</v>
      </c>
      <c r="I5" s="243" t="s">
        <v>9</v>
      </c>
      <c r="J5" s="243" t="s">
        <v>8</v>
      </c>
      <c r="K5" s="243" t="s">
        <v>9</v>
      </c>
      <c r="L5" s="243" t="s">
        <v>8</v>
      </c>
      <c r="M5" s="243" t="s">
        <v>9</v>
      </c>
      <c r="N5" s="243" t="s">
        <v>8</v>
      </c>
      <c r="O5" s="243" t="s">
        <v>9</v>
      </c>
    </row>
    <row r="6" spans="2:18">
      <c r="B6" s="269">
        <v>10</v>
      </c>
      <c r="C6" s="340" t="s">
        <v>395</v>
      </c>
      <c r="D6" s="341"/>
      <c r="E6" s="341"/>
      <c r="F6" s="341"/>
      <c r="G6" s="342"/>
      <c r="H6" s="244">
        <f>VLOOKUP($C6,Tables!$A2:$E9,2,FALSE)</f>
        <v>0.84</v>
      </c>
      <c r="I6" s="244">
        <f>VLOOKUP($C6,Tables!$A2:$E9,3,FALSE)</f>
        <v>0.84</v>
      </c>
      <c r="J6" s="244">
        <f>VLOOKUP($C6,Tables!$A2:$F9,4,FALSE)</f>
        <v>0.182</v>
      </c>
      <c r="K6" s="244">
        <f>VLOOKUP($C6,Tables!$A2:$F9,5,FALSE)</f>
        <v>0.47</v>
      </c>
      <c r="L6" s="245">
        <f>IF(ISERROR(H6*530*8760),"N/A",H6*530*8760)</f>
        <v>3899952</v>
      </c>
      <c r="M6" s="245">
        <f>IF(ISERROR(I6*530*8760),"N/A",I6*530*8760)</f>
        <v>3899952</v>
      </c>
      <c r="N6" s="245">
        <f>IF(ISERROR(J6*530*8760),"N/A",J6*530*8760)</f>
        <v>844989.6</v>
      </c>
      <c r="O6" s="245">
        <f>IF(ISERROR(K6*530*8760),"N/A",K6*530*8760)</f>
        <v>2182116</v>
      </c>
    </row>
    <row r="9" spans="2:18">
      <c r="B9" s="257" t="s">
        <v>396</v>
      </c>
      <c r="H9" s="263"/>
    </row>
    <row r="10" spans="2:18">
      <c r="B10" s="257"/>
      <c r="H10" s="263"/>
    </row>
    <row r="11" spans="2:18">
      <c r="H11" s="242"/>
      <c r="K11" s="259" t="s">
        <v>124</v>
      </c>
      <c r="M11" s="277" t="s">
        <v>236</v>
      </c>
      <c r="N11" s="277"/>
    </row>
    <row r="12" spans="2:18">
      <c r="D12" s="336" t="s">
        <v>230</v>
      </c>
      <c r="E12" s="336"/>
      <c r="F12" s="336" t="s">
        <v>231</v>
      </c>
      <c r="G12" s="336"/>
      <c r="H12" s="242"/>
      <c r="I12" s="337" t="s">
        <v>18</v>
      </c>
      <c r="J12" s="339"/>
      <c r="K12" s="337" t="s">
        <v>36</v>
      </c>
      <c r="L12" s="339"/>
      <c r="M12" s="345" t="s">
        <v>36</v>
      </c>
      <c r="N12" s="346"/>
    </row>
    <row r="13" spans="2:18">
      <c r="B13" s="243" t="s">
        <v>0</v>
      </c>
      <c r="C13" s="243" t="s">
        <v>1</v>
      </c>
      <c r="D13" s="243" t="s">
        <v>367</v>
      </c>
      <c r="E13" s="243" t="s">
        <v>368</v>
      </c>
      <c r="F13" s="243" t="s">
        <v>367</v>
      </c>
      <c r="G13" s="243" t="s">
        <v>368</v>
      </c>
      <c r="H13" s="243" t="s">
        <v>160</v>
      </c>
      <c r="I13" s="243" t="s">
        <v>8</v>
      </c>
      <c r="J13" s="243" t="s">
        <v>9</v>
      </c>
      <c r="K13" s="243" t="s">
        <v>8</v>
      </c>
      <c r="L13" s="243" t="s">
        <v>9</v>
      </c>
      <c r="M13" s="146" t="s">
        <v>8</v>
      </c>
      <c r="N13" s="146" t="s">
        <v>9</v>
      </c>
    </row>
    <row r="14" spans="2:18">
      <c r="B14" s="246">
        <f>B6</f>
        <v>10</v>
      </c>
      <c r="C14" s="248" t="s">
        <v>270</v>
      </c>
      <c r="D14" s="248" t="s">
        <v>235</v>
      </c>
      <c r="E14" s="248"/>
      <c r="F14" s="248" t="s">
        <v>235</v>
      </c>
      <c r="G14" s="248"/>
      <c r="H14" s="270" t="s">
        <v>262</v>
      </c>
      <c r="I14" s="269">
        <v>2029</v>
      </c>
      <c r="J14" s="269">
        <v>2029</v>
      </c>
      <c r="K14" s="269">
        <v>2018</v>
      </c>
      <c r="L14" s="269">
        <v>2018</v>
      </c>
      <c r="M14" s="146">
        <f t="shared" ref="M14:N19" si="0">IF($C14="","",IF(K14="",I14,K14))</f>
        <v>2018</v>
      </c>
      <c r="N14" s="146">
        <f t="shared" si="0"/>
        <v>2018</v>
      </c>
    </row>
    <row r="15" spans="2:18">
      <c r="B15" s="246" t="str">
        <f>CONCATENATE($B$6,"A")</f>
        <v>10A</v>
      </c>
      <c r="C15" s="248" t="s">
        <v>270</v>
      </c>
      <c r="D15" s="248" t="s">
        <v>235</v>
      </c>
      <c r="E15" s="248"/>
      <c r="F15" s="248" t="s">
        <v>235</v>
      </c>
      <c r="G15" s="248"/>
      <c r="H15" s="270" t="s">
        <v>263</v>
      </c>
      <c r="I15" s="269">
        <v>2028</v>
      </c>
      <c r="J15" s="269">
        <v>2028</v>
      </c>
      <c r="K15" s="269">
        <v>2019</v>
      </c>
      <c r="L15" s="269">
        <v>2019</v>
      </c>
      <c r="M15" s="146">
        <f t="shared" si="0"/>
        <v>2019</v>
      </c>
      <c r="N15" s="146">
        <f t="shared" si="0"/>
        <v>2019</v>
      </c>
    </row>
    <row r="16" spans="2:18">
      <c r="B16" s="246" t="str">
        <f>CONCATENATE($B$6,"B")</f>
        <v>10B</v>
      </c>
      <c r="C16" s="248" t="s">
        <v>270</v>
      </c>
      <c r="D16" s="248" t="s">
        <v>235</v>
      </c>
      <c r="E16" s="248"/>
      <c r="F16" s="248" t="s">
        <v>235</v>
      </c>
      <c r="G16" s="248"/>
      <c r="H16" s="270" t="s">
        <v>264</v>
      </c>
      <c r="I16" s="269">
        <v>2027</v>
      </c>
      <c r="J16" s="269">
        <v>2027</v>
      </c>
      <c r="K16" s="269">
        <v>2020</v>
      </c>
      <c r="L16" s="269">
        <v>2020</v>
      </c>
      <c r="M16" s="146">
        <f t="shared" si="0"/>
        <v>2020</v>
      </c>
      <c r="N16" s="146">
        <f t="shared" si="0"/>
        <v>2020</v>
      </c>
    </row>
    <row r="17" spans="2:14">
      <c r="B17" s="246" t="str">
        <f>CONCATENATE($B$6,"C")</f>
        <v>10C</v>
      </c>
      <c r="C17" s="248"/>
      <c r="D17" s="248"/>
      <c r="E17" s="248"/>
      <c r="F17" s="248"/>
      <c r="G17" s="248"/>
      <c r="H17" s="270"/>
      <c r="I17" s="269"/>
      <c r="J17" s="269"/>
      <c r="K17" s="269"/>
      <c r="L17" s="269"/>
      <c r="M17" s="146" t="str">
        <f t="shared" si="0"/>
        <v/>
      </c>
      <c r="N17" s="146" t="str">
        <f t="shared" si="0"/>
        <v/>
      </c>
    </row>
    <row r="18" spans="2:14">
      <c r="B18" s="246" t="str">
        <f>CONCATENATE($B$6,"D")</f>
        <v>10D</v>
      </c>
      <c r="C18" s="248"/>
      <c r="D18" s="248"/>
      <c r="E18" s="248"/>
      <c r="F18" s="248"/>
      <c r="G18" s="248"/>
      <c r="H18" s="270"/>
      <c r="I18" s="269"/>
      <c r="J18" s="269"/>
      <c r="K18" s="269"/>
      <c r="L18" s="269"/>
      <c r="M18" s="146" t="str">
        <f t="shared" si="0"/>
        <v/>
      </c>
      <c r="N18" s="146" t="str">
        <f t="shared" si="0"/>
        <v/>
      </c>
    </row>
    <row r="19" spans="2:14">
      <c r="B19" s="246" t="str">
        <f>CONCATENATE($B$6,"E")</f>
        <v>10E</v>
      </c>
      <c r="C19" s="248"/>
      <c r="D19" s="248"/>
      <c r="E19" s="248"/>
      <c r="F19" s="248"/>
      <c r="G19" s="248"/>
      <c r="H19" s="270"/>
      <c r="I19" s="269"/>
      <c r="J19" s="269"/>
      <c r="K19" s="269"/>
      <c r="L19" s="269"/>
      <c r="M19" s="146" t="str">
        <f t="shared" si="0"/>
        <v/>
      </c>
      <c r="N19" s="146" t="str">
        <f t="shared" si="0"/>
        <v/>
      </c>
    </row>
    <row r="22" spans="2:14">
      <c r="B22" s="257" t="s">
        <v>362</v>
      </c>
    </row>
    <row r="23" spans="2:14">
      <c r="B23" s="257"/>
      <c r="H23" s="258" t="s">
        <v>34</v>
      </c>
    </row>
    <row r="24" spans="2:14">
      <c r="B24" s="257"/>
      <c r="C24" s="333" t="str">
        <f>C6</f>
        <v xml:space="preserve">Summer Peaking (400MW 8 hrs, 230MW 16 hrs) + Off Peak (U1 off, U2 230MW) </v>
      </c>
      <c r="D24" s="334"/>
      <c r="E24" s="334"/>
      <c r="F24" s="334"/>
      <c r="G24" s="335"/>
      <c r="H24" s="255">
        <f>VLOOKUP(C24,CapX!A:B,2,FALSE)</f>
        <v>7</v>
      </c>
    </row>
    <row r="25" spans="2:14">
      <c r="B25" s="257"/>
    </row>
    <row r="26" spans="2:14">
      <c r="B26" s="259"/>
      <c r="C26" s="337" t="s">
        <v>5</v>
      </c>
      <c r="D26" s="338"/>
      <c r="E26" s="338"/>
      <c r="F26" s="338"/>
      <c r="G26" s="339"/>
      <c r="H26" s="243" t="s">
        <v>35</v>
      </c>
    </row>
    <row r="27" spans="2:14">
      <c r="C27" s="333" t="s">
        <v>30</v>
      </c>
      <c r="D27" s="334"/>
      <c r="E27" s="334"/>
      <c r="F27" s="334"/>
      <c r="G27" s="335"/>
      <c r="H27" s="267">
        <v>0.72499999999999998</v>
      </c>
    </row>
    <row r="28" spans="2:14">
      <c r="C28" s="333" t="s">
        <v>19</v>
      </c>
      <c r="D28" s="334"/>
      <c r="E28" s="334"/>
      <c r="F28" s="334"/>
      <c r="G28" s="335"/>
      <c r="H28" s="267">
        <v>0.48599999999999999</v>
      </c>
    </row>
    <row r="29" spans="2:14">
      <c r="C29" s="333" t="s">
        <v>20</v>
      </c>
      <c r="D29" s="334"/>
      <c r="E29" s="334"/>
      <c r="F29" s="334"/>
      <c r="G29" s="335"/>
      <c r="H29" s="267">
        <v>0.214</v>
      </c>
    </row>
    <row r="30" spans="2:14">
      <c r="C30" s="333" t="s">
        <v>223</v>
      </c>
      <c r="D30" s="334"/>
      <c r="E30" s="334"/>
      <c r="F30" s="334"/>
      <c r="G30" s="335"/>
      <c r="H30" s="273">
        <v>3.9699999999999999E-2</v>
      </c>
    </row>
    <row r="31" spans="2:14">
      <c r="H31" s="262"/>
    </row>
    <row r="32" spans="2:14">
      <c r="B32" s="257" t="s">
        <v>363</v>
      </c>
      <c r="H32" s="262"/>
    </row>
    <row r="33" spans="1:68">
      <c r="H33" s="258"/>
    </row>
    <row r="34" spans="1:68">
      <c r="H34" s="262"/>
    </row>
    <row r="35" spans="1:68">
      <c r="C35" s="333" t="s">
        <v>234</v>
      </c>
      <c r="D35" s="334"/>
      <c r="E35" s="334"/>
      <c r="F35" s="334"/>
      <c r="G35" s="335"/>
      <c r="H35" s="276">
        <v>0.1</v>
      </c>
      <c r="I35" s="344"/>
      <c r="J35" s="344"/>
    </row>
    <row r="36" spans="1:68">
      <c r="H36" s="262"/>
    </row>
    <row r="37" spans="1:68">
      <c r="H37" s="262"/>
    </row>
    <row r="38" spans="1:68">
      <c r="S38" s="259"/>
      <c r="AB38" s="259"/>
      <c r="AJ38" s="259"/>
      <c r="AS38" s="259"/>
      <c r="BA38" s="139"/>
      <c r="BB38" s="140"/>
      <c r="BC38" s="140"/>
      <c r="BD38" s="140"/>
      <c r="BE38" s="140"/>
      <c r="BF38" s="140"/>
      <c r="BG38" s="140"/>
      <c r="BH38" s="140"/>
      <c r="BI38" s="139"/>
      <c r="BJ38" s="140"/>
      <c r="BK38" s="140"/>
      <c r="BL38" s="140"/>
      <c r="BM38" s="140"/>
      <c r="BN38" s="140"/>
      <c r="BO38" s="140"/>
      <c r="BP38" s="140"/>
    </row>
    <row r="39" spans="1:68">
      <c r="R39" s="242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</row>
    <row r="40" spans="1:68">
      <c r="A40" s="242"/>
      <c r="B40" s="247" t="s">
        <v>408</v>
      </c>
      <c r="C40" s="242"/>
      <c r="D40" s="242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57" t="s">
        <v>52</v>
      </c>
      <c r="AB40" s="257" t="s">
        <v>53</v>
      </c>
      <c r="AJ40" s="257" t="s">
        <v>54</v>
      </c>
      <c r="AS40" s="257" t="s">
        <v>55</v>
      </c>
      <c r="BA40" s="141"/>
      <c r="BB40" s="140"/>
      <c r="BC40" s="140"/>
      <c r="BD40" s="140"/>
      <c r="BE40" s="140"/>
      <c r="BF40" s="140"/>
      <c r="BG40" s="140"/>
      <c r="BH40" s="140"/>
      <c r="BI40" s="141"/>
      <c r="BJ40" s="140"/>
      <c r="BK40" s="140"/>
      <c r="BL40" s="140"/>
      <c r="BM40" s="140"/>
      <c r="BN40" s="140"/>
      <c r="BO40" s="140"/>
      <c r="BP40" s="140"/>
    </row>
    <row r="41" spans="1:68">
      <c r="A41" s="242"/>
      <c r="B41" s="242"/>
      <c r="C41" s="242"/>
      <c r="D41" s="242"/>
      <c r="E41" s="242"/>
      <c r="F41" s="242"/>
      <c r="G41" s="242"/>
      <c r="H41" s="343"/>
      <c r="I41" s="343"/>
      <c r="J41" s="242"/>
      <c r="K41" s="242"/>
      <c r="L41" s="242"/>
      <c r="M41" s="242"/>
      <c r="N41" s="242"/>
      <c r="O41" s="242"/>
      <c r="P41" s="242"/>
      <c r="Q41" s="242"/>
      <c r="R41" s="242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</row>
    <row r="42" spans="1:68">
      <c r="A42" s="242"/>
      <c r="B42" s="242"/>
      <c r="C42" s="242"/>
      <c r="D42" s="242"/>
      <c r="E42" s="242"/>
      <c r="F42" s="242"/>
      <c r="G42" s="242"/>
      <c r="H42" s="243" t="s">
        <v>33</v>
      </c>
      <c r="I42" s="243">
        <f t="shared" ref="I42:N42" si="1">U42</f>
        <v>10</v>
      </c>
      <c r="J42" s="243" t="str">
        <f t="shared" si="1"/>
        <v>10A</v>
      </c>
      <c r="K42" s="243" t="str">
        <f t="shared" si="1"/>
        <v>10B</v>
      </c>
      <c r="L42" s="243" t="str">
        <f t="shared" si="1"/>
        <v>10C</v>
      </c>
      <c r="M42" s="243" t="str">
        <f t="shared" si="1"/>
        <v>10D</v>
      </c>
      <c r="N42" s="243" t="str">
        <f t="shared" si="1"/>
        <v>10E</v>
      </c>
      <c r="O42" s="242"/>
      <c r="P42" s="242"/>
      <c r="Q42" s="242"/>
      <c r="R42" s="242"/>
      <c r="S42" s="243" t="s">
        <v>33</v>
      </c>
      <c r="T42" s="279" t="s">
        <v>27</v>
      </c>
      <c r="U42" s="243">
        <f t="array" ref="U42:Z42">TRANSPOSE(B14:B19)</f>
        <v>10</v>
      </c>
      <c r="V42" s="243" t="str">
        <v>10A</v>
      </c>
      <c r="W42" s="243" t="str">
        <v>10B</v>
      </c>
      <c r="X42" s="243" t="str">
        <v>10C</v>
      </c>
      <c r="Y42" s="243" t="str">
        <v>10D</v>
      </c>
      <c r="Z42" s="243" t="str">
        <v>10E</v>
      </c>
      <c r="AB42" s="243" t="s">
        <v>33</v>
      </c>
      <c r="AC42" s="243">
        <f>U42</f>
        <v>10</v>
      </c>
      <c r="AD42" s="243" t="str">
        <f t="shared" ref="AD42:AH42" si="2">V42</f>
        <v>10A</v>
      </c>
      <c r="AE42" s="243" t="str">
        <f t="shared" si="2"/>
        <v>10B</v>
      </c>
      <c r="AF42" s="243" t="str">
        <f t="shared" si="2"/>
        <v>10C</v>
      </c>
      <c r="AG42" s="278" t="str">
        <f t="shared" si="2"/>
        <v>10D</v>
      </c>
      <c r="AH42" s="243" t="str">
        <f t="shared" si="2"/>
        <v>10E</v>
      </c>
      <c r="AJ42" s="243" t="s">
        <v>33</v>
      </c>
      <c r="AK42" s="243" t="s">
        <v>27</v>
      </c>
      <c r="AL42" s="243">
        <f>AC42</f>
        <v>10</v>
      </c>
      <c r="AM42" s="243" t="str">
        <f t="shared" ref="AM42:AQ42" si="3">AD42</f>
        <v>10A</v>
      </c>
      <c r="AN42" s="243" t="str">
        <f t="shared" si="3"/>
        <v>10B</v>
      </c>
      <c r="AO42" s="278" t="str">
        <f t="shared" si="3"/>
        <v>10C</v>
      </c>
      <c r="AP42" s="243" t="str">
        <f t="shared" si="3"/>
        <v>10D</v>
      </c>
      <c r="AQ42" s="243" t="str">
        <f t="shared" si="3"/>
        <v>10E</v>
      </c>
      <c r="AS42" s="243" t="s">
        <v>33</v>
      </c>
      <c r="AT42" s="243">
        <f>AL42</f>
        <v>10</v>
      </c>
      <c r="AU42" s="243" t="str">
        <f t="shared" ref="AU42:AY42" si="4">AM42</f>
        <v>10A</v>
      </c>
      <c r="AV42" s="243" t="str">
        <f t="shared" si="4"/>
        <v>10B</v>
      </c>
      <c r="AW42" s="243" t="str">
        <f t="shared" si="4"/>
        <v>10C</v>
      </c>
      <c r="AX42" s="278" t="str">
        <f t="shared" si="4"/>
        <v>10D</v>
      </c>
      <c r="AY42" s="243" t="str">
        <f t="shared" si="4"/>
        <v>10E</v>
      </c>
      <c r="BA42" s="142"/>
      <c r="BB42" s="142"/>
      <c r="BC42" s="142"/>
      <c r="BD42" s="142"/>
      <c r="BE42" s="142"/>
      <c r="BF42" s="142"/>
      <c r="BG42" s="142"/>
      <c r="BH42" s="140"/>
      <c r="BI42" s="142"/>
      <c r="BJ42" s="142"/>
      <c r="BK42" s="142"/>
      <c r="BL42" s="142"/>
      <c r="BM42" s="142"/>
      <c r="BN42" s="142"/>
      <c r="BO42" s="142"/>
      <c r="BP42" s="140"/>
    </row>
    <row r="43" spans="1:68">
      <c r="A43" s="242"/>
      <c r="B43" s="242"/>
      <c r="C43" s="242"/>
      <c r="D43" s="242"/>
      <c r="E43" s="242"/>
      <c r="F43" s="242"/>
      <c r="G43" s="242"/>
      <c r="H43" s="252">
        <v>2017</v>
      </c>
      <c r="I43" s="249">
        <f>AC43+AT43</f>
        <v>18803258.5</v>
      </c>
      <c r="J43" s="249">
        <f t="shared" ref="J43:N71" si="5">AD43+AU43</f>
        <v>18803258.5</v>
      </c>
      <c r="K43" s="249">
        <f t="shared" si="5"/>
        <v>18803258.5</v>
      </c>
      <c r="L43" s="249">
        <f t="shared" si="5"/>
        <v>0</v>
      </c>
      <c r="M43" s="249">
        <f t="shared" si="5"/>
        <v>0</v>
      </c>
      <c r="N43" s="249">
        <f t="shared" si="5"/>
        <v>0</v>
      </c>
      <c r="O43" s="242"/>
      <c r="P43" s="242"/>
      <c r="Q43" s="242"/>
      <c r="R43" s="242"/>
      <c r="S43" s="252">
        <v>2017</v>
      </c>
      <c r="T43" s="132">
        <f>HLOOKUP($S43,CapX!$A$11:$AP$14,2,FALSE)</f>
        <v>5101701.2424999997</v>
      </c>
      <c r="U43" s="274">
        <f>IF($K$14="",$T43,IF($K$14&gt;$S43,$T43,HLOOKUP($S43-$K$14,CapX!$A$18:$AP$26,$H$24,FALSE)*$T43))</f>
        <v>5101701.2424999997</v>
      </c>
      <c r="V43" s="249">
        <f>IF($K$15="",$T43,IF($K$15&gt;$S43,$T43,HLOOKUP($S43-$K$15,CapX!$A$18:$AP$26,$H$24,FALSE)*$T43))</f>
        <v>5101701.2424999997</v>
      </c>
      <c r="W43" s="249">
        <f>IF($K$16="",$T43,IF($K$16&gt;$S43,$T43,HLOOKUP($S43-$K$16,CapX!$A$18:$AP$26,$H$24,FALSE)*$T43))</f>
        <v>5101701.2424999997</v>
      </c>
      <c r="X43" s="249">
        <f>IF($K$17="",$T43,IF($K$17&gt;$S43,$T43,HLOOKUP($S43-$K$17,CapX!$A$18:$AP$26,$H$24,FALSE)*$T43))</f>
        <v>5101701.2424999997</v>
      </c>
      <c r="Y43" s="249">
        <f>IF($K$18="",$T43,IF($K$18&gt;$S43,$T43,HLOOKUP($S43-$K$18,CapX!$A$18:$AP$26,$H$24,FALSE)*$T43))</f>
        <v>5101701.2424999997</v>
      </c>
      <c r="Z43" s="249">
        <f>IF($K$19="",$T43,IF($K$19&gt;$S43,$T43,HLOOKUP($S43-$K$19,CapX!$A$18:$AP$26,$H$24,FALSE)*$T43))</f>
        <v>5101701.2424999997</v>
      </c>
      <c r="AB43" s="252">
        <v>2017</v>
      </c>
      <c r="AC43" s="249">
        <f t="shared" ref="AC43:AC71" si="6">IF($AB43&gt;$I$14,0,IF($AB43=$I$14,U43*$H$30,IF($AB43+1=$I$14,U43*$H$29,IF($AB43+2=$I$14,U43*$H$28,IF($AB43+3=$I$14,U43*$H$27,U43)))))</f>
        <v>5101701.2424999997</v>
      </c>
      <c r="AD43" s="249">
        <f t="shared" ref="AD43:AD71" si="7">IF($AB43&gt;$I$15,0,IF($AB43=$I$15,U43*$H$30,IF($AB43+1=$I$15,U43*$H$29,IF($AB43+2=$I$15,U43*$H$28,IF($AB43+3=$I$15,U43*$H$27,V43)))))</f>
        <v>5101701.2424999997</v>
      </c>
      <c r="AE43" s="249">
        <f t="shared" ref="AE43:AE71" si="8">IF($AB43&gt;$I$16,0,IF($AB43=$I$16,U43*$H$30,IF($AB43+1=$I$16,U43*$H$29,IF($AB43+2=$I$16,U43*$H$28,IF($AB43+3=$I$16,U43*$H$27,W43)))))</f>
        <v>5101701.2424999997</v>
      </c>
      <c r="AF43" s="249">
        <f t="shared" ref="AF43:AF71" si="9">IF($AB43&gt;$I$17,0,IF($AB43=$I$17,U43*$H$30,IF($AB43+1=$I$17,U43*$H$29,IF($AB43+2=$I$17,U43*$H$28,IF($AB43+3=$I$17,U43*$H$27,X43)))))</f>
        <v>0</v>
      </c>
      <c r="AG43" s="136">
        <f t="shared" ref="AG43:AG71" si="10">IF($AB43&gt;$I$18,0,IF($AB43=$I$18,U43*$H$30,IF($AB43+1=$I$18,U43*$H$29,IF($AB43+2=$I$18,U43*$H$28,IF($AB43+3=$I$18,U43*$H$27,Y43)))))</f>
        <v>0</v>
      </c>
      <c r="AH43" s="249">
        <f t="shared" ref="AH43:AH71" si="11">IF($AB43&gt;$I$19,0,IF($AB43=$I$19,U43*$H$30,IF($AB43+1=$I$19,U43*$H$29,IF($AB43+2=$I$19,U43*$H$28,IF($AB43+3=$I$19,U43*$H$27,Z43)))))</f>
        <v>0</v>
      </c>
      <c r="AJ43" s="252">
        <v>2017</v>
      </c>
      <c r="AK43" s="249">
        <f>HLOOKUP($S43,CapX!$A$11:$AP$14,3,FALSE)</f>
        <v>13701557.2575</v>
      </c>
      <c r="AL43" s="249">
        <f>IF($L$14="",$AK43,IF($L$14&gt;$AJ43,$AK43,HLOOKUP($AJ43-$L$14,CapX!$A$18:$AP$26,$H$24,FALSE)*$AK43))</f>
        <v>13701557.2575</v>
      </c>
      <c r="AM43" s="249">
        <f>IF($L$15="",$AK43,IF($L$15&gt;$AJ43,$AK43,HLOOKUP($AJ43-$L$15,CapX!$A$18:$AP$26,$H$24,FALSE)*$AK43))</f>
        <v>13701557.2575</v>
      </c>
      <c r="AN43" s="249">
        <f>IF($L$16="",$AK43,IF($L$16&gt;$AJ43,$AK43,HLOOKUP($AJ43-$L$16,CapX!$A$18:$AP$26,$H$24,FALSE)*$AK43))</f>
        <v>13701557.2575</v>
      </c>
      <c r="AO43" s="136">
        <f>IF($L$17="",$AK43,IF($L$17&gt;$AJ43,$AK43,HLOOKUP($AJ43-$L$17,CapX!$A$18:$AP$26,$H$24,FALSE)*$AK43))</f>
        <v>13701557.2575</v>
      </c>
      <c r="AP43" s="249">
        <f>IF($L$18="",$AK43,IF($L$18&gt;$AJ43,$AK43,HLOOKUP($AJ43-$L$18,CapX!$A$18:$AP$26,$H$24,FALSE)*$AK43))</f>
        <v>13701557.2575</v>
      </c>
      <c r="AQ43" s="249">
        <f>IF($L$19="",$AK43,IF($L$19&gt;$AJ43,$AK43,HLOOKUP($AJ43-$L$19,CapX!$A$18:$AP$26,$H$24,FALSE)*$AK43))</f>
        <v>13701557.2575</v>
      </c>
      <c r="AS43" s="252">
        <v>2017</v>
      </c>
      <c r="AT43" s="249">
        <f t="shared" ref="AT43:AT71" si="12">IF($AS43&gt;$J$14,0,IF($AS43=$J$14,AL43*$H$30,IF($AS43+1=$J$14,AL43*$H$29,IF($AS43+2=$J$14,AL43*$H$28,IF($AS43+3=$J$14,AL43*$H$27,AL43)))))</f>
        <v>13701557.2575</v>
      </c>
      <c r="AU43" s="249">
        <f t="shared" ref="AU43:AU71" si="13">IF($AS43&gt;$J$15,0,IF($AS43=$J$15,AM43*$H$30,IF($AS43+1=$J$15,AM43*$H$29,IF($AS43+2=$J$15,AM43*$H$28,IF($AS43+3=$J$15,AM43*$H$27,AM43)))))</f>
        <v>13701557.2575</v>
      </c>
      <c r="AV43" s="249">
        <f t="shared" ref="AV43:AV71" si="14">IF($AS43&gt;$J$16,0,IF($AS43=$J$16,AN43*$H$30,IF($AS43+1=$J$16,AN43*$H$29,IF($AS43+2=$J$16,AN43*$H$28,IF($AS43+3=$J$16,AN43*$H$27,AN43)))))</f>
        <v>13701557.2575</v>
      </c>
      <c r="AW43" s="249">
        <f t="shared" ref="AW43:AW71" si="15">IF($AS43&gt;$J$17,0,IF($AS43=$J$17,AO43*$H$30,IF($AS43+1=$J$17,AO43*$H$29,IF($AS43+2=$J$17,AO43*$H$28,IF($AS43+3=$J$17,AO43*$H$27,AO43)))))</f>
        <v>0</v>
      </c>
      <c r="AX43" s="136">
        <f t="shared" ref="AX43:AX71" si="16">IF($AS43&gt;$J$18,0,IF($AS43=$J$18,AP43*$H$30,IF($AS43+1=$J$18,AP43*$H$29,IF($AS43+2=$J$18,AP43*$H$28,IF($AS43+3=$J$18,AP43*$H$27,AP43)))))</f>
        <v>0</v>
      </c>
      <c r="AY43" s="249">
        <f t="shared" ref="AY43:AY71" si="17">IF($AS43&gt;$J$19,0,IF($AS43=$J$19,AQ43*$H$30,IF($AS43+1=$J$19,AQ43*$H$29,IF($AS43+2=$J$19,AQ43*$H$28,IF($AS43+3=$J$19,AQ43*$H$27,AQ43)))))</f>
        <v>0</v>
      </c>
      <c r="BA43" s="135"/>
      <c r="BB43" s="143"/>
      <c r="BC43" s="143"/>
      <c r="BD43" s="143"/>
      <c r="BE43" s="143"/>
      <c r="BF43" s="143"/>
      <c r="BG43" s="143"/>
      <c r="BH43" s="140"/>
      <c r="BI43" s="135"/>
      <c r="BJ43" s="143"/>
      <c r="BK43" s="143"/>
      <c r="BL43" s="143"/>
      <c r="BM43" s="143"/>
      <c r="BN43" s="143"/>
      <c r="BO43" s="143"/>
      <c r="BP43" s="140"/>
    </row>
    <row r="44" spans="1:68">
      <c r="A44" s="242"/>
      <c r="B44" s="242"/>
      <c r="C44" s="242"/>
      <c r="D44" s="242"/>
      <c r="E44" s="242"/>
      <c r="F44" s="242"/>
      <c r="G44" s="242"/>
      <c r="H44" s="253">
        <v>2018</v>
      </c>
      <c r="I44" s="249">
        <f t="shared" ref="I44:I71" si="18">AC44+AT44</f>
        <v>11636785.1775</v>
      </c>
      <c r="J44" s="249">
        <f t="shared" si="5"/>
        <v>15515713.57</v>
      </c>
      <c r="K44" s="249">
        <f t="shared" si="5"/>
        <v>15515713.57</v>
      </c>
      <c r="L44" s="249">
        <f t="shared" si="5"/>
        <v>0</v>
      </c>
      <c r="M44" s="249">
        <f t="shared" si="5"/>
        <v>0</v>
      </c>
      <c r="N44" s="249">
        <f t="shared" si="5"/>
        <v>0</v>
      </c>
      <c r="O44" s="242"/>
      <c r="P44" s="242"/>
      <c r="Q44" s="242"/>
      <c r="R44" s="242"/>
      <c r="S44" s="253">
        <v>2018</v>
      </c>
      <c r="T44" s="274">
        <f>HLOOKUP($S44,CapX!$A$11:$AP$14,2,FALSE)</f>
        <v>9138973.3925000001</v>
      </c>
      <c r="U44" s="274">
        <f>IF($K$14="",$T44,IF($K$14&gt;$S44,$T44,HLOOKUP($S44-$K$14,CapX!$A$18:$AP$26,$H$24,FALSE)*$T44))</f>
        <v>6854230.0443750005</v>
      </c>
      <c r="V44" s="249">
        <f>IF($K$15="",$T44,IF($K$15&gt;$S44,$T44,HLOOKUP($S44-$K$15,CapX!$A$18:$AP$26,$H$24,FALSE)*$T44))</f>
        <v>9138973.3925000001</v>
      </c>
      <c r="W44" s="249">
        <f>IF($K$16="",$T44,IF($K$16&gt;$S44,$T44,HLOOKUP($S44-$K$16,CapX!$A$18:$AP$26,$H$24,FALSE)*$T44))</f>
        <v>9138973.3925000001</v>
      </c>
      <c r="X44" s="249">
        <f>IF($K$17="",$T44,IF($K$17&gt;$S44,$T44,HLOOKUP($S44-$K$17,CapX!$A$18:$AP$26,$H$24,FALSE)*$T44))</f>
        <v>9138973.3925000001</v>
      </c>
      <c r="Y44" s="249">
        <f>IF($K$18="",$T44,IF($K$18&gt;$S44,$T44,HLOOKUP($S44-$K$18,CapX!$A$18:$AP$26,$H$24,FALSE)*$T44))</f>
        <v>9138973.3925000001</v>
      </c>
      <c r="Z44" s="249">
        <f>IF($K$19="",$T44,IF($K$19&gt;$S44,$T44,HLOOKUP($S44-$K$19,CapX!$A$18:$AP$26,$H$24,FALSE)*$T44))</f>
        <v>9138973.3925000001</v>
      </c>
      <c r="AB44" s="253">
        <v>2018</v>
      </c>
      <c r="AC44" s="249">
        <f t="shared" si="6"/>
        <v>6854230.0443750005</v>
      </c>
      <c r="AD44" s="249">
        <f t="shared" si="7"/>
        <v>9138973.3925000001</v>
      </c>
      <c r="AE44" s="249">
        <f t="shared" si="8"/>
        <v>9138973.3925000001</v>
      </c>
      <c r="AF44" s="249">
        <f t="shared" si="9"/>
        <v>0</v>
      </c>
      <c r="AG44" s="136">
        <f t="shared" si="10"/>
        <v>0</v>
      </c>
      <c r="AH44" s="249">
        <f t="shared" si="11"/>
        <v>0</v>
      </c>
      <c r="AJ44" s="253">
        <v>2018</v>
      </c>
      <c r="AK44" s="249">
        <f>HLOOKUP($S44,CapX!$A$11:$AP$14,3,FALSE)</f>
        <v>6376740.1775000002</v>
      </c>
      <c r="AL44" s="249">
        <f>IF($L$14="",$AK44,IF($L$14&gt;$AJ44,$AK44,HLOOKUP($AJ44-$L$14,CapX!$A$18:$AP$26,$H$24,FALSE)*$AK44))</f>
        <v>4782555.1331249997</v>
      </c>
      <c r="AM44" s="249">
        <f>IF($L$15="",$AK44,IF($L$15&gt;$AJ44,$AK44,HLOOKUP($AJ44-$L$15,CapX!$A$18:$AP$26,$H$24,FALSE)*$AK44))</f>
        <v>6376740.1775000002</v>
      </c>
      <c r="AN44" s="249">
        <f>IF($L$16="",$AK44,IF($L$16&gt;$AJ44,$AK44,HLOOKUP($AJ44-$L$16,CapX!$A$18:$AP$26,$H$24,FALSE)*$AK44))</f>
        <v>6376740.1775000002</v>
      </c>
      <c r="AO44" s="136">
        <f>IF($L$17="",$AK44,IF($L$17&gt;$AJ44,$AK44,HLOOKUP($AJ44-$L$17,CapX!$A$18:$AP$26,$H$24,FALSE)*$AK44))</f>
        <v>6376740.1775000002</v>
      </c>
      <c r="AP44" s="249">
        <f>IF($L$18="",$AK44,IF($L$18&gt;$AJ44,$AK44,HLOOKUP($AJ44-$L$18,CapX!$A$18:$AP$26,$H$24,FALSE)*$AK44))</f>
        <v>6376740.1775000002</v>
      </c>
      <c r="AQ44" s="249">
        <f>IF($L$19="",$AK44,IF($L$19&gt;$AJ44,$AK44,HLOOKUP($AJ44-$L$19,CapX!$A$18:$AP$26,$H$24,FALSE)*$AK44))</f>
        <v>6376740.1775000002</v>
      </c>
      <c r="AS44" s="253">
        <v>2018</v>
      </c>
      <c r="AT44" s="249">
        <f t="shared" si="12"/>
        <v>4782555.1331249997</v>
      </c>
      <c r="AU44" s="249">
        <f t="shared" si="13"/>
        <v>6376740.1775000002</v>
      </c>
      <c r="AV44" s="249">
        <f t="shared" si="14"/>
        <v>6376740.1775000002</v>
      </c>
      <c r="AW44" s="249">
        <f t="shared" si="15"/>
        <v>0</v>
      </c>
      <c r="AX44" s="136">
        <f t="shared" si="16"/>
        <v>0</v>
      </c>
      <c r="AY44" s="249">
        <f t="shared" si="17"/>
        <v>0</v>
      </c>
      <c r="BA44" s="135"/>
      <c r="BB44" s="143"/>
      <c r="BC44" s="143"/>
      <c r="BD44" s="143"/>
      <c r="BE44" s="143"/>
      <c r="BF44" s="143"/>
      <c r="BG44" s="143"/>
      <c r="BH44" s="140"/>
      <c r="BI44" s="135"/>
      <c r="BJ44" s="143"/>
      <c r="BK44" s="143"/>
      <c r="BL44" s="143"/>
      <c r="BM44" s="143"/>
      <c r="BN44" s="143"/>
      <c r="BO44" s="143"/>
      <c r="BP44" s="140"/>
    </row>
    <row r="45" spans="1:68">
      <c r="A45" s="242"/>
      <c r="B45" s="242"/>
      <c r="C45" s="242"/>
      <c r="D45" s="242"/>
      <c r="E45" s="242"/>
      <c r="F45" s="242"/>
      <c r="G45" s="242"/>
      <c r="H45" s="253">
        <v>2019</v>
      </c>
      <c r="I45" s="249">
        <f t="shared" si="18"/>
        <v>7766930.3624999989</v>
      </c>
      <c r="J45" s="249">
        <f t="shared" si="5"/>
        <v>7766930.3624999989</v>
      </c>
      <c r="K45" s="249">
        <f t="shared" si="5"/>
        <v>10355907.15</v>
      </c>
      <c r="L45" s="249">
        <f t="shared" si="5"/>
        <v>0</v>
      </c>
      <c r="M45" s="249">
        <f t="shared" si="5"/>
        <v>0</v>
      </c>
      <c r="N45" s="249">
        <f t="shared" si="5"/>
        <v>0</v>
      </c>
      <c r="O45" s="242"/>
      <c r="P45" s="242"/>
      <c r="Q45" s="242"/>
      <c r="R45" s="242"/>
      <c r="S45" s="253">
        <v>2019</v>
      </c>
      <c r="T45" s="274">
        <f>HLOOKUP($S45,CapX!$A$11:$AP$14,2,FALSE)</f>
        <v>3802341.1675</v>
      </c>
      <c r="U45" s="274">
        <f>IF($K$14="",$T45,IF($K$14&gt;$S45,$T45,HLOOKUP($S45-$K$14,CapX!$A$18:$AP$26,$H$24,FALSE)*$T45))</f>
        <v>2851755.8756249999</v>
      </c>
      <c r="V45" s="249">
        <f>IF($K$15="",$T45,IF($K$15&gt;$S45,$T45,HLOOKUP($S45-$K$15,CapX!$A$18:$AP$26,$H$24,FALSE)*$T45))</f>
        <v>2851755.8756249999</v>
      </c>
      <c r="W45" s="249">
        <f>IF($K$16="",$T45,IF($K$16&gt;$S45,$T45,HLOOKUP($S45-$K$16,CapX!$A$18:$AP$26,$H$24,FALSE)*$T45))</f>
        <v>3802341.1675</v>
      </c>
      <c r="X45" s="249">
        <f>IF($K$17="",$T45,IF($K$17&gt;$S45,$T45,HLOOKUP($S45-$K$17,CapX!$A$18:$AP$26,$H$24,FALSE)*$T45))</f>
        <v>3802341.1675</v>
      </c>
      <c r="Y45" s="249">
        <f>IF($K$18="",$T45,IF($K$18&gt;$S45,$T45,HLOOKUP($S45-$K$18,CapX!$A$18:$AP$26,$H$24,FALSE)*$T45))</f>
        <v>3802341.1675</v>
      </c>
      <c r="Z45" s="249">
        <f>IF($K$19="",$T45,IF($K$19&gt;$S45,$T45,HLOOKUP($S45-$K$19,CapX!$A$18:$AP$26,$H$24,FALSE)*$T45))</f>
        <v>3802341.1675</v>
      </c>
      <c r="AB45" s="253">
        <v>2019</v>
      </c>
      <c r="AC45" s="249">
        <f t="shared" si="6"/>
        <v>2851755.8756249999</v>
      </c>
      <c r="AD45" s="249">
        <f t="shared" si="7"/>
        <v>2851755.8756249999</v>
      </c>
      <c r="AE45" s="249">
        <f t="shared" si="8"/>
        <v>3802341.1675</v>
      </c>
      <c r="AF45" s="249">
        <f t="shared" si="9"/>
        <v>0</v>
      </c>
      <c r="AG45" s="136">
        <f t="shared" si="10"/>
        <v>0</v>
      </c>
      <c r="AH45" s="249">
        <f t="shared" si="11"/>
        <v>0</v>
      </c>
      <c r="AJ45" s="253">
        <v>2019</v>
      </c>
      <c r="AK45" s="249">
        <f>HLOOKUP($S45,CapX!$A$11:$AP$14,3,FALSE)</f>
        <v>6553565.9824999999</v>
      </c>
      <c r="AL45" s="249">
        <f>IF($L$14="",$AK45,IF($L$14&gt;$AJ45,$AK45,HLOOKUP($AJ45-$L$14,CapX!$A$18:$AP$26,$H$24,FALSE)*$AK45))</f>
        <v>4915174.4868749995</v>
      </c>
      <c r="AM45" s="249">
        <f>IF($L$15="",$AK45,IF($L$15&gt;$AJ45,$AK45,HLOOKUP($AJ45-$L$15,CapX!$A$18:$AP$26,$H$24,FALSE)*$AK45))</f>
        <v>4915174.4868749995</v>
      </c>
      <c r="AN45" s="249">
        <f>IF($L$16="",$AK45,IF($L$16&gt;$AJ45,$AK45,HLOOKUP($AJ45-$L$16,CapX!$A$18:$AP$26,$H$24,FALSE)*$AK45))</f>
        <v>6553565.9824999999</v>
      </c>
      <c r="AO45" s="136">
        <f>IF($L$17="",$AK45,IF($L$17&gt;$AJ45,$AK45,HLOOKUP($AJ45-$L$17,CapX!$A$18:$AP$26,$H$24,FALSE)*$AK45))</f>
        <v>6553565.9824999999</v>
      </c>
      <c r="AP45" s="249">
        <f>IF($L$18="",$AK45,IF($L$18&gt;$AJ45,$AK45,HLOOKUP($AJ45-$L$18,CapX!$A$18:$AP$26,$H$24,FALSE)*$AK45))</f>
        <v>6553565.9824999999</v>
      </c>
      <c r="AQ45" s="249">
        <f>IF($L$19="",$AK45,IF($L$19&gt;$AJ45,$AK45,HLOOKUP($AJ45-$L$19,CapX!$A$18:$AP$26,$H$24,FALSE)*$AK45))</f>
        <v>6553565.9824999999</v>
      </c>
      <c r="AS45" s="253">
        <v>2019</v>
      </c>
      <c r="AT45" s="249">
        <f t="shared" si="12"/>
        <v>4915174.4868749995</v>
      </c>
      <c r="AU45" s="249">
        <f t="shared" si="13"/>
        <v>4915174.4868749995</v>
      </c>
      <c r="AV45" s="249">
        <f t="shared" si="14"/>
        <v>6553565.9824999999</v>
      </c>
      <c r="AW45" s="249">
        <f t="shared" si="15"/>
        <v>0</v>
      </c>
      <c r="AX45" s="136">
        <f t="shared" si="16"/>
        <v>0</v>
      </c>
      <c r="AY45" s="249">
        <f t="shared" si="17"/>
        <v>0</v>
      </c>
      <c r="BA45" s="135"/>
      <c r="BB45" s="143"/>
      <c r="BC45" s="143"/>
      <c r="BD45" s="143"/>
      <c r="BE45" s="143"/>
      <c r="BF45" s="143"/>
      <c r="BG45" s="143"/>
      <c r="BH45" s="140"/>
      <c r="BI45" s="135"/>
      <c r="BJ45" s="143"/>
      <c r="BK45" s="143"/>
      <c r="BL45" s="143"/>
      <c r="BM45" s="143"/>
      <c r="BN45" s="143"/>
      <c r="BO45" s="143"/>
      <c r="BP45" s="140"/>
    </row>
    <row r="46" spans="1:68">
      <c r="A46" s="242"/>
      <c r="B46" s="242"/>
      <c r="C46" s="242"/>
      <c r="D46" s="242"/>
      <c r="E46" s="242"/>
      <c r="F46" s="242"/>
      <c r="G46" s="242"/>
      <c r="H46" s="253">
        <v>2020</v>
      </c>
      <c r="I46" s="249">
        <f t="shared" si="18"/>
        <v>12517288.807500001</v>
      </c>
      <c r="J46" s="249">
        <f t="shared" si="5"/>
        <v>12517288.807500001</v>
      </c>
      <c r="K46" s="249">
        <f t="shared" si="5"/>
        <v>12517288.807500001</v>
      </c>
      <c r="L46" s="249">
        <f t="shared" si="5"/>
        <v>0</v>
      </c>
      <c r="M46" s="249">
        <f t="shared" si="5"/>
        <v>0</v>
      </c>
      <c r="N46" s="249">
        <f t="shared" si="5"/>
        <v>0</v>
      </c>
      <c r="O46" s="242"/>
      <c r="P46" s="242"/>
      <c r="Q46" s="242"/>
      <c r="R46" s="242"/>
      <c r="S46" s="253">
        <v>2020</v>
      </c>
      <c r="T46" s="274">
        <f>HLOOKUP($S46,CapX!$A$11:$AP$14,2,FALSE)</f>
        <v>6163918.9424999999</v>
      </c>
      <c r="U46" s="274">
        <f>IF($K$14="",$T46,IF($K$14&gt;$S46,$T46,HLOOKUP($S46-$K$14,CapX!$A$18:$AP$26,$H$24,FALSE)*$T46))</f>
        <v>4622939.2068750001</v>
      </c>
      <c r="V46" s="249">
        <f>IF($K$15="",$T46,IF($K$15&gt;$S46,$T46,HLOOKUP($S46-$K$15,CapX!$A$18:$AP$26,$H$24,FALSE)*$T46))</f>
        <v>4622939.2068750001</v>
      </c>
      <c r="W46" s="249">
        <f>IF($K$16="",$T46,IF($K$16&gt;$S46,$T46,HLOOKUP($S46-$K$16,CapX!$A$18:$AP$26,$H$24,FALSE)*$T46))</f>
        <v>4622939.2068750001</v>
      </c>
      <c r="X46" s="249">
        <f>IF($K$17="",$T46,IF($K$17&gt;$S46,$T46,HLOOKUP($S46-$K$17,CapX!$A$18:$AP$26,$H$24,FALSE)*$T46))</f>
        <v>6163918.9424999999</v>
      </c>
      <c r="Y46" s="249">
        <f>IF($K$18="",$T46,IF($K$18&gt;$S46,$T46,HLOOKUP($S46-$K$18,CapX!$A$18:$AP$26,$H$24,FALSE)*$T46))</f>
        <v>6163918.9424999999</v>
      </c>
      <c r="Z46" s="249">
        <f>IF($K$19="",$T46,IF($K$19&gt;$S46,$T46,HLOOKUP($S46-$K$19,CapX!$A$18:$AP$26,$H$24,FALSE)*$T46))</f>
        <v>6163918.9424999999</v>
      </c>
      <c r="AB46" s="253">
        <v>2020</v>
      </c>
      <c r="AC46" s="249">
        <f t="shared" si="6"/>
        <v>4622939.2068750001</v>
      </c>
      <c r="AD46" s="249">
        <f t="shared" si="7"/>
        <v>4622939.2068750001</v>
      </c>
      <c r="AE46" s="249">
        <f t="shared" si="8"/>
        <v>4622939.2068750001</v>
      </c>
      <c r="AF46" s="249">
        <f t="shared" si="9"/>
        <v>0</v>
      </c>
      <c r="AG46" s="136">
        <f t="shared" si="10"/>
        <v>0</v>
      </c>
      <c r="AH46" s="249">
        <f t="shared" si="11"/>
        <v>0</v>
      </c>
      <c r="AJ46" s="253">
        <v>2020</v>
      </c>
      <c r="AK46" s="249">
        <f>HLOOKUP($S46,CapX!$A$11:$AP$14,3,FALSE)</f>
        <v>10525799.467500001</v>
      </c>
      <c r="AL46" s="249">
        <f>IF($L$14="",$AK46,IF($L$14&gt;$AJ46,$AK46,HLOOKUP($AJ46-$L$14,CapX!$A$18:$AP$26,$H$24,FALSE)*$AK46))</f>
        <v>7894349.6006250009</v>
      </c>
      <c r="AM46" s="249">
        <f>IF($L$15="",$AK46,IF($L$15&gt;$AJ46,$AK46,HLOOKUP($AJ46-$L$15,CapX!$A$18:$AP$26,$H$24,FALSE)*$AK46))</f>
        <v>7894349.6006250009</v>
      </c>
      <c r="AN46" s="249">
        <f>IF($L$16="",$AK46,IF($L$16&gt;$AJ46,$AK46,HLOOKUP($AJ46-$L$16,CapX!$A$18:$AP$26,$H$24,FALSE)*$AK46))</f>
        <v>7894349.6006250009</v>
      </c>
      <c r="AO46" s="136">
        <f>IF($L$17="",$AK46,IF($L$17&gt;$AJ46,$AK46,HLOOKUP($AJ46-$L$17,CapX!$A$18:$AP$26,$H$24,FALSE)*$AK46))</f>
        <v>10525799.467500001</v>
      </c>
      <c r="AP46" s="249">
        <f>IF($L$18="",$AK46,IF($L$18&gt;$AJ46,$AK46,HLOOKUP($AJ46-$L$18,CapX!$A$18:$AP$26,$H$24,FALSE)*$AK46))</f>
        <v>10525799.467500001</v>
      </c>
      <c r="AQ46" s="249">
        <f>IF($L$19="",$AK46,IF($L$19&gt;$AJ46,$AK46,HLOOKUP($AJ46-$L$19,CapX!$A$18:$AP$26,$H$24,FALSE)*$AK46))</f>
        <v>10525799.467500001</v>
      </c>
      <c r="AS46" s="253">
        <v>2020</v>
      </c>
      <c r="AT46" s="249">
        <f t="shared" si="12"/>
        <v>7894349.6006250009</v>
      </c>
      <c r="AU46" s="249">
        <f t="shared" si="13"/>
        <v>7894349.6006250009</v>
      </c>
      <c r="AV46" s="249">
        <f t="shared" si="14"/>
        <v>7894349.6006250009</v>
      </c>
      <c r="AW46" s="249">
        <f t="shared" si="15"/>
        <v>0</v>
      </c>
      <c r="AX46" s="136">
        <f t="shared" si="16"/>
        <v>0</v>
      </c>
      <c r="AY46" s="249">
        <f t="shared" si="17"/>
        <v>0</v>
      </c>
      <c r="BA46" s="280"/>
      <c r="BB46" s="138"/>
      <c r="BC46" s="138"/>
      <c r="BD46" s="138"/>
      <c r="BE46" s="138"/>
      <c r="BF46" s="138"/>
      <c r="BG46" s="138"/>
      <c r="BI46" s="280"/>
      <c r="BJ46" s="138"/>
      <c r="BK46" s="138"/>
      <c r="BL46" s="138"/>
      <c r="BM46" s="138"/>
      <c r="BN46" s="138"/>
      <c r="BO46" s="138"/>
    </row>
    <row r="47" spans="1:68">
      <c r="A47" s="242"/>
      <c r="B47" s="242"/>
      <c r="C47" s="242"/>
      <c r="D47" s="242"/>
      <c r="E47" s="242"/>
      <c r="F47" s="242"/>
      <c r="G47" s="242"/>
      <c r="H47" s="253">
        <v>2021</v>
      </c>
      <c r="I47" s="249">
        <f t="shared" si="18"/>
        <v>11073011.487067334</v>
      </c>
      <c r="J47" s="249">
        <f t="shared" si="5"/>
        <v>11073011.487067334</v>
      </c>
      <c r="K47" s="249">
        <f t="shared" si="5"/>
        <v>11073011.487067334</v>
      </c>
      <c r="L47" s="249">
        <f t="shared" si="5"/>
        <v>0</v>
      </c>
      <c r="M47" s="249">
        <f t="shared" si="5"/>
        <v>0</v>
      </c>
      <c r="N47" s="249">
        <f t="shared" si="5"/>
        <v>0</v>
      </c>
      <c r="O47" s="242"/>
      <c r="P47" s="242"/>
      <c r="Q47" s="242"/>
      <c r="R47" s="242"/>
      <c r="S47" s="253">
        <v>2021</v>
      </c>
      <c r="T47" s="274">
        <f>HLOOKUP($S47,CapX!$A$11:$AP$14,2,FALSE)</f>
        <v>10631803.235945571</v>
      </c>
      <c r="U47" s="274">
        <f>IF($K$14="",$T47,IF($K$14&gt;$S47,$T47,HLOOKUP($S47-$K$14,CapX!$A$18:$AP$26,$H$24,FALSE)*$T47))</f>
        <v>7973852.4269591784</v>
      </c>
      <c r="V47" s="249">
        <f>IF($K$15="",$T47,IF($K$15&gt;$S47,$T47,HLOOKUP($S47-$K$15,CapX!$A$18:$AP$26,$H$24,FALSE)*$T47))</f>
        <v>7973852.4269591784</v>
      </c>
      <c r="W47" s="249">
        <f>IF($K$16="",$T47,IF($K$16&gt;$S47,$T47,HLOOKUP($S47-$K$16,CapX!$A$18:$AP$26,$H$24,FALSE)*$T47))</f>
        <v>7973852.4269591784</v>
      </c>
      <c r="X47" s="249">
        <f>IF($K$17="",$T47,IF($K$17&gt;$S47,$T47,HLOOKUP($S47-$K$17,CapX!$A$18:$AP$26,$H$24,FALSE)*$T47))</f>
        <v>10631803.235945571</v>
      </c>
      <c r="Y47" s="249">
        <f>IF($K$18="",$T47,IF($K$18&gt;$S47,$T47,HLOOKUP($S47-$K$18,CapX!$A$18:$AP$26,$H$24,FALSE)*$T47))</f>
        <v>10631803.235945571</v>
      </c>
      <c r="Z47" s="249">
        <f>IF($K$19="",$T47,IF($K$19&gt;$S47,$T47,HLOOKUP($S47-$K$19,CapX!$A$18:$AP$26,$H$24,FALSE)*$T47))</f>
        <v>10631803.235945571</v>
      </c>
      <c r="AB47" s="253">
        <v>2021</v>
      </c>
      <c r="AC47" s="249">
        <f t="shared" si="6"/>
        <v>7973852.4269591784</v>
      </c>
      <c r="AD47" s="249">
        <f t="shared" si="7"/>
        <v>7973852.4269591784</v>
      </c>
      <c r="AE47" s="249">
        <f t="shared" si="8"/>
        <v>7973852.4269591784</v>
      </c>
      <c r="AF47" s="249">
        <f t="shared" si="9"/>
        <v>0</v>
      </c>
      <c r="AG47" s="136">
        <f t="shared" si="10"/>
        <v>0</v>
      </c>
      <c r="AH47" s="249">
        <f t="shared" si="11"/>
        <v>0</v>
      </c>
      <c r="AJ47" s="253">
        <v>2021</v>
      </c>
      <c r="AK47" s="249">
        <f>HLOOKUP($S47,CapX!$A$11:$AP$14,3,FALSE)</f>
        <v>4132212.0801442079</v>
      </c>
      <c r="AL47" s="249">
        <f>IF($L$14="",$AK47,IF($L$14&gt;$AJ47,$AK47,HLOOKUP($AJ47-$L$14,CapX!$A$18:$AP$26,$H$24,FALSE)*$AK47))</f>
        <v>3099159.0601081559</v>
      </c>
      <c r="AM47" s="249">
        <f>IF($L$15="",$AK47,IF($L$15&gt;$AJ47,$AK47,HLOOKUP($AJ47-$L$15,CapX!$A$18:$AP$26,$H$24,FALSE)*$AK47))</f>
        <v>3099159.0601081559</v>
      </c>
      <c r="AN47" s="249">
        <f>IF($L$16="",$AK47,IF($L$16&gt;$AJ47,$AK47,HLOOKUP($AJ47-$L$16,CapX!$A$18:$AP$26,$H$24,FALSE)*$AK47))</f>
        <v>3099159.0601081559</v>
      </c>
      <c r="AO47" s="136">
        <f>IF($L$17="",$AK47,IF($L$17&gt;$AJ47,$AK47,HLOOKUP($AJ47-$L$17,CapX!$A$18:$AP$26,$H$24,FALSE)*$AK47))</f>
        <v>4132212.0801442079</v>
      </c>
      <c r="AP47" s="249">
        <f>IF($L$18="",$AK47,IF($L$18&gt;$AJ47,$AK47,HLOOKUP($AJ47-$L$18,CapX!$A$18:$AP$26,$H$24,FALSE)*$AK47))</f>
        <v>4132212.0801442079</v>
      </c>
      <c r="AQ47" s="249">
        <f>IF($L$19="",$AK47,IF($L$19&gt;$AJ47,$AK47,HLOOKUP($AJ47-$L$19,CapX!$A$18:$AP$26,$H$24,FALSE)*$AK47))</f>
        <v>4132212.0801442079</v>
      </c>
      <c r="AS47" s="253">
        <v>2021</v>
      </c>
      <c r="AT47" s="249">
        <f t="shared" si="12"/>
        <v>3099159.0601081559</v>
      </c>
      <c r="AU47" s="249">
        <f t="shared" si="13"/>
        <v>3099159.0601081559</v>
      </c>
      <c r="AV47" s="249">
        <f t="shared" si="14"/>
        <v>3099159.0601081559</v>
      </c>
      <c r="AW47" s="249">
        <f t="shared" si="15"/>
        <v>0</v>
      </c>
      <c r="AX47" s="136">
        <f t="shared" si="16"/>
        <v>0</v>
      </c>
      <c r="AY47" s="249">
        <f t="shared" si="17"/>
        <v>0</v>
      </c>
      <c r="BA47" s="280"/>
      <c r="BB47" s="138"/>
      <c r="BC47" s="138"/>
      <c r="BD47" s="138"/>
      <c r="BE47" s="138"/>
      <c r="BF47" s="138"/>
      <c r="BG47" s="138"/>
      <c r="BI47" s="280"/>
      <c r="BJ47" s="138"/>
      <c r="BK47" s="138"/>
      <c r="BL47" s="138"/>
      <c r="BM47" s="138"/>
      <c r="BN47" s="138"/>
      <c r="BO47" s="138"/>
    </row>
    <row r="48" spans="1:68">
      <c r="A48" s="242"/>
      <c r="B48" s="242"/>
      <c r="C48" s="242"/>
      <c r="D48" s="242"/>
      <c r="E48" s="242"/>
      <c r="F48" s="242"/>
      <c r="G48" s="242"/>
      <c r="H48" s="253">
        <v>2022</v>
      </c>
      <c r="I48" s="249">
        <f t="shared" si="18"/>
        <v>8080714.3491449989</v>
      </c>
      <c r="J48" s="249">
        <f t="shared" si="5"/>
        <v>8080714.3491449989</v>
      </c>
      <c r="K48" s="249">
        <f t="shared" si="5"/>
        <v>8080714.3491449989</v>
      </c>
      <c r="L48" s="249">
        <f t="shared" si="5"/>
        <v>0</v>
      </c>
      <c r="M48" s="249">
        <f t="shared" si="5"/>
        <v>0</v>
      </c>
      <c r="N48" s="249">
        <f t="shared" si="5"/>
        <v>0</v>
      </c>
      <c r="O48" s="242"/>
      <c r="P48" s="242"/>
      <c r="Q48" s="242"/>
      <c r="R48" s="242"/>
      <c r="S48" s="253">
        <v>2022</v>
      </c>
      <c r="T48" s="274">
        <f>HLOOKUP($S48,CapX!$A$11:$AP$14,2,FALSE)</f>
        <v>3955955.7506670002</v>
      </c>
      <c r="U48" s="274">
        <f>IF($K$14="",$T48,IF($K$14&gt;$S48,$T48,HLOOKUP($S48-$K$14,CapX!$A$18:$AP$26,$H$24,FALSE)*$T48))</f>
        <v>2966966.8130002501</v>
      </c>
      <c r="V48" s="249">
        <f>IF($K$15="",$T48,IF($K$15&gt;$S48,$T48,HLOOKUP($S48-$K$15,CapX!$A$18:$AP$26,$H$24,FALSE)*$T48))</f>
        <v>2966966.8130002501</v>
      </c>
      <c r="W48" s="249">
        <f>IF($K$16="",$T48,IF($K$16&gt;$S48,$T48,HLOOKUP($S48-$K$16,CapX!$A$18:$AP$26,$H$24,FALSE)*$T48))</f>
        <v>2966966.8130002501</v>
      </c>
      <c r="X48" s="249">
        <f>IF($K$17="",$T48,IF($K$17&gt;$S48,$T48,HLOOKUP($S48-$K$17,CapX!$A$18:$AP$26,$H$24,FALSE)*$T48))</f>
        <v>3955955.7506670002</v>
      </c>
      <c r="Y48" s="249">
        <f>IF($K$18="",$T48,IF($K$18&gt;$S48,$T48,HLOOKUP($S48-$K$18,CapX!$A$18:$AP$26,$H$24,FALSE)*$T48))</f>
        <v>3955955.7506670002</v>
      </c>
      <c r="Z48" s="249">
        <f>IF($K$19="",$T48,IF($K$19&gt;$S48,$T48,HLOOKUP($S48-$K$19,CapX!$A$18:$AP$26,$H$24,FALSE)*$T48))</f>
        <v>3955955.7506670002</v>
      </c>
      <c r="AB48" s="253">
        <v>2022</v>
      </c>
      <c r="AC48" s="249">
        <f t="shared" si="6"/>
        <v>2966966.8130002501</v>
      </c>
      <c r="AD48" s="249">
        <f t="shared" si="7"/>
        <v>2966966.8130002501</v>
      </c>
      <c r="AE48" s="249">
        <f t="shared" si="8"/>
        <v>2966966.8130002501</v>
      </c>
      <c r="AF48" s="249">
        <f t="shared" si="9"/>
        <v>0</v>
      </c>
      <c r="AG48" s="136">
        <f t="shared" si="10"/>
        <v>0</v>
      </c>
      <c r="AH48" s="249">
        <f t="shared" si="11"/>
        <v>0</v>
      </c>
      <c r="AJ48" s="253">
        <v>2022</v>
      </c>
      <c r="AK48" s="249">
        <f>HLOOKUP($S48,CapX!$A$11:$AP$14,3,FALSE)</f>
        <v>6818330.0481929993</v>
      </c>
      <c r="AL48" s="249">
        <f>IF($L$14="",$AK48,IF($L$14&gt;$AJ48,$AK48,HLOOKUP($AJ48-$L$14,CapX!$A$18:$AP$26,$H$24,FALSE)*$AK48))</f>
        <v>5113747.5361447493</v>
      </c>
      <c r="AM48" s="249">
        <f>IF($L$15="",$AK48,IF($L$15&gt;$AJ48,$AK48,HLOOKUP($AJ48-$L$15,CapX!$A$18:$AP$26,$H$24,FALSE)*$AK48))</f>
        <v>5113747.5361447493</v>
      </c>
      <c r="AN48" s="249">
        <f>IF($L$16="",$AK48,IF($L$16&gt;$AJ48,$AK48,HLOOKUP($AJ48-$L$16,CapX!$A$18:$AP$26,$H$24,FALSE)*$AK48))</f>
        <v>5113747.5361447493</v>
      </c>
      <c r="AO48" s="136">
        <f>IF($L$17="",$AK48,IF($L$17&gt;$AJ48,$AK48,HLOOKUP($AJ48-$L$17,CapX!$A$18:$AP$26,$H$24,FALSE)*$AK48))</f>
        <v>6818330.0481929993</v>
      </c>
      <c r="AP48" s="249">
        <f>IF($L$18="",$AK48,IF($L$18&gt;$AJ48,$AK48,HLOOKUP($AJ48-$L$18,CapX!$A$18:$AP$26,$H$24,FALSE)*$AK48))</f>
        <v>6818330.0481929993</v>
      </c>
      <c r="AQ48" s="249">
        <f>IF($L$19="",$AK48,IF($L$19&gt;$AJ48,$AK48,HLOOKUP($AJ48-$L$19,CapX!$A$18:$AP$26,$H$24,FALSE)*$AK48))</f>
        <v>6818330.0481929993</v>
      </c>
      <c r="AS48" s="253">
        <v>2022</v>
      </c>
      <c r="AT48" s="249">
        <f t="shared" si="12"/>
        <v>5113747.5361447493</v>
      </c>
      <c r="AU48" s="249">
        <f t="shared" si="13"/>
        <v>5113747.5361447493</v>
      </c>
      <c r="AV48" s="249">
        <f t="shared" si="14"/>
        <v>5113747.5361447493</v>
      </c>
      <c r="AW48" s="249">
        <f t="shared" si="15"/>
        <v>0</v>
      </c>
      <c r="AX48" s="136">
        <f t="shared" si="16"/>
        <v>0</v>
      </c>
      <c r="AY48" s="249">
        <f t="shared" si="17"/>
        <v>0</v>
      </c>
      <c r="BA48" s="280"/>
      <c r="BB48" s="138"/>
      <c r="BC48" s="138"/>
      <c r="BD48" s="138"/>
      <c r="BE48" s="138"/>
      <c r="BF48" s="138"/>
      <c r="BG48" s="138"/>
      <c r="BI48" s="280"/>
      <c r="BJ48" s="138"/>
      <c r="BK48" s="138"/>
      <c r="BL48" s="138"/>
      <c r="BM48" s="138"/>
      <c r="BN48" s="138"/>
      <c r="BO48" s="138"/>
    </row>
    <row r="49" spans="1:67">
      <c r="A49" s="242"/>
      <c r="B49" s="242"/>
      <c r="C49" s="242"/>
      <c r="D49" s="242"/>
      <c r="E49" s="242"/>
      <c r="F49" s="242"/>
      <c r="G49" s="242"/>
      <c r="H49" s="253">
        <v>2023</v>
      </c>
      <c r="I49" s="249">
        <f t="shared" si="18"/>
        <v>13022987.275323</v>
      </c>
      <c r="J49" s="249">
        <f t="shared" si="5"/>
        <v>13022987.275323</v>
      </c>
      <c r="K49" s="249">
        <f t="shared" si="5"/>
        <v>13022987.275323</v>
      </c>
      <c r="L49" s="249">
        <f t="shared" si="5"/>
        <v>0</v>
      </c>
      <c r="M49" s="249">
        <f t="shared" si="5"/>
        <v>0</v>
      </c>
      <c r="N49" s="249">
        <f t="shared" si="5"/>
        <v>0</v>
      </c>
      <c r="O49" s="242"/>
      <c r="P49" s="242"/>
      <c r="Q49" s="242"/>
      <c r="R49" s="242"/>
      <c r="S49" s="253">
        <v>2023</v>
      </c>
      <c r="T49" s="274">
        <f>HLOOKUP($S49,CapX!$A$11:$AP$14,2,FALSE)</f>
        <v>6412941.2677769996</v>
      </c>
      <c r="U49" s="274">
        <f>IF($K$14="",$T49,IF($K$14&gt;$S49,$T49,HLOOKUP($S49-$K$14,CapX!$A$18:$AP$26,$H$24,FALSE)*$T49))</f>
        <v>4809705.9508327497</v>
      </c>
      <c r="V49" s="249">
        <f>IF($K$15="",$T49,IF($K$15&gt;$S49,$T49,HLOOKUP($S49-$K$15,CapX!$A$18:$AP$26,$H$24,FALSE)*$T49))</f>
        <v>4809705.9508327497</v>
      </c>
      <c r="W49" s="249">
        <f>IF($K$16="",$T49,IF($K$16&gt;$S49,$T49,HLOOKUP($S49-$K$16,CapX!$A$18:$AP$26,$H$24,FALSE)*$T49))</f>
        <v>4809705.9508327497</v>
      </c>
      <c r="X49" s="249">
        <f>IF($K$17="",$T49,IF($K$17&gt;$S49,$T49,HLOOKUP($S49-$K$17,CapX!$A$18:$AP$26,$H$24,FALSE)*$T49))</f>
        <v>6412941.2677769996</v>
      </c>
      <c r="Y49" s="249">
        <f>IF($K$18="",$T49,IF($K$18&gt;$S49,$T49,HLOOKUP($S49-$K$18,CapX!$A$18:$AP$26,$H$24,FALSE)*$T49))</f>
        <v>6412941.2677769996</v>
      </c>
      <c r="Z49" s="249">
        <f>IF($K$19="",$T49,IF($K$19&gt;$S49,$T49,HLOOKUP($S49-$K$19,CapX!$A$18:$AP$26,$H$24,FALSE)*$T49))</f>
        <v>6412941.2677769996</v>
      </c>
      <c r="AB49" s="253">
        <v>2023</v>
      </c>
      <c r="AC49" s="249">
        <f t="shared" si="6"/>
        <v>4809705.9508327497</v>
      </c>
      <c r="AD49" s="249">
        <f t="shared" si="7"/>
        <v>4809705.9508327497</v>
      </c>
      <c r="AE49" s="249">
        <f t="shared" si="8"/>
        <v>4809705.9508327497</v>
      </c>
      <c r="AF49" s="249">
        <f t="shared" si="9"/>
        <v>0</v>
      </c>
      <c r="AG49" s="136">
        <f t="shared" si="10"/>
        <v>0</v>
      </c>
      <c r="AH49" s="249">
        <f t="shared" si="11"/>
        <v>0</v>
      </c>
      <c r="AJ49" s="253">
        <v>2023</v>
      </c>
      <c r="AK49" s="249">
        <f>HLOOKUP($S49,CapX!$A$11:$AP$14,3,FALSE)</f>
        <v>10951041.765986999</v>
      </c>
      <c r="AL49" s="249">
        <f>IF($L$14="",$AK49,IF($L$14&gt;$AJ49,$AK49,HLOOKUP($AJ49-$L$14,CapX!$A$18:$AP$26,$H$24,FALSE)*$AK49))</f>
        <v>8213281.3244902492</v>
      </c>
      <c r="AM49" s="249">
        <f>IF($L$15="",$AK49,IF($L$15&gt;$AJ49,$AK49,HLOOKUP($AJ49-$L$15,CapX!$A$18:$AP$26,$H$24,FALSE)*$AK49))</f>
        <v>8213281.3244902492</v>
      </c>
      <c r="AN49" s="249">
        <f>IF($L$16="",$AK49,IF($L$16&gt;$AJ49,$AK49,HLOOKUP($AJ49-$L$16,CapX!$A$18:$AP$26,$H$24,FALSE)*$AK49))</f>
        <v>8213281.3244902492</v>
      </c>
      <c r="AO49" s="136">
        <f>IF($L$17="",$AK49,IF($L$17&gt;$AJ49,$AK49,HLOOKUP($AJ49-$L$17,CapX!$A$18:$AP$26,$H$24,FALSE)*$AK49))</f>
        <v>10951041.765986999</v>
      </c>
      <c r="AP49" s="249">
        <f>IF($L$18="",$AK49,IF($L$18&gt;$AJ49,$AK49,HLOOKUP($AJ49-$L$18,CapX!$A$18:$AP$26,$H$24,FALSE)*$AK49))</f>
        <v>10951041.765986999</v>
      </c>
      <c r="AQ49" s="249">
        <f>IF($L$19="",$AK49,IF($L$19&gt;$AJ49,$AK49,HLOOKUP($AJ49-$L$19,CapX!$A$18:$AP$26,$H$24,FALSE)*$AK49))</f>
        <v>10951041.765986999</v>
      </c>
      <c r="AS49" s="253">
        <v>2023</v>
      </c>
      <c r="AT49" s="249">
        <f t="shared" si="12"/>
        <v>8213281.3244902492</v>
      </c>
      <c r="AU49" s="249">
        <f t="shared" si="13"/>
        <v>8213281.3244902492</v>
      </c>
      <c r="AV49" s="249">
        <f t="shared" si="14"/>
        <v>8213281.3244902492</v>
      </c>
      <c r="AW49" s="249">
        <f t="shared" si="15"/>
        <v>0</v>
      </c>
      <c r="AX49" s="136">
        <f t="shared" si="16"/>
        <v>0</v>
      </c>
      <c r="AY49" s="249">
        <f t="shared" si="17"/>
        <v>0</v>
      </c>
      <c r="BA49" s="280"/>
      <c r="BB49" s="138"/>
      <c r="BC49" s="138"/>
      <c r="BD49" s="138"/>
      <c r="BE49" s="138"/>
      <c r="BF49" s="138"/>
      <c r="BG49" s="138"/>
      <c r="BI49" s="280"/>
      <c r="BJ49" s="138"/>
      <c r="BK49" s="138"/>
      <c r="BL49" s="138"/>
      <c r="BM49" s="138"/>
      <c r="BN49" s="138"/>
      <c r="BO49" s="138"/>
    </row>
    <row r="50" spans="1:67">
      <c r="A50" s="242"/>
      <c r="B50" s="242"/>
      <c r="C50" s="242"/>
      <c r="D50" s="242"/>
      <c r="E50" s="242"/>
      <c r="F50" s="242"/>
      <c r="G50" s="242"/>
      <c r="H50" s="253">
        <v>2024</v>
      </c>
      <c r="I50" s="249">
        <f t="shared" si="18"/>
        <v>11520361.151144855</v>
      </c>
      <c r="J50" s="249">
        <f t="shared" si="5"/>
        <v>11520361.151144855</v>
      </c>
      <c r="K50" s="249">
        <f t="shared" si="5"/>
        <v>8352261.8345800191</v>
      </c>
      <c r="L50" s="249">
        <f t="shared" si="5"/>
        <v>0</v>
      </c>
      <c r="M50" s="249">
        <f t="shared" si="5"/>
        <v>0</v>
      </c>
      <c r="N50" s="249">
        <f t="shared" si="5"/>
        <v>0</v>
      </c>
      <c r="O50" s="242"/>
      <c r="P50" s="242"/>
      <c r="Q50" s="242"/>
      <c r="R50" s="242"/>
      <c r="S50" s="253">
        <v>2024</v>
      </c>
      <c r="T50" s="274">
        <f>HLOOKUP($S50,CapX!$A$11:$AP$14,2,FALSE)</f>
        <v>11061328.086677773</v>
      </c>
      <c r="U50" s="274">
        <f>IF($K$14="",$T50,IF($K$14&gt;$S50,$T50,HLOOKUP($S50-$K$14,CapX!$A$18:$AP$26,$H$24,FALSE)*$T50))</f>
        <v>8295996.0650083292</v>
      </c>
      <c r="V50" s="249">
        <f>IF($K$15="",$T50,IF($K$15&gt;$S50,$T50,HLOOKUP($S50-$K$15,CapX!$A$18:$AP$26,$H$24,FALSE)*$T50))</f>
        <v>8295996.0650083292</v>
      </c>
      <c r="W50" s="249">
        <f>IF($K$16="",$T50,IF($K$16&gt;$S50,$T50,HLOOKUP($S50-$K$16,CapX!$A$18:$AP$26,$H$24,FALSE)*$T50))</f>
        <v>8295996.0650083292</v>
      </c>
      <c r="X50" s="249">
        <f>IF($K$17="",$T50,IF($K$17&gt;$S50,$T50,HLOOKUP($S50-$K$17,CapX!$A$18:$AP$26,$H$24,FALSE)*$T50))</f>
        <v>11061328.086677773</v>
      </c>
      <c r="Y50" s="249">
        <f>IF($K$18="",$T50,IF($K$18&gt;$S50,$T50,HLOOKUP($S50-$K$18,CapX!$A$18:$AP$26,$H$24,FALSE)*$T50))</f>
        <v>11061328.086677773</v>
      </c>
      <c r="Z50" s="249">
        <f>IF($K$19="",$T50,IF($K$19&gt;$S50,$T50,HLOOKUP($S50-$K$19,CapX!$A$18:$AP$26,$H$24,FALSE)*$T50))</f>
        <v>11061328.086677773</v>
      </c>
      <c r="AB50" s="253">
        <v>2024</v>
      </c>
      <c r="AC50" s="249">
        <f t="shared" si="6"/>
        <v>8295996.0650083292</v>
      </c>
      <c r="AD50" s="249">
        <f t="shared" si="7"/>
        <v>8295996.0650083292</v>
      </c>
      <c r="AE50" s="249">
        <f t="shared" si="8"/>
        <v>6014597.1471310388</v>
      </c>
      <c r="AF50" s="249">
        <f t="shared" si="9"/>
        <v>0</v>
      </c>
      <c r="AG50" s="136">
        <f t="shared" si="10"/>
        <v>0</v>
      </c>
      <c r="AH50" s="249">
        <f t="shared" si="11"/>
        <v>0</v>
      </c>
      <c r="AJ50" s="253">
        <v>2024</v>
      </c>
      <c r="AK50" s="249">
        <f>HLOOKUP($S50,CapX!$A$11:$AP$14,3,FALSE)</f>
        <v>4299153.4481820334</v>
      </c>
      <c r="AL50" s="249">
        <f>IF($L$14="",$AK50,IF($L$14&gt;$AJ50,$AK50,HLOOKUP($AJ50-$L$14,CapX!$A$18:$AP$26,$H$24,FALSE)*$AK50))</f>
        <v>3224365.086136525</v>
      </c>
      <c r="AM50" s="249">
        <f>IF($L$15="",$AK50,IF($L$15&gt;$AJ50,$AK50,HLOOKUP($AJ50-$L$15,CapX!$A$18:$AP$26,$H$24,FALSE)*$AK50))</f>
        <v>3224365.086136525</v>
      </c>
      <c r="AN50" s="249">
        <f>IF($L$16="",$AK50,IF($L$16&gt;$AJ50,$AK50,HLOOKUP($AJ50-$L$16,CapX!$A$18:$AP$26,$H$24,FALSE)*$AK50))</f>
        <v>3224365.086136525</v>
      </c>
      <c r="AO50" s="136">
        <f>IF($L$17="",$AK50,IF($L$17&gt;$AJ50,$AK50,HLOOKUP($AJ50-$L$17,CapX!$A$18:$AP$26,$H$24,FALSE)*$AK50))</f>
        <v>4299153.4481820334</v>
      </c>
      <c r="AP50" s="249">
        <f>IF($L$18="",$AK50,IF($L$18&gt;$AJ50,$AK50,HLOOKUP($AJ50-$L$18,CapX!$A$18:$AP$26,$H$24,FALSE)*$AK50))</f>
        <v>4299153.4481820334</v>
      </c>
      <c r="AQ50" s="249">
        <f>IF($L$19="",$AK50,IF($L$19&gt;$AJ50,$AK50,HLOOKUP($AJ50-$L$19,CapX!$A$18:$AP$26,$H$24,FALSE)*$AK50))</f>
        <v>4299153.4481820334</v>
      </c>
      <c r="AS50" s="253">
        <v>2024</v>
      </c>
      <c r="AT50" s="249">
        <f t="shared" si="12"/>
        <v>3224365.086136525</v>
      </c>
      <c r="AU50" s="249">
        <f t="shared" si="13"/>
        <v>3224365.086136525</v>
      </c>
      <c r="AV50" s="249">
        <f t="shared" si="14"/>
        <v>2337664.6874489808</v>
      </c>
      <c r="AW50" s="249">
        <f t="shared" si="15"/>
        <v>0</v>
      </c>
      <c r="AX50" s="136">
        <f t="shared" si="16"/>
        <v>0</v>
      </c>
      <c r="AY50" s="249">
        <f t="shared" si="17"/>
        <v>0</v>
      </c>
      <c r="BA50" s="280"/>
      <c r="BB50" s="138"/>
      <c r="BC50" s="138"/>
      <c r="BD50" s="138"/>
      <c r="BE50" s="138"/>
      <c r="BF50" s="138"/>
      <c r="BG50" s="138"/>
      <c r="BI50" s="280"/>
      <c r="BJ50" s="138"/>
      <c r="BK50" s="138"/>
      <c r="BL50" s="138"/>
      <c r="BM50" s="138"/>
      <c r="BN50" s="138"/>
      <c r="BO50" s="138"/>
    </row>
    <row r="51" spans="1:67">
      <c r="A51" s="242"/>
      <c r="B51" s="242"/>
      <c r="C51" s="242"/>
      <c r="D51" s="242"/>
      <c r="E51" s="242"/>
      <c r="F51" s="242"/>
      <c r="G51" s="242"/>
      <c r="H51" s="253">
        <v>2025</v>
      </c>
      <c r="I51" s="249">
        <f t="shared" si="18"/>
        <v>8407175.2088504583</v>
      </c>
      <c r="J51" s="249">
        <f t="shared" si="5"/>
        <v>6095202.0264165811</v>
      </c>
      <c r="K51" s="249">
        <f t="shared" si="5"/>
        <v>4085887.1515013222</v>
      </c>
      <c r="L51" s="249">
        <f t="shared" si="5"/>
        <v>0</v>
      </c>
      <c r="M51" s="249">
        <f t="shared" si="5"/>
        <v>0</v>
      </c>
      <c r="N51" s="249">
        <f t="shared" si="5"/>
        <v>0</v>
      </c>
      <c r="O51" s="242"/>
      <c r="P51" s="242"/>
      <c r="Q51" s="242"/>
      <c r="R51" s="242"/>
      <c r="S51" s="253">
        <v>2025</v>
      </c>
      <c r="T51" s="274">
        <f>HLOOKUP($S51,CapX!$A$11:$AP$14,2,FALSE)</f>
        <v>4115776.3629939472</v>
      </c>
      <c r="U51" s="274">
        <f>IF($K$14="",$T51,IF($K$14&gt;$S51,$T51,HLOOKUP($S51-$K$14,CapX!$A$18:$AP$26,$H$24,FALSE)*$T51))</f>
        <v>3086832.2722454602</v>
      </c>
      <c r="V51" s="249">
        <f>IF($K$15="",$T51,IF($K$15&gt;$S51,$T51,HLOOKUP($S51-$K$15,CapX!$A$18:$AP$26,$H$24,FALSE)*$T51))</f>
        <v>3086832.2722454602</v>
      </c>
      <c r="W51" s="249">
        <f>IF($K$16="",$T51,IF($K$16&gt;$S51,$T51,HLOOKUP($S51-$K$16,CapX!$A$18:$AP$26,$H$24,FALSE)*$T51))</f>
        <v>3086832.2722454602</v>
      </c>
      <c r="X51" s="249">
        <f>IF($K$17="",$T51,IF($K$17&gt;$S51,$T51,HLOOKUP($S51-$K$17,CapX!$A$18:$AP$26,$H$24,FALSE)*$T51))</f>
        <v>4115776.3629939472</v>
      </c>
      <c r="Y51" s="249">
        <f>IF($K$18="",$T51,IF($K$18&gt;$S51,$T51,HLOOKUP($S51-$K$18,CapX!$A$18:$AP$26,$H$24,FALSE)*$T51))</f>
        <v>4115776.3629939472</v>
      </c>
      <c r="Z51" s="249">
        <f>IF($K$19="",$T51,IF($K$19&gt;$S51,$T51,HLOOKUP($S51-$K$19,CapX!$A$18:$AP$26,$H$24,FALSE)*$T51))</f>
        <v>4115776.3629939472</v>
      </c>
      <c r="AB51" s="253">
        <v>2025</v>
      </c>
      <c r="AC51" s="249">
        <f t="shared" si="6"/>
        <v>3086832.2722454602</v>
      </c>
      <c r="AD51" s="249">
        <f t="shared" si="7"/>
        <v>2237953.3973779585</v>
      </c>
      <c r="AE51" s="249">
        <f t="shared" si="8"/>
        <v>1500200.4843112936</v>
      </c>
      <c r="AF51" s="249">
        <f t="shared" si="9"/>
        <v>0</v>
      </c>
      <c r="AG51" s="136">
        <f t="shared" si="10"/>
        <v>0</v>
      </c>
      <c r="AH51" s="249">
        <f t="shared" si="11"/>
        <v>0</v>
      </c>
      <c r="AJ51" s="253">
        <v>2025</v>
      </c>
      <c r="AK51" s="249">
        <f>HLOOKUP($S51,CapX!$A$11:$AP$14,3,FALSE)</f>
        <v>7093790.5821399968</v>
      </c>
      <c r="AL51" s="249">
        <f>IF($L$14="",$AK51,IF($L$14&gt;$AJ51,$AK51,HLOOKUP($AJ51-$L$14,CapX!$A$18:$AP$26,$H$24,FALSE)*$AK51))</f>
        <v>5320342.9366049971</v>
      </c>
      <c r="AM51" s="249">
        <f>IF($L$15="",$AK51,IF($L$15&gt;$AJ51,$AK51,HLOOKUP($AJ51-$L$15,CapX!$A$18:$AP$26,$H$24,FALSE)*$AK51))</f>
        <v>5320342.9366049971</v>
      </c>
      <c r="AN51" s="249">
        <f>IF($L$16="",$AK51,IF($L$16&gt;$AJ51,$AK51,HLOOKUP($AJ51-$L$16,CapX!$A$18:$AP$26,$H$24,FALSE)*$AK51))</f>
        <v>5320342.9366049971</v>
      </c>
      <c r="AO51" s="136">
        <f>IF($L$17="",$AK51,IF($L$17&gt;$AJ51,$AK51,HLOOKUP($AJ51-$L$17,CapX!$A$18:$AP$26,$H$24,FALSE)*$AK51))</f>
        <v>7093790.5821399968</v>
      </c>
      <c r="AP51" s="249">
        <f>IF($L$18="",$AK51,IF($L$18&gt;$AJ51,$AK51,HLOOKUP($AJ51-$L$18,CapX!$A$18:$AP$26,$H$24,FALSE)*$AK51))</f>
        <v>7093790.5821399968</v>
      </c>
      <c r="AQ51" s="249">
        <f>IF($L$19="",$AK51,IF($L$19&gt;$AJ51,$AK51,HLOOKUP($AJ51-$L$19,CapX!$A$18:$AP$26,$H$24,FALSE)*$AK51))</f>
        <v>7093790.5821399968</v>
      </c>
      <c r="AS51" s="253">
        <v>2025</v>
      </c>
      <c r="AT51" s="249">
        <f t="shared" si="12"/>
        <v>5320342.9366049971</v>
      </c>
      <c r="AU51" s="249">
        <f t="shared" si="13"/>
        <v>3857248.6290386226</v>
      </c>
      <c r="AV51" s="249">
        <f t="shared" si="14"/>
        <v>2585686.6671900284</v>
      </c>
      <c r="AW51" s="249">
        <f t="shared" si="15"/>
        <v>0</v>
      </c>
      <c r="AX51" s="136">
        <f t="shared" si="16"/>
        <v>0</v>
      </c>
      <c r="AY51" s="249">
        <f t="shared" si="17"/>
        <v>0</v>
      </c>
      <c r="BA51" s="280"/>
      <c r="BB51" s="138"/>
      <c r="BC51" s="138"/>
      <c r="BD51" s="138"/>
      <c r="BE51" s="138"/>
      <c r="BF51" s="138"/>
      <c r="BG51" s="138"/>
      <c r="BI51" s="280"/>
      <c r="BJ51" s="138"/>
      <c r="BK51" s="138"/>
      <c r="BL51" s="138"/>
      <c r="BM51" s="138"/>
      <c r="BN51" s="138"/>
      <c r="BO51" s="138"/>
    </row>
    <row r="52" spans="1:67">
      <c r="A52" s="242"/>
      <c r="B52" s="242"/>
      <c r="C52" s="242"/>
      <c r="D52" s="242"/>
      <c r="E52" s="242"/>
      <c r="F52" s="242"/>
      <c r="G52" s="242"/>
      <c r="H52" s="253">
        <v>2026</v>
      </c>
      <c r="I52" s="249">
        <f t="shared" si="18"/>
        <v>9823109.0719033834</v>
      </c>
      <c r="J52" s="249">
        <f t="shared" si="5"/>
        <v>6584870.3571655788</v>
      </c>
      <c r="K52" s="249">
        <f t="shared" si="5"/>
        <v>2899510.8157066545</v>
      </c>
      <c r="L52" s="249">
        <f t="shared" si="5"/>
        <v>0</v>
      </c>
      <c r="M52" s="249">
        <f t="shared" si="5"/>
        <v>0</v>
      </c>
      <c r="N52" s="249">
        <f t="shared" si="5"/>
        <v>0</v>
      </c>
      <c r="O52" s="242"/>
      <c r="P52" s="242"/>
      <c r="Q52" s="242"/>
      <c r="R52" s="242"/>
      <c r="S52" s="253">
        <v>2026</v>
      </c>
      <c r="T52" s="274">
        <f>HLOOKUP($S52,CapX!$A$11:$AP$14,2,FALSE)</f>
        <v>6672024.0949951913</v>
      </c>
      <c r="U52" s="274">
        <f>IF($K$14="",$T52,IF($K$14&gt;$S52,$T52,HLOOKUP($S52-$K$14,CapX!$A$18:$AP$26,$H$24,FALSE)*$T52))</f>
        <v>5004018.071246393</v>
      </c>
      <c r="V52" s="249">
        <f>IF($K$15="",$T52,IF($K$15&gt;$S52,$T52,HLOOKUP($S52-$K$15,CapX!$A$18:$AP$26,$H$24,FALSE)*$T52))</f>
        <v>5004018.071246393</v>
      </c>
      <c r="W52" s="249">
        <f>IF($K$16="",$T52,IF($K$16&gt;$S52,$T52,HLOOKUP($S52-$K$16,CapX!$A$18:$AP$26,$H$24,FALSE)*$T52))</f>
        <v>5004018.071246393</v>
      </c>
      <c r="X52" s="249">
        <f>IF($K$17="",$T52,IF($K$17&gt;$S52,$T52,HLOOKUP($S52-$K$17,CapX!$A$18:$AP$26,$H$24,FALSE)*$T52))</f>
        <v>6672024.0949951913</v>
      </c>
      <c r="Y52" s="249">
        <f>IF($K$18="",$T52,IF($K$18&gt;$S52,$T52,HLOOKUP($S52-$K$18,CapX!$A$18:$AP$26,$H$24,FALSE)*$T52))</f>
        <v>6672024.0949951913</v>
      </c>
      <c r="Z52" s="249">
        <f>IF($K$19="",$T52,IF($K$19&gt;$S52,$T52,HLOOKUP($S52-$K$19,CapX!$A$18:$AP$26,$H$24,FALSE)*$T52))</f>
        <v>6672024.0949951913</v>
      </c>
      <c r="AB52" s="253">
        <v>2026</v>
      </c>
      <c r="AC52" s="249">
        <f t="shared" si="6"/>
        <v>3627913.101653635</v>
      </c>
      <c r="AD52" s="249">
        <f t="shared" si="7"/>
        <v>2431952.7826257469</v>
      </c>
      <c r="AE52" s="249">
        <f t="shared" si="8"/>
        <v>1070859.8672467282</v>
      </c>
      <c r="AF52" s="249">
        <f t="shared" si="9"/>
        <v>0</v>
      </c>
      <c r="AG52" s="136">
        <f t="shared" si="10"/>
        <v>0</v>
      </c>
      <c r="AH52" s="249">
        <f t="shared" si="11"/>
        <v>0</v>
      </c>
      <c r="AJ52" s="253">
        <v>2026</v>
      </c>
      <c r="AK52" s="249">
        <f>HLOOKUP($S52,CapX!$A$11:$AP$14,3,FALSE)</f>
        <v>11393463.853332873</v>
      </c>
      <c r="AL52" s="249">
        <f>IF($L$14="",$AK52,IF($L$14&gt;$AJ52,$AK52,HLOOKUP($AJ52-$L$14,CapX!$A$18:$AP$26,$H$24,FALSE)*$AK52))</f>
        <v>8545097.8899996541</v>
      </c>
      <c r="AM52" s="249">
        <f>IF($L$15="",$AK52,IF($L$15&gt;$AJ52,$AK52,HLOOKUP($AJ52-$L$15,CapX!$A$18:$AP$26,$H$24,FALSE)*$AK52))</f>
        <v>8545097.8899996541</v>
      </c>
      <c r="AN52" s="249">
        <f>IF($L$16="",$AK52,IF($L$16&gt;$AJ52,$AK52,HLOOKUP($AJ52-$L$16,CapX!$A$18:$AP$26,$H$24,FALSE)*$AK52))</f>
        <v>8545097.8899996541</v>
      </c>
      <c r="AO52" s="136">
        <f>IF($L$17="",$AK52,IF($L$17&gt;$AJ52,$AK52,HLOOKUP($AJ52-$L$17,CapX!$A$18:$AP$26,$H$24,FALSE)*$AK52))</f>
        <v>11393463.853332873</v>
      </c>
      <c r="AP52" s="249">
        <f>IF($L$18="",$AK52,IF($L$18&gt;$AJ52,$AK52,HLOOKUP($AJ52-$L$18,CapX!$A$18:$AP$26,$H$24,FALSE)*$AK52))</f>
        <v>11393463.853332873</v>
      </c>
      <c r="AQ52" s="249">
        <f>IF($L$19="",$AK52,IF($L$19&gt;$AJ52,$AK52,HLOOKUP($AJ52-$L$19,CapX!$A$18:$AP$26,$H$24,FALSE)*$AK52))</f>
        <v>11393463.853332873</v>
      </c>
      <c r="AS52" s="253">
        <v>2026</v>
      </c>
      <c r="AT52" s="249">
        <f t="shared" si="12"/>
        <v>6195195.9702497488</v>
      </c>
      <c r="AU52" s="249">
        <f t="shared" si="13"/>
        <v>4152917.5745398318</v>
      </c>
      <c r="AV52" s="249">
        <f t="shared" si="14"/>
        <v>1828650.9484599261</v>
      </c>
      <c r="AW52" s="249">
        <f t="shared" si="15"/>
        <v>0</v>
      </c>
      <c r="AX52" s="136">
        <f t="shared" si="16"/>
        <v>0</v>
      </c>
      <c r="AY52" s="249">
        <f t="shared" si="17"/>
        <v>0</v>
      </c>
      <c r="BA52" s="280"/>
      <c r="BB52" s="138"/>
      <c r="BC52" s="138"/>
      <c r="BD52" s="138"/>
      <c r="BE52" s="138"/>
      <c r="BF52" s="138"/>
      <c r="BG52" s="138"/>
      <c r="BI52" s="280"/>
      <c r="BJ52" s="138"/>
      <c r="BK52" s="138"/>
      <c r="BL52" s="138"/>
      <c r="BM52" s="138"/>
      <c r="BN52" s="138"/>
      <c r="BO52" s="138"/>
    </row>
    <row r="53" spans="1:67">
      <c r="A53" s="242"/>
      <c r="B53" s="242"/>
      <c r="C53" s="242"/>
      <c r="D53" s="242"/>
      <c r="E53" s="242"/>
      <c r="F53" s="242"/>
      <c r="G53" s="242"/>
      <c r="H53" s="253">
        <v>2027</v>
      </c>
      <c r="I53" s="249">
        <f t="shared" si="18"/>
        <v>5825090.8984424379</v>
      </c>
      <c r="J53" s="249">
        <f t="shared" si="5"/>
        <v>2564957.720713337</v>
      </c>
      <c r="K53" s="249">
        <f t="shared" si="5"/>
        <v>475835.6145435489</v>
      </c>
      <c r="L53" s="249">
        <f t="shared" si="5"/>
        <v>0</v>
      </c>
      <c r="M53" s="249">
        <f t="shared" si="5"/>
        <v>0</v>
      </c>
      <c r="N53" s="249">
        <f t="shared" si="5"/>
        <v>0</v>
      </c>
      <c r="O53" s="242"/>
      <c r="P53" s="242"/>
      <c r="Q53" s="242"/>
      <c r="R53" s="242"/>
      <c r="S53" s="253">
        <v>2027</v>
      </c>
      <c r="T53" s="274">
        <f>HLOOKUP($S53,CapX!$A$11:$AP$14,2,FALSE)</f>
        <v>11508205.741379553</v>
      </c>
      <c r="U53" s="274">
        <f>IF($K$14="",$T53,IF($K$14&gt;$S53,$T53,HLOOKUP($S53-$K$14,CapX!$A$18:$AP$26,$H$24,FALSE)*$T53))</f>
        <v>8631154.3060346656</v>
      </c>
      <c r="V53" s="249">
        <f>IF($K$15="",$T53,IF($K$15&gt;$S53,$T53,HLOOKUP($S53-$K$15,CapX!$A$18:$AP$26,$H$24,FALSE)*$T53))</f>
        <v>8631154.3060346656</v>
      </c>
      <c r="W53" s="249">
        <f>IF($K$16="",$T53,IF($K$16&gt;$S53,$T53,HLOOKUP($S53-$K$16,CapX!$A$18:$AP$26,$H$24,FALSE)*$T53))</f>
        <v>8631154.3060346656</v>
      </c>
      <c r="X53" s="249">
        <f>IF($K$17="",$T53,IF($K$17&gt;$S53,$T53,HLOOKUP($S53-$K$17,CapX!$A$18:$AP$26,$H$24,FALSE)*$T53))</f>
        <v>11508205.741379553</v>
      </c>
      <c r="Y53" s="249">
        <f>IF($K$18="",$T53,IF($K$18&gt;$S53,$T53,HLOOKUP($S53-$K$18,CapX!$A$18:$AP$26,$H$24,FALSE)*$T53))</f>
        <v>11508205.741379553</v>
      </c>
      <c r="Z53" s="249">
        <f>IF($K$19="",$T53,IF($K$19&gt;$S53,$T53,HLOOKUP($S53-$K$19,CapX!$A$18:$AP$26,$H$24,FALSE)*$T53))</f>
        <v>11508205.741379553</v>
      </c>
      <c r="AB53" s="253">
        <v>2027</v>
      </c>
      <c r="AC53" s="249">
        <f t="shared" si="6"/>
        <v>4194740.9927328471</v>
      </c>
      <c r="AD53" s="249">
        <f t="shared" si="7"/>
        <v>1847067.0214914184</v>
      </c>
      <c r="AE53" s="249">
        <f t="shared" si="8"/>
        <v>342656.82594957622</v>
      </c>
      <c r="AF53" s="249">
        <f t="shared" si="9"/>
        <v>0</v>
      </c>
      <c r="AG53" s="136">
        <f t="shared" si="10"/>
        <v>0</v>
      </c>
      <c r="AH53" s="249">
        <f t="shared" si="11"/>
        <v>0</v>
      </c>
      <c r="AJ53" s="253">
        <v>2027</v>
      </c>
      <c r="AK53" s="249">
        <f>HLOOKUP($S53,CapX!$A$11:$AP$14,3,FALSE)</f>
        <v>4472839.2474885881</v>
      </c>
      <c r="AL53" s="249">
        <f>IF($L$14="",$AK53,IF($L$14&gt;$AJ53,$AK53,HLOOKUP($AJ53-$L$14,CapX!$A$18:$AP$26,$H$24,FALSE)*$AK53))</f>
        <v>3354629.4356164411</v>
      </c>
      <c r="AM53" s="249">
        <f>IF($L$15="",$AK53,IF($L$15&gt;$AJ53,$AK53,HLOOKUP($AJ53-$L$15,CapX!$A$18:$AP$26,$H$24,FALSE)*$AK53))</f>
        <v>3354629.4356164411</v>
      </c>
      <c r="AN53" s="249">
        <f>IF($L$16="",$AK53,IF($L$16&gt;$AJ53,$AK53,HLOOKUP($AJ53-$L$16,CapX!$A$18:$AP$26,$H$24,FALSE)*$AK53))</f>
        <v>3354629.4356164411</v>
      </c>
      <c r="AO53" s="136">
        <f>IF($L$17="",$AK53,IF($L$17&gt;$AJ53,$AK53,HLOOKUP($AJ53-$L$17,CapX!$A$18:$AP$26,$H$24,FALSE)*$AK53))</f>
        <v>4472839.2474885881</v>
      </c>
      <c r="AP53" s="249">
        <f>IF($L$18="",$AK53,IF($L$18&gt;$AJ53,$AK53,HLOOKUP($AJ53-$L$18,CapX!$A$18:$AP$26,$H$24,FALSE)*$AK53))</f>
        <v>4472839.2474885881</v>
      </c>
      <c r="AQ53" s="249">
        <f>IF($L$19="",$AK53,IF($L$19&gt;$AJ53,$AK53,HLOOKUP($AJ53-$L$19,CapX!$A$18:$AP$26,$H$24,FALSE)*$AK53))</f>
        <v>4472839.2474885881</v>
      </c>
      <c r="AS53" s="253">
        <v>2027</v>
      </c>
      <c r="AT53" s="249">
        <f t="shared" si="12"/>
        <v>1630349.9057095903</v>
      </c>
      <c r="AU53" s="249">
        <f t="shared" si="13"/>
        <v>717890.69922191836</v>
      </c>
      <c r="AV53" s="249">
        <f t="shared" si="14"/>
        <v>133178.78859397271</v>
      </c>
      <c r="AW53" s="249">
        <f t="shared" si="15"/>
        <v>0</v>
      </c>
      <c r="AX53" s="136">
        <f t="shared" si="16"/>
        <v>0</v>
      </c>
      <c r="AY53" s="249">
        <f t="shared" si="17"/>
        <v>0</v>
      </c>
      <c r="BA53" s="280"/>
      <c r="BB53" s="138"/>
      <c r="BC53" s="138"/>
      <c r="BD53" s="138"/>
      <c r="BE53" s="138"/>
      <c r="BF53" s="138"/>
      <c r="BG53" s="138"/>
      <c r="BI53" s="280"/>
      <c r="BJ53" s="138"/>
      <c r="BK53" s="138"/>
      <c r="BL53" s="138"/>
      <c r="BM53" s="138"/>
      <c r="BN53" s="138"/>
      <c r="BO53" s="138"/>
    </row>
    <row r="54" spans="1:67">
      <c r="A54" s="242"/>
      <c r="B54" s="242"/>
      <c r="C54" s="242"/>
      <c r="D54" s="242"/>
      <c r="E54" s="242"/>
      <c r="F54" s="242"/>
      <c r="G54" s="242"/>
      <c r="H54" s="253">
        <v>2028</v>
      </c>
      <c r="I54" s="249">
        <f t="shared" si="18"/>
        <v>1909256.9800532283</v>
      </c>
      <c r="J54" s="249">
        <f t="shared" si="5"/>
        <v>354193.93508464098</v>
      </c>
      <c r="K54" s="249">
        <f t="shared" si="5"/>
        <v>0</v>
      </c>
      <c r="L54" s="249">
        <f t="shared" si="5"/>
        <v>0</v>
      </c>
      <c r="M54" s="249">
        <f t="shared" si="5"/>
        <v>0</v>
      </c>
      <c r="N54" s="249">
        <f t="shared" si="5"/>
        <v>0</v>
      </c>
      <c r="O54" s="242"/>
      <c r="P54" s="242"/>
      <c r="Q54" s="242"/>
      <c r="R54" s="242"/>
      <c r="S54" s="253">
        <v>2028</v>
      </c>
      <c r="T54" s="274">
        <f>HLOOKUP($S54,CapX!$A$11:$AP$14,2,FALSE)</f>
        <v>4367694.8026200812</v>
      </c>
      <c r="U54" s="274">
        <f>IF($K$14="",$T54,IF($K$14&gt;$S54,$T54,HLOOKUP($S54-$K$14,CapX!$A$18:$AP$26,$H$24,FALSE)*$T54))</f>
        <v>3275771.1019650609</v>
      </c>
      <c r="V54" s="249">
        <f>IF($K$15="",$T54,IF($K$15&gt;$S54,$T54,HLOOKUP($S54-$K$15,CapX!$A$18:$AP$26,$H$24,FALSE)*$T54))</f>
        <v>3275771.1019650609</v>
      </c>
      <c r="W54" s="249">
        <f>IF($K$16="",$T54,IF($K$16&gt;$S54,$T54,HLOOKUP($S54-$K$16,CapX!$A$18:$AP$26,$H$24,FALSE)*$T54))</f>
        <v>3275771.1019650609</v>
      </c>
      <c r="X54" s="249">
        <f>IF($K$17="",$T54,IF($K$17&gt;$S54,$T54,HLOOKUP($S54-$K$17,CapX!$A$18:$AP$26,$H$24,FALSE)*$T54))</f>
        <v>4367694.8026200812</v>
      </c>
      <c r="Y54" s="249">
        <f>IF($K$18="",$T54,IF($K$18&gt;$S54,$T54,HLOOKUP($S54-$K$18,CapX!$A$18:$AP$26,$H$24,FALSE)*$T54))</f>
        <v>4367694.8026200812</v>
      </c>
      <c r="Z54" s="249">
        <f>IF($K$19="",$T54,IF($K$19&gt;$S54,$T54,HLOOKUP($S54-$K$19,CapX!$A$18:$AP$26,$H$24,FALSE)*$T54))</f>
        <v>4367694.8026200812</v>
      </c>
      <c r="AB54" s="253">
        <v>2028</v>
      </c>
      <c r="AC54" s="249">
        <f t="shared" si="6"/>
        <v>701015.01582052303</v>
      </c>
      <c r="AD54" s="249">
        <f t="shared" si="7"/>
        <v>130048.11274801292</v>
      </c>
      <c r="AE54" s="249">
        <f t="shared" si="8"/>
        <v>0</v>
      </c>
      <c r="AF54" s="249">
        <f t="shared" si="9"/>
        <v>0</v>
      </c>
      <c r="AG54" s="136">
        <f t="shared" si="10"/>
        <v>0</v>
      </c>
      <c r="AH54" s="249">
        <f t="shared" si="11"/>
        <v>0</v>
      </c>
      <c r="AJ54" s="253">
        <v>2028</v>
      </c>
      <c r="AK54" s="249">
        <f>HLOOKUP($S54,CapX!$A$11:$AP$14,3,FALSE)</f>
        <v>7527987.3160916222</v>
      </c>
      <c r="AL54" s="249">
        <f>IF($L$14="",$AK54,IF($L$14&gt;$AJ54,$AK54,HLOOKUP($AJ54-$L$14,CapX!$A$18:$AP$26,$H$24,FALSE)*$AK54))</f>
        <v>5645990.4870687164</v>
      </c>
      <c r="AM54" s="249">
        <f>IF($L$15="",$AK54,IF($L$15&gt;$AJ54,$AK54,HLOOKUP($AJ54-$L$15,CapX!$A$18:$AP$26,$H$24,FALSE)*$AK54))</f>
        <v>5645990.4870687164</v>
      </c>
      <c r="AN54" s="249">
        <f>IF($L$16="",$AK54,IF($L$16&gt;$AJ54,$AK54,HLOOKUP($AJ54-$L$16,CapX!$A$18:$AP$26,$H$24,FALSE)*$AK54))</f>
        <v>5645990.4870687164</v>
      </c>
      <c r="AO54" s="136">
        <f>IF($L$17="",$AK54,IF($L$17&gt;$AJ54,$AK54,HLOOKUP($AJ54-$L$17,CapX!$A$18:$AP$26,$H$24,FALSE)*$AK54))</f>
        <v>7527987.3160916222</v>
      </c>
      <c r="AP54" s="249">
        <f>IF($L$18="",$AK54,IF($L$18&gt;$AJ54,$AK54,HLOOKUP($AJ54-$L$18,CapX!$A$18:$AP$26,$H$24,FALSE)*$AK54))</f>
        <v>7527987.3160916222</v>
      </c>
      <c r="AQ54" s="249">
        <f>IF($L$19="",$AK54,IF($L$19&gt;$AJ54,$AK54,HLOOKUP($AJ54-$L$19,CapX!$A$18:$AP$26,$H$24,FALSE)*$AK54))</f>
        <v>7527987.3160916222</v>
      </c>
      <c r="AS54" s="253">
        <v>2028</v>
      </c>
      <c r="AT54" s="249">
        <f t="shared" si="12"/>
        <v>1208241.9642327053</v>
      </c>
      <c r="AU54" s="249">
        <f t="shared" si="13"/>
        <v>224145.82233662804</v>
      </c>
      <c r="AV54" s="249">
        <f t="shared" si="14"/>
        <v>0</v>
      </c>
      <c r="AW54" s="249">
        <f t="shared" si="15"/>
        <v>0</v>
      </c>
      <c r="AX54" s="136">
        <f t="shared" si="16"/>
        <v>0</v>
      </c>
      <c r="AY54" s="249">
        <f t="shared" si="17"/>
        <v>0</v>
      </c>
      <c r="BA54" s="280"/>
      <c r="BB54" s="138"/>
      <c r="BC54" s="138"/>
      <c r="BD54" s="138"/>
      <c r="BE54" s="138"/>
      <c r="BF54" s="138"/>
      <c r="BG54" s="138"/>
      <c r="BI54" s="280"/>
      <c r="BJ54" s="138"/>
      <c r="BK54" s="138"/>
      <c r="BL54" s="138"/>
      <c r="BM54" s="138"/>
      <c r="BN54" s="138"/>
      <c r="BO54" s="138"/>
    </row>
    <row r="55" spans="1:67">
      <c r="A55" s="242"/>
      <c r="B55" s="242"/>
      <c r="C55" s="242"/>
      <c r="D55" s="242"/>
      <c r="E55" s="242"/>
      <c r="F55" s="242"/>
      <c r="G55" s="242"/>
      <c r="H55" s="253">
        <v>2029</v>
      </c>
      <c r="I55" s="249">
        <f t="shared" si="18"/>
        <v>570823.68096477934</v>
      </c>
      <c r="J55" s="249">
        <f t="shared" si="5"/>
        <v>0</v>
      </c>
      <c r="K55" s="249">
        <f t="shared" si="5"/>
        <v>0</v>
      </c>
      <c r="L55" s="249">
        <f t="shared" si="5"/>
        <v>0</v>
      </c>
      <c r="M55" s="249">
        <f t="shared" si="5"/>
        <v>0</v>
      </c>
      <c r="N55" s="249">
        <f t="shared" si="5"/>
        <v>0</v>
      </c>
      <c r="O55" s="242"/>
      <c r="P55" s="242"/>
      <c r="Q55" s="242"/>
      <c r="R55" s="242"/>
      <c r="S55" s="253">
        <v>2029</v>
      </c>
      <c r="T55" s="274">
        <f>HLOOKUP($S55,CapX!$A$11:$AP$14,2,FALSE)</f>
        <v>7080405.3458016571</v>
      </c>
      <c r="U55" s="274">
        <f>IF($K$14="",$T55,IF($K$14&gt;$S55,$T55,HLOOKUP($S55-$K$14,CapX!$A$18:$AP$26,$H$24,FALSE)*$T55))</f>
        <v>5310304.0093512423</v>
      </c>
      <c r="V55" s="249">
        <f>IF($K$15="",$T55,IF($K$15&gt;$S55,$T55,HLOOKUP($S55-$K$15,CapX!$A$18:$AP$26,$H$24,FALSE)*$T55))</f>
        <v>5310304.0093512423</v>
      </c>
      <c r="W55" s="249">
        <f>IF($K$16="",$T55,IF($K$16&gt;$S55,$T55,HLOOKUP($S55-$K$16,CapX!$A$18:$AP$26,$H$24,FALSE)*$T55))</f>
        <v>5310304.0093512423</v>
      </c>
      <c r="X55" s="249">
        <f>IF($K$17="",$T55,IF($K$17&gt;$S55,$T55,HLOOKUP($S55-$K$17,CapX!$A$18:$AP$26,$H$24,FALSE)*$T55))</f>
        <v>7080405.3458016571</v>
      </c>
      <c r="Y55" s="249">
        <f>IF($K$18="",$T55,IF($K$18&gt;$S55,$T55,HLOOKUP($S55-$K$18,CapX!$A$18:$AP$26,$H$24,FALSE)*$T55))</f>
        <v>7080405.3458016571</v>
      </c>
      <c r="Z55" s="249">
        <f>IF($K$19="",$T55,IF($K$19&gt;$S55,$T55,HLOOKUP($S55-$K$19,CapX!$A$18:$AP$26,$H$24,FALSE)*$T55))</f>
        <v>7080405.3458016571</v>
      </c>
      <c r="AB55" s="253">
        <v>2029</v>
      </c>
      <c r="AC55" s="274">
        <f t="shared" si="6"/>
        <v>210819.06917124431</v>
      </c>
      <c r="AD55" s="249">
        <f t="shared" si="7"/>
        <v>0</v>
      </c>
      <c r="AE55" s="249">
        <f t="shared" si="8"/>
        <v>0</v>
      </c>
      <c r="AF55" s="249">
        <f t="shared" si="9"/>
        <v>0</v>
      </c>
      <c r="AG55" s="136">
        <f t="shared" si="10"/>
        <v>0</v>
      </c>
      <c r="AH55" s="249">
        <f t="shared" si="11"/>
        <v>0</v>
      </c>
      <c r="AJ55" s="253">
        <v>2029</v>
      </c>
      <c r="AK55" s="274">
        <f>HLOOKUP($S55,CapX!$A$11:$AP$14,3,FALSE)</f>
        <v>12090834.988867674</v>
      </c>
      <c r="AL55" s="249">
        <f>IF($L$14="",$AK55,IF($L$14&gt;$AJ55,$AK55,HLOOKUP($AJ55-$L$14,CapX!$A$18:$AP$26,$H$24,FALSE)*$AK55))</f>
        <v>9068126.2416507564</v>
      </c>
      <c r="AM55" s="249">
        <f>IF($L$15="",$AK55,IF($L$15&gt;$AJ55,$AK55,HLOOKUP($AJ55-$L$15,CapX!$A$18:$AP$26,$H$24,FALSE)*$AK55))</f>
        <v>9068126.2416507564</v>
      </c>
      <c r="AN55" s="249">
        <f>IF($L$16="",$AK55,IF($L$16&gt;$AJ55,$AK55,HLOOKUP($AJ55-$L$16,CapX!$A$18:$AP$26,$H$24,FALSE)*$AK55))</f>
        <v>9068126.2416507564</v>
      </c>
      <c r="AO55" s="136">
        <f>IF($L$17="",$AK55,IF($L$17&gt;$AJ55,$AK55,HLOOKUP($AJ55-$L$17,CapX!$A$18:$AP$26,$H$24,FALSE)*$AK55))</f>
        <v>12090834.988867674</v>
      </c>
      <c r="AP55" s="249">
        <f>IF($L$18="",$AK55,IF($L$18&gt;$AJ55,$AK55,HLOOKUP($AJ55-$L$18,CapX!$A$18:$AP$26,$H$24,FALSE)*$AK55))</f>
        <v>12090834.988867674</v>
      </c>
      <c r="AQ55" s="249">
        <f>IF($L$19="",$AK55,IF($L$19&gt;$AJ55,$AK55,HLOOKUP($AJ55-$L$19,CapX!$A$18:$AP$26,$H$24,FALSE)*$AK55))</f>
        <v>12090834.988867674</v>
      </c>
      <c r="AS55" s="253">
        <v>2029</v>
      </c>
      <c r="AT55" s="274">
        <f t="shared" si="12"/>
        <v>360004.611793535</v>
      </c>
      <c r="AU55" s="249">
        <f t="shared" si="13"/>
        <v>0</v>
      </c>
      <c r="AV55" s="249">
        <f t="shared" si="14"/>
        <v>0</v>
      </c>
      <c r="AW55" s="249">
        <f t="shared" si="15"/>
        <v>0</v>
      </c>
      <c r="AX55" s="136">
        <f t="shared" si="16"/>
        <v>0</v>
      </c>
      <c r="AY55" s="249">
        <f t="shared" si="17"/>
        <v>0</v>
      </c>
      <c r="BA55" s="280"/>
      <c r="BB55" s="138"/>
      <c r="BC55" s="138"/>
      <c r="BD55" s="138"/>
      <c r="BE55" s="138"/>
      <c r="BF55" s="138"/>
      <c r="BG55" s="138"/>
      <c r="BI55" s="280"/>
      <c r="BJ55" s="138"/>
      <c r="BK55" s="138"/>
      <c r="BL55" s="138"/>
      <c r="BM55" s="138"/>
      <c r="BN55" s="138"/>
      <c r="BO55" s="138"/>
    </row>
    <row r="56" spans="1:67">
      <c r="A56" s="242"/>
      <c r="B56" s="242"/>
      <c r="C56" s="242"/>
      <c r="D56" s="242"/>
      <c r="E56" s="242"/>
      <c r="F56" s="242"/>
      <c r="G56" s="242"/>
      <c r="H56" s="253">
        <v>2030</v>
      </c>
      <c r="I56" s="249">
        <f t="shared" si="18"/>
        <v>0</v>
      </c>
      <c r="J56" s="249">
        <f t="shared" si="5"/>
        <v>0</v>
      </c>
      <c r="K56" s="249">
        <f t="shared" si="5"/>
        <v>0</v>
      </c>
      <c r="L56" s="249">
        <f t="shared" si="5"/>
        <v>0</v>
      </c>
      <c r="M56" s="249">
        <f t="shared" si="5"/>
        <v>0</v>
      </c>
      <c r="N56" s="249">
        <f t="shared" si="5"/>
        <v>0</v>
      </c>
      <c r="O56" s="242"/>
      <c r="P56" s="242"/>
      <c r="Q56" s="242"/>
      <c r="R56" s="242"/>
      <c r="S56" s="253">
        <v>2030</v>
      </c>
      <c r="T56" s="274">
        <f>HLOOKUP($S56,CapX!$A$11:$AP$14,2,FALSE)</f>
        <v>11973137.253331287</v>
      </c>
      <c r="U56" s="274">
        <f>IF($K$14="",$T56,IF($K$14&gt;$S56,$T56,HLOOKUP($S56-$K$14,CapX!$A$18:$AP$26,$H$24,FALSE)*$T56))</f>
        <v>8979852.9399984647</v>
      </c>
      <c r="V56" s="249">
        <f>IF($K$15="",$T56,IF($K$15&gt;$S56,$T56,HLOOKUP($S56-$K$15,CapX!$A$18:$AP$26,$H$24,FALSE)*$T56))</f>
        <v>8979852.9399984647</v>
      </c>
      <c r="W56" s="249">
        <f>IF($K$16="",$T56,IF($K$16&gt;$S56,$T56,HLOOKUP($S56-$K$16,CapX!$A$18:$AP$26,$H$24,FALSE)*$T56))</f>
        <v>8979852.9399984647</v>
      </c>
      <c r="X56" s="249">
        <f>IF($K$17="",$T56,IF($K$17&gt;$S56,$T56,HLOOKUP($S56-$K$17,CapX!$A$18:$AP$26,$H$24,FALSE)*$T56))</f>
        <v>11973137.253331287</v>
      </c>
      <c r="Y56" s="249">
        <f>IF($K$18="",$T56,IF($K$18&gt;$S56,$T56,HLOOKUP($S56-$K$18,CapX!$A$18:$AP$26,$H$24,FALSE)*$T56))</f>
        <v>11973137.253331287</v>
      </c>
      <c r="Z56" s="249">
        <f>IF($K$19="",$T56,IF($K$19&gt;$S56,$T56,HLOOKUP($S56-$K$19,CapX!$A$18:$AP$26,$H$24,FALSE)*$T56))</f>
        <v>11973137.253331287</v>
      </c>
      <c r="AB56" s="253">
        <v>2030</v>
      </c>
      <c r="AC56" s="274">
        <f t="shared" si="6"/>
        <v>0</v>
      </c>
      <c r="AD56" s="249">
        <f t="shared" si="7"/>
        <v>0</v>
      </c>
      <c r="AE56" s="249">
        <f t="shared" si="8"/>
        <v>0</v>
      </c>
      <c r="AF56" s="249">
        <f t="shared" si="9"/>
        <v>0</v>
      </c>
      <c r="AG56" s="136">
        <f t="shared" si="10"/>
        <v>0</v>
      </c>
      <c r="AH56" s="249">
        <f t="shared" si="11"/>
        <v>0</v>
      </c>
      <c r="AJ56" s="253">
        <v>2030</v>
      </c>
      <c r="AK56" s="274">
        <f>HLOOKUP($S56,CapX!$A$11:$AP$14,3,FALSE)</f>
        <v>4653541.9530871278</v>
      </c>
      <c r="AL56" s="249">
        <f>IF($L$14="",$AK56,IF($L$14&gt;$AJ56,$AK56,HLOOKUP($AJ56-$L$14,CapX!$A$18:$AP$26,$H$24,FALSE)*$AK56))</f>
        <v>3490156.4648153456</v>
      </c>
      <c r="AM56" s="249">
        <f>IF($L$15="",$AK56,IF($L$15&gt;$AJ56,$AK56,HLOOKUP($AJ56-$L$15,CapX!$A$18:$AP$26,$H$24,FALSE)*$AK56))</f>
        <v>3490156.4648153456</v>
      </c>
      <c r="AN56" s="249">
        <f>IF($L$16="",$AK56,IF($L$16&gt;$AJ56,$AK56,HLOOKUP($AJ56-$L$16,CapX!$A$18:$AP$26,$H$24,FALSE)*$AK56))</f>
        <v>3490156.4648153456</v>
      </c>
      <c r="AO56" s="136">
        <f>IF($L$17="",$AK56,IF($L$17&gt;$AJ56,$AK56,HLOOKUP($AJ56-$L$17,CapX!$A$18:$AP$26,$H$24,FALSE)*$AK56))</f>
        <v>4653541.9530871278</v>
      </c>
      <c r="AP56" s="249">
        <f>IF($L$18="",$AK56,IF($L$18&gt;$AJ56,$AK56,HLOOKUP($AJ56-$L$18,CapX!$A$18:$AP$26,$H$24,FALSE)*$AK56))</f>
        <v>4653541.9530871278</v>
      </c>
      <c r="AQ56" s="249">
        <f>IF($L$19="",$AK56,IF($L$19&gt;$AJ56,$AK56,HLOOKUP($AJ56-$L$19,CapX!$A$18:$AP$26,$H$24,FALSE)*$AK56))</f>
        <v>4653541.9530871278</v>
      </c>
      <c r="AS56" s="253">
        <v>2030</v>
      </c>
      <c r="AT56" s="274">
        <f t="shared" si="12"/>
        <v>0</v>
      </c>
      <c r="AU56" s="249">
        <f t="shared" si="13"/>
        <v>0</v>
      </c>
      <c r="AV56" s="249">
        <f t="shared" si="14"/>
        <v>0</v>
      </c>
      <c r="AW56" s="249">
        <f t="shared" si="15"/>
        <v>0</v>
      </c>
      <c r="AX56" s="136">
        <f t="shared" si="16"/>
        <v>0</v>
      </c>
      <c r="AY56" s="249">
        <f t="shared" si="17"/>
        <v>0</v>
      </c>
      <c r="BA56" s="280"/>
      <c r="BB56" s="138"/>
      <c r="BC56" s="138"/>
      <c r="BD56" s="138"/>
      <c r="BE56" s="138"/>
      <c r="BF56" s="138"/>
      <c r="BG56" s="138"/>
      <c r="BI56" s="280"/>
      <c r="BJ56" s="138"/>
      <c r="BK56" s="138"/>
      <c r="BL56" s="138"/>
      <c r="BM56" s="138"/>
      <c r="BN56" s="138"/>
      <c r="BO56" s="138"/>
    </row>
    <row r="57" spans="1:67">
      <c r="A57" s="242"/>
      <c r="B57" s="242"/>
      <c r="C57" s="242"/>
      <c r="D57" s="242"/>
      <c r="E57" s="242"/>
      <c r="F57" s="242"/>
      <c r="G57" s="242"/>
      <c r="H57" s="253">
        <v>2031</v>
      </c>
      <c r="I57" s="249">
        <f t="shared" si="18"/>
        <v>0</v>
      </c>
      <c r="J57" s="249">
        <f t="shared" si="5"/>
        <v>0</v>
      </c>
      <c r="K57" s="249">
        <f t="shared" si="5"/>
        <v>0</v>
      </c>
      <c r="L57" s="249">
        <f t="shared" si="5"/>
        <v>0</v>
      </c>
      <c r="M57" s="249">
        <f t="shared" si="5"/>
        <v>0</v>
      </c>
      <c r="N57" s="249">
        <f t="shared" si="5"/>
        <v>0</v>
      </c>
      <c r="O57" s="242"/>
      <c r="P57" s="242"/>
      <c r="Q57" s="242"/>
      <c r="R57" s="242"/>
      <c r="S57" s="253">
        <v>2031</v>
      </c>
      <c r="T57" s="274">
        <f>HLOOKUP($S57,CapX!$A$11:$AP$14,2,FALSE)</f>
        <v>4544149.6726459321</v>
      </c>
      <c r="U57" s="274">
        <f>IF($K$14="",$T57,IF($K$14&gt;$S57,$T57,HLOOKUP($S57-$K$14,CapX!$A$18:$AP$26,$H$24,FALSE)*$T57))</f>
        <v>3408112.254484449</v>
      </c>
      <c r="V57" s="249">
        <f>IF($K$15="",$T57,IF($K$15&gt;$S57,$T57,HLOOKUP($S57-$K$15,CapX!$A$18:$AP$26,$H$24,FALSE)*$T57))</f>
        <v>3408112.254484449</v>
      </c>
      <c r="W57" s="249">
        <f>IF($K$16="",$T57,IF($K$16&gt;$S57,$T57,HLOOKUP($S57-$K$16,CapX!$A$18:$AP$26,$H$24,FALSE)*$T57))</f>
        <v>3408112.254484449</v>
      </c>
      <c r="X57" s="249">
        <f>IF($K$17="",$T57,IF($K$17&gt;$S57,$T57,HLOOKUP($S57-$K$17,CapX!$A$18:$AP$26,$H$24,FALSE)*$T57))</f>
        <v>4544149.6726459321</v>
      </c>
      <c r="Y57" s="249">
        <f>IF($K$18="",$T57,IF($K$18&gt;$S57,$T57,HLOOKUP($S57-$K$18,CapX!$A$18:$AP$26,$H$24,FALSE)*$T57))</f>
        <v>4544149.6726459321</v>
      </c>
      <c r="Z57" s="249">
        <f>IF($K$19="",$T57,IF($K$19&gt;$S57,$T57,HLOOKUP($S57-$K$19,CapX!$A$18:$AP$26,$H$24,FALSE)*$T57))</f>
        <v>4544149.6726459321</v>
      </c>
      <c r="AB57" s="253">
        <v>2031</v>
      </c>
      <c r="AC57" s="274">
        <f t="shared" si="6"/>
        <v>0</v>
      </c>
      <c r="AD57" s="249">
        <f t="shared" si="7"/>
        <v>0</v>
      </c>
      <c r="AE57" s="249">
        <f t="shared" si="8"/>
        <v>0</v>
      </c>
      <c r="AF57" s="249">
        <f t="shared" si="9"/>
        <v>0</v>
      </c>
      <c r="AG57" s="136">
        <f t="shared" si="10"/>
        <v>0</v>
      </c>
      <c r="AH57" s="249">
        <f t="shared" si="11"/>
        <v>0</v>
      </c>
      <c r="AJ57" s="253">
        <v>2031</v>
      </c>
      <c r="AK57" s="274">
        <f>HLOOKUP($S57,CapX!$A$11:$AP$14,3,FALSE)</f>
        <v>7832118.0036617247</v>
      </c>
      <c r="AL57" s="249">
        <f>IF($L$14="",$AK57,IF($L$14&gt;$AJ57,$AK57,HLOOKUP($AJ57-$L$14,CapX!$A$18:$AP$26,$H$24,FALSE)*$AK57))</f>
        <v>5874088.5027462933</v>
      </c>
      <c r="AM57" s="249">
        <f>IF($L$15="",$AK57,IF($L$15&gt;$AJ57,$AK57,HLOOKUP($AJ57-$L$15,CapX!$A$18:$AP$26,$H$24,FALSE)*$AK57))</f>
        <v>5874088.5027462933</v>
      </c>
      <c r="AN57" s="249">
        <f>IF($L$16="",$AK57,IF($L$16&gt;$AJ57,$AK57,HLOOKUP($AJ57-$L$16,CapX!$A$18:$AP$26,$H$24,FALSE)*$AK57))</f>
        <v>5874088.5027462933</v>
      </c>
      <c r="AO57" s="136">
        <f>IF($L$17="",$AK57,IF($L$17&gt;$AJ57,$AK57,HLOOKUP($AJ57-$L$17,CapX!$A$18:$AP$26,$H$24,FALSE)*$AK57))</f>
        <v>7832118.0036617247</v>
      </c>
      <c r="AP57" s="249">
        <f>IF($L$18="",$AK57,IF($L$18&gt;$AJ57,$AK57,HLOOKUP($AJ57-$L$18,CapX!$A$18:$AP$26,$H$24,FALSE)*$AK57))</f>
        <v>7832118.0036617247</v>
      </c>
      <c r="AQ57" s="249">
        <f>IF($L$19="",$AK57,IF($L$19&gt;$AJ57,$AK57,HLOOKUP($AJ57-$L$19,CapX!$A$18:$AP$26,$H$24,FALSE)*$AK57))</f>
        <v>7832118.0036617247</v>
      </c>
      <c r="AS57" s="253">
        <v>2031</v>
      </c>
      <c r="AT57" s="274">
        <f t="shared" si="12"/>
        <v>0</v>
      </c>
      <c r="AU57" s="249">
        <f t="shared" si="13"/>
        <v>0</v>
      </c>
      <c r="AV57" s="249">
        <f t="shared" si="14"/>
        <v>0</v>
      </c>
      <c r="AW57" s="249">
        <f t="shared" si="15"/>
        <v>0</v>
      </c>
      <c r="AX57" s="136">
        <f t="shared" si="16"/>
        <v>0</v>
      </c>
      <c r="AY57" s="249">
        <f t="shared" si="17"/>
        <v>0</v>
      </c>
      <c r="BA57" s="280"/>
      <c r="BB57" s="138"/>
      <c r="BC57" s="138"/>
      <c r="BD57" s="138"/>
      <c r="BE57" s="138"/>
      <c r="BF57" s="138"/>
      <c r="BG57" s="138"/>
      <c r="BI57" s="280"/>
      <c r="BJ57" s="138"/>
      <c r="BK57" s="138"/>
      <c r="BL57" s="138"/>
      <c r="BM57" s="138"/>
      <c r="BN57" s="138"/>
      <c r="BO57" s="138"/>
    </row>
    <row r="58" spans="1:67">
      <c r="A58" s="242"/>
      <c r="B58" s="242"/>
      <c r="C58" s="242"/>
      <c r="D58" s="242"/>
      <c r="E58" s="242"/>
      <c r="F58" s="242"/>
      <c r="G58" s="242"/>
      <c r="H58" s="253">
        <v>2032</v>
      </c>
      <c r="I58" s="249">
        <f t="shared" si="18"/>
        <v>0</v>
      </c>
      <c r="J58" s="249">
        <f t="shared" si="5"/>
        <v>0</v>
      </c>
      <c r="K58" s="249">
        <f t="shared" si="5"/>
        <v>0</v>
      </c>
      <c r="L58" s="249">
        <f t="shared" si="5"/>
        <v>0</v>
      </c>
      <c r="M58" s="249">
        <f t="shared" si="5"/>
        <v>0</v>
      </c>
      <c r="N58" s="249">
        <f t="shared" si="5"/>
        <v>0</v>
      </c>
      <c r="O58" s="242"/>
      <c r="P58" s="242"/>
      <c r="Q58" s="242"/>
      <c r="R58" s="242"/>
      <c r="S58" s="253">
        <v>2032</v>
      </c>
      <c r="T58" s="274">
        <f>HLOOKUP($S58,CapX!$A$11:$AP$14,2,FALSE)</f>
        <v>7366453.721772044</v>
      </c>
      <c r="U58" s="274">
        <f>IF($K$14="",$T58,IF($K$14&gt;$S58,$T58,HLOOKUP($S58-$K$14,CapX!$A$18:$AP$26,$H$24,FALSE)*$T58))</f>
        <v>5524840.2913290327</v>
      </c>
      <c r="V58" s="249">
        <f>IF($K$15="",$T58,IF($K$15&gt;$S58,$T58,HLOOKUP($S58-$K$15,CapX!$A$18:$AP$26,$H$24,FALSE)*$T58))</f>
        <v>5524840.2913290327</v>
      </c>
      <c r="W58" s="249">
        <f>IF($K$16="",$T58,IF($K$16&gt;$S58,$T58,HLOOKUP($S58-$K$16,CapX!$A$18:$AP$26,$H$24,FALSE)*$T58))</f>
        <v>5524840.2913290327</v>
      </c>
      <c r="X58" s="249">
        <f>IF($K$17="",$T58,IF($K$17&gt;$S58,$T58,HLOOKUP($S58-$K$17,CapX!$A$18:$AP$26,$H$24,FALSE)*$T58))</f>
        <v>7366453.721772044</v>
      </c>
      <c r="Y58" s="249">
        <f>IF($K$18="",$T58,IF($K$18&gt;$S58,$T58,HLOOKUP($S58-$K$18,CapX!$A$18:$AP$26,$H$24,FALSE)*$T58))</f>
        <v>7366453.721772044</v>
      </c>
      <c r="Z58" s="249">
        <f>IF($K$19="",$T58,IF($K$19&gt;$S58,$T58,HLOOKUP($S58-$K$19,CapX!$A$18:$AP$26,$H$24,FALSE)*$T58))</f>
        <v>7366453.721772044</v>
      </c>
      <c r="AB58" s="253">
        <v>2032</v>
      </c>
      <c r="AC58" s="274">
        <f t="shared" si="6"/>
        <v>0</v>
      </c>
      <c r="AD58" s="249">
        <f t="shared" si="7"/>
        <v>0</v>
      </c>
      <c r="AE58" s="249">
        <f t="shared" si="8"/>
        <v>0</v>
      </c>
      <c r="AF58" s="249">
        <f t="shared" si="9"/>
        <v>0</v>
      </c>
      <c r="AG58" s="136">
        <f t="shared" si="10"/>
        <v>0</v>
      </c>
      <c r="AH58" s="249">
        <f t="shared" si="11"/>
        <v>0</v>
      </c>
      <c r="AJ58" s="253">
        <v>2032</v>
      </c>
      <c r="AK58" s="274">
        <f>HLOOKUP($S58,CapX!$A$11:$AP$14,3,FALSE)</f>
        <v>12579304.722417928</v>
      </c>
      <c r="AL58" s="249">
        <f>IF($L$14="",$AK58,IF($L$14&gt;$AJ58,$AK58,HLOOKUP($AJ58-$L$14,CapX!$A$18:$AP$26,$H$24,FALSE)*$AK58))</f>
        <v>9434478.5418134462</v>
      </c>
      <c r="AM58" s="249">
        <f>IF($L$15="",$AK58,IF($L$15&gt;$AJ58,$AK58,HLOOKUP($AJ58-$L$15,CapX!$A$18:$AP$26,$H$24,FALSE)*$AK58))</f>
        <v>9434478.5418134462</v>
      </c>
      <c r="AN58" s="249">
        <f>IF($L$16="",$AK58,IF($L$16&gt;$AJ58,$AK58,HLOOKUP($AJ58-$L$16,CapX!$A$18:$AP$26,$H$24,FALSE)*$AK58))</f>
        <v>9434478.5418134462</v>
      </c>
      <c r="AO58" s="136">
        <f>IF($L$17="",$AK58,IF($L$17&gt;$AJ58,$AK58,HLOOKUP($AJ58-$L$17,CapX!$A$18:$AP$26,$H$24,FALSE)*$AK58))</f>
        <v>12579304.722417928</v>
      </c>
      <c r="AP58" s="249">
        <f>IF($L$18="",$AK58,IF($L$18&gt;$AJ58,$AK58,HLOOKUP($AJ58-$L$18,CapX!$A$18:$AP$26,$H$24,FALSE)*$AK58))</f>
        <v>12579304.722417928</v>
      </c>
      <c r="AQ58" s="249">
        <f>IF($L$19="",$AK58,IF($L$19&gt;$AJ58,$AK58,HLOOKUP($AJ58-$L$19,CapX!$A$18:$AP$26,$H$24,FALSE)*$AK58))</f>
        <v>12579304.722417928</v>
      </c>
      <c r="AS58" s="253">
        <v>2032</v>
      </c>
      <c r="AT58" s="274">
        <f t="shared" si="12"/>
        <v>0</v>
      </c>
      <c r="AU58" s="249">
        <f t="shared" si="13"/>
        <v>0</v>
      </c>
      <c r="AV58" s="249">
        <f t="shared" si="14"/>
        <v>0</v>
      </c>
      <c r="AW58" s="249">
        <f t="shared" si="15"/>
        <v>0</v>
      </c>
      <c r="AX58" s="136">
        <f t="shared" si="16"/>
        <v>0</v>
      </c>
      <c r="AY58" s="249">
        <f t="shared" si="17"/>
        <v>0</v>
      </c>
      <c r="BA58" s="280"/>
      <c r="BB58" s="138"/>
      <c r="BC58" s="138"/>
      <c r="BD58" s="138"/>
      <c r="BE58" s="138"/>
      <c r="BF58" s="138"/>
      <c r="BG58" s="138"/>
      <c r="BI58" s="280"/>
      <c r="BJ58" s="138"/>
      <c r="BK58" s="138"/>
      <c r="BL58" s="138"/>
      <c r="BM58" s="138"/>
      <c r="BN58" s="138"/>
      <c r="BO58" s="138"/>
    </row>
    <row r="59" spans="1:67">
      <c r="A59" s="242"/>
      <c r="B59" s="242"/>
      <c r="C59" s="242"/>
      <c r="D59" s="242"/>
      <c r="E59" s="242"/>
      <c r="F59" s="242"/>
      <c r="G59" s="242"/>
      <c r="H59" s="253">
        <v>2033</v>
      </c>
      <c r="I59" s="249">
        <f t="shared" si="18"/>
        <v>0</v>
      </c>
      <c r="J59" s="249">
        <f t="shared" si="5"/>
        <v>0</v>
      </c>
      <c r="K59" s="249">
        <f t="shared" si="5"/>
        <v>0</v>
      </c>
      <c r="L59" s="249">
        <f t="shared" si="5"/>
        <v>0</v>
      </c>
      <c r="M59" s="249">
        <f t="shared" si="5"/>
        <v>0</v>
      </c>
      <c r="N59" s="249">
        <f t="shared" si="5"/>
        <v>0</v>
      </c>
      <c r="O59" s="242"/>
      <c r="P59" s="242"/>
      <c r="Q59" s="242"/>
      <c r="R59" s="242"/>
      <c r="S59" s="253">
        <v>2033</v>
      </c>
      <c r="T59" s="274">
        <f>HLOOKUP($S59,CapX!$A$11:$AP$14,2,FALSE)</f>
        <v>12456851.998365872</v>
      </c>
      <c r="U59" s="274">
        <f>IF($K$14="",$T59,IF($K$14&gt;$S59,$T59,HLOOKUP($S59-$K$14,CapX!$A$18:$AP$26,$H$24,FALSE)*$T59))</f>
        <v>9342638.9987744037</v>
      </c>
      <c r="V59" s="249">
        <f>IF($K$15="",$T59,IF($K$15&gt;$S59,$T59,HLOOKUP($S59-$K$15,CapX!$A$18:$AP$26,$H$24,FALSE)*$T59))</f>
        <v>9342638.9987744037</v>
      </c>
      <c r="W59" s="249">
        <f>IF($K$16="",$T59,IF($K$16&gt;$S59,$T59,HLOOKUP($S59-$K$16,CapX!$A$18:$AP$26,$H$24,FALSE)*$T59))</f>
        <v>9342638.9987744037</v>
      </c>
      <c r="X59" s="249">
        <f>IF($K$17="",$T59,IF($K$17&gt;$S59,$T59,HLOOKUP($S59-$K$17,CapX!$A$18:$AP$26,$H$24,FALSE)*$T59))</f>
        <v>12456851.998365872</v>
      </c>
      <c r="Y59" s="249">
        <f>IF($K$18="",$T59,IF($K$18&gt;$S59,$T59,HLOOKUP($S59-$K$18,CapX!$A$18:$AP$26,$H$24,FALSE)*$T59))</f>
        <v>12456851.998365872</v>
      </c>
      <c r="Z59" s="249">
        <f>IF($K$19="",$T59,IF($K$19&gt;$S59,$T59,HLOOKUP($S59-$K$19,CapX!$A$18:$AP$26,$H$24,FALSE)*$T59))</f>
        <v>12456851.998365872</v>
      </c>
      <c r="AB59" s="253">
        <v>2033</v>
      </c>
      <c r="AC59" s="274">
        <f t="shared" si="6"/>
        <v>0</v>
      </c>
      <c r="AD59" s="249">
        <f t="shared" si="7"/>
        <v>0</v>
      </c>
      <c r="AE59" s="249">
        <f t="shared" si="8"/>
        <v>0</v>
      </c>
      <c r="AF59" s="249">
        <f t="shared" si="9"/>
        <v>0</v>
      </c>
      <c r="AG59" s="136">
        <f t="shared" si="10"/>
        <v>0</v>
      </c>
      <c r="AH59" s="249">
        <f t="shared" si="11"/>
        <v>0</v>
      </c>
      <c r="AJ59" s="253">
        <v>2033</v>
      </c>
      <c r="AK59" s="274">
        <f>HLOOKUP($S59,CapX!$A$11:$AP$14,3,FALSE)</f>
        <v>4841545.0479918476</v>
      </c>
      <c r="AL59" s="249">
        <f>IF($L$14="",$AK59,IF($L$14&gt;$AJ59,$AK59,HLOOKUP($AJ59-$L$14,CapX!$A$18:$AP$26,$H$24,FALSE)*$AK59))</f>
        <v>3631158.7859938857</v>
      </c>
      <c r="AM59" s="249">
        <f>IF($L$15="",$AK59,IF($L$15&gt;$AJ59,$AK59,HLOOKUP($AJ59-$L$15,CapX!$A$18:$AP$26,$H$24,FALSE)*$AK59))</f>
        <v>3631158.7859938857</v>
      </c>
      <c r="AN59" s="249">
        <f>IF($L$16="",$AK59,IF($L$16&gt;$AJ59,$AK59,HLOOKUP($AJ59-$L$16,CapX!$A$18:$AP$26,$H$24,FALSE)*$AK59))</f>
        <v>3631158.7859938857</v>
      </c>
      <c r="AO59" s="136">
        <f>IF($L$17="",$AK59,IF($L$17&gt;$AJ59,$AK59,HLOOKUP($AJ59-$L$17,CapX!$A$18:$AP$26,$H$24,FALSE)*$AK59))</f>
        <v>4841545.0479918476</v>
      </c>
      <c r="AP59" s="249">
        <f>IF($L$18="",$AK59,IF($L$18&gt;$AJ59,$AK59,HLOOKUP($AJ59-$L$18,CapX!$A$18:$AP$26,$H$24,FALSE)*$AK59))</f>
        <v>4841545.0479918476</v>
      </c>
      <c r="AQ59" s="249">
        <f>IF($L$19="",$AK59,IF($L$19&gt;$AJ59,$AK59,HLOOKUP($AJ59-$L$19,CapX!$A$18:$AP$26,$H$24,FALSE)*$AK59))</f>
        <v>4841545.0479918476</v>
      </c>
      <c r="AS59" s="253">
        <v>2033</v>
      </c>
      <c r="AT59" s="274">
        <f t="shared" si="12"/>
        <v>0</v>
      </c>
      <c r="AU59" s="249">
        <f t="shared" si="13"/>
        <v>0</v>
      </c>
      <c r="AV59" s="249">
        <f t="shared" si="14"/>
        <v>0</v>
      </c>
      <c r="AW59" s="249">
        <f t="shared" si="15"/>
        <v>0</v>
      </c>
      <c r="AX59" s="136">
        <f t="shared" si="16"/>
        <v>0</v>
      </c>
      <c r="AY59" s="249">
        <f t="shared" si="17"/>
        <v>0</v>
      </c>
      <c r="BA59" s="280"/>
      <c r="BB59" s="138"/>
      <c r="BC59" s="138"/>
      <c r="BD59" s="138"/>
      <c r="BE59" s="138"/>
      <c r="BF59" s="138"/>
      <c r="BG59" s="138"/>
      <c r="BI59" s="280"/>
      <c r="BJ59" s="138"/>
      <c r="BK59" s="138"/>
      <c r="BL59" s="138"/>
      <c r="BM59" s="138"/>
      <c r="BN59" s="138"/>
      <c r="BO59" s="138"/>
    </row>
    <row r="60" spans="1:67">
      <c r="A60" s="242"/>
      <c r="B60" s="242"/>
      <c r="C60" s="242"/>
      <c r="D60" s="242"/>
      <c r="E60" s="242"/>
      <c r="F60" s="242"/>
      <c r="G60" s="242"/>
      <c r="H60" s="253">
        <v>2034</v>
      </c>
      <c r="I60" s="249">
        <f t="shared" si="18"/>
        <v>0</v>
      </c>
      <c r="J60" s="249">
        <f t="shared" si="5"/>
        <v>0</v>
      </c>
      <c r="K60" s="249">
        <f t="shared" si="5"/>
        <v>0</v>
      </c>
      <c r="L60" s="249">
        <f t="shared" si="5"/>
        <v>0</v>
      </c>
      <c r="M60" s="249">
        <f t="shared" si="5"/>
        <v>0</v>
      </c>
      <c r="N60" s="249">
        <f t="shared" si="5"/>
        <v>0</v>
      </c>
      <c r="O60" s="242"/>
      <c r="P60" s="242"/>
      <c r="Q60" s="242"/>
      <c r="R60" s="242"/>
      <c r="S60" s="253">
        <v>2034</v>
      </c>
      <c r="T60" s="274">
        <f>HLOOKUP($S60,CapX!$A$11:$AP$14,2,FALSE)</f>
        <v>4727733.3194208285</v>
      </c>
      <c r="U60" s="274">
        <f>IF($K$14="",$T60,IF($K$14&gt;$S60,$T60,HLOOKUP($S60-$K$14,CapX!$A$18:$AP$26,$H$24,FALSE)*$T60))</f>
        <v>3545799.9895656211</v>
      </c>
      <c r="V60" s="249">
        <f>IF($K$15="",$T60,IF($K$15&gt;$S60,$T60,HLOOKUP($S60-$K$15,CapX!$A$18:$AP$26,$H$24,FALSE)*$T60))</f>
        <v>3545799.9895656211</v>
      </c>
      <c r="W60" s="249">
        <f>IF($K$16="",$T60,IF($K$16&gt;$S60,$T60,HLOOKUP($S60-$K$16,CapX!$A$18:$AP$26,$H$24,FALSE)*$T60))</f>
        <v>3545799.9895656211</v>
      </c>
      <c r="X60" s="249">
        <f>IF($K$17="",$T60,IF($K$17&gt;$S60,$T60,HLOOKUP($S60-$K$17,CapX!$A$18:$AP$26,$H$24,FALSE)*$T60))</f>
        <v>4727733.3194208285</v>
      </c>
      <c r="Y60" s="249">
        <f>IF($K$18="",$T60,IF($K$18&gt;$S60,$T60,HLOOKUP($S60-$K$18,CapX!$A$18:$AP$26,$H$24,FALSE)*$T60))</f>
        <v>4727733.3194208285</v>
      </c>
      <c r="Z60" s="249">
        <f>IF($K$19="",$T60,IF($K$19&gt;$S60,$T60,HLOOKUP($S60-$K$19,CapX!$A$18:$AP$26,$H$24,FALSE)*$T60))</f>
        <v>4727733.3194208285</v>
      </c>
      <c r="AB60" s="253">
        <v>2034</v>
      </c>
      <c r="AC60" s="274">
        <f t="shared" si="6"/>
        <v>0</v>
      </c>
      <c r="AD60" s="249">
        <f t="shared" si="7"/>
        <v>0</v>
      </c>
      <c r="AE60" s="249">
        <f t="shared" si="8"/>
        <v>0</v>
      </c>
      <c r="AF60" s="249">
        <f t="shared" si="9"/>
        <v>0</v>
      </c>
      <c r="AG60" s="136">
        <f t="shared" si="10"/>
        <v>0</v>
      </c>
      <c r="AH60" s="249">
        <f t="shared" si="11"/>
        <v>0</v>
      </c>
      <c r="AJ60" s="253">
        <v>2034</v>
      </c>
      <c r="AK60" s="274">
        <f>HLOOKUP($S60,CapX!$A$11:$AP$14,3,FALSE)</f>
        <v>8148535.5710096592</v>
      </c>
      <c r="AL60" s="249">
        <f>IF($L$14="",$AK60,IF($L$14&gt;$AJ60,$AK60,HLOOKUP($AJ60-$L$14,CapX!$A$18:$AP$26,$H$24,FALSE)*$AK60))</f>
        <v>6111401.6782572446</v>
      </c>
      <c r="AM60" s="249">
        <f>IF($L$15="",$AK60,IF($L$15&gt;$AJ60,$AK60,HLOOKUP($AJ60-$L$15,CapX!$A$18:$AP$26,$H$24,FALSE)*$AK60))</f>
        <v>6111401.6782572446</v>
      </c>
      <c r="AN60" s="249">
        <f>IF($L$16="",$AK60,IF($L$16&gt;$AJ60,$AK60,HLOOKUP($AJ60-$L$16,CapX!$A$18:$AP$26,$H$24,FALSE)*$AK60))</f>
        <v>6111401.6782572446</v>
      </c>
      <c r="AO60" s="136">
        <f>IF($L$17="",$AK60,IF($L$17&gt;$AJ60,$AK60,HLOOKUP($AJ60-$L$17,CapX!$A$18:$AP$26,$H$24,FALSE)*$AK60))</f>
        <v>8148535.5710096592</v>
      </c>
      <c r="AP60" s="249">
        <f>IF($L$18="",$AK60,IF($L$18&gt;$AJ60,$AK60,HLOOKUP($AJ60-$L$18,CapX!$A$18:$AP$26,$H$24,FALSE)*$AK60))</f>
        <v>8148535.5710096592</v>
      </c>
      <c r="AQ60" s="249">
        <f>IF($L$19="",$AK60,IF($L$19&gt;$AJ60,$AK60,HLOOKUP($AJ60-$L$19,CapX!$A$18:$AP$26,$H$24,FALSE)*$AK60))</f>
        <v>8148535.5710096592</v>
      </c>
      <c r="AS60" s="253">
        <v>2034</v>
      </c>
      <c r="AT60" s="274">
        <f t="shared" si="12"/>
        <v>0</v>
      </c>
      <c r="AU60" s="249">
        <f t="shared" si="13"/>
        <v>0</v>
      </c>
      <c r="AV60" s="249">
        <f t="shared" si="14"/>
        <v>0</v>
      </c>
      <c r="AW60" s="249">
        <f t="shared" si="15"/>
        <v>0</v>
      </c>
      <c r="AX60" s="136">
        <f t="shared" si="16"/>
        <v>0</v>
      </c>
      <c r="AY60" s="249">
        <f t="shared" si="17"/>
        <v>0</v>
      </c>
      <c r="BA60" s="280"/>
      <c r="BB60" s="138"/>
      <c r="BC60" s="138"/>
      <c r="BD60" s="138"/>
      <c r="BE60" s="138"/>
      <c r="BF60" s="138"/>
      <c r="BG60" s="138"/>
      <c r="BI60" s="280"/>
      <c r="BJ60" s="138"/>
      <c r="BK60" s="138"/>
      <c r="BL60" s="138"/>
      <c r="BM60" s="138"/>
      <c r="BN60" s="138"/>
      <c r="BO60" s="138"/>
    </row>
    <row r="61" spans="1:67">
      <c r="A61" s="242"/>
      <c r="B61" s="242"/>
      <c r="C61" s="242"/>
      <c r="D61" s="242"/>
      <c r="E61" s="242"/>
      <c r="F61" s="242"/>
      <c r="G61" s="242"/>
      <c r="H61" s="253">
        <v>2035</v>
      </c>
      <c r="I61" s="249">
        <f t="shared" si="18"/>
        <v>0</v>
      </c>
      <c r="J61" s="249">
        <f t="shared" si="5"/>
        <v>0</v>
      </c>
      <c r="K61" s="249">
        <f t="shared" si="5"/>
        <v>0</v>
      </c>
      <c r="L61" s="249">
        <f t="shared" si="5"/>
        <v>0</v>
      </c>
      <c r="M61" s="249">
        <f t="shared" si="5"/>
        <v>0</v>
      </c>
      <c r="N61" s="249">
        <f t="shared" si="5"/>
        <v>0</v>
      </c>
      <c r="O61" s="242"/>
      <c r="P61" s="242"/>
      <c r="Q61" s="242"/>
      <c r="R61" s="242"/>
      <c r="S61" s="253">
        <v>2035</v>
      </c>
      <c r="T61" s="274">
        <f>HLOOKUP($S61,CapX!$A$11:$AP$14,2,FALSE)</f>
        <v>7664058.4521316346</v>
      </c>
      <c r="U61" s="274">
        <f>IF($K$14="",$T61,IF($K$14&gt;$S61,$T61,HLOOKUP($S61-$K$14,CapX!$A$18:$AP$26,$H$24,FALSE)*$T61))</f>
        <v>5748043.8390987255</v>
      </c>
      <c r="V61" s="249">
        <f>IF($K$15="",$T61,IF($K$15&gt;$S61,$T61,HLOOKUP($S61-$K$15,CapX!$A$18:$AP$26,$H$24,FALSE)*$T61))</f>
        <v>5748043.8390987255</v>
      </c>
      <c r="W61" s="249">
        <f>IF($K$16="",$T61,IF($K$16&gt;$S61,$T61,HLOOKUP($S61-$K$16,CapX!$A$18:$AP$26,$H$24,FALSE)*$T61))</f>
        <v>5748043.8390987255</v>
      </c>
      <c r="X61" s="249">
        <f>IF($K$17="",$T61,IF($K$17&gt;$S61,$T61,HLOOKUP($S61-$K$17,CapX!$A$18:$AP$26,$H$24,FALSE)*$T61))</f>
        <v>7664058.4521316346</v>
      </c>
      <c r="Y61" s="249">
        <f>IF($K$18="",$T61,IF($K$18&gt;$S61,$T61,HLOOKUP($S61-$K$18,CapX!$A$18:$AP$26,$H$24,FALSE)*$T61))</f>
        <v>7664058.4521316346</v>
      </c>
      <c r="Z61" s="249">
        <f>IF($K$19="",$T61,IF($K$19&gt;$S61,$T61,HLOOKUP($S61-$K$19,CapX!$A$18:$AP$26,$H$24,FALSE)*$T61))</f>
        <v>7664058.4521316346</v>
      </c>
      <c r="AB61" s="253">
        <v>2035</v>
      </c>
      <c r="AC61" s="274">
        <f t="shared" si="6"/>
        <v>0</v>
      </c>
      <c r="AD61" s="249">
        <f t="shared" si="7"/>
        <v>0</v>
      </c>
      <c r="AE61" s="249">
        <f t="shared" si="8"/>
        <v>0</v>
      </c>
      <c r="AF61" s="249">
        <f t="shared" si="9"/>
        <v>0</v>
      </c>
      <c r="AG61" s="136">
        <f t="shared" si="10"/>
        <v>0</v>
      </c>
      <c r="AH61" s="249">
        <f t="shared" si="11"/>
        <v>0</v>
      </c>
      <c r="AJ61" s="253">
        <v>2035</v>
      </c>
      <c r="AK61" s="274">
        <f>HLOOKUP($S61,CapX!$A$11:$AP$14,3,FALSE)</f>
        <v>13087508.633203615</v>
      </c>
      <c r="AL61" s="249">
        <f>IF($L$14="",$AK61,IF($L$14&gt;$AJ61,$AK61,HLOOKUP($AJ61-$L$14,CapX!$A$18:$AP$26,$H$24,FALSE)*$AK61))</f>
        <v>9815631.4749027118</v>
      </c>
      <c r="AM61" s="249">
        <f>IF($L$15="",$AK61,IF($L$15&gt;$AJ61,$AK61,HLOOKUP($AJ61-$L$15,CapX!$A$18:$AP$26,$H$24,FALSE)*$AK61))</f>
        <v>9815631.4749027118</v>
      </c>
      <c r="AN61" s="249">
        <f>IF($L$16="",$AK61,IF($L$16&gt;$AJ61,$AK61,HLOOKUP($AJ61-$L$16,CapX!$A$18:$AP$26,$H$24,FALSE)*$AK61))</f>
        <v>9815631.4749027118</v>
      </c>
      <c r="AO61" s="136">
        <f>IF($L$17="",$AK61,IF($L$17&gt;$AJ61,$AK61,HLOOKUP($AJ61-$L$17,CapX!$A$18:$AP$26,$H$24,FALSE)*$AK61))</f>
        <v>13087508.633203615</v>
      </c>
      <c r="AP61" s="249">
        <f>IF($L$18="",$AK61,IF($L$18&gt;$AJ61,$AK61,HLOOKUP($AJ61-$L$18,CapX!$A$18:$AP$26,$H$24,FALSE)*$AK61))</f>
        <v>13087508.633203615</v>
      </c>
      <c r="AQ61" s="249">
        <f>IF($L$19="",$AK61,IF($L$19&gt;$AJ61,$AK61,HLOOKUP($AJ61-$L$19,CapX!$A$18:$AP$26,$H$24,FALSE)*$AK61))</f>
        <v>13087508.633203615</v>
      </c>
      <c r="AS61" s="253">
        <v>2035</v>
      </c>
      <c r="AT61" s="274">
        <f t="shared" si="12"/>
        <v>0</v>
      </c>
      <c r="AU61" s="249">
        <f t="shared" si="13"/>
        <v>0</v>
      </c>
      <c r="AV61" s="249">
        <f t="shared" si="14"/>
        <v>0</v>
      </c>
      <c r="AW61" s="249">
        <f t="shared" si="15"/>
        <v>0</v>
      </c>
      <c r="AX61" s="136">
        <f t="shared" si="16"/>
        <v>0</v>
      </c>
      <c r="AY61" s="249">
        <f t="shared" si="17"/>
        <v>0</v>
      </c>
      <c r="BA61" s="280"/>
      <c r="BB61" s="138"/>
      <c r="BC61" s="138"/>
      <c r="BD61" s="138"/>
      <c r="BE61" s="138"/>
      <c r="BF61" s="138"/>
      <c r="BG61" s="138"/>
      <c r="BI61" s="280"/>
      <c r="BJ61" s="138"/>
      <c r="BK61" s="138"/>
      <c r="BL61" s="138"/>
      <c r="BM61" s="138"/>
      <c r="BN61" s="138"/>
      <c r="BO61" s="138"/>
    </row>
    <row r="62" spans="1:67">
      <c r="A62" s="242"/>
      <c r="B62" s="242"/>
      <c r="C62" s="242"/>
      <c r="D62" s="242"/>
      <c r="E62" s="242"/>
      <c r="F62" s="242"/>
      <c r="G62" s="242"/>
      <c r="H62" s="253">
        <v>2036</v>
      </c>
      <c r="I62" s="249">
        <f t="shared" si="18"/>
        <v>0</v>
      </c>
      <c r="J62" s="249">
        <f t="shared" si="5"/>
        <v>0</v>
      </c>
      <c r="K62" s="249">
        <f t="shared" si="5"/>
        <v>0</v>
      </c>
      <c r="L62" s="249">
        <f t="shared" si="5"/>
        <v>0</v>
      </c>
      <c r="M62" s="249">
        <f t="shared" si="5"/>
        <v>0</v>
      </c>
      <c r="N62" s="249">
        <f t="shared" si="5"/>
        <v>0</v>
      </c>
      <c r="O62" s="242"/>
      <c r="P62" s="242"/>
      <c r="Q62" s="242"/>
      <c r="R62" s="242"/>
      <c r="S62" s="253">
        <v>2036</v>
      </c>
      <c r="T62" s="274">
        <f>HLOOKUP($S62,CapX!$A$11:$AP$14,2,FALSE)</f>
        <v>12960108.819099851</v>
      </c>
      <c r="U62" s="274">
        <f>IF($K$14="",$T62,IF($K$14&gt;$S62,$T62,HLOOKUP($S62-$K$14,CapX!$A$18:$AP$26,$H$24,FALSE)*$T62))</f>
        <v>9720081.6143248882</v>
      </c>
      <c r="V62" s="249">
        <f>IF($K$15="",$T62,IF($K$15&gt;$S62,$T62,HLOOKUP($S62-$K$15,CapX!$A$18:$AP$26,$H$24,FALSE)*$T62))</f>
        <v>9720081.6143248882</v>
      </c>
      <c r="W62" s="249">
        <f>IF($K$16="",$T62,IF($K$16&gt;$S62,$T62,HLOOKUP($S62-$K$16,CapX!$A$18:$AP$26,$H$24,FALSE)*$T62))</f>
        <v>9720081.6143248882</v>
      </c>
      <c r="X62" s="249">
        <f>IF($K$17="",$T62,IF($K$17&gt;$S62,$T62,HLOOKUP($S62-$K$17,CapX!$A$18:$AP$26,$H$24,FALSE)*$T62))</f>
        <v>12960108.819099851</v>
      </c>
      <c r="Y62" s="249">
        <f>IF($K$18="",$T62,IF($K$18&gt;$S62,$T62,HLOOKUP($S62-$K$18,CapX!$A$18:$AP$26,$H$24,FALSE)*$T62))</f>
        <v>12960108.819099851</v>
      </c>
      <c r="Z62" s="249">
        <f>IF($K$19="",$T62,IF($K$19&gt;$S62,$T62,HLOOKUP($S62-$K$19,CapX!$A$18:$AP$26,$H$24,FALSE)*$T62))</f>
        <v>12960108.819099851</v>
      </c>
      <c r="AB62" s="253">
        <v>2036</v>
      </c>
      <c r="AC62" s="274">
        <f t="shared" si="6"/>
        <v>0</v>
      </c>
      <c r="AD62" s="249">
        <f t="shared" si="7"/>
        <v>0</v>
      </c>
      <c r="AE62" s="249">
        <f t="shared" si="8"/>
        <v>0</v>
      </c>
      <c r="AF62" s="249">
        <f t="shared" si="9"/>
        <v>0</v>
      </c>
      <c r="AG62" s="136">
        <f t="shared" si="10"/>
        <v>0</v>
      </c>
      <c r="AH62" s="249">
        <f t="shared" si="11"/>
        <v>0</v>
      </c>
      <c r="AJ62" s="253">
        <v>2036</v>
      </c>
      <c r="AK62" s="274">
        <f>HLOOKUP($S62,CapX!$A$11:$AP$14,3,FALSE)</f>
        <v>5037143.4679307193</v>
      </c>
      <c r="AL62" s="249">
        <f>IF($L$14="",$AK62,IF($L$14&gt;$AJ62,$AK62,HLOOKUP($AJ62-$L$14,CapX!$A$18:$AP$26,$H$24,FALSE)*$AK62))</f>
        <v>3777857.6009480394</v>
      </c>
      <c r="AM62" s="249">
        <f>IF($L$15="",$AK62,IF($L$15&gt;$AJ62,$AK62,HLOOKUP($AJ62-$L$15,CapX!$A$18:$AP$26,$H$24,FALSE)*$AK62))</f>
        <v>3777857.6009480394</v>
      </c>
      <c r="AN62" s="249">
        <f>IF($L$16="",$AK62,IF($L$16&gt;$AJ62,$AK62,HLOOKUP($AJ62-$L$16,CapX!$A$18:$AP$26,$H$24,FALSE)*$AK62))</f>
        <v>3777857.6009480394</v>
      </c>
      <c r="AO62" s="136">
        <f>IF($L$17="",$AK62,IF($L$17&gt;$AJ62,$AK62,HLOOKUP($AJ62-$L$17,CapX!$A$18:$AP$26,$H$24,FALSE)*$AK62))</f>
        <v>5037143.4679307193</v>
      </c>
      <c r="AP62" s="249">
        <f>IF($L$18="",$AK62,IF($L$18&gt;$AJ62,$AK62,HLOOKUP($AJ62-$L$18,CapX!$A$18:$AP$26,$H$24,FALSE)*$AK62))</f>
        <v>5037143.4679307193</v>
      </c>
      <c r="AQ62" s="249">
        <f>IF($L$19="",$AK62,IF($L$19&gt;$AJ62,$AK62,HLOOKUP($AJ62-$L$19,CapX!$A$18:$AP$26,$H$24,FALSE)*$AK62))</f>
        <v>5037143.4679307193</v>
      </c>
      <c r="AS62" s="253">
        <v>2036</v>
      </c>
      <c r="AT62" s="274">
        <f t="shared" si="12"/>
        <v>0</v>
      </c>
      <c r="AU62" s="249">
        <f t="shared" si="13"/>
        <v>0</v>
      </c>
      <c r="AV62" s="249">
        <f t="shared" si="14"/>
        <v>0</v>
      </c>
      <c r="AW62" s="249">
        <f t="shared" si="15"/>
        <v>0</v>
      </c>
      <c r="AX62" s="136">
        <f t="shared" si="16"/>
        <v>0</v>
      </c>
      <c r="AY62" s="249">
        <f t="shared" si="17"/>
        <v>0</v>
      </c>
      <c r="BA62" s="280"/>
      <c r="BB62" s="138"/>
      <c r="BC62" s="138"/>
      <c r="BD62" s="138"/>
      <c r="BE62" s="138"/>
      <c r="BF62" s="138"/>
      <c r="BG62" s="138"/>
      <c r="BI62" s="280"/>
      <c r="BJ62" s="138"/>
      <c r="BK62" s="138"/>
      <c r="BL62" s="138"/>
      <c r="BM62" s="138"/>
      <c r="BN62" s="138"/>
      <c r="BO62" s="138"/>
    </row>
    <row r="63" spans="1:67">
      <c r="A63" s="242"/>
      <c r="B63" s="242"/>
      <c r="C63" s="242"/>
      <c r="D63" s="242"/>
      <c r="E63" s="242"/>
      <c r="F63" s="242"/>
      <c r="G63" s="242"/>
      <c r="H63" s="253">
        <v>2037</v>
      </c>
      <c r="I63" s="249">
        <f t="shared" si="18"/>
        <v>0</v>
      </c>
      <c r="J63" s="249">
        <f t="shared" si="5"/>
        <v>0</v>
      </c>
      <c r="K63" s="249">
        <f t="shared" si="5"/>
        <v>0</v>
      </c>
      <c r="L63" s="249">
        <f t="shared" si="5"/>
        <v>0</v>
      </c>
      <c r="M63" s="249">
        <f t="shared" si="5"/>
        <v>0</v>
      </c>
      <c r="N63" s="249">
        <f t="shared" si="5"/>
        <v>0</v>
      </c>
      <c r="O63" s="242"/>
      <c r="P63" s="242"/>
      <c r="Q63" s="242"/>
      <c r="R63" s="242"/>
      <c r="S63" s="253">
        <v>2037</v>
      </c>
      <c r="T63" s="274">
        <f>HLOOKUP($S63,CapX!$A$11:$AP$14,2,FALSE)</f>
        <v>4918733.74552543</v>
      </c>
      <c r="U63" s="274">
        <f>IF($K$14="",$T63,IF($K$14&gt;$S63,$T63,HLOOKUP($S63-$K$14,CapX!$A$18:$AP$26,$H$24,FALSE)*$T63))</f>
        <v>3689050.3091440722</v>
      </c>
      <c r="V63" s="249">
        <f>IF($K$15="",$T63,IF($K$15&gt;$S63,$T63,HLOOKUP($S63-$K$15,CapX!$A$18:$AP$26,$H$24,FALSE)*$T63))</f>
        <v>3689050.3091440722</v>
      </c>
      <c r="W63" s="249">
        <f>IF($K$16="",$T63,IF($K$16&gt;$S63,$T63,HLOOKUP($S63-$K$16,CapX!$A$18:$AP$26,$H$24,FALSE)*$T63))</f>
        <v>3689050.3091440722</v>
      </c>
      <c r="X63" s="249">
        <f>IF($K$17="",$T63,IF($K$17&gt;$S63,$T63,HLOOKUP($S63-$K$17,CapX!$A$18:$AP$26,$H$24,FALSE)*$T63))</f>
        <v>4918733.74552543</v>
      </c>
      <c r="Y63" s="249">
        <f>IF($K$18="",$T63,IF($K$18&gt;$S63,$T63,HLOOKUP($S63-$K$18,CapX!$A$18:$AP$26,$H$24,FALSE)*$T63))</f>
        <v>4918733.74552543</v>
      </c>
      <c r="Z63" s="249">
        <f>IF($K$19="",$T63,IF($K$19&gt;$S63,$T63,HLOOKUP($S63-$K$19,CapX!$A$18:$AP$26,$H$24,FALSE)*$T63))</f>
        <v>4918733.74552543</v>
      </c>
      <c r="AB63" s="253">
        <v>2037</v>
      </c>
      <c r="AC63" s="274">
        <f t="shared" si="6"/>
        <v>0</v>
      </c>
      <c r="AD63" s="249">
        <f t="shared" si="7"/>
        <v>0</v>
      </c>
      <c r="AE63" s="249">
        <f t="shared" si="8"/>
        <v>0</v>
      </c>
      <c r="AF63" s="249">
        <f t="shared" si="9"/>
        <v>0</v>
      </c>
      <c r="AG63" s="136">
        <f t="shared" si="10"/>
        <v>0</v>
      </c>
      <c r="AH63" s="249">
        <f t="shared" si="11"/>
        <v>0</v>
      </c>
      <c r="AJ63" s="253">
        <v>2037</v>
      </c>
      <c r="AK63" s="274">
        <f>HLOOKUP($S63,CapX!$A$11:$AP$14,3,FALSE)</f>
        <v>8477736.4080784488</v>
      </c>
      <c r="AL63" s="249">
        <f>IF($L$14="",$AK63,IF($L$14&gt;$AJ63,$AK63,HLOOKUP($AJ63-$L$14,CapX!$A$18:$AP$26,$H$24,FALSE)*$AK63))</f>
        <v>6358302.3060588371</v>
      </c>
      <c r="AM63" s="249">
        <f>IF($L$15="",$AK63,IF($L$15&gt;$AJ63,$AK63,HLOOKUP($AJ63-$L$15,CapX!$A$18:$AP$26,$H$24,FALSE)*$AK63))</f>
        <v>6358302.3060588371</v>
      </c>
      <c r="AN63" s="249">
        <f>IF($L$16="",$AK63,IF($L$16&gt;$AJ63,$AK63,HLOOKUP($AJ63-$L$16,CapX!$A$18:$AP$26,$H$24,FALSE)*$AK63))</f>
        <v>6358302.3060588371</v>
      </c>
      <c r="AO63" s="136">
        <f>IF($L$17="",$AK63,IF($L$17&gt;$AJ63,$AK63,HLOOKUP($AJ63-$L$17,CapX!$A$18:$AP$26,$H$24,FALSE)*$AK63))</f>
        <v>8477736.4080784488</v>
      </c>
      <c r="AP63" s="249">
        <f>IF($L$18="",$AK63,IF($L$18&gt;$AJ63,$AK63,HLOOKUP($AJ63-$L$18,CapX!$A$18:$AP$26,$H$24,FALSE)*$AK63))</f>
        <v>8477736.4080784488</v>
      </c>
      <c r="AQ63" s="249">
        <f>IF($L$19="",$AK63,IF($L$19&gt;$AJ63,$AK63,HLOOKUP($AJ63-$L$19,CapX!$A$18:$AP$26,$H$24,FALSE)*$AK63))</f>
        <v>8477736.4080784488</v>
      </c>
      <c r="AS63" s="253">
        <v>2037</v>
      </c>
      <c r="AT63" s="274">
        <f t="shared" si="12"/>
        <v>0</v>
      </c>
      <c r="AU63" s="249">
        <f t="shared" si="13"/>
        <v>0</v>
      </c>
      <c r="AV63" s="249">
        <f t="shared" si="14"/>
        <v>0</v>
      </c>
      <c r="AW63" s="249">
        <f t="shared" si="15"/>
        <v>0</v>
      </c>
      <c r="AX63" s="136">
        <f t="shared" si="16"/>
        <v>0</v>
      </c>
      <c r="AY63" s="249">
        <f t="shared" si="17"/>
        <v>0</v>
      </c>
      <c r="BA63" s="280"/>
      <c r="BB63" s="138"/>
      <c r="BC63" s="138"/>
      <c r="BD63" s="138"/>
      <c r="BE63" s="138"/>
      <c r="BF63" s="138"/>
      <c r="BG63" s="138"/>
      <c r="BI63" s="280"/>
      <c r="BJ63" s="138"/>
      <c r="BK63" s="138"/>
      <c r="BL63" s="138"/>
      <c r="BM63" s="138"/>
      <c r="BN63" s="138"/>
      <c r="BO63" s="138"/>
    </row>
    <row r="64" spans="1:67">
      <c r="A64" s="242"/>
      <c r="B64" s="242"/>
      <c r="C64" s="242"/>
      <c r="D64" s="242"/>
      <c r="E64" s="242"/>
      <c r="F64" s="242"/>
      <c r="G64" s="242"/>
      <c r="H64" s="253">
        <v>2038</v>
      </c>
      <c r="I64" s="249">
        <f t="shared" si="18"/>
        <v>0</v>
      </c>
      <c r="J64" s="249">
        <f t="shared" si="5"/>
        <v>0</v>
      </c>
      <c r="K64" s="249">
        <f t="shared" si="5"/>
        <v>0</v>
      </c>
      <c r="L64" s="249">
        <f t="shared" si="5"/>
        <v>0</v>
      </c>
      <c r="M64" s="249">
        <f t="shared" si="5"/>
        <v>0</v>
      </c>
      <c r="N64" s="249">
        <f t="shared" si="5"/>
        <v>0</v>
      </c>
      <c r="O64" s="242"/>
      <c r="P64" s="242"/>
      <c r="Q64" s="242"/>
      <c r="R64" s="242"/>
      <c r="S64" s="253">
        <v>2038</v>
      </c>
      <c r="T64" s="274">
        <f>HLOOKUP($S64,CapX!$A$11:$AP$14,2,FALSE)</f>
        <v>7973686.4135977533</v>
      </c>
      <c r="U64" s="274">
        <f>IF($K$14="",$T64,IF($K$14&gt;$S64,$T64,HLOOKUP($S64-$K$14,CapX!$A$18:$AP$26,$H$24,FALSE)*$T64))</f>
        <v>5980264.8101983145</v>
      </c>
      <c r="V64" s="249">
        <f>IF($K$15="",$T64,IF($K$15&gt;$S64,$T64,HLOOKUP($S64-$K$15,CapX!$A$18:$AP$26,$H$24,FALSE)*$T64))</f>
        <v>5980264.8101983145</v>
      </c>
      <c r="W64" s="249">
        <f>IF($K$16="",$T64,IF($K$16&gt;$S64,$T64,HLOOKUP($S64-$K$16,CapX!$A$18:$AP$26,$H$24,FALSE)*$T64))</f>
        <v>5980264.8101983145</v>
      </c>
      <c r="X64" s="249">
        <f>IF($K$17="",$T64,IF($K$17&gt;$S64,$T64,HLOOKUP($S64-$K$17,CapX!$A$18:$AP$26,$H$24,FALSE)*$T64))</f>
        <v>7973686.4135977533</v>
      </c>
      <c r="Y64" s="249">
        <f>IF($K$18="",$T64,IF($K$18&gt;$S64,$T64,HLOOKUP($S64-$K$18,CapX!$A$18:$AP$26,$H$24,FALSE)*$T64))</f>
        <v>7973686.4135977533</v>
      </c>
      <c r="Z64" s="249">
        <f>IF($K$19="",$T64,IF($K$19&gt;$S64,$T64,HLOOKUP($S64-$K$19,CapX!$A$18:$AP$26,$H$24,FALSE)*$T64))</f>
        <v>7973686.4135977533</v>
      </c>
      <c r="AB64" s="253">
        <v>2038</v>
      </c>
      <c r="AC64" s="274">
        <f t="shared" si="6"/>
        <v>0</v>
      </c>
      <c r="AD64" s="249">
        <f t="shared" si="7"/>
        <v>0</v>
      </c>
      <c r="AE64" s="249">
        <f t="shared" si="8"/>
        <v>0</v>
      </c>
      <c r="AF64" s="249">
        <f t="shared" si="9"/>
        <v>0</v>
      </c>
      <c r="AG64" s="136">
        <f t="shared" si="10"/>
        <v>0</v>
      </c>
      <c r="AH64" s="249">
        <f t="shared" si="11"/>
        <v>0</v>
      </c>
      <c r="AJ64" s="253">
        <v>2038</v>
      </c>
      <c r="AK64" s="274">
        <f>HLOOKUP($S64,CapX!$A$11:$AP$14,3,FALSE)</f>
        <v>13616243.981985042</v>
      </c>
      <c r="AL64" s="249">
        <f>IF($L$14="",$AK64,IF($L$14&gt;$AJ64,$AK64,HLOOKUP($AJ64-$L$14,CapX!$A$18:$AP$26,$H$24,FALSE)*$AK64))</f>
        <v>10212182.986488782</v>
      </c>
      <c r="AM64" s="249">
        <f>IF($L$15="",$AK64,IF($L$15&gt;$AJ64,$AK64,HLOOKUP($AJ64-$L$15,CapX!$A$18:$AP$26,$H$24,FALSE)*$AK64))</f>
        <v>10212182.986488782</v>
      </c>
      <c r="AN64" s="249">
        <f>IF($L$16="",$AK64,IF($L$16&gt;$AJ64,$AK64,HLOOKUP($AJ64-$L$16,CapX!$A$18:$AP$26,$H$24,FALSE)*$AK64))</f>
        <v>10212182.986488782</v>
      </c>
      <c r="AO64" s="136">
        <f>IF($L$17="",$AK64,IF($L$17&gt;$AJ64,$AK64,HLOOKUP($AJ64-$L$17,CapX!$A$18:$AP$26,$H$24,FALSE)*$AK64))</f>
        <v>13616243.981985042</v>
      </c>
      <c r="AP64" s="249">
        <f>IF($L$18="",$AK64,IF($L$18&gt;$AJ64,$AK64,HLOOKUP($AJ64-$L$18,CapX!$A$18:$AP$26,$H$24,FALSE)*$AK64))</f>
        <v>13616243.981985042</v>
      </c>
      <c r="AQ64" s="249">
        <f>IF($L$19="",$AK64,IF($L$19&gt;$AJ64,$AK64,HLOOKUP($AJ64-$L$19,CapX!$A$18:$AP$26,$H$24,FALSE)*$AK64))</f>
        <v>13616243.981985042</v>
      </c>
      <c r="AS64" s="253">
        <v>2038</v>
      </c>
      <c r="AT64" s="274">
        <f t="shared" si="12"/>
        <v>0</v>
      </c>
      <c r="AU64" s="249">
        <f t="shared" si="13"/>
        <v>0</v>
      </c>
      <c r="AV64" s="249">
        <f t="shared" si="14"/>
        <v>0</v>
      </c>
      <c r="AW64" s="249">
        <f t="shared" si="15"/>
        <v>0</v>
      </c>
      <c r="AX64" s="136">
        <f t="shared" si="16"/>
        <v>0</v>
      </c>
      <c r="AY64" s="249">
        <f t="shared" si="17"/>
        <v>0</v>
      </c>
      <c r="BA64" s="280"/>
      <c r="BB64" s="138"/>
      <c r="BC64" s="138"/>
      <c r="BD64" s="138"/>
      <c r="BE64" s="138"/>
      <c r="BF64" s="138"/>
      <c r="BG64" s="138"/>
      <c r="BI64" s="280"/>
      <c r="BJ64" s="138"/>
      <c r="BK64" s="138"/>
      <c r="BL64" s="138"/>
      <c r="BM64" s="138"/>
      <c r="BN64" s="138"/>
      <c r="BO64" s="138"/>
    </row>
    <row r="65" spans="1:67">
      <c r="A65" s="242"/>
      <c r="B65" s="242"/>
      <c r="C65" s="242"/>
      <c r="D65" s="242"/>
      <c r="E65" s="242"/>
      <c r="F65" s="242"/>
      <c r="G65" s="242"/>
      <c r="H65" s="253">
        <v>2039</v>
      </c>
      <c r="I65" s="249">
        <f t="shared" si="18"/>
        <v>0</v>
      </c>
      <c r="J65" s="249">
        <f t="shared" si="5"/>
        <v>0</v>
      </c>
      <c r="K65" s="249">
        <f t="shared" si="5"/>
        <v>0</v>
      </c>
      <c r="L65" s="249">
        <f t="shared" si="5"/>
        <v>0</v>
      </c>
      <c r="M65" s="249">
        <f t="shared" si="5"/>
        <v>0</v>
      </c>
      <c r="N65" s="249">
        <f t="shared" si="5"/>
        <v>0</v>
      </c>
      <c r="O65" s="242"/>
      <c r="P65" s="242"/>
      <c r="Q65" s="242"/>
      <c r="R65" s="242"/>
      <c r="S65" s="253">
        <v>2039</v>
      </c>
      <c r="T65" s="274">
        <f>HLOOKUP($S65,CapX!$A$11:$AP$14,2,FALSE)</f>
        <v>13483697.215391487</v>
      </c>
      <c r="U65" s="274">
        <f>IF($K$14="",$T65,IF($K$14&gt;$S65,$T65,HLOOKUP($S65-$K$14,CapX!$A$18:$AP$26,$H$24,FALSE)*$T65))</f>
        <v>10112772.911543615</v>
      </c>
      <c r="V65" s="249">
        <f>IF($K$15="",$T65,IF($K$15&gt;$S65,$T65,HLOOKUP($S65-$K$15,CapX!$A$18:$AP$26,$H$24,FALSE)*$T65))</f>
        <v>10112772.911543615</v>
      </c>
      <c r="W65" s="249">
        <f>IF($K$16="",$T65,IF($K$16&gt;$S65,$T65,HLOOKUP($S65-$K$16,CapX!$A$18:$AP$26,$H$24,FALSE)*$T65))</f>
        <v>10112772.911543615</v>
      </c>
      <c r="X65" s="249">
        <f>IF($K$17="",$T65,IF($K$17&gt;$S65,$T65,HLOOKUP($S65-$K$17,CapX!$A$18:$AP$26,$H$24,FALSE)*$T65))</f>
        <v>13483697.215391487</v>
      </c>
      <c r="Y65" s="249">
        <f>IF($K$18="",$T65,IF($K$18&gt;$S65,$T65,HLOOKUP($S65-$K$18,CapX!$A$18:$AP$26,$H$24,FALSE)*$T65))</f>
        <v>13483697.215391487</v>
      </c>
      <c r="Z65" s="249">
        <f>IF($K$19="",$T65,IF($K$19&gt;$S65,$T65,HLOOKUP($S65-$K$19,CapX!$A$18:$AP$26,$H$24,FALSE)*$T65))</f>
        <v>13483697.215391487</v>
      </c>
      <c r="AB65" s="253">
        <v>2039</v>
      </c>
      <c r="AC65" s="274">
        <f t="shared" si="6"/>
        <v>0</v>
      </c>
      <c r="AD65" s="249">
        <f t="shared" si="7"/>
        <v>0</v>
      </c>
      <c r="AE65" s="249">
        <f t="shared" si="8"/>
        <v>0</v>
      </c>
      <c r="AF65" s="249">
        <f t="shared" si="9"/>
        <v>0</v>
      </c>
      <c r="AG65" s="136">
        <f t="shared" si="10"/>
        <v>0</v>
      </c>
      <c r="AH65" s="249">
        <f t="shared" si="11"/>
        <v>0</v>
      </c>
      <c r="AJ65" s="253">
        <v>2039</v>
      </c>
      <c r="AK65" s="274">
        <f>HLOOKUP($S65,CapX!$A$11:$AP$14,3,FALSE)</f>
        <v>5240644.0640351214</v>
      </c>
      <c r="AL65" s="249">
        <f>IF($L$14="",$AK65,IF($L$14&gt;$AJ65,$AK65,HLOOKUP($AJ65-$L$14,CapX!$A$18:$AP$26,$H$24,FALSE)*$AK65))</f>
        <v>3930483.048026341</v>
      </c>
      <c r="AM65" s="249">
        <f>IF($L$15="",$AK65,IF($L$15&gt;$AJ65,$AK65,HLOOKUP($AJ65-$L$15,CapX!$A$18:$AP$26,$H$24,FALSE)*$AK65))</f>
        <v>3930483.048026341</v>
      </c>
      <c r="AN65" s="249">
        <f>IF($L$16="",$AK65,IF($L$16&gt;$AJ65,$AK65,HLOOKUP($AJ65-$L$16,CapX!$A$18:$AP$26,$H$24,FALSE)*$AK65))</f>
        <v>3930483.048026341</v>
      </c>
      <c r="AO65" s="136">
        <f>IF($L$17="",$AK65,IF($L$17&gt;$AJ65,$AK65,HLOOKUP($AJ65-$L$17,CapX!$A$18:$AP$26,$H$24,FALSE)*$AK65))</f>
        <v>5240644.0640351214</v>
      </c>
      <c r="AP65" s="249">
        <f>IF($L$18="",$AK65,IF($L$18&gt;$AJ65,$AK65,HLOOKUP($AJ65-$L$18,CapX!$A$18:$AP$26,$H$24,FALSE)*$AK65))</f>
        <v>5240644.0640351214</v>
      </c>
      <c r="AQ65" s="249">
        <f>IF($L$19="",$AK65,IF($L$19&gt;$AJ65,$AK65,HLOOKUP($AJ65-$L$19,CapX!$A$18:$AP$26,$H$24,FALSE)*$AK65))</f>
        <v>5240644.0640351214</v>
      </c>
      <c r="AS65" s="253">
        <v>2039</v>
      </c>
      <c r="AT65" s="274">
        <f t="shared" si="12"/>
        <v>0</v>
      </c>
      <c r="AU65" s="249">
        <f t="shared" si="13"/>
        <v>0</v>
      </c>
      <c r="AV65" s="249">
        <f t="shared" si="14"/>
        <v>0</v>
      </c>
      <c r="AW65" s="249">
        <f t="shared" si="15"/>
        <v>0</v>
      </c>
      <c r="AX65" s="136">
        <f t="shared" si="16"/>
        <v>0</v>
      </c>
      <c r="AY65" s="249">
        <f t="shared" si="17"/>
        <v>0</v>
      </c>
      <c r="BA65" s="280"/>
      <c r="BB65" s="138"/>
      <c r="BC65" s="138"/>
      <c r="BD65" s="138"/>
      <c r="BE65" s="138"/>
      <c r="BF65" s="138"/>
      <c r="BG65" s="138"/>
      <c r="BI65" s="280"/>
      <c r="BJ65" s="138"/>
      <c r="BK65" s="138"/>
      <c r="BL65" s="138"/>
      <c r="BM65" s="138"/>
      <c r="BN65" s="138"/>
      <c r="BO65" s="138"/>
    </row>
    <row r="66" spans="1:67">
      <c r="A66" s="242"/>
      <c r="B66" s="242"/>
      <c r="C66" s="242"/>
      <c r="D66" s="242"/>
      <c r="E66" s="242"/>
      <c r="F66" s="242"/>
      <c r="G66" s="242"/>
      <c r="H66" s="253">
        <v>2040</v>
      </c>
      <c r="I66" s="249">
        <f t="shared" si="18"/>
        <v>0</v>
      </c>
      <c r="J66" s="249">
        <f t="shared" si="5"/>
        <v>0</v>
      </c>
      <c r="K66" s="249">
        <f t="shared" si="5"/>
        <v>0</v>
      </c>
      <c r="L66" s="249">
        <f t="shared" si="5"/>
        <v>0</v>
      </c>
      <c r="M66" s="249">
        <f t="shared" si="5"/>
        <v>0</v>
      </c>
      <c r="N66" s="249">
        <f t="shared" si="5"/>
        <v>0</v>
      </c>
      <c r="O66" s="242"/>
      <c r="P66" s="242"/>
      <c r="Q66" s="242"/>
      <c r="R66" s="242"/>
      <c r="S66" s="253">
        <v>2040</v>
      </c>
      <c r="T66" s="274">
        <f>HLOOKUP($S66,CapX!$A$11:$AP$14,2,FALSE)</f>
        <v>5117450.5888446579</v>
      </c>
      <c r="U66" s="274">
        <f>IF($K$14="",$T66,IF($K$14&gt;$S66,$T66,HLOOKUP($S66-$K$14,CapX!$A$18:$AP$26,$H$24,FALSE)*$T66))</f>
        <v>3838087.9416334936</v>
      </c>
      <c r="V66" s="249">
        <f>IF($K$15="",$T66,IF($K$15&gt;$S66,$T66,HLOOKUP($S66-$K$15,CapX!$A$18:$AP$26,$H$24,FALSE)*$T66))</f>
        <v>3838087.9416334936</v>
      </c>
      <c r="W66" s="249">
        <f>IF($K$16="",$T66,IF($K$16&gt;$S66,$T66,HLOOKUP($S66-$K$16,CapX!$A$18:$AP$26,$H$24,FALSE)*$T66))</f>
        <v>3838087.9416334936</v>
      </c>
      <c r="X66" s="249">
        <f>IF($K$17="",$T66,IF($K$17&gt;$S66,$T66,HLOOKUP($S66-$K$17,CapX!$A$18:$AP$26,$H$24,FALSE)*$T66))</f>
        <v>5117450.5888446579</v>
      </c>
      <c r="Y66" s="249">
        <f>IF($K$18="",$T66,IF($K$18&gt;$S66,$T66,HLOOKUP($S66-$K$18,CapX!$A$18:$AP$26,$H$24,FALSE)*$T66))</f>
        <v>5117450.5888446579</v>
      </c>
      <c r="Z66" s="249">
        <f>IF($K$19="",$T66,IF($K$19&gt;$S66,$T66,HLOOKUP($S66-$K$19,CapX!$A$18:$AP$26,$H$24,FALSE)*$T66))</f>
        <v>5117450.5888446579</v>
      </c>
      <c r="AB66" s="253">
        <v>2040</v>
      </c>
      <c r="AC66" s="274">
        <f t="shared" si="6"/>
        <v>0</v>
      </c>
      <c r="AD66" s="249">
        <f t="shared" si="7"/>
        <v>0</v>
      </c>
      <c r="AE66" s="249">
        <f t="shared" si="8"/>
        <v>0</v>
      </c>
      <c r="AF66" s="249">
        <f t="shared" si="9"/>
        <v>0</v>
      </c>
      <c r="AG66" s="136">
        <f t="shared" si="10"/>
        <v>0</v>
      </c>
      <c r="AH66" s="249">
        <f t="shared" si="11"/>
        <v>0</v>
      </c>
      <c r="AJ66" s="253">
        <v>2040</v>
      </c>
      <c r="AK66" s="274">
        <f>HLOOKUP($S66,CapX!$A$11:$AP$14,3,FALSE)</f>
        <v>8820236.9589648191</v>
      </c>
      <c r="AL66" s="249">
        <f>IF($L$14="",$AK66,IF($L$14&gt;$AJ66,$AK66,HLOOKUP($AJ66-$L$14,CapX!$A$18:$AP$26,$H$24,FALSE)*$AK66))</f>
        <v>6615177.7192236148</v>
      </c>
      <c r="AM66" s="249">
        <f>IF($L$15="",$AK66,IF($L$15&gt;$AJ66,$AK66,HLOOKUP($AJ66-$L$15,CapX!$A$18:$AP$26,$H$24,FALSE)*$AK66))</f>
        <v>6615177.7192236148</v>
      </c>
      <c r="AN66" s="249">
        <f>IF($L$16="",$AK66,IF($L$16&gt;$AJ66,$AK66,HLOOKUP($AJ66-$L$16,CapX!$A$18:$AP$26,$H$24,FALSE)*$AK66))</f>
        <v>6615177.7192236148</v>
      </c>
      <c r="AO66" s="136">
        <f>IF($L$17="",$AK66,IF($L$17&gt;$AJ66,$AK66,HLOOKUP($AJ66-$L$17,CapX!$A$18:$AP$26,$H$24,FALSE)*$AK66))</f>
        <v>8820236.9589648191</v>
      </c>
      <c r="AP66" s="249">
        <f>IF($L$18="",$AK66,IF($L$18&gt;$AJ66,$AK66,HLOOKUP($AJ66-$L$18,CapX!$A$18:$AP$26,$H$24,FALSE)*$AK66))</f>
        <v>8820236.9589648191</v>
      </c>
      <c r="AQ66" s="249">
        <f>IF($L$19="",$AK66,IF($L$19&gt;$AJ66,$AK66,HLOOKUP($AJ66-$L$19,CapX!$A$18:$AP$26,$H$24,FALSE)*$AK66))</f>
        <v>8820236.9589648191</v>
      </c>
      <c r="AS66" s="253">
        <v>2040</v>
      </c>
      <c r="AT66" s="274">
        <f t="shared" si="12"/>
        <v>0</v>
      </c>
      <c r="AU66" s="249">
        <f t="shared" si="13"/>
        <v>0</v>
      </c>
      <c r="AV66" s="249">
        <f t="shared" si="14"/>
        <v>0</v>
      </c>
      <c r="AW66" s="249">
        <f t="shared" si="15"/>
        <v>0</v>
      </c>
      <c r="AX66" s="136">
        <f t="shared" si="16"/>
        <v>0</v>
      </c>
      <c r="AY66" s="249">
        <f t="shared" si="17"/>
        <v>0</v>
      </c>
      <c r="BA66" s="280"/>
      <c r="BB66" s="138"/>
      <c r="BC66" s="138"/>
      <c r="BD66" s="138"/>
      <c r="BE66" s="138"/>
      <c r="BF66" s="138"/>
      <c r="BG66" s="138"/>
      <c r="BI66" s="280"/>
      <c r="BJ66" s="138"/>
      <c r="BK66" s="138"/>
      <c r="BL66" s="138"/>
      <c r="BM66" s="138"/>
      <c r="BN66" s="138"/>
      <c r="BO66" s="138"/>
    </row>
    <row r="67" spans="1:67">
      <c r="A67" s="242"/>
      <c r="B67" s="242"/>
      <c r="C67" s="242"/>
      <c r="D67" s="242"/>
      <c r="E67" s="242"/>
      <c r="F67" s="242"/>
      <c r="G67" s="242"/>
      <c r="H67" s="253">
        <v>2041</v>
      </c>
      <c r="I67" s="249">
        <f t="shared" si="18"/>
        <v>0</v>
      </c>
      <c r="J67" s="249">
        <f t="shared" si="5"/>
        <v>0</v>
      </c>
      <c r="K67" s="249">
        <f t="shared" si="5"/>
        <v>0</v>
      </c>
      <c r="L67" s="249">
        <f t="shared" si="5"/>
        <v>0</v>
      </c>
      <c r="M67" s="249">
        <f t="shared" si="5"/>
        <v>0</v>
      </c>
      <c r="N67" s="249">
        <f t="shared" si="5"/>
        <v>0</v>
      </c>
      <c r="O67" s="242"/>
      <c r="P67" s="242"/>
      <c r="Q67" s="242"/>
      <c r="R67" s="242"/>
      <c r="S67" s="253">
        <v>2041</v>
      </c>
      <c r="T67" s="274">
        <f>HLOOKUP($S67,CapX!$A$11:$AP$14,2,FALSE)</f>
        <v>8295823.3447071016</v>
      </c>
      <c r="U67" s="274">
        <f>IF($K$14="",$T67,IF($K$14&gt;$S67,$T67,HLOOKUP($S67-$K$14,CapX!$A$18:$AP$26,$H$24,FALSE)*$T67))</f>
        <v>6221867.5085303262</v>
      </c>
      <c r="V67" s="249">
        <f>IF($K$15="",$T67,IF($K$15&gt;$S67,$T67,HLOOKUP($S67-$K$15,CapX!$A$18:$AP$26,$H$24,FALSE)*$T67))</f>
        <v>6221867.5085303262</v>
      </c>
      <c r="W67" s="249">
        <f>IF($K$16="",$T67,IF($K$16&gt;$S67,$T67,HLOOKUP($S67-$K$16,CapX!$A$18:$AP$26,$H$24,FALSE)*$T67))</f>
        <v>6221867.5085303262</v>
      </c>
      <c r="X67" s="249">
        <f>IF($K$17="",$T67,IF($K$17&gt;$S67,$T67,HLOOKUP($S67-$K$17,CapX!$A$18:$AP$26,$H$24,FALSE)*$T67))</f>
        <v>8295823.3447071016</v>
      </c>
      <c r="Y67" s="249">
        <f>IF($K$18="",$T67,IF($K$18&gt;$S67,$T67,HLOOKUP($S67-$K$18,CapX!$A$18:$AP$26,$H$24,FALSE)*$T67))</f>
        <v>8295823.3447071016</v>
      </c>
      <c r="Z67" s="249">
        <f>IF($K$19="",$T67,IF($K$19&gt;$S67,$T67,HLOOKUP($S67-$K$19,CapX!$A$18:$AP$26,$H$24,FALSE)*$T67))</f>
        <v>8295823.3447071016</v>
      </c>
      <c r="AB67" s="253">
        <v>2041</v>
      </c>
      <c r="AC67" s="274">
        <f t="shared" si="6"/>
        <v>0</v>
      </c>
      <c r="AD67" s="249">
        <f t="shared" si="7"/>
        <v>0</v>
      </c>
      <c r="AE67" s="249">
        <f t="shared" si="8"/>
        <v>0</v>
      </c>
      <c r="AF67" s="249">
        <f t="shared" si="9"/>
        <v>0</v>
      </c>
      <c r="AG67" s="136">
        <f t="shared" si="10"/>
        <v>0</v>
      </c>
      <c r="AH67" s="249">
        <f t="shared" si="11"/>
        <v>0</v>
      </c>
      <c r="AJ67" s="253">
        <v>2041</v>
      </c>
      <c r="AK67" s="274">
        <f>HLOOKUP($S67,CapX!$A$11:$AP$14,3,FALSE)</f>
        <v>14166340.238857238</v>
      </c>
      <c r="AL67" s="249">
        <f>IF($L$14="",$AK67,IF($L$14&gt;$AJ67,$AK67,HLOOKUP($AJ67-$L$14,CapX!$A$18:$AP$26,$H$24,FALSE)*$AK67))</f>
        <v>10624755.179142928</v>
      </c>
      <c r="AM67" s="249">
        <f>IF($L$15="",$AK67,IF($L$15&gt;$AJ67,$AK67,HLOOKUP($AJ67-$L$15,CapX!$A$18:$AP$26,$H$24,FALSE)*$AK67))</f>
        <v>10624755.179142928</v>
      </c>
      <c r="AN67" s="249">
        <f>IF($L$16="",$AK67,IF($L$16&gt;$AJ67,$AK67,HLOOKUP($AJ67-$L$16,CapX!$A$18:$AP$26,$H$24,FALSE)*$AK67))</f>
        <v>10624755.179142928</v>
      </c>
      <c r="AO67" s="136">
        <f>IF($L$17="",$AK67,IF($L$17&gt;$AJ67,$AK67,HLOOKUP($AJ67-$L$17,CapX!$A$18:$AP$26,$H$24,FALSE)*$AK67))</f>
        <v>14166340.238857238</v>
      </c>
      <c r="AP67" s="249">
        <f>IF($L$18="",$AK67,IF($L$18&gt;$AJ67,$AK67,HLOOKUP($AJ67-$L$18,CapX!$A$18:$AP$26,$H$24,FALSE)*$AK67))</f>
        <v>14166340.238857238</v>
      </c>
      <c r="AQ67" s="249">
        <f>IF($L$19="",$AK67,IF($L$19&gt;$AJ67,$AK67,HLOOKUP($AJ67-$L$19,CapX!$A$18:$AP$26,$H$24,FALSE)*$AK67))</f>
        <v>14166340.238857238</v>
      </c>
      <c r="AS67" s="253">
        <v>2041</v>
      </c>
      <c r="AT67" s="274">
        <f t="shared" si="12"/>
        <v>0</v>
      </c>
      <c r="AU67" s="249">
        <f t="shared" si="13"/>
        <v>0</v>
      </c>
      <c r="AV67" s="249">
        <f t="shared" si="14"/>
        <v>0</v>
      </c>
      <c r="AW67" s="249">
        <f t="shared" si="15"/>
        <v>0</v>
      </c>
      <c r="AX67" s="136">
        <f t="shared" si="16"/>
        <v>0</v>
      </c>
      <c r="AY67" s="249">
        <f t="shared" si="17"/>
        <v>0</v>
      </c>
      <c r="BA67" s="280"/>
      <c r="BB67" s="138"/>
      <c r="BC67" s="138"/>
      <c r="BD67" s="138"/>
      <c r="BE67" s="138"/>
      <c r="BF67" s="138"/>
      <c r="BG67" s="138"/>
      <c r="BI67" s="280"/>
      <c r="BJ67" s="138"/>
      <c r="BK67" s="138"/>
      <c r="BL67" s="138"/>
      <c r="BM67" s="138"/>
      <c r="BN67" s="138"/>
      <c r="BO67" s="138"/>
    </row>
    <row r="68" spans="1:67">
      <c r="A68" s="242"/>
      <c r="B68" s="242"/>
      <c r="C68" s="242"/>
      <c r="D68" s="242"/>
      <c r="E68" s="242"/>
      <c r="F68" s="242"/>
      <c r="G68" s="242"/>
      <c r="H68" s="253">
        <v>2042</v>
      </c>
      <c r="I68" s="249">
        <f t="shared" si="18"/>
        <v>0</v>
      </c>
      <c r="J68" s="249">
        <f t="shared" si="5"/>
        <v>0</v>
      </c>
      <c r="K68" s="249">
        <f t="shared" si="5"/>
        <v>0</v>
      </c>
      <c r="L68" s="249">
        <f t="shared" si="5"/>
        <v>0</v>
      </c>
      <c r="M68" s="249">
        <f t="shared" si="5"/>
        <v>0</v>
      </c>
      <c r="N68" s="249">
        <f t="shared" si="5"/>
        <v>0</v>
      </c>
      <c r="O68" s="242"/>
      <c r="P68" s="242"/>
      <c r="Q68" s="242"/>
      <c r="R68" s="242"/>
      <c r="S68" s="253">
        <v>2042</v>
      </c>
      <c r="T68" s="274">
        <f>HLOOKUP($S68,CapX!$A$11:$AP$14,2,FALSE)</f>
        <v>14028438.582893301</v>
      </c>
      <c r="U68" s="274">
        <f>IF($K$14="",$T68,IF($K$14&gt;$S68,$T68,HLOOKUP($S68-$K$14,CapX!$A$18:$AP$26,$H$24,FALSE)*$T68))</f>
        <v>10521328.937169977</v>
      </c>
      <c r="V68" s="249">
        <f>IF($K$15="",$T68,IF($K$15&gt;$S68,$T68,HLOOKUP($S68-$K$15,CapX!$A$18:$AP$26,$H$24,FALSE)*$T68))</f>
        <v>10521328.937169977</v>
      </c>
      <c r="W68" s="249">
        <f>IF($K$16="",$T68,IF($K$16&gt;$S68,$T68,HLOOKUP($S68-$K$16,CapX!$A$18:$AP$26,$H$24,FALSE)*$T68))</f>
        <v>10521328.937169977</v>
      </c>
      <c r="X68" s="249">
        <f>IF($K$17="",$T68,IF($K$17&gt;$S68,$T68,HLOOKUP($S68-$K$17,CapX!$A$18:$AP$26,$H$24,FALSE)*$T68))</f>
        <v>14028438.582893301</v>
      </c>
      <c r="Y68" s="249">
        <f>IF($K$18="",$T68,IF($K$18&gt;$S68,$T68,HLOOKUP($S68-$K$18,CapX!$A$18:$AP$26,$H$24,FALSE)*$T68))</f>
        <v>14028438.582893301</v>
      </c>
      <c r="Z68" s="249">
        <f>IF($K$19="",$T68,IF($K$19&gt;$S68,$T68,HLOOKUP($S68-$K$19,CapX!$A$18:$AP$26,$H$24,FALSE)*$T68))</f>
        <v>14028438.582893301</v>
      </c>
      <c r="AB68" s="253">
        <v>2042</v>
      </c>
      <c r="AC68" s="274">
        <f t="shared" si="6"/>
        <v>0</v>
      </c>
      <c r="AD68" s="249">
        <f t="shared" si="7"/>
        <v>0</v>
      </c>
      <c r="AE68" s="249">
        <f t="shared" si="8"/>
        <v>0</v>
      </c>
      <c r="AF68" s="249">
        <f t="shared" si="9"/>
        <v>0</v>
      </c>
      <c r="AG68" s="136">
        <f t="shared" si="10"/>
        <v>0</v>
      </c>
      <c r="AH68" s="249">
        <f t="shared" si="11"/>
        <v>0</v>
      </c>
      <c r="AJ68" s="253">
        <v>2042</v>
      </c>
      <c r="AK68" s="274">
        <f>HLOOKUP($S68,CapX!$A$11:$AP$14,3,FALSE)</f>
        <v>5452366.0842221398</v>
      </c>
      <c r="AL68" s="249">
        <f>IF($L$14="",$AK68,IF($L$14&gt;$AJ68,$AK68,HLOOKUP($AJ68-$L$14,CapX!$A$18:$AP$26,$H$24,FALSE)*$AK68))</f>
        <v>4089274.5631666048</v>
      </c>
      <c r="AM68" s="249">
        <f>IF($L$15="",$AK68,IF($L$15&gt;$AJ68,$AK68,HLOOKUP($AJ68-$L$15,CapX!$A$18:$AP$26,$H$24,FALSE)*$AK68))</f>
        <v>4089274.5631666048</v>
      </c>
      <c r="AN68" s="249">
        <f>IF($L$16="",$AK68,IF($L$16&gt;$AJ68,$AK68,HLOOKUP($AJ68-$L$16,CapX!$A$18:$AP$26,$H$24,FALSE)*$AK68))</f>
        <v>4089274.5631666048</v>
      </c>
      <c r="AO68" s="136">
        <f>IF($L$17="",$AK68,IF($L$17&gt;$AJ68,$AK68,HLOOKUP($AJ68-$L$17,CapX!$A$18:$AP$26,$H$24,FALSE)*$AK68))</f>
        <v>5452366.0842221398</v>
      </c>
      <c r="AP68" s="249">
        <f>IF($L$18="",$AK68,IF($L$18&gt;$AJ68,$AK68,HLOOKUP($AJ68-$L$18,CapX!$A$18:$AP$26,$H$24,FALSE)*$AK68))</f>
        <v>5452366.0842221398</v>
      </c>
      <c r="AQ68" s="249">
        <f>IF($L$19="",$AK68,IF($L$19&gt;$AJ68,$AK68,HLOOKUP($AJ68-$L$19,CapX!$A$18:$AP$26,$H$24,FALSE)*$AK68))</f>
        <v>5452366.0842221398</v>
      </c>
      <c r="AS68" s="253">
        <v>2042</v>
      </c>
      <c r="AT68" s="274">
        <f t="shared" si="12"/>
        <v>0</v>
      </c>
      <c r="AU68" s="249">
        <f t="shared" si="13"/>
        <v>0</v>
      </c>
      <c r="AV68" s="249">
        <f t="shared" si="14"/>
        <v>0</v>
      </c>
      <c r="AW68" s="249">
        <f t="shared" si="15"/>
        <v>0</v>
      </c>
      <c r="AX68" s="136">
        <f t="shared" si="16"/>
        <v>0</v>
      </c>
      <c r="AY68" s="249">
        <f t="shared" si="17"/>
        <v>0</v>
      </c>
      <c r="BA68" s="280"/>
      <c r="BB68" s="138"/>
      <c r="BC68" s="138"/>
      <c r="BD68" s="138"/>
      <c r="BE68" s="138"/>
      <c r="BF68" s="138"/>
      <c r="BG68" s="138"/>
      <c r="BI68" s="280"/>
      <c r="BJ68" s="138"/>
      <c r="BK68" s="138"/>
      <c r="BL68" s="138"/>
      <c r="BM68" s="138"/>
      <c r="BN68" s="138"/>
      <c r="BO68" s="138"/>
    </row>
    <row r="69" spans="1:67">
      <c r="A69" s="242"/>
      <c r="B69" s="242"/>
      <c r="C69" s="242"/>
      <c r="D69" s="242"/>
      <c r="E69" s="242"/>
      <c r="F69" s="242"/>
      <c r="G69" s="242"/>
      <c r="H69" s="253">
        <v>2043</v>
      </c>
      <c r="I69" s="249">
        <f t="shared" si="18"/>
        <v>0</v>
      </c>
      <c r="J69" s="249">
        <f t="shared" si="5"/>
        <v>0</v>
      </c>
      <c r="K69" s="249">
        <f t="shared" si="5"/>
        <v>0</v>
      </c>
      <c r="L69" s="249">
        <f t="shared" si="5"/>
        <v>0</v>
      </c>
      <c r="M69" s="249">
        <f t="shared" si="5"/>
        <v>0</v>
      </c>
      <c r="N69" s="249">
        <f t="shared" si="5"/>
        <v>0</v>
      </c>
      <c r="O69" s="242"/>
      <c r="P69" s="242"/>
      <c r="Q69" s="242"/>
      <c r="R69" s="242"/>
      <c r="S69" s="253">
        <v>2043</v>
      </c>
      <c r="T69" s="274">
        <f>HLOOKUP($S69,CapX!$A$11:$AP$14,2,FALSE)</f>
        <v>5324195.5926339831</v>
      </c>
      <c r="U69" s="274">
        <f>IF($K$14="",$T69,IF($K$14&gt;$S69,$T69,HLOOKUP($S69-$K$14,CapX!$A$18:$AP$26,$H$24,FALSE)*$T69))</f>
        <v>3993146.6944754873</v>
      </c>
      <c r="V69" s="249">
        <f>IF($K$15="",$T69,IF($K$15&gt;$S69,$T69,HLOOKUP($S69-$K$15,CapX!$A$18:$AP$26,$H$24,FALSE)*$T69))</f>
        <v>3993146.6944754873</v>
      </c>
      <c r="W69" s="249">
        <f>IF($K$16="",$T69,IF($K$16&gt;$S69,$T69,HLOOKUP($S69-$K$16,CapX!$A$18:$AP$26,$H$24,FALSE)*$T69))</f>
        <v>3993146.6944754873</v>
      </c>
      <c r="X69" s="249">
        <f>IF($K$17="",$T69,IF($K$17&gt;$S69,$T69,HLOOKUP($S69-$K$17,CapX!$A$18:$AP$26,$H$24,FALSE)*$T69))</f>
        <v>5324195.5926339831</v>
      </c>
      <c r="Y69" s="249">
        <f>IF($K$18="",$T69,IF($K$18&gt;$S69,$T69,HLOOKUP($S69-$K$18,CapX!$A$18:$AP$26,$H$24,FALSE)*$T69))</f>
        <v>5324195.5926339831</v>
      </c>
      <c r="Z69" s="249">
        <f>IF($K$19="",$T69,IF($K$19&gt;$S69,$T69,HLOOKUP($S69-$K$19,CapX!$A$18:$AP$26,$H$24,FALSE)*$T69))</f>
        <v>5324195.5926339831</v>
      </c>
      <c r="AB69" s="253">
        <v>2043</v>
      </c>
      <c r="AC69" s="274">
        <f t="shared" si="6"/>
        <v>0</v>
      </c>
      <c r="AD69" s="249">
        <f t="shared" si="7"/>
        <v>0</v>
      </c>
      <c r="AE69" s="249">
        <f t="shared" si="8"/>
        <v>0</v>
      </c>
      <c r="AF69" s="249">
        <f t="shared" si="9"/>
        <v>0</v>
      </c>
      <c r="AG69" s="136">
        <f t="shared" si="10"/>
        <v>0</v>
      </c>
      <c r="AH69" s="249">
        <f t="shared" si="11"/>
        <v>0</v>
      </c>
      <c r="AJ69" s="253">
        <v>2043</v>
      </c>
      <c r="AK69" s="274">
        <f>HLOOKUP($S69,CapX!$A$11:$AP$14,3,FALSE)</f>
        <v>9176574.5321069993</v>
      </c>
      <c r="AL69" s="249">
        <f>IF($L$14="",$AK69,IF($L$14&gt;$AJ69,$AK69,HLOOKUP($AJ69-$L$14,CapX!$A$18:$AP$26,$H$24,FALSE)*$AK69))</f>
        <v>6882430.8990802495</v>
      </c>
      <c r="AM69" s="249">
        <f>IF($L$15="",$AK69,IF($L$15&gt;$AJ69,$AK69,HLOOKUP($AJ69-$L$15,CapX!$A$18:$AP$26,$H$24,FALSE)*$AK69))</f>
        <v>6882430.8990802495</v>
      </c>
      <c r="AN69" s="249">
        <f>IF($L$16="",$AK69,IF($L$16&gt;$AJ69,$AK69,HLOOKUP($AJ69-$L$16,CapX!$A$18:$AP$26,$H$24,FALSE)*$AK69))</f>
        <v>6882430.8990802495</v>
      </c>
      <c r="AO69" s="136">
        <f>IF($L$17="",$AK69,IF($L$17&gt;$AJ69,$AK69,HLOOKUP($AJ69-$L$17,CapX!$A$18:$AP$26,$H$24,FALSE)*$AK69))</f>
        <v>9176574.5321069993</v>
      </c>
      <c r="AP69" s="249">
        <f>IF($L$18="",$AK69,IF($L$18&gt;$AJ69,$AK69,HLOOKUP($AJ69-$L$18,CapX!$A$18:$AP$26,$H$24,FALSE)*$AK69))</f>
        <v>9176574.5321069993</v>
      </c>
      <c r="AQ69" s="249">
        <f>IF($L$19="",$AK69,IF($L$19&gt;$AJ69,$AK69,HLOOKUP($AJ69-$L$19,CapX!$A$18:$AP$26,$H$24,FALSE)*$AK69))</f>
        <v>9176574.5321069993</v>
      </c>
      <c r="AS69" s="253">
        <v>2043</v>
      </c>
      <c r="AT69" s="274">
        <f t="shared" si="12"/>
        <v>0</v>
      </c>
      <c r="AU69" s="249">
        <f t="shared" si="13"/>
        <v>0</v>
      </c>
      <c r="AV69" s="249">
        <f t="shared" si="14"/>
        <v>0</v>
      </c>
      <c r="AW69" s="249">
        <f t="shared" si="15"/>
        <v>0</v>
      </c>
      <c r="AX69" s="136">
        <f t="shared" si="16"/>
        <v>0</v>
      </c>
      <c r="AY69" s="249">
        <f t="shared" si="17"/>
        <v>0</v>
      </c>
      <c r="BA69" s="280"/>
      <c r="BB69" s="138"/>
      <c r="BC69" s="138"/>
      <c r="BD69" s="138"/>
      <c r="BE69" s="138"/>
      <c r="BF69" s="138"/>
      <c r="BG69" s="138"/>
      <c r="BI69" s="280"/>
      <c r="BJ69" s="138"/>
      <c r="BK69" s="138"/>
      <c r="BL69" s="138"/>
      <c r="BM69" s="138"/>
      <c r="BN69" s="138"/>
      <c r="BO69" s="138"/>
    </row>
    <row r="70" spans="1:67">
      <c r="A70" s="242"/>
      <c r="B70" s="242"/>
      <c r="C70" s="242"/>
      <c r="D70" s="242"/>
      <c r="E70" s="242"/>
      <c r="F70" s="242"/>
      <c r="G70" s="242"/>
      <c r="H70" s="253">
        <v>2044</v>
      </c>
      <c r="I70" s="249">
        <f t="shared" si="18"/>
        <v>0</v>
      </c>
      <c r="J70" s="249">
        <f t="shared" si="5"/>
        <v>0</v>
      </c>
      <c r="K70" s="249">
        <f t="shared" si="5"/>
        <v>0</v>
      </c>
      <c r="L70" s="249">
        <f t="shared" si="5"/>
        <v>0</v>
      </c>
      <c r="M70" s="249">
        <f t="shared" si="5"/>
        <v>0</v>
      </c>
      <c r="N70" s="249">
        <f t="shared" si="5"/>
        <v>0</v>
      </c>
      <c r="O70" s="242"/>
      <c r="P70" s="242"/>
      <c r="Q70" s="242"/>
      <c r="R70" s="242"/>
      <c r="S70" s="253">
        <v>2044</v>
      </c>
      <c r="T70" s="274">
        <f>HLOOKUP($S70,CapX!$A$11:$AP$14,2,FALSE)</f>
        <v>8630974.60783327</v>
      </c>
      <c r="U70" s="274">
        <f>IF($K$14="",$T70,IF($K$14&gt;$S70,$T70,HLOOKUP($S70-$K$14,CapX!$A$18:$AP$26,$H$24,FALSE)*$T70))</f>
        <v>6473230.9558749525</v>
      </c>
      <c r="V70" s="249">
        <f>IF($K$15="",$T70,IF($K$15&gt;$S70,$T70,HLOOKUP($S70-$K$15,CapX!$A$18:$AP$26,$H$24,FALSE)*$T70))</f>
        <v>6473230.9558749525</v>
      </c>
      <c r="W70" s="249">
        <f>IF($K$16="",$T70,IF($K$16&gt;$S70,$T70,HLOOKUP($S70-$K$16,CapX!$A$18:$AP$26,$H$24,FALSE)*$T70))</f>
        <v>6473230.9558749525</v>
      </c>
      <c r="X70" s="249">
        <f>IF($K$17="",$T70,IF($K$17&gt;$S70,$T70,HLOOKUP($S70-$K$17,CapX!$A$18:$AP$26,$H$24,FALSE)*$T70))</f>
        <v>8630974.60783327</v>
      </c>
      <c r="Y70" s="249">
        <f>IF($K$18="",$T70,IF($K$18&gt;$S70,$T70,HLOOKUP($S70-$K$18,CapX!$A$18:$AP$26,$H$24,FALSE)*$T70))</f>
        <v>8630974.60783327</v>
      </c>
      <c r="Z70" s="249">
        <f>IF($K$19="",$T70,IF($K$19&gt;$S70,$T70,HLOOKUP($S70-$K$19,CapX!$A$18:$AP$26,$H$24,FALSE)*$T70))</f>
        <v>8630974.60783327</v>
      </c>
      <c r="AB70" s="253">
        <v>2044</v>
      </c>
      <c r="AC70" s="274">
        <f t="shared" si="6"/>
        <v>0</v>
      </c>
      <c r="AD70" s="249">
        <f t="shared" si="7"/>
        <v>0</v>
      </c>
      <c r="AE70" s="249">
        <f t="shared" si="8"/>
        <v>0</v>
      </c>
      <c r="AF70" s="249">
        <f t="shared" si="9"/>
        <v>0</v>
      </c>
      <c r="AG70" s="136">
        <f t="shared" si="10"/>
        <v>0</v>
      </c>
      <c r="AH70" s="249">
        <f t="shared" si="11"/>
        <v>0</v>
      </c>
      <c r="AJ70" s="253">
        <v>2044</v>
      </c>
      <c r="AK70" s="274">
        <f>HLOOKUP($S70,CapX!$A$11:$AP$14,3,FALSE)</f>
        <v>14738660.384507069</v>
      </c>
      <c r="AL70" s="249">
        <f>IF($L$14="",$AK70,IF($L$14&gt;$AJ70,$AK70,HLOOKUP($AJ70-$L$14,CapX!$A$18:$AP$26,$H$24,FALSE)*$AK70))</f>
        <v>11053995.288380302</v>
      </c>
      <c r="AM70" s="249">
        <f>IF($L$15="",$AK70,IF($L$15&gt;$AJ70,$AK70,HLOOKUP($AJ70-$L$15,CapX!$A$18:$AP$26,$H$24,FALSE)*$AK70))</f>
        <v>11053995.288380302</v>
      </c>
      <c r="AN70" s="249">
        <f>IF($L$16="",$AK70,IF($L$16&gt;$AJ70,$AK70,HLOOKUP($AJ70-$L$16,CapX!$A$18:$AP$26,$H$24,FALSE)*$AK70))</f>
        <v>11053995.288380302</v>
      </c>
      <c r="AO70" s="136">
        <f>IF($L$17="",$AK70,IF($L$17&gt;$AJ70,$AK70,HLOOKUP($AJ70-$L$17,CapX!$A$18:$AP$26,$H$24,FALSE)*$AK70))</f>
        <v>14738660.384507069</v>
      </c>
      <c r="AP70" s="249">
        <f>IF($L$18="",$AK70,IF($L$18&gt;$AJ70,$AK70,HLOOKUP($AJ70-$L$18,CapX!$A$18:$AP$26,$H$24,FALSE)*$AK70))</f>
        <v>14738660.384507069</v>
      </c>
      <c r="AQ70" s="249">
        <f>IF($L$19="",$AK70,IF($L$19&gt;$AJ70,$AK70,HLOOKUP($AJ70-$L$19,CapX!$A$18:$AP$26,$H$24,FALSE)*$AK70))</f>
        <v>14738660.384507069</v>
      </c>
      <c r="AS70" s="253">
        <v>2044</v>
      </c>
      <c r="AT70" s="274">
        <f t="shared" si="12"/>
        <v>0</v>
      </c>
      <c r="AU70" s="249">
        <f t="shared" si="13"/>
        <v>0</v>
      </c>
      <c r="AV70" s="249">
        <f t="shared" si="14"/>
        <v>0</v>
      </c>
      <c r="AW70" s="249">
        <f t="shared" si="15"/>
        <v>0</v>
      </c>
      <c r="AX70" s="136">
        <f t="shared" si="16"/>
        <v>0</v>
      </c>
      <c r="AY70" s="249">
        <f t="shared" si="17"/>
        <v>0</v>
      </c>
      <c r="BA70" s="280"/>
      <c r="BB70" s="138"/>
      <c r="BC70" s="138"/>
      <c r="BD70" s="138"/>
      <c r="BE70" s="138"/>
      <c r="BF70" s="138"/>
      <c r="BG70" s="138"/>
      <c r="BI70" s="280"/>
      <c r="BJ70" s="138"/>
      <c r="BK70" s="138"/>
      <c r="BL70" s="138"/>
      <c r="BM70" s="138"/>
      <c r="BN70" s="138"/>
      <c r="BO70" s="138"/>
    </row>
    <row r="71" spans="1:67">
      <c r="A71" s="242"/>
      <c r="B71" s="242"/>
      <c r="C71" s="242"/>
      <c r="D71" s="242"/>
      <c r="E71" s="242"/>
      <c r="F71" s="242"/>
      <c r="G71" s="242"/>
      <c r="H71" s="254">
        <v>2045</v>
      </c>
      <c r="I71" s="249">
        <f t="shared" si="18"/>
        <v>0</v>
      </c>
      <c r="J71" s="249">
        <f t="shared" si="5"/>
        <v>0</v>
      </c>
      <c r="K71" s="249">
        <f t="shared" si="5"/>
        <v>0</v>
      </c>
      <c r="L71" s="249">
        <f t="shared" si="5"/>
        <v>0</v>
      </c>
      <c r="M71" s="249">
        <f t="shared" si="5"/>
        <v>0</v>
      </c>
      <c r="N71" s="249">
        <f t="shared" si="5"/>
        <v>0</v>
      </c>
      <c r="O71" s="242"/>
      <c r="P71" s="242"/>
      <c r="Q71" s="242"/>
      <c r="R71" s="242"/>
      <c r="S71" s="254">
        <v>2045</v>
      </c>
      <c r="T71" s="275">
        <f>HLOOKUP($S71,CapX!$A$11:$AP$14,2,FALSE)</f>
        <v>14595187.501642192</v>
      </c>
      <c r="U71" s="275">
        <f>IF($K$14="",$T71,IF($K$14&gt;$S71,$T71,HLOOKUP($S71-$K$14,CapX!$A$18:$AP$26,$H$24,FALSE)*$T71))</f>
        <v>10946390.626231644</v>
      </c>
      <c r="V71" s="250">
        <f>IF($K$15="",$T71,IF($K$15&gt;$S71,$T71,HLOOKUP($S71-$K$15,CapX!$A$18:$AP$26,$H$24,FALSE)*$T71))</f>
        <v>10946390.626231644</v>
      </c>
      <c r="W71" s="250">
        <f>IF($K$16="",$T71,IF($K$16&gt;$S71,$T71,HLOOKUP($S71-$K$16,CapX!$A$18:$AP$26,$H$24,FALSE)*$T71))</f>
        <v>10946390.626231644</v>
      </c>
      <c r="X71" s="250">
        <f>IF($K$17="",$T71,IF($K$17&gt;$S71,$T71,HLOOKUP($S71-$K$17,CapX!$A$18:$AP$26,$H$24,FALSE)*$T71))</f>
        <v>14595187.501642192</v>
      </c>
      <c r="Y71" s="250">
        <f>IF($K$18="",$T71,IF($K$18&gt;$S71,$T71,HLOOKUP($S71-$K$18,CapX!$A$18:$AP$26,$H$24,FALSE)*$T71))</f>
        <v>14595187.501642192</v>
      </c>
      <c r="Z71" s="250">
        <f>IF($K$19="",$T71,IF($K$19&gt;$S71,$T71,HLOOKUP($S71-$K$19,CapX!$A$18:$AP$26,$H$24,FALSE)*$T71))</f>
        <v>14595187.501642192</v>
      </c>
      <c r="AB71" s="254">
        <v>2045</v>
      </c>
      <c r="AC71" s="275">
        <f t="shared" si="6"/>
        <v>0</v>
      </c>
      <c r="AD71" s="250">
        <f t="shared" si="7"/>
        <v>0</v>
      </c>
      <c r="AE71" s="250">
        <f t="shared" si="8"/>
        <v>0</v>
      </c>
      <c r="AF71" s="250">
        <f t="shared" si="9"/>
        <v>0</v>
      </c>
      <c r="AG71" s="137">
        <f t="shared" si="10"/>
        <v>0</v>
      </c>
      <c r="AH71" s="250">
        <f t="shared" si="11"/>
        <v>0</v>
      </c>
      <c r="AJ71" s="254">
        <v>2045</v>
      </c>
      <c r="AK71" s="275">
        <f>HLOOKUP($S71,CapX!$A$11:$AP$14,3,FALSE)</f>
        <v>5672641.6740247151</v>
      </c>
      <c r="AL71" s="250">
        <f>IF($L$14="",$AK71,IF($L$14&gt;$AJ71,$AK71,HLOOKUP($AJ71-$L$14,CapX!$A$18:$AP$26,$H$24,FALSE)*$AK71))</f>
        <v>4254481.2555185361</v>
      </c>
      <c r="AM71" s="250">
        <f>IF($L$15="",$AK71,IF($L$15&gt;$AJ71,$AK71,HLOOKUP($AJ71-$L$15,CapX!$A$18:$AP$26,$H$24,FALSE)*$AK71))</f>
        <v>4254481.2555185361</v>
      </c>
      <c r="AN71" s="250">
        <f>IF($L$16="",$AK71,IF($L$16&gt;$AJ71,$AK71,HLOOKUP($AJ71-$L$16,CapX!$A$18:$AP$26,$H$24,FALSE)*$AK71))</f>
        <v>4254481.2555185361</v>
      </c>
      <c r="AO71" s="137">
        <f>IF($L$17="",$AK71,IF($L$17&gt;$AJ71,$AK71,HLOOKUP($AJ71-$L$17,CapX!$A$18:$AP$26,$H$24,FALSE)*$AK71))</f>
        <v>5672641.6740247151</v>
      </c>
      <c r="AP71" s="250">
        <f>IF($L$18="",$AK71,IF($L$18&gt;$AJ71,$AK71,HLOOKUP($AJ71-$L$18,CapX!$A$18:$AP$26,$H$24,FALSE)*$AK71))</f>
        <v>5672641.6740247151</v>
      </c>
      <c r="AQ71" s="250">
        <f>IF($L$19="",$AK71,IF($L$19&gt;$AJ71,$AK71,HLOOKUP($AJ71-$L$19,CapX!$A$18:$AP$26,$H$24,FALSE)*$AK71))</f>
        <v>5672641.6740247151</v>
      </c>
      <c r="AS71" s="254">
        <v>2045</v>
      </c>
      <c r="AT71" s="275">
        <f t="shared" si="12"/>
        <v>0</v>
      </c>
      <c r="AU71" s="250">
        <f t="shared" si="13"/>
        <v>0</v>
      </c>
      <c r="AV71" s="250">
        <f t="shared" si="14"/>
        <v>0</v>
      </c>
      <c r="AW71" s="250">
        <f t="shared" si="15"/>
        <v>0</v>
      </c>
      <c r="AX71" s="137">
        <f t="shared" si="16"/>
        <v>0</v>
      </c>
      <c r="AY71" s="250">
        <f t="shared" si="17"/>
        <v>0</v>
      </c>
      <c r="BA71" s="280"/>
      <c r="BB71" s="138"/>
      <c r="BC71" s="138"/>
      <c r="BD71" s="138"/>
      <c r="BE71" s="138"/>
      <c r="BF71" s="138"/>
      <c r="BG71" s="138"/>
      <c r="BI71" s="280"/>
      <c r="BJ71" s="138"/>
      <c r="BK71" s="138"/>
      <c r="BL71" s="138"/>
      <c r="BM71" s="138"/>
      <c r="BN71" s="138"/>
      <c r="BO71" s="138"/>
    </row>
    <row r="72" spans="1:67">
      <c r="A72" s="242"/>
      <c r="B72" s="242"/>
      <c r="C72" s="242"/>
      <c r="D72" s="242"/>
      <c r="E72" s="242"/>
      <c r="F72" s="242"/>
      <c r="G72" s="242"/>
      <c r="H72" s="266" t="s">
        <v>26</v>
      </c>
      <c r="I72" s="265">
        <f t="shared" ref="I72:N72" si="19">SUM(I43:I71)</f>
        <v>120956792.95039448</v>
      </c>
      <c r="J72" s="265">
        <f t="shared" si="19"/>
        <v>113899489.54206032</v>
      </c>
      <c r="K72" s="265">
        <f t="shared" si="19"/>
        <v>105182376.55536689</v>
      </c>
      <c r="L72" s="265">
        <f t="shared" si="19"/>
        <v>0</v>
      </c>
      <c r="M72" s="265">
        <f t="shared" si="19"/>
        <v>0</v>
      </c>
      <c r="N72" s="265">
        <f t="shared" si="19"/>
        <v>0</v>
      </c>
      <c r="O72" s="242"/>
      <c r="P72" s="242"/>
      <c r="Q72" s="242"/>
      <c r="R72" s="242"/>
    </row>
    <row r="73" spans="1:67">
      <c r="A73" s="242"/>
      <c r="B73" s="247" t="s">
        <v>409</v>
      </c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57"/>
      <c r="AB73" s="257"/>
      <c r="AJ73" s="257"/>
      <c r="AS73" s="257"/>
      <c r="BA73" s="257" t="s">
        <v>232</v>
      </c>
      <c r="BI73" s="257" t="s">
        <v>231</v>
      </c>
    </row>
    <row r="74" spans="1:67">
      <c r="A74" s="242"/>
      <c r="B74" s="242"/>
      <c r="C74" s="242"/>
      <c r="D74" s="242"/>
      <c r="E74" s="242"/>
      <c r="F74" s="242"/>
      <c r="G74" s="242"/>
      <c r="H74" s="343"/>
      <c r="I74" s="343"/>
      <c r="J74" s="242"/>
      <c r="K74" s="242"/>
      <c r="L74" s="242"/>
      <c r="M74" s="242"/>
      <c r="N74" s="242"/>
      <c r="O74" s="242"/>
      <c r="P74" s="242"/>
      <c r="Q74" s="242"/>
      <c r="R74" s="242"/>
    </row>
    <row r="75" spans="1:67">
      <c r="A75" s="242"/>
      <c r="B75" s="242"/>
      <c r="C75" s="242"/>
      <c r="D75" s="242"/>
      <c r="E75" s="242"/>
      <c r="F75" s="242"/>
      <c r="G75" s="242"/>
      <c r="H75" s="243" t="s">
        <v>33</v>
      </c>
      <c r="I75" s="243">
        <f t="shared" ref="I75:N75" si="20">I42</f>
        <v>10</v>
      </c>
      <c r="J75" s="243" t="str">
        <f t="shared" si="20"/>
        <v>10A</v>
      </c>
      <c r="K75" s="243" t="str">
        <f t="shared" si="20"/>
        <v>10B</v>
      </c>
      <c r="L75" s="243" t="str">
        <f t="shared" si="20"/>
        <v>10C</v>
      </c>
      <c r="M75" s="243" t="str">
        <f t="shared" si="20"/>
        <v>10D</v>
      </c>
      <c r="N75" s="243" t="str">
        <f t="shared" si="20"/>
        <v>10E</v>
      </c>
      <c r="O75" s="242"/>
      <c r="P75" s="242"/>
      <c r="Q75" s="242"/>
      <c r="R75" s="242"/>
      <c r="BA75" s="243" t="s">
        <v>33</v>
      </c>
      <c r="BB75" s="243">
        <f t="shared" ref="BB75:BG75" si="21">U42</f>
        <v>10</v>
      </c>
      <c r="BC75" s="243" t="str">
        <f t="shared" si="21"/>
        <v>10A</v>
      </c>
      <c r="BD75" s="243" t="str">
        <f t="shared" si="21"/>
        <v>10B</v>
      </c>
      <c r="BE75" s="243" t="str">
        <f t="shared" si="21"/>
        <v>10C</v>
      </c>
      <c r="BF75" s="243" t="str">
        <f t="shared" si="21"/>
        <v>10D</v>
      </c>
      <c r="BG75" s="243" t="str">
        <f t="shared" si="21"/>
        <v>10E</v>
      </c>
      <c r="BI75" s="243" t="s">
        <v>33</v>
      </c>
      <c r="BJ75" s="243">
        <f>BB75</f>
        <v>10</v>
      </c>
      <c r="BK75" s="243" t="str">
        <f t="shared" ref="BK75:BO75" si="22">BC75</f>
        <v>10A</v>
      </c>
      <c r="BL75" s="243" t="str">
        <f t="shared" si="22"/>
        <v>10B</v>
      </c>
      <c r="BM75" s="243" t="str">
        <f t="shared" si="22"/>
        <v>10C</v>
      </c>
      <c r="BN75" s="243" t="str">
        <f t="shared" si="22"/>
        <v>10D</v>
      </c>
      <c r="BO75" s="243" t="str">
        <f t="shared" si="22"/>
        <v>10E</v>
      </c>
    </row>
    <row r="76" spans="1:67">
      <c r="A76" s="242"/>
      <c r="B76" s="242"/>
      <c r="C76" s="242"/>
      <c r="D76" s="242"/>
      <c r="E76" s="242"/>
      <c r="F76" s="242"/>
      <c r="G76" s="242"/>
      <c r="H76" s="252">
        <v>2017</v>
      </c>
      <c r="I76" s="249">
        <f ca="1">IF($H$14="","",HLOOKUP($H$14,'Capx - H2O'!$E$352:$AU$382,$H76-2015,FALSE)+BB76+BJ76)</f>
        <v>600000</v>
      </c>
      <c r="J76" s="249">
        <f ca="1">IF($H$15="","",HLOOKUP($H$15,'Capx - H2O'!$E$352:$AU$382,$H76-2015,FALSE)+BC76+BK76)</f>
        <v>600000</v>
      </c>
      <c r="K76" s="249">
        <f ca="1">IF($H$16="","",HLOOKUP($H$16,'Capx - H2O'!$E$352:$AU$382,$H76-2015,FALSE)+BD76+BL76)</f>
        <v>600000</v>
      </c>
      <c r="L76" s="249" t="str">
        <f>IF($H$17="","",HLOOKUP($H$17,'Capx - H2O'!$E$352:$AU$382,$H76-2015,FALSE)+BE76+BM76)</f>
        <v/>
      </c>
      <c r="M76" s="249" t="str">
        <f>IF($H$18="","",HLOOKUP($H$18,'Capx - H2O'!$E$352:$AU$382,$H76-2015,FALSE)+BF76+BN76)</f>
        <v/>
      </c>
      <c r="N76" s="249" t="str">
        <f>IF($H$19="","",HLOOKUP($H$19,'Capx - H2O'!$E$352:$AU$382,$H76-2015,FALSE)+BG76+BO76)</f>
        <v/>
      </c>
      <c r="O76" s="242"/>
      <c r="P76" s="242"/>
      <c r="Q76" s="242"/>
      <c r="R76" s="242"/>
      <c r="BA76" s="144">
        <v>2017</v>
      </c>
      <c r="BB76" s="251">
        <f ca="1">IF($E$14="",0,IF($H43&gt;$E$14,0,IF($H43-$E$14&lt;-3,0,OFFSET(Extras!$E$3,0,'Scenario 10'!$H43-'Scenario 10'!$E$14))))</f>
        <v>0</v>
      </c>
      <c r="BC76" s="251">
        <f ca="1">IF($E$15="",0,IF($H43&gt;$E$15,0,IF($H43-$E$15&lt;-3,0,OFFSET(Extras!$E$3,0,'Scenario 10'!$H43-'Scenario 10'!$E$15))))</f>
        <v>0</v>
      </c>
      <c r="BD76" s="251">
        <f ca="1">IF($E$16="",0,IF($H43&gt;$E$16,0,IF($H43-$E$16&lt;-3,0,OFFSET(Extras!$E$3,0,'Scenario 10'!$H43-'Scenario 10'!$E$16))))</f>
        <v>0</v>
      </c>
      <c r="BE76" s="251">
        <f ca="1">IF($E$17="",0,IF($H43&gt;$E$17,0,IF($H43-$E$17&lt;-3,0,OFFSET(Extras!$E$3,0,'Scenario 10'!$H43-'Scenario 10'!$E$17))))</f>
        <v>0</v>
      </c>
      <c r="BF76" s="251">
        <f ca="1">IF($E$18="",0,IF($H43&gt;$E$18,0,IF($H43-$E$18&lt;-3,0,OFFSET(Extras!$E$3,0,'Scenario 10'!$H43-'Scenario 10'!$E$18))))</f>
        <v>0</v>
      </c>
      <c r="BG76" s="251">
        <f ca="1">IF($E$19="",0,IF($H43&gt;$E$19,0,IF($H43-$E$19&lt;-3,0,OFFSET(Extras!$E$3,0,'Scenario 10'!$H43-'Scenario 10'!$E$19))))</f>
        <v>0</v>
      </c>
      <c r="BI76" s="144">
        <v>2017</v>
      </c>
      <c r="BJ76" s="251">
        <f ca="1">IF($G$14="",0,IF($H43&gt;$G$14,0,IF($H43-$G$14&lt;-3,0,OFFSET(Extras!$E$4,0,'Scenario 10'!$H43-'Scenario 10'!$G$14))))</f>
        <v>0</v>
      </c>
      <c r="BK76" s="251">
        <f ca="1">IF($G$15="",0,IF($H43&gt;$G$15,0,IF($H43-$G$15&lt;-3,0,OFFSET(Extras!$E$4,0,'Scenario 10'!$H43-'Scenario 10'!$G$15))))</f>
        <v>0</v>
      </c>
      <c r="BL76" s="251">
        <f ca="1">IF($G$16="",0,IF($H43&gt;$G$16,0,IF($H43-$G$16&lt;-3,0,OFFSET(Extras!$E$4,0,'Scenario 10'!$H43-'Scenario 10'!$G$16))))</f>
        <v>0</v>
      </c>
      <c r="BM76" s="251">
        <f ca="1">IF($G$17="",0,IF($H43&gt;$G$17,0,IF($H43-$G$17&lt;-3,0,OFFSET(Extras!$E$4,0,'Scenario 10'!$H43-'Scenario 10'!$G$17))))</f>
        <v>0</v>
      </c>
      <c r="BN76" s="251">
        <f ca="1">IF($G$18="",0,IF($H43&gt;$G$18,0,IF($H43-$G$18&lt;-3,0,OFFSET(Extras!$E$4,0,'Scenario 10'!$H43-'Scenario 10'!$G$18))))</f>
        <v>0</v>
      </c>
      <c r="BO76" s="251">
        <f ca="1">IF($G$19="",0,IF($H43&gt;$G$19,0,IF($H43-$G$19&lt;-3,0,OFFSET(Extras!$E$4,0,'Scenario 10'!$H43-'Scenario 10'!$G$19))))</f>
        <v>0</v>
      </c>
    </row>
    <row r="77" spans="1:67">
      <c r="A77" s="242"/>
      <c r="B77" s="242"/>
      <c r="C77" s="242"/>
      <c r="D77" s="242"/>
      <c r="E77" s="242"/>
      <c r="F77" s="242"/>
      <c r="G77" s="242"/>
      <c r="H77" s="253">
        <v>2018</v>
      </c>
      <c r="I77" s="249">
        <f ca="1">IF($H$14="","",HLOOKUP($H$14,'Capx - H2O'!$E$352:$AU$382,$H77-2015,FALSE)+BB77+BJ77)</f>
        <v>3927000</v>
      </c>
      <c r="J77" s="249">
        <f ca="1">IF($H$15="","",HLOOKUP($H$15,'Capx - H2O'!$E$352:$AU$382,$H77-2015,FALSE)+BC77+BK77)</f>
        <v>4641000</v>
      </c>
      <c r="K77" s="249">
        <f ca="1">IF($H$16="","",HLOOKUP($H$16,'Capx - H2O'!$E$352:$AU$382,$H77-2015,FALSE)+BD77+BL77)</f>
        <v>4641000</v>
      </c>
      <c r="L77" s="249" t="str">
        <f>IF($H$17="","",HLOOKUP($H$17,'Capx - H2O'!$E$352:$AU$382,$H77-2015,FALSE)+BE77+BM77)</f>
        <v/>
      </c>
      <c r="M77" s="249" t="str">
        <f>IF($H$18="","",HLOOKUP($H$18,'Capx - H2O'!$E$352:$AU$382,$H77-2015,FALSE)+BF77+BN77)</f>
        <v/>
      </c>
      <c r="N77" s="249" t="str">
        <f>IF($H$19="","",HLOOKUP($H$19,'Capx - H2O'!$E$352:$AU$382,$H77-2015,FALSE)+BG77+BO77)</f>
        <v/>
      </c>
      <c r="O77" s="242"/>
      <c r="P77" s="242"/>
      <c r="Q77" s="242"/>
      <c r="R77" s="242"/>
      <c r="BA77" s="145">
        <v>2018</v>
      </c>
      <c r="BB77" s="249">
        <f ca="1">IF($E$14="",0,IF($H44&gt;$E$14,0,IF($H44-$E$14&lt;-3,0,OFFSET(Extras!$E$3,0,'Scenario 10'!$H44-'Scenario 10'!$E$14))))</f>
        <v>0</v>
      </c>
      <c r="BC77" s="249">
        <f ca="1">IF($E$15="",0,IF($H44&gt;$E$15,0,IF($H44-$E$15&lt;-3,0,OFFSET(Extras!$E$3,0,'Scenario 10'!$H44-'Scenario 10'!$E$15))))</f>
        <v>0</v>
      </c>
      <c r="BD77" s="249">
        <f ca="1">IF($E$16="",0,IF($H44&gt;$E$16,0,IF($H44-$E$16&lt;-3,0,OFFSET(Extras!$E$3,0,'Scenario 10'!$H44-'Scenario 10'!$E$16))))</f>
        <v>0</v>
      </c>
      <c r="BE77" s="249">
        <f ca="1">IF($E$17="",0,IF($H44&gt;$E$17,0,IF($H44-$E$17&lt;-3,0,OFFSET(Extras!$E$3,0,'Scenario 10'!$H44-'Scenario 10'!$E$17))))</f>
        <v>0</v>
      </c>
      <c r="BF77" s="249">
        <f ca="1">IF($E$18="",0,IF($H44&gt;$E$18,0,IF($H44-$E$18&lt;-3,0,OFFSET(Extras!$E$3,0,'Scenario 10'!$H44-'Scenario 10'!$E$18))))</f>
        <v>0</v>
      </c>
      <c r="BG77" s="249">
        <f ca="1">IF($E$19="",0,IF($H44&gt;$E$19,0,IF($H44-$E$19&lt;-3,0,OFFSET(Extras!$E$3,0,'Scenario 10'!$H44-'Scenario 10'!$E$19))))</f>
        <v>0</v>
      </c>
      <c r="BI77" s="145">
        <v>2018</v>
      </c>
      <c r="BJ77" s="249">
        <f ca="1">IF($G$14="",0,IF($H44&gt;$G$14,0,IF($H44-$G$14&lt;-3,0,OFFSET(Extras!$E$4,0,'Scenario 10'!$H44-'Scenario 10'!$G$14))))</f>
        <v>0</v>
      </c>
      <c r="BK77" s="249">
        <f ca="1">IF($G$15="",0,IF($H44&gt;$G$15,0,IF($H44-$G$15&lt;-3,0,OFFSET(Extras!$E$4,0,'Scenario 10'!$H44-'Scenario 10'!$G$15))))</f>
        <v>0</v>
      </c>
      <c r="BL77" s="249">
        <f ca="1">IF($G$16="",0,IF($H44&gt;$G$16,0,IF($H44-$G$16&lt;-3,0,OFFSET(Extras!$E$4,0,'Scenario 10'!$H44-'Scenario 10'!$G$16))))</f>
        <v>0</v>
      </c>
      <c r="BM77" s="249">
        <f ca="1">IF($G$17="",0,IF($H44&gt;$G$17,0,IF($H44-$G$17&lt;-3,0,OFFSET(Extras!$E$4,0,'Scenario 10'!$H44-'Scenario 10'!$G$17))))</f>
        <v>0</v>
      </c>
      <c r="BN77" s="249">
        <f ca="1">IF($G$18="",0,IF($H44&gt;$G$18,0,IF($H44-$G$18&lt;-3,0,OFFSET(Extras!$E$4,0,'Scenario 10'!$H44-'Scenario 10'!$G$18))))</f>
        <v>0</v>
      </c>
      <c r="BO77" s="249">
        <f ca="1">IF($G$19="",0,IF($H44&gt;$G$19,0,IF($H44-$G$19&lt;-3,0,OFFSET(Extras!$E$4,0,'Scenario 10'!$H44-'Scenario 10'!$G$19))))</f>
        <v>0</v>
      </c>
    </row>
    <row r="78" spans="1:67">
      <c r="A78" s="242"/>
      <c r="B78" s="242"/>
      <c r="C78" s="242"/>
      <c r="D78" s="242"/>
      <c r="E78" s="242"/>
      <c r="F78" s="242"/>
      <c r="G78" s="242"/>
      <c r="H78" s="253">
        <v>2019</v>
      </c>
      <c r="I78" s="249">
        <f ca="1">IF($H$14="","",HLOOKUP($H$14,'Capx - H2O'!$E$352:$AU$382,$H78-2015,FALSE)+BB78+BJ78)</f>
        <v>728000</v>
      </c>
      <c r="J78" s="249">
        <f ca="1">IF($H$15="","",HLOOKUP($H$15,'Capx - H2O'!$E$352:$AU$382,$H78-2015,FALSE)+BC78+BK78)</f>
        <v>728000</v>
      </c>
      <c r="K78" s="249">
        <f ca="1">IF($H$16="","",HLOOKUP($H$16,'Capx - H2O'!$E$352:$AU$382,$H78-2015,FALSE)+BD78+BL78)</f>
        <v>1092000</v>
      </c>
      <c r="L78" s="249" t="str">
        <f>IF($H$17="","",HLOOKUP($H$17,'Capx - H2O'!$E$352:$AU$382,$H78-2015,FALSE)+BE78+BM78)</f>
        <v/>
      </c>
      <c r="M78" s="249" t="str">
        <f>IF($H$18="","",HLOOKUP($H$18,'Capx - H2O'!$E$352:$AU$382,$H78-2015,FALSE)+BF78+BN78)</f>
        <v/>
      </c>
      <c r="N78" s="249" t="str">
        <f>IF($H$19="","",HLOOKUP($H$19,'Capx - H2O'!$E$352:$AU$382,$H78-2015,FALSE)+BG78+BO78)</f>
        <v/>
      </c>
      <c r="O78" s="242"/>
      <c r="P78" s="242"/>
      <c r="Q78" s="242"/>
      <c r="R78" s="242"/>
      <c r="BA78" s="145">
        <v>2019</v>
      </c>
      <c r="BB78" s="249">
        <f ca="1">IF($E$14="",0,IF($H45&gt;$E$14,0,IF($H45-$E$14&lt;-3,0,OFFSET(Extras!$E$3,0,'Scenario 10'!$H45-'Scenario 10'!$E$14))))</f>
        <v>0</v>
      </c>
      <c r="BC78" s="249">
        <f ca="1">IF($E$15="",0,IF($H45&gt;$E$15,0,IF($H45-$E$15&lt;-3,0,OFFSET(Extras!$E$3,0,'Scenario 10'!$H45-'Scenario 10'!$E$15))))</f>
        <v>0</v>
      </c>
      <c r="BD78" s="249">
        <f ca="1">IF($E$16="",0,IF($H45&gt;$E$16,0,IF($H45-$E$16&lt;-3,0,OFFSET(Extras!$E$3,0,'Scenario 10'!$H45-'Scenario 10'!$E$16))))</f>
        <v>0</v>
      </c>
      <c r="BE78" s="249">
        <f ca="1">IF($E$17="",0,IF($H45&gt;$E$17,0,IF($H45-$E$17&lt;-3,0,OFFSET(Extras!$E$3,0,'Scenario 10'!$H45-'Scenario 10'!$E$17))))</f>
        <v>0</v>
      </c>
      <c r="BF78" s="249">
        <f ca="1">IF($E$18="",0,IF($H45&gt;$E$18,0,IF($H45-$E$18&lt;-3,0,OFFSET(Extras!$E$3,0,'Scenario 10'!$H45-'Scenario 10'!$E$18))))</f>
        <v>0</v>
      </c>
      <c r="BG78" s="249">
        <f ca="1">IF($E$19="",0,IF($H45&gt;$E$19,0,IF($H45-$E$19&lt;-3,0,OFFSET(Extras!$E$3,0,'Scenario 10'!$H45-'Scenario 10'!$E$19))))</f>
        <v>0</v>
      </c>
      <c r="BI78" s="145">
        <v>2019</v>
      </c>
      <c r="BJ78" s="249">
        <f ca="1">IF($G$14="",0,IF($H45&gt;$G$14,0,IF($H45-$G$14&lt;-3,0,OFFSET(Extras!$E$4,0,'Scenario 10'!$H45-'Scenario 10'!$G$14))))</f>
        <v>0</v>
      </c>
      <c r="BK78" s="249">
        <f ca="1">IF($G$15="",0,IF($H45&gt;$G$15,0,IF($H45-$G$15&lt;-3,0,OFFSET(Extras!$E$4,0,'Scenario 10'!$H45-'Scenario 10'!$G$15))))</f>
        <v>0</v>
      </c>
      <c r="BL78" s="249">
        <f ca="1">IF($G$16="",0,IF($H45&gt;$G$16,0,IF($H45-$G$16&lt;-3,0,OFFSET(Extras!$E$4,0,'Scenario 10'!$H45-'Scenario 10'!$G$16))))</f>
        <v>0</v>
      </c>
      <c r="BM78" s="249">
        <f ca="1">IF($G$17="",0,IF($H45&gt;$G$17,0,IF($H45-$G$17&lt;-3,0,OFFSET(Extras!$E$4,0,'Scenario 10'!$H45-'Scenario 10'!$G$17))))</f>
        <v>0</v>
      </c>
      <c r="BN78" s="249">
        <f ca="1">IF($G$18="",0,IF($H45&gt;$G$18,0,IF($H45-$G$18&lt;-3,0,OFFSET(Extras!$E$4,0,'Scenario 10'!$H45-'Scenario 10'!$G$18))))</f>
        <v>0</v>
      </c>
      <c r="BO78" s="249">
        <f ca="1">IF($G$19="",0,IF($H45&gt;$G$19,0,IF($H45-$G$19&lt;-3,0,OFFSET(Extras!$E$4,0,'Scenario 10'!$H45-'Scenario 10'!$G$19))))</f>
        <v>0</v>
      </c>
    </row>
    <row r="79" spans="1:67">
      <c r="A79" s="242"/>
      <c r="B79" s="242"/>
      <c r="C79" s="242"/>
      <c r="D79" s="242"/>
      <c r="E79" s="242"/>
      <c r="F79" s="242"/>
      <c r="G79" s="242"/>
      <c r="H79" s="253">
        <v>2020</v>
      </c>
      <c r="I79" s="249">
        <f ca="1">IF($H$14="","",HLOOKUP($H$14,'Capx - H2O'!$E$352:$AU$382,$H79-2015,FALSE)+BB79+BJ79)</f>
        <v>742000</v>
      </c>
      <c r="J79" s="249">
        <f ca="1">IF($H$15="","",HLOOKUP($H$15,'Capx - H2O'!$E$352:$AU$382,$H79-2015,FALSE)+BC79+BK79)</f>
        <v>1697208</v>
      </c>
      <c r="K79" s="249">
        <f ca="1">IF($H$16="","",HLOOKUP($H$16,'Capx - H2O'!$E$352:$AU$382,$H79-2015,FALSE)+BD79+BL79)</f>
        <v>1697208</v>
      </c>
      <c r="L79" s="249" t="str">
        <f>IF($H$17="","",HLOOKUP($H$17,'Capx - H2O'!$E$352:$AU$382,$H79-2015,FALSE)+BE79+BM79)</f>
        <v/>
      </c>
      <c r="M79" s="249" t="str">
        <f>IF($H$18="","",HLOOKUP($H$18,'Capx - H2O'!$E$352:$AU$382,$H79-2015,FALSE)+BF79+BN79)</f>
        <v/>
      </c>
      <c r="N79" s="249" t="str">
        <f>IF($H$19="","",HLOOKUP($H$19,'Capx - H2O'!$E$352:$AU$382,$H79-2015,FALSE)+BG79+BO79)</f>
        <v/>
      </c>
      <c r="O79" s="242"/>
      <c r="P79" s="242"/>
      <c r="Q79" s="242"/>
      <c r="R79" s="242"/>
      <c r="BA79" s="145">
        <v>2020</v>
      </c>
      <c r="BB79" s="249">
        <f ca="1">IF($E$14="",0,IF($H46&gt;$E$14,0,IF($H46-$E$14&lt;-3,0,OFFSET(Extras!$E$3,0,'Scenario 10'!$H46-'Scenario 10'!$E$14))))</f>
        <v>0</v>
      </c>
      <c r="BC79" s="249">
        <f ca="1">IF($E$15="",0,IF($H46&gt;$E$15,0,IF($H46-$E$15&lt;-3,0,OFFSET(Extras!$E$3,0,'Scenario 10'!$H46-'Scenario 10'!$E$15))))</f>
        <v>0</v>
      </c>
      <c r="BD79" s="249">
        <f ca="1">IF($E$16="",0,IF($H46&gt;$E$16,0,IF($H46-$E$16&lt;-3,0,OFFSET(Extras!$E$3,0,'Scenario 10'!$H46-'Scenario 10'!$E$16))))</f>
        <v>0</v>
      </c>
      <c r="BE79" s="249">
        <f ca="1">IF($E$17="",0,IF($H46&gt;$E$17,0,IF($H46-$E$17&lt;-3,0,OFFSET(Extras!$E$3,0,'Scenario 10'!$H46-'Scenario 10'!$E$17))))</f>
        <v>0</v>
      </c>
      <c r="BF79" s="249">
        <f ca="1">IF($E$18="",0,IF($H46&gt;$E$18,0,IF($H46-$E$18&lt;-3,0,OFFSET(Extras!$E$3,0,'Scenario 10'!$H46-'Scenario 10'!$E$18))))</f>
        <v>0</v>
      </c>
      <c r="BG79" s="249">
        <f ca="1">IF($E$19="",0,IF($H46&gt;$E$19,0,IF($H46-$E$19&lt;-3,0,OFFSET(Extras!$E$3,0,'Scenario 10'!$H46-'Scenario 10'!$E$19))))</f>
        <v>0</v>
      </c>
      <c r="BI79" s="145">
        <v>2020</v>
      </c>
      <c r="BJ79" s="249">
        <f ca="1">IF($G$14="",0,IF($H46&gt;$G$14,0,IF($H46-$G$14&lt;-3,0,OFFSET(Extras!$E$4,0,'Scenario 10'!$H46-'Scenario 10'!$G$14))))</f>
        <v>0</v>
      </c>
      <c r="BK79" s="249">
        <f ca="1">IF($G$15="",0,IF($H46&gt;$G$15,0,IF($H46-$G$15&lt;-3,0,OFFSET(Extras!$E$4,0,'Scenario 10'!$H46-'Scenario 10'!$G$15))))</f>
        <v>0</v>
      </c>
      <c r="BL79" s="249">
        <f ca="1">IF($G$16="",0,IF($H46&gt;$G$16,0,IF($H46-$G$16&lt;-3,0,OFFSET(Extras!$E$4,0,'Scenario 10'!$H46-'Scenario 10'!$G$16))))</f>
        <v>0</v>
      </c>
      <c r="BM79" s="249">
        <f ca="1">IF($G$17="",0,IF($H46&gt;$G$17,0,IF($H46-$G$17&lt;-3,0,OFFSET(Extras!$E$4,0,'Scenario 10'!$H46-'Scenario 10'!$G$17))))</f>
        <v>0</v>
      </c>
      <c r="BN79" s="249">
        <f ca="1">IF($G$18="",0,IF($H46&gt;$G$18,0,IF($H46-$G$18&lt;-3,0,OFFSET(Extras!$E$4,0,'Scenario 10'!$H46-'Scenario 10'!$G$18))))</f>
        <v>0</v>
      </c>
      <c r="BO79" s="249">
        <f ca="1">IF($G$19="",0,IF($H46&gt;$G$19,0,IF($H46-$G$19&lt;-3,0,OFFSET(Extras!$E$4,0,'Scenario 10'!$H46-'Scenario 10'!$G$19))))</f>
        <v>0</v>
      </c>
    </row>
    <row r="80" spans="1:67">
      <c r="A80" s="242"/>
      <c r="B80" s="242"/>
      <c r="C80" s="242"/>
      <c r="D80" s="242"/>
      <c r="E80" s="242"/>
      <c r="F80" s="242"/>
      <c r="G80" s="242"/>
      <c r="H80" s="253">
        <v>2021</v>
      </c>
      <c r="I80" s="249">
        <f ca="1">IF($H$14="","",HLOOKUP($H$14,'Capx - H2O'!$E$352:$AU$382,$H80-2015,FALSE)+BB80+BJ80)</f>
        <v>1730432.16</v>
      </c>
      <c r="J80" s="249">
        <f ca="1">IF($H$15="","",HLOOKUP($H$15,'Capx - H2O'!$E$352:$AU$382,$H80-2015,FALSE)+BC80+BK80)</f>
        <v>648000</v>
      </c>
      <c r="K80" s="249">
        <f ca="1">IF($H$16="","",HLOOKUP($H$16,'Capx - H2O'!$E$352:$AU$382,$H80-2015,FALSE)+BD80+BL80)</f>
        <v>648000</v>
      </c>
      <c r="L80" s="249" t="str">
        <f>IF($H$17="","",HLOOKUP($H$17,'Capx - H2O'!$E$352:$AU$382,$H80-2015,FALSE)+BE80+BM80)</f>
        <v/>
      </c>
      <c r="M80" s="249" t="str">
        <f>IF($H$18="","",HLOOKUP($H$18,'Capx - H2O'!$E$352:$AU$382,$H80-2015,FALSE)+BF80+BN80)</f>
        <v/>
      </c>
      <c r="N80" s="249" t="str">
        <f>IF($H$19="","",HLOOKUP($H$19,'Capx - H2O'!$E$352:$AU$382,$H80-2015,FALSE)+BG80+BO80)</f>
        <v/>
      </c>
      <c r="O80" s="242"/>
      <c r="P80" s="242"/>
      <c r="Q80" s="242"/>
      <c r="R80" s="242"/>
      <c r="BA80" s="145">
        <v>2021</v>
      </c>
      <c r="BB80" s="249">
        <f ca="1">IF($E$14="",0,IF($H47&gt;$E$14,0,IF($H47-$E$14&lt;-3,0,OFFSET(Extras!$E$3,0,'Scenario 10'!$H47-'Scenario 10'!$E$14))))</f>
        <v>0</v>
      </c>
      <c r="BC80" s="249">
        <f ca="1">IF($E$15="",0,IF($H47&gt;$E$15,0,IF($H47-$E$15&lt;-3,0,OFFSET(Extras!$E$3,0,'Scenario 10'!$H47-'Scenario 10'!$E$15))))</f>
        <v>0</v>
      </c>
      <c r="BD80" s="249">
        <f ca="1">IF($E$16="",0,IF($H47&gt;$E$16,0,IF($H47-$E$16&lt;-3,0,OFFSET(Extras!$E$3,0,'Scenario 10'!$H47-'Scenario 10'!$E$16))))</f>
        <v>0</v>
      </c>
      <c r="BE80" s="249">
        <f ca="1">IF($E$17="",0,IF($H47&gt;$E$17,0,IF($H47-$E$17&lt;-3,0,OFFSET(Extras!$E$3,0,'Scenario 10'!$H47-'Scenario 10'!$E$17))))</f>
        <v>0</v>
      </c>
      <c r="BF80" s="249">
        <f ca="1">IF($E$18="",0,IF($H47&gt;$E$18,0,IF($H47-$E$18&lt;-3,0,OFFSET(Extras!$E$3,0,'Scenario 10'!$H47-'Scenario 10'!$E$18))))</f>
        <v>0</v>
      </c>
      <c r="BG80" s="249">
        <f ca="1">IF($E$19="",0,IF($H47&gt;$E$19,0,IF($H47-$E$19&lt;-3,0,OFFSET(Extras!$E$3,0,'Scenario 10'!$H47-'Scenario 10'!$E$19))))</f>
        <v>0</v>
      </c>
      <c r="BI80" s="145">
        <v>2021</v>
      </c>
      <c r="BJ80" s="249">
        <f ca="1">IF($G$14="",0,IF($H47&gt;$G$14,0,IF($H47-$G$14&lt;-3,0,OFFSET(Extras!$E$4,0,'Scenario 10'!$H47-'Scenario 10'!$G$14))))</f>
        <v>0</v>
      </c>
      <c r="BK80" s="249">
        <f ca="1">IF($G$15="",0,IF($H47&gt;$G$15,0,IF($H47-$G$15&lt;-3,0,OFFSET(Extras!$E$4,0,'Scenario 10'!$H47-'Scenario 10'!$G$15))))</f>
        <v>0</v>
      </c>
      <c r="BL80" s="249">
        <f ca="1">IF($G$16="",0,IF($H47&gt;$G$16,0,IF($H47-$G$16&lt;-3,0,OFFSET(Extras!$E$4,0,'Scenario 10'!$H47-'Scenario 10'!$G$16))))</f>
        <v>0</v>
      </c>
      <c r="BM80" s="249">
        <f ca="1">IF($G$17="",0,IF($H47&gt;$G$17,0,IF($H47-$G$17&lt;-3,0,OFFSET(Extras!$E$4,0,'Scenario 10'!$H47-'Scenario 10'!$G$17))))</f>
        <v>0</v>
      </c>
      <c r="BN80" s="249">
        <f ca="1">IF($G$18="",0,IF($H47&gt;$G$18,0,IF($H47-$G$18&lt;-3,0,OFFSET(Extras!$E$4,0,'Scenario 10'!$H47-'Scenario 10'!$G$18))))</f>
        <v>0</v>
      </c>
      <c r="BO80" s="249">
        <f ca="1">IF($G$19="",0,IF($H47&gt;$G$19,0,IF($H47-$G$19&lt;-3,0,OFFSET(Extras!$E$4,0,'Scenario 10'!$H47-'Scenario 10'!$G$19))))</f>
        <v>0</v>
      </c>
    </row>
    <row r="81" spans="1:67">
      <c r="A81" s="242"/>
      <c r="B81" s="242"/>
      <c r="C81" s="242"/>
      <c r="D81" s="242"/>
      <c r="E81" s="242"/>
      <c r="F81" s="242"/>
      <c r="G81" s="242"/>
      <c r="H81" s="253">
        <v>2022</v>
      </c>
      <c r="I81" s="249">
        <f ca="1">IF($H$14="","",HLOOKUP($H$14,'Capx - H2O'!$E$352:$AU$382,$H81-2015,FALSE)+BB81+BJ81)</f>
        <v>660000</v>
      </c>
      <c r="J81" s="249">
        <f ca="1">IF($H$15="","",HLOOKUP($H$15,'Capx - H2O'!$E$352:$AU$382,$H81-2015,FALSE)+BC81+BK81)</f>
        <v>660000</v>
      </c>
      <c r="K81" s="249">
        <f ca="1">IF($H$16="","",HLOOKUP($H$16,'Capx - H2O'!$E$352:$AU$382,$H81-2015,FALSE)+BD81+BL81)</f>
        <v>660000</v>
      </c>
      <c r="L81" s="249" t="str">
        <f>IF($H$17="","",HLOOKUP($H$17,'Capx - H2O'!$E$352:$AU$382,$H81-2015,FALSE)+BE81+BM81)</f>
        <v/>
      </c>
      <c r="M81" s="249" t="str">
        <f>IF($H$18="","",HLOOKUP($H$18,'Capx - H2O'!$E$352:$AU$382,$H81-2015,FALSE)+BF81+BN81)</f>
        <v/>
      </c>
      <c r="N81" s="249" t="str">
        <f>IF($H$19="","",HLOOKUP($H$19,'Capx - H2O'!$E$352:$AU$382,$H81-2015,FALSE)+BG81+BO81)</f>
        <v/>
      </c>
      <c r="O81" s="242"/>
      <c r="P81" s="242"/>
      <c r="Q81" s="242"/>
      <c r="R81" s="242"/>
      <c r="BA81" s="145">
        <v>2022</v>
      </c>
      <c r="BB81" s="249">
        <f ca="1">IF($E$14="",0,IF($H48&gt;$E$14,0,IF($H48-$E$14&lt;-3,0,OFFSET(Extras!$E$3,0,'Scenario 10'!$H48-'Scenario 10'!$E$14))))</f>
        <v>0</v>
      </c>
      <c r="BC81" s="249">
        <f ca="1">IF($E$15="",0,IF($H48&gt;$E$15,0,IF($H48-$E$15&lt;-3,0,OFFSET(Extras!$E$3,0,'Scenario 10'!$H48-'Scenario 10'!$E$15))))</f>
        <v>0</v>
      </c>
      <c r="BD81" s="249">
        <f ca="1">IF($E$16="",0,IF($H48&gt;$E$16,0,IF($H48-$E$16&lt;-3,0,OFFSET(Extras!$E$3,0,'Scenario 10'!$H48-'Scenario 10'!$E$16))))</f>
        <v>0</v>
      </c>
      <c r="BE81" s="249">
        <f ca="1">IF($E$17="",0,IF($H48&gt;$E$17,0,IF($H48-$E$17&lt;-3,0,OFFSET(Extras!$E$3,0,'Scenario 10'!$H48-'Scenario 10'!$E$17))))</f>
        <v>0</v>
      </c>
      <c r="BF81" s="249">
        <f ca="1">IF($E$18="",0,IF($H48&gt;$E$18,0,IF($H48-$E$18&lt;-3,0,OFFSET(Extras!$E$3,0,'Scenario 10'!$H48-'Scenario 10'!$E$18))))</f>
        <v>0</v>
      </c>
      <c r="BG81" s="249">
        <f ca="1">IF($E$19="",0,IF($H48&gt;$E$19,0,IF($H48-$E$19&lt;-3,0,OFFSET(Extras!$E$3,0,'Scenario 10'!$H48-'Scenario 10'!$E$19))))</f>
        <v>0</v>
      </c>
      <c r="BI81" s="145">
        <v>2022</v>
      </c>
      <c r="BJ81" s="249">
        <f ca="1">IF($G$14="",0,IF($H48&gt;$G$14,0,IF($H48-$G$14&lt;-3,0,OFFSET(Extras!$E$4,0,'Scenario 10'!$H48-'Scenario 10'!$G$14))))</f>
        <v>0</v>
      </c>
      <c r="BK81" s="249">
        <f ca="1">IF($G$15="",0,IF($H48&gt;$G$15,0,IF($H48-$G$15&lt;-3,0,OFFSET(Extras!$E$4,0,'Scenario 10'!$H48-'Scenario 10'!$G$15))))</f>
        <v>0</v>
      </c>
      <c r="BL81" s="249">
        <f ca="1">IF($G$16="",0,IF($H48&gt;$G$16,0,IF($H48-$G$16&lt;-3,0,OFFSET(Extras!$E$4,0,'Scenario 10'!$H48-'Scenario 10'!$G$16))))</f>
        <v>0</v>
      </c>
      <c r="BM81" s="249">
        <f ca="1">IF($G$17="",0,IF($H48&gt;$G$17,0,IF($H48-$G$17&lt;-3,0,OFFSET(Extras!$E$4,0,'Scenario 10'!$H48-'Scenario 10'!$G$17))))</f>
        <v>0</v>
      </c>
      <c r="BN81" s="249">
        <f ca="1">IF($G$18="",0,IF($H48&gt;$G$18,0,IF($H48-$G$18&lt;-3,0,OFFSET(Extras!$E$4,0,'Scenario 10'!$H48-'Scenario 10'!$G$18))))</f>
        <v>0</v>
      </c>
      <c r="BO81" s="249">
        <f ca="1">IF($G$19="",0,IF($H48&gt;$G$19,0,IF($H48-$G$19&lt;-3,0,OFFSET(Extras!$E$4,0,'Scenario 10'!$H48-'Scenario 10'!$G$19))))</f>
        <v>0</v>
      </c>
    </row>
    <row r="82" spans="1:67">
      <c r="A82" s="242"/>
      <c r="B82" s="242"/>
      <c r="C82" s="242"/>
      <c r="D82" s="242"/>
      <c r="E82" s="242"/>
      <c r="F82" s="242"/>
      <c r="G82" s="242"/>
      <c r="H82" s="253">
        <v>2023</v>
      </c>
      <c r="I82" s="249">
        <f ca="1">IF($H$14="","",HLOOKUP($H$14,'Capx - H2O'!$E$352:$AU$382,$H82-2015,FALSE)+BB82+BJ82)</f>
        <v>672000.00000000012</v>
      </c>
      <c r="J82" s="249">
        <f ca="1">IF($H$15="","",HLOOKUP($H$15,'Capx - H2O'!$E$352:$AU$382,$H82-2015,FALSE)+BC82+BK82)</f>
        <v>672000.00000000012</v>
      </c>
      <c r="K82" s="249">
        <f ca="1">IF($H$16="","",HLOOKUP($H$16,'Capx - H2O'!$E$352:$AU$382,$H82-2015,FALSE)+BD82+BL82)</f>
        <v>672000.00000000012</v>
      </c>
      <c r="L82" s="249" t="str">
        <f>IF($H$17="","",HLOOKUP($H$17,'Capx - H2O'!$E$352:$AU$382,$H82-2015,FALSE)+BE82+BM82)</f>
        <v/>
      </c>
      <c r="M82" s="249" t="str">
        <f>IF($H$18="","",HLOOKUP($H$18,'Capx - H2O'!$E$352:$AU$382,$H82-2015,FALSE)+BF82+BN82)</f>
        <v/>
      </c>
      <c r="N82" s="249" t="str">
        <f>IF($H$19="","",HLOOKUP($H$19,'Capx - H2O'!$E$352:$AU$382,$H82-2015,FALSE)+BG82+BO82)</f>
        <v/>
      </c>
      <c r="O82" s="242"/>
      <c r="P82" s="242"/>
      <c r="Q82" s="242"/>
      <c r="R82" s="242"/>
      <c r="BA82" s="145">
        <v>2023</v>
      </c>
      <c r="BB82" s="249">
        <f ca="1">IF($E$14="",0,IF($H49&gt;$E$14,0,IF($H49-$E$14&lt;-3,0,OFFSET(Extras!$E$3,0,'Scenario 10'!$H49-'Scenario 10'!$E$14))))</f>
        <v>0</v>
      </c>
      <c r="BC82" s="249">
        <f ca="1">IF($E$15="",0,IF($H49&gt;$E$15,0,IF($H49-$E$15&lt;-3,0,OFFSET(Extras!$E$3,0,'Scenario 10'!$H49-'Scenario 10'!$E$15))))</f>
        <v>0</v>
      </c>
      <c r="BD82" s="249">
        <f ca="1">IF($E$16="",0,IF($H49&gt;$E$16,0,IF($H49-$E$16&lt;-3,0,OFFSET(Extras!$E$3,0,'Scenario 10'!$H49-'Scenario 10'!$E$16))))</f>
        <v>0</v>
      </c>
      <c r="BE82" s="249">
        <f ca="1">IF($E$17="",0,IF($H49&gt;$E$17,0,IF($H49-$E$17&lt;-3,0,OFFSET(Extras!$E$3,0,'Scenario 10'!$H49-'Scenario 10'!$E$17))))</f>
        <v>0</v>
      </c>
      <c r="BF82" s="249">
        <f ca="1">IF($E$18="",0,IF($H49&gt;$E$18,0,IF($H49-$E$18&lt;-3,0,OFFSET(Extras!$E$3,0,'Scenario 10'!$H49-'Scenario 10'!$E$18))))</f>
        <v>0</v>
      </c>
      <c r="BG82" s="249">
        <f ca="1">IF($E$19="",0,IF($H49&gt;$E$19,0,IF($H49-$E$19&lt;-3,0,OFFSET(Extras!$E$3,0,'Scenario 10'!$H49-'Scenario 10'!$E$19))))</f>
        <v>0</v>
      </c>
      <c r="BI82" s="145">
        <v>2023</v>
      </c>
      <c r="BJ82" s="249">
        <f ca="1">IF($G$14="",0,IF($H49&gt;$G$14,0,IF($H49-$G$14&lt;-3,0,OFFSET(Extras!$E$4,0,'Scenario 10'!$H49-'Scenario 10'!$G$14))))</f>
        <v>0</v>
      </c>
      <c r="BK82" s="249">
        <f ca="1">IF($G$15="",0,IF($H49&gt;$G$15,0,IF($H49-$G$15&lt;-3,0,OFFSET(Extras!$E$4,0,'Scenario 10'!$H49-'Scenario 10'!$G$15))))</f>
        <v>0</v>
      </c>
      <c r="BL82" s="249">
        <f ca="1">IF($G$16="",0,IF($H49&gt;$G$16,0,IF($H49-$G$16&lt;-3,0,OFFSET(Extras!$E$4,0,'Scenario 10'!$H49-'Scenario 10'!$G$16))))</f>
        <v>0</v>
      </c>
      <c r="BM82" s="249">
        <f ca="1">IF($G$17="",0,IF($H49&gt;$G$17,0,IF($H49-$G$17&lt;-3,0,OFFSET(Extras!$E$4,0,'Scenario 10'!$H49-'Scenario 10'!$G$17))))</f>
        <v>0</v>
      </c>
      <c r="BN82" s="249">
        <f ca="1">IF($G$18="",0,IF($H49&gt;$G$18,0,IF($H49-$G$18&lt;-3,0,OFFSET(Extras!$E$4,0,'Scenario 10'!$H49-'Scenario 10'!$G$18))))</f>
        <v>0</v>
      </c>
      <c r="BO82" s="249">
        <f ca="1">IF($G$19="",0,IF($H49&gt;$G$19,0,IF($H49-$G$19&lt;-3,0,OFFSET(Extras!$E$4,0,'Scenario 10'!$H49-'Scenario 10'!$G$19))))</f>
        <v>0</v>
      </c>
    </row>
    <row r="83" spans="1:67">
      <c r="A83" s="242"/>
      <c r="B83" s="242"/>
      <c r="C83" s="242"/>
      <c r="D83" s="242"/>
      <c r="E83" s="242"/>
      <c r="F83" s="242"/>
      <c r="G83" s="242"/>
      <c r="H83" s="253">
        <v>2024</v>
      </c>
      <c r="I83" s="249">
        <f ca="1">IF($H$14="","",HLOOKUP($H$14,'Capx - H2O'!$E$352:$AU$382,$H83-2015,FALSE)+BB83+BJ83)</f>
        <v>684000.00000000012</v>
      </c>
      <c r="J83" s="249">
        <f ca="1">IF($H$15="","",HLOOKUP($H$15,'Capx - H2O'!$E$352:$AU$382,$H83-2015,FALSE)+BC83+BK83)</f>
        <v>4417228.41986016</v>
      </c>
      <c r="K83" s="249">
        <f ca="1">IF($H$16="","",HLOOKUP($H$16,'Capx - H2O'!$E$352:$AU$382,$H83-2015,FALSE)+BD83+BL83)</f>
        <v>4417228.41986016</v>
      </c>
      <c r="L83" s="249" t="str">
        <f>IF($H$17="","",HLOOKUP($H$17,'Capx - H2O'!$E$352:$AU$382,$H83-2015,FALSE)+BE83+BM83)</f>
        <v/>
      </c>
      <c r="M83" s="249" t="str">
        <f>IF($H$18="","",HLOOKUP($H$18,'Capx - H2O'!$E$352:$AU$382,$H83-2015,FALSE)+BF83+BN83)</f>
        <v/>
      </c>
      <c r="N83" s="249" t="str">
        <f>IF($H$19="","",HLOOKUP($H$19,'Capx - H2O'!$E$352:$AU$382,$H83-2015,FALSE)+BG83+BO83)</f>
        <v/>
      </c>
      <c r="O83" s="242"/>
      <c r="P83" s="242"/>
      <c r="Q83" s="242"/>
      <c r="R83" s="242"/>
      <c r="BA83" s="145">
        <v>2024</v>
      </c>
      <c r="BB83" s="249">
        <f ca="1">IF($E$14="",0,IF($H50&gt;$E$14,0,IF($H50-$E$14&lt;-3,0,OFFSET(Extras!$E$3,0,'Scenario 10'!$H50-'Scenario 10'!$E$14))))</f>
        <v>0</v>
      </c>
      <c r="BC83" s="249">
        <f ca="1">IF($E$15="",0,IF($H50&gt;$E$15,0,IF($H50-$E$15&lt;-3,0,OFFSET(Extras!$E$3,0,'Scenario 10'!$H50-'Scenario 10'!$E$15))))</f>
        <v>0</v>
      </c>
      <c r="BD83" s="249">
        <f ca="1">IF($E$16="",0,IF($H50&gt;$E$16,0,IF($H50-$E$16&lt;-3,0,OFFSET(Extras!$E$3,0,'Scenario 10'!$H50-'Scenario 10'!$E$16))))</f>
        <v>0</v>
      </c>
      <c r="BE83" s="249">
        <f ca="1">IF($E$17="",0,IF($H50&gt;$E$17,0,IF($H50-$E$17&lt;-3,0,OFFSET(Extras!$E$3,0,'Scenario 10'!$H50-'Scenario 10'!$E$17))))</f>
        <v>0</v>
      </c>
      <c r="BF83" s="249">
        <f ca="1">IF($E$18="",0,IF($H50&gt;$E$18,0,IF($H50-$E$18&lt;-3,0,OFFSET(Extras!$E$3,0,'Scenario 10'!$H50-'Scenario 10'!$E$18))))</f>
        <v>0</v>
      </c>
      <c r="BG83" s="249">
        <f ca="1">IF($E$19="",0,IF($H50&gt;$E$19,0,IF($H50-$E$19&lt;-3,0,OFFSET(Extras!$E$3,0,'Scenario 10'!$H50-'Scenario 10'!$E$19))))</f>
        <v>0</v>
      </c>
      <c r="BI83" s="145">
        <v>2024</v>
      </c>
      <c r="BJ83" s="249">
        <f ca="1">IF($G$14="",0,IF($H50&gt;$G$14,0,IF($H50-$G$14&lt;-3,0,OFFSET(Extras!$E$4,0,'Scenario 10'!$H50-'Scenario 10'!$G$14))))</f>
        <v>0</v>
      </c>
      <c r="BK83" s="249">
        <f ca="1">IF($G$15="",0,IF($H50&gt;$G$15,0,IF($H50-$G$15&lt;-3,0,OFFSET(Extras!$E$4,0,'Scenario 10'!$H50-'Scenario 10'!$G$15))))</f>
        <v>0</v>
      </c>
      <c r="BL83" s="249">
        <f ca="1">IF($G$16="",0,IF($H50&gt;$G$16,0,IF($H50-$G$16&lt;-3,0,OFFSET(Extras!$E$4,0,'Scenario 10'!$H50-'Scenario 10'!$G$16))))</f>
        <v>0</v>
      </c>
      <c r="BM83" s="249">
        <f ca="1">IF($G$17="",0,IF($H50&gt;$G$17,0,IF($H50-$G$17&lt;-3,0,OFFSET(Extras!$E$4,0,'Scenario 10'!$H50-'Scenario 10'!$G$17))))</f>
        <v>0</v>
      </c>
      <c r="BN83" s="249">
        <f ca="1">IF($G$18="",0,IF($H50&gt;$G$18,0,IF($H50-$G$18&lt;-3,0,OFFSET(Extras!$E$4,0,'Scenario 10'!$H50-'Scenario 10'!$G$18))))</f>
        <v>0</v>
      </c>
      <c r="BO83" s="249">
        <f ca="1">IF($G$19="",0,IF($H50&gt;$G$19,0,IF($H50-$G$19&lt;-3,0,OFFSET(Extras!$E$4,0,'Scenario 10'!$H50-'Scenario 10'!$G$19))))</f>
        <v>0</v>
      </c>
    </row>
    <row r="84" spans="1:67">
      <c r="A84" s="242"/>
      <c r="B84" s="242"/>
      <c r="C84" s="242"/>
      <c r="D84" s="242"/>
      <c r="E84" s="242"/>
      <c r="F84" s="242"/>
      <c r="G84" s="242"/>
      <c r="H84" s="253">
        <v>2025</v>
      </c>
      <c r="I84" s="249">
        <f ca="1">IF($H$14="","",HLOOKUP($H$14,'Capx - H2O'!$E$352:$AU$382,$H84-2015,FALSE)+BB84+BJ84)</f>
        <v>4503892.9882573634</v>
      </c>
      <c r="J84" s="249">
        <f ca="1">IF($H$15="","",HLOOKUP($H$15,'Capx - H2O'!$E$352:$AU$382,$H84-2015,FALSE)+BC84+BK84)</f>
        <v>696000</v>
      </c>
      <c r="K84" s="249">
        <f ca="1">IF($H$16="","",HLOOKUP($H$16,'Capx - H2O'!$E$352:$AU$382,$H84-2015,FALSE)+BD84+BL84)</f>
        <v>348000</v>
      </c>
      <c r="L84" s="249" t="str">
        <f>IF($H$17="","",HLOOKUP($H$17,'Capx - H2O'!$E$352:$AU$382,$H84-2015,FALSE)+BE84+BM84)</f>
        <v/>
      </c>
      <c r="M84" s="249" t="str">
        <f>IF($H$18="","",HLOOKUP($H$18,'Capx - H2O'!$E$352:$AU$382,$H84-2015,FALSE)+BF84+BN84)</f>
        <v/>
      </c>
      <c r="N84" s="249" t="str">
        <f>IF($H$19="","",HLOOKUP($H$19,'Capx - H2O'!$E$352:$AU$382,$H84-2015,FALSE)+BG84+BO84)</f>
        <v/>
      </c>
      <c r="O84" s="242"/>
      <c r="P84" s="242"/>
      <c r="Q84" s="242"/>
      <c r="R84" s="242"/>
      <c r="BA84" s="145">
        <v>2025</v>
      </c>
      <c r="BB84" s="249">
        <f ca="1">IF($E$14="",0,IF($H51&gt;$E$14,0,IF($H51-$E$14&lt;-3,0,OFFSET(Extras!$E$3,0,'Scenario 10'!$H51-'Scenario 10'!$E$14))))</f>
        <v>0</v>
      </c>
      <c r="BC84" s="249">
        <f ca="1">IF($E$15="",0,IF($H51&gt;$E$15,0,IF($H51-$E$15&lt;-3,0,OFFSET(Extras!$E$3,0,'Scenario 10'!$H51-'Scenario 10'!$E$15))))</f>
        <v>0</v>
      </c>
      <c r="BD84" s="249">
        <f ca="1">IF($E$16="",0,IF($H51&gt;$E$16,0,IF($H51-$E$16&lt;-3,0,OFFSET(Extras!$E$3,0,'Scenario 10'!$H51-'Scenario 10'!$E$16))))</f>
        <v>0</v>
      </c>
      <c r="BE84" s="249">
        <f ca="1">IF($E$17="",0,IF($H51&gt;$E$17,0,IF($H51-$E$17&lt;-3,0,OFFSET(Extras!$E$3,0,'Scenario 10'!$H51-'Scenario 10'!$E$17))))</f>
        <v>0</v>
      </c>
      <c r="BF84" s="249">
        <f ca="1">IF($E$18="",0,IF($H51&gt;$E$18,0,IF($H51-$E$18&lt;-3,0,OFFSET(Extras!$E$3,0,'Scenario 10'!$H51-'Scenario 10'!$E$18))))</f>
        <v>0</v>
      </c>
      <c r="BG84" s="249">
        <f ca="1">IF($E$19="",0,IF($H51&gt;$E$19,0,IF($H51-$E$19&lt;-3,0,OFFSET(Extras!$E$3,0,'Scenario 10'!$H51-'Scenario 10'!$E$19))))</f>
        <v>0</v>
      </c>
      <c r="BI84" s="145">
        <v>2025</v>
      </c>
      <c r="BJ84" s="249">
        <f ca="1">IF($G$14="",0,IF($H51&gt;$G$14,0,IF($H51-$G$14&lt;-3,0,OFFSET(Extras!$E$4,0,'Scenario 10'!$H51-'Scenario 10'!$G$14))))</f>
        <v>0</v>
      </c>
      <c r="BK84" s="249">
        <f ca="1">IF($G$15="",0,IF($H51&gt;$G$15,0,IF($H51-$G$15&lt;-3,0,OFFSET(Extras!$E$4,0,'Scenario 10'!$H51-'Scenario 10'!$G$15))))</f>
        <v>0</v>
      </c>
      <c r="BL84" s="249">
        <f ca="1">IF($G$16="",0,IF($H51&gt;$G$16,0,IF($H51-$G$16&lt;-3,0,OFFSET(Extras!$E$4,0,'Scenario 10'!$H51-'Scenario 10'!$G$16))))</f>
        <v>0</v>
      </c>
      <c r="BM84" s="249">
        <f ca="1">IF($G$17="",0,IF($H51&gt;$G$17,0,IF($H51-$G$17&lt;-3,0,OFFSET(Extras!$E$4,0,'Scenario 10'!$H51-'Scenario 10'!$G$17))))</f>
        <v>0</v>
      </c>
      <c r="BN84" s="249">
        <f ca="1">IF($G$18="",0,IF($H51&gt;$G$18,0,IF($H51-$G$18&lt;-3,0,OFFSET(Extras!$E$4,0,'Scenario 10'!$H51-'Scenario 10'!$G$18))))</f>
        <v>0</v>
      </c>
      <c r="BO84" s="249">
        <f ca="1">IF($G$19="",0,IF($H51&gt;$G$19,0,IF($H51-$G$19&lt;-3,0,OFFSET(Extras!$E$4,0,'Scenario 10'!$H51-'Scenario 10'!$G$19))))</f>
        <v>0</v>
      </c>
    </row>
    <row r="85" spans="1:67">
      <c r="A85" s="242"/>
      <c r="B85" s="242"/>
      <c r="C85" s="242"/>
      <c r="D85" s="242"/>
      <c r="E85" s="242"/>
      <c r="F85" s="242"/>
      <c r="G85" s="242"/>
      <c r="H85" s="253">
        <v>2026</v>
      </c>
      <c r="I85" s="249">
        <f ca="1">IF($H$14="","",HLOOKUP($H$14,'Capx - H2O'!$E$352:$AU$382,$H85-2015,FALSE)+BB85+BJ85)</f>
        <v>708000</v>
      </c>
      <c r="J85" s="249">
        <f ca="1">IF($H$15="","",HLOOKUP($H$15,'Capx - H2O'!$E$352:$AU$382,$H85-2015,FALSE)+BC85+BK85)</f>
        <v>354000</v>
      </c>
      <c r="K85" s="249">
        <f ca="1">IF($H$16="","",HLOOKUP($H$16,'Capx - H2O'!$E$352:$AU$382,$H85-2015,FALSE)+BD85+BL85)</f>
        <v>354000</v>
      </c>
      <c r="L85" s="249" t="str">
        <f>IF($H$17="","",HLOOKUP($H$17,'Capx - H2O'!$E$352:$AU$382,$H85-2015,FALSE)+BE85+BM85)</f>
        <v/>
      </c>
      <c r="M85" s="249" t="str">
        <f>IF($H$18="","",HLOOKUP($H$18,'Capx - H2O'!$E$352:$AU$382,$H85-2015,FALSE)+BF85+BN85)</f>
        <v/>
      </c>
      <c r="N85" s="249" t="str">
        <f>IF($H$19="","",HLOOKUP($H$19,'Capx - H2O'!$E$352:$AU$382,$H85-2015,FALSE)+BG85+BO85)</f>
        <v/>
      </c>
      <c r="O85" s="242"/>
      <c r="P85" s="242"/>
      <c r="Q85" s="242"/>
      <c r="R85" s="242"/>
      <c r="BA85" s="145">
        <v>2026</v>
      </c>
      <c r="BB85" s="249">
        <f ca="1">IF($E$14="",0,IF($H52&gt;$E$14,0,IF($H52-$E$14&lt;-3,0,OFFSET(Extras!$E$3,0,'Scenario 10'!$H52-'Scenario 10'!$E$14))))</f>
        <v>0</v>
      </c>
      <c r="BC85" s="249">
        <f ca="1">IF($E$15="",0,IF($H52&gt;$E$15,0,IF($H52-$E$15&lt;-3,0,OFFSET(Extras!$E$3,0,'Scenario 10'!$H52-'Scenario 10'!$E$15))))</f>
        <v>0</v>
      </c>
      <c r="BD85" s="249">
        <f ca="1">IF($E$16="",0,IF($H52&gt;$E$16,0,IF($H52-$E$16&lt;-3,0,OFFSET(Extras!$E$3,0,'Scenario 10'!$H52-'Scenario 10'!$E$16))))</f>
        <v>0</v>
      </c>
      <c r="BE85" s="249">
        <f ca="1">IF($E$17="",0,IF($H52&gt;$E$17,0,IF($H52-$E$17&lt;-3,0,OFFSET(Extras!$E$3,0,'Scenario 10'!$H52-'Scenario 10'!$E$17))))</f>
        <v>0</v>
      </c>
      <c r="BF85" s="249">
        <f ca="1">IF($E$18="",0,IF($H52&gt;$E$18,0,IF($H52-$E$18&lt;-3,0,OFFSET(Extras!$E$3,0,'Scenario 10'!$H52-'Scenario 10'!$E$18))))</f>
        <v>0</v>
      </c>
      <c r="BG85" s="249">
        <f ca="1">IF($E$19="",0,IF($H52&gt;$E$19,0,IF($H52-$E$19&lt;-3,0,OFFSET(Extras!$E$3,0,'Scenario 10'!$H52-'Scenario 10'!$E$19))))</f>
        <v>0</v>
      </c>
      <c r="BI85" s="145">
        <v>2026</v>
      </c>
      <c r="BJ85" s="249">
        <f ca="1">IF($G$14="",0,IF($H52&gt;$G$14,0,IF($H52-$G$14&lt;-3,0,OFFSET(Extras!$E$4,0,'Scenario 10'!$H52-'Scenario 10'!$G$14))))</f>
        <v>0</v>
      </c>
      <c r="BK85" s="249">
        <f ca="1">IF($G$15="",0,IF($H52&gt;$G$15,0,IF($H52-$G$15&lt;-3,0,OFFSET(Extras!$E$4,0,'Scenario 10'!$H52-'Scenario 10'!$G$15))))</f>
        <v>0</v>
      </c>
      <c r="BL85" s="249">
        <f ca="1">IF($G$16="",0,IF($H52&gt;$G$16,0,IF($H52-$G$16&lt;-3,0,OFFSET(Extras!$E$4,0,'Scenario 10'!$H52-'Scenario 10'!$G$16))))</f>
        <v>0</v>
      </c>
      <c r="BM85" s="249">
        <f ca="1">IF($G$17="",0,IF($H52&gt;$G$17,0,IF($H52-$G$17&lt;-3,0,OFFSET(Extras!$E$4,0,'Scenario 10'!$H52-'Scenario 10'!$G$17))))</f>
        <v>0</v>
      </c>
      <c r="BN85" s="249">
        <f ca="1">IF($G$18="",0,IF($H52&gt;$G$18,0,IF($H52-$G$18&lt;-3,0,OFFSET(Extras!$E$4,0,'Scenario 10'!$H52-'Scenario 10'!$G$18))))</f>
        <v>0</v>
      </c>
      <c r="BO85" s="249">
        <f ca="1">IF($G$19="",0,IF($H52&gt;$G$19,0,IF($H52-$G$19&lt;-3,0,OFFSET(Extras!$E$4,0,'Scenario 10'!$H52-'Scenario 10'!$G$19))))</f>
        <v>0</v>
      </c>
    </row>
    <row r="86" spans="1:67">
      <c r="A86" s="242"/>
      <c r="B86" s="242"/>
      <c r="C86" s="242"/>
      <c r="D86" s="242"/>
      <c r="E86" s="242"/>
      <c r="F86" s="242"/>
      <c r="G86" s="242"/>
      <c r="H86" s="253">
        <v>2027</v>
      </c>
      <c r="I86" s="249">
        <f ca="1">IF($H$14="","",HLOOKUP($H$14,'Capx - H2O'!$E$352:$AU$382,$H86-2015,FALSE)+BB86+BJ86)</f>
        <v>360000</v>
      </c>
      <c r="J86" s="249">
        <f ca="1">IF($H$15="","",HLOOKUP($H$15,'Capx - H2O'!$E$352:$AU$382,$H86-2015,FALSE)+BC86+BK86)</f>
        <v>360000</v>
      </c>
      <c r="K86" s="249">
        <f ca="1">IF($H$16="","",HLOOKUP($H$16,'Capx - H2O'!$E$352:$AU$382,$H86-2015,FALSE)+BD86+BL86)</f>
        <v>360000</v>
      </c>
      <c r="L86" s="249" t="str">
        <f>IF($H$17="","",HLOOKUP($H$17,'Capx - H2O'!$E$352:$AU$382,$H86-2015,FALSE)+BE86+BM86)</f>
        <v/>
      </c>
      <c r="M86" s="249" t="str">
        <f>IF($H$18="","",HLOOKUP($H$18,'Capx - H2O'!$E$352:$AU$382,$H86-2015,FALSE)+BF86+BN86)</f>
        <v/>
      </c>
      <c r="N86" s="249" t="str">
        <f>IF($H$19="","",HLOOKUP($H$19,'Capx - H2O'!$E$352:$AU$382,$H86-2015,FALSE)+BG86+BO86)</f>
        <v/>
      </c>
      <c r="O86" s="242"/>
      <c r="P86" s="242"/>
      <c r="Q86" s="242"/>
      <c r="R86" s="242"/>
      <c r="BA86" s="145">
        <v>2027</v>
      </c>
      <c r="BB86" s="249">
        <f ca="1">IF($E$14="",0,IF($H53&gt;$E$14,0,IF($H53-$E$14&lt;-3,0,OFFSET(Extras!$E$3,0,'Scenario 10'!$H53-'Scenario 10'!$E$14))))</f>
        <v>0</v>
      </c>
      <c r="BC86" s="249">
        <f ca="1">IF($E$15="",0,IF($H53&gt;$E$15,0,IF($H53-$E$15&lt;-3,0,OFFSET(Extras!$E$3,0,'Scenario 10'!$H53-'Scenario 10'!$E$15))))</f>
        <v>0</v>
      </c>
      <c r="BD86" s="249">
        <f ca="1">IF($E$16="",0,IF($H53&gt;$E$16,0,IF($H53-$E$16&lt;-3,0,OFFSET(Extras!$E$3,0,'Scenario 10'!$H53-'Scenario 10'!$E$16))))</f>
        <v>0</v>
      </c>
      <c r="BE86" s="249">
        <f ca="1">IF($E$17="",0,IF($H53&gt;$E$17,0,IF($H53-$E$17&lt;-3,0,OFFSET(Extras!$E$3,0,'Scenario 10'!$H53-'Scenario 10'!$E$17))))</f>
        <v>0</v>
      </c>
      <c r="BF86" s="249">
        <f ca="1">IF($E$18="",0,IF($H53&gt;$E$18,0,IF($H53-$E$18&lt;-3,0,OFFSET(Extras!$E$3,0,'Scenario 10'!$H53-'Scenario 10'!$E$18))))</f>
        <v>0</v>
      </c>
      <c r="BG86" s="249">
        <f ca="1">IF($E$19="",0,IF($H53&gt;$E$19,0,IF($H53-$E$19&lt;-3,0,OFFSET(Extras!$E$3,0,'Scenario 10'!$H53-'Scenario 10'!$E$19))))</f>
        <v>0</v>
      </c>
      <c r="BI86" s="145">
        <v>2027</v>
      </c>
      <c r="BJ86" s="249">
        <f ca="1">IF($G$14="",0,IF($H53&gt;$G$14,0,IF($H53-$G$14&lt;-3,0,OFFSET(Extras!$E$4,0,'Scenario 10'!$H53-'Scenario 10'!$G$14))))</f>
        <v>0</v>
      </c>
      <c r="BK86" s="249">
        <f ca="1">IF($G$15="",0,IF($H53&gt;$G$15,0,IF($H53-$G$15&lt;-3,0,OFFSET(Extras!$E$4,0,'Scenario 10'!$H53-'Scenario 10'!$G$15))))</f>
        <v>0</v>
      </c>
      <c r="BL86" s="249">
        <f ca="1">IF($G$16="",0,IF($H53&gt;$G$16,0,IF($H53-$G$16&lt;-3,0,OFFSET(Extras!$E$4,0,'Scenario 10'!$H53-'Scenario 10'!$G$16))))</f>
        <v>0</v>
      </c>
      <c r="BM86" s="249">
        <f ca="1">IF($G$17="",0,IF($H53&gt;$G$17,0,IF($H53-$G$17&lt;-3,0,OFFSET(Extras!$E$4,0,'Scenario 10'!$H53-'Scenario 10'!$G$17))))</f>
        <v>0</v>
      </c>
      <c r="BN86" s="249">
        <f ca="1">IF($G$18="",0,IF($H53&gt;$G$18,0,IF($H53-$G$18&lt;-3,0,OFFSET(Extras!$E$4,0,'Scenario 10'!$H53-'Scenario 10'!$G$18))))</f>
        <v>0</v>
      </c>
      <c r="BO86" s="249">
        <f ca="1">IF($G$19="",0,IF($H53&gt;$G$19,0,IF($H53-$G$19&lt;-3,0,OFFSET(Extras!$E$4,0,'Scenario 10'!$H53-'Scenario 10'!$G$19))))</f>
        <v>0</v>
      </c>
    </row>
    <row r="87" spans="1:67">
      <c r="A87" s="242"/>
      <c r="B87" s="242"/>
      <c r="C87" s="242"/>
      <c r="D87" s="242"/>
      <c r="E87" s="242"/>
      <c r="F87" s="242"/>
      <c r="G87" s="242"/>
      <c r="H87" s="253">
        <v>2028</v>
      </c>
      <c r="I87" s="249">
        <f ca="1">IF($H$14="","",HLOOKUP($H$14,'Capx - H2O'!$E$352:$AU$382,$H87-2015,FALSE)+BB87+BJ87)</f>
        <v>366000</v>
      </c>
      <c r="J87" s="249">
        <f ca="1">IF($H$15="","",HLOOKUP($H$15,'Capx - H2O'!$E$352:$AU$382,$H87-2015,FALSE)+BC87+BK87)</f>
        <v>183000</v>
      </c>
      <c r="K87" s="249">
        <f ca="1">IF($H$16="","",HLOOKUP($H$16,'Capx - H2O'!$E$352:$AU$382,$H87-2015,FALSE)+BD87+BL87)</f>
        <v>0</v>
      </c>
      <c r="L87" s="249" t="str">
        <f>IF($H$17="","",HLOOKUP($H$17,'Capx - H2O'!$E$352:$AU$382,$H87-2015,FALSE)+BE87+BM87)</f>
        <v/>
      </c>
      <c r="M87" s="249" t="str">
        <f>IF($H$18="","",HLOOKUP($H$18,'Capx - H2O'!$E$352:$AU$382,$H87-2015,FALSE)+BF87+BN87)</f>
        <v/>
      </c>
      <c r="N87" s="249" t="str">
        <f>IF($H$19="","",HLOOKUP($H$19,'Capx - H2O'!$E$352:$AU$382,$H87-2015,FALSE)+BG87+BO87)</f>
        <v/>
      </c>
      <c r="O87" s="242"/>
      <c r="P87" s="242"/>
      <c r="Q87" s="242"/>
      <c r="R87" s="242"/>
      <c r="BA87" s="145">
        <v>2028</v>
      </c>
      <c r="BB87" s="249">
        <f ca="1">IF($E$14="",0,IF($H54&gt;$E$14,0,IF($H54-$E$14&lt;-3,0,OFFSET(Extras!$E$3,0,'Scenario 10'!$H54-'Scenario 10'!$E$14))))</f>
        <v>0</v>
      </c>
      <c r="BC87" s="249">
        <f ca="1">IF($E$15="",0,IF($H54&gt;$E$15,0,IF($H54-$E$15&lt;-3,0,OFFSET(Extras!$E$3,0,'Scenario 10'!$H54-'Scenario 10'!$E$15))))</f>
        <v>0</v>
      </c>
      <c r="BD87" s="249">
        <f ca="1">IF($E$16="",0,IF($H54&gt;$E$16,0,IF($H54-$E$16&lt;-3,0,OFFSET(Extras!$E$3,0,'Scenario 10'!$H54-'Scenario 10'!$E$16))))</f>
        <v>0</v>
      </c>
      <c r="BE87" s="249">
        <f ca="1">IF($E$17="",0,IF($H54&gt;$E$17,0,IF($H54-$E$17&lt;-3,0,OFFSET(Extras!$E$3,0,'Scenario 10'!$H54-'Scenario 10'!$E$17))))</f>
        <v>0</v>
      </c>
      <c r="BF87" s="249">
        <f ca="1">IF($E$18="",0,IF($H54&gt;$E$18,0,IF($H54-$E$18&lt;-3,0,OFFSET(Extras!$E$3,0,'Scenario 10'!$H54-'Scenario 10'!$E$18))))</f>
        <v>0</v>
      </c>
      <c r="BG87" s="249">
        <f ca="1">IF($E$19="",0,IF($H54&gt;$E$19,0,IF($H54-$E$19&lt;-3,0,OFFSET(Extras!$E$3,0,'Scenario 10'!$H54-'Scenario 10'!$E$19))))</f>
        <v>0</v>
      </c>
      <c r="BI87" s="145">
        <v>2028</v>
      </c>
      <c r="BJ87" s="249">
        <f ca="1">IF($G$14="",0,IF($H54&gt;$G$14,0,IF($H54-$G$14&lt;-3,0,OFFSET(Extras!$E$4,0,'Scenario 10'!$H54-'Scenario 10'!$G$14))))</f>
        <v>0</v>
      </c>
      <c r="BK87" s="249">
        <f ca="1">IF($G$15="",0,IF($H54&gt;$G$15,0,IF($H54-$G$15&lt;-3,0,OFFSET(Extras!$E$4,0,'Scenario 10'!$H54-'Scenario 10'!$G$15))))</f>
        <v>0</v>
      </c>
      <c r="BL87" s="249">
        <f ca="1">IF($G$16="",0,IF($H54&gt;$G$16,0,IF($H54-$G$16&lt;-3,0,OFFSET(Extras!$E$4,0,'Scenario 10'!$H54-'Scenario 10'!$G$16))))</f>
        <v>0</v>
      </c>
      <c r="BM87" s="249">
        <f ca="1">IF($G$17="",0,IF($H54&gt;$G$17,0,IF($H54-$G$17&lt;-3,0,OFFSET(Extras!$E$4,0,'Scenario 10'!$H54-'Scenario 10'!$G$17))))</f>
        <v>0</v>
      </c>
      <c r="BN87" s="249">
        <f ca="1">IF($G$18="",0,IF($H54&gt;$G$18,0,IF($H54-$G$18&lt;-3,0,OFFSET(Extras!$E$4,0,'Scenario 10'!$H54-'Scenario 10'!$G$18))))</f>
        <v>0</v>
      </c>
      <c r="BO87" s="249">
        <f ca="1">IF($G$19="",0,IF($H54&gt;$G$19,0,IF($H54-$G$19&lt;-3,0,OFFSET(Extras!$E$4,0,'Scenario 10'!$H54-'Scenario 10'!$G$19))))</f>
        <v>0</v>
      </c>
    </row>
    <row r="88" spans="1:67">
      <c r="A88" s="242"/>
      <c r="B88" s="242"/>
      <c r="C88" s="242"/>
      <c r="D88" s="242"/>
      <c r="E88" s="242"/>
      <c r="F88" s="242"/>
      <c r="G88" s="242"/>
      <c r="H88" s="253">
        <v>2029</v>
      </c>
      <c r="I88" s="249">
        <f ca="1">IF($H$14="","",HLOOKUP($H$14,'Capx - H2O'!$E$352:$AU$382,$H88-2015,FALSE)+BB88+BJ88)</f>
        <v>186000</v>
      </c>
      <c r="J88" s="249">
        <f ca="1">IF($H$15="","",HLOOKUP($H$15,'Capx - H2O'!$E$352:$AU$382,$H88-2015,FALSE)+BC88+BK88)</f>
        <v>0</v>
      </c>
      <c r="K88" s="249">
        <f ca="1">IF($H$16="","",HLOOKUP($H$16,'Capx - H2O'!$E$352:$AU$382,$H88-2015,FALSE)+BD88+BL88)</f>
        <v>0</v>
      </c>
      <c r="L88" s="249" t="str">
        <f>IF($H$17="","",HLOOKUP($H$17,'Capx - H2O'!$E$352:$AU$382,$H88-2015,FALSE)+BE88+BM88)</f>
        <v/>
      </c>
      <c r="M88" s="249" t="str">
        <f>IF($H$18="","",HLOOKUP($H$18,'Capx - H2O'!$E$352:$AU$382,$H88-2015,FALSE)+BF88+BN88)</f>
        <v/>
      </c>
      <c r="N88" s="249" t="str">
        <f>IF($H$19="","",HLOOKUP($H$19,'Capx - H2O'!$E$352:$AU$382,$H88-2015,FALSE)+BG88+BO88)</f>
        <v/>
      </c>
      <c r="O88" s="242"/>
      <c r="P88" s="242"/>
      <c r="Q88" s="242"/>
      <c r="R88" s="242"/>
      <c r="BA88" s="145">
        <v>2029</v>
      </c>
      <c r="BB88" s="249">
        <f ca="1">IF($E$14="",0,IF($H55&gt;$E$14,0,IF($H55-$E$14&lt;-3,0,OFFSET(Extras!$E$3,0,'Scenario 10'!$H55-'Scenario 10'!$E$14))))</f>
        <v>0</v>
      </c>
      <c r="BC88" s="249">
        <f ca="1">IF($E$15="",0,IF($H55&gt;$E$15,0,IF($H55-$E$15&lt;-3,0,OFFSET(Extras!$E$3,0,'Scenario 10'!$H55-'Scenario 10'!$E$15))))</f>
        <v>0</v>
      </c>
      <c r="BD88" s="249">
        <f ca="1">IF($E$16="",0,IF($H55&gt;$E$16,0,IF($H55-$E$16&lt;-3,0,OFFSET(Extras!$E$3,0,'Scenario 10'!$H55-'Scenario 10'!$E$16))))</f>
        <v>0</v>
      </c>
      <c r="BE88" s="249">
        <f ca="1">IF($E$17="",0,IF($H55&gt;$E$17,0,IF($H55-$E$17&lt;-3,0,OFFSET(Extras!$E$3,0,'Scenario 10'!$H55-'Scenario 10'!$E$17))))</f>
        <v>0</v>
      </c>
      <c r="BF88" s="249">
        <f ca="1">IF($E$18="",0,IF($H55&gt;$E$18,0,IF($H55-$E$18&lt;-3,0,OFFSET(Extras!$E$3,0,'Scenario 10'!$H55-'Scenario 10'!$E$18))))</f>
        <v>0</v>
      </c>
      <c r="BG88" s="249">
        <f ca="1">IF($E$19="",0,IF($H55&gt;$E$19,0,IF($H55-$E$19&lt;-3,0,OFFSET(Extras!$E$3,0,'Scenario 10'!$H55-'Scenario 10'!$E$19))))</f>
        <v>0</v>
      </c>
      <c r="BI88" s="145">
        <v>2029</v>
      </c>
      <c r="BJ88" s="249">
        <f ca="1">IF($G$14="",0,IF($H55&gt;$G$14,0,IF($H55-$G$14&lt;-3,0,OFFSET(Extras!$E$4,0,'Scenario 10'!$H55-'Scenario 10'!$G$14))))</f>
        <v>0</v>
      </c>
      <c r="BK88" s="249">
        <f ca="1">IF($G$15="",0,IF($H55&gt;$G$15,0,IF($H55-$G$15&lt;-3,0,OFFSET(Extras!$E$4,0,'Scenario 10'!$H55-'Scenario 10'!$G$15))))</f>
        <v>0</v>
      </c>
      <c r="BL88" s="249">
        <f ca="1">IF($G$16="",0,IF($H55&gt;$G$16,0,IF($H55-$G$16&lt;-3,0,OFFSET(Extras!$E$4,0,'Scenario 10'!$H55-'Scenario 10'!$G$16))))</f>
        <v>0</v>
      </c>
      <c r="BM88" s="249">
        <f ca="1">IF($G$17="",0,IF($H55&gt;$G$17,0,IF($H55-$G$17&lt;-3,0,OFFSET(Extras!$E$4,0,'Scenario 10'!$H55-'Scenario 10'!$G$17))))</f>
        <v>0</v>
      </c>
      <c r="BN88" s="249">
        <f ca="1">IF($G$18="",0,IF($H55&gt;$G$18,0,IF($H55-$G$18&lt;-3,0,OFFSET(Extras!$E$4,0,'Scenario 10'!$H55-'Scenario 10'!$G$18))))</f>
        <v>0</v>
      </c>
      <c r="BO88" s="249">
        <f ca="1">IF($G$19="",0,IF($H55&gt;$G$19,0,IF($H55-$G$19&lt;-3,0,OFFSET(Extras!$E$4,0,'Scenario 10'!$H55-'Scenario 10'!$G$19))))</f>
        <v>0</v>
      </c>
    </row>
    <row r="89" spans="1:67">
      <c r="A89" s="242"/>
      <c r="B89" s="242"/>
      <c r="C89" s="242"/>
      <c r="D89" s="242"/>
      <c r="E89" s="242"/>
      <c r="F89" s="242"/>
      <c r="G89" s="242"/>
      <c r="H89" s="253">
        <v>2030</v>
      </c>
      <c r="I89" s="249">
        <f ca="1">IF($H$14="","",HLOOKUP($H$14,'Capx - H2O'!$E$352:$AU$382,$H89-2015,FALSE)+BB89+BJ89)</f>
        <v>0</v>
      </c>
      <c r="J89" s="249">
        <f ca="1">IF($H$15="","",HLOOKUP($H$15,'Capx - H2O'!$E$352:$AU$382,$H89-2015,FALSE)+BC89+BK89)</f>
        <v>0</v>
      </c>
      <c r="K89" s="249">
        <f ca="1">IF($H$16="","",HLOOKUP($H$16,'Capx - H2O'!$E$352:$AU$382,$H89-2015,FALSE)+BD89+BL89)</f>
        <v>0</v>
      </c>
      <c r="L89" s="249" t="str">
        <f>IF($H$17="","",HLOOKUP($H$17,'Capx - H2O'!$E$352:$AU$382,$H89-2015,FALSE)+BE89+BM89)</f>
        <v/>
      </c>
      <c r="M89" s="249" t="str">
        <f>IF($H$18="","",HLOOKUP($H$18,'Capx - H2O'!$E$352:$AU$382,$H89-2015,FALSE)+BF89+BN89)</f>
        <v/>
      </c>
      <c r="N89" s="249" t="str">
        <f>IF($H$19="","",HLOOKUP($H$19,'Capx - H2O'!$E$352:$AU$382,$H89-2015,FALSE)+BG89+BO89)</f>
        <v/>
      </c>
      <c r="O89" s="242"/>
      <c r="P89" s="242"/>
      <c r="Q89" s="242"/>
      <c r="R89" s="242"/>
      <c r="BA89" s="145">
        <v>2030</v>
      </c>
      <c r="BB89" s="249">
        <f ca="1">IF($E$14="",0,IF($H56&gt;$E$14,0,IF($H56-$E$14&lt;-3,0,OFFSET(Extras!$E$3,0,'Scenario 10'!$H56-'Scenario 10'!$E$14))))</f>
        <v>0</v>
      </c>
      <c r="BC89" s="249">
        <f ca="1">IF($E$15="",0,IF($H56&gt;$E$15,0,IF($H56-$E$15&lt;-3,0,OFFSET(Extras!$E$3,0,'Scenario 10'!$H56-'Scenario 10'!$E$15))))</f>
        <v>0</v>
      </c>
      <c r="BD89" s="249">
        <f ca="1">IF($E$16="",0,IF($H56&gt;$E$16,0,IF($H56-$E$16&lt;-3,0,OFFSET(Extras!$E$3,0,'Scenario 10'!$H56-'Scenario 10'!$E$16))))</f>
        <v>0</v>
      </c>
      <c r="BE89" s="249">
        <f ca="1">IF($E$17="",0,IF($H56&gt;$E$17,0,IF($H56-$E$17&lt;-3,0,OFFSET(Extras!$E$3,0,'Scenario 10'!$H56-'Scenario 10'!$E$17))))</f>
        <v>0</v>
      </c>
      <c r="BF89" s="249">
        <f ca="1">IF($E$18="",0,IF($H56&gt;$E$18,0,IF($H56-$E$18&lt;-3,0,OFFSET(Extras!$E$3,0,'Scenario 10'!$H56-'Scenario 10'!$E$18))))</f>
        <v>0</v>
      </c>
      <c r="BG89" s="249">
        <f ca="1">IF($E$19="",0,IF($H56&gt;$E$19,0,IF($H56-$E$19&lt;-3,0,OFFSET(Extras!$E$3,0,'Scenario 10'!$H56-'Scenario 10'!$E$19))))</f>
        <v>0</v>
      </c>
      <c r="BI89" s="145">
        <v>2030</v>
      </c>
      <c r="BJ89" s="249">
        <f ca="1">IF($G$14="",0,IF($H56&gt;$G$14,0,IF($H56-$G$14&lt;-3,0,OFFSET(Extras!$E$4,0,'Scenario 10'!$H56-'Scenario 10'!$G$14))))</f>
        <v>0</v>
      </c>
      <c r="BK89" s="249">
        <f ca="1">IF($G$15="",0,IF($H56&gt;$G$15,0,IF($H56-$G$15&lt;-3,0,OFFSET(Extras!$E$4,0,'Scenario 10'!$H56-'Scenario 10'!$G$15))))</f>
        <v>0</v>
      </c>
      <c r="BL89" s="249">
        <f ca="1">IF($G$16="",0,IF($H56&gt;$G$16,0,IF($H56-$G$16&lt;-3,0,OFFSET(Extras!$E$4,0,'Scenario 10'!$H56-'Scenario 10'!$G$16))))</f>
        <v>0</v>
      </c>
      <c r="BM89" s="249">
        <f ca="1">IF($G$17="",0,IF($H56&gt;$G$17,0,IF($H56-$G$17&lt;-3,0,OFFSET(Extras!$E$4,0,'Scenario 10'!$H56-'Scenario 10'!$G$17))))</f>
        <v>0</v>
      </c>
      <c r="BN89" s="249">
        <f ca="1">IF($G$18="",0,IF($H56&gt;$G$18,0,IF($H56-$G$18&lt;-3,0,OFFSET(Extras!$E$4,0,'Scenario 10'!$H56-'Scenario 10'!$G$18))))</f>
        <v>0</v>
      </c>
      <c r="BO89" s="249">
        <f ca="1">IF($G$19="",0,IF($H56&gt;$G$19,0,IF($H56-$G$19&lt;-3,0,OFFSET(Extras!$E$4,0,'Scenario 10'!$H56-'Scenario 10'!$G$19))))</f>
        <v>0</v>
      </c>
    </row>
    <row r="90" spans="1:67">
      <c r="A90" s="242"/>
      <c r="B90" s="242"/>
      <c r="C90" s="242"/>
      <c r="D90" s="242"/>
      <c r="E90" s="242"/>
      <c r="F90" s="242"/>
      <c r="G90" s="242"/>
      <c r="H90" s="253">
        <v>2031</v>
      </c>
      <c r="I90" s="249">
        <f ca="1">IF($H$14="","",HLOOKUP($H$14,'Capx - H2O'!$E$352:$AU$382,$H90-2015,FALSE)+BB90+BJ90)</f>
        <v>0</v>
      </c>
      <c r="J90" s="249">
        <f ca="1">IF($H$15="","",HLOOKUP($H$15,'Capx - H2O'!$E$352:$AU$382,$H90-2015,FALSE)+BC90+BK90)</f>
        <v>0</v>
      </c>
      <c r="K90" s="249">
        <f ca="1">IF($H$16="","",HLOOKUP($H$16,'Capx - H2O'!$E$352:$AU$382,$H90-2015,FALSE)+BD90+BL90)</f>
        <v>0</v>
      </c>
      <c r="L90" s="249" t="str">
        <f>IF($H$17="","",HLOOKUP($H$17,'Capx - H2O'!$E$352:$AU$382,$H90-2015,FALSE)+BE90+BM90)</f>
        <v/>
      </c>
      <c r="M90" s="249" t="str">
        <f>IF($H$18="","",HLOOKUP($H$18,'Capx - H2O'!$E$352:$AU$382,$H90-2015,FALSE)+BF90+BN90)</f>
        <v/>
      </c>
      <c r="N90" s="249" t="str">
        <f>IF($H$19="","",HLOOKUP($H$19,'Capx - H2O'!$E$352:$AU$382,$H90-2015,FALSE)+BG90+BO90)</f>
        <v/>
      </c>
      <c r="O90" s="242"/>
      <c r="P90" s="242"/>
      <c r="Q90" s="242"/>
      <c r="R90" s="242"/>
      <c r="BA90" s="145">
        <v>2031</v>
      </c>
      <c r="BB90" s="249">
        <f ca="1">IF($E$14="",0,IF($H57&gt;$E$14,0,IF($H57-$E$14&lt;-3,0,OFFSET(Extras!$E$3,0,'Scenario 10'!$H57-'Scenario 10'!$E$14))))</f>
        <v>0</v>
      </c>
      <c r="BC90" s="249">
        <f ca="1">IF($E$15="",0,IF($H57&gt;$E$15,0,IF($H57-$E$15&lt;-3,0,OFFSET(Extras!$E$3,0,'Scenario 10'!$H57-'Scenario 10'!$E$15))))</f>
        <v>0</v>
      </c>
      <c r="BD90" s="249">
        <f ca="1">IF($E$16="",0,IF($H57&gt;$E$16,0,IF($H57-$E$16&lt;-3,0,OFFSET(Extras!$E$3,0,'Scenario 10'!$H57-'Scenario 10'!$E$16))))</f>
        <v>0</v>
      </c>
      <c r="BE90" s="249">
        <f ca="1">IF($E$17="",0,IF($H57&gt;$E$17,0,IF($H57-$E$17&lt;-3,0,OFFSET(Extras!$E$3,0,'Scenario 10'!$H57-'Scenario 10'!$E$17))))</f>
        <v>0</v>
      </c>
      <c r="BF90" s="249">
        <f ca="1">IF($E$18="",0,IF($H57&gt;$E$18,0,IF($H57-$E$18&lt;-3,0,OFFSET(Extras!$E$3,0,'Scenario 10'!$H57-'Scenario 10'!$E$18))))</f>
        <v>0</v>
      </c>
      <c r="BG90" s="249">
        <f ca="1">IF($E$19="",0,IF($H57&gt;$E$19,0,IF($H57-$E$19&lt;-3,0,OFFSET(Extras!$E$3,0,'Scenario 10'!$H57-'Scenario 10'!$E$19))))</f>
        <v>0</v>
      </c>
      <c r="BI90" s="145">
        <v>2031</v>
      </c>
      <c r="BJ90" s="249">
        <f ca="1">IF($G$14="",0,IF($H57&gt;$G$14,0,IF($H57-$G$14&lt;-3,0,OFFSET(Extras!$E$4,0,'Scenario 10'!$H57-'Scenario 10'!$G$14))))</f>
        <v>0</v>
      </c>
      <c r="BK90" s="249">
        <f ca="1">IF($G$15="",0,IF($H57&gt;$G$15,0,IF($H57-$G$15&lt;-3,0,OFFSET(Extras!$E$4,0,'Scenario 10'!$H57-'Scenario 10'!$G$15))))</f>
        <v>0</v>
      </c>
      <c r="BL90" s="249">
        <f ca="1">IF($G$16="",0,IF($H57&gt;$G$16,0,IF($H57-$G$16&lt;-3,0,OFFSET(Extras!$E$4,0,'Scenario 10'!$H57-'Scenario 10'!$G$16))))</f>
        <v>0</v>
      </c>
      <c r="BM90" s="249">
        <f ca="1">IF($G$17="",0,IF($H57&gt;$G$17,0,IF($H57-$G$17&lt;-3,0,OFFSET(Extras!$E$4,0,'Scenario 10'!$H57-'Scenario 10'!$G$17))))</f>
        <v>0</v>
      </c>
      <c r="BN90" s="249">
        <f ca="1">IF($G$18="",0,IF($H57&gt;$G$18,0,IF($H57-$G$18&lt;-3,0,OFFSET(Extras!$E$4,0,'Scenario 10'!$H57-'Scenario 10'!$G$18))))</f>
        <v>0</v>
      </c>
      <c r="BO90" s="249">
        <f ca="1">IF($G$19="",0,IF($H57&gt;$G$19,0,IF($H57-$G$19&lt;-3,0,OFFSET(Extras!$E$4,0,'Scenario 10'!$H57-'Scenario 10'!$G$19))))</f>
        <v>0</v>
      </c>
    </row>
    <row r="91" spans="1:67">
      <c r="A91" s="242"/>
      <c r="B91" s="242"/>
      <c r="C91" s="242"/>
      <c r="D91" s="242"/>
      <c r="E91" s="242"/>
      <c r="F91" s="242"/>
      <c r="G91" s="242"/>
      <c r="H91" s="253">
        <v>2032</v>
      </c>
      <c r="I91" s="249">
        <f ca="1">IF($H$14="","",HLOOKUP($H$14,'Capx - H2O'!$E$352:$AU$382,$H91-2015,FALSE)+BB91+BJ91)</f>
        <v>0</v>
      </c>
      <c r="J91" s="249">
        <f ca="1">IF($H$15="","",HLOOKUP($H$15,'Capx - H2O'!$E$352:$AU$382,$H91-2015,FALSE)+BC91+BK91)</f>
        <v>0</v>
      </c>
      <c r="K91" s="249">
        <f ca="1">IF($H$16="","",HLOOKUP($H$16,'Capx - H2O'!$E$352:$AU$382,$H91-2015,FALSE)+BD91+BL91)</f>
        <v>0</v>
      </c>
      <c r="L91" s="249" t="str">
        <f>IF($H$17="","",HLOOKUP($H$17,'Capx - H2O'!$E$352:$AU$382,$H91-2015,FALSE)+BE91+BM91)</f>
        <v/>
      </c>
      <c r="M91" s="249" t="str">
        <f>IF($H$18="","",HLOOKUP($H$18,'Capx - H2O'!$E$352:$AU$382,$H91-2015,FALSE)+BF91+BN91)</f>
        <v/>
      </c>
      <c r="N91" s="249" t="str">
        <f>IF($H$19="","",HLOOKUP($H$19,'Capx - H2O'!$E$352:$AU$382,$H91-2015,FALSE)+BG91+BO91)</f>
        <v/>
      </c>
      <c r="O91" s="242"/>
      <c r="P91" s="242"/>
      <c r="Q91" s="242"/>
      <c r="R91" s="242"/>
      <c r="BA91" s="145">
        <v>2032</v>
      </c>
      <c r="BB91" s="249">
        <f ca="1">IF($E$14="",0,IF($H58&gt;$E$14,0,IF($H58-$E$14&lt;-3,0,OFFSET(Extras!$E$3,0,'Scenario 10'!$H58-'Scenario 10'!$E$14))))</f>
        <v>0</v>
      </c>
      <c r="BC91" s="249">
        <f ca="1">IF($E$15="",0,IF($H58&gt;$E$15,0,IF($H58-$E$15&lt;-3,0,OFFSET(Extras!$E$3,0,'Scenario 10'!$H58-'Scenario 10'!$E$15))))</f>
        <v>0</v>
      </c>
      <c r="BD91" s="249">
        <f ca="1">IF($E$16="",0,IF($H58&gt;$E$16,0,IF($H58-$E$16&lt;-3,0,OFFSET(Extras!$E$3,0,'Scenario 10'!$H58-'Scenario 10'!$E$16))))</f>
        <v>0</v>
      </c>
      <c r="BE91" s="249">
        <f ca="1">IF($E$17="",0,IF($H58&gt;$E$17,0,IF($H58-$E$17&lt;-3,0,OFFSET(Extras!$E$3,0,'Scenario 10'!$H58-'Scenario 10'!$E$17))))</f>
        <v>0</v>
      </c>
      <c r="BF91" s="249">
        <f ca="1">IF($E$18="",0,IF($H58&gt;$E$18,0,IF($H58-$E$18&lt;-3,0,OFFSET(Extras!$E$3,0,'Scenario 10'!$H58-'Scenario 10'!$E$18))))</f>
        <v>0</v>
      </c>
      <c r="BG91" s="249">
        <f ca="1">IF($E$19="",0,IF($H58&gt;$E$19,0,IF($H58-$E$19&lt;-3,0,OFFSET(Extras!$E$3,0,'Scenario 10'!$H58-'Scenario 10'!$E$19))))</f>
        <v>0</v>
      </c>
      <c r="BI91" s="145">
        <v>2032</v>
      </c>
      <c r="BJ91" s="249">
        <f ca="1">IF($G$14="",0,IF($H58&gt;$G$14,0,IF($H58-$G$14&lt;-3,0,OFFSET(Extras!$E$4,0,'Scenario 10'!$H58-'Scenario 10'!$G$14))))</f>
        <v>0</v>
      </c>
      <c r="BK91" s="249">
        <f ca="1">IF($G$15="",0,IF($H58&gt;$G$15,0,IF($H58-$G$15&lt;-3,0,OFFSET(Extras!$E$4,0,'Scenario 10'!$H58-'Scenario 10'!$G$15))))</f>
        <v>0</v>
      </c>
      <c r="BL91" s="249">
        <f ca="1">IF($G$16="",0,IF($H58&gt;$G$16,0,IF($H58-$G$16&lt;-3,0,OFFSET(Extras!$E$4,0,'Scenario 10'!$H58-'Scenario 10'!$G$16))))</f>
        <v>0</v>
      </c>
      <c r="BM91" s="249">
        <f ca="1">IF($G$17="",0,IF($H58&gt;$G$17,0,IF($H58-$G$17&lt;-3,0,OFFSET(Extras!$E$4,0,'Scenario 10'!$H58-'Scenario 10'!$G$17))))</f>
        <v>0</v>
      </c>
      <c r="BN91" s="249">
        <f ca="1">IF($G$18="",0,IF($H58&gt;$G$18,0,IF($H58-$G$18&lt;-3,0,OFFSET(Extras!$E$4,0,'Scenario 10'!$H58-'Scenario 10'!$G$18))))</f>
        <v>0</v>
      </c>
      <c r="BO91" s="249">
        <f ca="1">IF($G$19="",0,IF($H58&gt;$G$19,0,IF($H58-$G$19&lt;-3,0,OFFSET(Extras!$E$4,0,'Scenario 10'!$H58-'Scenario 10'!$G$19))))</f>
        <v>0</v>
      </c>
    </row>
    <row r="92" spans="1:67">
      <c r="A92" s="242"/>
      <c r="B92" s="242"/>
      <c r="C92" s="242"/>
      <c r="D92" s="242"/>
      <c r="E92" s="242"/>
      <c r="F92" s="242"/>
      <c r="G92" s="242"/>
      <c r="H92" s="253">
        <v>2033</v>
      </c>
      <c r="I92" s="249">
        <f ca="1">IF($H$14="","",HLOOKUP($H$14,'Capx - H2O'!$E$352:$AU$382,$H92-2015,FALSE)+BB92+BJ92)</f>
        <v>0</v>
      </c>
      <c r="J92" s="249">
        <f ca="1">IF($H$15="","",HLOOKUP($H$15,'Capx - H2O'!$E$352:$AU$382,$H92-2015,FALSE)+BC92+BK92)</f>
        <v>0</v>
      </c>
      <c r="K92" s="249">
        <f ca="1">IF($H$16="","",HLOOKUP($H$16,'Capx - H2O'!$E$352:$AU$382,$H92-2015,FALSE)+BD92+BL92)</f>
        <v>0</v>
      </c>
      <c r="L92" s="249" t="str">
        <f>IF($H$17="","",HLOOKUP($H$17,'Capx - H2O'!$E$352:$AU$382,$H92-2015,FALSE)+BE92+BM92)</f>
        <v/>
      </c>
      <c r="M92" s="249" t="str">
        <f>IF($H$18="","",HLOOKUP($H$18,'Capx - H2O'!$E$352:$AU$382,$H92-2015,FALSE)+BF92+BN92)</f>
        <v/>
      </c>
      <c r="N92" s="249" t="str">
        <f>IF($H$19="","",HLOOKUP($H$19,'Capx - H2O'!$E$352:$AU$382,$H92-2015,FALSE)+BG92+BO92)</f>
        <v/>
      </c>
      <c r="O92" s="242"/>
      <c r="P92" s="242"/>
      <c r="Q92" s="242"/>
      <c r="R92" s="242"/>
      <c r="BA92" s="145">
        <v>2033</v>
      </c>
      <c r="BB92" s="249">
        <f ca="1">IF($E$14="",0,IF($H59&gt;$E$14,0,IF($H59-$E$14&lt;-3,0,OFFSET(Extras!$E$3,0,'Scenario 10'!$H59-'Scenario 10'!$E$14))))</f>
        <v>0</v>
      </c>
      <c r="BC92" s="249">
        <f ca="1">IF($E$15="",0,IF($H59&gt;$E$15,0,IF($H59-$E$15&lt;-3,0,OFFSET(Extras!$E$3,0,'Scenario 10'!$H59-'Scenario 10'!$E$15))))</f>
        <v>0</v>
      </c>
      <c r="BD92" s="249">
        <f ca="1">IF($E$16="",0,IF($H59&gt;$E$16,0,IF($H59-$E$16&lt;-3,0,OFFSET(Extras!$E$3,0,'Scenario 10'!$H59-'Scenario 10'!$E$16))))</f>
        <v>0</v>
      </c>
      <c r="BE92" s="249">
        <f ca="1">IF($E$17="",0,IF($H59&gt;$E$17,0,IF($H59-$E$17&lt;-3,0,OFFSET(Extras!$E$3,0,'Scenario 10'!$H59-'Scenario 10'!$E$17))))</f>
        <v>0</v>
      </c>
      <c r="BF92" s="249">
        <f ca="1">IF($E$18="",0,IF($H59&gt;$E$18,0,IF($H59-$E$18&lt;-3,0,OFFSET(Extras!$E$3,0,'Scenario 10'!$H59-'Scenario 10'!$E$18))))</f>
        <v>0</v>
      </c>
      <c r="BG92" s="249">
        <f ca="1">IF($E$19="",0,IF($H59&gt;$E$19,0,IF($H59-$E$19&lt;-3,0,OFFSET(Extras!$E$3,0,'Scenario 10'!$H59-'Scenario 10'!$E$19))))</f>
        <v>0</v>
      </c>
      <c r="BI92" s="145">
        <v>2033</v>
      </c>
      <c r="BJ92" s="249">
        <f ca="1">IF($G$14="",0,IF($H59&gt;$G$14,0,IF($H59-$G$14&lt;-3,0,OFFSET(Extras!$E$4,0,'Scenario 10'!$H59-'Scenario 10'!$G$14))))</f>
        <v>0</v>
      </c>
      <c r="BK92" s="249">
        <f ca="1">IF($G$15="",0,IF($H59&gt;$G$15,0,IF($H59-$G$15&lt;-3,0,OFFSET(Extras!$E$4,0,'Scenario 10'!$H59-'Scenario 10'!$G$15))))</f>
        <v>0</v>
      </c>
      <c r="BL92" s="249">
        <f ca="1">IF($G$16="",0,IF($H59&gt;$G$16,0,IF($H59-$G$16&lt;-3,0,OFFSET(Extras!$E$4,0,'Scenario 10'!$H59-'Scenario 10'!$G$16))))</f>
        <v>0</v>
      </c>
      <c r="BM92" s="249">
        <f ca="1">IF($G$17="",0,IF($H59&gt;$G$17,0,IF($H59-$G$17&lt;-3,0,OFFSET(Extras!$E$4,0,'Scenario 10'!$H59-'Scenario 10'!$G$17))))</f>
        <v>0</v>
      </c>
      <c r="BN92" s="249">
        <f ca="1">IF($G$18="",0,IF($H59&gt;$G$18,0,IF($H59-$G$18&lt;-3,0,OFFSET(Extras!$E$4,0,'Scenario 10'!$H59-'Scenario 10'!$G$18))))</f>
        <v>0</v>
      </c>
      <c r="BO92" s="249">
        <f ca="1">IF($G$19="",0,IF($H59&gt;$G$19,0,IF($H59-$G$19&lt;-3,0,OFFSET(Extras!$E$4,0,'Scenario 10'!$H59-'Scenario 10'!$G$19))))</f>
        <v>0</v>
      </c>
    </row>
    <row r="93" spans="1:67">
      <c r="A93" s="242"/>
      <c r="B93" s="242"/>
      <c r="C93" s="242"/>
      <c r="D93" s="242"/>
      <c r="E93" s="242"/>
      <c r="F93" s="242"/>
      <c r="G93" s="242"/>
      <c r="H93" s="253">
        <v>2034</v>
      </c>
      <c r="I93" s="249">
        <f ca="1">IF($H$14="","",HLOOKUP($H$14,'Capx - H2O'!$E$352:$AU$382,$H93-2015,FALSE)+BB93+BJ93)</f>
        <v>0</v>
      </c>
      <c r="J93" s="249">
        <f ca="1">IF($H$15="","",HLOOKUP($H$15,'Capx - H2O'!$E$352:$AU$382,$H93-2015,FALSE)+BC93+BK93)</f>
        <v>0</v>
      </c>
      <c r="K93" s="249">
        <f ca="1">IF($H$16="","",HLOOKUP($H$16,'Capx - H2O'!$E$352:$AU$382,$H93-2015,FALSE)+BD93+BL93)</f>
        <v>0</v>
      </c>
      <c r="L93" s="249" t="str">
        <f>IF($H$17="","",HLOOKUP($H$17,'Capx - H2O'!$E$352:$AU$382,$H93-2015,FALSE)+BE93+BM93)</f>
        <v/>
      </c>
      <c r="M93" s="249" t="str">
        <f>IF($H$18="","",HLOOKUP($H$18,'Capx - H2O'!$E$352:$AU$382,$H93-2015,FALSE)+BF93+BN93)</f>
        <v/>
      </c>
      <c r="N93" s="249" t="str">
        <f>IF($H$19="","",HLOOKUP($H$19,'Capx - H2O'!$E$352:$AU$382,$H93-2015,FALSE)+BG93+BO93)</f>
        <v/>
      </c>
      <c r="O93" s="242"/>
      <c r="P93" s="242"/>
      <c r="Q93" s="242"/>
      <c r="R93" s="242"/>
      <c r="BA93" s="145">
        <v>2034</v>
      </c>
      <c r="BB93" s="249">
        <f ca="1">IF($E$14="",0,IF($H60&gt;$E$14,0,IF($H60-$E$14&lt;-3,0,OFFSET(Extras!$E$3,0,'Scenario 10'!$H60-'Scenario 10'!$E$14))))</f>
        <v>0</v>
      </c>
      <c r="BC93" s="249">
        <f ca="1">IF($E$15="",0,IF($H60&gt;$E$15,0,IF($H60-$E$15&lt;-3,0,OFFSET(Extras!$E$3,0,'Scenario 10'!$H60-'Scenario 10'!$E$15))))</f>
        <v>0</v>
      </c>
      <c r="BD93" s="249">
        <f ca="1">IF($E$16="",0,IF($H60&gt;$E$16,0,IF($H60-$E$16&lt;-3,0,OFFSET(Extras!$E$3,0,'Scenario 10'!$H60-'Scenario 10'!$E$16))))</f>
        <v>0</v>
      </c>
      <c r="BE93" s="249">
        <f ca="1">IF($E$17="",0,IF($H60&gt;$E$17,0,IF($H60-$E$17&lt;-3,0,OFFSET(Extras!$E$3,0,'Scenario 10'!$H60-'Scenario 10'!$E$17))))</f>
        <v>0</v>
      </c>
      <c r="BF93" s="249">
        <f ca="1">IF($E$18="",0,IF($H60&gt;$E$18,0,IF($H60-$E$18&lt;-3,0,OFFSET(Extras!$E$3,0,'Scenario 10'!$H60-'Scenario 10'!$E$18))))</f>
        <v>0</v>
      </c>
      <c r="BG93" s="249">
        <f ca="1">IF($E$19="",0,IF($H60&gt;$E$19,0,IF($H60-$E$19&lt;-3,0,OFFSET(Extras!$E$3,0,'Scenario 10'!$H60-'Scenario 10'!$E$19))))</f>
        <v>0</v>
      </c>
      <c r="BI93" s="145">
        <v>2034</v>
      </c>
      <c r="BJ93" s="249">
        <f ca="1">IF($G$14="",0,IF($H60&gt;$G$14,0,IF($H60-$G$14&lt;-3,0,OFFSET(Extras!$E$4,0,'Scenario 10'!$H60-'Scenario 10'!$G$14))))</f>
        <v>0</v>
      </c>
      <c r="BK93" s="249">
        <f ca="1">IF($G$15="",0,IF($H60&gt;$G$15,0,IF($H60-$G$15&lt;-3,0,OFFSET(Extras!$E$4,0,'Scenario 10'!$H60-'Scenario 10'!$G$15))))</f>
        <v>0</v>
      </c>
      <c r="BL93" s="249">
        <f ca="1">IF($G$16="",0,IF($H60&gt;$G$16,0,IF($H60-$G$16&lt;-3,0,OFFSET(Extras!$E$4,0,'Scenario 10'!$H60-'Scenario 10'!$G$16))))</f>
        <v>0</v>
      </c>
      <c r="BM93" s="249">
        <f ca="1">IF($G$17="",0,IF($H60&gt;$G$17,0,IF($H60-$G$17&lt;-3,0,OFFSET(Extras!$E$4,0,'Scenario 10'!$H60-'Scenario 10'!$G$17))))</f>
        <v>0</v>
      </c>
      <c r="BN93" s="249">
        <f ca="1">IF($G$18="",0,IF($H60&gt;$G$18,0,IF($H60-$G$18&lt;-3,0,OFFSET(Extras!$E$4,0,'Scenario 10'!$H60-'Scenario 10'!$G$18))))</f>
        <v>0</v>
      </c>
      <c r="BO93" s="249">
        <f ca="1">IF($G$19="",0,IF($H60&gt;$G$19,0,IF($H60-$G$19&lt;-3,0,OFFSET(Extras!$E$4,0,'Scenario 10'!$H60-'Scenario 10'!$G$19))))</f>
        <v>0</v>
      </c>
    </row>
    <row r="94" spans="1:67">
      <c r="A94" s="242"/>
      <c r="B94" s="242"/>
      <c r="C94" s="242"/>
      <c r="D94" s="242"/>
      <c r="E94" s="242"/>
      <c r="F94" s="242"/>
      <c r="G94" s="242"/>
      <c r="H94" s="253">
        <v>2035</v>
      </c>
      <c r="I94" s="249">
        <f ca="1">IF($H$14="","",HLOOKUP($H$14,'Capx - H2O'!$E$352:$AU$382,$H94-2015,FALSE)+BB94+BJ94)</f>
        <v>0</v>
      </c>
      <c r="J94" s="249">
        <f ca="1">IF($H$15="","",HLOOKUP($H$15,'Capx - H2O'!$E$352:$AU$382,$H94-2015,FALSE)+BC94+BK94)</f>
        <v>0</v>
      </c>
      <c r="K94" s="249">
        <f ca="1">IF($H$16="","",HLOOKUP($H$16,'Capx - H2O'!$E$352:$AU$382,$H94-2015,FALSE)+BD94+BL94)</f>
        <v>0</v>
      </c>
      <c r="L94" s="249" t="str">
        <f>IF($H$17="","",HLOOKUP($H$17,'Capx - H2O'!$E$352:$AU$382,$H94-2015,FALSE)+BE94+BM94)</f>
        <v/>
      </c>
      <c r="M94" s="249" t="str">
        <f>IF($H$18="","",HLOOKUP($H$18,'Capx - H2O'!$E$352:$AU$382,$H94-2015,FALSE)+BF94+BN94)</f>
        <v/>
      </c>
      <c r="N94" s="249" t="str">
        <f>IF($H$19="","",HLOOKUP($H$19,'Capx - H2O'!$E$352:$AU$382,$H94-2015,FALSE)+BG94+BO94)</f>
        <v/>
      </c>
      <c r="O94" s="242"/>
      <c r="P94" s="242"/>
      <c r="Q94" s="242"/>
      <c r="R94" s="242"/>
      <c r="BA94" s="145">
        <v>2035</v>
      </c>
      <c r="BB94" s="249">
        <f ca="1">IF($E$14="",0,IF($H61&gt;$E$14,0,IF($H61-$E$14&lt;-3,0,OFFSET(Extras!$E$3,0,'Scenario 10'!$H61-'Scenario 10'!$E$14))))</f>
        <v>0</v>
      </c>
      <c r="BC94" s="249">
        <f ca="1">IF($E$15="",0,IF($H61&gt;$E$15,0,IF($H61-$E$15&lt;-3,0,OFFSET(Extras!$E$3,0,'Scenario 10'!$H61-'Scenario 10'!$E$15))))</f>
        <v>0</v>
      </c>
      <c r="BD94" s="249">
        <f ca="1">IF($E$16="",0,IF($H61&gt;$E$16,0,IF($H61-$E$16&lt;-3,0,OFFSET(Extras!$E$3,0,'Scenario 10'!$H61-'Scenario 10'!$E$16))))</f>
        <v>0</v>
      </c>
      <c r="BE94" s="249">
        <f ca="1">IF($E$17="",0,IF($H61&gt;$E$17,0,IF($H61-$E$17&lt;-3,0,OFFSET(Extras!$E$3,0,'Scenario 10'!$H61-'Scenario 10'!$E$17))))</f>
        <v>0</v>
      </c>
      <c r="BF94" s="249">
        <f ca="1">IF($E$18="",0,IF($H61&gt;$E$18,0,IF($H61-$E$18&lt;-3,0,OFFSET(Extras!$E$3,0,'Scenario 10'!$H61-'Scenario 10'!$E$18))))</f>
        <v>0</v>
      </c>
      <c r="BG94" s="249">
        <f ca="1">IF($E$19="",0,IF($H61&gt;$E$19,0,IF($H61-$E$19&lt;-3,0,OFFSET(Extras!$E$3,0,'Scenario 10'!$H61-'Scenario 10'!$E$19))))</f>
        <v>0</v>
      </c>
      <c r="BI94" s="145">
        <v>2035</v>
      </c>
      <c r="BJ94" s="249">
        <f ca="1">IF($G$14="",0,IF($H61&gt;$G$14,0,IF($H61-$G$14&lt;-3,0,OFFSET(Extras!$E$4,0,'Scenario 10'!$H61-'Scenario 10'!$G$14))))</f>
        <v>0</v>
      </c>
      <c r="BK94" s="249">
        <f ca="1">IF($G$15="",0,IF($H61&gt;$G$15,0,IF($H61-$G$15&lt;-3,0,OFFSET(Extras!$E$4,0,'Scenario 10'!$H61-'Scenario 10'!$G$15))))</f>
        <v>0</v>
      </c>
      <c r="BL94" s="249">
        <f ca="1">IF($G$16="",0,IF($H61&gt;$G$16,0,IF($H61-$G$16&lt;-3,0,OFFSET(Extras!$E$4,0,'Scenario 10'!$H61-'Scenario 10'!$G$16))))</f>
        <v>0</v>
      </c>
      <c r="BM94" s="249">
        <f ca="1">IF($G$17="",0,IF($H61&gt;$G$17,0,IF($H61-$G$17&lt;-3,0,OFFSET(Extras!$E$4,0,'Scenario 10'!$H61-'Scenario 10'!$G$17))))</f>
        <v>0</v>
      </c>
      <c r="BN94" s="249">
        <f ca="1">IF($G$18="",0,IF($H61&gt;$G$18,0,IF($H61-$G$18&lt;-3,0,OFFSET(Extras!$E$4,0,'Scenario 10'!$H61-'Scenario 10'!$G$18))))</f>
        <v>0</v>
      </c>
      <c r="BO94" s="249">
        <f ca="1">IF($G$19="",0,IF($H61&gt;$G$19,0,IF($H61-$G$19&lt;-3,0,OFFSET(Extras!$E$4,0,'Scenario 10'!$H61-'Scenario 10'!$G$19))))</f>
        <v>0</v>
      </c>
    </row>
    <row r="95" spans="1:67">
      <c r="A95" s="242"/>
      <c r="B95" s="242"/>
      <c r="C95" s="242"/>
      <c r="D95" s="242"/>
      <c r="E95" s="242"/>
      <c r="F95" s="242"/>
      <c r="G95" s="242"/>
      <c r="H95" s="253">
        <v>2036</v>
      </c>
      <c r="I95" s="249">
        <f ca="1">IF($H$14="","",HLOOKUP($H$14,'Capx - H2O'!$E$352:$AU$382,$H95-2015,FALSE)+BB95+BJ95)</f>
        <v>0</v>
      </c>
      <c r="J95" s="249">
        <f ca="1">IF($H$15="","",HLOOKUP($H$15,'Capx - H2O'!$E$352:$AU$382,$H95-2015,FALSE)+BC95+BK95)</f>
        <v>0</v>
      </c>
      <c r="K95" s="249">
        <f ca="1">IF($H$16="","",HLOOKUP($H$16,'Capx - H2O'!$E$352:$AU$382,$H95-2015,FALSE)+BD95+BL95)</f>
        <v>0</v>
      </c>
      <c r="L95" s="249" t="str">
        <f>IF($H$17="","",HLOOKUP($H$17,'Capx - H2O'!$E$352:$AU$382,$H95-2015,FALSE)+BE95+BM95)</f>
        <v/>
      </c>
      <c r="M95" s="249" t="str">
        <f>IF($H$18="","",HLOOKUP($H$18,'Capx - H2O'!$E$352:$AU$382,$H95-2015,FALSE)+BF95+BN95)</f>
        <v/>
      </c>
      <c r="N95" s="249" t="str">
        <f>IF($H$19="","",HLOOKUP($H$19,'Capx - H2O'!$E$352:$AU$382,$H95-2015,FALSE)+BG95+BO95)</f>
        <v/>
      </c>
      <c r="O95" s="242"/>
      <c r="P95" s="242"/>
      <c r="Q95" s="242"/>
      <c r="R95" s="242"/>
      <c r="BA95" s="145">
        <v>2036</v>
      </c>
      <c r="BB95" s="249">
        <f ca="1">IF($E$14="",0,IF($H62&gt;$E$14,0,IF($H62-$E$14&lt;-3,0,OFFSET(Extras!$E$3,0,'Scenario 10'!$H62-'Scenario 10'!$E$14))))</f>
        <v>0</v>
      </c>
      <c r="BC95" s="249">
        <f ca="1">IF($E$15="",0,IF($H62&gt;$E$15,0,IF($H62-$E$15&lt;-3,0,OFFSET(Extras!$E$3,0,'Scenario 10'!$H62-'Scenario 10'!$E$15))))</f>
        <v>0</v>
      </c>
      <c r="BD95" s="249">
        <f ca="1">IF($E$16="",0,IF($H62&gt;$E$16,0,IF($H62-$E$16&lt;-3,0,OFFSET(Extras!$E$3,0,'Scenario 10'!$H62-'Scenario 10'!$E$16))))</f>
        <v>0</v>
      </c>
      <c r="BE95" s="249">
        <f ca="1">IF($E$17="",0,IF($H62&gt;$E$17,0,IF($H62-$E$17&lt;-3,0,OFFSET(Extras!$E$3,0,'Scenario 10'!$H62-'Scenario 10'!$E$17))))</f>
        <v>0</v>
      </c>
      <c r="BF95" s="249">
        <f ca="1">IF($E$18="",0,IF($H62&gt;$E$18,0,IF($H62-$E$18&lt;-3,0,OFFSET(Extras!$E$3,0,'Scenario 10'!$H62-'Scenario 10'!$E$18))))</f>
        <v>0</v>
      </c>
      <c r="BG95" s="249">
        <f ca="1">IF($E$19="",0,IF($H62&gt;$E$19,0,IF($H62-$E$19&lt;-3,0,OFFSET(Extras!$E$3,0,'Scenario 10'!$H62-'Scenario 10'!$E$19))))</f>
        <v>0</v>
      </c>
      <c r="BI95" s="145">
        <v>2036</v>
      </c>
      <c r="BJ95" s="249">
        <f ca="1">IF($G$14="",0,IF($H62&gt;$G$14,0,IF($H62-$G$14&lt;-3,0,OFFSET(Extras!$E$4,0,'Scenario 10'!$H62-'Scenario 10'!$G$14))))</f>
        <v>0</v>
      </c>
      <c r="BK95" s="249">
        <f ca="1">IF($G$15="",0,IF($H62&gt;$G$15,0,IF($H62-$G$15&lt;-3,0,OFFSET(Extras!$E$4,0,'Scenario 10'!$H62-'Scenario 10'!$G$15))))</f>
        <v>0</v>
      </c>
      <c r="BL95" s="249">
        <f ca="1">IF($G$16="",0,IF($H62&gt;$G$16,0,IF($H62-$G$16&lt;-3,0,OFFSET(Extras!$E$4,0,'Scenario 10'!$H62-'Scenario 10'!$G$16))))</f>
        <v>0</v>
      </c>
      <c r="BM95" s="249">
        <f ca="1">IF($G$17="",0,IF($H62&gt;$G$17,0,IF($H62-$G$17&lt;-3,0,OFFSET(Extras!$E$4,0,'Scenario 10'!$H62-'Scenario 10'!$G$17))))</f>
        <v>0</v>
      </c>
      <c r="BN95" s="249">
        <f ca="1">IF($G$18="",0,IF($H62&gt;$G$18,0,IF($H62-$G$18&lt;-3,0,OFFSET(Extras!$E$4,0,'Scenario 10'!$H62-'Scenario 10'!$G$18))))</f>
        <v>0</v>
      </c>
      <c r="BO95" s="249">
        <f ca="1">IF($G$19="",0,IF($H62&gt;$G$19,0,IF($H62-$G$19&lt;-3,0,OFFSET(Extras!$E$4,0,'Scenario 10'!$H62-'Scenario 10'!$G$19))))</f>
        <v>0</v>
      </c>
    </row>
    <row r="96" spans="1:67">
      <c r="A96" s="242"/>
      <c r="B96" s="242"/>
      <c r="C96" s="242"/>
      <c r="D96" s="242"/>
      <c r="E96" s="242"/>
      <c r="F96" s="242"/>
      <c r="G96" s="242"/>
      <c r="H96" s="253">
        <v>2037</v>
      </c>
      <c r="I96" s="249">
        <f ca="1">IF($H$14="","",HLOOKUP($H$14,'Capx - H2O'!$E$352:$AU$382,$H96-2015,FALSE)+BB96+BJ96)</f>
        <v>0</v>
      </c>
      <c r="J96" s="249">
        <f ca="1">IF($H$15="","",HLOOKUP($H$15,'Capx - H2O'!$E$352:$AU$382,$H96-2015,FALSE)+BC96+BK96)</f>
        <v>0</v>
      </c>
      <c r="K96" s="249">
        <f ca="1">IF($H$16="","",HLOOKUP($H$16,'Capx - H2O'!$E$352:$AU$382,$H96-2015,FALSE)+BD96+BL96)</f>
        <v>0</v>
      </c>
      <c r="L96" s="249" t="str">
        <f>IF($H$17="","",HLOOKUP($H$17,'Capx - H2O'!$E$352:$AU$382,$H96-2015,FALSE)+BE96+BM96)</f>
        <v/>
      </c>
      <c r="M96" s="249" t="str">
        <f>IF($H$18="","",HLOOKUP($H$18,'Capx - H2O'!$E$352:$AU$382,$H96-2015,FALSE)+BF96+BN96)</f>
        <v/>
      </c>
      <c r="N96" s="249" t="str">
        <f>IF($H$19="","",HLOOKUP($H$19,'Capx - H2O'!$E$352:$AU$382,$H96-2015,FALSE)+BG96+BO96)</f>
        <v/>
      </c>
      <c r="O96" s="242"/>
      <c r="P96" s="242"/>
      <c r="Q96" s="242"/>
      <c r="R96" s="242"/>
      <c r="BA96" s="145">
        <v>2037</v>
      </c>
      <c r="BB96" s="249">
        <f ca="1">IF($E$14="",0,IF($H63&gt;$E$14,0,IF($H63-$E$14&lt;-3,0,OFFSET(Extras!$E$3,0,'Scenario 10'!$H63-'Scenario 10'!$E$14))))</f>
        <v>0</v>
      </c>
      <c r="BC96" s="249">
        <f ca="1">IF($E$15="",0,IF($H63&gt;$E$15,0,IF($H63-$E$15&lt;-3,0,OFFSET(Extras!$E$3,0,'Scenario 10'!$H63-'Scenario 10'!$E$15))))</f>
        <v>0</v>
      </c>
      <c r="BD96" s="249">
        <f ca="1">IF($E$16="",0,IF($H63&gt;$E$16,0,IF($H63-$E$16&lt;-3,0,OFFSET(Extras!$E$3,0,'Scenario 10'!$H63-'Scenario 10'!$E$16))))</f>
        <v>0</v>
      </c>
      <c r="BE96" s="249">
        <f ca="1">IF($E$17="",0,IF($H63&gt;$E$17,0,IF($H63-$E$17&lt;-3,0,OFFSET(Extras!$E$3,0,'Scenario 10'!$H63-'Scenario 10'!$E$17))))</f>
        <v>0</v>
      </c>
      <c r="BF96" s="249">
        <f ca="1">IF($E$18="",0,IF($H63&gt;$E$18,0,IF($H63-$E$18&lt;-3,0,OFFSET(Extras!$E$3,0,'Scenario 10'!$H63-'Scenario 10'!$E$18))))</f>
        <v>0</v>
      </c>
      <c r="BG96" s="249">
        <f ca="1">IF($E$19="",0,IF($H63&gt;$E$19,0,IF($H63-$E$19&lt;-3,0,OFFSET(Extras!$E$3,0,'Scenario 10'!$H63-'Scenario 10'!$E$19))))</f>
        <v>0</v>
      </c>
      <c r="BI96" s="145">
        <v>2037</v>
      </c>
      <c r="BJ96" s="249">
        <f ca="1">IF($G$14="",0,IF($H63&gt;$G$14,0,IF($H63-$G$14&lt;-3,0,OFFSET(Extras!$E$4,0,'Scenario 10'!$H63-'Scenario 10'!$G$14))))</f>
        <v>0</v>
      </c>
      <c r="BK96" s="249">
        <f ca="1">IF($G$15="",0,IF($H63&gt;$G$15,0,IF($H63-$G$15&lt;-3,0,OFFSET(Extras!$E$4,0,'Scenario 10'!$H63-'Scenario 10'!$G$15))))</f>
        <v>0</v>
      </c>
      <c r="BL96" s="249">
        <f ca="1">IF($G$16="",0,IF($H63&gt;$G$16,0,IF($H63-$G$16&lt;-3,0,OFFSET(Extras!$E$4,0,'Scenario 10'!$H63-'Scenario 10'!$G$16))))</f>
        <v>0</v>
      </c>
      <c r="BM96" s="249">
        <f ca="1">IF($G$17="",0,IF($H63&gt;$G$17,0,IF($H63-$G$17&lt;-3,0,OFFSET(Extras!$E$4,0,'Scenario 10'!$H63-'Scenario 10'!$G$17))))</f>
        <v>0</v>
      </c>
      <c r="BN96" s="249">
        <f ca="1">IF($G$18="",0,IF($H63&gt;$G$18,0,IF($H63-$G$18&lt;-3,0,OFFSET(Extras!$E$4,0,'Scenario 10'!$H63-'Scenario 10'!$G$18))))</f>
        <v>0</v>
      </c>
      <c r="BO96" s="249">
        <f ca="1">IF($G$19="",0,IF($H63&gt;$G$19,0,IF($H63-$G$19&lt;-3,0,OFFSET(Extras!$E$4,0,'Scenario 10'!$H63-'Scenario 10'!$G$19))))</f>
        <v>0</v>
      </c>
    </row>
    <row r="97" spans="1:67">
      <c r="A97" s="242"/>
      <c r="B97" s="242"/>
      <c r="C97" s="242"/>
      <c r="D97" s="242"/>
      <c r="E97" s="242"/>
      <c r="F97" s="242"/>
      <c r="G97" s="242"/>
      <c r="H97" s="253">
        <v>2038</v>
      </c>
      <c r="I97" s="249">
        <f ca="1">IF($H$14="","",HLOOKUP($H$14,'Capx - H2O'!$E$352:$AU$382,$H97-2015,FALSE)+BB97+BJ97)</f>
        <v>0</v>
      </c>
      <c r="J97" s="249">
        <f ca="1">IF($H$15="","",HLOOKUP($H$15,'Capx - H2O'!$E$352:$AU$382,$H97-2015,FALSE)+BC97+BK97)</f>
        <v>0</v>
      </c>
      <c r="K97" s="249">
        <f ca="1">IF($H$16="","",HLOOKUP($H$16,'Capx - H2O'!$E$352:$AU$382,$H97-2015,FALSE)+BD97+BL97)</f>
        <v>0</v>
      </c>
      <c r="L97" s="249" t="str">
        <f>IF($H$17="","",HLOOKUP($H$17,'Capx - H2O'!$E$352:$AU$382,$H97-2015,FALSE)+BE97+BM97)</f>
        <v/>
      </c>
      <c r="M97" s="249" t="str">
        <f>IF($H$18="","",HLOOKUP($H$18,'Capx - H2O'!$E$352:$AU$382,$H97-2015,FALSE)+BF97+BN97)</f>
        <v/>
      </c>
      <c r="N97" s="249" t="str">
        <f>IF($H$19="","",HLOOKUP($H$19,'Capx - H2O'!$E$352:$AU$382,$H97-2015,FALSE)+BG97+BO97)</f>
        <v/>
      </c>
      <c r="O97" s="242"/>
      <c r="P97" s="242"/>
      <c r="Q97" s="242"/>
      <c r="R97" s="242"/>
      <c r="BA97" s="145">
        <v>2038</v>
      </c>
      <c r="BB97" s="249">
        <f ca="1">IF($E$14="",0,IF($H64&gt;$E$14,0,IF($H64-$E$14&lt;-3,0,OFFSET(Extras!$E$3,0,'Scenario 10'!$H64-'Scenario 10'!$E$14))))</f>
        <v>0</v>
      </c>
      <c r="BC97" s="249">
        <f ca="1">IF($E$15="",0,IF($H64&gt;$E$15,0,IF($H64-$E$15&lt;-3,0,OFFSET(Extras!$E$3,0,'Scenario 10'!$H64-'Scenario 10'!$E$15))))</f>
        <v>0</v>
      </c>
      <c r="BD97" s="249">
        <f ca="1">IF($E$16="",0,IF($H64&gt;$E$16,0,IF($H64-$E$16&lt;-3,0,OFFSET(Extras!$E$3,0,'Scenario 10'!$H64-'Scenario 10'!$E$16))))</f>
        <v>0</v>
      </c>
      <c r="BE97" s="249">
        <f ca="1">IF($E$17="",0,IF($H64&gt;$E$17,0,IF($H64-$E$17&lt;-3,0,OFFSET(Extras!$E$3,0,'Scenario 10'!$H64-'Scenario 10'!$E$17))))</f>
        <v>0</v>
      </c>
      <c r="BF97" s="249">
        <f ca="1">IF($E$18="",0,IF($H64&gt;$E$18,0,IF($H64-$E$18&lt;-3,0,OFFSET(Extras!$E$3,0,'Scenario 10'!$H64-'Scenario 10'!$E$18))))</f>
        <v>0</v>
      </c>
      <c r="BG97" s="249">
        <f ca="1">IF($E$19="",0,IF($H64&gt;$E$19,0,IF($H64-$E$19&lt;-3,0,OFFSET(Extras!$E$3,0,'Scenario 10'!$H64-'Scenario 10'!$E$19))))</f>
        <v>0</v>
      </c>
      <c r="BI97" s="145">
        <v>2038</v>
      </c>
      <c r="BJ97" s="249">
        <f ca="1">IF($G$14="",0,IF($H64&gt;$G$14,0,IF($H64-$G$14&lt;-3,0,OFFSET(Extras!$E$4,0,'Scenario 10'!$H64-'Scenario 10'!$G$14))))</f>
        <v>0</v>
      </c>
      <c r="BK97" s="249">
        <f ca="1">IF($G$15="",0,IF($H64&gt;$G$15,0,IF($H64-$G$15&lt;-3,0,OFFSET(Extras!$E$4,0,'Scenario 10'!$H64-'Scenario 10'!$G$15))))</f>
        <v>0</v>
      </c>
      <c r="BL97" s="249">
        <f ca="1">IF($G$16="",0,IF($H64&gt;$G$16,0,IF($H64-$G$16&lt;-3,0,OFFSET(Extras!$E$4,0,'Scenario 10'!$H64-'Scenario 10'!$G$16))))</f>
        <v>0</v>
      </c>
      <c r="BM97" s="249">
        <f ca="1">IF($G$17="",0,IF($H64&gt;$G$17,0,IF($H64-$G$17&lt;-3,0,OFFSET(Extras!$E$4,0,'Scenario 10'!$H64-'Scenario 10'!$G$17))))</f>
        <v>0</v>
      </c>
      <c r="BN97" s="249">
        <f ca="1">IF($G$18="",0,IF($H64&gt;$G$18,0,IF($H64-$G$18&lt;-3,0,OFFSET(Extras!$E$4,0,'Scenario 10'!$H64-'Scenario 10'!$G$18))))</f>
        <v>0</v>
      </c>
      <c r="BO97" s="249">
        <f ca="1">IF($G$19="",0,IF($H64&gt;$G$19,0,IF($H64-$G$19&lt;-3,0,OFFSET(Extras!$E$4,0,'Scenario 10'!$H64-'Scenario 10'!$G$19))))</f>
        <v>0</v>
      </c>
    </row>
    <row r="98" spans="1:67">
      <c r="A98" s="242"/>
      <c r="B98" s="242"/>
      <c r="C98" s="242"/>
      <c r="D98" s="242"/>
      <c r="E98" s="242"/>
      <c r="F98" s="242"/>
      <c r="G98" s="242"/>
      <c r="H98" s="253">
        <v>2039</v>
      </c>
      <c r="I98" s="249">
        <f ca="1">IF($H$14="","",HLOOKUP($H$14,'Capx - H2O'!$E$352:$AU$382,$H98-2015,FALSE)+BB98+BJ98)</f>
        <v>0</v>
      </c>
      <c r="J98" s="249">
        <f ca="1">IF($H$15="","",HLOOKUP($H$15,'Capx - H2O'!$E$352:$AU$382,$H98-2015,FALSE)+BC98+BK98)</f>
        <v>0</v>
      </c>
      <c r="K98" s="249">
        <f ca="1">IF($H$16="","",HLOOKUP($H$16,'Capx - H2O'!$E$352:$AU$382,$H98-2015,FALSE)+BD98+BL98)</f>
        <v>0</v>
      </c>
      <c r="L98" s="249" t="str">
        <f>IF($H$17="","",HLOOKUP($H$17,'Capx - H2O'!$E$352:$AU$382,$H98-2015,FALSE)+BE98+BM98)</f>
        <v/>
      </c>
      <c r="M98" s="249" t="str">
        <f>IF($H$18="","",HLOOKUP($H$18,'Capx - H2O'!$E$352:$AU$382,$H98-2015,FALSE)+BF98+BN98)</f>
        <v/>
      </c>
      <c r="N98" s="249" t="str">
        <f>IF($H$19="","",HLOOKUP($H$19,'Capx - H2O'!$E$352:$AU$382,$H98-2015,FALSE)+BG98+BO98)</f>
        <v/>
      </c>
      <c r="O98" s="242"/>
      <c r="P98" s="242"/>
      <c r="Q98" s="242"/>
      <c r="R98" s="242"/>
      <c r="BA98" s="145">
        <v>2039</v>
      </c>
      <c r="BB98" s="249">
        <f ca="1">IF($E$14="",0,IF($H65&gt;$E$14,0,IF($H65-$E$14&lt;-3,0,OFFSET(Extras!$E$3,0,'Scenario 10'!$H65-'Scenario 10'!$E$14))))</f>
        <v>0</v>
      </c>
      <c r="BC98" s="249">
        <f ca="1">IF($E$15="",0,IF($H65&gt;$E$15,0,IF($H65-$E$15&lt;-3,0,OFFSET(Extras!$E$3,0,'Scenario 10'!$H65-'Scenario 10'!$E$15))))</f>
        <v>0</v>
      </c>
      <c r="BD98" s="249">
        <f ca="1">IF($E$16="",0,IF($H65&gt;$E$16,0,IF($H65-$E$16&lt;-3,0,OFFSET(Extras!$E$3,0,'Scenario 10'!$H65-'Scenario 10'!$E$16))))</f>
        <v>0</v>
      </c>
      <c r="BE98" s="249">
        <f ca="1">IF($E$17="",0,IF($H65&gt;$E$17,0,IF($H65-$E$17&lt;-3,0,OFFSET(Extras!$E$3,0,'Scenario 10'!$H65-'Scenario 10'!$E$17))))</f>
        <v>0</v>
      </c>
      <c r="BF98" s="249">
        <f ca="1">IF($E$18="",0,IF($H65&gt;$E$18,0,IF($H65-$E$18&lt;-3,0,OFFSET(Extras!$E$3,0,'Scenario 10'!$H65-'Scenario 10'!$E$18))))</f>
        <v>0</v>
      </c>
      <c r="BG98" s="249">
        <f ca="1">IF($E$19="",0,IF($H65&gt;$E$19,0,IF($H65-$E$19&lt;-3,0,OFFSET(Extras!$E$3,0,'Scenario 10'!$H65-'Scenario 10'!$E$19))))</f>
        <v>0</v>
      </c>
      <c r="BI98" s="145">
        <v>2039</v>
      </c>
      <c r="BJ98" s="249">
        <f ca="1">IF($G$14="",0,IF($H65&gt;$G$14,0,IF($H65-$G$14&lt;-3,0,OFFSET(Extras!$E$4,0,'Scenario 10'!$H65-'Scenario 10'!$G$14))))</f>
        <v>0</v>
      </c>
      <c r="BK98" s="249">
        <f ca="1">IF($G$15="",0,IF($H65&gt;$G$15,0,IF($H65-$G$15&lt;-3,0,OFFSET(Extras!$E$4,0,'Scenario 10'!$H65-'Scenario 10'!$G$15))))</f>
        <v>0</v>
      </c>
      <c r="BL98" s="249">
        <f ca="1">IF($G$16="",0,IF($H65&gt;$G$16,0,IF($H65-$G$16&lt;-3,0,OFFSET(Extras!$E$4,0,'Scenario 10'!$H65-'Scenario 10'!$G$16))))</f>
        <v>0</v>
      </c>
      <c r="BM98" s="249">
        <f ca="1">IF($G$17="",0,IF($H65&gt;$G$17,0,IF($H65-$G$17&lt;-3,0,OFFSET(Extras!$E$4,0,'Scenario 10'!$H65-'Scenario 10'!$G$17))))</f>
        <v>0</v>
      </c>
      <c r="BN98" s="249">
        <f ca="1">IF($G$18="",0,IF($H65&gt;$G$18,0,IF($H65-$G$18&lt;-3,0,OFFSET(Extras!$E$4,0,'Scenario 10'!$H65-'Scenario 10'!$G$18))))</f>
        <v>0</v>
      </c>
      <c r="BO98" s="249">
        <f ca="1">IF($G$19="",0,IF($H65&gt;$G$19,0,IF($H65-$G$19&lt;-3,0,OFFSET(Extras!$E$4,0,'Scenario 10'!$H65-'Scenario 10'!$G$19))))</f>
        <v>0</v>
      </c>
    </row>
    <row r="99" spans="1:67">
      <c r="A99" s="242"/>
      <c r="B99" s="242"/>
      <c r="C99" s="242"/>
      <c r="D99" s="242"/>
      <c r="E99" s="242"/>
      <c r="F99" s="242"/>
      <c r="G99" s="242"/>
      <c r="H99" s="253">
        <v>2040</v>
      </c>
      <c r="I99" s="249">
        <f ca="1">IF($H$14="","",HLOOKUP($H$14,'Capx - H2O'!$E$352:$AU$382,$H99-2015,FALSE)+BB99+BJ99)</f>
        <v>0</v>
      </c>
      <c r="J99" s="249">
        <f ca="1">IF($H$15="","",HLOOKUP($H$15,'Capx - H2O'!$E$352:$AU$382,$H99-2015,FALSE)+BC99+BK99)</f>
        <v>0</v>
      </c>
      <c r="K99" s="249">
        <f ca="1">IF($H$16="","",HLOOKUP($H$16,'Capx - H2O'!$E$352:$AU$382,$H99-2015,FALSE)+BD99+BL99)</f>
        <v>0</v>
      </c>
      <c r="L99" s="249" t="str">
        <f>IF($H$17="","",HLOOKUP($H$17,'Capx - H2O'!$E$352:$AU$382,$H99-2015,FALSE)+BE99+BM99)</f>
        <v/>
      </c>
      <c r="M99" s="249" t="str">
        <f>IF($H$18="","",HLOOKUP($H$18,'Capx - H2O'!$E$352:$AU$382,$H99-2015,FALSE)+BF99+BN99)</f>
        <v/>
      </c>
      <c r="N99" s="249" t="str">
        <f>IF($H$19="","",HLOOKUP($H$19,'Capx - H2O'!$E$352:$AU$382,$H99-2015,FALSE)+BG99+BO99)</f>
        <v/>
      </c>
      <c r="O99" s="242"/>
      <c r="P99" s="242"/>
      <c r="Q99" s="242"/>
      <c r="R99" s="242"/>
      <c r="BA99" s="145">
        <v>2040</v>
      </c>
      <c r="BB99" s="249">
        <f ca="1">IF($E$14="",0,IF($H66&gt;$E$14,0,IF($H66-$E$14&lt;-3,0,OFFSET(Extras!$E$3,0,'Scenario 10'!$H66-'Scenario 10'!$E$14))))</f>
        <v>0</v>
      </c>
      <c r="BC99" s="249">
        <f ca="1">IF($E$15="",0,IF($H66&gt;$E$15,0,IF($H66-$E$15&lt;-3,0,OFFSET(Extras!$E$3,0,'Scenario 10'!$H66-'Scenario 10'!$E$15))))</f>
        <v>0</v>
      </c>
      <c r="BD99" s="249">
        <f ca="1">IF($E$16="",0,IF($H66&gt;$E$16,0,IF($H66-$E$16&lt;-3,0,OFFSET(Extras!$E$3,0,'Scenario 10'!$H66-'Scenario 10'!$E$16))))</f>
        <v>0</v>
      </c>
      <c r="BE99" s="249">
        <f ca="1">IF($E$17="",0,IF($H66&gt;$E$17,0,IF($H66-$E$17&lt;-3,0,OFFSET(Extras!$E$3,0,'Scenario 10'!$H66-'Scenario 10'!$E$17))))</f>
        <v>0</v>
      </c>
      <c r="BF99" s="249">
        <f ca="1">IF($E$18="",0,IF($H66&gt;$E$18,0,IF($H66-$E$18&lt;-3,0,OFFSET(Extras!$E$3,0,'Scenario 10'!$H66-'Scenario 10'!$E$18))))</f>
        <v>0</v>
      </c>
      <c r="BG99" s="249">
        <f ca="1">IF($E$19="",0,IF($H66&gt;$E$19,0,IF($H66-$E$19&lt;-3,0,OFFSET(Extras!$E$3,0,'Scenario 10'!$H66-'Scenario 10'!$E$19))))</f>
        <v>0</v>
      </c>
      <c r="BI99" s="145">
        <v>2040</v>
      </c>
      <c r="BJ99" s="249">
        <f ca="1">IF($G$14="",0,IF($H66&gt;$G$14,0,IF($H66-$G$14&lt;-3,0,OFFSET(Extras!$E$4,0,'Scenario 10'!$H66-'Scenario 10'!$G$14))))</f>
        <v>0</v>
      </c>
      <c r="BK99" s="249">
        <f ca="1">IF($G$15="",0,IF($H66&gt;$G$15,0,IF($H66-$G$15&lt;-3,0,OFFSET(Extras!$E$4,0,'Scenario 10'!$H66-'Scenario 10'!$G$15))))</f>
        <v>0</v>
      </c>
      <c r="BL99" s="249">
        <f ca="1">IF($G$16="",0,IF($H66&gt;$G$16,0,IF($H66-$G$16&lt;-3,0,OFFSET(Extras!$E$4,0,'Scenario 10'!$H66-'Scenario 10'!$G$16))))</f>
        <v>0</v>
      </c>
      <c r="BM99" s="249">
        <f ca="1">IF($G$17="",0,IF($H66&gt;$G$17,0,IF($H66-$G$17&lt;-3,0,OFFSET(Extras!$E$4,0,'Scenario 10'!$H66-'Scenario 10'!$G$17))))</f>
        <v>0</v>
      </c>
      <c r="BN99" s="249">
        <f ca="1">IF($G$18="",0,IF($H66&gt;$G$18,0,IF($H66-$G$18&lt;-3,0,OFFSET(Extras!$E$4,0,'Scenario 10'!$H66-'Scenario 10'!$G$18))))</f>
        <v>0</v>
      </c>
      <c r="BO99" s="249">
        <f ca="1">IF($G$19="",0,IF($H66&gt;$G$19,0,IF($H66-$G$19&lt;-3,0,OFFSET(Extras!$E$4,0,'Scenario 10'!$H66-'Scenario 10'!$G$19))))</f>
        <v>0</v>
      </c>
    </row>
    <row r="100" spans="1:67">
      <c r="A100" s="242"/>
      <c r="B100" s="242"/>
      <c r="C100" s="242"/>
      <c r="D100" s="242"/>
      <c r="E100" s="242"/>
      <c r="F100" s="242"/>
      <c r="G100" s="242"/>
      <c r="H100" s="253">
        <v>2041</v>
      </c>
      <c r="I100" s="249">
        <f ca="1">IF($H$14="","",HLOOKUP($H$14,'Capx - H2O'!$E$352:$AU$382,$H100-2015,FALSE)+BB100+BJ100)</f>
        <v>0</v>
      </c>
      <c r="J100" s="249">
        <f ca="1">IF($H$15="","",HLOOKUP($H$15,'Capx - H2O'!$E$352:$AU$382,$H100-2015,FALSE)+BC100+BK100)</f>
        <v>0</v>
      </c>
      <c r="K100" s="249">
        <f ca="1">IF($H$16="","",HLOOKUP($H$16,'Capx - H2O'!$E$352:$AU$382,$H100-2015,FALSE)+BD100+BL100)</f>
        <v>0</v>
      </c>
      <c r="L100" s="249" t="str">
        <f>IF($H$17="","",HLOOKUP($H$17,'Capx - H2O'!$E$352:$AU$382,$H100-2015,FALSE)+BE100+BM100)</f>
        <v/>
      </c>
      <c r="M100" s="249" t="str">
        <f>IF($H$18="","",HLOOKUP($H$18,'Capx - H2O'!$E$352:$AU$382,$H100-2015,FALSE)+BF100+BN100)</f>
        <v/>
      </c>
      <c r="N100" s="249" t="str">
        <f>IF($H$19="","",HLOOKUP($H$19,'Capx - H2O'!$E$352:$AU$382,$H100-2015,FALSE)+BG100+BO100)</f>
        <v/>
      </c>
      <c r="O100" s="242"/>
      <c r="P100" s="242"/>
      <c r="Q100" s="242"/>
      <c r="R100" s="242"/>
      <c r="BA100" s="145">
        <v>2041</v>
      </c>
      <c r="BB100" s="249">
        <f ca="1">IF($E$14="",0,IF($H67&gt;$E$14,0,IF($H67-$E$14&lt;-3,0,OFFSET(Extras!$E$3,0,'Scenario 10'!$H67-'Scenario 10'!$E$14))))</f>
        <v>0</v>
      </c>
      <c r="BC100" s="249">
        <f ca="1">IF($E$15="",0,IF($H67&gt;$E$15,0,IF($H67-$E$15&lt;-3,0,OFFSET(Extras!$E$3,0,'Scenario 10'!$H67-'Scenario 10'!$E$15))))</f>
        <v>0</v>
      </c>
      <c r="BD100" s="249">
        <f ca="1">IF($E$16="",0,IF($H67&gt;$E$16,0,IF($H67-$E$16&lt;-3,0,OFFSET(Extras!$E$3,0,'Scenario 10'!$H67-'Scenario 10'!$E$16))))</f>
        <v>0</v>
      </c>
      <c r="BE100" s="249">
        <f ca="1">IF($E$17="",0,IF($H67&gt;$E$17,0,IF($H67-$E$17&lt;-3,0,OFFSET(Extras!$E$3,0,'Scenario 10'!$H67-'Scenario 10'!$E$17))))</f>
        <v>0</v>
      </c>
      <c r="BF100" s="249">
        <f ca="1">IF($E$18="",0,IF($H67&gt;$E$18,0,IF($H67-$E$18&lt;-3,0,OFFSET(Extras!$E$3,0,'Scenario 10'!$H67-'Scenario 10'!$E$18))))</f>
        <v>0</v>
      </c>
      <c r="BG100" s="249">
        <f ca="1">IF($E$19="",0,IF($H67&gt;$E$19,0,IF($H67-$E$19&lt;-3,0,OFFSET(Extras!$E$3,0,'Scenario 10'!$H67-'Scenario 10'!$E$19))))</f>
        <v>0</v>
      </c>
      <c r="BI100" s="145">
        <v>2041</v>
      </c>
      <c r="BJ100" s="249">
        <f ca="1">IF($G$14="",0,IF($H67&gt;$G$14,0,IF($H67-$G$14&lt;-3,0,OFFSET(Extras!$E$4,0,'Scenario 10'!$H67-'Scenario 10'!$G$14))))</f>
        <v>0</v>
      </c>
      <c r="BK100" s="249">
        <f ca="1">IF($G$15="",0,IF($H67&gt;$G$15,0,IF($H67-$G$15&lt;-3,0,OFFSET(Extras!$E$4,0,'Scenario 10'!$H67-'Scenario 10'!$G$15))))</f>
        <v>0</v>
      </c>
      <c r="BL100" s="249">
        <f ca="1">IF($G$16="",0,IF($H67&gt;$G$16,0,IF($H67-$G$16&lt;-3,0,OFFSET(Extras!$E$4,0,'Scenario 10'!$H67-'Scenario 10'!$G$16))))</f>
        <v>0</v>
      </c>
      <c r="BM100" s="249">
        <f ca="1">IF($G$17="",0,IF($H67&gt;$G$17,0,IF($H67-$G$17&lt;-3,0,OFFSET(Extras!$E$4,0,'Scenario 10'!$H67-'Scenario 10'!$G$17))))</f>
        <v>0</v>
      </c>
      <c r="BN100" s="249">
        <f ca="1">IF($G$18="",0,IF($H67&gt;$G$18,0,IF($H67-$G$18&lt;-3,0,OFFSET(Extras!$E$4,0,'Scenario 10'!$H67-'Scenario 10'!$G$18))))</f>
        <v>0</v>
      </c>
      <c r="BO100" s="249">
        <f ca="1">IF($G$19="",0,IF($H67&gt;$G$19,0,IF($H67-$G$19&lt;-3,0,OFFSET(Extras!$E$4,0,'Scenario 10'!$H67-'Scenario 10'!$G$19))))</f>
        <v>0</v>
      </c>
    </row>
    <row r="101" spans="1:67">
      <c r="A101" s="242"/>
      <c r="B101" s="242"/>
      <c r="C101" s="242"/>
      <c r="D101" s="242"/>
      <c r="E101" s="242"/>
      <c r="F101" s="242"/>
      <c r="G101" s="242"/>
      <c r="H101" s="253">
        <v>2042</v>
      </c>
      <c r="I101" s="249">
        <f ca="1">IF($H$14="","",HLOOKUP($H$14,'Capx - H2O'!$E$352:$AU$382,$H101-2015,FALSE)+BB101+BJ101)</f>
        <v>0</v>
      </c>
      <c r="J101" s="249">
        <f ca="1">IF($H$15="","",HLOOKUP($H$15,'Capx - H2O'!$E$352:$AU$382,$H101-2015,FALSE)+BC101+BK101)</f>
        <v>0</v>
      </c>
      <c r="K101" s="249">
        <f ca="1">IF($H$16="","",HLOOKUP($H$16,'Capx - H2O'!$E$352:$AU$382,$H101-2015,FALSE)+BD101+BL101)</f>
        <v>0</v>
      </c>
      <c r="L101" s="249" t="str">
        <f>IF($H$17="","",HLOOKUP($H$17,'Capx - H2O'!$E$352:$AU$382,$H101-2015,FALSE)+BE101+BM101)</f>
        <v/>
      </c>
      <c r="M101" s="249" t="str">
        <f>IF($H$18="","",HLOOKUP($H$18,'Capx - H2O'!$E$352:$AU$382,$H101-2015,FALSE)+BF101+BN101)</f>
        <v/>
      </c>
      <c r="N101" s="249" t="str">
        <f>IF($H$19="","",HLOOKUP($H$19,'Capx - H2O'!$E$352:$AU$382,$H101-2015,FALSE)+BG101+BO101)</f>
        <v/>
      </c>
      <c r="O101" s="242"/>
      <c r="P101" s="242"/>
      <c r="Q101" s="242"/>
      <c r="R101" s="242"/>
      <c r="BA101" s="145">
        <v>2042</v>
      </c>
      <c r="BB101" s="249">
        <f ca="1">IF($E$14="",0,IF($H68&gt;$E$14,0,IF($H68-$E$14&lt;-3,0,OFFSET(Extras!$E$3,0,'Scenario 10'!$H68-'Scenario 10'!$E$14))))</f>
        <v>0</v>
      </c>
      <c r="BC101" s="249">
        <f ca="1">IF($E$15="",0,IF($H68&gt;$E$15,0,IF($H68-$E$15&lt;-3,0,OFFSET(Extras!$E$3,0,'Scenario 10'!$H68-'Scenario 10'!$E$15))))</f>
        <v>0</v>
      </c>
      <c r="BD101" s="249">
        <f ca="1">IF($E$16="",0,IF($H68&gt;$E$16,0,IF($H68-$E$16&lt;-3,0,OFFSET(Extras!$E$3,0,'Scenario 10'!$H68-'Scenario 10'!$E$16))))</f>
        <v>0</v>
      </c>
      <c r="BE101" s="249">
        <f ca="1">IF($E$17="",0,IF($H68&gt;$E$17,0,IF($H68-$E$17&lt;-3,0,OFFSET(Extras!$E$3,0,'Scenario 10'!$H68-'Scenario 10'!$E$17))))</f>
        <v>0</v>
      </c>
      <c r="BF101" s="249">
        <f ca="1">IF($E$18="",0,IF($H68&gt;$E$18,0,IF($H68-$E$18&lt;-3,0,OFFSET(Extras!$E$3,0,'Scenario 10'!$H68-'Scenario 10'!$E$18))))</f>
        <v>0</v>
      </c>
      <c r="BG101" s="249">
        <f ca="1">IF($E$19="",0,IF($H68&gt;$E$19,0,IF($H68-$E$19&lt;-3,0,OFFSET(Extras!$E$3,0,'Scenario 10'!$H68-'Scenario 10'!$E$19))))</f>
        <v>0</v>
      </c>
      <c r="BI101" s="145">
        <v>2042</v>
      </c>
      <c r="BJ101" s="249">
        <f ca="1">IF($G$14="",0,IF($H68&gt;$G$14,0,IF($H68-$G$14&lt;-3,0,OFFSET(Extras!$E$4,0,'Scenario 10'!$H68-'Scenario 10'!$G$14))))</f>
        <v>0</v>
      </c>
      <c r="BK101" s="249">
        <f ca="1">IF($G$15="",0,IF($H68&gt;$G$15,0,IF($H68-$G$15&lt;-3,0,OFFSET(Extras!$E$4,0,'Scenario 10'!$H68-'Scenario 10'!$G$15))))</f>
        <v>0</v>
      </c>
      <c r="BL101" s="249">
        <f ca="1">IF($G$16="",0,IF($H68&gt;$G$16,0,IF($H68-$G$16&lt;-3,0,OFFSET(Extras!$E$4,0,'Scenario 10'!$H68-'Scenario 10'!$G$16))))</f>
        <v>0</v>
      </c>
      <c r="BM101" s="249">
        <f ca="1">IF($G$17="",0,IF($H68&gt;$G$17,0,IF($H68-$G$17&lt;-3,0,OFFSET(Extras!$E$4,0,'Scenario 10'!$H68-'Scenario 10'!$G$17))))</f>
        <v>0</v>
      </c>
      <c r="BN101" s="249">
        <f ca="1">IF($G$18="",0,IF($H68&gt;$G$18,0,IF($H68-$G$18&lt;-3,0,OFFSET(Extras!$E$4,0,'Scenario 10'!$H68-'Scenario 10'!$G$18))))</f>
        <v>0</v>
      </c>
      <c r="BO101" s="249">
        <f ca="1">IF($G$19="",0,IF($H68&gt;$G$19,0,IF($H68-$G$19&lt;-3,0,OFFSET(Extras!$E$4,0,'Scenario 10'!$H68-'Scenario 10'!$G$19))))</f>
        <v>0</v>
      </c>
    </row>
    <row r="102" spans="1:67">
      <c r="A102" s="242"/>
      <c r="B102" s="242"/>
      <c r="C102" s="242"/>
      <c r="D102" s="242"/>
      <c r="E102" s="242"/>
      <c r="F102" s="242"/>
      <c r="G102" s="242"/>
      <c r="H102" s="253">
        <v>2043</v>
      </c>
      <c r="I102" s="249">
        <f ca="1">IF($H$14="","",HLOOKUP($H$14,'Capx - H2O'!$E$352:$AU$382,$H102-2015,FALSE)+BB102+BJ102)</f>
        <v>0</v>
      </c>
      <c r="J102" s="249">
        <f ca="1">IF($H$15="","",HLOOKUP($H$15,'Capx - H2O'!$E$352:$AU$382,$H102-2015,FALSE)+BC102+BK102)</f>
        <v>0</v>
      </c>
      <c r="K102" s="249">
        <f ca="1">IF($H$16="","",HLOOKUP($H$16,'Capx - H2O'!$E$352:$AU$382,$H102-2015,FALSE)+BD102+BL102)</f>
        <v>0</v>
      </c>
      <c r="L102" s="249" t="str">
        <f>IF($H$17="","",HLOOKUP($H$17,'Capx - H2O'!$E$352:$AU$382,$H102-2015,FALSE)+BE102+BM102)</f>
        <v/>
      </c>
      <c r="M102" s="249" t="str">
        <f>IF($H$18="","",HLOOKUP($H$18,'Capx - H2O'!$E$352:$AU$382,$H102-2015,FALSE)+BF102+BN102)</f>
        <v/>
      </c>
      <c r="N102" s="249" t="str">
        <f>IF($H$19="","",HLOOKUP($H$19,'Capx - H2O'!$E$352:$AU$382,$H102-2015,FALSE)+BG102+BO102)</f>
        <v/>
      </c>
      <c r="O102" s="242"/>
      <c r="P102" s="242"/>
      <c r="Q102" s="242"/>
      <c r="R102" s="242"/>
      <c r="BA102" s="145">
        <v>2043</v>
      </c>
      <c r="BB102" s="249">
        <f ca="1">IF($E$14="",0,IF($H69&gt;$E$14,0,IF($H69-$E$14&lt;-3,0,OFFSET(Extras!$E$3,0,'Scenario 10'!$H69-'Scenario 10'!$E$14))))</f>
        <v>0</v>
      </c>
      <c r="BC102" s="249">
        <f ca="1">IF($E$15="",0,IF($H69&gt;$E$15,0,IF($H69-$E$15&lt;-3,0,OFFSET(Extras!$E$3,0,'Scenario 10'!$H69-'Scenario 10'!$E$15))))</f>
        <v>0</v>
      </c>
      <c r="BD102" s="249">
        <f ca="1">IF($E$16="",0,IF($H69&gt;$E$16,0,IF($H69-$E$16&lt;-3,0,OFFSET(Extras!$E$3,0,'Scenario 10'!$H69-'Scenario 10'!$E$16))))</f>
        <v>0</v>
      </c>
      <c r="BE102" s="249">
        <f ca="1">IF($E$17="",0,IF($H69&gt;$E$17,0,IF($H69-$E$17&lt;-3,0,OFFSET(Extras!$E$3,0,'Scenario 10'!$H69-'Scenario 10'!$E$17))))</f>
        <v>0</v>
      </c>
      <c r="BF102" s="249">
        <f ca="1">IF($E$18="",0,IF($H69&gt;$E$18,0,IF($H69-$E$18&lt;-3,0,OFFSET(Extras!$E$3,0,'Scenario 10'!$H69-'Scenario 10'!$E$18))))</f>
        <v>0</v>
      </c>
      <c r="BG102" s="249">
        <f ca="1">IF($E$19="",0,IF($H69&gt;$E$19,0,IF($H69-$E$19&lt;-3,0,OFFSET(Extras!$E$3,0,'Scenario 10'!$H69-'Scenario 10'!$E$19))))</f>
        <v>0</v>
      </c>
      <c r="BI102" s="145">
        <v>2043</v>
      </c>
      <c r="BJ102" s="249">
        <f ca="1">IF($G$14="",0,IF($H69&gt;$G$14,0,IF($H69-$G$14&lt;-3,0,OFFSET(Extras!$E$4,0,'Scenario 10'!$H69-'Scenario 10'!$G$14))))</f>
        <v>0</v>
      </c>
      <c r="BK102" s="249">
        <f ca="1">IF($G$15="",0,IF($H69&gt;$G$15,0,IF($H69-$G$15&lt;-3,0,OFFSET(Extras!$E$4,0,'Scenario 10'!$H69-'Scenario 10'!$G$15))))</f>
        <v>0</v>
      </c>
      <c r="BL102" s="249">
        <f ca="1">IF($G$16="",0,IF($H69&gt;$G$16,0,IF($H69-$G$16&lt;-3,0,OFFSET(Extras!$E$4,0,'Scenario 10'!$H69-'Scenario 10'!$G$16))))</f>
        <v>0</v>
      </c>
      <c r="BM102" s="249">
        <f ca="1">IF($G$17="",0,IF($H69&gt;$G$17,0,IF($H69-$G$17&lt;-3,0,OFFSET(Extras!$E$4,0,'Scenario 10'!$H69-'Scenario 10'!$G$17))))</f>
        <v>0</v>
      </c>
      <c r="BN102" s="249">
        <f ca="1">IF($G$18="",0,IF($H69&gt;$G$18,0,IF($H69-$G$18&lt;-3,0,OFFSET(Extras!$E$4,0,'Scenario 10'!$H69-'Scenario 10'!$G$18))))</f>
        <v>0</v>
      </c>
      <c r="BO102" s="249">
        <f ca="1">IF($G$19="",0,IF($H69&gt;$G$19,0,IF($H69-$G$19&lt;-3,0,OFFSET(Extras!$E$4,0,'Scenario 10'!$H69-'Scenario 10'!$G$19))))</f>
        <v>0</v>
      </c>
    </row>
    <row r="103" spans="1:67">
      <c r="A103" s="242"/>
      <c r="B103" s="242"/>
      <c r="C103" s="242"/>
      <c r="D103" s="242"/>
      <c r="E103" s="242"/>
      <c r="F103" s="242"/>
      <c r="G103" s="242"/>
      <c r="H103" s="253">
        <v>2044</v>
      </c>
      <c r="I103" s="249">
        <f ca="1">IF($H$14="","",HLOOKUP($H$14,'Capx - H2O'!$E$352:$AU$382,$H103-2015,FALSE)+BB103+BJ103)</f>
        <v>0</v>
      </c>
      <c r="J103" s="249">
        <f ca="1">IF($H$15="","",HLOOKUP($H$15,'Capx - H2O'!$E$352:$AU$382,$H103-2015,FALSE)+BC103+BK103)</f>
        <v>0</v>
      </c>
      <c r="K103" s="249">
        <f ca="1">IF($H$16="","",HLOOKUP($H$16,'Capx - H2O'!$E$352:$AU$382,$H103-2015,FALSE)+BD103+BL103)</f>
        <v>0</v>
      </c>
      <c r="L103" s="249" t="str">
        <f>IF($H$17="","",HLOOKUP($H$17,'Capx - H2O'!$E$352:$AU$382,$H103-2015,FALSE)+BE103+BM103)</f>
        <v/>
      </c>
      <c r="M103" s="249" t="str">
        <f>IF($H$18="","",HLOOKUP($H$18,'Capx - H2O'!$E$352:$AU$382,$H103-2015,FALSE)+BF103+BN103)</f>
        <v/>
      </c>
      <c r="N103" s="249" t="str">
        <f>IF($H$19="","",HLOOKUP($H$19,'Capx - H2O'!$E$352:$AU$382,$H103-2015,FALSE)+BG103+BO103)</f>
        <v/>
      </c>
      <c r="O103" s="242"/>
      <c r="P103" s="242"/>
      <c r="Q103" s="242"/>
      <c r="R103" s="242"/>
      <c r="BA103" s="145">
        <v>2044</v>
      </c>
      <c r="BB103" s="249">
        <f ca="1">IF($E$14="",0,IF($H70&gt;$E$14,0,IF($H70-$E$14&lt;-3,0,OFFSET(Extras!$E$3,0,'Scenario 10'!$H70-'Scenario 10'!$E$14))))</f>
        <v>0</v>
      </c>
      <c r="BC103" s="249">
        <f ca="1">IF($E$15="",0,IF($H70&gt;$E$15,0,IF($H70-$E$15&lt;-3,0,OFFSET(Extras!$E$3,0,'Scenario 10'!$H70-'Scenario 10'!$E$15))))</f>
        <v>0</v>
      </c>
      <c r="BD103" s="249">
        <f ca="1">IF($E$16="",0,IF($H70&gt;$E$16,0,IF($H70-$E$16&lt;-3,0,OFFSET(Extras!$E$3,0,'Scenario 10'!$H70-'Scenario 10'!$E$16))))</f>
        <v>0</v>
      </c>
      <c r="BE103" s="249">
        <f ca="1">IF($E$17="",0,IF($H70&gt;$E$17,0,IF($H70-$E$17&lt;-3,0,OFFSET(Extras!$E$3,0,'Scenario 10'!$H70-'Scenario 10'!$E$17))))</f>
        <v>0</v>
      </c>
      <c r="BF103" s="249">
        <f ca="1">IF($E$18="",0,IF($H70&gt;$E$18,0,IF($H70-$E$18&lt;-3,0,OFFSET(Extras!$E$3,0,'Scenario 10'!$H70-'Scenario 10'!$E$18))))</f>
        <v>0</v>
      </c>
      <c r="BG103" s="249">
        <f ca="1">IF($E$19="",0,IF($H70&gt;$E$19,0,IF($H70-$E$19&lt;-3,0,OFFSET(Extras!$E$3,0,'Scenario 10'!$H70-'Scenario 10'!$E$19))))</f>
        <v>0</v>
      </c>
      <c r="BI103" s="145">
        <v>2044</v>
      </c>
      <c r="BJ103" s="249">
        <f ca="1">IF($G$14="",0,IF($H70&gt;$G$14,0,IF($H70-$G$14&lt;-3,0,OFFSET(Extras!$E$4,0,'Scenario 10'!$H70-'Scenario 10'!$G$14))))</f>
        <v>0</v>
      </c>
      <c r="BK103" s="249">
        <f ca="1">IF($G$15="",0,IF($H70&gt;$G$15,0,IF($H70-$G$15&lt;-3,0,OFFSET(Extras!$E$4,0,'Scenario 10'!$H70-'Scenario 10'!$G$15))))</f>
        <v>0</v>
      </c>
      <c r="BL103" s="249">
        <f ca="1">IF($G$16="",0,IF($H70&gt;$G$16,0,IF($H70-$G$16&lt;-3,0,OFFSET(Extras!$E$4,0,'Scenario 10'!$H70-'Scenario 10'!$G$16))))</f>
        <v>0</v>
      </c>
      <c r="BM103" s="249">
        <f ca="1">IF($G$17="",0,IF($H70&gt;$G$17,0,IF($H70-$G$17&lt;-3,0,OFFSET(Extras!$E$4,0,'Scenario 10'!$H70-'Scenario 10'!$G$17))))</f>
        <v>0</v>
      </c>
      <c r="BN103" s="249">
        <f ca="1">IF($G$18="",0,IF($H70&gt;$G$18,0,IF($H70-$G$18&lt;-3,0,OFFSET(Extras!$E$4,0,'Scenario 10'!$H70-'Scenario 10'!$G$18))))</f>
        <v>0</v>
      </c>
      <c r="BO103" s="249">
        <f ca="1">IF($G$19="",0,IF($H70&gt;$G$19,0,IF($H70-$G$19&lt;-3,0,OFFSET(Extras!$E$4,0,'Scenario 10'!$H70-'Scenario 10'!$G$19))))</f>
        <v>0</v>
      </c>
    </row>
    <row r="104" spans="1:67">
      <c r="A104" s="242"/>
      <c r="B104" s="242"/>
      <c r="C104" s="242"/>
      <c r="D104" s="242"/>
      <c r="E104" s="242"/>
      <c r="F104" s="242"/>
      <c r="G104" s="242"/>
      <c r="H104" s="254">
        <v>2045</v>
      </c>
      <c r="I104" s="249">
        <f ca="1">IF($H$14="","",HLOOKUP($H$14,'Capx - H2O'!$E$352:$AU$382,$H104-2015,FALSE)+BB104+BJ104)</f>
        <v>0</v>
      </c>
      <c r="J104" s="249">
        <f ca="1">IF($H$15="","",HLOOKUP($H$15,'Capx - H2O'!$E$352:$AU$382,$H104-2015,FALSE)+BC104+BK104)</f>
        <v>0</v>
      </c>
      <c r="K104" s="249">
        <f ca="1">IF($H$16="","",HLOOKUP($H$16,'Capx - H2O'!$E$352:$AU$382,$H104-2015,FALSE)+BD104+BL104)</f>
        <v>0</v>
      </c>
      <c r="L104" s="249" t="str">
        <f>IF($H$17="","",HLOOKUP($H$17,'Capx - H2O'!$E$352:$AU$382,$H104-2015,FALSE)+BE104+BM104)</f>
        <v/>
      </c>
      <c r="M104" s="249" t="str">
        <f>IF($H$18="","",HLOOKUP($H$18,'Capx - H2O'!$E$352:$AU$382,$H104-2015,FALSE)+BF104+BN104)</f>
        <v/>
      </c>
      <c r="N104" s="249" t="str">
        <f>IF($H$19="","",HLOOKUP($H$19,'Capx - H2O'!$E$352:$AU$382,$H104-2015,FALSE)+BG104+BO104)</f>
        <v/>
      </c>
      <c r="O104" s="242"/>
      <c r="P104" s="242"/>
      <c r="Q104" s="242"/>
      <c r="R104" s="242"/>
      <c r="BA104" s="103">
        <v>2045</v>
      </c>
      <c r="BB104" s="250">
        <f ca="1">IF($E$14="",0,IF($H71&gt;$E$14,0,IF($H71-$E$14&lt;-3,0,OFFSET(Extras!$E$3,0,'Scenario 10'!$H71-'Scenario 10'!$E$14))))</f>
        <v>0</v>
      </c>
      <c r="BC104" s="250">
        <f ca="1">IF($E$15="",0,IF($H71&gt;$E$15,0,IF($H71-$E$15&lt;-3,0,OFFSET(Extras!$E$3,0,'Scenario 10'!$H71-'Scenario 10'!$E$15))))</f>
        <v>0</v>
      </c>
      <c r="BD104" s="250">
        <f ca="1">IF($E$16="",0,IF($H71&gt;$E$16,0,IF($H71-$E$16&lt;-3,0,OFFSET(Extras!$E$3,0,'Scenario 10'!$H71-'Scenario 10'!$E$16))))</f>
        <v>0</v>
      </c>
      <c r="BE104" s="250">
        <f ca="1">IF($E$17="",0,IF($H71&gt;$E$17,0,IF($H71-$E$17&lt;-3,0,OFFSET(Extras!$E$3,0,'Scenario 10'!$H71-'Scenario 10'!$E$17))))</f>
        <v>0</v>
      </c>
      <c r="BF104" s="250">
        <f ca="1">IF($E$18="",0,IF($H71&gt;$E$18,0,IF($H71-$E$18&lt;-3,0,OFFSET(Extras!$E$3,0,'Scenario 10'!$H71-'Scenario 10'!$E$18))))</f>
        <v>0</v>
      </c>
      <c r="BG104" s="250">
        <f ca="1">IF($E$19="",0,IF($H71&gt;$E$19,0,IF($H71-$E$19&lt;-3,0,OFFSET(Extras!$E$3,0,'Scenario 10'!$H71-'Scenario 10'!$E$19))))</f>
        <v>0</v>
      </c>
      <c r="BI104" s="103">
        <v>2045</v>
      </c>
      <c r="BJ104" s="250">
        <f ca="1">IF($G$14="",0,IF($H71&gt;$G$14,0,IF($H71-$G$14&lt;-3,0,OFFSET(Extras!$E$4,0,'Scenario 10'!$H71-'Scenario 10'!$G$14))))</f>
        <v>0</v>
      </c>
      <c r="BK104" s="250">
        <f ca="1">IF($G$15="",0,IF($H71&gt;$G$15,0,IF($H71-$G$15&lt;-3,0,OFFSET(Extras!$E$4,0,'Scenario 10'!$H71-'Scenario 10'!$G$15))))</f>
        <v>0</v>
      </c>
      <c r="BL104" s="250">
        <f ca="1">IF($G$16="",0,IF($H71&gt;$G$16,0,IF($H71-$G$16&lt;-3,0,OFFSET(Extras!$E$4,0,'Scenario 10'!$H71-'Scenario 10'!$G$16))))</f>
        <v>0</v>
      </c>
      <c r="BM104" s="250">
        <f ca="1">IF($G$17="",0,IF($H71&gt;$G$17,0,IF($H71-$G$17&lt;-3,0,OFFSET(Extras!$E$4,0,'Scenario 10'!$H71-'Scenario 10'!$G$17))))</f>
        <v>0</v>
      </c>
      <c r="BN104" s="250">
        <f ca="1">IF($G$18="",0,IF($H71&gt;$G$18,0,IF($H71-$G$18&lt;-3,0,OFFSET(Extras!$E$4,0,'Scenario 10'!$H71-'Scenario 10'!$G$18))))</f>
        <v>0</v>
      </c>
      <c r="BO104" s="250">
        <f ca="1">IF($G$19="",0,IF($H71&gt;$G$19,0,IF($H71-$G$19&lt;-3,0,OFFSET(Extras!$E$4,0,'Scenario 10'!$H71-'Scenario 10'!$G$19))))</f>
        <v>0</v>
      </c>
    </row>
    <row r="105" spans="1:67">
      <c r="A105" s="242"/>
      <c r="B105" s="242"/>
      <c r="C105" s="242"/>
      <c r="D105" s="242"/>
      <c r="E105" s="242"/>
      <c r="F105" s="242"/>
      <c r="G105" s="242"/>
      <c r="H105" s="266" t="s">
        <v>26</v>
      </c>
      <c r="I105" s="265">
        <f t="shared" ref="I105:N105" ca="1" si="23">SUM(I76:I104)</f>
        <v>15867325.148257364</v>
      </c>
      <c r="J105" s="265">
        <f t="shared" ca="1" si="23"/>
        <v>15656436.41986016</v>
      </c>
      <c r="K105" s="265">
        <f t="shared" ca="1" si="23"/>
        <v>15489436.41986016</v>
      </c>
      <c r="L105" s="265">
        <f t="shared" si="23"/>
        <v>0</v>
      </c>
      <c r="M105" s="265">
        <f t="shared" si="23"/>
        <v>0</v>
      </c>
      <c r="N105" s="265">
        <f t="shared" si="23"/>
        <v>0</v>
      </c>
      <c r="O105" s="242"/>
      <c r="P105" s="242"/>
      <c r="Q105" s="242"/>
      <c r="R105" s="242"/>
    </row>
    <row r="106" spans="1:67">
      <c r="A106" s="242"/>
      <c r="B106" s="261" t="s">
        <v>364</v>
      </c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57" t="s">
        <v>52</v>
      </c>
      <c r="AB106" s="257" t="s">
        <v>56</v>
      </c>
      <c r="AJ106" s="257" t="s">
        <v>54</v>
      </c>
      <c r="AS106" s="257" t="s">
        <v>57</v>
      </c>
      <c r="BA106" s="257"/>
      <c r="BI106" s="257"/>
    </row>
    <row r="107" spans="1:67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</row>
    <row r="108" spans="1:67">
      <c r="A108" s="242"/>
      <c r="B108" s="242"/>
      <c r="C108" s="242"/>
      <c r="D108" s="242"/>
      <c r="E108" s="242"/>
      <c r="F108" s="242"/>
      <c r="G108" s="242"/>
      <c r="H108" s="243" t="s">
        <v>33</v>
      </c>
      <c r="I108" s="243">
        <f t="shared" ref="I108:N108" si="24">I42</f>
        <v>10</v>
      </c>
      <c r="J108" s="243" t="str">
        <f t="shared" si="24"/>
        <v>10A</v>
      </c>
      <c r="K108" s="243" t="str">
        <f t="shared" si="24"/>
        <v>10B</v>
      </c>
      <c r="L108" s="243" t="str">
        <f t="shared" si="24"/>
        <v>10C</v>
      </c>
      <c r="M108" s="243" t="str">
        <f t="shared" si="24"/>
        <v>10D</v>
      </c>
      <c r="N108" s="243" t="str">
        <f t="shared" si="24"/>
        <v>10E</v>
      </c>
      <c r="O108" s="242"/>
      <c r="P108" s="242"/>
      <c r="Q108" s="242"/>
      <c r="R108" s="242"/>
      <c r="S108" s="243" t="s">
        <v>33</v>
      </c>
      <c r="T108" s="279" t="s">
        <v>27</v>
      </c>
      <c r="U108" s="159">
        <f t="shared" ref="U108:Z108" si="25">U42</f>
        <v>10</v>
      </c>
      <c r="V108" s="243" t="str">
        <f t="shared" si="25"/>
        <v>10A</v>
      </c>
      <c r="W108" s="243" t="str">
        <f t="shared" si="25"/>
        <v>10B</v>
      </c>
      <c r="X108" s="243" t="str">
        <f t="shared" si="25"/>
        <v>10C</v>
      </c>
      <c r="Y108" s="243" t="str">
        <f t="shared" si="25"/>
        <v>10D</v>
      </c>
      <c r="Z108" s="243" t="str">
        <f t="shared" si="25"/>
        <v>10E</v>
      </c>
      <c r="AB108" s="243" t="s">
        <v>33</v>
      </c>
      <c r="AC108" s="243">
        <f>U108</f>
        <v>10</v>
      </c>
      <c r="AD108" s="243" t="str">
        <f t="shared" ref="AD108:AH108" si="26">V108</f>
        <v>10A</v>
      </c>
      <c r="AE108" s="243" t="str">
        <f t="shared" si="26"/>
        <v>10B</v>
      </c>
      <c r="AF108" s="243" t="str">
        <f t="shared" si="26"/>
        <v>10C</v>
      </c>
      <c r="AG108" s="243" t="str">
        <f t="shared" si="26"/>
        <v>10D</v>
      </c>
      <c r="AH108" s="243" t="str">
        <f t="shared" si="26"/>
        <v>10E</v>
      </c>
      <c r="AJ108" s="243" t="s">
        <v>33</v>
      </c>
      <c r="AK108" s="279" t="s">
        <v>27</v>
      </c>
      <c r="AL108" s="243">
        <f t="shared" ref="AL108:AQ108" si="27">AL42</f>
        <v>10</v>
      </c>
      <c r="AM108" s="243" t="str">
        <f t="shared" si="27"/>
        <v>10A</v>
      </c>
      <c r="AN108" s="243" t="str">
        <f t="shared" si="27"/>
        <v>10B</v>
      </c>
      <c r="AO108" s="243" t="str">
        <f t="shared" si="27"/>
        <v>10C</v>
      </c>
      <c r="AP108" s="243" t="str">
        <f t="shared" si="27"/>
        <v>10D</v>
      </c>
      <c r="AQ108" s="243" t="str">
        <f t="shared" si="27"/>
        <v>10E</v>
      </c>
      <c r="AS108" s="243" t="s">
        <v>33</v>
      </c>
      <c r="AT108" s="243">
        <f>AL108</f>
        <v>10</v>
      </c>
      <c r="AU108" s="243" t="str">
        <f t="shared" ref="AU108:AY108" si="28">AM108</f>
        <v>10A</v>
      </c>
      <c r="AV108" s="243" t="str">
        <f t="shared" si="28"/>
        <v>10B</v>
      </c>
      <c r="AW108" s="243" t="str">
        <f t="shared" si="28"/>
        <v>10C</v>
      </c>
      <c r="AX108" s="243" t="str">
        <f t="shared" si="28"/>
        <v>10D</v>
      </c>
      <c r="AY108" s="243" t="str">
        <f t="shared" si="28"/>
        <v>10E</v>
      </c>
      <c r="BA108" s="280"/>
      <c r="BB108" s="138"/>
      <c r="BC108" s="138"/>
      <c r="BD108" s="138"/>
      <c r="BE108" s="138"/>
      <c r="BF108" s="138"/>
      <c r="BG108" s="138"/>
      <c r="BI108" s="280"/>
      <c r="BJ108" s="138"/>
      <c r="BK108" s="138"/>
      <c r="BL108" s="138"/>
      <c r="BM108" s="138"/>
      <c r="BN108" s="138"/>
      <c r="BO108" s="138"/>
    </row>
    <row r="109" spans="1:67">
      <c r="A109" s="242"/>
      <c r="B109" s="242"/>
      <c r="C109" s="242"/>
      <c r="D109" s="242"/>
      <c r="E109" s="242"/>
      <c r="F109" s="242"/>
      <c r="G109" s="242"/>
      <c r="H109" s="252">
        <v>2017</v>
      </c>
      <c r="I109" s="249">
        <f>AC109+AT109</f>
        <v>18063856.140000001</v>
      </c>
      <c r="J109" s="249">
        <f t="shared" ref="J109:N137" si="29">AD109+AU109</f>
        <v>18063856.140000001</v>
      </c>
      <c r="K109" s="249">
        <f t="shared" si="29"/>
        <v>18063856.140000001</v>
      </c>
      <c r="L109" s="249">
        <f t="shared" si="29"/>
        <v>0</v>
      </c>
      <c r="M109" s="249">
        <f t="shared" si="29"/>
        <v>0</v>
      </c>
      <c r="N109" s="249">
        <f t="shared" si="29"/>
        <v>0</v>
      </c>
      <c r="O109" s="242"/>
      <c r="P109" s="242"/>
      <c r="Q109" s="242"/>
      <c r="R109" s="242"/>
      <c r="S109" s="252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A</v>
      </c>
      <c r="V109" s="156" t="str">
        <f t="shared" ref="V109:V137" si="30">IF($S109&gt;$I$15,"Retired",IF($K$15="","A",IF($S109&lt;$K$15,"A",IF($S109&lt;=$I$15,"B"))))</f>
        <v>A</v>
      </c>
      <c r="W109" s="156" t="str">
        <f t="shared" ref="W109:W137" si="31">IF($S109&gt;$I$16,"Retired",IF($K$16="","A",IF($S109&lt;$K$16,"A",IF($S109&lt;=$I$16,"B"))))</f>
        <v>A</v>
      </c>
      <c r="X109" s="156" t="str">
        <f t="shared" ref="X109:X137" si="32">IF($S109&gt;$I$17,"Retired",IF($K$17="","A",IF($S109&lt;$K$17,"A",IF($S109&lt;=$I$17,"B"))))</f>
        <v>Retired</v>
      </c>
      <c r="Y109" s="156" t="str">
        <f t="shared" ref="Y109:Y137" si="33">IF($S109&gt;$I$18,"Retired",IF($K$18="","A",IF($S109&lt;$K$18,"A",IF($S109&lt;=$I$18,"B"))))</f>
        <v>Retired</v>
      </c>
      <c r="Z109" s="156" t="str">
        <f t="shared" ref="Z109:Z137" si="34">IF($S109&gt;$I$19,"Retired",IF($K$19="","A",IF($S109&lt;$K$19,"A",IF($S109&lt;=$I$19,"B"))))</f>
        <v>Retired</v>
      </c>
      <c r="AB109" s="252">
        <v>2017</v>
      </c>
      <c r="AC109" s="249">
        <f>IF(U109="Retired",0,HLOOKUP(U109,'Fixed - Labor'!$C$29:$E$37,'Scenario 10'!$H$24,FALSE)*$T109)</f>
        <v>5908687.3433940001</v>
      </c>
      <c r="AD109" s="249">
        <f>IF(V109="Retired",0,HLOOKUP(V109,'Fixed - Labor'!$C$29:$E$37,'Scenario 10'!$H$24,FALSE)*$T109)</f>
        <v>5908687.3433940001</v>
      </c>
      <c r="AE109" s="249">
        <f>IF(W109="Retired",0,HLOOKUP(W109,'Fixed - Labor'!$C$29:$E$37,'Scenario 10'!$H$24,FALSE)*$T109)</f>
        <v>5908687.3433940001</v>
      </c>
      <c r="AF109" s="249">
        <f>IF(X109="Retired",0,HLOOKUP(X109,'Fixed - Labor'!$C$29:$E$37,'Scenario 10'!$H$24,FALSE)*$T109)</f>
        <v>0</v>
      </c>
      <c r="AG109" s="249">
        <f>IF(Y109="Retired",0,HLOOKUP(Y109,'Fixed - Labor'!$C$29:$E$37,'Scenario 10'!$H$24,FALSE)*$T109)</f>
        <v>0</v>
      </c>
      <c r="AH109" s="249">
        <f>IF(Z109="Retired",0,HLOOKUP(Z109,'Fixed - Labor'!$C$29:$E$37,'Scenario 10'!$H$24,FALSE)*$T109)</f>
        <v>0</v>
      </c>
      <c r="AJ109" s="252">
        <v>2017</v>
      </c>
      <c r="AK109" s="251">
        <f>HLOOKUP($AJ109,'Fixed - Labor'!$A$21:$AE$24,3,FALSE)</f>
        <v>12155168.796606001</v>
      </c>
      <c r="AL109" s="156" t="str">
        <f t="shared" ref="AL109:AL113" si="35">IF($S109&gt;$J$14,"Retired",IF($L$14="","A",IF($S109&lt;$L$14,"A",IF(AND($S109&lt;=$J$14,$S109&lt;=$I$14),"B","C"))))</f>
        <v>A</v>
      </c>
      <c r="AM109" s="156" t="str">
        <f t="shared" ref="AM109:AM137" si="36">IF($S109&gt;$J$15,"Retired",IF($L$15="","A",IF($S109&lt;$L$15,"A",IF(AND($S109&lt;=$J$15,$S109&lt;=$I$15),"B","C"))))</f>
        <v>A</v>
      </c>
      <c r="AN109" s="156" t="str">
        <f t="shared" ref="AN109:AN137" si="37">IF($S109&gt;$J$16,"Retired",IF($L$16="","A",IF($S109&lt;$L$16,"A",IF(AND($S109&lt;=$J$16,$S109&lt;=$I$16),"B","C"))))</f>
        <v>A</v>
      </c>
      <c r="AO109" s="156" t="str">
        <f t="shared" ref="AO109:AO137" si="38">IF($S109&gt;$J$17,"Retired",IF($L$17="","A",IF($S109&lt;$L$17,"A",IF(AND($S109&lt;=$J$17,$S109&lt;=$I$17),"B","C"))))</f>
        <v>Retired</v>
      </c>
      <c r="AP109" s="156" t="str">
        <f t="shared" ref="AP109:AP137" si="39">IF($S109&gt;$J$18,"Retired",IF($L$18="","A",IF($S109&lt;$L$18,"A",IF(AND($S109&lt;=$J$18,$S109&lt;=$I$18),"B","C"))))</f>
        <v>Retired</v>
      </c>
      <c r="AQ109" s="156" t="str">
        <f t="shared" ref="AQ109:AQ137" si="40">IF($S109&gt;$J$19,"Retired",IF($L$19="","A",IF($S109&lt;$L$19,"A",IF(AND($S109&lt;=$J$19,$S109&lt;=$I$19),"B","C"))))</f>
        <v>Retired</v>
      </c>
      <c r="AS109" s="252">
        <v>2017</v>
      </c>
      <c r="AT109" s="249">
        <f>IF(AL109="Retired",0,HLOOKUP(AL109,'Fixed - Labor'!$C$29:$E$37,'Scenario 10'!$H$24,FALSE)*$AK109)</f>
        <v>12155168.796606001</v>
      </c>
      <c r="AU109" s="249">
        <f>IF(AM109="Retired",0,HLOOKUP(AM109,'Fixed - Labor'!$C$29:$E$37,'Scenario 10'!$H$24,FALSE)*$AK109)</f>
        <v>12155168.796606001</v>
      </c>
      <c r="AV109" s="249">
        <f>IF(AN109="Retired",0,HLOOKUP(AN109,'Fixed - Labor'!$C$29:$E$37,'Scenario 10'!$H$24,FALSE)*$AK109)</f>
        <v>12155168.796606001</v>
      </c>
      <c r="AW109" s="249">
        <f>IF(AO109="Retired",0,HLOOKUP(AO109,'Fixed - Labor'!$C$29:$E$37,'Scenario 10'!$H$24,FALSE)*$AK109)</f>
        <v>0</v>
      </c>
      <c r="AX109" s="249">
        <f>IF(AP109="Retired",0,HLOOKUP(AP109,'Fixed - Labor'!$C$29:$E$37,'Scenario 10'!$H$24,FALSE)*$AK109)</f>
        <v>0</v>
      </c>
      <c r="AY109" s="249">
        <f>IF(AQ109="Retired",0,HLOOKUP(AQ109,'Fixed - Labor'!$C$29:$E$37,'Scenario 10'!$H$24,FALSE)*$AK109)</f>
        <v>0</v>
      </c>
      <c r="BA109" s="280"/>
      <c r="BB109" s="138"/>
      <c r="BC109" s="138"/>
      <c r="BD109" s="138"/>
      <c r="BE109" s="138"/>
      <c r="BF109" s="138"/>
      <c r="BG109" s="138"/>
      <c r="BI109" s="280"/>
      <c r="BJ109" s="138"/>
      <c r="BK109" s="138"/>
      <c r="BL109" s="138"/>
      <c r="BM109" s="138"/>
      <c r="BN109" s="138"/>
      <c r="BO109" s="138"/>
    </row>
    <row r="110" spans="1:67">
      <c r="A110" s="242"/>
      <c r="B110" s="242"/>
      <c r="C110" s="242"/>
      <c r="D110" s="242"/>
      <c r="E110" s="242"/>
      <c r="F110" s="242"/>
      <c r="G110" s="242"/>
      <c r="H110" s="253">
        <v>2018</v>
      </c>
      <c r="I110" s="249">
        <f t="shared" ref="I110:I137" si="41">AC110+AT110</f>
        <v>16632735.566355139</v>
      </c>
      <c r="J110" s="249">
        <f t="shared" si="29"/>
        <v>18538569.849999998</v>
      </c>
      <c r="K110" s="249">
        <f t="shared" si="29"/>
        <v>18538569.849999998</v>
      </c>
      <c r="L110" s="249">
        <f t="shared" si="29"/>
        <v>0</v>
      </c>
      <c r="M110" s="249">
        <f t="shared" si="29"/>
        <v>0</v>
      </c>
      <c r="N110" s="249">
        <f t="shared" si="29"/>
        <v>0</v>
      </c>
      <c r="O110" s="242"/>
      <c r="P110" s="242"/>
      <c r="Q110" s="242"/>
      <c r="R110" s="242"/>
      <c r="S110" s="253">
        <v>2018</v>
      </c>
      <c r="T110" s="136">
        <f>HLOOKUP($S110,'Fixed - Labor'!$A$21:$AE$24,2,FALSE)</f>
        <v>6063966.1979349991</v>
      </c>
      <c r="U110" s="155" t="str">
        <f t="shared" ref="U110:U137" si="42">IF($S110&gt;$I$14,"Retired",IF($K$14="","A",IF($S110&lt;$K$14,"A",IF($S110&lt;=$I$14,"B"))))</f>
        <v>B</v>
      </c>
      <c r="V110" s="155" t="str">
        <f t="shared" si="30"/>
        <v>A</v>
      </c>
      <c r="W110" s="155" t="str">
        <f t="shared" si="31"/>
        <v>A</v>
      </c>
      <c r="X110" s="155" t="str">
        <f t="shared" si="32"/>
        <v>Retired</v>
      </c>
      <c r="Y110" s="155" t="str">
        <f t="shared" si="33"/>
        <v>Retired</v>
      </c>
      <c r="Z110" s="155" t="str">
        <f t="shared" si="34"/>
        <v>Retired</v>
      </c>
      <c r="AB110" s="253">
        <v>2018</v>
      </c>
      <c r="AC110" s="249">
        <f>IF(U110="Retired",0,HLOOKUP(U110,'Fixed - Labor'!$C$29:$E$37,'Scenario 10'!$H$24,FALSE)*$T110)</f>
        <v>5440567.8037547655</v>
      </c>
      <c r="AD110" s="249">
        <f>IF(V110="Retired",0,HLOOKUP(V110,'Fixed - Labor'!$C$29:$E$37,'Scenario 10'!$H$24,FALSE)*$T110)</f>
        <v>6063966.1979349991</v>
      </c>
      <c r="AE110" s="249">
        <f>IF(W110="Retired",0,HLOOKUP(W110,'Fixed - Labor'!$C$29:$E$37,'Scenario 10'!$H$24,FALSE)*$T110)</f>
        <v>6063966.1979349991</v>
      </c>
      <c r="AF110" s="249">
        <f>IF(X110="Retired",0,HLOOKUP(X110,'Fixed - Labor'!$C$29:$E$37,'Scenario 10'!$H$24,FALSE)*$T110)</f>
        <v>0</v>
      </c>
      <c r="AG110" s="249">
        <f>IF(Y110="Retired",0,HLOOKUP(Y110,'Fixed - Labor'!$C$29:$E$37,'Scenario 10'!$H$24,FALSE)*$T110)</f>
        <v>0</v>
      </c>
      <c r="AH110" s="249">
        <f>IF(Z110="Retired",0,HLOOKUP(Z110,'Fixed - Labor'!$C$29:$E$37,'Scenario 10'!$H$24,FALSE)*$T110)</f>
        <v>0</v>
      </c>
      <c r="AJ110" s="253">
        <v>2018</v>
      </c>
      <c r="AK110" s="249">
        <f>HLOOKUP($AJ110,'Fixed - Labor'!$A$21:$AE$24,3,FALSE)</f>
        <v>12474603.652065</v>
      </c>
      <c r="AL110" s="155" t="str">
        <f t="shared" si="35"/>
        <v>B</v>
      </c>
      <c r="AM110" s="155" t="str">
        <f t="shared" si="36"/>
        <v>A</v>
      </c>
      <c r="AN110" s="155" t="str">
        <f t="shared" si="37"/>
        <v>A</v>
      </c>
      <c r="AO110" s="155" t="str">
        <f t="shared" si="38"/>
        <v>Retired</v>
      </c>
      <c r="AP110" s="155" t="str">
        <f t="shared" si="39"/>
        <v>Retired</v>
      </c>
      <c r="AQ110" s="155" t="str">
        <f t="shared" si="40"/>
        <v>Retired</v>
      </c>
      <c r="AS110" s="253">
        <v>2018</v>
      </c>
      <c r="AT110" s="249">
        <f>IF(AL110="Retired",0,HLOOKUP(AL110,'Fixed - Labor'!$C$29:$E$37,'Scenario 10'!$H$24,FALSE)*$AK110)</f>
        <v>11192167.762600373</v>
      </c>
      <c r="AU110" s="249">
        <f>IF(AM110="Retired",0,HLOOKUP(AM110,'Fixed - Labor'!$C$29:$E$37,'Scenario 10'!$H$24,FALSE)*$AK110)</f>
        <v>12474603.652065</v>
      </c>
      <c r="AV110" s="249">
        <f>IF(AN110="Retired",0,HLOOKUP(AN110,'Fixed - Labor'!$C$29:$E$37,'Scenario 10'!$H$24,FALSE)*$AK110)</f>
        <v>12474603.652065</v>
      </c>
      <c r="AW110" s="249">
        <f>IF(AO110="Retired",0,HLOOKUP(AO110,'Fixed - Labor'!$C$29:$E$37,'Scenario 10'!$H$24,FALSE)*$AK110)</f>
        <v>0</v>
      </c>
      <c r="AX110" s="249">
        <f>IF(AP110="Retired",0,HLOOKUP(AP110,'Fixed - Labor'!$C$29:$E$37,'Scenario 10'!$H$24,FALSE)*$AK110)</f>
        <v>0</v>
      </c>
      <c r="AY110" s="249">
        <f>IF(AQ110="Retired",0,HLOOKUP(AQ110,'Fixed - Labor'!$C$29:$E$37,'Scenario 10'!$H$24,FALSE)*$AK110)</f>
        <v>0</v>
      </c>
      <c r="BA110" s="280"/>
      <c r="BB110" s="138"/>
      <c r="BC110" s="138"/>
      <c r="BD110" s="138"/>
      <c r="BE110" s="138"/>
      <c r="BF110" s="138"/>
      <c r="BG110" s="138"/>
      <c r="BI110" s="280"/>
      <c r="BJ110" s="138"/>
      <c r="BK110" s="138"/>
      <c r="BL110" s="138"/>
      <c r="BM110" s="138"/>
      <c r="BN110" s="138"/>
      <c r="BO110" s="138"/>
    </row>
    <row r="111" spans="1:67">
      <c r="A111" s="242"/>
      <c r="B111" s="242"/>
      <c r="C111" s="242"/>
      <c r="D111" s="242"/>
      <c r="E111" s="242"/>
      <c r="F111" s="242"/>
      <c r="G111" s="242"/>
      <c r="H111" s="253">
        <v>2019</v>
      </c>
      <c r="I111" s="249">
        <f t="shared" si="41"/>
        <v>16916012.204859816</v>
      </c>
      <c r="J111" s="249">
        <f t="shared" si="29"/>
        <v>16916012.204859816</v>
      </c>
      <c r="K111" s="249">
        <f t="shared" si="29"/>
        <v>18854305.27</v>
      </c>
      <c r="L111" s="249">
        <f t="shared" si="29"/>
        <v>0</v>
      </c>
      <c r="M111" s="249">
        <f t="shared" si="29"/>
        <v>0</v>
      </c>
      <c r="N111" s="249">
        <f t="shared" si="29"/>
        <v>0</v>
      </c>
      <c r="O111" s="242"/>
      <c r="P111" s="242"/>
      <c r="Q111" s="242"/>
      <c r="R111" s="242"/>
      <c r="S111" s="253">
        <v>2019</v>
      </c>
      <c r="T111" s="136">
        <f>HLOOKUP($S111,'Fixed - Labor'!$A$21:$AE$24,2,FALSE)</f>
        <v>6167243.2538169995</v>
      </c>
      <c r="U111" s="155" t="str">
        <f t="shared" si="42"/>
        <v>B</v>
      </c>
      <c r="V111" s="155" t="str">
        <f t="shared" si="30"/>
        <v>B</v>
      </c>
      <c r="W111" s="155" t="str">
        <f t="shared" si="31"/>
        <v>A</v>
      </c>
      <c r="X111" s="155" t="str">
        <f t="shared" si="32"/>
        <v>Retired</v>
      </c>
      <c r="Y111" s="155" t="str">
        <f t="shared" si="33"/>
        <v>Retired</v>
      </c>
      <c r="Z111" s="155" t="str">
        <f t="shared" si="34"/>
        <v>Retired</v>
      </c>
      <c r="AB111" s="253">
        <v>2019</v>
      </c>
      <c r="AC111" s="249">
        <f>IF(U111="Retired",0,HLOOKUP(U111,'Fixed - Labor'!$C$29:$E$37,'Scenario 10'!$H$24,FALSE)*$T111)</f>
        <v>5533227.5922096446</v>
      </c>
      <c r="AD111" s="249">
        <f>IF(V111="Retired",0,HLOOKUP(V111,'Fixed - Labor'!$C$29:$E$37,'Scenario 10'!$H$24,FALSE)*$T111)</f>
        <v>5533227.5922096446</v>
      </c>
      <c r="AE111" s="249">
        <f>IF(W111="Retired",0,HLOOKUP(W111,'Fixed - Labor'!$C$29:$E$37,'Scenario 10'!$H$24,FALSE)*$T111)</f>
        <v>6167243.2538169995</v>
      </c>
      <c r="AF111" s="249">
        <f>IF(X111="Retired",0,HLOOKUP(X111,'Fixed - Labor'!$C$29:$E$37,'Scenario 10'!$H$24,FALSE)*$T111)</f>
        <v>0</v>
      </c>
      <c r="AG111" s="249">
        <f>IF(Y111="Retired",0,HLOOKUP(Y111,'Fixed - Labor'!$C$29:$E$37,'Scenario 10'!$H$24,FALSE)*$T111)</f>
        <v>0</v>
      </c>
      <c r="AH111" s="249">
        <f>IF(Z111="Retired",0,HLOOKUP(Z111,'Fixed - Labor'!$C$29:$E$37,'Scenario 10'!$H$24,FALSE)*$T111)</f>
        <v>0</v>
      </c>
      <c r="AJ111" s="253">
        <v>2019</v>
      </c>
      <c r="AK111" s="249">
        <f>HLOOKUP($AJ111,'Fixed - Labor'!$A$21:$AE$24,3,FALSE)</f>
        <v>12687062.016183</v>
      </c>
      <c r="AL111" s="155" t="str">
        <f t="shared" si="35"/>
        <v>B</v>
      </c>
      <c r="AM111" s="155" t="str">
        <f t="shared" si="36"/>
        <v>B</v>
      </c>
      <c r="AN111" s="155" t="str">
        <f t="shared" si="37"/>
        <v>A</v>
      </c>
      <c r="AO111" s="155" t="str">
        <f t="shared" si="38"/>
        <v>Retired</v>
      </c>
      <c r="AP111" s="155" t="str">
        <f t="shared" si="39"/>
        <v>Retired</v>
      </c>
      <c r="AQ111" s="155" t="str">
        <f t="shared" si="40"/>
        <v>Retired</v>
      </c>
      <c r="AS111" s="253">
        <v>2019</v>
      </c>
      <c r="AT111" s="249">
        <f>IF(AL111="Retired",0,HLOOKUP(AL111,'Fixed - Labor'!$C$29:$E$37,'Scenario 10'!$H$24,FALSE)*$AK111)</f>
        <v>11382784.612650169</v>
      </c>
      <c r="AU111" s="249">
        <f>IF(AM111="Retired",0,HLOOKUP(AM111,'Fixed - Labor'!$C$29:$E$37,'Scenario 10'!$H$24,FALSE)*$AK111)</f>
        <v>11382784.612650169</v>
      </c>
      <c r="AV111" s="249">
        <f>IF(AN111="Retired",0,HLOOKUP(AN111,'Fixed - Labor'!$C$29:$E$37,'Scenario 10'!$H$24,FALSE)*$AK111)</f>
        <v>12687062.016183</v>
      </c>
      <c r="AW111" s="249">
        <f>IF(AO111="Retired",0,HLOOKUP(AO111,'Fixed - Labor'!$C$29:$E$37,'Scenario 10'!$H$24,FALSE)*$AK111)</f>
        <v>0</v>
      </c>
      <c r="AX111" s="249">
        <f>IF(AP111="Retired",0,HLOOKUP(AP111,'Fixed - Labor'!$C$29:$E$37,'Scenario 10'!$H$24,FALSE)*$AK111)</f>
        <v>0</v>
      </c>
      <c r="AY111" s="249">
        <f>IF(AQ111="Retired",0,HLOOKUP(AQ111,'Fixed - Labor'!$C$29:$E$37,'Scenario 10'!$H$24,FALSE)*$AK111)</f>
        <v>0</v>
      </c>
      <c r="BA111" s="280"/>
      <c r="BB111" s="138"/>
      <c r="BC111" s="138"/>
      <c r="BD111" s="138"/>
      <c r="BE111" s="138"/>
      <c r="BF111" s="138"/>
      <c r="BG111" s="138"/>
      <c r="BI111" s="280"/>
      <c r="BJ111" s="138"/>
      <c r="BK111" s="138"/>
      <c r="BL111" s="138"/>
      <c r="BM111" s="138"/>
      <c r="BN111" s="138"/>
      <c r="BO111" s="138"/>
    </row>
    <row r="112" spans="1:67">
      <c r="A112" s="242"/>
      <c r="B112" s="242"/>
      <c r="C112" s="242"/>
      <c r="D112" s="242"/>
      <c r="E112" s="242"/>
      <c r="F112" s="242"/>
      <c r="G112" s="242"/>
      <c r="H112" s="253">
        <v>2020</v>
      </c>
      <c r="I112" s="249">
        <f t="shared" si="41"/>
        <v>17795841.474392522</v>
      </c>
      <c r="J112" s="249">
        <f t="shared" si="29"/>
        <v>17795841.474392522</v>
      </c>
      <c r="K112" s="249">
        <f t="shared" si="29"/>
        <v>17795841.474392522</v>
      </c>
      <c r="L112" s="249">
        <f t="shared" si="29"/>
        <v>0</v>
      </c>
      <c r="M112" s="249">
        <f t="shared" si="29"/>
        <v>0</v>
      </c>
      <c r="N112" s="249">
        <f t="shared" si="29"/>
        <v>0</v>
      </c>
      <c r="O112" s="242"/>
      <c r="P112" s="242"/>
      <c r="Q112" s="242"/>
      <c r="R112" s="242"/>
      <c r="S112" s="253">
        <v>2020</v>
      </c>
      <c r="T112" s="136">
        <f>HLOOKUP($S112,'Fixed - Labor'!$A$21:$AE$24,2,FALSE)</f>
        <v>6488011.5922009991</v>
      </c>
      <c r="U112" s="155" t="str">
        <f t="shared" si="42"/>
        <v>B</v>
      </c>
      <c r="V112" s="155" t="str">
        <f t="shared" si="30"/>
        <v>B</v>
      </c>
      <c r="W112" s="155" t="str">
        <f t="shared" si="31"/>
        <v>B</v>
      </c>
      <c r="X112" s="155" t="str">
        <f t="shared" si="32"/>
        <v>Retired</v>
      </c>
      <c r="Y112" s="155" t="str">
        <f t="shared" si="33"/>
        <v>Retired</v>
      </c>
      <c r="Z112" s="155" t="str">
        <f t="shared" si="34"/>
        <v>Retired</v>
      </c>
      <c r="AB112" s="253">
        <v>2020</v>
      </c>
      <c r="AC112" s="249">
        <f>IF(U112="Retired",0,HLOOKUP(U112,'Fixed - Labor'!$C$29:$E$37,'Scenario 10'!$H$24,FALSE)*$T112)</f>
        <v>5821019.7462737933</v>
      </c>
      <c r="AD112" s="249">
        <f>IF(V112="Retired",0,HLOOKUP(V112,'Fixed - Labor'!$C$29:$E$37,'Scenario 10'!$H$24,FALSE)*$T112)</f>
        <v>5821019.7462737933</v>
      </c>
      <c r="AE112" s="249">
        <f>IF(W112="Retired",0,HLOOKUP(W112,'Fixed - Labor'!$C$29:$E$37,'Scenario 10'!$H$24,FALSE)*$T112)</f>
        <v>5821019.7462737933</v>
      </c>
      <c r="AF112" s="249">
        <f>IF(X112="Retired",0,HLOOKUP(X112,'Fixed - Labor'!$C$29:$E$37,'Scenario 10'!$H$24,FALSE)*$T112)</f>
        <v>0</v>
      </c>
      <c r="AG112" s="249">
        <f>IF(Y112="Retired",0,HLOOKUP(Y112,'Fixed - Labor'!$C$29:$E$37,'Scenario 10'!$H$24,FALSE)*$T112)</f>
        <v>0</v>
      </c>
      <c r="AH112" s="249">
        <f>IF(Z112="Retired",0,HLOOKUP(Z112,'Fixed - Labor'!$C$29:$E$37,'Scenario 10'!$H$24,FALSE)*$T112)</f>
        <v>0</v>
      </c>
      <c r="AJ112" s="253">
        <v>2020</v>
      </c>
      <c r="AK112" s="249">
        <f>HLOOKUP($AJ112,'Fixed - Labor'!$A$21:$AE$24,3,FALSE)</f>
        <v>13346936.717799</v>
      </c>
      <c r="AL112" s="155" t="str">
        <f t="shared" si="35"/>
        <v>B</v>
      </c>
      <c r="AM112" s="155" t="str">
        <f t="shared" si="36"/>
        <v>B</v>
      </c>
      <c r="AN112" s="155" t="str">
        <f t="shared" si="37"/>
        <v>B</v>
      </c>
      <c r="AO112" s="155" t="str">
        <f t="shared" si="38"/>
        <v>Retired</v>
      </c>
      <c r="AP112" s="155" t="str">
        <f t="shared" si="39"/>
        <v>Retired</v>
      </c>
      <c r="AQ112" s="155" t="str">
        <f t="shared" si="40"/>
        <v>Retired</v>
      </c>
      <c r="AS112" s="253">
        <v>2020</v>
      </c>
      <c r="AT112" s="249">
        <f>IF(AL112="Retired",0,HLOOKUP(AL112,'Fixed - Labor'!$C$29:$E$37,'Scenario 10'!$H$24,FALSE)*$AK112)</f>
        <v>11974821.728118729</v>
      </c>
      <c r="AU112" s="249">
        <f>IF(AM112="Retired",0,HLOOKUP(AM112,'Fixed - Labor'!$C$29:$E$37,'Scenario 10'!$H$24,FALSE)*$AK112)</f>
        <v>11974821.728118729</v>
      </c>
      <c r="AV112" s="249">
        <f>IF(AN112="Retired",0,HLOOKUP(AN112,'Fixed - Labor'!$C$29:$E$37,'Scenario 10'!$H$24,FALSE)*$AK112)</f>
        <v>11974821.728118729</v>
      </c>
      <c r="AW112" s="249">
        <f>IF(AO112="Retired",0,HLOOKUP(AO112,'Fixed - Labor'!$C$29:$E$37,'Scenario 10'!$H$24,FALSE)*$AK112)</f>
        <v>0</v>
      </c>
      <c r="AX112" s="249">
        <f>IF(AP112="Retired",0,HLOOKUP(AP112,'Fixed - Labor'!$C$29:$E$37,'Scenario 10'!$H$24,FALSE)*$AK112)</f>
        <v>0</v>
      </c>
      <c r="AY112" s="249">
        <f>IF(AQ112="Retired",0,HLOOKUP(AQ112,'Fixed - Labor'!$C$29:$E$37,'Scenario 10'!$H$24,FALSE)*$AK112)</f>
        <v>0</v>
      </c>
      <c r="BA112" s="280"/>
      <c r="BB112" s="138"/>
      <c r="BC112" s="138"/>
      <c r="BD112" s="138"/>
      <c r="BE112" s="138"/>
      <c r="BF112" s="138"/>
      <c r="BG112" s="138"/>
      <c r="BI112" s="280"/>
      <c r="BJ112" s="138"/>
      <c r="BK112" s="138"/>
      <c r="BL112" s="138"/>
      <c r="BM112" s="138"/>
      <c r="BN112" s="138"/>
      <c r="BO112" s="138"/>
    </row>
    <row r="113" spans="1:67">
      <c r="A113" s="242"/>
      <c r="B113" s="242"/>
      <c r="C113" s="242"/>
      <c r="D113" s="242"/>
      <c r="E113" s="242"/>
      <c r="F113" s="242"/>
      <c r="G113" s="242"/>
      <c r="H113" s="253">
        <v>2021</v>
      </c>
      <c r="I113" s="249">
        <f t="shared" si="41"/>
        <v>17896680.80747664</v>
      </c>
      <c r="J113" s="249">
        <f t="shared" si="29"/>
        <v>17896680.80747664</v>
      </c>
      <c r="K113" s="249">
        <f t="shared" si="29"/>
        <v>17896680.80747664</v>
      </c>
      <c r="L113" s="249">
        <f t="shared" si="29"/>
        <v>0</v>
      </c>
      <c r="M113" s="249">
        <f t="shared" si="29"/>
        <v>0</v>
      </c>
      <c r="N113" s="249">
        <f t="shared" si="29"/>
        <v>0</v>
      </c>
      <c r="O113" s="242"/>
      <c r="P113" s="242"/>
      <c r="Q113" s="242"/>
      <c r="R113" s="242"/>
      <c r="S113" s="253">
        <v>2021</v>
      </c>
      <c r="T113" s="136">
        <f>HLOOKUP($S113,'Fixed - Labor'!$A$21:$AE$24,2,FALSE)</f>
        <v>6524775.6172650009</v>
      </c>
      <c r="U113" s="155" t="str">
        <f t="shared" si="42"/>
        <v>B</v>
      </c>
      <c r="V113" s="155" t="str">
        <f t="shared" si="30"/>
        <v>B</v>
      </c>
      <c r="W113" s="155" t="str">
        <f t="shared" si="31"/>
        <v>B</v>
      </c>
      <c r="X113" s="155" t="str">
        <f t="shared" si="32"/>
        <v>Retired</v>
      </c>
      <c r="Y113" s="155" t="str">
        <f t="shared" si="33"/>
        <v>Retired</v>
      </c>
      <c r="Z113" s="155" t="str">
        <f t="shared" si="34"/>
        <v>Retired</v>
      </c>
      <c r="AB113" s="253">
        <v>2021</v>
      </c>
      <c r="AC113" s="249">
        <f>IF(U113="Retired",0,HLOOKUP(U113,'Fixed - Labor'!$C$29:$E$37,'Scenario 10'!$H$24,FALSE)*$T113)</f>
        <v>5854004.2921256078</v>
      </c>
      <c r="AD113" s="249">
        <f>IF(V113="Retired",0,HLOOKUP(V113,'Fixed - Labor'!$C$29:$E$37,'Scenario 10'!$H$24,FALSE)*$T113)</f>
        <v>5854004.2921256078</v>
      </c>
      <c r="AE113" s="249">
        <f>IF(W113="Retired",0,HLOOKUP(W113,'Fixed - Labor'!$C$29:$E$37,'Scenario 10'!$H$24,FALSE)*$T113)</f>
        <v>5854004.2921256078</v>
      </c>
      <c r="AF113" s="249">
        <f>IF(X113="Retired",0,HLOOKUP(X113,'Fixed - Labor'!$C$29:$E$37,'Scenario 10'!$H$24,FALSE)*$T113)</f>
        <v>0</v>
      </c>
      <c r="AG113" s="249">
        <f>IF(Y113="Retired",0,HLOOKUP(Y113,'Fixed - Labor'!$C$29:$E$37,'Scenario 10'!$H$24,FALSE)*$T113)</f>
        <v>0</v>
      </c>
      <c r="AH113" s="249">
        <f>IF(Z113="Retired",0,HLOOKUP(Z113,'Fixed - Labor'!$C$29:$E$37,'Scenario 10'!$H$24,FALSE)*$T113)</f>
        <v>0</v>
      </c>
      <c r="AJ113" s="253">
        <v>2021</v>
      </c>
      <c r="AK113" s="249">
        <f>HLOOKUP($AJ113,'Fixed - Labor'!$A$21:$AE$24,3,FALSE)</f>
        <v>13422566.532735003</v>
      </c>
      <c r="AL113" s="155" t="str">
        <f t="shared" si="35"/>
        <v>B</v>
      </c>
      <c r="AM113" s="155" t="str">
        <f t="shared" si="36"/>
        <v>B</v>
      </c>
      <c r="AN113" s="155" t="str">
        <f t="shared" si="37"/>
        <v>B</v>
      </c>
      <c r="AO113" s="155" t="str">
        <f t="shared" si="38"/>
        <v>Retired</v>
      </c>
      <c r="AP113" s="155" t="str">
        <f t="shared" si="39"/>
        <v>Retired</v>
      </c>
      <c r="AQ113" s="155" t="str">
        <f t="shared" si="40"/>
        <v>Retired</v>
      </c>
      <c r="AS113" s="253">
        <v>2021</v>
      </c>
      <c r="AT113" s="249">
        <f>IF(AL113="Retired",0,HLOOKUP(AL113,'Fixed - Labor'!$C$29:$E$37,'Scenario 10'!$H$24,FALSE)*$AK113)</f>
        <v>12042676.515351031</v>
      </c>
      <c r="AU113" s="249">
        <f>IF(AM113="Retired",0,HLOOKUP(AM113,'Fixed - Labor'!$C$29:$E$37,'Scenario 10'!$H$24,FALSE)*$AK113)</f>
        <v>12042676.515351031</v>
      </c>
      <c r="AV113" s="249">
        <f>IF(AN113="Retired",0,HLOOKUP(AN113,'Fixed - Labor'!$C$29:$E$37,'Scenario 10'!$H$24,FALSE)*$AK113)</f>
        <v>12042676.515351031</v>
      </c>
      <c r="AW113" s="249">
        <f>IF(AO113="Retired",0,HLOOKUP(AO113,'Fixed - Labor'!$C$29:$E$37,'Scenario 10'!$H$24,FALSE)*$AK113)</f>
        <v>0</v>
      </c>
      <c r="AX113" s="249">
        <f>IF(AP113="Retired",0,HLOOKUP(AP113,'Fixed - Labor'!$C$29:$E$37,'Scenario 10'!$H$24,FALSE)*$AK113)</f>
        <v>0</v>
      </c>
      <c r="AY113" s="249">
        <f>IF(AQ113="Retired",0,HLOOKUP(AQ113,'Fixed - Labor'!$C$29:$E$37,'Scenario 10'!$H$24,FALSE)*$AK113)</f>
        <v>0</v>
      </c>
      <c r="BA113" s="280"/>
      <c r="BB113" s="138"/>
      <c r="BC113" s="138"/>
      <c r="BD113" s="138"/>
      <c r="BE113" s="138"/>
      <c r="BF113" s="138"/>
      <c r="BG113" s="138"/>
      <c r="BI113" s="280"/>
      <c r="BJ113" s="138"/>
      <c r="BK113" s="138"/>
      <c r="BL113" s="138"/>
      <c r="BM113" s="138"/>
      <c r="BN113" s="138"/>
      <c r="BO113" s="138"/>
    </row>
    <row r="114" spans="1:67">
      <c r="A114" s="242"/>
      <c r="B114" s="242"/>
      <c r="C114" s="242"/>
      <c r="D114" s="242"/>
      <c r="E114" s="242"/>
      <c r="F114" s="242"/>
      <c r="G114" s="242"/>
      <c r="H114" s="253">
        <v>2022</v>
      </c>
      <c r="I114" s="249">
        <f t="shared" si="41"/>
        <v>18254614.423626173</v>
      </c>
      <c r="J114" s="249">
        <f t="shared" si="29"/>
        <v>18254614.423626173</v>
      </c>
      <c r="K114" s="249">
        <f t="shared" si="29"/>
        <v>18254614.423626173</v>
      </c>
      <c r="L114" s="249">
        <f t="shared" si="29"/>
        <v>0</v>
      </c>
      <c r="M114" s="249">
        <f t="shared" si="29"/>
        <v>0</v>
      </c>
      <c r="N114" s="249">
        <f t="shared" si="29"/>
        <v>0</v>
      </c>
      <c r="O114" s="242"/>
      <c r="P114" s="242"/>
      <c r="Q114" s="242"/>
      <c r="R114" s="242"/>
      <c r="S114" s="253">
        <v>2022</v>
      </c>
      <c r="T114" s="136">
        <f>HLOOKUP($S114,'Fixed - Labor'!$A$21:$AE$24,2,FALSE)</f>
        <v>6655271.1296103019</v>
      </c>
      <c r="U114" s="155" t="str">
        <f t="shared" si="42"/>
        <v>B</v>
      </c>
      <c r="V114" s="155" t="str">
        <f t="shared" si="30"/>
        <v>B</v>
      </c>
      <c r="W114" s="155" t="str">
        <f t="shared" si="31"/>
        <v>B</v>
      </c>
      <c r="X114" s="155" t="str">
        <f t="shared" si="32"/>
        <v>Retired</v>
      </c>
      <c r="Y114" s="155" t="str">
        <f t="shared" si="33"/>
        <v>Retired</v>
      </c>
      <c r="Z114" s="155" t="str">
        <f t="shared" si="34"/>
        <v>Retired</v>
      </c>
      <c r="AB114" s="253">
        <v>2022</v>
      </c>
      <c r="AC114" s="249">
        <f>IF(U114="Retired",0,HLOOKUP(U114,'Fixed - Labor'!$C$29:$E$37,'Scenario 10'!$H$24,FALSE)*$T114)</f>
        <v>5971084.3779681213</v>
      </c>
      <c r="AD114" s="249">
        <f>IF(V114="Retired",0,HLOOKUP(V114,'Fixed - Labor'!$C$29:$E$37,'Scenario 10'!$H$24,FALSE)*$T114)</f>
        <v>5971084.3779681213</v>
      </c>
      <c r="AE114" s="249">
        <f>IF(W114="Retired",0,HLOOKUP(W114,'Fixed - Labor'!$C$29:$E$37,'Scenario 10'!$H$24,FALSE)*$T114)</f>
        <v>5971084.3779681213</v>
      </c>
      <c r="AF114" s="249">
        <f>IF(X114="Retired",0,HLOOKUP(X114,'Fixed - Labor'!$C$29:$E$37,'Scenario 10'!$H$24,FALSE)*$T114)</f>
        <v>0</v>
      </c>
      <c r="AG114" s="249">
        <f>IF(Y114="Retired",0,HLOOKUP(Y114,'Fixed - Labor'!$C$29:$E$37,'Scenario 10'!$H$24,FALSE)*$T114)</f>
        <v>0</v>
      </c>
      <c r="AH114" s="249">
        <f>IF(Z114="Retired",0,HLOOKUP(Z114,'Fixed - Labor'!$C$29:$E$37,'Scenario 10'!$H$24,FALSE)*$T114)</f>
        <v>0</v>
      </c>
      <c r="AJ114" s="253">
        <v>2022</v>
      </c>
      <c r="AK114" s="249">
        <f>HLOOKUP($AJ114,'Fixed - Labor'!$A$21:$AE$24,3,FALSE)</f>
        <v>13691017.863389704</v>
      </c>
      <c r="AL114" s="155" t="str">
        <f>IF($S114&gt;$J$14,"Retired",IF($L$14="","A",IF($S114&lt;$L$14,"A",IF(AND($S114&lt;=$J$14,$S114&lt;=$I$14),"B","C"))))</f>
        <v>B</v>
      </c>
      <c r="AM114" s="155" t="str">
        <f t="shared" si="36"/>
        <v>B</v>
      </c>
      <c r="AN114" s="155" t="str">
        <f t="shared" si="37"/>
        <v>B</v>
      </c>
      <c r="AO114" s="155" t="str">
        <f t="shared" si="38"/>
        <v>Retired</v>
      </c>
      <c r="AP114" s="155" t="str">
        <f t="shared" si="39"/>
        <v>Retired</v>
      </c>
      <c r="AQ114" s="155" t="str">
        <f t="shared" si="40"/>
        <v>Retired</v>
      </c>
      <c r="AS114" s="253">
        <v>2022</v>
      </c>
      <c r="AT114" s="249">
        <f>IF(AL114="Retired",0,HLOOKUP(AL114,'Fixed - Labor'!$C$29:$E$37,'Scenario 10'!$H$24,FALSE)*$AK114)</f>
        <v>12283530.045658052</v>
      </c>
      <c r="AU114" s="249">
        <f>IF(AM114="Retired",0,HLOOKUP(AM114,'Fixed - Labor'!$C$29:$E$37,'Scenario 10'!$H$24,FALSE)*$AK114)</f>
        <v>12283530.045658052</v>
      </c>
      <c r="AV114" s="249">
        <f>IF(AN114="Retired",0,HLOOKUP(AN114,'Fixed - Labor'!$C$29:$E$37,'Scenario 10'!$H$24,FALSE)*$AK114)</f>
        <v>12283530.045658052</v>
      </c>
      <c r="AW114" s="249">
        <f>IF(AO114="Retired",0,HLOOKUP(AO114,'Fixed - Labor'!$C$29:$E$37,'Scenario 10'!$H$24,FALSE)*$AK114)</f>
        <v>0</v>
      </c>
      <c r="AX114" s="249">
        <f>IF(AP114="Retired",0,HLOOKUP(AP114,'Fixed - Labor'!$C$29:$E$37,'Scenario 10'!$H$24,FALSE)*$AK114)</f>
        <v>0</v>
      </c>
      <c r="AY114" s="249">
        <f>IF(AQ114="Retired",0,HLOOKUP(AQ114,'Fixed - Labor'!$C$29:$E$37,'Scenario 10'!$H$24,FALSE)*$AK114)</f>
        <v>0</v>
      </c>
      <c r="BA114" s="280"/>
      <c r="BB114" s="138"/>
      <c r="BC114" s="138"/>
      <c r="BD114" s="138"/>
      <c r="BE114" s="138"/>
      <c r="BF114" s="138"/>
      <c r="BG114" s="138"/>
      <c r="BI114" s="280"/>
      <c r="BJ114" s="138"/>
      <c r="BK114" s="138"/>
      <c r="BL114" s="138"/>
      <c r="BM114" s="138"/>
      <c r="BN114" s="138"/>
      <c r="BO114" s="138"/>
    </row>
    <row r="115" spans="1:67">
      <c r="A115" s="242"/>
      <c r="B115" s="242"/>
      <c r="C115" s="242"/>
      <c r="D115" s="242"/>
      <c r="E115" s="242"/>
      <c r="F115" s="242"/>
      <c r="G115" s="242"/>
      <c r="H115" s="253">
        <v>2023</v>
      </c>
      <c r="I115" s="249">
        <f t="shared" si="41"/>
        <v>18619706.712098695</v>
      </c>
      <c r="J115" s="249">
        <f t="shared" si="29"/>
        <v>18619706.712098695</v>
      </c>
      <c r="K115" s="249">
        <f t="shared" si="29"/>
        <v>18619706.712098695</v>
      </c>
      <c r="L115" s="249">
        <f t="shared" si="29"/>
        <v>0</v>
      </c>
      <c r="M115" s="249">
        <f t="shared" si="29"/>
        <v>0</v>
      </c>
      <c r="N115" s="249">
        <f t="shared" si="29"/>
        <v>0</v>
      </c>
      <c r="O115" s="242"/>
      <c r="P115" s="242"/>
      <c r="Q115" s="242"/>
      <c r="R115" s="242"/>
      <c r="S115" s="253">
        <v>2023</v>
      </c>
      <c r="T115" s="136">
        <f>HLOOKUP($S115,'Fixed - Labor'!$A$21:$AE$24,2,FALSE)</f>
        <v>6788376.5522025069</v>
      </c>
      <c r="U115" s="155" t="str">
        <f t="shared" si="42"/>
        <v>B</v>
      </c>
      <c r="V115" s="155" t="str">
        <f t="shared" si="30"/>
        <v>B</v>
      </c>
      <c r="W115" s="155" t="str">
        <f t="shared" si="31"/>
        <v>B</v>
      </c>
      <c r="X115" s="155" t="str">
        <f t="shared" si="32"/>
        <v>Retired</v>
      </c>
      <c r="Y115" s="155" t="str">
        <f t="shared" si="33"/>
        <v>Retired</v>
      </c>
      <c r="Z115" s="155" t="str">
        <f t="shared" si="34"/>
        <v>Retired</v>
      </c>
      <c r="AB115" s="253">
        <v>2023</v>
      </c>
      <c r="AC115" s="249">
        <f>IF(U115="Retired",0,HLOOKUP(U115,'Fixed - Labor'!$C$29:$E$37,'Scenario 10'!$H$24,FALSE)*$T115)</f>
        <v>6090506.0655274829</v>
      </c>
      <c r="AD115" s="249">
        <f>IF(V115="Retired",0,HLOOKUP(V115,'Fixed - Labor'!$C$29:$E$37,'Scenario 10'!$H$24,FALSE)*$T115)</f>
        <v>6090506.0655274829</v>
      </c>
      <c r="AE115" s="249">
        <f>IF(W115="Retired",0,HLOOKUP(W115,'Fixed - Labor'!$C$29:$E$37,'Scenario 10'!$H$24,FALSE)*$T115)</f>
        <v>6090506.0655274829</v>
      </c>
      <c r="AF115" s="249">
        <f>IF(X115="Retired",0,HLOOKUP(X115,'Fixed - Labor'!$C$29:$E$37,'Scenario 10'!$H$24,FALSE)*$T115)</f>
        <v>0</v>
      </c>
      <c r="AG115" s="249">
        <f>IF(Y115="Retired",0,HLOOKUP(Y115,'Fixed - Labor'!$C$29:$E$37,'Scenario 10'!$H$24,FALSE)*$T115)</f>
        <v>0</v>
      </c>
      <c r="AH115" s="249">
        <f>IF(Z115="Retired",0,HLOOKUP(Z115,'Fixed - Labor'!$C$29:$E$37,'Scenario 10'!$H$24,FALSE)*$T115)</f>
        <v>0</v>
      </c>
      <c r="AJ115" s="253">
        <v>2023</v>
      </c>
      <c r="AK115" s="249">
        <f>HLOOKUP($AJ115,'Fixed - Labor'!$A$21:$AE$24,3,FALSE)</f>
        <v>13964838.220657496</v>
      </c>
      <c r="AL115" s="155" t="str">
        <f t="shared" ref="AL115:AL137" si="43">IF($S115&gt;$J$14,"Retired",IF($L$14="","A",IF($S115&lt;$L$14,"A",IF(AND($S115&lt;=$J$14,$S115&lt;=$I$14),"B","C"))))</f>
        <v>B</v>
      </c>
      <c r="AM115" s="155" t="str">
        <f t="shared" si="36"/>
        <v>B</v>
      </c>
      <c r="AN115" s="155" t="str">
        <f t="shared" si="37"/>
        <v>B</v>
      </c>
      <c r="AO115" s="155" t="str">
        <f t="shared" si="38"/>
        <v>Retired</v>
      </c>
      <c r="AP115" s="155" t="str">
        <f t="shared" si="39"/>
        <v>Retired</v>
      </c>
      <c r="AQ115" s="155" t="str">
        <f t="shared" si="40"/>
        <v>Retired</v>
      </c>
      <c r="AS115" s="253">
        <v>2023</v>
      </c>
      <c r="AT115" s="249">
        <f>IF(AL115="Retired",0,HLOOKUP(AL115,'Fixed - Labor'!$C$29:$E$37,'Scenario 10'!$H$24,FALSE)*$AK115)</f>
        <v>12529200.646571212</v>
      </c>
      <c r="AU115" s="249">
        <f>IF(AM115="Retired",0,HLOOKUP(AM115,'Fixed - Labor'!$C$29:$E$37,'Scenario 10'!$H$24,FALSE)*$AK115)</f>
        <v>12529200.646571212</v>
      </c>
      <c r="AV115" s="249">
        <f>IF(AN115="Retired",0,HLOOKUP(AN115,'Fixed - Labor'!$C$29:$E$37,'Scenario 10'!$H$24,FALSE)*$AK115)</f>
        <v>12529200.646571212</v>
      </c>
      <c r="AW115" s="249">
        <f>IF(AO115="Retired",0,HLOOKUP(AO115,'Fixed - Labor'!$C$29:$E$37,'Scenario 10'!$H$24,FALSE)*$AK115)</f>
        <v>0</v>
      </c>
      <c r="AX115" s="249">
        <f>IF(AP115="Retired",0,HLOOKUP(AP115,'Fixed - Labor'!$C$29:$E$37,'Scenario 10'!$H$24,FALSE)*$AK115)</f>
        <v>0</v>
      </c>
      <c r="AY115" s="249">
        <f>IF(AQ115="Retired",0,HLOOKUP(AQ115,'Fixed - Labor'!$C$29:$E$37,'Scenario 10'!$H$24,FALSE)*$AK115)</f>
        <v>0</v>
      </c>
      <c r="BA115" s="280"/>
      <c r="BB115" s="138"/>
      <c r="BC115" s="138"/>
      <c r="BD115" s="138"/>
      <c r="BE115" s="138"/>
      <c r="BF115" s="138"/>
      <c r="BG115" s="138"/>
      <c r="BI115" s="280"/>
      <c r="BJ115" s="138"/>
      <c r="BK115" s="138"/>
      <c r="BL115" s="138"/>
      <c r="BM115" s="138"/>
      <c r="BN115" s="138"/>
      <c r="BO115" s="138"/>
    </row>
    <row r="116" spans="1:67">
      <c r="A116" s="242"/>
      <c r="B116" s="242"/>
      <c r="C116" s="242"/>
      <c r="D116" s="242"/>
      <c r="E116" s="242"/>
      <c r="F116" s="242"/>
      <c r="G116" s="242"/>
      <c r="H116" s="253">
        <v>2024</v>
      </c>
      <c r="I116" s="249">
        <f t="shared" si="41"/>
        <v>18992100.846340671</v>
      </c>
      <c r="J116" s="249">
        <f t="shared" si="29"/>
        <v>18992100.846340671</v>
      </c>
      <c r="K116" s="249">
        <f t="shared" si="29"/>
        <v>18992100.846340671</v>
      </c>
      <c r="L116" s="249">
        <f t="shared" si="29"/>
        <v>0</v>
      </c>
      <c r="M116" s="249">
        <f t="shared" si="29"/>
        <v>0</v>
      </c>
      <c r="N116" s="249">
        <f t="shared" si="29"/>
        <v>0</v>
      </c>
      <c r="O116" s="242"/>
      <c r="P116" s="242"/>
      <c r="Q116" s="242"/>
      <c r="R116" s="242"/>
      <c r="S116" s="253">
        <v>2024</v>
      </c>
      <c r="T116" s="136">
        <f>HLOOKUP($S116,'Fixed - Labor'!$A$21:$AE$24,2,FALSE)</f>
        <v>6924144.083246558</v>
      </c>
      <c r="U116" s="155" t="str">
        <f t="shared" si="42"/>
        <v>B</v>
      </c>
      <c r="V116" s="155" t="str">
        <f t="shared" si="30"/>
        <v>B</v>
      </c>
      <c r="W116" s="155" t="str">
        <f t="shared" si="31"/>
        <v>B</v>
      </c>
      <c r="X116" s="155" t="str">
        <f t="shared" si="32"/>
        <v>Retired</v>
      </c>
      <c r="Y116" s="155" t="str">
        <f t="shared" si="33"/>
        <v>Retired</v>
      </c>
      <c r="Z116" s="155" t="str">
        <f t="shared" si="34"/>
        <v>Retired</v>
      </c>
      <c r="AB116" s="253">
        <v>2024</v>
      </c>
      <c r="AC116" s="249">
        <f>IF(U116="Retired",0,HLOOKUP(U116,'Fixed - Labor'!$C$29:$E$37,'Scenario 10'!$H$24,FALSE)*$T116)</f>
        <v>6212316.1868380336</v>
      </c>
      <c r="AD116" s="249">
        <f>IF(V116="Retired",0,HLOOKUP(V116,'Fixed - Labor'!$C$29:$E$37,'Scenario 10'!$H$24,FALSE)*$T116)</f>
        <v>6212316.1868380336</v>
      </c>
      <c r="AE116" s="249">
        <f>IF(W116="Retired",0,HLOOKUP(W116,'Fixed - Labor'!$C$29:$E$37,'Scenario 10'!$H$24,FALSE)*$T116)</f>
        <v>6212316.1868380336</v>
      </c>
      <c r="AF116" s="249">
        <f>IF(X116="Retired",0,HLOOKUP(X116,'Fixed - Labor'!$C$29:$E$37,'Scenario 10'!$H$24,FALSE)*$T116)</f>
        <v>0</v>
      </c>
      <c r="AG116" s="249">
        <f>IF(Y116="Retired",0,HLOOKUP(Y116,'Fixed - Labor'!$C$29:$E$37,'Scenario 10'!$H$24,FALSE)*$T116)</f>
        <v>0</v>
      </c>
      <c r="AH116" s="249">
        <f>IF(Z116="Retired",0,HLOOKUP(Z116,'Fixed - Labor'!$C$29:$E$37,'Scenario 10'!$H$24,FALSE)*$T116)</f>
        <v>0</v>
      </c>
      <c r="AJ116" s="253">
        <v>2024</v>
      </c>
      <c r="AK116" s="249">
        <f>HLOOKUP($AJ116,'Fixed - Labor'!$A$21:$AE$24,3,FALSE)</f>
        <v>14244134.985070648</v>
      </c>
      <c r="AL116" s="155" t="str">
        <f t="shared" si="43"/>
        <v>B</v>
      </c>
      <c r="AM116" s="155" t="str">
        <f t="shared" si="36"/>
        <v>B</v>
      </c>
      <c r="AN116" s="155" t="str">
        <f t="shared" si="37"/>
        <v>B</v>
      </c>
      <c r="AO116" s="155" t="str">
        <f t="shared" si="38"/>
        <v>Retired</v>
      </c>
      <c r="AP116" s="155" t="str">
        <f t="shared" si="39"/>
        <v>Retired</v>
      </c>
      <c r="AQ116" s="155" t="str">
        <f t="shared" si="40"/>
        <v>Retired</v>
      </c>
      <c r="AS116" s="253">
        <v>2024</v>
      </c>
      <c r="AT116" s="249">
        <f>IF(AL116="Retired",0,HLOOKUP(AL116,'Fixed - Labor'!$C$29:$E$37,'Scenario 10'!$H$24,FALSE)*$AK116)</f>
        <v>12779784.659502637</v>
      </c>
      <c r="AU116" s="249">
        <f>IF(AM116="Retired",0,HLOOKUP(AM116,'Fixed - Labor'!$C$29:$E$37,'Scenario 10'!$H$24,FALSE)*$AK116)</f>
        <v>12779784.659502637</v>
      </c>
      <c r="AV116" s="249">
        <f>IF(AN116="Retired",0,HLOOKUP(AN116,'Fixed - Labor'!$C$29:$E$37,'Scenario 10'!$H$24,FALSE)*$AK116)</f>
        <v>12779784.659502637</v>
      </c>
      <c r="AW116" s="249">
        <f>IF(AO116="Retired",0,HLOOKUP(AO116,'Fixed - Labor'!$C$29:$E$37,'Scenario 10'!$H$24,FALSE)*$AK116)</f>
        <v>0</v>
      </c>
      <c r="AX116" s="249">
        <f>IF(AP116="Retired",0,HLOOKUP(AP116,'Fixed - Labor'!$C$29:$E$37,'Scenario 10'!$H$24,FALSE)*$AK116)</f>
        <v>0</v>
      </c>
      <c r="AY116" s="249">
        <f>IF(AQ116="Retired",0,HLOOKUP(AQ116,'Fixed - Labor'!$C$29:$E$37,'Scenario 10'!$H$24,FALSE)*$AK116)</f>
        <v>0</v>
      </c>
      <c r="BA116" s="280"/>
      <c r="BB116" s="138"/>
      <c r="BC116" s="138"/>
      <c r="BD116" s="138"/>
      <c r="BE116" s="138"/>
      <c r="BF116" s="138"/>
      <c r="BG116" s="138"/>
      <c r="BI116" s="280"/>
      <c r="BJ116" s="138"/>
      <c r="BK116" s="138"/>
      <c r="BL116" s="138"/>
      <c r="BM116" s="138"/>
      <c r="BN116" s="138"/>
      <c r="BO116" s="138"/>
    </row>
    <row r="117" spans="1:67">
      <c r="A117" s="242"/>
      <c r="B117" s="242"/>
      <c r="C117" s="242"/>
      <c r="D117" s="242"/>
      <c r="E117" s="242"/>
      <c r="F117" s="242"/>
      <c r="G117" s="242"/>
      <c r="H117" s="253">
        <v>2025</v>
      </c>
      <c r="I117" s="249">
        <f t="shared" si="41"/>
        <v>19371942.863267478</v>
      </c>
      <c r="J117" s="249">
        <f t="shared" si="29"/>
        <v>19371942.863267478</v>
      </c>
      <c r="K117" s="249">
        <f t="shared" si="29"/>
        <v>19371942.863267478</v>
      </c>
      <c r="L117" s="249">
        <f t="shared" si="29"/>
        <v>0</v>
      </c>
      <c r="M117" s="249">
        <f t="shared" si="29"/>
        <v>0</v>
      </c>
      <c r="N117" s="249">
        <f t="shared" si="29"/>
        <v>0</v>
      </c>
      <c r="O117" s="242"/>
      <c r="P117" s="242"/>
      <c r="Q117" s="242"/>
      <c r="R117" s="242"/>
      <c r="S117" s="253">
        <v>2025</v>
      </c>
      <c r="T117" s="136">
        <f>HLOOKUP($S117,'Fixed - Labor'!$A$21:$AE$24,2,FALSE)</f>
        <v>7062626.964911487</v>
      </c>
      <c r="U117" s="155" t="str">
        <f t="shared" si="42"/>
        <v>B</v>
      </c>
      <c r="V117" s="155" t="str">
        <f t="shared" si="30"/>
        <v>B</v>
      </c>
      <c r="W117" s="155" t="str">
        <f t="shared" si="31"/>
        <v>B</v>
      </c>
      <c r="X117" s="155" t="str">
        <f t="shared" si="32"/>
        <v>Retired</v>
      </c>
      <c r="Y117" s="155" t="str">
        <f t="shared" si="33"/>
        <v>Retired</v>
      </c>
      <c r="Z117" s="155" t="str">
        <f t="shared" si="34"/>
        <v>Retired</v>
      </c>
      <c r="AB117" s="253">
        <v>2025</v>
      </c>
      <c r="AC117" s="249">
        <f>IF(U117="Retired",0,HLOOKUP(U117,'Fixed - Labor'!$C$29:$E$37,'Scenario 10'!$H$24,FALSE)*$T117)</f>
        <v>6336562.5105747916</v>
      </c>
      <c r="AD117" s="249">
        <f>IF(V117="Retired",0,HLOOKUP(V117,'Fixed - Labor'!$C$29:$E$37,'Scenario 10'!$H$24,FALSE)*$T117)</f>
        <v>6336562.5105747916</v>
      </c>
      <c r="AE117" s="249">
        <f>IF(W117="Retired",0,HLOOKUP(W117,'Fixed - Labor'!$C$29:$E$37,'Scenario 10'!$H$24,FALSE)*$T117)</f>
        <v>6336562.5105747916</v>
      </c>
      <c r="AF117" s="249">
        <f>IF(X117="Retired",0,HLOOKUP(X117,'Fixed - Labor'!$C$29:$E$37,'Scenario 10'!$H$24,FALSE)*$T117)</f>
        <v>0</v>
      </c>
      <c r="AG117" s="249">
        <f>IF(Y117="Retired",0,HLOOKUP(Y117,'Fixed - Labor'!$C$29:$E$37,'Scenario 10'!$H$24,FALSE)*$T117)</f>
        <v>0</v>
      </c>
      <c r="AH117" s="249">
        <f>IF(Z117="Retired",0,HLOOKUP(Z117,'Fixed - Labor'!$C$29:$E$37,'Scenario 10'!$H$24,FALSE)*$T117)</f>
        <v>0</v>
      </c>
      <c r="AJ117" s="253">
        <v>2025</v>
      </c>
      <c r="AK117" s="249">
        <f>HLOOKUP($AJ117,'Fixed - Labor'!$A$21:$AE$24,3,FALSE)</f>
        <v>14529017.684772057</v>
      </c>
      <c r="AL117" s="155" t="str">
        <f t="shared" si="43"/>
        <v>B</v>
      </c>
      <c r="AM117" s="155" t="str">
        <f t="shared" si="36"/>
        <v>B</v>
      </c>
      <c r="AN117" s="155" t="str">
        <f t="shared" si="37"/>
        <v>B</v>
      </c>
      <c r="AO117" s="155" t="str">
        <f t="shared" si="38"/>
        <v>Retired</v>
      </c>
      <c r="AP117" s="155" t="str">
        <f t="shared" si="39"/>
        <v>Retired</v>
      </c>
      <c r="AQ117" s="155" t="str">
        <f t="shared" si="40"/>
        <v>Retired</v>
      </c>
      <c r="AS117" s="253">
        <v>2025</v>
      </c>
      <c r="AT117" s="249">
        <f>IF(AL117="Retired",0,HLOOKUP(AL117,'Fixed - Labor'!$C$29:$E$37,'Scenario 10'!$H$24,FALSE)*$AK117)</f>
        <v>13035380.352692686</v>
      </c>
      <c r="AU117" s="249">
        <f>IF(AM117="Retired",0,HLOOKUP(AM117,'Fixed - Labor'!$C$29:$E$37,'Scenario 10'!$H$24,FALSE)*$AK117)</f>
        <v>13035380.352692686</v>
      </c>
      <c r="AV117" s="249">
        <f>IF(AN117="Retired",0,HLOOKUP(AN117,'Fixed - Labor'!$C$29:$E$37,'Scenario 10'!$H$24,FALSE)*$AK117)</f>
        <v>13035380.352692686</v>
      </c>
      <c r="AW117" s="249">
        <f>IF(AO117="Retired",0,HLOOKUP(AO117,'Fixed - Labor'!$C$29:$E$37,'Scenario 10'!$H$24,FALSE)*$AK117)</f>
        <v>0</v>
      </c>
      <c r="AX117" s="249">
        <f>IF(AP117="Retired",0,HLOOKUP(AP117,'Fixed - Labor'!$C$29:$E$37,'Scenario 10'!$H$24,FALSE)*$AK117)</f>
        <v>0</v>
      </c>
      <c r="AY117" s="249">
        <f>IF(AQ117="Retired",0,HLOOKUP(AQ117,'Fixed - Labor'!$C$29:$E$37,'Scenario 10'!$H$24,FALSE)*$AK117)</f>
        <v>0</v>
      </c>
      <c r="BA117" s="280"/>
      <c r="BB117" s="138"/>
      <c r="BC117" s="138"/>
      <c r="BD117" s="138"/>
      <c r="BE117" s="138"/>
      <c r="BF117" s="138"/>
      <c r="BG117" s="138"/>
      <c r="BI117" s="280"/>
      <c r="BJ117" s="138"/>
      <c r="BK117" s="138"/>
      <c r="BL117" s="138"/>
      <c r="BM117" s="138"/>
      <c r="BN117" s="138"/>
      <c r="BO117" s="138"/>
    </row>
    <row r="118" spans="1:67">
      <c r="A118" s="242"/>
      <c r="B118" s="242"/>
      <c r="C118" s="242"/>
      <c r="D118" s="242"/>
      <c r="E118" s="242"/>
      <c r="F118" s="242"/>
      <c r="G118" s="242"/>
      <c r="H118" s="253">
        <v>2026</v>
      </c>
      <c r="I118" s="249">
        <f t="shared" si="41"/>
        <v>19759381.720532831</v>
      </c>
      <c r="J118" s="249">
        <f t="shared" si="29"/>
        <v>19759381.720532831</v>
      </c>
      <c r="K118" s="249">
        <f t="shared" si="29"/>
        <v>19759381.720532831</v>
      </c>
      <c r="L118" s="249">
        <f t="shared" si="29"/>
        <v>0</v>
      </c>
      <c r="M118" s="249">
        <f t="shared" si="29"/>
        <v>0</v>
      </c>
      <c r="N118" s="249">
        <f t="shared" si="29"/>
        <v>0</v>
      </c>
      <c r="O118" s="242"/>
      <c r="P118" s="242"/>
      <c r="Q118" s="242"/>
      <c r="R118" s="242"/>
      <c r="S118" s="253">
        <v>2026</v>
      </c>
      <c r="T118" s="136">
        <f>HLOOKUP($S118,'Fixed - Labor'!$A$21:$AE$24,2,FALSE)</f>
        <v>7203879.5042097177</v>
      </c>
      <c r="U118" s="155" t="str">
        <f t="shared" si="42"/>
        <v>B</v>
      </c>
      <c r="V118" s="155" t="str">
        <f t="shared" si="30"/>
        <v>B</v>
      </c>
      <c r="W118" s="155" t="str">
        <f t="shared" si="31"/>
        <v>B</v>
      </c>
      <c r="X118" s="155" t="str">
        <f t="shared" si="32"/>
        <v>Retired</v>
      </c>
      <c r="Y118" s="155" t="str">
        <f t="shared" si="33"/>
        <v>Retired</v>
      </c>
      <c r="Z118" s="155" t="str">
        <f t="shared" si="34"/>
        <v>Retired</v>
      </c>
      <c r="AB118" s="253">
        <v>2026</v>
      </c>
      <c r="AC118" s="249">
        <f>IF(U118="Retired",0,HLOOKUP(U118,'Fixed - Labor'!$C$29:$E$37,'Scenario 10'!$H$24,FALSE)*$T118)</f>
        <v>6463293.7607862884</v>
      </c>
      <c r="AD118" s="249">
        <f>IF(V118="Retired",0,HLOOKUP(V118,'Fixed - Labor'!$C$29:$E$37,'Scenario 10'!$H$24,FALSE)*$T118)</f>
        <v>6463293.7607862884</v>
      </c>
      <c r="AE118" s="249">
        <f>IF(W118="Retired",0,HLOOKUP(W118,'Fixed - Labor'!$C$29:$E$37,'Scenario 10'!$H$24,FALSE)*$T118)</f>
        <v>6463293.7607862884</v>
      </c>
      <c r="AF118" s="249">
        <f>IF(X118="Retired",0,HLOOKUP(X118,'Fixed - Labor'!$C$29:$E$37,'Scenario 10'!$H$24,FALSE)*$T118)</f>
        <v>0</v>
      </c>
      <c r="AG118" s="249">
        <f>IF(Y118="Retired",0,HLOOKUP(Y118,'Fixed - Labor'!$C$29:$E$37,'Scenario 10'!$H$24,FALSE)*$T118)</f>
        <v>0</v>
      </c>
      <c r="AH118" s="249">
        <f>IF(Z118="Retired",0,HLOOKUP(Z118,'Fixed - Labor'!$C$29:$E$37,'Scenario 10'!$H$24,FALSE)*$T118)</f>
        <v>0</v>
      </c>
      <c r="AJ118" s="253">
        <v>2026</v>
      </c>
      <c r="AK118" s="249">
        <f>HLOOKUP($AJ118,'Fixed - Labor'!$A$21:$AE$24,3,FALSE)</f>
        <v>14819598.0384675</v>
      </c>
      <c r="AL118" s="155" t="str">
        <f t="shared" si="43"/>
        <v>B</v>
      </c>
      <c r="AM118" s="155" t="str">
        <f t="shared" si="36"/>
        <v>B</v>
      </c>
      <c r="AN118" s="155" t="str">
        <f t="shared" si="37"/>
        <v>B</v>
      </c>
      <c r="AO118" s="155" t="str">
        <f t="shared" si="38"/>
        <v>Retired</v>
      </c>
      <c r="AP118" s="155" t="str">
        <f t="shared" si="39"/>
        <v>Retired</v>
      </c>
      <c r="AQ118" s="155" t="str">
        <f t="shared" si="40"/>
        <v>Retired</v>
      </c>
      <c r="AS118" s="253">
        <v>2026</v>
      </c>
      <c r="AT118" s="249">
        <f>IF(AL118="Retired",0,HLOOKUP(AL118,'Fixed - Labor'!$C$29:$E$37,'Scenario 10'!$H$24,FALSE)*$AK118)</f>
        <v>13296087.959746541</v>
      </c>
      <c r="AU118" s="249">
        <f>IF(AM118="Retired",0,HLOOKUP(AM118,'Fixed - Labor'!$C$29:$E$37,'Scenario 10'!$H$24,FALSE)*$AK118)</f>
        <v>13296087.959746541</v>
      </c>
      <c r="AV118" s="249">
        <f>IF(AN118="Retired",0,HLOOKUP(AN118,'Fixed - Labor'!$C$29:$E$37,'Scenario 10'!$H$24,FALSE)*$AK118)</f>
        <v>13296087.959746541</v>
      </c>
      <c r="AW118" s="249">
        <f>IF(AO118="Retired",0,HLOOKUP(AO118,'Fixed - Labor'!$C$29:$E$37,'Scenario 10'!$H$24,FALSE)*$AK118)</f>
        <v>0</v>
      </c>
      <c r="AX118" s="249">
        <f>IF(AP118="Retired",0,HLOOKUP(AP118,'Fixed - Labor'!$C$29:$E$37,'Scenario 10'!$H$24,FALSE)*$AK118)</f>
        <v>0</v>
      </c>
      <c r="AY118" s="249">
        <f>IF(AQ118="Retired",0,HLOOKUP(AQ118,'Fixed - Labor'!$C$29:$E$37,'Scenario 10'!$H$24,FALSE)*$AK118)</f>
        <v>0</v>
      </c>
      <c r="BA118" s="280"/>
      <c r="BB118" s="138"/>
      <c r="BC118" s="138"/>
      <c r="BD118" s="138"/>
      <c r="BE118" s="138"/>
      <c r="BF118" s="138"/>
      <c r="BG118" s="138"/>
      <c r="BI118" s="280"/>
      <c r="BJ118" s="138"/>
      <c r="BK118" s="138"/>
      <c r="BL118" s="138"/>
      <c r="BM118" s="138"/>
      <c r="BN118" s="138"/>
      <c r="BO118" s="138"/>
    </row>
    <row r="119" spans="1:67">
      <c r="A119" s="242"/>
      <c r="B119" s="242"/>
      <c r="C119" s="242"/>
      <c r="D119" s="242"/>
      <c r="E119" s="242"/>
      <c r="F119" s="242"/>
      <c r="G119" s="242"/>
      <c r="H119" s="253">
        <v>2027</v>
      </c>
      <c r="I119" s="249">
        <f t="shared" si="41"/>
        <v>20154569.354943492</v>
      </c>
      <c r="J119" s="249">
        <f t="shared" si="29"/>
        <v>20154569.354943492</v>
      </c>
      <c r="K119" s="249">
        <f t="shared" si="29"/>
        <v>20154569.354943492</v>
      </c>
      <c r="L119" s="249">
        <f t="shared" si="29"/>
        <v>0</v>
      </c>
      <c r="M119" s="249">
        <f t="shared" si="29"/>
        <v>0</v>
      </c>
      <c r="N119" s="249">
        <f t="shared" si="29"/>
        <v>0</v>
      </c>
      <c r="O119" s="242"/>
      <c r="P119" s="242"/>
      <c r="Q119" s="242"/>
      <c r="R119" s="242"/>
      <c r="S119" s="253">
        <v>2027</v>
      </c>
      <c r="T119" s="136">
        <f>HLOOKUP($S119,'Fixed - Labor'!$A$21:$AE$24,2,FALSE)</f>
        <v>7347957.0942939129</v>
      </c>
      <c r="U119" s="155" t="str">
        <f t="shared" si="42"/>
        <v>B</v>
      </c>
      <c r="V119" s="155" t="str">
        <f t="shared" si="30"/>
        <v>B</v>
      </c>
      <c r="W119" s="155" t="str">
        <f t="shared" si="31"/>
        <v>B</v>
      </c>
      <c r="X119" s="155" t="str">
        <f t="shared" si="32"/>
        <v>Retired</v>
      </c>
      <c r="Y119" s="155" t="str">
        <f t="shared" si="33"/>
        <v>Retired</v>
      </c>
      <c r="Z119" s="155" t="str">
        <f t="shared" si="34"/>
        <v>Retired</v>
      </c>
      <c r="AB119" s="253">
        <v>2027</v>
      </c>
      <c r="AC119" s="249">
        <f>IF(U119="Retired",0,HLOOKUP(U119,'Fixed - Labor'!$C$29:$E$37,'Scenario 10'!$H$24,FALSE)*$T119)</f>
        <v>6592559.6360020153</v>
      </c>
      <c r="AD119" s="249">
        <f>IF(V119="Retired",0,HLOOKUP(V119,'Fixed - Labor'!$C$29:$E$37,'Scenario 10'!$H$24,FALSE)*$T119)</f>
        <v>6592559.6360020153</v>
      </c>
      <c r="AE119" s="249">
        <f>IF(W119="Retired",0,HLOOKUP(W119,'Fixed - Labor'!$C$29:$E$37,'Scenario 10'!$H$24,FALSE)*$T119)</f>
        <v>6592559.6360020153</v>
      </c>
      <c r="AF119" s="249">
        <f>IF(X119="Retired",0,HLOOKUP(X119,'Fixed - Labor'!$C$29:$E$37,'Scenario 10'!$H$24,FALSE)*$T119)</f>
        <v>0</v>
      </c>
      <c r="AG119" s="249">
        <f>IF(Y119="Retired",0,HLOOKUP(Y119,'Fixed - Labor'!$C$29:$E$37,'Scenario 10'!$H$24,FALSE)*$T119)</f>
        <v>0</v>
      </c>
      <c r="AH119" s="249">
        <f>IF(Z119="Retired",0,HLOOKUP(Z119,'Fixed - Labor'!$C$29:$E$37,'Scenario 10'!$H$24,FALSE)*$T119)</f>
        <v>0</v>
      </c>
      <c r="AJ119" s="253">
        <v>2027</v>
      </c>
      <c r="AK119" s="249">
        <f>HLOOKUP($AJ119,'Fixed - Labor'!$A$21:$AE$24,3,FALSE)</f>
        <v>15115989.999236852</v>
      </c>
      <c r="AL119" s="155" t="str">
        <f t="shared" si="43"/>
        <v>B</v>
      </c>
      <c r="AM119" s="155" t="str">
        <f t="shared" si="36"/>
        <v>B</v>
      </c>
      <c r="AN119" s="155" t="str">
        <f t="shared" si="37"/>
        <v>B</v>
      </c>
      <c r="AO119" s="155" t="str">
        <f t="shared" si="38"/>
        <v>Retired</v>
      </c>
      <c r="AP119" s="155" t="str">
        <f t="shared" si="39"/>
        <v>Retired</v>
      </c>
      <c r="AQ119" s="155" t="str">
        <f t="shared" si="40"/>
        <v>Retired</v>
      </c>
      <c r="AS119" s="253">
        <v>2027</v>
      </c>
      <c r="AT119" s="249">
        <f>IF(AL119="Retired",0,HLOOKUP(AL119,'Fixed - Labor'!$C$29:$E$37,'Scenario 10'!$H$24,FALSE)*$AK119)</f>
        <v>13562009.718941474</v>
      </c>
      <c r="AU119" s="249">
        <f>IF(AM119="Retired",0,HLOOKUP(AM119,'Fixed - Labor'!$C$29:$E$37,'Scenario 10'!$H$24,FALSE)*$AK119)</f>
        <v>13562009.718941474</v>
      </c>
      <c r="AV119" s="249">
        <f>IF(AN119="Retired",0,HLOOKUP(AN119,'Fixed - Labor'!$C$29:$E$37,'Scenario 10'!$H$24,FALSE)*$AK119)</f>
        <v>13562009.718941474</v>
      </c>
      <c r="AW119" s="249">
        <f>IF(AO119="Retired",0,HLOOKUP(AO119,'Fixed - Labor'!$C$29:$E$37,'Scenario 10'!$H$24,FALSE)*$AK119)</f>
        <v>0</v>
      </c>
      <c r="AX119" s="249">
        <f>IF(AP119="Retired",0,HLOOKUP(AP119,'Fixed - Labor'!$C$29:$E$37,'Scenario 10'!$H$24,FALSE)*$AK119)</f>
        <v>0</v>
      </c>
      <c r="AY119" s="249">
        <f>IF(AQ119="Retired",0,HLOOKUP(AQ119,'Fixed - Labor'!$C$29:$E$37,'Scenario 10'!$H$24,FALSE)*$AK119)</f>
        <v>0</v>
      </c>
      <c r="BA119" s="280"/>
      <c r="BB119" s="138"/>
      <c r="BC119" s="138"/>
      <c r="BD119" s="138"/>
      <c r="BE119" s="138"/>
      <c r="BF119" s="138"/>
      <c r="BG119" s="138"/>
      <c r="BI119" s="280"/>
      <c r="BJ119" s="138"/>
      <c r="BK119" s="138"/>
      <c r="BL119" s="138"/>
      <c r="BM119" s="138"/>
      <c r="BN119" s="138"/>
      <c r="BO119" s="138"/>
    </row>
    <row r="120" spans="1:67">
      <c r="A120" s="242"/>
      <c r="B120" s="242"/>
      <c r="C120" s="242"/>
      <c r="D120" s="242"/>
      <c r="E120" s="242"/>
      <c r="F120" s="242"/>
      <c r="G120" s="242"/>
      <c r="H120" s="253">
        <v>2028</v>
      </c>
      <c r="I120" s="249">
        <f t="shared" si="41"/>
        <v>20557660.742042359</v>
      </c>
      <c r="J120" s="249">
        <f t="shared" si="29"/>
        <v>20557660.742042359</v>
      </c>
      <c r="K120" s="249">
        <f t="shared" si="29"/>
        <v>0</v>
      </c>
      <c r="L120" s="249">
        <f t="shared" si="29"/>
        <v>0</v>
      </c>
      <c r="M120" s="249">
        <f t="shared" si="29"/>
        <v>0</v>
      </c>
      <c r="N120" s="249">
        <f t="shared" si="29"/>
        <v>0</v>
      </c>
      <c r="O120" s="242"/>
      <c r="P120" s="242"/>
      <c r="Q120" s="242"/>
      <c r="R120" s="242"/>
      <c r="S120" s="253">
        <v>2028</v>
      </c>
      <c r="T120" s="136">
        <f>HLOOKUP($S120,'Fixed - Labor'!$A$21:$AE$24,2,FALSE)</f>
        <v>7494916.2361797905</v>
      </c>
      <c r="U120" s="155" t="str">
        <f t="shared" si="42"/>
        <v>B</v>
      </c>
      <c r="V120" s="155" t="str">
        <f t="shared" si="30"/>
        <v>B</v>
      </c>
      <c r="W120" s="155" t="str">
        <f t="shared" si="31"/>
        <v>Retired</v>
      </c>
      <c r="X120" s="155" t="str">
        <f t="shared" si="32"/>
        <v>Retired</v>
      </c>
      <c r="Y120" s="155" t="str">
        <f t="shared" si="33"/>
        <v>Retired</v>
      </c>
      <c r="Z120" s="155" t="str">
        <f t="shared" si="34"/>
        <v>Retired</v>
      </c>
      <c r="AB120" s="253">
        <v>2028</v>
      </c>
      <c r="AC120" s="249">
        <f>IF(U120="Retired",0,HLOOKUP(U120,'Fixed - Labor'!$C$29:$E$37,'Scenario 10'!$H$24,FALSE)*$T120)</f>
        <v>6724410.8287220551</v>
      </c>
      <c r="AD120" s="249">
        <f>IF(V120="Retired",0,HLOOKUP(V120,'Fixed - Labor'!$C$29:$E$37,'Scenario 10'!$H$24,FALSE)*$T120)</f>
        <v>6724410.8287220551</v>
      </c>
      <c r="AE120" s="249">
        <f>IF(W120="Retired",0,HLOOKUP(W120,'Fixed - Labor'!$C$29:$E$37,'Scenario 10'!$H$24,FALSE)*$T120)</f>
        <v>0</v>
      </c>
      <c r="AF120" s="249">
        <f>IF(X120="Retired",0,HLOOKUP(X120,'Fixed - Labor'!$C$29:$E$37,'Scenario 10'!$H$24,FALSE)*$T120)</f>
        <v>0</v>
      </c>
      <c r="AG120" s="249">
        <f>IF(Y120="Retired",0,HLOOKUP(Y120,'Fixed - Labor'!$C$29:$E$37,'Scenario 10'!$H$24,FALSE)*$T120)</f>
        <v>0</v>
      </c>
      <c r="AH120" s="249">
        <f>IF(Z120="Retired",0,HLOOKUP(Z120,'Fixed - Labor'!$C$29:$E$37,'Scenario 10'!$H$24,FALSE)*$T120)</f>
        <v>0</v>
      </c>
      <c r="AJ120" s="253">
        <v>2028</v>
      </c>
      <c r="AK120" s="249">
        <f>HLOOKUP($AJ120,'Fixed - Labor'!$A$21:$AE$24,3,FALSE)</f>
        <v>15418309.799221588</v>
      </c>
      <c r="AL120" s="155" t="str">
        <f t="shared" si="43"/>
        <v>B</v>
      </c>
      <c r="AM120" s="155" t="str">
        <f t="shared" si="36"/>
        <v>B</v>
      </c>
      <c r="AN120" s="155" t="str">
        <f t="shared" si="37"/>
        <v>Retired</v>
      </c>
      <c r="AO120" s="155" t="str">
        <f t="shared" si="38"/>
        <v>Retired</v>
      </c>
      <c r="AP120" s="155" t="str">
        <f t="shared" si="39"/>
        <v>Retired</v>
      </c>
      <c r="AQ120" s="155" t="str">
        <f t="shared" si="40"/>
        <v>Retired</v>
      </c>
      <c r="AS120" s="253">
        <v>2028</v>
      </c>
      <c r="AT120" s="249">
        <f>IF(AL120="Retired",0,HLOOKUP(AL120,'Fixed - Labor'!$C$29:$E$37,'Scenario 10'!$H$24,FALSE)*$AK120)</f>
        <v>13833249.913320303</v>
      </c>
      <c r="AU120" s="249">
        <f>IF(AM120="Retired",0,HLOOKUP(AM120,'Fixed - Labor'!$C$29:$E$37,'Scenario 10'!$H$24,FALSE)*$AK120)</f>
        <v>13833249.913320303</v>
      </c>
      <c r="AV120" s="249">
        <f>IF(AN120="Retired",0,HLOOKUP(AN120,'Fixed - Labor'!$C$29:$E$37,'Scenario 10'!$H$24,FALSE)*$AK120)</f>
        <v>0</v>
      </c>
      <c r="AW120" s="249">
        <f>IF(AO120="Retired",0,HLOOKUP(AO120,'Fixed - Labor'!$C$29:$E$37,'Scenario 10'!$H$24,FALSE)*$AK120)</f>
        <v>0</v>
      </c>
      <c r="AX120" s="249">
        <f>IF(AP120="Retired",0,HLOOKUP(AP120,'Fixed - Labor'!$C$29:$E$37,'Scenario 10'!$H$24,FALSE)*$AK120)</f>
        <v>0</v>
      </c>
      <c r="AY120" s="249">
        <f>IF(AQ120="Retired",0,HLOOKUP(AQ120,'Fixed - Labor'!$C$29:$E$37,'Scenario 10'!$H$24,FALSE)*$AK120)</f>
        <v>0</v>
      </c>
      <c r="BA120" s="280"/>
      <c r="BB120" s="138"/>
      <c r="BC120" s="138"/>
      <c r="BD120" s="138"/>
      <c r="BE120" s="138"/>
      <c r="BF120" s="138"/>
      <c r="BG120" s="138"/>
      <c r="BI120" s="280"/>
      <c r="BJ120" s="138"/>
      <c r="BK120" s="138"/>
      <c r="BL120" s="138"/>
      <c r="BM120" s="138"/>
      <c r="BN120" s="138"/>
      <c r="BO120" s="138"/>
    </row>
    <row r="121" spans="1:67">
      <c r="A121" s="242"/>
      <c r="B121" s="242"/>
      <c r="C121" s="242"/>
      <c r="D121" s="242"/>
      <c r="E121" s="242"/>
      <c r="F121" s="242"/>
      <c r="G121" s="242"/>
      <c r="H121" s="253">
        <v>2029</v>
      </c>
      <c r="I121" s="249">
        <f t="shared" si="41"/>
        <v>20968813.956883207</v>
      </c>
      <c r="J121" s="249">
        <f t="shared" si="29"/>
        <v>0</v>
      </c>
      <c r="K121" s="249">
        <f t="shared" si="29"/>
        <v>0</v>
      </c>
      <c r="L121" s="249">
        <f t="shared" si="29"/>
        <v>0</v>
      </c>
      <c r="M121" s="249">
        <f t="shared" si="29"/>
        <v>0</v>
      </c>
      <c r="N121" s="249">
        <f t="shared" si="29"/>
        <v>0</v>
      </c>
      <c r="O121" s="242"/>
      <c r="P121" s="242"/>
      <c r="Q121" s="242"/>
      <c r="R121" s="242"/>
      <c r="S121" s="253">
        <v>2029</v>
      </c>
      <c r="T121" s="136">
        <f>HLOOKUP($S121,'Fixed - Labor'!$A$21:$AE$24,2,FALSE)</f>
        <v>7644814.5609033871</v>
      </c>
      <c r="U121" s="155" t="str">
        <f t="shared" si="42"/>
        <v>B</v>
      </c>
      <c r="V121" s="155" t="str">
        <f t="shared" si="30"/>
        <v>Retired</v>
      </c>
      <c r="W121" s="155" t="str">
        <f t="shared" si="31"/>
        <v>Retired</v>
      </c>
      <c r="X121" s="155" t="str">
        <f t="shared" si="32"/>
        <v>Retired</v>
      </c>
      <c r="Y121" s="155" t="str">
        <f t="shared" si="33"/>
        <v>Retired</v>
      </c>
      <c r="Z121" s="155" t="str">
        <f t="shared" si="34"/>
        <v>Retired</v>
      </c>
      <c r="AB121" s="253">
        <v>2029</v>
      </c>
      <c r="AC121" s="249">
        <f>IF(U121="Retired",0,HLOOKUP(U121,'Fixed - Labor'!$C$29:$E$37,'Scenario 10'!$H$24,FALSE)*$T121)</f>
        <v>6858899.0452964967</v>
      </c>
      <c r="AD121" s="249">
        <f>IF(V121="Retired",0,HLOOKUP(V121,'Fixed - Labor'!$C$29:$E$37,'Scenario 10'!$H$24,FALSE)*$T121)</f>
        <v>0</v>
      </c>
      <c r="AE121" s="249">
        <f>IF(W121="Retired",0,HLOOKUP(W121,'Fixed - Labor'!$C$29:$E$37,'Scenario 10'!$H$24,FALSE)*$T121)</f>
        <v>0</v>
      </c>
      <c r="AF121" s="249">
        <f>IF(X121="Retired",0,HLOOKUP(X121,'Fixed - Labor'!$C$29:$E$37,'Scenario 10'!$H$24,FALSE)*$T121)</f>
        <v>0</v>
      </c>
      <c r="AG121" s="249">
        <f>IF(Y121="Retired",0,HLOOKUP(Y121,'Fixed - Labor'!$C$29:$E$37,'Scenario 10'!$H$24,FALSE)*$T121)</f>
        <v>0</v>
      </c>
      <c r="AH121" s="249">
        <f>IF(Z121="Retired",0,HLOOKUP(Z121,'Fixed - Labor'!$C$29:$E$37,'Scenario 10'!$H$24,FALSE)*$T121)</f>
        <v>0</v>
      </c>
      <c r="AJ121" s="253">
        <v>2029</v>
      </c>
      <c r="AK121" s="249">
        <f>HLOOKUP($AJ121,'Fixed - Labor'!$A$21:$AE$24,3,FALSE)</f>
        <v>15726675.995206021</v>
      </c>
      <c r="AL121" s="155" t="str">
        <f t="shared" si="43"/>
        <v>B</v>
      </c>
      <c r="AM121" s="155" t="str">
        <f t="shared" si="36"/>
        <v>Retired</v>
      </c>
      <c r="AN121" s="155" t="str">
        <f t="shared" si="37"/>
        <v>Retired</v>
      </c>
      <c r="AO121" s="155" t="str">
        <f t="shared" si="38"/>
        <v>Retired</v>
      </c>
      <c r="AP121" s="155" t="str">
        <f t="shared" si="39"/>
        <v>Retired</v>
      </c>
      <c r="AQ121" s="155" t="str">
        <f t="shared" si="40"/>
        <v>Retired</v>
      </c>
      <c r="AS121" s="253">
        <v>2029</v>
      </c>
      <c r="AT121" s="249">
        <f>IF(AL121="Retired",0,HLOOKUP(AL121,'Fixed - Labor'!$C$29:$E$37,'Scenario 10'!$H$24,FALSE)*$AK121)</f>
        <v>14109914.911586709</v>
      </c>
      <c r="AU121" s="249">
        <f>IF(AM121="Retired",0,HLOOKUP(AM121,'Fixed - Labor'!$C$29:$E$37,'Scenario 10'!$H$24,FALSE)*$AK121)</f>
        <v>0</v>
      </c>
      <c r="AV121" s="249">
        <f>IF(AN121="Retired",0,HLOOKUP(AN121,'Fixed - Labor'!$C$29:$E$37,'Scenario 10'!$H$24,FALSE)*$AK121)</f>
        <v>0</v>
      </c>
      <c r="AW121" s="249">
        <f>IF(AO121="Retired",0,HLOOKUP(AO121,'Fixed - Labor'!$C$29:$E$37,'Scenario 10'!$H$24,FALSE)*$AK121)</f>
        <v>0</v>
      </c>
      <c r="AX121" s="249">
        <f>IF(AP121="Retired",0,HLOOKUP(AP121,'Fixed - Labor'!$C$29:$E$37,'Scenario 10'!$H$24,FALSE)*$AK121)</f>
        <v>0</v>
      </c>
      <c r="AY121" s="249">
        <f>IF(AQ121="Retired",0,HLOOKUP(AQ121,'Fixed - Labor'!$C$29:$E$37,'Scenario 10'!$H$24,FALSE)*$AK121)</f>
        <v>0</v>
      </c>
      <c r="BA121" s="280"/>
      <c r="BB121" s="138"/>
      <c r="BC121" s="138"/>
      <c r="BD121" s="138"/>
      <c r="BE121" s="138"/>
      <c r="BF121" s="138"/>
      <c r="BG121" s="138"/>
      <c r="BI121" s="280"/>
      <c r="BJ121" s="138"/>
      <c r="BK121" s="138"/>
      <c r="BL121" s="138"/>
      <c r="BM121" s="138"/>
      <c r="BN121" s="138"/>
      <c r="BO121" s="138"/>
    </row>
    <row r="122" spans="1:67">
      <c r="A122" s="242"/>
      <c r="B122" s="242"/>
      <c r="C122" s="242"/>
      <c r="D122" s="242"/>
      <c r="E122" s="242"/>
      <c r="F122" s="242"/>
      <c r="G122" s="242"/>
      <c r="H122" s="253">
        <v>2030</v>
      </c>
      <c r="I122" s="249">
        <f t="shared" si="41"/>
        <v>0</v>
      </c>
      <c r="J122" s="249">
        <f t="shared" si="29"/>
        <v>0</v>
      </c>
      <c r="K122" s="249">
        <f t="shared" si="29"/>
        <v>0</v>
      </c>
      <c r="L122" s="249">
        <f t="shared" si="29"/>
        <v>0</v>
      </c>
      <c r="M122" s="249">
        <f t="shared" si="29"/>
        <v>0</v>
      </c>
      <c r="N122" s="249">
        <f t="shared" si="29"/>
        <v>0</v>
      </c>
      <c r="O122" s="242"/>
      <c r="P122" s="242"/>
      <c r="Q122" s="242"/>
      <c r="R122" s="242"/>
      <c r="S122" s="253">
        <v>2030</v>
      </c>
      <c r="T122" s="136">
        <f>HLOOKUP($S122,'Fixed - Labor'!$A$21:$AE$24,2,FALSE)</f>
        <v>7797710.8521214556</v>
      </c>
      <c r="U122" s="155" t="str">
        <f t="shared" si="42"/>
        <v>Retired</v>
      </c>
      <c r="V122" s="155" t="str">
        <f t="shared" si="30"/>
        <v>Retired</v>
      </c>
      <c r="W122" s="155" t="str">
        <f t="shared" si="31"/>
        <v>Retired</v>
      </c>
      <c r="X122" s="155" t="str">
        <f t="shared" si="32"/>
        <v>Retired</v>
      </c>
      <c r="Y122" s="155" t="str">
        <f t="shared" si="33"/>
        <v>Retired</v>
      </c>
      <c r="Z122" s="155" t="str">
        <f t="shared" si="34"/>
        <v>Retired</v>
      </c>
      <c r="AB122" s="253">
        <v>2030</v>
      </c>
      <c r="AC122" s="249">
        <f>IF(U122="Retired",0,HLOOKUP(U122,'Fixed - Labor'!$C$29:$E$37,'Scenario 10'!$H$24,FALSE)*$T122)</f>
        <v>0</v>
      </c>
      <c r="AD122" s="249">
        <f>IF(V122="Retired",0,HLOOKUP(V122,'Fixed - Labor'!$C$29:$E$37,'Scenario 10'!$H$24,FALSE)*$T122)</f>
        <v>0</v>
      </c>
      <c r="AE122" s="249">
        <f>IF(W122="Retired",0,HLOOKUP(W122,'Fixed - Labor'!$C$29:$E$37,'Scenario 10'!$H$24,FALSE)*$T122)</f>
        <v>0</v>
      </c>
      <c r="AF122" s="249">
        <f>IF(X122="Retired",0,HLOOKUP(X122,'Fixed - Labor'!$C$29:$E$37,'Scenario 10'!$H$24,FALSE)*$T122)</f>
        <v>0</v>
      </c>
      <c r="AG122" s="249">
        <f>IF(Y122="Retired",0,HLOOKUP(Y122,'Fixed - Labor'!$C$29:$E$37,'Scenario 10'!$H$24,FALSE)*$T122)</f>
        <v>0</v>
      </c>
      <c r="AH122" s="249">
        <f>IF(Z122="Retired",0,HLOOKUP(Z122,'Fixed - Labor'!$C$29:$E$37,'Scenario 10'!$H$24,FALSE)*$T122)</f>
        <v>0</v>
      </c>
      <c r="AJ122" s="253">
        <v>2030</v>
      </c>
      <c r="AK122" s="249">
        <f>HLOOKUP($AJ122,'Fixed - Labor'!$A$21:$AE$24,3,FALSE)</f>
        <v>16041209.515110143</v>
      </c>
      <c r="AL122" s="155" t="str">
        <f t="shared" si="43"/>
        <v>Retired</v>
      </c>
      <c r="AM122" s="155" t="str">
        <f t="shared" si="36"/>
        <v>Retired</v>
      </c>
      <c r="AN122" s="155" t="str">
        <f t="shared" si="37"/>
        <v>Retired</v>
      </c>
      <c r="AO122" s="155" t="str">
        <f t="shared" si="38"/>
        <v>Retired</v>
      </c>
      <c r="AP122" s="155" t="str">
        <f t="shared" si="39"/>
        <v>Retired</v>
      </c>
      <c r="AQ122" s="155" t="str">
        <f t="shared" si="40"/>
        <v>Retired</v>
      </c>
      <c r="AS122" s="253">
        <v>2030</v>
      </c>
      <c r="AT122" s="249">
        <f>IF(AL122="Retired",0,HLOOKUP(AL122,'Fixed - Labor'!$C$29:$E$37,'Scenario 10'!$H$24,FALSE)*$AK122)</f>
        <v>0</v>
      </c>
      <c r="AU122" s="249">
        <f>IF(AM122="Retired",0,HLOOKUP(AM122,'Fixed - Labor'!$C$29:$E$37,'Scenario 10'!$H$24,FALSE)*$AK122)</f>
        <v>0</v>
      </c>
      <c r="AV122" s="249">
        <f>IF(AN122="Retired",0,HLOOKUP(AN122,'Fixed - Labor'!$C$29:$E$37,'Scenario 10'!$H$24,FALSE)*$AK122)</f>
        <v>0</v>
      </c>
      <c r="AW122" s="249">
        <f>IF(AO122="Retired",0,HLOOKUP(AO122,'Fixed - Labor'!$C$29:$E$37,'Scenario 10'!$H$24,FALSE)*$AK122)</f>
        <v>0</v>
      </c>
      <c r="AX122" s="249">
        <f>IF(AP122="Retired",0,HLOOKUP(AP122,'Fixed - Labor'!$C$29:$E$37,'Scenario 10'!$H$24,FALSE)*$AK122)</f>
        <v>0</v>
      </c>
      <c r="AY122" s="249">
        <f>IF(AQ122="Retired",0,HLOOKUP(AQ122,'Fixed - Labor'!$C$29:$E$37,'Scenario 10'!$H$24,FALSE)*$AK122)</f>
        <v>0</v>
      </c>
      <c r="BA122" s="280"/>
      <c r="BB122" s="138"/>
      <c r="BC122" s="138"/>
      <c r="BD122" s="138"/>
      <c r="BE122" s="138"/>
      <c r="BF122" s="138"/>
      <c r="BG122" s="138"/>
      <c r="BI122" s="280"/>
      <c r="BJ122" s="138"/>
      <c r="BK122" s="138"/>
      <c r="BL122" s="138"/>
      <c r="BM122" s="138"/>
      <c r="BN122" s="138"/>
      <c r="BO122" s="138"/>
    </row>
    <row r="123" spans="1:67">
      <c r="A123" s="242"/>
      <c r="B123" s="242"/>
      <c r="C123" s="242"/>
      <c r="D123" s="242"/>
      <c r="E123" s="242"/>
      <c r="F123" s="242"/>
      <c r="G123" s="242"/>
      <c r="H123" s="253">
        <v>2031</v>
      </c>
      <c r="I123" s="249">
        <f t="shared" si="41"/>
        <v>0</v>
      </c>
      <c r="J123" s="249">
        <f t="shared" si="29"/>
        <v>0</v>
      </c>
      <c r="K123" s="249">
        <f t="shared" si="29"/>
        <v>0</v>
      </c>
      <c r="L123" s="249">
        <f t="shared" si="29"/>
        <v>0</v>
      </c>
      <c r="M123" s="249">
        <f t="shared" si="29"/>
        <v>0</v>
      </c>
      <c r="N123" s="249">
        <f t="shared" si="29"/>
        <v>0</v>
      </c>
      <c r="O123" s="242"/>
      <c r="P123" s="242"/>
      <c r="Q123" s="242"/>
      <c r="R123" s="242"/>
      <c r="S123" s="253">
        <v>2031</v>
      </c>
      <c r="T123" s="136">
        <f>HLOOKUP($S123,'Fixed - Labor'!$A$21:$AE$24,2,FALSE)</f>
        <v>7953665.0691638831</v>
      </c>
      <c r="U123" s="155" t="str">
        <f t="shared" si="42"/>
        <v>Retired</v>
      </c>
      <c r="V123" s="155" t="str">
        <f t="shared" si="30"/>
        <v>Retired</v>
      </c>
      <c r="W123" s="155" t="str">
        <f t="shared" si="31"/>
        <v>Retired</v>
      </c>
      <c r="X123" s="155" t="str">
        <f t="shared" si="32"/>
        <v>Retired</v>
      </c>
      <c r="Y123" s="155" t="str">
        <f t="shared" si="33"/>
        <v>Retired</v>
      </c>
      <c r="Z123" s="155" t="str">
        <f t="shared" si="34"/>
        <v>Retired</v>
      </c>
      <c r="AB123" s="253">
        <v>2031</v>
      </c>
      <c r="AC123" s="249">
        <f>IF(U123="Retired",0,HLOOKUP(U123,'Fixed - Labor'!$C$29:$E$37,'Scenario 10'!$H$24,FALSE)*$T123)</f>
        <v>0</v>
      </c>
      <c r="AD123" s="249">
        <f>IF(V123="Retired",0,HLOOKUP(V123,'Fixed - Labor'!$C$29:$E$37,'Scenario 10'!$H$24,FALSE)*$T123)</f>
        <v>0</v>
      </c>
      <c r="AE123" s="249">
        <f>IF(W123="Retired",0,HLOOKUP(W123,'Fixed - Labor'!$C$29:$E$37,'Scenario 10'!$H$24,FALSE)*$T123)</f>
        <v>0</v>
      </c>
      <c r="AF123" s="249">
        <f>IF(X123="Retired",0,HLOOKUP(X123,'Fixed - Labor'!$C$29:$E$37,'Scenario 10'!$H$24,FALSE)*$T123)</f>
        <v>0</v>
      </c>
      <c r="AG123" s="249">
        <f>IF(Y123="Retired",0,HLOOKUP(Y123,'Fixed - Labor'!$C$29:$E$37,'Scenario 10'!$H$24,FALSE)*$T123)</f>
        <v>0</v>
      </c>
      <c r="AH123" s="249">
        <f>IF(Z123="Retired",0,HLOOKUP(Z123,'Fixed - Labor'!$C$29:$E$37,'Scenario 10'!$H$24,FALSE)*$T123)</f>
        <v>0</v>
      </c>
      <c r="AJ123" s="253">
        <v>2031</v>
      </c>
      <c r="AK123" s="249">
        <f>HLOOKUP($AJ123,'Fixed - Labor'!$A$21:$AE$24,3,FALSE)</f>
        <v>16362033.705412343</v>
      </c>
      <c r="AL123" s="155" t="str">
        <f t="shared" si="43"/>
        <v>Retired</v>
      </c>
      <c r="AM123" s="155" t="str">
        <f t="shared" si="36"/>
        <v>Retired</v>
      </c>
      <c r="AN123" s="155" t="str">
        <f t="shared" si="37"/>
        <v>Retired</v>
      </c>
      <c r="AO123" s="155" t="str">
        <f t="shared" si="38"/>
        <v>Retired</v>
      </c>
      <c r="AP123" s="155" t="str">
        <f t="shared" si="39"/>
        <v>Retired</v>
      </c>
      <c r="AQ123" s="155" t="str">
        <f t="shared" si="40"/>
        <v>Retired</v>
      </c>
      <c r="AS123" s="253">
        <v>2031</v>
      </c>
      <c r="AT123" s="249">
        <f>IF(AL123="Retired",0,HLOOKUP(AL123,'Fixed - Labor'!$C$29:$E$37,'Scenario 10'!$H$24,FALSE)*$AK123)</f>
        <v>0</v>
      </c>
      <c r="AU123" s="249">
        <f>IF(AM123="Retired",0,HLOOKUP(AM123,'Fixed - Labor'!$C$29:$E$37,'Scenario 10'!$H$24,FALSE)*$AK123)</f>
        <v>0</v>
      </c>
      <c r="AV123" s="249">
        <f>IF(AN123="Retired",0,HLOOKUP(AN123,'Fixed - Labor'!$C$29:$E$37,'Scenario 10'!$H$24,FALSE)*$AK123)</f>
        <v>0</v>
      </c>
      <c r="AW123" s="249">
        <f>IF(AO123="Retired",0,HLOOKUP(AO123,'Fixed - Labor'!$C$29:$E$37,'Scenario 10'!$H$24,FALSE)*$AK123)</f>
        <v>0</v>
      </c>
      <c r="AX123" s="249">
        <f>IF(AP123="Retired",0,HLOOKUP(AP123,'Fixed - Labor'!$C$29:$E$37,'Scenario 10'!$H$24,FALSE)*$AK123)</f>
        <v>0</v>
      </c>
      <c r="AY123" s="249">
        <f>IF(AQ123="Retired",0,HLOOKUP(AQ123,'Fixed - Labor'!$C$29:$E$37,'Scenario 10'!$H$24,FALSE)*$AK123)</f>
        <v>0</v>
      </c>
      <c r="BA123" s="280"/>
      <c r="BB123" s="138"/>
      <c r="BC123" s="138"/>
      <c r="BD123" s="138"/>
      <c r="BE123" s="138"/>
      <c r="BF123" s="138"/>
      <c r="BG123" s="138"/>
      <c r="BI123" s="280"/>
      <c r="BJ123" s="138"/>
      <c r="BK123" s="138"/>
      <c r="BL123" s="138"/>
      <c r="BM123" s="138"/>
      <c r="BN123" s="138"/>
      <c r="BO123" s="138"/>
    </row>
    <row r="124" spans="1:67">
      <c r="A124" s="242"/>
      <c r="B124" s="242"/>
      <c r="C124" s="242"/>
      <c r="D124" s="242"/>
      <c r="E124" s="242"/>
      <c r="F124" s="242"/>
      <c r="G124" s="242"/>
      <c r="H124" s="253">
        <v>2032</v>
      </c>
      <c r="I124" s="249">
        <f t="shared" si="41"/>
        <v>0</v>
      </c>
      <c r="J124" s="249">
        <f t="shared" si="29"/>
        <v>0</v>
      </c>
      <c r="K124" s="249">
        <f t="shared" si="29"/>
        <v>0</v>
      </c>
      <c r="L124" s="249">
        <f t="shared" si="29"/>
        <v>0</v>
      </c>
      <c r="M124" s="249">
        <f t="shared" si="29"/>
        <v>0</v>
      </c>
      <c r="N124" s="249">
        <f t="shared" si="29"/>
        <v>0</v>
      </c>
      <c r="O124" s="242"/>
      <c r="P124" s="242"/>
      <c r="Q124" s="242"/>
      <c r="R124" s="242"/>
      <c r="S124" s="253">
        <v>2032</v>
      </c>
      <c r="T124" s="136">
        <f>HLOOKUP($S124,'Fixed - Labor'!$A$21:$AE$24,2,FALSE)</f>
        <v>8112738.3705471605</v>
      </c>
      <c r="U124" s="155" t="str">
        <f t="shared" si="42"/>
        <v>Retired</v>
      </c>
      <c r="V124" s="155" t="str">
        <f t="shared" si="30"/>
        <v>Retired</v>
      </c>
      <c r="W124" s="155" t="str">
        <f t="shared" si="31"/>
        <v>Retired</v>
      </c>
      <c r="X124" s="155" t="str">
        <f t="shared" si="32"/>
        <v>Retired</v>
      </c>
      <c r="Y124" s="155" t="str">
        <f t="shared" si="33"/>
        <v>Retired</v>
      </c>
      <c r="Z124" s="155" t="str">
        <f t="shared" si="34"/>
        <v>Retired</v>
      </c>
      <c r="AB124" s="253">
        <v>2032</v>
      </c>
      <c r="AC124" s="249">
        <f>IF(U124="Retired",0,HLOOKUP(U124,'Fixed - Labor'!$C$29:$E$37,'Scenario 10'!$H$24,FALSE)*$T124)</f>
        <v>0</v>
      </c>
      <c r="AD124" s="249">
        <f>IF(V124="Retired",0,HLOOKUP(V124,'Fixed - Labor'!$C$29:$E$37,'Scenario 10'!$H$24,FALSE)*$T124)</f>
        <v>0</v>
      </c>
      <c r="AE124" s="249">
        <f>IF(W124="Retired",0,HLOOKUP(W124,'Fixed - Labor'!$C$29:$E$37,'Scenario 10'!$H$24,FALSE)*$T124)</f>
        <v>0</v>
      </c>
      <c r="AF124" s="249">
        <f>IF(X124="Retired",0,HLOOKUP(X124,'Fixed - Labor'!$C$29:$E$37,'Scenario 10'!$H$24,FALSE)*$T124)</f>
        <v>0</v>
      </c>
      <c r="AG124" s="249">
        <f>IF(Y124="Retired",0,HLOOKUP(Y124,'Fixed - Labor'!$C$29:$E$37,'Scenario 10'!$H$24,FALSE)*$T124)</f>
        <v>0</v>
      </c>
      <c r="AH124" s="249">
        <f>IF(Z124="Retired",0,HLOOKUP(Z124,'Fixed - Labor'!$C$29:$E$37,'Scenario 10'!$H$24,FALSE)*$T124)</f>
        <v>0</v>
      </c>
      <c r="AJ124" s="253">
        <v>2032</v>
      </c>
      <c r="AK124" s="249">
        <f>HLOOKUP($AJ124,'Fixed - Labor'!$A$21:$AE$24,3,FALSE)</f>
        <v>16689274.379520589</v>
      </c>
      <c r="AL124" s="155" t="str">
        <f t="shared" si="43"/>
        <v>Retired</v>
      </c>
      <c r="AM124" s="155" t="str">
        <f t="shared" si="36"/>
        <v>Retired</v>
      </c>
      <c r="AN124" s="155" t="str">
        <f t="shared" si="37"/>
        <v>Retired</v>
      </c>
      <c r="AO124" s="155" t="str">
        <f t="shared" si="38"/>
        <v>Retired</v>
      </c>
      <c r="AP124" s="155" t="str">
        <f t="shared" si="39"/>
        <v>Retired</v>
      </c>
      <c r="AQ124" s="155" t="str">
        <f t="shared" si="40"/>
        <v>Retired</v>
      </c>
      <c r="AS124" s="253">
        <v>2032</v>
      </c>
      <c r="AT124" s="249">
        <f>IF(AL124="Retired",0,HLOOKUP(AL124,'Fixed - Labor'!$C$29:$E$37,'Scenario 10'!$H$24,FALSE)*$AK124)</f>
        <v>0</v>
      </c>
      <c r="AU124" s="249">
        <f>IF(AM124="Retired",0,HLOOKUP(AM124,'Fixed - Labor'!$C$29:$E$37,'Scenario 10'!$H$24,FALSE)*$AK124)</f>
        <v>0</v>
      </c>
      <c r="AV124" s="249">
        <f>IF(AN124="Retired",0,HLOOKUP(AN124,'Fixed - Labor'!$C$29:$E$37,'Scenario 10'!$H$24,FALSE)*$AK124)</f>
        <v>0</v>
      </c>
      <c r="AW124" s="249">
        <f>IF(AO124="Retired",0,HLOOKUP(AO124,'Fixed - Labor'!$C$29:$E$37,'Scenario 10'!$H$24,FALSE)*$AK124)</f>
        <v>0</v>
      </c>
      <c r="AX124" s="249">
        <f>IF(AP124="Retired",0,HLOOKUP(AP124,'Fixed - Labor'!$C$29:$E$37,'Scenario 10'!$H$24,FALSE)*$AK124)</f>
        <v>0</v>
      </c>
      <c r="AY124" s="249">
        <f>IF(AQ124="Retired",0,HLOOKUP(AQ124,'Fixed - Labor'!$C$29:$E$37,'Scenario 10'!$H$24,FALSE)*$AK124)</f>
        <v>0</v>
      </c>
      <c r="BA124" s="280"/>
      <c r="BB124" s="138"/>
      <c r="BC124" s="138"/>
      <c r="BD124" s="138"/>
      <c r="BE124" s="138"/>
      <c r="BF124" s="138"/>
      <c r="BG124" s="138"/>
      <c r="BI124" s="280"/>
      <c r="BJ124" s="138"/>
      <c r="BK124" s="138"/>
      <c r="BL124" s="138"/>
      <c r="BM124" s="138"/>
      <c r="BN124" s="138"/>
      <c r="BO124" s="138"/>
    </row>
    <row r="125" spans="1:67">
      <c r="A125" s="242"/>
      <c r="B125" s="242"/>
      <c r="C125" s="242"/>
      <c r="D125" s="242"/>
      <c r="E125" s="242"/>
      <c r="F125" s="242"/>
      <c r="G125" s="242"/>
      <c r="H125" s="253">
        <v>2033</v>
      </c>
      <c r="I125" s="249">
        <f t="shared" si="41"/>
        <v>0</v>
      </c>
      <c r="J125" s="249">
        <f t="shared" si="29"/>
        <v>0</v>
      </c>
      <c r="K125" s="249">
        <f t="shared" si="29"/>
        <v>0</v>
      </c>
      <c r="L125" s="249">
        <f t="shared" si="29"/>
        <v>0</v>
      </c>
      <c r="M125" s="249">
        <f t="shared" si="29"/>
        <v>0</v>
      </c>
      <c r="N125" s="249">
        <f t="shared" si="29"/>
        <v>0</v>
      </c>
      <c r="O125" s="242"/>
      <c r="P125" s="242"/>
      <c r="Q125" s="242"/>
      <c r="R125" s="242"/>
      <c r="S125" s="253">
        <v>2033</v>
      </c>
      <c r="T125" s="136">
        <f>HLOOKUP($S125,'Fixed - Labor'!$A$21:$AE$24,2,FALSE)</f>
        <v>8274993.1379581038</v>
      </c>
      <c r="U125" s="155" t="str">
        <f t="shared" si="42"/>
        <v>Retired</v>
      </c>
      <c r="V125" s="155" t="str">
        <f t="shared" si="30"/>
        <v>Retired</v>
      </c>
      <c r="W125" s="155" t="str">
        <f t="shared" si="31"/>
        <v>Retired</v>
      </c>
      <c r="X125" s="155" t="str">
        <f t="shared" si="32"/>
        <v>Retired</v>
      </c>
      <c r="Y125" s="155" t="str">
        <f t="shared" si="33"/>
        <v>Retired</v>
      </c>
      <c r="Z125" s="155" t="str">
        <f t="shared" si="34"/>
        <v>Retired</v>
      </c>
      <c r="AB125" s="253">
        <v>2033</v>
      </c>
      <c r="AC125" s="249">
        <f>IF(U125="Retired",0,HLOOKUP(U125,'Fixed - Labor'!$C$29:$E$37,'Scenario 10'!$H$24,FALSE)*$T125)</f>
        <v>0</v>
      </c>
      <c r="AD125" s="249">
        <f>IF(V125="Retired",0,HLOOKUP(V125,'Fixed - Labor'!$C$29:$E$37,'Scenario 10'!$H$24,FALSE)*$T125)</f>
        <v>0</v>
      </c>
      <c r="AE125" s="249">
        <f>IF(W125="Retired",0,HLOOKUP(W125,'Fixed - Labor'!$C$29:$E$37,'Scenario 10'!$H$24,FALSE)*$T125)</f>
        <v>0</v>
      </c>
      <c r="AF125" s="249">
        <f>IF(X125="Retired",0,HLOOKUP(X125,'Fixed - Labor'!$C$29:$E$37,'Scenario 10'!$H$24,FALSE)*$T125)</f>
        <v>0</v>
      </c>
      <c r="AG125" s="249">
        <f>IF(Y125="Retired",0,HLOOKUP(Y125,'Fixed - Labor'!$C$29:$E$37,'Scenario 10'!$H$24,FALSE)*$T125)</f>
        <v>0</v>
      </c>
      <c r="AH125" s="249">
        <f>IF(Z125="Retired",0,HLOOKUP(Z125,'Fixed - Labor'!$C$29:$E$37,'Scenario 10'!$H$24,FALSE)*$T125)</f>
        <v>0</v>
      </c>
      <c r="AJ125" s="253">
        <v>2033</v>
      </c>
      <c r="AK125" s="249">
        <f>HLOOKUP($AJ125,'Fixed - Labor'!$A$21:$AE$24,3,FALSE)</f>
        <v>17023059.867111001</v>
      </c>
      <c r="AL125" s="155" t="str">
        <f t="shared" si="43"/>
        <v>Retired</v>
      </c>
      <c r="AM125" s="155" t="str">
        <f t="shared" si="36"/>
        <v>Retired</v>
      </c>
      <c r="AN125" s="155" t="str">
        <f t="shared" si="37"/>
        <v>Retired</v>
      </c>
      <c r="AO125" s="155" t="str">
        <f t="shared" si="38"/>
        <v>Retired</v>
      </c>
      <c r="AP125" s="155" t="str">
        <f t="shared" si="39"/>
        <v>Retired</v>
      </c>
      <c r="AQ125" s="155" t="str">
        <f t="shared" si="40"/>
        <v>Retired</v>
      </c>
      <c r="AS125" s="253">
        <v>2033</v>
      </c>
      <c r="AT125" s="249">
        <f>IF(AL125="Retired",0,HLOOKUP(AL125,'Fixed - Labor'!$C$29:$E$37,'Scenario 10'!$H$24,FALSE)*$AK125)</f>
        <v>0</v>
      </c>
      <c r="AU125" s="249">
        <f>IF(AM125="Retired",0,HLOOKUP(AM125,'Fixed - Labor'!$C$29:$E$37,'Scenario 10'!$H$24,FALSE)*$AK125)</f>
        <v>0</v>
      </c>
      <c r="AV125" s="249">
        <f>IF(AN125="Retired",0,HLOOKUP(AN125,'Fixed - Labor'!$C$29:$E$37,'Scenario 10'!$H$24,FALSE)*$AK125)</f>
        <v>0</v>
      </c>
      <c r="AW125" s="249">
        <f>IF(AO125="Retired",0,HLOOKUP(AO125,'Fixed - Labor'!$C$29:$E$37,'Scenario 10'!$H$24,FALSE)*$AK125)</f>
        <v>0</v>
      </c>
      <c r="AX125" s="249">
        <f>IF(AP125="Retired",0,HLOOKUP(AP125,'Fixed - Labor'!$C$29:$E$37,'Scenario 10'!$H$24,FALSE)*$AK125)</f>
        <v>0</v>
      </c>
      <c r="AY125" s="249">
        <f>IF(AQ125="Retired",0,HLOOKUP(AQ125,'Fixed - Labor'!$C$29:$E$37,'Scenario 10'!$H$24,FALSE)*$AK125)</f>
        <v>0</v>
      </c>
      <c r="BA125" s="280"/>
      <c r="BB125" s="138"/>
      <c r="BC125" s="138"/>
      <c r="BD125" s="138"/>
      <c r="BE125" s="138"/>
      <c r="BF125" s="138"/>
      <c r="BG125" s="138"/>
      <c r="BI125" s="280"/>
      <c r="BJ125" s="138"/>
      <c r="BK125" s="138"/>
      <c r="BL125" s="138"/>
      <c r="BM125" s="138"/>
      <c r="BN125" s="138"/>
      <c r="BO125" s="138"/>
    </row>
    <row r="126" spans="1:67">
      <c r="A126" s="242"/>
      <c r="B126" s="242"/>
      <c r="C126" s="242"/>
      <c r="D126" s="242"/>
      <c r="E126" s="242"/>
      <c r="F126" s="242"/>
      <c r="G126" s="242"/>
      <c r="H126" s="253">
        <v>2034</v>
      </c>
      <c r="I126" s="249">
        <f t="shared" si="41"/>
        <v>0</v>
      </c>
      <c r="J126" s="249">
        <f t="shared" si="29"/>
        <v>0</v>
      </c>
      <c r="K126" s="249">
        <f t="shared" si="29"/>
        <v>0</v>
      </c>
      <c r="L126" s="249">
        <f t="shared" si="29"/>
        <v>0</v>
      </c>
      <c r="M126" s="249">
        <f t="shared" si="29"/>
        <v>0</v>
      </c>
      <c r="N126" s="249">
        <f t="shared" si="29"/>
        <v>0</v>
      </c>
      <c r="O126" s="242"/>
      <c r="P126" s="242"/>
      <c r="Q126" s="242"/>
      <c r="R126" s="242"/>
      <c r="S126" s="253">
        <v>2034</v>
      </c>
      <c r="T126" s="136">
        <f>HLOOKUP($S126,'Fixed - Labor'!$A$21:$AE$24,2,FALSE)</f>
        <v>8440493.0007172655</v>
      </c>
      <c r="U126" s="155" t="str">
        <f t="shared" si="42"/>
        <v>Retired</v>
      </c>
      <c r="V126" s="155" t="str">
        <f t="shared" si="30"/>
        <v>Retired</v>
      </c>
      <c r="W126" s="155" t="str">
        <f t="shared" si="31"/>
        <v>Retired</v>
      </c>
      <c r="X126" s="155" t="str">
        <f t="shared" si="32"/>
        <v>Retired</v>
      </c>
      <c r="Y126" s="155" t="str">
        <f t="shared" si="33"/>
        <v>Retired</v>
      </c>
      <c r="Z126" s="155" t="str">
        <f t="shared" si="34"/>
        <v>Retired</v>
      </c>
      <c r="AB126" s="253">
        <v>2034</v>
      </c>
      <c r="AC126" s="249">
        <f>IF(U126="Retired",0,HLOOKUP(U126,'Fixed - Labor'!$C$29:$E$37,'Scenario 10'!$H$24,FALSE)*$T126)</f>
        <v>0</v>
      </c>
      <c r="AD126" s="249">
        <f>IF(V126="Retired",0,HLOOKUP(V126,'Fixed - Labor'!$C$29:$E$37,'Scenario 10'!$H$24,FALSE)*$T126)</f>
        <v>0</v>
      </c>
      <c r="AE126" s="249">
        <f>IF(W126="Retired",0,HLOOKUP(W126,'Fixed - Labor'!$C$29:$E$37,'Scenario 10'!$H$24,FALSE)*$T126)</f>
        <v>0</v>
      </c>
      <c r="AF126" s="249">
        <f>IF(X126="Retired",0,HLOOKUP(X126,'Fixed - Labor'!$C$29:$E$37,'Scenario 10'!$H$24,FALSE)*$T126)</f>
        <v>0</v>
      </c>
      <c r="AG126" s="249">
        <f>IF(Y126="Retired",0,HLOOKUP(Y126,'Fixed - Labor'!$C$29:$E$37,'Scenario 10'!$H$24,FALSE)*$T126)</f>
        <v>0</v>
      </c>
      <c r="AH126" s="249">
        <f>IF(Z126="Retired",0,HLOOKUP(Z126,'Fixed - Labor'!$C$29:$E$37,'Scenario 10'!$H$24,FALSE)*$T126)</f>
        <v>0</v>
      </c>
      <c r="AJ126" s="253">
        <v>2034</v>
      </c>
      <c r="AK126" s="249">
        <f>HLOOKUP($AJ126,'Fixed - Labor'!$A$21:$AE$24,3,FALSE)</f>
        <v>17363521.064453222</v>
      </c>
      <c r="AL126" s="155" t="str">
        <f t="shared" si="43"/>
        <v>Retired</v>
      </c>
      <c r="AM126" s="155" t="str">
        <f t="shared" si="36"/>
        <v>Retired</v>
      </c>
      <c r="AN126" s="155" t="str">
        <f t="shared" si="37"/>
        <v>Retired</v>
      </c>
      <c r="AO126" s="155" t="str">
        <f t="shared" si="38"/>
        <v>Retired</v>
      </c>
      <c r="AP126" s="155" t="str">
        <f t="shared" si="39"/>
        <v>Retired</v>
      </c>
      <c r="AQ126" s="155" t="str">
        <f t="shared" si="40"/>
        <v>Retired</v>
      </c>
      <c r="AS126" s="253">
        <v>2034</v>
      </c>
      <c r="AT126" s="249">
        <f>IF(AL126="Retired",0,HLOOKUP(AL126,'Fixed - Labor'!$C$29:$E$37,'Scenario 10'!$H$24,FALSE)*$AK126)</f>
        <v>0</v>
      </c>
      <c r="AU126" s="249">
        <f>IF(AM126="Retired",0,HLOOKUP(AM126,'Fixed - Labor'!$C$29:$E$37,'Scenario 10'!$H$24,FALSE)*$AK126)</f>
        <v>0</v>
      </c>
      <c r="AV126" s="249">
        <f>IF(AN126="Retired",0,HLOOKUP(AN126,'Fixed - Labor'!$C$29:$E$37,'Scenario 10'!$H$24,FALSE)*$AK126)</f>
        <v>0</v>
      </c>
      <c r="AW126" s="249">
        <f>IF(AO126="Retired",0,HLOOKUP(AO126,'Fixed - Labor'!$C$29:$E$37,'Scenario 10'!$H$24,FALSE)*$AK126)</f>
        <v>0</v>
      </c>
      <c r="AX126" s="249">
        <f>IF(AP126="Retired",0,HLOOKUP(AP126,'Fixed - Labor'!$C$29:$E$37,'Scenario 10'!$H$24,FALSE)*$AK126)</f>
        <v>0</v>
      </c>
      <c r="AY126" s="249">
        <f>IF(AQ126="Retired",0,HLOOKUP(AQ126,'Fixed - Labor'!$C$29:$E$37,'Scenario 10'!$H$24,FALSE)*$AK126)</f>
        <v>0</v>
      </c>
      <c r="BA126" s="280"/>
      <c r="BB126" s="138"/>
      <c r="BC126" s="138"/>
      <c r="BD126" s="138"/>
      <c r="BE126" s="138"/>
      <c r="BF126" s="138"/>
      <c r="BG126" s="138"/>
      <c r="BI126" s="280"/>
      <c r="BJ126" s="138"/>
      <c r="BK126" s="138"/>
      <c r="BL126" s="138"/>
      <c r="BM126" s="138"/>
      <c r="BN126" s="138"/>
      <c r="BO126" s="138"/>
    </row>
    <row r="127" spans="1:67">
      <c r="A127" s="242"/>
      <c r="B127" s="242"/>
      <c r="C127" s="242"/>
      <c r="D127" s="242"/>
      <c r="E127" s="242"/>
      <c r="F127" s="242"/>
      <c r="G127" s="242"/>
      <c r="H127" s="253">
        <v>2035</v>
      </c>
      <c r="I127" s="249">
        <f t="shared" si="41"/>
        <v>0</v>
      </c>
      <c r="J127" s="249">
        <f t="shared" si="29"/>
        <v>0</v>
      </c>
      <c r="K127" s="249">
        <f t="shared" si="29"/>
        <v>0</v>
      </c>
      <c r="L127" s="249">
        <f t="shared" si="29"/>
        <v>0</v>
      </c>
      <c r="M127" s="249">
        <f t="shared" si="29"/>
        <v>0</v>
      </c>
      <c r="N127" s="249">
        <f t="shared" si="29"/>
        <v>0</v>
      </c>
      <c r="O127" s="242"/>
      <c r="P127" s="242"/>
      <c r="Q127" s="242"/>
      <c r="R127" s="242"/>
      <c r="S127" s="253">
        <v>2035</v>
      </c>
      <c r="T127" s="136">
        <f>HLOOKUP($S127,'Fixed - Labor'!$A$21:$AE$24,2,FALSE)</f>
        <v>8609302.860731611</v>
      </c>
      <c r="U127" s="155" t="str">
        <f t="shared" si="42"/>
        <v>Retired</v>
      </c>
      <c r="V127" s="155" t="str">
        <f t="shared" si="30"/>
        <v>Retired</v>
      </c>
      <c r="W127" s="155" t="str">
        <f t="shared" si="31"/>
        <v>Retired</v>
      </c>
      <c r="X127" s="155" t="str">
        <f t="shared" si="32"/>
        <v>Retired</v>
      </c>
      <c r="Y127" s="155" t="str">
        <f t="shared" si="33"/>
        <v>Retired</v>
      </c>
      <c r="Z127" s="155" t="str">
        <f t="shared" si="34"/>
        <v>Retired</v>
      </c>
      <c r="AB127" s="253">
        <v>2035</v>
      </c>
      <c r="AC127" s="249">
        <f>IF(U127="Retired",0,HLOOKUP(U127,'Fixed - Labor'!$C$29:$E$37,'Scenario 10'!$H$24,FALSE)*$T127)</f>
        <v>0</v>
      </c>
      <c r="AD127" s="249">
        <f>IF(V127="Retired",0,HLOOKUP(V127,'Fixed - Labor'!$C$29:$E$37,'Scenario 10'!$H$24,FALSE)*$T127)</f>
        <v>0</v>
      </c>
      <c r="AE127" s="249">
        <f>IF(W127="Retired",0,HLOOKUP(W127,'Fixed - Labor'!$C$29:$E$37,'Scenario 10'!$H$24,FALSE)*$T127)</f>
        <v>0</v>
      </c>
      <c r="AF127" s="249">
        <f>IF(X127="Retired",0,HLOOKUP(X127,'Fixed - Labor'!$C$29:$E$37,'Scenario 10'!$H$24,FALSE)*$T127)</f>
        <v>0</v>
      </c>
      <c r="AG127" s="249">
        <f>IF(Y127="Retired",0,HLOOKUP(Y127,'Fixed - Labor'!$C$29:$E$37,'Scenario 10'!$H$24,FALSE)*$T127)</f>
        <v>0</v>
      </c>
      <c r="AH127" s="249">
        <f>IF(Z127="Retired",0,HLOOKUP(Z127,'Fixed - Labor'!$C$29:$E$37,'Scenario 10'!$H$24,FALSE)*$T127)</f>
        <v>0</v>
      </c>
      <c r="AJ127" s="253">
        <v>2035</v>
      </c>
      <c r="AK127" s="249">
        <f>HLOOKUP($AJ127,'Fixed - Labor'!$A$21:$AE$24,3,FALSE)</f>
        <v>17710791.485742286</v>
      </c>
      <c r="AL127" s="155" t="str">
        <f t="shared" si="43"/>
        <v>Retired</v>
      </c>
      <c r="AM127" s="155" t="str">
        <f t="shared" si="36"/>
        <v>Retired</v>
      </c>
      <c r="AN127" s="155" t="str">
        <f t="shared" si="37"/>
        <v>Retired</v>
      </c>
      <c r="AO127" s="155" t="str">
        <f t="shared" si="38"/>
        <v>Retired</v>
      </c>
      <c r="AP127" s="155" t="str">
        <f t="shared" si="39"/>
        <v>Retired</v>
      </c>
      <c r="AQ127" s="155" t="str">
        <f t="shared" si="40"/>
        <v>Retired</v>
      </c>
      <c r="AS127" s="253">
        <v>2035</v>
      </c>
      <c r="AT127" s="249">
        <f>IF(AL127="Retired",0,HLOOKUP(AL127,'Fixed - Labor'!$C$29:$E$37,'Scenario 10'!$H$24,FALSE)*$AK127)</f>
        <v>0</v>
      </c>
      <c r="AU127" s="249">
        <f>IF(AM127="Retired",0,HLOOKUP(AM127,'Fixed - Labor'!$C$29:$E$37,'Scenario 10'!$H$24,FALSE)*$AK127)</f>
        <v>0</v>
      </c>
      <c r="AV127" s="249">
        <f>IF(AN127="Retired",0,HLOOKUP(AN127,'Fixed - Labor'!$C$29:$E$37,'Scenario 10'!$H$24,FALSE)*$AK127)</f>
        <v>0</v>
      </c>
      <c r="AW127" s="249">
        <f>IF(AO127="Retired",0,HLOOKUP(AO127,'Fixed - Labor'!$C$29:$E$37,'Scenario 10'!$H$24,FALSE)*$AK127)</f>
        <v>0</v>
      </c>
      <c r="AX127" s="249">
        <f>IF(AP127="Retired",0,HLOOKUP(AP127,'Fixed - Labor'!$C$29:$E$37,'Scenario 10'!$H$24,FALSE)*$AK127)</f>
        <v>0</v>
      </c>
      <c r="AY127" s="249">
        <f>IF(AQ127="Retired",0,HLOOKUP(AQ127,'Fixed - Labor'!$C$29:$E$37,'Scenario 10'!$H$24,FALSE)*$AK127)</f>
        <v>0</v>
      </c>
      <c r="BA127" s="280"/>
      <c r="BB127" s="138"/>
      <c r="BC127" s="138"/>
      <c r="BD127" s="138"/>
      <c r="BE127" s="138"/>
      <c r="BF127" s="138"/>
      <c r="BG127" s="138"/>
      <c r="BI127" s="280"/>
      <c r="BJ127" s="138"/>
      <c r="BK127" s="138"/>
      <c r="BL127" s="138"/>
      <c r="BM127" s="138"/>
      <c r="BN127" s="138"/>
      <c r="BO127" s="138"/>
    </row>
    <row r="128" spans="1:67">
      <c r="A128" s="242"/>
      <c r="B128" s="242"/>
      <c r="C128" s="242"/>
      <c r="D128" s="242"/>
      <c r="E128" s="242"/>
      <c r="F128" s="242"/>
      <c r="G128" s="242"/>
      <c r="H128" s="253">
        <v>2036</v>
      </c>
      <c r="I128" s="249">
        <f t="shared" si="41"/>
        <v>0</v>
      </c>
      <c r="J128" s="249">
        <f t="shared" si="29"/>
        <v>0</v>
      </c>
      <c r="K128" s="249">
        <f t="shared" si="29"/>
        <v>0</v>
      </c>
      <c r="L128" s="249">
        <f t="shared" si="29"/>
        <v>0</v>
      </c>
      <c r="M128" s="249">
        <f t="shared" si="29"/>
        <v>0</v>
      </c>
      <c r="N128" s="249">
        <f t="shared" si="29"/>
        <v>0</v>
      </c>
      <c r="O128" s="242"/>
      <c r="P128" s="242"/>
      <c r="Q128" s="242"/>
      <c r="R128" s="242"/>
      <c r="S128" s="253">
        <v>2036</v>
      </c>
      <c r="T128" s="136">
        <f>HLOOKUP($S128,'Fixed - Labor'!$A$21:$AE$24,2,FALSE)</f>
        <v>8781488.9179462418</v>
      </c>
      <c r="U128" s="155" t="str">
        <f t="shared" si="42"/>
        <v>Retired</v>
      </c>
      <c r="V128" s="155" t="str">
        <f t="shared" si="30"/>
        <v>Retired</v>
      </c>
      <c r="W128" s="155" t="str">
        <f t="shared" si="31"/>
        <v>Retired</v>
      </c>
      <c r="X128" s="155" t="str">
        <f t="shared" si="32"/>
        <v>Retired</v>
      </c>
      <c r="Y128" s="155" t="str">
        <f t="shared" si="33"/>
        <v>Retired</v>
      </c>
      <c r="Z128" s="155" t="str">
        <f t="shared" si="34"/>
        <v>Retired</v>
      </c>
      <c r="AB128" s="253">
        <v>2036</v>
      </c>
      <c r="AC128" s="249">
        <f>IF(U128="Retired",0,HLOOKUP(U128,'Fixed - Labor'!$C$29:$E$37,'Scenario 10'!$H$24,FALSE)*$T128)</f>
        <v>0</v>
      </c>
      <c r="AD128" s="249">
        <f>IF(V128="Retired",0,HLOOKUP(V128,'Fixed - Labor'!$C$29:$E$37,'Scenario 10'!$H$24,FALSE)*$T128)</f>
        <v>0</v>
      </c>
      <c r="AE128" s="249">
        <f>IF(W128="Retired",0,HLOOKUP(W128,'Fixed - Labor'!$C$29:$E$37,'Scenario 10'!$H$24,FALSE)*$T128)</f>
        <v>0</v>
      </c>
      <c r="AF128" s="249">
        <f>IF(X128="Retired",0,HLOOKUP(X128,'Fixed - Labor'!$C$29:$E$37,'Scenario 10'!$H$24,FALSE)*$T128)</f>
        <v>0</v>
      </c>
      <c r="AG128" s="249">
        <f>IF(Y128="Retired",0,HLOOKUP(Y128,'Fixed - Labor'!$C$29:$E$37,'Scenario 10'!$H$24,FALSE)*$T128)</f>
        <v>0</v>
      </c>
      <c r="AH128" s="249">
        <f>IF(Z128="Retired",0,HLOOKUP(Z128,'Fixed - Labor'!$C$29:$E$37,'Scenario 10'!$H$24,FALSE)*$T128)</f>
        <v>0</v>
      </c>
      <c r="AJ128" s="253">
        <v>2036</v>
      </c>
      <c r="AK128" s="249">
        <f>HLOOKUP($AJ128,'Fixed - Labor'!$A$21:$AE$24,3,FALSE)</f>
        <v>18065007.315457128</v>
      </c>
      <c r="AL128" s="155" t="str">
        <f t="shared" si="43"/>
        <v>Retired</v>
      </c>
      <c r="AM128" s="155" t="str">
        <f t="shared" si="36"/>
        <v>Retired</v>
      </c>
      <c r="AN128" s="155" t="str">
        <f t="shared" si="37"/>
        <v>Retired</v>
      </c>
      <c r="AO128" s="155" t="str">
        <f t="shared" si="38"/>
        <v>Retired</v>
      </c>
      <c r="AP128" s="155" t="str">
        <f t="shared" si="39"/>
        <v>Retired</v>
      </c>
      <c r="AQ128" s="155" t="str">
        <f t="shared" si="40"/>
        <v>Retired</v>
      </c>
      <c r="AS128" s="253">
        <v>2036</v>
      </c>
      <c r="AT128" s="249">
        <f>IF(AL128="Retired",0,HLOOKUP(AL128,'Fixed - Labor'!$C$29:$E$37,'Scenario 10'!$H$24,FALSE)*$AK128)</f>
        <v>0</v>
      </c>
      <c r="AU128" s="249">
        <f>IF(AM128="Retired",0,HLOOKUP(AM128,'Fixed - Labor'!$C$29:$E$37,'Scenario 10'!$H$24,FALSE)*$AK128)</f>
        <v>0</v>
      </c>
      <c r="AV128" s="249">
        <f>IF(AN128="Retired",0,HLOOKUP(AN128,'Fixed - Labor'!$C$29:$E$37,'Scenario 10'!$H$24,FALSE)*$AK128)</f>
        <v>0</v>
      </c>
      <c r="AW128" s="249">
        <f>IF(AO128="Retired",0,HLOOKUP(AO128,'Fixed - Labor'!$C$29:$E$37,'Scenario 10'!$H$24,FALSE)*$AK128)</f>
        <v>0</v>
      </c>
      <c r="AX128" s="249">
        <f>IF(AP128="Retired",0,HLOOKUP(AP128,'Fixed - Labor'!$C$29:$E$37,'Scenario 10'!$H$24,FALSE)*$AK128)</f>
        <v>0</v>
      </c>
      <c r="AY128" s="249">
        <f>IF(AQ128="Retired",0,HLOOKUP(AQ128,'Fixed - Labor'!$C$29:$E$37,'Scenario 10'!$H$24,FALSE)*$AK128)</f>
        <v>0</v>
      </c>
      <c r="BA128" s="280"/>
      <c r="BB128" s="138"/>
      <c r="BC128" s="138"/>
      <c r="BD128" s="138"/>
      <c r="BE128" s="138"/>
      <c r="BF128" s="138"/>
      <c r="BG128" s="138"/>
      <c r="BI128" s="280"/>
      <c r="BJ128" s="138"/>
      <c r="BK128" s="138"/>
      <c r="BL128" s="138"/>
      <c r="BM128" s="138"/>
      <c r="BN128" s="138"/>
      <c r="BO128" s="138"/>
    </row>
    <row r="129" spans="1:67">
      <c r="A129" s="242"/>
      <c r="B129" s="242"/>
      <c r="C129" s="242"/>
      <c r="D129" s="242"/>
      <c r="E129" s="242"/>
      <c r="F129" s="242"/>
      <c r="G129" s="242"/>
      <c r="H129" s="253">
        <v>2037</v>
      </c>
      <c r="I129" s="249">
        <f t="shared" si="41"/>
        <v>0</v>
      </c>
      <c r="J129" s="249">
        <f t="shared" si="29"/>
        <v>0</v>
      </c>
      <c r="K129" s="249">
        <f t="shared" si="29"/>
        <v>0</v>
      </c>
      <c r="L129" s="249">
        <f t="shared" si="29"/>
        <v>0</v>
      </c>
      <c r="M129" s="249">
        <f t="shared" si="29"/>
        <v>0</v>
      </c>
      <c r="N129" s="249">
        <f t="shared" si="29"/>
        <v>0</v>
      </c>
      <c r="O129" s="242"/>
      <c r="P129" s="242"/>
      <c r="Q129" s="242"/>
      <c r="R129" s="242"/>
      <c r="S129" s="253">
        <v>2037</v>
      </c>
      <c r="T129" s="136">
        <f>HLOOKUP($S129,'Fixed - Labor'!$A$21:$AE$24,2,FALSE)</f>
        <v>8957118.6963051688</v>
      </c>
      <c r="U129" s="155" t="str">
        <f t="shared" si="42"/>
        <v>Retired</v>
      </c>
      <c r="V129" s="155" t="str">
        <f t="shared" si="30"/>
        <v>Retired</v>
      </c>
      <c r="W129" s="155" t="str">
        <f t="shared" si="31"/>
        <v>Retired</v>
      </c>
      <c r="X129" s="155" t="str">
        <f t="shared" si="32"/>
        <v>Retired</v>
      </c>
      <c r="Y129" s="155" t="str">
        <f t="shared" si="33"/>
        <v>Retired</v>
      </c>
      <c r="Z129" s="155" t="str">
        <f t="shared" si="34"/>
        <v>Retired</v>
      </c>
      <c r="AB129" s="253">
        <v>2037</v>
      </c>
      <c r="AC129" s="249">
        <f>IF(U129="Retired",0,HLOOKUP(U129,'Fixed - Labor'!$C$29:$E$37,'Scenario 10'!$H$24,FALSE)*$T129)</f>
        <v>0</v>
      </c>
      <c r="AD129" s="249">
        <f>IF(V129="Retired",0,HLOOKUP(V129,'Fixed - Labor'!$C$29:$E$37,'Scenario 10'!$H$24,FALSE)*$T129)</f>
        <v>0</v>
      </c>
      <c r="AE129" s="249">
        <f>IF(W129="Retired",0,HLOOKUP(W129,'Fixed - Labor'!$C$29:$E$37,'Scenario 10'!$H$24,FALSE)*$T129)</f>
        <v>0</v>
      </c>
      <c r="AF129" s="249">
        <f>IF(X129="Retired",0,HLOOKUP(X129,'Fixed - Labor'!$C$29:$E$37,'Scenario 10'!$H$24,FALSE)*$T129)</f>
        <v>0</v>
      </c>
      <c r="AG129" s="249">
        <f>IF(Y129="Retired",0,HLOOKUP(Y129,'Fixed - Labor'!$C$29:$E$37,'Scenario 10'!$H$24,FALSE)*$T129)</f>
        <v>0</v>
      </c>
      <c r="AH129" s="249">
        <f>IF(Z129="Retired",0,HLOOKUP(Z129,'Fixed - Labor'!$C$29:$E$37,'Scenario 10'!$H$24,FALSE)*$T129)</f>
        <v>0</v>
      </c>
      <c r="AJ129" s="253">
        <v>2037</v>
      </c>
      <c r="AK129" s="249">
        <f>HLOOKUP($AJ129,'Fixed - Labor'!$A$21:$AE$24,3,FALSE)</f>
        <v>18426307.461766273</v>
      </c>
      <c r="AL129" s="155" t="str">
        <f t="shared" si="43"/>
        <v>Retired</v>
      </c>
      <c r="AM129" s="155" t="str">
        <f t="shared" si="36"/>
        <v>Retired</v>
      </c>
      <c r="AN129" s="155" t="str">
        <f t="shared" si="37"/>
        <v>Retired</v>
      </c>
      <c r="AO129" s="155" t="str">
        <f t="shared" si="38"/>
        <v>Retired</v>
      </c>
      <c r="AP129" s="155" t="str">
        <f t="shared" si="39"/>
        <v>Retired</v>
      </c>
      <c r="AQ129" s="155" t="str">
        <f t="shared" si="40"/>
        <v>Retired</v>
      </c>
      <c r="AS129" s="253">
        <v>2037</v>
      </c>
      <c r="AT129" s="249">
        <f>IF(AL129="Retired",0,HLOOKUP(AL129,'Fixed - Labor'!$C$29:$E$37,'Scenario 10'!$H$24,FALSE)*$AK129)</f>
        <v>0</v>
      </c>
      <c r="AU129" s="249">
        <f>IF(AM129="Retired",0,HLOOKUP(AM129,'Fixed - Labor'!$C$29:$E$37,'Scenario 10'!$H$24,FALSE)*$AK129)</f>
        <v>0</v>
      </c>
      <c r="AV129" s="249">
        <f>IF(AN129="Retired",0,HLOOKUP(AN129,'Fixed - Labor'!$C$29:$E$37,'Scenario 10'!$H$24,FALSE)*$AK129)</f>
        <v>0</v>
      </c>
      <c r="AW129" s="249">
        <f>IF(AO129="Retired",0,HLOOKUP(AO129,'Fixed - Labor'!$C$29:$E$37,'Scenario 10'!$H$24,FALSE)*$AK129)</f>
        <v>0</v>
      </c>
      <c r="AX129" s="249">
        <f>IF(AP129="Retired",0,HLOOKUP(AP129,'Fixed - Labor'!$C$29:$E$37,'Scenario 10'!$H$24,FALSE)*$AK129)</f>
        <v>0</v>
      </c>
      <c r="AY129" s="249">
        <f>IF(AQ129="Retired",0,HLOOKUP(AQ129,'Fixed - Labor'!$C$29:$E$37,'Scenario 10'!$H$24,FALSE)*$AK129)</f>
        <v>0</v>
      </c>
      <c r="BA129" s="280"/>
      <c r="BB129" s="138"/>
      <c r="BC129" s="138"/>
      <c r="BD129" s="138"/>
      <c r="BE129" s="138"/>
      <c r="BF129" s="138"/>
      <c r="BG129" s="138"/>
      <c r="BI129" s="280"/>
      <c r="BJ129" s="138"/>
      <c r="BK129" s="138"/>
      <c r="BL129" s="138"/>
      <c r="BM129" s="138"/>
      <c r="BN129" s="138"/>
      <c r="BO129" s="138"/>
    </row>
    <row r="130" spans="1:67">
      <c r="A130" s="242"/>
      <c r="B130" s="242"/>
      <c r="C130" s="242"/>
      <c r="D130" s="242"/>
      <c r="E130" s="242"/>
      <c r="F130" s="242"/>
      <c r="G130" s="242"/>
      <c r="H130" s="253">
        <v>2038</v>
      </c>
      <c r="I130" s="249">
        <f t="shared" si="41"/>
        <v>0</v>
      </c>
      <c r="J130" s="249">
        <f t="shared" si="29"/>
        <v>0</v>
      </c>
      <c r="K130" s="249">
        <f t="shared" si="29"/>
        <v>0</v>
      </c>
      <c r="L130" s="249">
        <f t="shared" si="29"/>
        <v>0</v>
      </c>
      <c r="M130" s="249">
        <f t="shared" si="29"/>
        <v>0</v>
      </c>
      <c r="N130" s="249">
        <f t="shared" si="29"/>
        <v>0</v>
      </c>
      <c r="O130" s="242"/>
      <c r="P130" s="242"/>
      <c r="Q130" s="242"/>
      <c r="R130" s="242"/>
      <c r="S130" s="253">
        <v>2038</v>
      </c>
      <c r="T130" s="136">
        <f>HLOOKUP($S130,'Fixed - Labor'!$A$21:$AE$24,2,FALSE)</f>
        <v>9136261.0702312719</v>
      </c>
      <c r="U130" s="155" t="str">
        <f t="shared" si="42"/>
        <v>Retired</v>
      </c>
      <c r="V130" s="155" t="str">
        <f t="shared" si="30"/>
        <v>Retired</v>
      </c>
      <c r="W130" s="155" t="str">
        <f t="shared" si="31"/>
        <v>Retired</v>
      </c>
      <c r="X130" s="155" t="str">
        <f t="shared" si="32"/>
        <v>Retired</v>
      </c>
      <c r="Y130" s="155" t="str">
        <f t="shared" si="33"/>
        <v>Retired</v>
      </c>
      <c r="Z130" s="155" t="str">
        <f t="shared" si="34"/>
        <v>Retired</v>
      </c>
      <c r="AB130" s="253">
        <v>2038</v>
      </c>
      <c r="AC130" s="249">
        <f>IF(U130="Retired",0,HLOOKUP(U130,'Fixed - Labor'!$C$29:$E$37,'Scenario 10'!$H$24,FALSE)*$T130)</f>
        <v>0</v>
      </c>
      <c r="AD130" s="249">
        <f>IF(V130="Retired",0,HLOOKUP(V130,'Fixed - Labor'!$C$29:$E$37,'Scenario 10'!$H$24,FALSE)*$T130)</f>
        <v>0</v>
      </c>
      <c r="AE130" s="249">
        <f>IF(W130="Retired",0,HLOOKUP(W130,'Fixed - Labor'!$C$29:$E$37,'Scenario 10'!$H$24,FALSE)*$T130)</f>
        <v>0</v>
      </c>
      <c r="AF130" s="249">
        <f>IF(X130="Retired",0,HLOOKUP(X130,'Fixed - Labor'!$C$29:$E$37,'Scenario 10'!$H$24,FALSE)*$T130)</f>
        <v>0</v>
      </c>
      <c r="AG130" s="249">
        <f>IF(Y130="Retired",0,HLOOKUP(Y130,'Fixed - Labor'!$C$29:$E$37,'Scenario 10'!$H$24,FALSE)*$T130)</f>
        <v>0</v>
      </c>
      <c r="AH130" s="249">
        <f>IF(Z130="Retired",0,HLOOKUP(Z130,'Fixed - Labor'!$C$29:$E$37,'Scenario 10'!$H$24,FALSE)*$T130)</f>
        <v>0</v>
      </c>
      <c r="AJ130" s="253">
        <v>2038</v>
      </c>
      <c r="AK130" s="249">
        <f>HLOOKUP($AJ130,'Fixed - Labor'!$A$21:$AE$24,3,FALSE)</f>
        <v>18794833.6110016</v>
      </c>
      <c r="AL130" s="155" t="str">
        <f t="shared" si="43"/>
        <v>Retired</v>
      </c>
      <c r="AM130" s="155" t="str">
        <f t="shared" si="36"/>
        <v>Retired</v>
      </c>
      <c r="AN130" s="155" t="str">
        <f t="shared" si="37"/>
        <v>Retired</v>
      </c>
      <c r="AO130" s="155" t="str">
        <f t="shared" si="38"/>
        <v>Retired</v>
      </c>
      <c r="AP130" s="155" t="str">
        <f t="shared" si="39"/>
        <v>Retired</v>
      </c>
      <c r="AQ130" s="155" t="str">
        <f t="shared" si="40"/>
        <v>Retired</v>
      </c>
      <c r="AS130" s="253">
        <v>2038</v>
      </c>
      <c r="AT130" s="249">
        <f>IF(AL130="Retired",0,HLOOKUP(AL130,'Fixed - Labor'!$C$29:$E$37,'Scenario 10'!$H$24,FALSE)*$AK130)</f>
        <v>0</v>
      </c>
      <c r="AU130" s="249">
        <f>IF(AM130="Retired",0,HLOOKUP(AM130,'Fixed - Labor'!$C$29:$E$37,'Scenario 10'!$H$24,FALSE)*$AK130)</f>
        <v>0</v>
      </c>
      <c r="AV130" s="249">
        <f>IF(AN130="Retired",0,HLOOKUP(AN130,'Fixed - Labor'!$C$29:$E$37,'Scenario 10'!$H$24,FALSE)*$AK130)</f>
        <v>0</v>
      </c>
      <c r="AW130" s="249">
        <f>IF(AO130="Retired",0,HLOOKUP(AO130,'Fixed - Labor'!$C$29:$E$37,'Scenario 10'!$H$24,FALSE)*$AK130)</f>
        <v>0</v>
      </c>
      <c r="AX130" s="249">
        <f>IF(AP130="Retired",0,HLOOKUP(AP130,'Fixed - Labor'!$C$29:$E$37,'Scenario 10'!$H$24,FALSE)*$AK130)</f>
        <v>0</v>
      </c>
      <c r="AY130" s="249">
        <f>IF(AQ130="Retired",0,HLOOKUP(AQ130,'Fixed - Labor'!$C$29:$E$37,'Scenario 10'!$H$24,FALSE)*$AK130)</f>
        <v>0</v>
      </c>
      <c r="BA130" s="280"/>
      <c r="BB130" s="138"/>
      <c r="BC130" s="138"/>
      <c r="BD130" s="138"/>
      <c r="BE130" s="138"/>
      <c r="BF130" s="138"/>
      <c r="BG130" s="138"/>
      <c r="BI130" s="280"/>
      <c r="BJ130" s="138"/>
      <c r="BK130" s="138"/>
      <c r="BL130" s="138"/>
      <c r="BM130" s="138"/>
      <c r="BN130" s="138"/>
      <c r="BO130" s="138"/>
    </row>
    <row r="131" spans="1:67">
      <c r="A131" s="242"/>
      <c r="B131" s="242"/>
      <c r="C131" s="242"/>
      <c r="D131" s="242"/>
      <c r="E131" s="242"/>
      <c r="F131" s="242"/>
      <c r="G131" s="242"/>
      <c r="H131" s="253">
        <v>2039</v>
      </c>
      <c r="I131" s="249">
        <f t="shared" si="41"/>
        <v>0</v>
      </c>
      <c r="J131" s="249">
        <f t="shared" si="29"/>
        <v>0</v>
      </c>
      <c r="K131" s="249">
        <f t="shared" si="29"/>
        <v>0</v>
      </c>
      <c r="L131" s="249">
        <f t="shared" si="29"/>
        <v>0</v>
      </c>
      <c r="M131" s="249">
        <f t="shared" si="29"/>
        <v>0</v>
      </c>
      <c r="N131" s="249">
        <f t="shared" si="29"/>
        <v>0</v>
      </c>
      <c r="O131" s="242"/>
      <c r="P131" s="242"/>
      <c r="Q131" s="242"/>
      <c r="R131" s="242"/>
      <c r="S131" s="253">
        <v>2039</v>
      </c>
      <c r="T131" s="136">
        <f>HLOOKUP($S131,'Fixed - Labor'!$A$21:$AE$24,2,FALSE)</f>
        <v>9318986.291635897</v>
      </c>
      <c r="U131" s="155" t="str">
        <f t="shared" si="42"/>
        <v>Retired</v>
      </c>
      <c r="V131" s="155" t="str">
        <f t="shared" si="30"/>
        <v>Retired</v>
      </c>
      <c r="W131" s="155" t="str">
        <f t="shared" si="31"/>
        <v>Retired</v>
      </c>
      <c r="X131" s="155" t="str">
        <f t="shared" si="32"/>
        <v>Retired</v>
      </c>
      <c r="Y131" s="155" t="str">
        <f t="shared" si="33"/>
        <v>Retired</v>
      </c>
      <c r="Z131" s="155" t="str">
        <f t="shared" si="34"/>
        <v>Retired</v>
      </c>
      <c r="AB131" s="253">
        <v>2039</v>
      </c>
      <c r="AC131" s="249">
        <f>IF(U131="Retired",0,HLOOKUP(U131,'Fixed - Labor'!$C$29:$E$37,'Scenario 10'!$H$24,FALSE)*$T131)</f>
        <v>0</v>
      </c>
      <c r="AD131" s="249">
        <f>IF(V131="Retired",0,HLOOKUP(V131,'Fixed - Labor'!$C$29:$E$37,'Scenario 10'!$H$24,FALSE)*$T131)</f>
        <v>0</v>
      </c>
      <c r="AE131" s="249">
        <f>IF(W131="Retired",0,HLOOKUP(W131,'Fixed - Labor'!$C$29:$E$37,'Scenario 10'!$H$24,FALSE)*$T131)</f>
        <v>0</v>
      </c>
      <c r="AF131" s="249">
        <f>IF(X131="Retired",0,HLOOKUP(X131,'Fixed - Labor'!$C$29:$E$37,'Scenario 10'!$H$24,FALSE)*$T131)</f>
        <v>0</v>
      </c>
      <c r="AG131" s="249">
        <f>IF(Y131="Retired",0,HLOOKUP(Y131,'Fixed - Labor'!$C$29:$E$37,'Scenario 10'!$H$24,FALSE)*$T131)</f>
        <v>0</v>
      </c>
      <c r="AH131" s="249">
        <f>IF(Z131="Retired",0,HLOOKUP(Z131,'Fixed - Labor'!$C$29:$E$37,'Scenario 10'!$H$24,FALSE)*$T131)</f>
        <v>0</v>
      </c>
      <c r="AJ131" s="253">
        <v>2039</v>
      </c>
      <c r="AK131" s="249">
        <f>HLOOKUP($AJ131,'Fixed - Labor'!$A$21:$AE$24,3,FALSE)</f>
        <v>19170730.283221632</v>
      </c>
      <c r="AL131" s="155" t="str">
        <f t="shared" si="43"/>
        <v>Retired</v>
      </c>
      <c r="AM131" s="155" t="str">
        <f t="shared" si="36"/>
        <v>Retired</v>
      </c>
      <c r="AN131" s="155" t="str">
        <f t="shared" si="37"/>
        <v>Retired</v>
      </c>
      <c r="AO131" s="155" t="str">
        <f t="shared" si="38"/>
        <v>Retired</v>
      </c>
      <c r="AP131" s="155" t="str">
        <f t="shared" si="39"/>
        <v>Retired</v>
      </c>
      <c r="AQ131" s="155" t="str">
        <f t="shared" si="40"/>
        <v>Retired</v>
      </c>
      <c r="AS131" s="253">
        <v>2039</v>
      </c>
      <c r="AT131" s="249">
        <f>IF(AL131="Retired",0,HLOOKUP(AL131,'Fixed - Labor'!$C$29:$E$37,'Scenario 10'!$H$24,FALSE)*$AK131)</f>
        <v>0</v>
      </c>
      <c r="AU131" s="249">
        <f>IF(AM131="Retired",0,HLOOKUP(AM131,'Fixed - Labor'!$C$29:$E$37,'Scenario 10'!$H$24,FALSE)*$AK131)</f>
        <v>0</v>
      </c>
      <c r="AV131" s="249">
        <f>IF(AN131="Retired",0,HLOOKUP(AN131,'Fixed - Labor'!$C$29:$E$37,'Scenario 10'!$H$24,FALSE)*$AK131)</f>
        <v>0</v>
      </c>
      <c r="AW131" s="249">
        <f>IF(AO131="Retired",0,HLOOKUP(AO131,'Fixed - Labor'!$C$29:$E$37,'Scenario 10'!$H$24,FALSE)*$AK131)</f>
        <v>0</v>
      </c>
      <c r="AX131" s="249">
        <f>IF(AP131="Retired",0,HLOOKUP(AP131,'Fixed - Labor'!$C$29:$E$37,'Scenario 10'!$H$24,FALSE)*$AK131)</f>
        <v>0</v>
      </c>
      <c r="AY131" s="249">
        <f>IF(AQ131="Retired",0,HLOOKUP(AQ131,'Fixed - Labor'!$C$29:$E$37,'Scenario 10'!$H$24,FALSE)*$AK131)</f>
        <v>0</v>
      </c>
      <c r="BA131" s="280"/>
      <c r="BB131" s="138"/>
      <c r="BC131" s="138"/>
      <c r="BD131" s="138"/>
      <c r="BE131" s="138"/>
      <c r="BF131" s="138"/>
      <c r="BG131" s="138"/>
      <c r="BI131" s="280"/>
      <c r="BJ131" s="138"/>
      <c r="BK131" s="138"/>
      <c r="BL131" s="138"/>
      <c r="BM131" s="138"/>
      <c r="BN131" s="138"/>
      <c r="BO131" s="138"/>
    </row>
    <row r="132" spans="1:67">
      <c r="A132" s="242"/>
      <c r="B132" s="242"/>
      <c r="C132" s="242"/>
      <c r="D132" s="242"/>
      <c r="E132" s="242"/>
      <c r="F132" s="242"/>
      <c r="G132" s="242"/>
      <c r="H132" s="253">
        <v>2040</v>
      </c>
      <c r="I132" s="249">
        <f t="shared" si="41"/>
        <v>0</v>
      </c>
      <c r="J132" s="249">
        <f t="shared" si="29"/>
        <v>0</v>
      </c>
      <c r="K132" s="249">
        <f t="shared" si="29"/>
        <v>0</v>
      </c>
      <c r="L132" s="249">
        <f t="shared" si="29"/>
        <v>0</v>
      </c>
      <c r="M132" s="249">
        <f t="shared" si="29"/>
        <v>0</v>
      </c>
      <c r="N132" s="249">
        <f t="shared" si="29"/>
        <v>0</v>
      </c>
      <c r="O132" s="242"/>
      <c r="P132" s="242"/>
      <c r="Q132" s="242"/>
      <c r="R132" s="242"/>
      <c r="S132" s="253">
        <v>2040</v>
      </c>
      <c r="T132" s="136">
        <f>HLOOKUP($S132,'Fixed - Labor'!$A$21:$AE$24,2,FALSE)</f>
        <v>9505366.0174686164</v>
      </c>
      <c r="U132" s="155" t="str">
        <f t="shared" si="42"/>
        <v>Retired</v>
      </c>
      <c r="V132" s="155" t="str">
        <f t="shared" si="30"/>
        <v>Retired</v>
      </c>
      <c r="W132" s="155" t="str">
        <f t="shared" si="31"/>
        <v>Retired</v>
      </c>
      <c r="X132" s="155" t="str">
        <f t="shared" si="32"/>
        <v>Retired</v>
      </c>
      <c r="Y132" s="155" t="str">
        <f t="shared" si="33"/>
        <v>Retired</v>
      </c>
      <c r="Z132" s="155" t="str">
        <f t="shared" si="34"/>
        <v>Retired</v>
      </c>
      <c r="AB132" s="253">
        <v>2040</v>
      </c>
      <c r="AC132" s="249">
        <f>IF(U132="Retired",0,HLOOKUP(U132,'Fixed - Labor'!$C$29:$E$37,'Scenario 10'!$H$24,FALSE)*$T132)</f>
        <v>0</v>
      </c>
      <c r="AD132" s="249">
        <f>IF(V132="Retired",0,HLOOKUP(V132,'Fixed - Labor'!$C$29:$E$37,'Scenario 10'!$H$24,FALSE)*$T132)</f>
        <v>0</v>
      </c>
      <c r="AE132" s="249">
        <f>IF(W132="Retired",0,HLOOKUP(W132,'Fixed - Labor'!$C$29:$E$37,'Scenario 10'!$H$24,FALSE)*$T132)</f>
        <v>0</v>
      </c>
      <c r="AF132" s="249">
        <f>IF(X132="Retired",0,HLOOKUP(X132,'Fixed - Labor'!$C$29:$E$37,'Scenario 10'!$H$24,FALSE)*$T132)</f>
        <v>0</v>
      </c>
      <c r="AG132" s="249">
        <f>IF(Y132="Retired",0,HLOOKUP(Y132,'Fixed - Labor'!$C$29:$E$37,'Scenario 10'!$H$24,FALSE)*$T132)</f>
        <v>0</v>
      </c>
      <c r="AH132" s="249">
        <f>IF(Z132="Retired",0,HLOOKUP(Z132,'Fixed - Labor'!$C$29:$E$37,'Scenario 10'!$H$24,FALSE)*$T132)</f>
        <v>0</v>
      </c>
      <c r="AJ132" s="253">
        <v>2040</v>
      </c>
      <c r="AK132" s="249">
        <f>HLOOKUP($AJ132,'Fixed - Labor'!$A$21:$AE$24,3,FALSE)</f>
        <v>19554144.888886068</v>
      </c>
      <c r="AL132" s="155" t="str">
        <f t="shared" si="43"/>
        <v>Retired</v>
      </c>
      <c r="AM132" s="155" t="str">
        <f t="shared" si="36"/>
        <v>Retired</v>
      </c>
      <c r="AN132" s="155" t="str">
        <f t="shared" si="37"/>
        <v>Retired</v>
      </c>
      <c r="AO132" s="155" t="str">
        <f t="shared" si="38"/>
        <v>Retired</v>
      </c>
      <c r="AP132" s="155" t="str">
        <f t="shared" si="39"/>
        <v>Retired</v>
      </c>
      <c r="AQ132" s="155" t="str">
        <f t="shared" si="40"/>
        <v>Retired</v>
      </c>
      <c r="AS132" s="253">
        <v>2040</v>
      </c>
      <c r="AT132" s="249">
        <f>IF(AL132="Retired",0,HLOOKUP(AL132,'Fixed - Labor'!$C$29:$E$37,'Scenario 10'!$H$24,FALSE)*$AK132)</f>
        <v>0</v>
      </c>
      <c r="AU132" s="249">
        <f>IF(AM132="Retired",0,HLOOKUP(AM132,'Fixed - Labor'!$C$29:$E$37,'Scenario 10'!$H$24,FALSE)*$AK132)</f>
        <v>0</v>
      </c>
      <c r="AV132" s="249">
        <f>IF(AN132="Retired",0,HLOOKUP(AN132,'Fixed - Labor'!$C$29:$E$37,'Scenario 10'!$H$24,FALSE)*$AK132)</f>
        <v>0</v>
      </c>
      <c r="AW132" s="249">
        <f>IF(AO132="Retired",0,HLOOKUP(AO132,'Fixed - Labor'!$C$29:$E$37,'Scenario 10'!$H$24,FALSE)*$AK132)</f>
        <v>0</v>
      </c>
      <c r="AX132" s="249">
        <f>IF(AP132="Retired",0,HLOOKUP(AP132,'Fixed - Labor'!$C$29:$E$37,'Scenario 10'!$H$24,FALSE)*$AK132)</f>
        <v>0</v>
      </c>
      <c r="AY132" s="249">
        <f>IF(AQ132="Retired",0,HLOOKUP(AQ132,'Fixed - Labor'!$C$29:$E$37,'Scenario 10'!$H$24,FALSE)*$AK132)</f>
        <v>0</v>
      </c>
      <c r="BA132" s="280"/>
      <c r="BB132" s="138"/>
      <c r="BC132" s="138"/>
      <c r="BD132" s="138"/>
      <c r="BE132" s="138"/>
      <c r="BF132" s="138"/>
      <c r="BG132" s="138"/>
      <c r="BI132" s="280"/>
      <c r="BJ132" s="138"/>
      <c r="BK132" s="138"/>
      <c r="BL132" s="138"/>
      <c r="BM132" s="138"/>
      <c r="BN132" s="138"/>
      <c r="BO132" s="138"/>
    </row>
    <row r="133" spans="1:67">
      <c r="A133" s="242"/>
      <c r="B133" s="242"/>
      <c r="C133" s="242"/>
      <c r="D133" s="242"/>
      <c r="E133" s="242"/>
      <c r="F133" s="242"/>
      <c r="G133" s="242"/>
      <c r="H133" s="253">
        <v>2041</v>
      </c>
      <c r="I133" s="249">
        <f t="shared" si="41"/>
        <v>0</v>
      </c>
      <c r="J133" s="249">
        <f t="shared" si="29"/>
        <v>0</v>
      </c>
      <c r="K133" s="249">
        <f t="shared" si="29"/>
        <v>0</v>
      </c>
      <c r="L133" s="249">
        <f t="shared" si="29"/>
        <v>0</v>
      </c>
      <c r="M133" s="249">
        <f t="shared" si="29"/>
        <v>0</v>
      </c>
      <c r="N133" s="249">
        <f t="shared" si="29"/>
        <v>0</v>
      </c>
      <c r="O133" s="242"/>
      <c r="P133" s="242"/>
      <c r="Q133" s="242"/>
      <c r="R133" s="242"/>
      <c r="S133" s="253">
        <v>2041</v>
      </c>
      <c r="T133" s="136">
        <f>HLOOKUP($S133,'Fixed - Labor'!$A$21:$AE$24,2,FALSE)</f>
        <v>9695473.3378179893</v>
      </c>
      <c r="U133" s="155" t="str">
        <f t="shared" si="42"/>
        <v>Retired</v>
      </c>
      <c r="V133" s="155" t="str">
        <f t="shared" si="30"/>
        <v>Retired</v>
      </c>
      <c r="W133" s="155" t="str">
        <f t="shared" si="31"/>
        <v>Retired</v>
      </c>
      <c r="X133" s="155" t="str">
        <f t="shared" si="32"/>
        <v>Retired</v>
      </c>
      <c r="Y133" s="155" t="str">
        <f t="shared" si="33"/>
        <v>Retired</v>
      </c>
      <c r="Z133" s="155" t="str">
        <f t="shared" si="34"/>
        <v>Retired</v>
      </c>
      <c r="AB133" s="253">
        <v>2041</v>
      </c>
      <c r="AC133" s="249">
        <f>IF(U133="Retired",0,HLOOKUP(U133,'Fixed - Labor'!$C$29:$E$37,'Scenario 10'!$H$24,FALSE)*$T133)</f>
        <v>0</v>
      </c>
      <c r="AD133" s="249">
        <f>IF(V133="Retired",0,HLOOKUP(V133,'Fixed - Labor'!$C$29:$E$37,'Scenario 10'!$H$24,FALSE)*$T133)</f>
        <v>0</v>
      </c>
      <c r="AE133" s="249">
        <f>IF(W133="Retired",0,HLOOKUP(W133,'Fixed - Labor'!$C$29:$E$37,'Scenario 10'!$H$24,FALSE)*$T133)</f>
        <v>0</v>
      </c>
      <c r="AF133" s="249">
        <f>IF(X133="Retired",0,HLOOKUP(X133,'Fixed - Labor'!$C$29:$E$37,'Scenario 10'!$H$24,FALSE)*$T133)</f>
        <v>0</v>
      </c>
      <c r="AG133" s="249">
        <f>IF(Y133="Retired",0,HLOOKUP(Y133,'Fixed - Labor'!$C$29:$E$37,'Scenario 10'!$H$24,FALSE)*$T133)</f>
        <v>0</v>
      </c>
      <c r="AH133" s="249">
        <f>IF(Z133="Retired",0,HLOOKUP(Z133,'Fixed - Labor'!$C$29:$E$37,'Scenario 10'!$H$24,FALSE)*$T133)</f>
        <v>0</v>
      </c>
      <c r="AJ133" s="253">
        <v>2041</v>
      </c>
      <c r="AK133" s="249">
        <f>HLOOKUP($AJ133,'Fixed - Labor'!$A$21:$AE$24,3,FALSE)</f>
        <v>19945227.786663789</v>
      </c>
      <c r="AL133" s="155" t="str">
        <f t="shared" si="43"/>
        <v>Retired</v>
      </c>
      <c r="AM133" s="155" t="str">
        <f t="shared" si="36"/>
        <v>Retired</v>
      </c>
      <c r="AN133" s="155" t="str">
        <f t="shared" si="37"/>
        <v>Retired</v>
      </c>
      <c r="AO133" s="155" t="str">
        <f t="shared" si="38"/>
        <v>Retired</v>
      </c>
      <c r="AP133" s="155" t="str">
        <f t="shared" si="39"/>
        <v>Retired</v>
      </c>
      <c r="AQ133" s="155" t="str">
        <f t="shared" si="40"/>
        <v>Retired</v>
      </c>
      <c r="AS133" s="253">
        <v>2041</v>
      </c>
      <c r="AT133" s="249">
        <f>IF(AL133="Retired",0,HLOOKUP(AL133,'Fixed - Labor'!$C$29:$E$37,'Scenario 10'!$H$24,FALSE)*$AK133)</f>
        <v>0</v>
      </c>
      <c r="AU133" s="249">
        <f>IF(AM133="Retired",0,HLOOKUP(AM133,'Fixed - Labor'!$C$29:$E$37,'Scenario 10'!$H$24,FALSE)*$AK133)</f>
        <v>0</v>
      </c>
      <c r="AV133" s="249">
        <f>IF(AN133="Retired",0,HLOOKUP(AN133,'Fixed - Labor'!$C$29:$E$37,'Scenario 10'!$H$24,FALSE)*$AK133)</f>
        <v>0</v>
      </c>
      <c r="AW133" s="249">
        <f>IF(AO133="Retired",0,HLOOKUP(AO133,'Fixed - Labor'!$C$29:$E$37,'Scenario 10'!$H$24,FALSE)*$AK133)</f>
        <v>0</v>
      </c>
      <c r="AX133" s="249">
        <f>IF(AP133="Retired",0,HLOOKUP(AP133,'Fixed - Labor'!$C$29:$E$37,'Scenario 10'!$H$24,FALSE)*$AK133)</f>
        <v>0</v>
      </c>
      <c r="AY133" s="249">
        <f>IF(AQ133="Retired",0,HLOOKUP(AQ133,'Fixed - Labor'!$C$29:$E$37,'Scenario 10'!$H$24,FALSE)*$AK133)</f>
        <v>0</v>
      </c>
      <c r="BA133" s="280"/>
      <c r="BB133" s="138"/>
      <c r="BC133" s="138"/>
      <c r="BD133" s="138"/>
      <c r="BE133" s="138"/>
      <c r="BF133" s="138"/>
      <c r="BG133" s="138"/>
      <c r="BI133" s="280"/>
      <c r="BJ133" s="138"/>
      <c r="BK133" s="138"/>
      <c r="BL133" s="138"/>
      <c r="BM133" s="138"/>
      <c r="BN133" s="138"/>
      <c r="BO133" s="138"/>
    </row>
    <row r="134" spans="1:67">
      <c r="A134" s="242"/>
      <c r="B134" s="242"/>
      <c r="C134" s="242"/>
      <c r="D134" s="242"/>
      <c r="E134" s="242"/>
      <c r="F134" s="242"/>
      <c r="G134" s="242"/>
      <c r="H134" s="253">
        <v>2042</v>
      </c>
      <c r="I134" s="249">
        <f t="shared" si="41"/>
        <v>0</v>
      </c>
      <c r="J134" s="249">
        <f t="shared" si="29"/>
        <v>0</v>
      </c>
      <c r="K134" s="249">
        <f t="shared" si="29"/>
        <v>0</v>
      </c>
      <c r="L134" s="249">
        <f t="shared" si="29"/>
        <v>0</v>
      </c>
      <c r="M134" s="249">
        <f t="shared" si="29"/>
        <v>0</v>
      </c>
      <c r="N134" s="249">
        <f t="shared" si="29"/>
        <v>0</v>
      </c>
      <c r="O134" s="242"/>
      <c r="P134" s="242"/>
      <c r="Q134" s="242"/>
      <c r="R134" s="242"/>
      <c r="S134" s="253">
        <v>2042</v>
      </c>
      <c r="T134" s="136">
        <f>HLOOKUP($S134,'Fixed - Labor'!$A$21:$AE$24,2,FALSE)</f>
        <v>9889382.804574348</v>
      </c>
      <c r="U134" s="155" t="str">
        <f t="shared" si="42"/>
        <v>Retired</v>
      </c>
      <c r="V134" s="155" t="str">
        <f t="shared" si="30"/>
        <v>Retired</v>
      </c>
      <c r="W134" s="155" t="str">
        <f t="shared" si="31"/>
        <v>Retired</v>
      </c>
      <c r="X134" s="155" t="str">
        <f t="shared" si="32"/>
        <v>Retired</v>
      </c>
      <c r="Y134" s="155" t="str">
        <f t="shared" si="33"/>
        <v>Retired</v>
      </c>
      <c r="Z134" s="155" t="str">
        <f t="shared" si="34"/>
        <v>Retired</v>
      </c>
      <c r="AB134" s="253">
        <v>2042</v>
      </c>
      <c r="AC134" s="249">
        <f>IF(U134="Retired",0,HLOOKUP(U134,'Fixed - Labor'!$C$29:$E$37,'Scenario 10'!$H$24,FALSE)*$T134)</f>
        <v>0</v>
      </c>
      <c r="AD134" s="249">
        <f>IF(V134="Retired",0,HLOOKUP(V134,'Fixed - Labor'!$C$29:$E$37,'Scenario 10'!$H$24,FALSE)*$T134)</f>
        <v>0</v>
      </c>
      <c r="AE134" s="249">
        <f>IF(W134="Retired",0,HLOOKUP(W134,'Fixed - Labor'!$C$29:$E$37,'Scenario 10'!$H$24,FALSE)*$T134)</f>
        <v>0</v>
      </c>
      <c r="AF134" s="249">
        <f>IF(X134="Retired",0,HLOOKUP(X134,'Fixed - Labor'!$C$29:$E$37,'Scenario 10'!$H$24,FALSE)*$T134)</f>
        <v>0</v>
      </c>
      <c r="AG134" s="249">
        <f>IF(Y134="Retired",0,HLOOKUP(Y134,'Fixed - Labor'!$C$29:$E$37,'Scenario 10'!$H$24,FALSE)*$T134)</f>
        <v>0</v>
      </c>
      <c r="AH134" s="249">
        <f>IF(Z134="Retired",0,HLOOKUP(Z134,'Fixed - Labor'!$C$29:$E$37,'Scenario 10'!$H$24,FALSE)*$T134)</f>
        <v>0</v>
      </c>
      <c r="AJ134" s="253">
        <v>2042</v>
      </c>
      <c r="AK134" s="249">
        <f>HLOOKUP($AJ134,'Fixed - Labor'!$A$21:$AE$24,3,FALSE)</f>
        <v>20344132.342397064</v>
      </c>
      <c r="AL134" s="155" t="str">
        <f t="shared" si="43"/>
        <v>Retired</v>
      </c>
      <c r="AM134" s="155" t="str">
        <f t="shared" si="36"/>
        <v>Retired</v>
      </c>
      <c r="AN134" s="155" t="str">
        <f t="shared" si="37"/>
        <v>Retired</v>
      </c>
      <c r="AO134" s="155" t="str">
        <f t="shared" si="38"/>
        <v>Retired</v>
      </c>
      <c r="AP134" s="155" t="str">
        <f t="shared" si="39"/>
        <v>Retired</v>
      </c>
      <c r="AQ134" s="155" t="str">
        <f t="shared" si="40"/>
        <v>Retired</v>
      </c>
      <c r="AS134" s="253">
        <v>2042</v>
      </c>
      <c r="AT134" s="249">
        <f>IF(AL134="Retired",0,HLOOKUP(AL134,'Fixed - Labor'!$C$29:$E$37,'Scenario 10'!$H$24,FALSE)*$AK134)</f>
        <v>0</v>
      </c>
      <c r="AU134" s="249">
        <f>IF(AM134="Retired",0,HLOOKUP(AM134,'Fixed - Labor'!$C$29:$E$37,'Scenario 10'!$H$24,FALSE)*$AK134)</f>
        <v>0</v>
      </c>
      <c r="AV134" s="249">
        <f>IF(AN134="Retired",0,HLOOKUP(AN134,'Fixed - Labor'!$C$29:$E$37,'Scenario 10'!$H$24,FALSE)*$AK134)</f>
        <v>0</v>
      </c>
      <c r="AW134" s="249">
        <f>IF(AO134="Retired",0,HLOOKUP(AO134,'Fixed - Labor'!$C$29:$E$37,'Scenario 10'!$H$24,FALSE)*$AK134)</f>
        <v>0</v>
      </c>
      <c r="AX134" s="249">
        <f>IF(AP134="Retired",0,HLOOKUP(AP134,'Fixed - Labor'!$C$29:$E$37,'Scenario 10'!$H$24,FALSE)*$AK134)</f>
        <v>0</v>
      </c>
      <c r="AY134" s="249">
        <f>IF(AQ134="Retired",0,HLOOKUP(AQ134,'Fixed - Labor'!$C$29:$E$37,'Scenario 10'!$H$24,FALSE)*$AK134)</f>
        <v>0</v>
      </c>
      <c r="BA134" s="280"/>
      <c r="BB134" s="138"/>
      <c r="BC134" s="138"/>
      <c r="BD134" s="138"/>
      <c r="BE134" s="138"/>
      <c r="BF134" s="138"/>
      <c r="BG134" s="138"/>
      <c r="BI134" s="280"/>
      <c r="BJ134" s="138"/>
      <c r="BK134" s="138"/>
      <c r="BL134" s="138"/>
      <c r="BM134" s="138"/>
      <c r="BN134" s="138"/>
      <c r="BO134" s="138"/>
    </row>
    <row r="135" spans="1:67">
      <c r="A135" s="242"/>
      <c r="B135" s="242"/>
      <c r="C135" s="242"/>
      <c r="D135" s="242"/>
      <c r="E135" s="242"/>
      <c r="F135" s="242"/>
      <c r="G135" s="242"/>
      <c r="H135" s="253">
        <v>2043</v>
      </c>
      <c r="I135" s="249">
        <f t="shared" si="41"/>
        <v>0</v>
      </c>
      <c r="J135" s="249">
        <f t="shared" si="29"/>
        <v>0</v>
      </c>
      <c r="K135" s="249">
        <f t="shared" si="29"/>
        <v>0</v>
      </c>
      <c r="L135" s="249">
        <f t="shared" si="29"/>
        <v>0</v>
      </c>
      <c r="M135" s="249">
        <f t="shared" si="29"/>
        <v>0</v>
      </c>
      <c r="N135" s="249">
        <f t="shared" si="29"/>
        <v>0</v>
      </c>
      <c r="O135" s="242"/>
      <c r="P135" s="242"/>
      <c r="Q135" s="242"/>
      <c r="R135" s="242"/>
      <c r="S135" s="253">
        <v>2043</v>
      </c>
      <c r="T135" s="136">
        <f>HLOOKUP($S135,'Fixed - Labor'!$A$21:$AE$24,2,FALSE)</f>
        <v>10087170.460665835</v>
      </c>
      <c r="U135" s="155" t="str">
        <f t="shared" si="42"/>
        <v>Retired</v>
      </c>
      <c r="V135" s="155" t="str">
        <f t="shared" si="30"/>
        <v>Retired</v>
      </c>
      <c r="W135" s="155" t="str">
        <f t="shared" si="31"/>
        <v>Retired</v>
      </c>
      <c r="X135" s="155" t="str">
        <f t="shared" si="32"/>
        <v>Retired</v>
      </c>
      <c r="Y135" s="155" t="str">
        <f t="shared" si="33"/>
        <v>Retired</v>
      </c>
      <c r="Z135" s="155" t="str">
        <f t="shared" si="34"/>
        <v>Retired</v>
      </c>
      <c r="AB135" s="253">
        <v>2043</v>
      </c>
      <c r="AC135" s="249">
        <f>IF(U135="Retired",0,HLOOKUP(U135,'Fixed - Labor'!$C$29:$E$37,'Scenario 10'!$H$24,FALSE)*$T135)</f>
        <v>0</v>
      </c>
      <c r="AD135" s="249">
        <f>IF(V135="Retired",0,HLOOKUP(V135,'Fixed - Labor'!$C$29:$E$37,'Scenario 10'!$H$24,FALSE)*$T135)</f>
        <v>0</v>
      </c>
      <c r="AE135" s="249">
        <f>IF(W135="Retired",0,HLOOKUP(W135,'Fixed - Labor'!$C$29:$E$37,'Scenario 10'!$H$24,FALSE)*$T135)</f>
        <v>0</v>
      </c>
      <c r="AF135" s="249">
        <f>IF(X135="Retired",0,HLOOKUP(X135,'Fixed - Labor'!$C$29:$E$37,'Scenario 10'!$H$24,FALSE)*$T135)</f>
        <v>0</v>
      </c>
      <c r="AG135" s="249">
        <f>IF(Y135="Retired",0,HLOOKUP(Y135,'Fixed - Labor'!$C$29:$E$37,'Scenario 10'!$H$24,FALSE)*$T135)</f>
        <v>0</v>
      </c>
      <c r="AH135" s="249">
        <f>IF(Z135="Retired",0,HLOOKUP(Z135,'Fixed - Labor'!$C$29:$E$37,'Scenario 10'!$H$24,FALSE)*$T135)</f>
        <v>0</v>
      </c>
      <c r="AJ135" s="253">
        <v>2043</v>
      </c>
      <c r="AK135" s="249">
        <f>HLOOKUP($AJ135,'Fixed - Labor'!$A$21:$AE$24,3,FALSE)</f>
        <v>20751014.989245005</v>
      </c>
      <c r="AL135" s="155" t="str">
        <f t="shared" si="43"/>
        <v>Retired</v>
      </c>
      <c r="AM135" s="155" t="str">
        <f t="shared" si="36"/>
        <v>Retired</v>
      </c>
      <c r="AN135" s="155" t="str">
        <f t="shared" si="37"/>
        <v>Retired</v>
      </c>
      <c r="AO135" s="155" t="str">
        <f t="shared" si="38"/>
        <v>Retired</v>
      </c>
      <c r="AP135" s="155" t="str">
        <f t="shared" si="39"/>
        <v>Retired</v>
      </c>
      <c r="AQ135" s="155" t="str">
        <f t="shared" si="40"/>
        <v>Retired</v>
      </c>
      <c r="AS135" s="253">
        <v>2043</v>
      </c>
      <c r="AT135" s="249">
        <f>IF(AL135="Retired",0,HLOOKUP(AL135,'Fixed - Labor'!$C$29:$E$37,'Scenario 10'!$H$24,FALSE)*$AK135)</f>
        <v>0</v>
      </c>
      <c r="AU135" s="249">
        <f>IF(AM135="Retired",0,HLOOKUP(AM135,'Fixed - Labor'!$C$29:$E$37,'Scenario 10'!$H$24,FALSE)*$AK135)</f>
        <v>0</v>
      </c>
      <c r="AV135" s="249">
        <f>IF(AN135="Retired",0,HLOOKUP(AN135,'Fixed - Labor'!$C$29:$E$37,'Scenario 10'!$H$24,FALSE)*$AK135)</f>
        <v>0</v>
      </c>
      <c r="AW135" s="249">
        <f>IF(AO135="Retired",0,HLOOKUP(AO135,'Fixed - Labor'!$C$29:$E$37,'Scenario 10'!$H$24,FALSE)*$AK135)</f>
        <v>0</v>
      </c>
      <c r="AX135" s="249">
        <f>IF(AP135="Retired",0,HLOOKUP(AP135,'Fixed - Labor'!$C$29:$E$37,'Scenario 10'!$H$24,FALSE)*$AK135)</f>
        <v>0</v>
      </c>
      <c r="AY135" s="249">
        <f>IF(AQ135="Retired",0,HLOOKUP(AQ135,'Fixed - Labor'!$C$29:$E$37,'Scenario 10'!$H$24,FALSE)*$AK135)</f>
        <v>0</v>
      </c>
      <c r="BA135" s="280"/>
      <c r="BB135" s="138"/>
      <c r="BC135" s="138"/>
      <c r="BD135" s="138"/>
      <c r="BE135" s="138"/>
      <c r="BF135" s="138"/>
      <c r="BG135" s="138"/>
      <c r="BI135" s="280"/>
      <c r="BJ135" s="138"/>
      <c r="BK135" s="138"/>
      <c r="BL135" s="138"/>
      <c r="BM135" s="138"/>
      <c r="BN135" s="138"/>
      <c r="BO135" s="138"/>
    </row>
    <row r="136" spans="1:67">
      <c r="A136" s="242"/>
      <c r="B136" s="242"/>
      <c r="C136" s="242"/>
      <c r="D136" s="242"/>
      <c r="E136" s="242"/>
      <c r="F136" s="242"/>
      <c r="G136" s="242"/>
      <c r="H136" s="253">
        <v>2044</v>
      </c>
      <c r="I136" s="249">
        <f t="shared" si="41"/>
        <v>0</v>
      </c>
      <c r="J136" s="249">
        <f t="shared" si="29"/>
        <v>0</v>
      </c>
      <c r="K136" s="249">
        <f t="shared" si="29"/>
        <v>0</v>
      </c>
      <c r="L136" s="249">
        <f t="shared" si="29"/>
        <v>0</v>
      </c>
      <c r="M136" s="249">
        <f t="shared" si="29"/>
        <v>0</v>
      </c>
      <c r="N136" s="249">
        <f t="shared" si="29"/>
        <v>0</v>
      </c>
      <c r="O136" s="242"/>
      <c r="P136" s="242"/>
      <c r="Q136" s="242"/>
      <c r="R136" s="242"/>
      <c r="S136" s="253">
        <v>2044</v>
      </c>
      <c r="T136" s="136">
        <f>HLOOKUP($S136,'Fixed - Labor'!$A$21:$AE$24,2,FALSE)</f>
        <v>10288913.869879153</v>
      </c>
      <c r="U136" s="155" t="str">
        <f t="shared" si="42"/>
        <v>Retired</v>
      </c>
      <c r="V136" s="155" t="str">
        <f t="shared" si="30"/>
        <v>Retired</v>
      </c>
      <c r="W136" s="155" t="str">
        <f t="shared" si="31"/>
        <v>Retired</v>
      </c>
      <c r="X136" s="155" t="str">
        <f t="shared" si="32"/>
        <v>Retired</v>
      </c>
      <c r="Y136" s="155" t="str">
        <f t="shared" si="33"/>
        <v>Retired</v>
      </c>
      <c r="Z136" s="155" t="str">
        <f t="shared" si="34"/>
        <v>Retired</v>
      </c>
      <c r="AB136" s="253">
        <v>2044</v>
      </c>
      <c r="AC136" s="249">
        <f>IF(U136="Retired",0,HLOOKUP(U136,'Fixed - Labor'!$C$29:$E$37,'Scenario 10'!$H$24,FALSE)*$T136)</f>
        <v>0</v>
      </c>
      <c r="AD136" s="249">
        <f>IF(V136="Retired",0,HLOOKUP(V136,'Fixed - Labor'!$C$29:$E$37,'Scenario 10'!$H$24,FALSE)*$T136)</f>
        <v>0</v>
      </c>
      <c r="AE136" s="249">
        <f>IF(W136="Retired",0,HLOOKUP(W136,'Fixed - Labor'!$C$29:$E$37,'Scenario 10'!$H$24,FALSE)*$T136)</f>
        <v>0</v>
      </c>
      <c r="AF136" s="249">
        <f>IF(X136="Retired",0,HLOOKUP(X136,'Fixed - Labor'!$C$29:$E$37,'Scenario 10'!$H$24,FALSE)*$T136)</f>
        <v>0</v>
      </c>
      <c r="AG136" s="249">
        <f>IF(Y136="Retired",0,HLOOKUP(Y136,'Fixed - Labor'!$C$29:$E$37,'Scenario 10'!$H$24,FALSE)*$T136)</f>
        <v>0</v>
      </c>
      <c r="AH136" s="249">
        <f>IF(Z136="Retired",0,HLOOKUP(Z136,'Fixed - Labor'!$C$29:$E$37,'Scenario 10'!$H$24,FALSE)*$T136)</f>
        <v>0</v>
      </c>
      <c r="AJ136" s="253">
        <v>2044</v>
      </c>
      <c r="AK136" s="249">
        <f>HLOOKUP($AJ136,'Fixed - Labor'!$A$21:$AE$24,3,FALSE)</f>
        <v>21166035.289029907</v>
      </c>
      <c r="AL136" s="155" t="str">
        <f t="shared" si="43"/>
        <v>Retired</v>
      </c>
      <c r="AM136" s="155" t="str">
        <f t="shared" si="36"/>
        <v>Retired</v>
      </c>
      <c r="AN136" s="155" t="str">
        <f t="shared" si="37"/>
        <v>Retired</v>
      </c>
      <c r="AO136" s="155" t="str">
        <f t="shared" si="38"/>
        <v>Retired</v>
      </c>
      <c r="AP136" s="155" t="str">
        <f t="shared" si="39"/>
        <v>Retired</v>
      </c>
      <c r="AQ136" s="155" t="str">
        <f t="shared" si="40"/>
        <v>Retired</v>
      </c>
      <c r="AS136" s="253">
        <v>2044</v>
      </c>
      <c r="AT136" s="249">
        <f>IF(AL136="Retired",0,HLOOKUP(AL136,'Fixed - Labor'!$C$29:$E$37,'Scenario 10'!$H$24,FALSE)*$AK136)</f>
        <v>0</v>
      </c>
      <c r="AU136" s="249">
        <f>IF(AM136="Retired",0,HLOOKUP(AM136,'Fixed - Labor'!$C$29:$E$37,'Scenario 10'!$H$24,FALSE)*$AK136)</f>
        <v>0</v>
      </c>
      <c r="AV136" s="249">
        <f>IF(AN136="Retired",0,HLOOKUP(AN136,'Fixed - Labor'!$C$29:$E$37,'Scenario 10'!$H$24,FALSE)*$AK136)</f>
        <v>0</v>
      </c>
      <c r="AW136" s="249">
        <f>IF(AO136="Retired",0,HLOOKUP(AO136,'Fixed - Labor'!$C$29:$E$37,'Scenario 10'!$H$24,FALSE)*$AK136)</f>
        <v>0</v>
      </c>
      <c r="AX136" s="249">
        <f>IF(AP136="Retired",0,HLOOKUP(AP136,'Fixed - Labor'!$C$29:$E$37,'Scenario 10'!$H$24,FALSE)*$AK136)</f>
        <v>0</v>
      </c>
      <c r="AY136" s="249">
        <f>IF(AQ136="Retired",0,HLOOKUP(AQ136,'Fixed - Labor'!$C$29:$E$37,'Scenario 10'!$H$24,FALSE)*$AK136)</f>
        <v>0</v>
      </c>
      <c r="BA136" s="280"/>
      <c r="BB136" s="138"/>
      <c r="BC136" s="138"/>
      <c r="BD136" s="138"/>
      <c r="BE136" s="138"/>
      <c r="BF136" s="138"/>
      <c r="BG136" s="138"/>
      <c r="BI136" s="280"/>
      <c r="BJ136" s="138"/>
      <c r="BK136" s="138"/>
      <c r="BL136" s="138"/>
      <c r="BM136" s="138"/>
      <c r="BN136" s="138"/>
      <c r="BO136" s="138"/>
    </row>
    <row r="137" spans="1:67">
      <c r="A137" s="242"/>
      <c r="B137" s="242"/>
      <c r="C137" s="242"/>
      <c r="D137" s="242"/>
      <c r="E137" s="242"/>
      <c r="F137" s="242"/>
      <c r="G137" s="242"/>
      <c r="H137" s="254">
        <v>2045</v>
      </c>
      <c r="I137" s="250">
        <f t="shared" si="41"/>
        <v>0</v>
      </c>
      <c r="J137" s="250">
        <f t="shared" si="29"/>
        <v>0</v>
      </c>
      <c r="K137" s="250">
        <f t="shared" si="29"/>
        <v>0</v>
      </c>
      <c r="L137" s="250">
        <f t="shared" si="29"/>
        <v>0</v>
      </c>
      <c r="M137" s="250">
        <f t="shared" si="29"/>
        <v>0</v>
      </c>
      <c r="N137" s="250">
        <f t="shared" si="29"/>
        <v>0</v>
      </c>
      <c r="O137" s="242"/>
      <c r="P137" s="242"/>
      <c r="Q137" s="242"/>
      <c r="R137" s="242"/>
      <c r="S137" s="254">
        <v>2045</v>
      </c>
      <c r="T137" s="137">
        <f>HLOOKUP($S137,'Fixed - Labor'!$A$21:$AE$24,2,FALSE)</f>
        <v>10494692.147276737</v>
      </c>
      <c r="U137" s="157" t="str">
        <f t="shared" si="42"/>
        <v>Retired</v>
      </c>
      <c r="V137" s="157" t="str">
        <f t="shared" si="30"/>
        <v>Retired</v>
      </c>
      <c r="W137" s="157" t="str">
        <f t="shared" si="31"/>
        <v>Retired</v>
      </c>
      <c r="X137" s="157" t="str">
        <f t="shared" si="32"/>
        <v>Retired</v>
      </c>
      <c r="Y137" s="157" t="str">
        <f t="shared" si="33"/>
        <v>Retired</v>
      </c>
      <c r="Z137" s="157" t="str">
        <f t="shared" si="34"/>
        <v>Retired</v>
      </c>
      <c r="AB137" s="254">
        <v>2045</v>
      </c>
      <c r="AC137" s="250">
        <f>IF(U137="Retired",0,HLOOKUP(U137,'Fixed - Labor'!$C$29:$E$37,'Scenario 10'!$H$24,FALSE)*$T137)</f>
        <v>0</v>
      </c>
      <c r="AD137" s="250">
        <f>IF(V137="Retired",0,HLOOKUP(V137,'Fixed - Labor'!$C$29:$E$37,'Scenario 10'!$H$24,FALSE)*$T137)</f>
        <v>0</v>
      </c>
      <c r="AE137" s="250">
        <f>IF(W137="Retired",0,HLOOKUP(W137,'Fixed - Labor'!$C$29:$E$37,'Scenario 10'!$H$24,FALSE)*$T137)</f>
        <v>0</v>
      </c>
      <c r="AF137" s="250">
        <f>IF(X137="Retired",0,HLOOKUP(X137,'Fixed - Labor'!$C$29:$E$37,'Scenario 10'!$H$24,FALSE)*$T137)</f>
        <v>0</v>
      </c>
      <c r="AG137" s="250">
        <f>IF(Y137="Retired",0,HLOOKUP(Y137,'Fixed - Labor'!$C$29:$E$37,'Scenario 10'!$H$24,FALSE)*$T137)</f>
        <v>0</v>
      </c>
      <c r="AH137" s="250">
        <f>IF(Z137="Retired",0,HLOOKUP(Z137,'Fixed - Labor'!$C$29:$E$37,'Scenario 10'!$H$24,FALSE)*$T137)</f>
        <v>0</v>
      </c>
      <c r="AJ137" s="254">
        <v>2045</v>
      </c>
      <c r="AK137" s="250">
        <f>HLOOKUP($AJ137,'Fixed - Labor'!$A$21:$AE$24,3,FALSE)</f>
        <v>21589355.994810507</v>
      </c>
      <c r="AL137" s="157" t="str">
        <f t="shared" si="43"/>
        <v>Retired</v>
      </c>
      <c r="AM137" s="157" t="str">
        <f t="shared" si="36"/>
        <v>Retired</v>
      </c>
      <c r="AN137" s="157" t="str">
        <f t="shared" si="37"/>
        <v>Retired</v>
      </c>
      <c r="AO137" s="157" t="str">
        <f t="shared" si="38"/>
        <v>Retired</v>
      </c>
      <c r="AP137" s="157" t="str">
        <f t="shared" si="39"/>
        <v>Retired</v>
      </c>
      <c r="AQ137" s="157" t="str">
        <f t="shared" si="40"/>
        <v>Retired</v>
      </c>
      <c r="AS137" s="254">
        <v>2045</v>
      </c>
      <c r="AT137" s="249">
        <f>IF(AL137="Retired",0,HLOOKUP(AL137,'Fixed - Labor'!$C$29:$E$37,'Scenario 10'!$H$24,FALSE)*$AK137)</f>
        <v>0</v>
      </c>
      <c r="AU137" s="249">
        <f>IF(AM137="Retired",0,HLOOKUP(AM137,'Fixed - Labor'!$C$29:$E$37,'Scenario 10'!$H$24,FALSE)*$AK137)</f>
        <v>0</v>
      </c>
      <c r="AV137" s="249">
        <f>IF(AN137="Retired",0,HLOOKUP(AN137,'Fixed - Labor'!$C$29:$E$37,'Scenario 10'!$H$24,FALSE)*$AK137)</f>
        <v>0</v>
      </c>
      <c r="AW137" s="249">
        <f>IF(AO137="Retired",0,HLOOKUP(AO137,'Fixed - Labor'!$C$29:$E$37,'Scenario 10'!$H$24,FALSE)*$AK137)</f>
        <v>0</v>
      </c>
      <c r="AX137" s="249">
        <f>IF(AP137="Retired",0,HLOOKUP(AP137,'Fixed - Labor'!$C$29:$E$37,'Scenario 10'!$H$24,FALSE)*$AK137)</f>
        <v>0</v>
      </c>
      <c r="AY137" s="249">
        <f>IF(AQ137="Retired",0,HLOOKUP(AQ137,'Fixed - Labor'!$C$29:$E$37,'Scenario 10'!$H$24,FALSE)*$AK137)</f>
        <v>0</v>
      </c>
      <c r="BA137" s="280"/>
      <c r="BB137" s="138"/>
      <c r="BC137" s="138"/>
      <c r="BD137" s="138"/>
      <c r="BE137" s="138"/>
      <c r="BF137" s="138"/>
      <c r="BG137" s="138"/>
      <c r="BI137" s="280"/>
      <c r="BJ137" s="138"/>
      <c r="BK137" s="138"/>
      <c r="BL137" s="138"/>
      <c r="BM137" s="138"/>
      <c r="BN137" s="138"/>
      <c r="BO137" s="138"/>
    </row>
    <row r="138" spans="1:67">
      <c r="A138" s="242"/>
      <c r="B138" s="242"/>
      <c r="C138" s="242"/>
      <c r="D138" s="242"/>
      <c r="E138" s="242"/>
      <c r="F138" s="242"/>
      <c r="G138" s="242"/>
      <c r="H138" s="266" t="s">
        <v>26</v>
      </c>
      <c r="I138" s="265">
        <f t="shared" ref="I138:N138" si="44">SUM(I109:I137)</f>
        <v>243983916.81281906</v>
      </c>
      <c r="J138" s="265">
        <f t="shared" si="44"/>
        <v>224920937.1395807</v>
      </c>
      <c r="K138" s="265">
        <f t="shared" si="44"/>
        <v>206301569.46267846</v>
      </c>
      <c r="L138" s="265">
        <f t="shared" si="44"/>
        <v>0</v>
      </c>
      <c r="M138" s="265">
        <f t="shared" si="44"/>
        <v>0</v>
      </c>
      <c r="N138" s="265">
        <f t="shared" si="44"/>
        <v>0</v>
      </c>
      <c r="O138" s="242"/>
      <c r="P138" s="242"/>
      <c r="Q138" s="242"/>
      <c r="R138" s="242"/>
    </row>
    <row r="139" spans="1:67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59" t="s">
        <v>111</v>
      </c>
    </row>
    <row r="140" spans="1:67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</row>
    <row r="141" spans="1:67">
      <c r="A141" s="242"/>
      <c r="B141" s="261" t="s">
        <v>365</v>
      </c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57" t="s">
        <v>52</v>
      </c>
      <c r="AB141" s="257" t="s">
        <v>118</v>
      </c>
      <c r="AJ141" s="257" t="s">
        <v>54</v>
      </c>
      <c r="AS141" s="257" t="s">
        <v>119</v>
      </c>
      <c r="BA141" s="257"/>
      <c r="BI141" s="257"/>
    </row>
    <row r="142" spans="1:67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</row>
    <row r="143" spans="1:67">
      <c r="A143" s="242"/>
      <c r="B143" s="242"/>
      <c r="C143" s="242"/>
      <c r="D143" s="242"/>
      <c r="E143" s="242"/>
      <c r="F143" s="242"/>
      <c r="G143" s="242"/>
      <c r="H143" s="243" t="s">
        <v>33</v>
      </c>
      <c r="I143" s="243">
        <f t="shared" ref="I143:N143" si="45">I108</f>
        <v>10</v>
      </c>
      <c r="J143" s="243" t="str">
        <f t="shared" si="45"/>
        <v>10A</v>
      </c>
      <c r="K143" s="243" t="str">
        <f t="shared" si="45"/>
        <v>10B</v>
      </c>
      <c r="L143" s="243" t="str">
        <f t="shared" si="45"/>
        <v>10C</v>
      </c>
      <c r="M143" s="243" t="str">
        <f t="shared" si="45"/>
        <v>10D</v>
      </c>
      <c r="N143" s="243" t="str">
        <f t="shared" si="45"/>
        <v>10E</v>
      </c>
      <c r="O143" s="242"/>
      <c r="P143" s="242"/>
      <c r="Q143" s="242"/>
      <c r="R143" s="242"/>
      <c r="S143" s="243" t="s">
        <v>33</v>
      </c>
      <c r="T143" s="279" t="s">
        <v>27</v>
      </c>
      <c r="U143" s="243">
        <f t="shared" ref="U143:Z143" si="46">U108</f>
        <v>10</v>
      </c>
      <c r="V143" s="243" t="str">
        <f t="shared" si="46"/>
        <v>10A</v>
      </c>
      <c r="W143" s="243" t="str">
        <f t="shared" si="46"/>
        <v>10B</v>
      </c>
      <c r="X143" s="243" t="str">
        <f t="shared" si="46"/>
        <v>10C</v>
      </c>
      <c r="Y143" s="243" t="str">
        <f t="shared" si="46"/>
        <v>10D</v>
      </c>
      <c r="Z143" s="243" t="str">
        <f t="shared" si="46"/>
        <v>10E</v>
      </c>
      <c r="AB143" s="243" t="s">
        <v>33</v>
      </c>
      <c r="AC143" s="243">
        <f>U143</f>
        <v>10</v>
      </c>
      <c r="AD143" s="243" t="str">
        <f t="shared" ref="AD143:AH143" si="47">V143</f>
        <v>10A</v>
      </c>
      <c r="AE143" s="243" t="str">
        <f t="shared" si="47"/>
        <v>10B</v>
      </c>
      <c r="AF143" s="243" t="str">
        <f t="shared" si="47"/>
        <v>10C</v>
      </c>
      <c r="AG143" s="278" t="str">
        <f t="shared" si="47"/>
        <v>10D</v>
      </c>
      <c r="AH143" s="243" t="str">
        <f t="shared" si="47"/>
        <v>10E</v>
      </c>
      <c r="AJ143" s="243" t="s">
        <v>33</v>
      </c>
      <c r="AK143" s="279" t="s">
        <v>27</v>
      </c>
      <c r="AL143" s="243">
        <f t="shared" ref="AL143:AQ143" si="48">AL108</f>
        <v>10</v>
      </c>
      <c r="AM143" s="243" t="str">
        <f t="shared" si="48"/>
        <v>10A</v>
      </c>
      <c r="AN143" s="243" t="str">
        <f t="shared" si="48"/>
        <v>10B</v>
      </c>
      <c r="AO143" s="243" t="str">
        <f t="shared" si="48"/>
        <v>10C</v>
      </c>
      <c r="AP143" s="243" t="str">
        <f t="shared" si="48"/>
        <v>10D</v>
      </c>
      <c r="AQ143" s="243" t="str">
        <f t="shared" si="48"/>
        <v>10E</v>
      </c>
      <c r="AS143" s="243" t="s">
        <v>33</v>
      </c>
      <c r="AT143" s="243">
        <f>AL143</f>
        <v>10</v>
      </c>
      <c r="AU143" s="243" t="str">
        <f t="shared" ref="AU143:AY143" si="49">AM143</f>
        <v>10A</v>
      </c>
      <c r="AV143" s="243" t="str">
        <f t="shared" si="49"/>
        <v>10B</v>
      </c>
      <c r="AW143" s="243" t="str">
        <f t="shared" si="49"/>
        <v>10C</v>
      </c>
      <c r="AX143" s="278" t="str">
        <f t="shared" si="49"/>
        <v>10D</v>
      </c>
      <c r="AY143" s="243" t="str">
        <f t="shared" si="49"/>
        <v>10E</v>
      </c>
      <c r="BA143" s="280"/>
      <c r="BB143" s="138"/>
      <c r="BC143" s="138"/>
      <c r="BD143" s="138"/>
      <c r="BE143" s="138"/>
      <c r="BF143" s="138"/>
      <c r="BG143" s="138"/>
      <c r="BI143" s="280"/>
      <c r="BJ143" s="138"/>
      <c r="BK143" s="138"/>
      <c r="BL143" s="138"/>
      <c r="BM143" s="138"/>
      <c r="BN143" s="138"/>
      <c r="BO143" s="138"/>
    </row>
    <row r="144" spans="1:67">
      <c r="A144" s="242"/>
      <c r="B144" s="242"/>
      <c r="C144" s="242"/>
      <c r="D144" s="242"/>
      <c r="E144" s="242"/>
      <c r="F144" s="242"/>
      <c r="G144" s="242"/>
      <c r="H144" s="252">
        <v>2017</v>
      </c>
      <c r="I144" s="249">
        <f t="shared" ref="I144:N172" si="50">AC144+AT144</f>
        <v>10696150.390000001</v>
      </c>
      <c r="J144" s="249">
        <f t="shared" si="50"/>
        <v>10696150.390000001</v>
      </c>
      <c r="K144" s="249">
        <f t="shared" si="50"/>
        <v>10696150.390000001</v>
      </c>
      <c r="L144" s="249">
        <f t="shared" si="50"/>
        <v>0</v>
      </c>
      <c r="M144" s="249">
        <f t="shared" si="50"/>
        <v>0</v>
      </c>
      <c r="N144" s="249">
        <f t="shared" si="50"/>
        <v>0</v>
      </c>
      <c r="O144" s="242"/>
      <c r="P144" s="242"/>
      <c r="Q144" s="242"/>
      <c r="R144" s="242"/>
      <c r="S144" s="252">
        <v>2017</v>
      </c>
      <c r="T144" s="132">
        <f>HLOOKUP($S144,'Fixed - Other'!$A$61:$AE$64,2,FALSE)</f>
        <v>4605762.357934</v>
      </c>
      <c r="U144" s="249">
        <f>IF($K$14="",$T144,IF($K$14&gt;$S144,$T144,VLOOKUP($C6,'Fixed - Other'!$A$69:$C$77,3,FALSE)*$T144))</f>
        <v>4605762.357934</v>
      </c>
      <c r="V144" s="249">
        <f>IF($K$15="",$T144,IF($K$15&gt;$S144,$T144,VLOOKUP($C6,'Fixed - Other'!$A$69:$C$77,3,FALSE)*$T144))</f>
        <v>4605762.357934</v>
      </c>
      <c r="W144" s="249">
        <f>IF($K$16="",$T144,IF($K$16&gt;$S144,$T144,VLOOKUP($C6,'Fixed - Other'!$A$69:$C$77,3,FALSE)*$T144))</f>
        <v>4605762.357934</v>
      </c>
      <c r="X144" s="249">
        <f>IF($K$17="",$T144,IF($K$17&gt;$S144,$T144,VLOOKUP($C6,'Fixed - Other'!$A$69:$C$77,3,FALSE)*$T144))</f>
        <v>4605762.357934</v>
      </c>
      <c r="Y144" s="249">
        <f>IF($K$18="",$T144,IF($K$18&gt;$S144,$T144,VLOOKUP($C6,'Fixed - Other'!$A$69:$C$77,3,FALSE)*$T144))</f>
        <v>4605762.357934</v>
      </c>
      <c r="Z144" s="249">
        <f>IF($K$19="",$T144,IF($K$19&gt;$S144,$T144,VLOOKUP($C6,'Fixed - Other'!$A$69:$C$77,3,FALSE)*$T144))</f>
        <v>4605762.357934</v>
      </c>
      <c r="AB144" s="252">
        <v>2017</v>
      </c>
      <c r="AC144" s="249">
        <f t="shared" ref="AC144:AC172" si="51">IF($AB144&gt;$I$14,0,U144)</f>
        <v>4605762.357934</v>
      </c>
      <c r="AD144" s="249">
        <f t="shared" ref="AD144:AD172" si="52">IF($AB144&gt;$I$15,0,V144)</f>
        <v>4605762.357934</v>
      </c>
      <c r="AE144" s="249">
        <f t="shared" ref="AE144:AE172" si="53">IF($AB144&gt;$I$16,0,W144)</f>
        <v>4605762.357934</v>
      </c>
      <c r="AF144" s="249">
        <f t="shared" ref="AF144:AF172" si="54">IF($AB144&gt;$I$17,0,X144)</f>
        <v>0</v>
      </c>
      <c r="AG144" s="136">
        <f t="shared" ref="AG144:AG172" si="55">IF($AB144&gt;$I$18,0,Y144)</f>
        <v>0</v>
      </c>
      <c r="AH144" s="249">
        <f t="shared" ref="AH144:AH172" si="56">IF($AB144&gt;$I$19,0,Z144)</f>
        <v>0</v>
      </c>
      <c r="AJ144" s="252">
        <v>2017</v>
      </c>
      <c r="AK144" s="132">
        <f>HLOOKUP($S144,'Fixed - Other'!$A$61:$AE$64,3,FALSE)</f>
        <v>6090388.0320660006</v>
      </c>
      <c r="AL144" s="249">
        <f>IF($K$14="",$AK144,IF($K$14&gt;$AJ144,$AK144,VLOOKUP($C6,'Fixed - Other'!$A$69:$C$77,3,FALSE)*$AK144))</f>
        <v>6090388.0320660006</v>
      </c>
      <c r="AM144" s="249">
        <f>IF($K$15="",$AK144,IF($K$15&gt;$AJ144,$AK144,VLOOKUP($C6,'Fixed - Other'!$A$69:$C$77,3,FALSE)*$AK144))</f>
        <v>6090388.0320660006</v>
      </c>
      <c r="AN144" s="249">
        <f>IF($K$16="",$AK144,IF($K$16&gt;$AJ144,$AK144,VLOOKUP($C6,'Fixed - Other'!$A$69:$C$77,3,FALSE)*$AK144))</f>
        <v>6090388.0320660006</v>
      </c>
      <c r="AO144" s="249">
        <f>IF($K$17="",$AK144,IF($K$17&gt;$AJ144,$AK144,VLOOKUP($C6,'Fixed - Other'!$A$69:$C$77,3,FALSE)*$AK144))</f>
        <v>6090388.0320660006</v>
      </c>
      <c r="AP144" s="249">
        <f>IF($K$18="",$AK144,IF($K$18&gt;$AJ144,$AK144,VLOOKUP($C6,'Fixed - Other'!$A$69:$C$77,3,FALSE)*$AK144))</f>
        <v>6090388.0320660006</v>
      </c>
      <c r="AQ144" s="249">
        <f>IF($K$19="",$AK144,IF($K$19&gt;$AJ144,$AK144,VLOOKUP($C6,'Fixed - Other'!$A$69:$C$77,3,FALSE)*$AK144))</f>
        <v>6090388.0320660006</v>
      </c>
      <c r="AS144" s="252">
        <v>2017</v>
      </c>
      <c r="AT144" s="249">
        <f t="shared" ref="AT144:AT172" si="57">IF($AS144&gt;$J$14,0,AL144)</f>
        <v>6090388.0320660006</v>
      </c>
      <c r="AU144" s="249">
        <f t="shared" ref="AU144:AU172" si="58">IF($AS144&gt;$J$15,0,AM144)</f>
        <v>6090388.0320660006</v>
      </c>
      <c r="AV144" s="249">
        <f t="shared" ref="AV144:AV172" si="59">IF($AS144&gt;$J$16,0,AN144)</f>
        <v>6090388.0320660006</v>
      </c>
      <c r="AW144" s="249">
        <f t="shared" ref="AW144:AW172" si="60">IF($AS144&gt;$J$17,0,AO144)</f>
        <v>0</v>
      </c>
      <c r="AX144" s="136">
        <f t="shared" ref="AX144:AX172" si="61">IF($AS144&gt;$J$18,0,AP144)</f>
        <v>0</v>
      </c>
      <c r="AY144" s="249">
        <f t="shared" ref="AY144:AY172" si="62">IF($AS144&gt;$J$19,0,AQ144)</f>
        <v>0</v>
      </c>
      <c r="BA144" s="280"/>
      <c r="BB144" s="138"/>
      <c r="BC144" s="138"/>
      <c r="BD144" s="138"/>
      <c r="BE144" s="138"/>
      <c r="BF144" s="138"/>
      <c r="BG144" s="138"/>
      <c r="BI144" s="280"/>
      <c r="BJ144" s="138"/>
      <c r="BK144" s="138"/>
      <c r="BL144" s="138"/>
      <c r="BM144" s="138"/>
      <c r="BN144" s="138"/>
      <c r="BO144" s="138"/>
    </row>
    <row r="145" spans="1:67">
      <c r="A145" s="242"/>
      <c r="B145" s="242"/>
      <c r="C145" s="242"/>
      <c r="D145" s="242"/>
      <c r="E145" s="242"/>
      <c r="F145" s="242"/>
      <c r="G145" s="242"/>
      <c r="H145" s="253">
        <v>2018</v>
      </c>
      <c r="I145" s="249">
        <f t="shared" si="50"/>
        <v>8051695.4700000007</v>
      </c>
      <c r="J145" s="249">
        <f t="shared" si="50"/>
        <v>10735593.960000001</v>
      </c>
      <c r="K145" s="249">
        <f t="shared" si="50"/>
        <v>10735593.960000001</v>
      </c>
      <c r="L145" s="249">
        <f t="shared" si="50"/>
        <v>0</v>
      </c>
      <c r="M145" s="249">
        <f t="shared" si="50"/>
        <v>0</v>
      </c>
      <c r="N145" s="249">
        <f t="shared" si="50"/>
        <v>0</v>
      </c>
      <c r="O145" s="242"/>
      <c r="P145" s="242"/>
      <c r="Q145" s="242"/>
      <c r="R145" s="242"/>
      <c r="S145" s="253">
        <v>2018</v>
      </c>
      <c r="T145" s="274">
        <f>HLOOKUP($S145,'Fixed - Other'!$A$61:$AE$64,2,FALSE)</f>
        <v>4622746.759176</v>
      </c>
      <c r="U145" s="249">
        <f>IF($K$14="",$T145,IF($K$14&gt;$S145,$T145,VLOOKUP($C6,'Fixed - Other'!$A$69:$C$77,3,FALSE)*$T145))</f>
        <v>3467060.0693819998</v>
      </c>
      <c r="V145" s="249">
        <f>IF($K$15="",$T145,IF($K$15&gt;$S145,$T145,VLOOKUP($C6,'Fixed - Other'!$A$69:$C$77,3,FALSE)*$T145))</f>
        <v>4622746.759176</v>
      </c>
      <c r="W145" s="249">
        <f>IF($K$16="",$T145,IF($K$16&gt;$S145,$T145,VLOOKUP($C6,'Fixed - Other'!$A$69:$C$77,3,FALSE)*$T145))</f>
        <v>4622746.759176</v>
      </c>
      <c r="X145" s="249">
        <f>IF($K$17="",$T145,IF($K$17&gt;$S145,$T145,VLOOKUP($C6,'Fixed - Other'!$A$69:$C$77,3,FALSE)*$T145))</f>
        <v>4622746.759176</v>
      </c>
      <c r="Y145" s="249">
        <f>IF($K$18="",$T145,IF($K$18&gt;$S145,$T145,VLOOKUP($C6,'Fixed - Other'!$A$69:$C$77,3,FALSE)*$T145))</f>
        <v>4622746.759176</v>
      </c>
      <c r="Z145" s="249">
        <f>IF($K$19="",$T145,IF($K$19&gt;$S145,$T145,VLOOKUP($C6,'Fixed - Other'!$A$69:$C$77,3,FALSE)*$T145))</f>
        <v>4622746.759176</v>
      </c>
      <c r="AB145" s="253">
        <v>2018</v>
      </c>
      <c r="AC145" s="249">
        <f t="shared" si="51"/>
        <v>3467060.0693819998</v>
      </c>
      <c r="AD145" s="249">
        <f t="shared" si="52"/>
        <v>4622746.759176</v>
      </c>
      <c r="AE145" s="249">
        <f t="shared" si="53"/>
        <v>4622746.759176</v>
      </c>
      <c r="AF145" s="249">
        <f t="shared" si="54"/>
        <v>0</v>
      </c>
      <c r="AG145" s="136">
        <f t="shared" si="55"/>
        <v>0</v>
      </c>
      <c r="AH145" s="249">
        <f t="shared" si="56"/>
        <v>0</v>
      </c>
      <c r="AJ145" s="253">
        <v>2018</v>
      </c>
      <c r="AK145" s="274">
        <f>HLOOKUP($S145,'Fixed - Other'!$A$61:$AE$64,3,FALSE)</f>
        <v>6112847.2008240009</v>
      </c>
      <c r="AL145" s="249">
        <f>IF($K$14="",$AK145,IF($K$14&gt;$AJ145,$AK145,VLOOKUP($C6,'Fixed - Other'!$A$69:$C$77,3,FALSE)*$AK145))</f>
        <v>4584635.4006180009</v>
      </c>
      <c r="AM145" s="249">
        <f>IF($K$15="",$AK145,IF($K$15&gt;$AJ145,$AK145,VLOOKUP($C6,'Fixed - Other'!$A$69:$C$77,3,FALSE)*$AK145))</f>
        <v>6112847.2008240009</v>
      </c>
      <c r="AN145" s="249">
        <f>IF($K$16="",$AK145,IF($K$16&gt;$AJ145,$AK145,VLOOKUP($C6,'Fixed - Other'!$A$69:$C$77,3,FALSE)*$AK145))</f>
        <v>6112847.2008240009</v>
      </c>
      <c r="AO145" s="249">
        <f>IF($K$17="",$AK145,IF($K$17&gt;$AJ145,$AK145,VLOOKUP($C6,'Fixed - Other'!$A$69:$C$77,3,FALSE)*$AK145))</f>
        <v>6112847.2008240009</v>
      </c>
      <c r="AP145" s="249">
        <f>IF($K$18="",$AK145,IF($K$18&gt;$AJ145,$AK145,VLOOKUP($C6,'Fixed - Other'!$A$69:$C$77,3,FALSE)*$AK145))</f>
        <v>6112847.2008240009</v>
      </c>
      <c r="AQ145" s="249">
        <f>IF($K$19="",$AK145,IF($K$19&gt;$AJ145,$AK145,VLOOKUP($C6,'Fixed - Other'!$A$69:$C$77,3,FALSE)*$AK145))</f>
        <v>6112847.2008240009</v>
      </c>
      <c r="AS145" s="253">
        <v>2018</v>
      </c>
      <c r="AT145" s="249">
        <f t="shared" si="57"/>
        <v>4584635.4006180009</v>
      </c>
      <c r="AU145" s="249">
        <f t="shared" si="58"/>
        <v>6112847.2008240009</v>
      </c>
      <c r="AV145" s="249">
        <f t="shared" si="59"/>
        <v>6112847.2008240009</v>
      </c>
      <c r="AW145" s="249">
        <f t="shared" si="60"/>
        <v>0</v>
      </c>
      <c r="AX145" s="136">
        <f t="shared" si="61"/>
        <v>0</v>
      </c>
      <c r="AY145" s="249">
        <f t="shared" si="62"/>
        <v>0</v>
      </c>
      <c r="BA145" s="280"/>
      <c r="BB145" s="138"/>
      <c r="BC145" s="138"/>
      <c r="BD145" s="138"/>
      <c r="BE145" s="138"/>
      <c r="BF145" s="138"/>
      <c r="BG145" s="138"/>
      <c r="BI145" s="280"/>
      <c r="BJ145" s="138"/>
      <c r="BK145" s="138"/>
      <c r="BL145" s="138"/>
      <c r="BM145" s="138"/>
      <c r="BN145" s="138"/>
      <c r="BO145" s="138"/>
    </row>
    <row r="146" spans="1:67">
      <c r="A146" s="242"/>
      <c r="B146" s="242"/>
      <c r="C146" s="242"/>
      <c r="D146" s="242"/>
      <c r="E146" s="242"/>
      <c r="F146" s="242"/>
      <c r="G146" s="242"/>
      <c r="H146" s="253">
        <v>2019</v>
      </c>
      <c r="I146" s="249">
        <f t="shared" si="50"/>
        <v>6101121.8250000002</v>
      </c>
      <c r="J146" s="249">
        <f t="shared" si="50"/>
        <v>6101121.8250000002</v>
      </c>
      <c r="K146" s="249">
        <f t="shared" si="50"/>
        <v>8134829.0999999996</v>
      </c>
      <c r="L146" s="249">
        <f t="shared" si="50"/>
        <v>0</v>
      </c>
      <c r="M146" s="249">
        <f t="shared" si="50"/>
        <v>0</v>
      </c>
      <c r="N146" s="249">
        <f t="shared" si="50"/>
        <v>0</v>
      </c>
      <c r="O146" s="242"/>
      <c r="P146" s="242"/>
      <c r="Q146" s="242"/>
      <c r="R146" s="242"/>
      <c r="S146" s="253">
        <v>2019</v>
      </c>
      <c r="T146" s="274">
        <f>HLOOKUP($S146,'Fixed - Other'!$A$61:$AE$64,2,FALSE)</f>
        <v>3502857.4104599999</v>
      </c>
      <c r="U146" s="249">
        <f>IF($K$14="",$T146,IF($K$14&gt;$S146,$T146,VLOOKUP($C6,'Fixed - Other'!$A$69:$C$77,3,FALSE)*$T146))</f>
        <v>2627143.0578450002</v>
      </c>
      <c r="V146" s="249">
        <f>IF($K$15="",$T146,IF($K$15&gt;$S146,$T146,VLOOKUP($C6,'Fixed - Other'!$A$69:$C$77,3,FALSE)*$T146))</f>
        <v>2627143.0578450002</v>
      </c>
      <c r="W146" s="249">
        <f>IF($K$16="",$T146,IF($K$16&gt;$S146,$T146,VLOOKUP($C6,'Fixed - Other'!$A$69:$C$77,3,FALSE)*$T146))</f>
        <v>3502857.4104599999</v>
      </c>
      <c r="X146" s="249">
        <f>IF($K$17="",$T146,IF($K$17&gt;$S146,$T146,VLOOKUP($C6,'Fixed - Other'!$A$69:$C$77,3,FALSE)*$T146))</f>
        <v>3502857.4104599999</v>
      </c>
      <c r="Y146" s="249">
        <f>IF($K$18="",$T146,IF($K$18&gt;$S146,$T146,VLOOKUP($C6,'Fixed - Other'!$A$69:$C$77,3,FALSE)*$T146))</f>
        <v>3502857.4104599999</v>
      </c>
      <c r="Z146" s="249">
        <f>IF($K$19="",$T146,IF($K$19&gt;$S146,$T146,VLOOKUP($C6,'Fixed - Other'!$A$69:$C$77,3,FALSE)*$T146))</f>
        <v>3502857.4104599999</v>
      </c>
      <c r="AB146" s="253">
        <v>2019</v>
      </c>
      <c r="AC146" s="249">
        <f t="shared" si="51"/>
        <v>2627143.0578450002</v>
      </c>
      <c r="AD146" s="249">
        <f t="shared" si="52"/>
        <v>2627143.0578450002</v>
      </c>
      <c r="AE146" s="249">
        <f t="shared" si="53"/>
        <v>3502857.4104599999</v>
      </c>
      <c r="AF146" s="249">
        <f t="shared" si="54"/>
        <v>0</v>
      </c>
      <c r="AG146" s="136">
        <f t="shared" si="55"/>
        <v>0</v>
      </c>
      <c r="AH146" s="249">
        <f t="shared" si="56"/>
        <v>0</v>
      </c>
      <c r="AJ146" s="253">
        <v>2019</v>
      </c>
      <c r="AK146" s="274">
        <f>HLOOKUP($S146,'Fixed - Other'!$A$61:$AE$64,3,FALSE)</f>
        <v>4631971.6895399997</v>
      </c>
      <c r="AL146" s="249">
        <f>IF($K$14="",$AK146,IF($K$14&gt;$AJ146,$AK146,VLOOKUP($C6,'Fixed - Other'!$A$69:$C$77,3,FALSE)*$AK146))</f>
        <v>3473978.767155</v>
      </c>
      <c r="AM146" s="249">
        <f>IF($K$15="",$AK146,IF($K$15&gt;$AJ146,$AK146,VLOOKUP($C6,'Fixed - Other'!$A$69:$C$77,3,FALSE)*$AK146))</f>
        <v>3473978.767155</v>
      </c>
      <c r="AN146" s="249">
        <f>IF($K$16="",$AK146,IF($K$16&gt;$AJ146,$AK146,VLOOKUP($C6,'Fixed - Other'!$A$69:$C$77,3,FALSE)*$AK146))</f>
        <v>4631971.6895399997</v>
      </c>
      <c r="AO146" s="249">
        <f>IF($K$17="",$AK146,IF($K$17&gt;$AJ146,$AK146,VLOOKUP($C6,'Fixed - Other'!$A$69:$C$77,3,FALSE)*$AK146))</f>
        <v>4631971.6895399997</v>
      </c>
      <c r="AP146" s="249">
        <f>IF($K$18="",$AK146,IF($K$18&gt;$AJ146,$AK146,VLOOKUP($C6,'Fixed - Other'!$A$69:$C$77,3,FALSE)*$AK146))</f>
        <v>4631971.6895399997</v>
      </c>
      <c r="AQ146" s="249">
        <f>IF($K$19="",$AK146,IF($K$19&gt;$AJ146,$AK146,VLOOKUP($C6,'Fixed - Other'!$A$69:$C$77,3,FALSE)*$AK146))</f>
        <v>4631971.6895399997</v>
      </c>
      <c r="AS146" s="253">
        <v>2019</v>
      </c>
      <c r="AT146" s="249">
        <f t="shared" si="57"/>
        <v>3473978.767155</v>
      </c>
      <c r="AU146" s="249">
        <f t="shared" si="58"/>
        <v>3473978.767155</v>
      </c>
      <c r="AV146" s="249">
        <f t="shared" si="59"/>
        <v>4631971.6895399997</v>
      </c>
      <c r="AW146" s="249">
        <f t="shared" si="60"/>
        <v>0</v>
      </c>
      <c r="AX146" s="136">
        <f t="shared" si="61"/>
        <v>0</v>
      </c>
      <c r="AY146" s="249">
        <f t="shared" si="62"/>
        <v>0</v>
      </c>
      <c r="BA146" s="280"/>
      <c r="BB146" s="138"/>
      <c r="BC146" s="138"/>
      <c r="BD146" s="138"/>
      <c r="BE146" s="138"/>
      <c r="BF146" s="138"/>
      <c r="BG146" s="138"/>
      <c r="BI146" s="280"/>
      <c r="BJ146" s="138"/>
      <c r="BK146" s="138"/>
      <c r="BL146" s="138"/>
      <c r="BM146" s="138"/>
      <c r="BN146" s="138"/>
      <c r="BO146" s="138"/>
    </row>
    <row r="147" spans="1:67">
      <c r="A147" s="242"/>
      <c r="B147" s="242"/>
      <c r="C147" s="242"/>
      <c r="D147" s="242"/>
      <c r="E147" s="242"/>
      <c r="F147" s="242"/>
      <c r="G147" s="242"/>
      <c r="H147" s="253">
        <v>2020</v>
      </c>
      <c r="I147" s="249">
        <f t="shared" si="50"/>
        <v>8004623.8500000006</v>
      </c>
      <c r="J147" s="249">
        <f t="shared" si="50"/>
        <v>8004623.8500000006</v>
      </c>
      <c r="K147" s="249">
        <f t="shared" si="50"/>
        <v>8004623.8500000006</v>
      </c>
      <c r="L147" s="249">
        <f t="shared" si="50"/>
        <v>0</v>
      </c>
      <c r="M147" s="249">
        <f t="shared" si="50"/>
        <v>0</v>
      </c>
      <c r="N147" s="249">
        <f t="shared" si="50"/>
        <v>0</v>
      </c>
      <c r="O147" s="242"/>
      <c r="P147" s="242"/>
      <c r="Q147" s="242"/>
      <c r="R147" s="242"/>
      <c r="S147" s="253">
        <v>2020</v>
      </c>
      <c r="T147" s="274">
        <f>HLOOKUP($S147,'Fixed - Other'!$A$61:$AE$64,2,FALSE)</f>
        <v>4595721.3730800003</v>
      </c>
      <c r="U147" s="249">
        <f>IF($K$14="",$T147,IF($K$14&gt;$S147,$T147,VLOOKUP($C6,'Fixed - Other'!$A$69:$C$77,3,FALSE)*$T147))</f>
        <v>3446791.0298100002</v>
      </c>
      <c r="V147" s="249">
        <f>IF($K$15="",$T147,IF($K$15&gt;$S147,$T147,VLOOKUP($C6,'Fixed - Other'!$A$69:$C$77,3,FALSE)*$T147))</f>
        <v>3446791.0298100002</v>
      </c>
      <c r="W147" s="249">
        <f>IF($K$16="",$T147,IF($K$16&gt;$S147,$T147,VLOOKUP($C6,'Fixed - Other'!$A$69:$C$77,3,FALSE)*$T147))</f>
        <v>3446791.0298100002</v>
      </c>
      <c r="X147" s="249">
        <f>IF($K$17="",$T147,IF($K$17&gt;$S147,$T147,VLOOKUP($C6,'Fixed - Other'!$A$69:$C$77,3,FALSE)*$T147))</f>
        <v>4595721.3730800003</v>
      </c>
      <c r="Y147" s="249">
        <f>IF($K$18="",$T147,IF($K$18&gt;$S147,$T147,VLOOKUP($C6,'Fixed - Other'!$A$69:$C$77,3,FALSE)*$T147))</f>
        <v>4595721.3730800003</v>
      </c>
      <c r="Z147" s="249">
        <f>IF($K$19="",$T147,IF($K$19&gt;$S147,$T147,VLOOKUP($C6,'Fixed - Other'!$A$69:$C$77,3,FALSE)*$T147))</f>
        <v>4595721.3730800003</v>
      </c>
      <c r="AB147" s="253">
        <v>2020</v>
      </c>
      <c r="AC147" s="249">
        <f t="shared" si="51"/>
        <v>3446791.0298100002</v>
      </c>
      <c r="AD147" s="249">
        <f t="shared" si="52"/>
        <v>3446791.0298100002</v>
      </c>
      <c r="AE147" s="249">
        <f t="shared" si="53"/>
        <v>3446791.0298100002</v>
      </c>
      <c r="AF147" s="249">
        <f t="shared" si="54"/>
        <v>0</v>
      </c>
      <c r="AG147" s="136">
        <f t="shared" si="55"/>
        <v>0</v>
      </c>
      <c r="AH147" s="249">
        <f t="shared" si="56"/>
        <v>0</v>
      </c>
      <c r="AJ147" s="253">
        <v>2020</v>
      </c>
      <c r="AK147" s="274">
        <f>HLOOKUP($S147,'Fixed - Other'!$A$61:$AE$64,3,FALSE)</f>
        <v>6077110.4269200005</v>
      </c>
      <c r="AL147" s="249">
        <f>IF($K$14="",$AK147,IF($K$14&gt;$AJ147,$AK147,VLOOKUP($C6,'Fixed - Other'!$A$69:$C$77,3,FALSE)*$AK147))</f>
        <v>4557832.8201900003</v>
      </c>
      <c r="AM147" s="249">
        <f>IF($K$15="",$AK147,IF($K$15&gt;$AJ147,$AK147,VLOOKUP($C6,'Fixed - Other'!$A$69:$C$77,3,FALSE)*$AK147))</f>
        <v>4557832.8201900003</v>
      </c>
      <c r="AN147" s="249">
        <f>IF($K$16="",$AK147,IF($K$16&gt;$AJ147,$AK147,VLOOKUP($C6,'Fixed - Other'!$A$69:$C$77,3,FALSE)*$AK147))</f>
        <v>4557832.8201900003</v>
      </c>
      <c r="AO147" s="249">
        <f>IF($K$17="",$AK147,IF($K$17&gt;$AJ147,$AK147,VLOOKUP($C6,'Fixed - Other'!$A$69:$C$77,3,FALSE)*$AK147))</f>
        <v>6077110.4269200005</v>
      </c>
      <c r="AP147" s="249">
        <f>IF($K$18="",$AK147,IF($K$18&gt;$AJ147,$AK147,VLOOKUP($C6,'Fixed - Other'!$A$69:$C$77,3,FALSE)*$AK147))</f>
        <v>6077110.4269200005</v>
      </c>
      <c r="AQ147" s="249">
        <f>IF($K$19="",$AK147,IF($K$19&gt;$AJ147,$AK147,VLOOKUP($C6,'Fixed - Other'!$A$69:$C$77,3,FALSE)*$AK147))</f>
        <v>6077110.4269200005</v>
      </c>
      <c r="AS147" s="253">
        <v>2020</v>
      </c>
      <c r="AT147" s="249">
        <f t="shared" si="57"/>
        <v>4557832.8201900003</v>
      </c>
      <c r="AU147" s="249">
        <f t="shared" si="58"/>
        <v>4557832.8201900003</v>
      </c>
      <c r="AV147" s="249">
        <f t="shared" si="59"/>
        <v>4557832.8201900003</v>
      </c>
      <c r="AW147" s="249">
        <f t="shared" si="60"/>
        <v>0</v>
      </c>
      <c r="AX147" s="136">
        <f t="shared" si="61"/>
        <v>0</v>
      </c>
      <c r="AY147" s="249">
        <f t="shared" si="62"/>
        <v>0</v>
      </c>
      <c r="BA147" s="280"/>
      <c r="BB147" s="138"/>
      <c r="BC147" s="138"/>
      <c r="BD147" s="138"/>
      <c r="BE147" s="138"/>
      <c r="BF147" s="138"/>
      <c r="BG147" s="138"/>
      <c r="BI147" s="280"/>
      <c r="BJ147" s="138"/>
      <c r="BK147" s="138"/>
      <c r="BL147" s="138"/>
      <c r="BM147" s="138"/>
      <c r="BN147" s="138"/>
      <c r="BO147" s="138"/>
    </row>
    <row r="148" spans="1:67">
      <c r="A148" s="242"/>
      <c r="B148" s="242"/>
      <c r="C148" s="242"/>
      <c r="D148" s="242"/>
      <c r="E148" s="242"/>
      <c r="F148" s="242"/>
      <c r="G148" s="242"/>
      <c r="H148" s="253">
        <v>2021</v>
      </c>
      <c r="I148" s="249">
        <f t="shared" si="50"/>
        <v>7644655.5</v>
      </c>
      <c r="J148" s="249">
        <f t="shared" si="50"/>
        <v>7644655.5</v>
      </c>
      <c r="K148" s="249">
        <f t="shared" si="50"/>
        <v>7644655.5</v>
      </c>
      <c r="L148" s="249">
        <f t="shared" si="50"/>
        <v>0</v>
      </c>
      <c r="M148" s="249">
        <f t="shared" si="50"/>
        <v>0</v>
      </c>
      <c r="N148" s="249">
        <f t="shared" si="50"/>
        <v>0</v>
      </c>
      <c r="O148" s="242"/>
      <c r="P148" s="242"/>
      <c r="Q148" s="242"/>
      <c r="R148" s="242"/>
      <c r="S148" s="253">
        <v>2021</v>
      </c>
      <c r="T148" s="274">
        <f>HLOOKUP($S148,'Fixed - Other'!$A$61:$AE$64,2,FALSE)</f>
        <v>4389051.5444</v>
      </c>
      <c r="U148" s="249">
        <f>IF($K$14="",$T148,IF($K$14&gt;$S148,$T148,VLOOKUP($C6,'Fixed - Other'!$A$69:$C$77,3,FALSE)*$T148))</f>
        <v>3291788.6583000002</v>
      </c>
      <c r="V148" s="249">
        <f>IF($K$15="",$T148,IF($K$15&gt;$S148,$T148,VLOOKUP($C6,'Fixed - Other'!$A$69:$C$77,3,FALSE)*$T148))</f>
        <v>3291788.6583000002</v>
      </c>
      <c r="W148" s="249">
        <f>IF($K$16="",$T148,IF($K$16&gt;$S148,$T148,VLOOKUP($C6,'Fixed - Other'!$A$69:$C$77,3,FALSE)*$T148))</f>
        <v>3291788.6583000002</v>
      </c>
      <c r="X148" s="249">
        <f>IF($K$17="",$T148,IF($K$17&gt;$S148,$T148,VLOOKUP($C6,'Fixed - Other'!$A$69:$C$77,3,FALSE)*$T148))</f>
        <v>4389051.5444</v>
      </c>
      <c r="Y148" s="249">
        <f>IF($K$18="",$T148,IF($K$18&gt;$S148,$T148,VLOOKUP($C6,'Fixed - Other'!$A$69:$C$77,3,FALSE)*$T148))</f>
        <v>4389051.5444</v>
      </c>
      <c r="Z148" s="249">
        <f>IF($K$19="",$T148,IF($K$19&gt;$S148,$T148,VLOOKUP($C6,'Fixed - Other'!$A$69:$C$77,3,FALSE)*$T148))</f>
        <v>4389051.5444</v>
      </c>
      <c r="AB148" s="253">
        <v>2021</v>
      </c>
      <c r="AC148" s="249">
        <f t="shared" si="51"/>
        <v>3291788.6583000002</v>
      </c>
      <c r="AD148" s="249">
        <f t="shared" si="52"/>
        <v>3291788.6583000002</v>
      </c>
      <c r="AE148" s="249">
        <f t="shared" si="53"/>
        <v>3291788.6583000002</v>
      </c>
      <c r="AF148" s="249">
        <f t="shared" si="54"/>
        <v>0</v>
      </c>
      <c r="AG148" s="136">
        <f t="shared" si="55"/>
        <v>0</v>
      </c>
      <c r="AH148" s="249">
        <f t="shared" si="56"/>
        <v>0</v>
      </c>
      <c r="AJ148" s="253">
        <v>2021</v>
      </c>
      <c r="AK148" s="274">
        <f>HLOOKUP($S148,'Fixed - Other'!$A$61:$AE$64,3,FALSE)</f>
        <v>5803822.4556</v>
      </c>
      <c r="AL148" s="249">
        <f>IF($K$14="",$AK148,IF($K$14&gt;$AJ148,$AK148,VLOOKUP($C6,'Fixed - Other'!$A$69:$C$77,3,FALSE)*$AK148))</f>
        <v>4352866.8416999998</v>
      </c>
      <c r="AM148" s="249">
        <f>IF($K$15="",$AK148,IF($K$15&gt;$AJ148,$AK148,VLOOKUP($C6,'Fixed - Other'!$A$69:$C$77,3,FALSE)*$AK148))</f>
        <v>4352866.8416999998</v>
      </c>
      <c r="AN148" s="249">
        <f>IF($K$16="",$AK148,IF($K$16&gt;$AJ148,$AK148,VLOOKUP($C6,'Fixed - Other'!$A$69:$C$77,3,FALSE)*$AK148))</f>
        <v>4352866.8416999998</v>
      </c>
      <c r="AO148" s="249">
        <f>IF($K$17="",$AK148,IF($K$17&gt;$AJ148,$AK148,VLOOKUP($C6,'Fixed - Other'!$A$69:$C$77,3,FALSE)*$AK148))</f>
        <v>5803822.4556</v>
      </c>
      <c r="AP148" s="249">
        <f>IF($K$18="",$AK148,IF($K$18&gt;$AJ148,$AK148,VLOOKUP($C6,'Fixed - Other'!$A$69:$C$77,3,FALSE)*$AK148))</f>
        <v>5803822.4556</v>
      </c>
      <c r="AQ148" s="249">
        <f>IF($K$19="",$AK148,IF($K$19&gt;$AJ148,$AK148,VLOOKUP($C6,'Fixed - Other'!$A$69:$C$77,3,FALSE)*$AK148))</f>
        <v>5803822.4556</v>
      </c>
      <c r="AS148" s="253">
        <v>2021</v>
      </c>
      <c r="AT148" s="249">
        <f t="shared" si="57"/>
        <v>4352866.8416999998</v>
      </c>
      <c r="AU148" s="249">
        <f t="shared" si="58"/>
        <v>4352866.8416999998</v>
      </c>
      <c r="AV148" s="249">
        <f t="shared" si="59"/>
        <v>4352866.8416999998</v>
      </c>
      <c r="AW148" s="249">
        <f t="shared" si="60"/>
        <v>0</v>
      </c>
      <c r="AX148" s="136">
        <f t="shared" si="61"/>
        <v>0</v>
      </c>
      <c r="AY148" s="249">
        <f t="shared" si="62"/>
        <v>0</v>
      </c>
      <c r="BA148" s="280"/>
      <c r="BB148" s="138"/>
      <c r="BC148" s="138"/>
      <c r="BD148" s="138"/>
      <c r="BE148" s="138"/>
      <c r="BF148" s="138"/>
      <c r="BG148" s="138"/>
      <c r="BI148" s="280"/>
      <c r="BJ148" s="138"/>
      <c r="BK148" s="138"/>
      <c r="BL148" s="138"/>
      <c r="BM148" s="138"/>
      <c r="BN148" s="138"/>
      <c r="BO148" s="138"/>
    </row>
    <row r="149" spans="1:67">
      <c r="A149" s="242"/>
      <c r="B149" s="242"/>
      <c r="C149" s="242"/>
      <c r="D149" s="242"/>
      <c r="E149" s="242"/>
      <c r="F149" s="242"/>
      <c r="G149" s="242"/>
      <c r="H149" s="253">
        <v>2022</v>
      </c>
      <c r="I149" s="249">
        <f t="shared" si="50"/>
        <v>7797548.6099999975</v>
      </c>
      <c r="J149" s="249">
        <f t="shared" si="50"/>
        <v>7797548.6099999975</v>
      </c>
      <c r="K149" s="249">
        <f t="shared" si="50"/>
        <v>7797548.6099999975</v>
      </c>
      <c r="L149" s="249">
        <f t="shared" si="50"/>
        <v>0</v>
      </c>
      <c r="M149" s="249">
        <f t="shared" si="50"/>
        <v>0</v>
      </c>
      <c r="N149" s="249">
        <f t="shared" si="50"/>
        <v>0</v>
      </c>
      <c r="O149" s="242"/>
      <c r="P149" s="242"/>
      <c r="Q149" s="242"/>
      <c r="R149" s="242"/>
      <c r="S149" s="253">
        <v>2022</v>
      </c>
      <c r="T149" s="274">
        <f>HLOOKUP($S149,'Fixed - Other'!$A$61:$AE$64,2,FALSE)</f>
        <v>4476832.5752879987</v>
      </c>
      <c r="U149" s="249">
        <f>IF($K$14="",$T149,IF($K$14&gt;$S149,$T149,VLOOKUP($C6,'Fixed - Other'!$A$69:$C$77,3,FALSE)*$T149))</f>
        <v>3357624.4314659992</v>
      </c>
      <c r="V149" s="249">
        <f>IF($K$15="",$T149,IF($K$15&gt;$S149,$T149,VLOOKUP($C6,'Fixed - Other'!$A$69:$C$77,3,FALSE)*$T149))</f>
        <v>3357624.4314659992</v>
      </c>
      <c r="W149" s="249">
        <f>IF($K$16="",$T149,IF($K$16&gt;$S149,$T149,VLOOKUP($C6,'Fixed - Other'!$A$69:$C$77,3,FALSE)*$T149))</f>
        <v>3357624.4314659992</v>
      </c>
      <c r="X149" s="249">
        <f>IF($K$17="",$T149,IF($K$17&gt;$S149,$T149,VLOOKUP($C6,'Fixed - Other'!$A$69:$C$77,3,FALSE)*$T149))</f>
        <v>4476832.5752879987</v>
      </c>
      <c r="Y149" s="249">
        <f>IF($K$18="",$T149,IF($K$18&gt;$S149,$T149,VLOOKUP($C6,'Fixed - Other'!$A$69:$C$77,3,FALSE)*$T149))</f>
        <v>4476832.5752879987</v>
      </c>
      <c r="Z149" s="249">
        <f>IF($K$19="",$T149,IF($K$19&gt;$S149,$T149,VLOOKUP($C6,'Fixed - Other'!$A$69:$C$77,3,FALSE)*$T149))</f>
        <v>4476832.5752879987</v>
      </c>
      <c r="AB149" s="253">
        <v>2022</v>
      </c>
      <c r="AC149" s="249">
        <f t="shared" si="51"/>
        <v>3357624.4314659992</v>
      </c>
      <c r="AD149" s="249">
        <f t="shared" si="52"/>
        <v>3357624.4314659992</v>
      </c>
      <c r="AE149" s="249">
        <f t="shared" si="53"/>
        <v>3357624.4314659992</v>
      </c>
      <c r="AF149" s="249">
        <f t="shared" si="54"/>
        <v>0</v>
      </c>
      <c r="AG149" s="136">
        <f t="shared" si="55"/>
        <v>0</v>
      </c>
      <c r="AH149" s="249">
        <f t="shared" si="56"/>
        <v>0</v>
      </c>
      <c r="AJ149" s="253">
        <v>2022</v>
      </c>
      <c r="AK149" s="274">
        <f>HLOOKUP($S149,'Fixed - Other'!$A$61:$AE$64,3,FALSE)</f>
        <v>5919898.9047119981</v>
      </c>
      <c r="AL149" s="249">
        <f>IF($K$14="",$AK149,IF($K$14&gt;$AJ149,$AK149,VLOOKUP($C6,'Fixed - Other'!$A$69:$C$77,3,FALSE)*$AK149))</f>
        <v>4439924.1785339983</v>
      </c>
      <c r="AM149" s="249">
        <f>IF($K$15="",$AK149,IF($K$15&gt;$AJ149,$AK149,VLOOKUP($C6,'Fixed - Other'!$A$69:$C$77,3,FALSE)*$AK149))</f>
        <v>4439924.1785339983</v>
      </c>
      <c r="AN149" s="249">
        <f>IF($K$16="",$AK149,IF($K$16&gt;$AJ149,$AK149,VLOOKUP($C6,'Fixed - Other'!$A$69:$C$77,3,FALSE)*$AK149))</f>
        <v>4439924.1785339983</v>
      </c>
      <c r="AO149" s="249">
        <f>IF($K$17="",$AK149,IF($K$17&gt;$AJ149,$AK149,VLOOKUP($C6,'Fixed - Other'!$A$69:$C$77,3,FALSE)*$AK149))</f>
        <v>5919898.9047119981</v>
      </c>
      <c r="AP149" s="249">
        <f>IF($K$18="",$AK149,IF($K$18&gt;$AJ149,$AK149,VLOOKUP($C6,'Fixed - Other'!$A$69:$C$77,3,FALSE)*$AK149))</f>
        <v>5919898.9047119981</v>
      </c>
      <c r="AQ149" s="249">
        <f>IF($K$19="",$AK149,IF($K$19&gt;$AJ149,$AK149,VLOOKUP($C6,'Fixed - Other'!$A$69:$C$77,3,FALSE)*$AK149))</f>
        <v>5919898.9047119981</v>
      </c>
      <c r="AS149" s="253">
        <v>2022</v>
      </c>
      <c r="AT149" s="249">
        <f t="shared" si="57"/>
        <v>4439924.1785339983</v>
      </c>
      <c r="AU149" s="249">
        <f t="shared" si="58"/>
        <v>4439924.1785339983</v>
      </c>
      <c r="AV149" s="249">
        <f t="shared" si="59"/>
        <v>4439924.1785339983</v>
      </c>
      <c r="AW149" s="249">
        <f t="shared" si="60"/>
        <v>0</v>
      </c>
      <c r="AX149" s="136">
        <f t="shared" si="61"/>
        <v>0</v>
      </c>
      <c r="AY149" s="249">
        <f t="shared" si="62"/>
        <v>0</v>
      </c>
      <c r="BA149" s="280"/>
      <c r="BB149" s="138"/>
      <c r="BC149" s="138"/>
      <c r="BD149" s="138"/>
      <c r="BE149" s="138"/>
      <c r="BF149" s="138"/>
      <c r="BG149" s="138"/>
      <c r="BI149" s="280"/>
      <c r="BJ149" s="138"/>
      <c r="BK149" s="138"/>
      <c r="BL149" s="138"/>
      <c r="BM149" s="138"/>
      <c r="BN149" s="138"/>
      <c r="BO149" s="138"/>
    </row>
    <row r="150" spans="1:67">
      <c r="A150" s="242"/>
      <c r="B150" s="242"/>
      <c r="C150" s="242"/>
      <c r="D150" s="242"/>
      <c r="E150" s="242"/>
      <c r="F150" s="242"/>
      <c r="G150" s="242"/>
      <c r="H150" s="253">
        <v>2023</v>
      </c>
      <c r="I150" s="249">
        <f t="shared" si="50"/>
        <v>7953499.5821999991</v>
      </c>
      <c r="J150" s="249">
        <f t="shared" si="50"/>
        <v>7953499.5821999991</v>
      </c>
      <c r="K150" s="249">
        <f t="shared" si="50"/>
        <v>7953499.5821999991</v>
      </c>
      <c r="L150" s="249">
        <f t="shared" si="50"/>
        <v>0</v>
      </c>
      <c r="M150" s="249">
        <f t="shared" si="50"/>
        <v>0</v>
      </c>
      <c r="N150" s="249">
        <f t="shared" si="50"/>
        <v>0</v>
      </c>
      <c r="O150" s="242"/>
      <c r="P150" s="242"/>
      <c r="Q150" s="242"/>
      <c r="R150" s="242"/>
      <c r="S150" s="253">
        <v>2023</v>
      </c>
      <c r="T150" s="274">
        <f>HLOOKUP($S150,'Fixed - Other'!$A$61:$AE$64,2,FALSE)</f>
        <v>4566369.2267937595</v>
      </c>
      <c r="U150" s="249">
        <f>IF($K$14="",$T150,IF($K$14&gt;$S150,$T150,VLOOKUP($C6,'Fixed - Other'!$A$69:$C$77,3,FALSE)*$T150))</f>
        <v>3424776.9200953199</v>
      </c>
      <c r="V150" s="249">
        <f>IF($K$15="",$T150,IF($K$15&gt;$S150,$T150,VLOOKUP($C6,'Fixed - Other'!$A$69:$C$77,3,FALSE)*$T150))</f>
        <v>3424776.9200953199</v>
      </c>
      <c r="W150" s="249">
        <f>IF($K$16="",$T150,IF($K$16&gt;$S150,$T150,VLOOKUP($C6,'Fixed - Other'!$A$69:$C$77,3,FALSE)*$T150))</f>
        <v>3424776.9200953199</v>
      </c>
      <c r="X150" s="249">
        <f>IF($K$17="",$T150,IF($K$17&gt;$S150,$T150,VLOOKUP($C6,'Fixed - Other'!$A$69:$C$77,3,FALSE)*$T150))</f>
        <v>4566369.2267937595</v>
      </c>
      <c r="Y150" s="249">
        <f>IF($K$18="",$T150,IF($K$18&gt;$S150,$T150,VLOOKUP($C6,'Fixed - Other'!$A$69:$C$77,3,FALSE)*$T150))</f>
        <v>4566369.2267937595</v>
      </c>
      <c r="Z150" s="249">
        <f>IF($K$19="",$T150,IF($K$19&gt;$S150,$T150,VLOOKUP($C6,'Fixed - Other'!$A$69:$C$77,3,FALSE)*$T150))</f>
        <v>4566369.2267937595</v>
      </c>
      <c r="AB150" s="253">
        <v>2023</v>
      </c>
      <c r="AC150" s="249">
        <f t="shared" si="51"/>
        <v>3424776.9200953199</v>
      </c>
      <c r="AD150" s="249">
        <f t="shared" si="52"/>
        <v>3424776.9200953199</v>
      </c>
      <c r="AE150" s="249">
        <f t="shared" si="53"/>
        <v>3424776.9200953199</v>
      </c>
      <c r="AF150" s="249">
        <f t="shared" si="54"/>
        <v>0</v>
      </c>
      <c r="AG150" s="136">
        <f t="shared" si="55"/>
        <v>0</v>
      </c>
      <c r="AH150" s="249">
        <f t="shared" si="56"/>
        <v>0</v>
      </c>
      <c r="AJ150" s="253">
        <v>2023</v>
      </c>
      <c r="AK150" s="274">
        <f>HLOOKUP($S150,'Fixed - Other'!$A$61:$AE$64,3,FALSE)</f>
        <v>6038296.8828062387</v>
      </c>
      <c r="AL150" s="249">
        <f>IF($K$14="",$AK150,IF($K$14&gt;$AJ150,$AK150,VLOOKUP($C6,'Fixed - Other'!$A$69:$C$77,3,FALSE)*$AK150))</f>
        <v>4528722.6621046793</v>
      </c>
      <c r="AM150" s="249">
        <f>IF($K$15="",$AK150,IF($K$15&gt;$AJ150,$AK150,VLOOKUP($C6,'Fixed - Other'!$A$69:$C$77,3,FALSE)*$AK150))</f>
        <v>4528722.6621046793</v>
      </c>
      <c r="AN150" s="249">
        <f>IF($K$16="",$AK150,IF($K$16&gt;$AJ150,$AK150,VLOOKUP($C6,'Fixed - Other'!$A$69:$C$77,3,FALSE)*$AK150))</f>
        <v>4528722.6621046793</v>
      </c>
      <c r="AO150" s="249">
        <f>IF($K$17="",$AK150,IF($K$17&gt;$AJ150,$AK150,VLOOKUP($C6,'Fixed - Other'!$A$69:$C$77,3,FALSE)*$AK150))</f>
        <v>6038296.8828062387</v>
      </c>
      <c r="AP150" s="249">
        <f>IF($K$18="",$AK150,IF($K$18&gt;$AJ150,$AK150,VLOOKUP($C6,'Fixed - Other'!$A$69:$C$77,3,FALSE)*$AK150))</f>
        <v>6038296.8828062387</v>
      </c>
      <c r="AQ150" s="249">
        <f>IF($K$19="",$AK150,IF($K$19&gt;$AJ150,$AK150,VLOOKUP($C6,'Fixed - Other'!$A$69:$C$77,3,FALSE)*$AK150))</f>
        <v>6038296.8828062387</v>
      </c>
      <c r="AS150" s="253">
        <v>2023</v>
      </c>
      <c r="AT150" s="249">
        <f t="shared" si="57"/>
        <v>4528722.6621046793</v>
      </c>
      <c r="AU150" s="249">
        <f t="shared" si="58"/>
        <v>4528722.6621046793</v>
      </c>
      <c r="AV150" s="249">
        <f t="shared" si="59"/>
        <v>4528722.6621046793</v>
      </c>
      <c r="AW150" s="249">
        <f t="shared" si="60"/>
        <v>0</v>
      </c>
      <c r="AX150" s="136">
        <f t="shared" si="61"/>
        <v>0</v>
      </c>
      <c r="AY150" s="249">
        <f t="shared" si="62"/>
        <v>0</v>
      </c>
      <c r="BA150" s="280"/>
      <c r="BB150" s="138"/>
      <c r="BC150" s="138"/>
      <c r="BD150" s="138"/>
      <c r="BE150" s="138"/>
      <c r="BF150" s="138"/>
      <c r="BG150" s="138"/>
      <c r="BI150" s="280"/>
      <c r="BJ150" s="138"/>
      <c r="BK150" s="138"/>
      <c r="BL150" s="138"/>
      <c r="BM150" s="138"/>
      <c r="BN150" s="138"/>
      <c r="BO150" s="138"/>
    </row>
    <row r="151" spans="1:67">
      <c r="A151" s="242"/>
      <c r="B151" s="242"/>
      <c r="C151" s="242"/>
      <c r="D151" s="242"/>
      <c r="E151" s="242"/>
      <c r="F151" s="242"/>
      <c r="G151" s="242"/>
      <c r="H151" s="253">
        <v>2024</v>
      </c>
      <c r="I151" s="249">
        <f t="shared" si="50"/>
        <v>8112569.5738440007</v>
      </c>
      <c r="J151" s="249">
        <f t="shared" si="50"/>
        <v>8112569.5738440007</v>
      </c>
      <c r="K151" s="249">
        <f t="shared" si="50"/>
        <v>8112569.5738440007</v>
      </c>
      <c r="L151" s="249">
        <f t="shared" si="50"/>
        <v>0</v>
      </c>
      <c r="M151" s="249">
        <f t="shared" si="50"/>
        <v>0</v>
      </c>
      <c r="N151" s="249">
        <f t="shared" si="50"/>
        <v>0</v>
      </c>
      <c r="O151" s="242"/>
      <c r="P151" s="242"/>
      <c r="Q151" s="242"/>
      <c r="R151" s="242"/>
      <c r="S151" s="253">
        <v>2024</v>
      </c>
      <c r="T151" s="274">
        <f>HLOOKUP($S151,'Fixed - Other'!$A$61:$AE$64,2,FALSE)</f>
        <v>4657696.6113296356</v>
      </c>
      <c r="U151" s="249">
        <f>IF($K$14="",$T151,IF($K$14&gt;$S151,$T151,VLOOKUP($C6,'Fixed - Other'!$A$69:$C$77,3,FALSE)*$T151))</f>
        <v>3493272.4584972267</v>
      </c>
      <c r="V151" s="249">
        <f>IF($K$15="",$T151,IF($K$15&gt;$S151,$T151,VLOOKUP($C6,'Fixed - Other'!$A$69:$C$77,3,FALSE)*$T151))</f>
        <v>3493272.4584972267</v>
      </c>
      <c r="W151" s="249">
        <f>IF($K$16="",$T151,IF($K$16&gt;$S151,$T151,VLOOKUP($C6,'Fixed - Other'!$A$69:$C$77,3,FALSE)*$T151))</f>
        <v>3493272.4584972267</v>
      </c>
      <c r="X151" s="249">
        <f>IF($K$17="",$T151,IF($K$17&gt;$S151,$T151,VLOOKUP($C6,'Fixed - Other'!$A$69:$C$77,3,FALSE)*$T151))</f>
        <v>4657696.6113296356</v>
      </c>
      <c r="Y151" s="249">
        <f>IF($K$18="",$T151,IF($K$18&gt;$S151,$T151,VLOOKUP($C6,'Fixed - Other'!$A$69:$C$77,3,FALSE)*$T151))</f>
        <v>4657696.6113296356</v>
      </c>
      <c r="Z151" s="249">
        <f>IF($K$19="",$T151,IF($K$19&gt;$S151,$T151,VLOOKUP($C6,'Fixed - Other'!$A$69:$C$77,3,FALSE)*$T151))</f>
        <v>4657696.6113296356</v>
      </c>
      <c r="AB151" s="253">
        <v>2024</v>
      </c>
      <c r="AC151" s="249">
        <f t="shared" si="51"/>
        <v>3493272.4584972267</v>
      </c>
      <c r="AD151" s="249">
        <f t="shared" si="52"/>
        <v>3493272.4584972267</v>
      </c>
      <c r="AE151" s="249">
        <f t="shared" si="53"/>
        <v>3493272.4584972267</v>
      </c>
      <c r="AF151" s="249">
        <f t="shared" si="54"/>
        <v>0</v>
      </c>
      <c r="AG151" s="136">
        <f t="shared" si="55"/>
        <v>0</v>
      </c>
      <c r="AH151" s="249">
        <f t="shared" si="56"/>
        <v>0</v>
      </c>
      <c r="AJ151" s="253">
        <v>2024</v>
      </c>
      <c r="AK151" s="274">
        <f>HLOOKUP($S151,'Fixed - Other'!$A$61:$AE$64,3,FALSE)</f>
        <v>6159062.8204623647</v>
      </c>
      <c r="AL151" s="249">
        <f>IF($K$14="",$AK151,IF($K$14&gt;$AJ151,$AK151,VLOOKUP($C6,'Fixed - Other'!$A$69:$C$77,3,FALSE)*$AK151))</f>
        <v>4619297.1153467735</v>
      </c>
      <c r="AM151" s="249">
        <f>IF($K$15="",$AK151,IF($K$15&gt;$AJ151,$AK151,VLOOKUP($C6,'Fixed - Other'!$A$69:$C$77,3,FALSE)*$AK151))</f>
        <v>4619297.1153467735</v>
      </c>
      <c r="AN151" s="249">
        <f>IF($K$16="",$AK151,IF($K$16&gt;$AJ151,$AK151,VLOOKUP($C6,'Fixed - Other'!$A$69:$C$77,3,FALSE)*$AK151))</f>
        <v>4619297.1153467735</v>
      </c>
      <c r="AO151" s="249">
        <f>IF($K$17="",$AK151,IF($K$17&gt;$AJ151,$AK151,VLOOKUP($C6,'Fixed - Other'!$A$69:$C$77,3,FALSE)*$AK151))</f>
        <v>6159062.8204623647</v>
      </c>
      <c r="AP151" s="249">
        <f>IF($K$18="",$AK151,IF($K$18&gt;$AJ151,$AK151,VLOOKUP($C6,'Fixed - Other'!$A$69:$C$77,3,FALSE)*$AK151))</f>
        <v>6159062.8204623647</v>
      </c>
      <c r="AQ151" s="249">
        <f>IF($K$19="",$AK151,IF($K$19&gt;$AJ151,$AK151,VLOOKUP($C6,'Fixed - Other'!$A$69:$C$77,3,FALSE)*$AK151))</f>
        <v>6159062.8204623647</v>
      </c>
      <c r="AS151" s="253">
        <v>2024</v>
      </c>
      <c r="AT151" s="249">
        <f t="shared" si="57"/>
        <v>4619297.1153467735</v>
      </c>
      <c r="AU151" s="249">
        <f t="shared" si="58"/>
        <v>4619297.1153467735</v>
      </c>
      <c r="AV151" s="249">
        <f t="shared" si="59"/>
        <v>4619297.1153467735</v>
      </c>
      <c r="AW151" s="249">
        <f t="shared" si="60"/>
        <v>0</v>
      </c>
      <c r="AX151" s="136">
        <f t="shared" si="61"/>
        <v>0</v>
      </c>
      <c r="AY151" s="249">
        <f t="shared" si="62"/>
        <v>0</v>
      </c>
      <c r="BA151" s="280"/>
      <c r="BB151" s="138"/>
      <c r="BC151" s="138"/>
      <c r="BD151" s="138"/>
      <c r="BE151" s="138"/>
      <c r="BF151" s="138"/>
      <c r="BG151" s="138"/>
      <c r="BI151" s="280"/>
      <c r="BJ151" s="138"/>
      <c r="BK151" s="138"/>
      <c r="BL151" s="138"/>
      <c r="BM151" s="138"/>
      <c r="BN151" s="138"/>
      <c r="BO151" s="138"/>
    </row>
    <row r="152" spans="1:67">
      <c r="A152" s="242"/>
      <c r="B152" s="242"/>
      <c r="C152" s="242"/>
      <c r="D152" s="242"/>
      <c r="E152" s="242"/>
      <c r="F152" s="242"/>
      <c r="G152" s="242"/>
      <c r="H152" s="253">
        <v>2025</v>
      </c>
      <c r="I152" s="249">
        <f t="shared" si="50"/>
        <v>8274820.9653208777</v>
      </c>
      <c r="J152" s="249">
        <f t="shared" si="50"/>
        <v>8274820.9653208777</v>
      </c>
      <c r="K152" s="249">
        <f t="shared" si="50"/>
        <v>8274820.9653208777</v>
      </c>
      <c r="L152" s="249">
        <f t="shared" si="50"/>
        <v>0</v>
      </c>
      <c r="M152" s="249">
        <f t="shared" si="50"/>
        <v>0</v>
      </c>
      <c r="N152" s="249">
        <f t="shared" si="50"/>
        <v>0</v>
      </c>
      <c r="O152" s="242"/>
      <c r="P152" s="242"/>
      <c r="Q152" s="242"/>
      <c r="R152" s="242"/>
      <c r="S152" s="253">
        <v>2025</v>
      </c>
      <c r="T152" s="274">
        <f>HLOOKUP($S152,'Fixed - Other'!$A$61:$AE$64,2,FALSE)</f>
        <v>4750850.5435562264</v>
      </c>
      <c r="U152" s="249">
        <f>IF($K$14="",$T152,IF($K$14&gt;$S152,$T152,VLOOKUP($C6,'Fixed - Other'!$A$69:$C$77,3,FALSE)*$T152))</f>
        <v>3563137.9076671698</v>
      </c>
      <c r="V152" s="249">
        <f>IF($K$15="",$T152,IF($K$15&gt;$S152,$T152,VLOOKUP($C6,'Fixed - Other'!$A$69:$C$77,3,FALSE)*$T152))</f>
        <v>3563137.9076671698</v>
      </c>
      <c r="W152" s="249">
        <f>IF($K$16="",$T152,IF($K$16&gt;$S152,$T152,VLOOKUP($C6,'Fixed - Other'!$A$69:$C$77,3,FALSE)*$T152))</f>
        <v>3563137.9076671698</v>
      </c>
      <c r="X152" s="249">
        <f>IF($K$17="",$T152,IF($K$17&gt;$S152,$T152,VLOOKUP($C6,'Fixed - Other'!$A$69:$C$77,3,FALSE)*$T152))</f>
        <v>4750850.5435562264</v>
      </c>
      <c r="Y152" s="249">
        <f>IF($K$18="",$T152,IF($K$18&gt;$S152,$T152,VLOOKUP($C6,'Fixed - Other'!$A$69:$C$77,3,FALSE)*$T152))</f>
        <v>4750850.5435562264</v>
      </c>
      <c r="Z152" s="249">
        <f>IF($K$19="",$T152,IF($K$19&gt;$S152,$T152,VLOOKUP($C6,'Fixed - Other'!$A$69:$C$77,3,FALSE)*$T152))</f>
        <v>4750850.5435562264</v>
      </c>
      <c r="AB152" s="253">
        <v>2025</v>
      </c>
      <c r="AC152" s="249">
        <f t="shared" si="51"/>
        <v>3563137.9076671698</v>
      </c>
      <c r="AD152" s="249">
        <f t="shared" si="52"/>
        <v>3563137.9076671698</v>
      </c>
      <c r="AE152" s="249">
        <f t="shared" si="53"/>
        <v>3563137.9076671698</v>
      </c>
      <c r="AF152" s="249">
        <f t="shared" si="54"/>
        <v>0</v>
      </c>
      <c r="AG152" s="136">
        <f t="shared" si="55"/>
        <v>0</v>
      </c>
      <c r="AH152" s="249">
        <f t="shared" si="56"/>
        <v>0</v>
      </c>
      <c r="AJ152" s="253">
        <v>2025</v>
      </c>
      <c r="AK152" s="274">
        <f>HLOOKUP($S152,'Fixed - Other'!$A$61:$AE$64,3,FALSE)</f>
        <v>6282244.0768716112</v>
      </c>
      <c r="AL152" s="249">
        <f>IF($K$14="",$AK152,IF($K$14&gt;$AJ152,$AK152,VLOOKUP($C6,'Fixed - Other'!$A$69:$C$77,3,FALSE)*$AK152))</f>
        <v>4711683.0576537084</v>
      </c>
      <c r="AM152" s="249">
        <f>IF($K$15="",$AK152,IF($K$15&gt;$AJ152,$AK152,VLOOKUP($C6,'Fixed - Other'!$A$69:$C$77,3,FALSE)*$AK152))</f>
        <v>4711683.0576537084</v>
      </c>
      <c r="AN152" s="249">
        <f>IF($K$16="",$AK152,IF($K$16&gt;$AJ152,$AK152,VLOOKUP($C6,'Fixed - Other'!$A$69:$C$77,3,FALSE)*$AK152))</f>
        <v>4711683.0576537084</v>
      </c>
      <c r="AO152" s="249">
        <f>IF($K$17="",$AK152,IF($K$17&gt;$AJ152,$AK152,VLOOKUP($C6,'Fixed - Other'!$A$69:$C$77,3,FALSE)*$AK152))</f>
        <v>6282244.0768716112</v>
      </c>
      <c r="AP152" s="249">
        <f>IF($K$18="",$AK152,IF($K$18&gt;$AJ152,$AK152,VLOOKUP($C6,'Fixed - Other'!$A$69:$C$77,3,FALSE)*$AK152))</f>
        <v>6282244.0768716112</v>
      </c>
      <c r="AQ152" s="249">
        <f>IF($K$19="",$AK152,IF($K$19&gt;$AJ152,$AK152,VLOOKUP($C6,'Fixed - Other'!$A$69:$C$77,3,FALSE)*$AK152))</f>
        <v>6282244.0768716112</v>
      </c>
      <c r="AS152" s="253">
        <v>2025</v>
      </c>
      <c r="AT152" s="249">
        <f t="shared" si="57"/>
        <v>4711683.0576537084</v>
      </c>
      <c r="AU152" s="249">
        <f t="shared" si="58"/>
        <v>4711683.0576537084</v>
      </c>
      <c r="AV152" s="249">
        <f t="shared" si="59"/>
        <v>4711683.0576537084</v>
      </c>
      <c r="AW152" s="249">
        <f t="shared" si="60"/>
        <v>0</v>
      </c>
      <c r="AX152" s="136">
        <f t="shared" si="61"/>
        <v>0</v>
      </c>
      <c r="AY152" s="249">
        <f t="shared" si="62"/>
        <v>0</v>
      </c>
      <c r="BA152" s="280"/>
      <c r="BB152" s="138"/>
      <c r="BC152" s="138"/>
      <c r="BD152" s="138"/>
      <c r="BE152" s="138"/>
      <c r="BF152" s="138"/>
      <c r="BG152" s="138"/>
      <c r="BI152" s="280"/>
      <c r="BJ152" s="138"/>
      <c r="BK152" s="138"/>
      <c r="BL152" s="138"/>
      <c r="BM152" s="138"/>
      <c r="BN152" s="138"/>
      <c r="BO152" s="138"/>
    </row>
    <row r="153" spans="1:67">
      <c r="A153" s="242"/>
      <c r="B153" s="242"/>
      <c r="C153" s="242"/>
      <c r="D153" s="242"/>
      <c r="E153" s="242"/>
      <c r="F153" s="242"/>
      <c r="G153" s="242"/>
      <c r="H153" s="253">
        <v>2026</v>
      </c>
      <c r="I153" s="249">
        <f t="shared" si="50"/>
        <v>8440317.3846272975</v>
      </c>
      <c r="J153" s="249">
        <f t="shared" si="50"/>
        <v>8440317.3846272975</v>
      </c>
      <c r="K153" s="249">
        <f t="shared" si="50"/>
        <v>8440317.3846272975</v>
      </c>
      <c r="L153" s="249">
        <f t="shared" si="50"/>
        <v>0</v>
      </c>
      <c r="M153" s="249">
        <f t="shared" si="50"/>
        <v>0</v>
      </c>
      <c r="N153" s="249">
        <f t="shared" si="50"/>
        <v>0</v>
      </c>
      <c r="O153" s="242"/>
      <c r="P153" s="242"/>
      <c r="Q153" s="242"/>
      <c r="R153" s="242"/>
      <c r="S153" s="253">
        <v>2026</v>
      </c>
      <c r="T153" s="274">
        <f>HLOOKUP($S153,'Fixed - Other'!$A$61:$AE$64,2,FALSE)</f>
        <v>4845867.5544273518</v>
      </c>
      <c r="U153" s="249">
        <f>IF($K$14="",$T153,IF($K$14&gt;$S153,$T153,VLOOKUP($C6,'Fixed - Other'!$A$69:$C$77,3,FALSE)*$T153))</f>
        <v>3634400.6658205139</v>
      </c>
      <c r="V153" s="249">
        <f>IF($K$15="",$T153,IF($K$15&gt;$S153,$T153,VLOOKUP($C6,'Fixed - Other'!$A$69:$C$77,3,FALSE)*$T153))</f>
        <v>3634400.6658205139</v>
      </c>
      <c r="W153" s="249">
        <f>IF($K$16="",$T153,IF($K$16&gt;$S153,$T153,VLOOKUP($C6,'Fixed - Other'!$A$69:$C$77,3,FALSE)*$T153))</f>
        <v>3634400.6658205139</v>
      </c>
      <c r="X153" s="249">
        <f>IF($K$17="",$T153,IF($K$17&gt;$S153,$T153,VLOOKUP($C6,'Fixed - Other'!$A$69:$C$77,3,FALSE)*$T153))</f>
        <v>4845867.5544273518</v>
      </c>
      <c r="Y153" s="249">
        <f>IF($K$18="",$T153,IF($K$18&gt;$S153,$T153,VLOOKUP($C6,'Fixed - Other'!$A$69:$C$77,3,FALSE)*$T153))</f>
        <v>4845867.5544273518</v>
      </c>
      <c r="Z153" s="249">
        <f>IF($K$19="",$T153,IF($K$19&gt;$S153,$T153,VLOOKUP($C6,'Fixed - Other'!$A$69:$C$77,3,FALSE)*$T153))</f>
        <v>4845867.5544273518</v>
      </c>
      <c r="AB153" s="253">
        <v>2026</v>
      </c>
      <c r="AC153" s="249">
        <f t="shared" si="51"/>
        <v>3634400.6658205139</v>
      </c>
      <c r="AD153" s="249">
        <f t="shared" si="52"/>
        <v>3634400.6658205139</v>
      </c>
      <c r="AE153" s="249">
        <f t="shared" si="53"/>
        <v>3634400.6658205139</v>
      </c>
      <c r="AF153" s="249">
        <f t="shared" si="54"/>
        <v>0</v>
      </c>
      <c r="AG153" s="136">
        <f t="shared" si="55"/>
        <v>0</v>
      </c>
      <c r="AH153" s="249">
        <f t="shared" si="56"/>
        <v>0</v>
      </c>
      <c r="AJ153" s="253">
        <v>2026</v>
      </c>
      <c r="AK153" s="274">
        <f>HLOOKUP($S153,'Fixed - Other'!$A$61:$AE$64,3,FALSE)</f>
        <v>6407888.958409043</v>
      </c>
      <c r="AL153" s="249">
        <f>IF($K$14="",$AK153,IF($K$14&gt;$AJ153,$AK153,VLOOKUP($C6,'Fixed - Other'!$A$69:$C$77,3,FALSE)*$AK153))</f>
        <v>4805916.7188067827</v>
      </c>
      <c r="AM153" s="249">
        <f>IF($K$15="",$AK153,IF($K$15&gt;$AJ153,$AK153,VLOOKUP($C6,'Fixed - Other'!$A$69:$C$77,3,FALSE)*$AK153))</f>
        <v>4805916.7188067827</v>
      </c>
      <c r="AN153" s="249">
        <f>IF($K$16="",$AK153,IF($K$16&gt;$AJ153,$AK153,VLOOKUP($C6,'Fixed - Other'!$A$69:$C$77,3,FALSE)*$AK153))</f>
        <v>4805916.7188067827</v>
      </c>
      <c r="AO153" s="249">
        <f>IF($K$17="",$AK153,IF($K$17&gt;$AJ153,$AK153,VLOOKUP($C6,'Fixed - Other'!$A$69:$C$77,3,FALSE)*$AK153))</f>
        <v>6407888.958409043</v>
      </c>
      <c r="AP153" s="249">
        <f>IF($K$18="",$AK153,IF($K$18&gt;$AJ153,$AK153,VLOOKUP($C6,'Fixed - Other'!$A$69:$C$77,3,FALSE)*$AK153))</f>
        <v>6407888.958409043</v>
      </c>
      <c r="AQ153" s="249">
        <f>IF($K$19="",$AK153,IF($K$19&gt;$AJ153,$AK153,VLOOKUP($C6,'Fixed - Other'!$A$69:$C$77,3,FALSE)*$AK153))</f>
        <v>6407888.958409043</v>
      </c>
      <c r="AS153" s="253">
        <v>2026</v>
      </c>
      <c r="AT153" s="249">
        <f t="shared" si="57"/>
        <v>4805916.7188067827</v>
      </c>
      <c r="AU153" s="249">
        <f t="shared" si="58"/>
        <v>4805916.7188067827</v>
      </c>
      <c r="AV153" s="249">
        <f t="shared" si="59"/>
        <v>4805916.7188067827</v>
      </c>
      <c r="AW153" s="249">
        <f t="shared" si="60"/>
        <v>0</v>
      </c>
      <c r="AX153" s="136">
        <f t="shared" si="61"/>
        <v>0</v>
      </c>
      <c r="AY153" s="249">
        <f t="shared" si="62"/>
        <v>0</v>
      </c>
      <c r="BA153" s="280"/>
      <c r="BB153" s="138"/>
      <c r="BC153" s="138"/>
      <c r="BD153" s="138"/>
      <c r="BE153" s="138"/>
      <c r="BF153" s="138"/>
      <c r="BG153" s="138"/>
      <c r="BI153" s="280"/>
      <c r="BJ153" s="138"/>
      <c r="BK153" s="138"/>
      <c r="BL153" s="138"/>
      <c r="BM153" s="138"/>
      <c r="BN153" s="138"/>
      <c r="BO153" s="138"/>
    </row>
    <row r="154" spans="1:67">
      <c r="A154" s="242"/>
      <c r="B154" s="242"/>
      <c r="C154" s="242"/>
      <c r="D154" s="242"/>
      <c r="E154" s="242"/>
      <c r="F154" s="242"/>
      <c r="G154" s="242"/>
      <c r="H154" s="253">
        <v>2027</v>
      </c>
      <c r="I154" s="249">
        <f t="shared" si="50"/>
        <v>8609123.732319843</v>
      </c>
      <c r="J154" s="249">
        <f t="shared" si="50"/>
        <v>8609123.732319843</v>
      </c>
      <c r="K154" s="249">
        <f t="shared" si="50"/>
        <v>8609123.732319843</v>
      </c>
      <c r="L154" s="249">
        <f t="shared" si="50"/>
        <v>0</v>
      </c>
      <c r="M154" s="249">
        <f t="shared" si="50"/>
        <v>0</v>
      </c>
      <c r="N154" s="249">
        <f t="shared" si="50"/>
        <v>0</v>
      </c>
      <c r="O154" s="242"/>
      <c r="P154" s="242"/>
      <c r="Q154" s="242"/>
      <c r="R154" s="242"/>
      <c r="S154" s="253">
        <v>2027</v>
      </c>
      <c r="T154" s="274">
        <f>HLOOKUP($S154,'Fixed - Other'!$A$61:$AE$64,2,FALSE)</f>
        <v>4942784.905515898</v>
      </c>
      <c r="U154" s="249">
        <f>IF($K$14="",$T154,IF($K$14&gt;$S154,$T154,VLOOKUP($C6,'Fixed - Other'!$A$69:$C$77,3,FALSE)*$T154))</f>
        <v>3707088.6791369235</v>
      </c>
      <c r="V154" s="249">
        <f>IF($K$15="",$T154,IF($K$15&gt;$S154,$T154,VLOOKUP($C6,'Fixed - Other'!$A$69:$C$77,3,FALSE)*$T154))</f>
        <v>3707088.6791369235</v>
      </c>
      <c r="W154" s="249">
        <f>IF($K$16="",$T154,IF($K$16&gt;$S154,$T154,VLOOKUP($C6,'Fixed - Other'!$A$69:$C$77,3,FALSE)*$T154))</f>
        <v>3707088.6791369235</v>
      </c>
      <c r="X154" s="249">
        <f>IF($K$17="",$T154,IF($K$17&gt;$S154,$T154,VLOOKUP($C6,'Fixed - Other'!$A$69:$C$77,3,FALSE)*$T154))</f>
        <v>4942784.905515898</v>
      </c>
      <c r="Y154" s="249">
        <f>IF($K$18="",$T154,IF($K$18&gt;$S154,$T154,VLOOKUP($C6,'Fixed - Other'!$A$69:$C$77,3,FALSE)*$T154))</f>
        <v>4942784.905515898</v>
      </c>
      <c r="Z154" s="249">
        <f>IF($K$19="",$T154,IF($K$19&gt;$S154,$T154,VLOOKUP($C6,'Fixed - Other'!$A$69:$C$77,3,FALSE)*$T154))</f>
        <v>4942784.905515898</v>
      </c>
      <c r="AB154" s="253">
        <v>2027</v>
      </c>
      <c r="AC154" s="249">
        <f t="shared" si="51"/>
        <v>3707088.6791369235</v>
      </c>
      <c r="AD154" s="249">
        <f t="shared" si="52"/>
        <v>3707088.6791369235</v>
      </c>
      <c r="AE154" s="249">
        <f t="shared" si="53"/>
        <v>3707088.6791369235</v>
      </c>
      <c r="AF154" s="249">
        <f t="shared" si="54"/>
        <v>0</v>
      </c>
      <c r="AG154" s="136">
        <f t="shared" si="55"/>
        <v>0</v>
      </c>
      <c r="AH154" s="249">
        <f t="shared" si="56"/>
        <v>0</v>
      </c>
      <c r="AJ154" s="253">
        <v>2027</v>
      </c>
      <c r="AK154" s="274">
        <f>HLOOKUP($S154,'Fixed - Other'!$A$61:$AE$64,3,FALSE)</f>
        <v>6536046.7375772242</v>
      </c>
      <c r="AL154" s="249">
        <f>IF($K$14="",$AK154,IF($K$14&gt;$AJ154,$AK154,VLOOKUP($C6,'Fixed - Other'!$A$69:$C$77,3,FALSE)*$AK154))</f>
        <v>4902035.0531829186</v>
      </c>
      <c r="AM154" s="249">
        <f>IF($K$15="",$AK154,IF($K$15&gt;$AJ154,$AK154,VLOOKUP($C6,'Fixed - Other'!$A$69:$C$77,3,FALSE)*$AK154))</f>
        <v>4902035.0531829186</v>
      </c>
      <c r="AN154" s="249">
        <f>IF($K$16="",$AK154,IF($K$16&gt;$AJ154,$AK154,VLOOKUP($C6,'Fixed - Other'!$A$69:$C$77,3,FALSE)*$AK154))</f>
        <v>4902035.0531829186</v>
      </c>
      <c r="AO154" s="249">
        <f>IF($K$17="",$AK154,IF($K$17&gt;$AJ154,$AK154,VLOOKUP($C6,'Fixed - Other'!$A$69:$C$77,3,FALSE)*$AK154))</f>
        <v>6536046.7375772242</v>
      </c>
      <c r="AP154" s="249">
        <f>IF($K$18="",$AK154,IF($K$18&gt;$AJ154,$AK154,VLOOKUP($C6,'Fixed - Other'!$A$69:$C$77,3,FALSE)*$AK154))</f>
        <v>6536046.7375772242</v>
      </c>
      <c r="AQ154" s="249">
        <f>IF($K$19="",$AK154,IF($K$19&gt;$AJ154,$AK154,VLOOKUP($C6,'Fixed - Other'!$A$69:$C$77,3,FALSE)*$AK154))</f>
        <v>6536046.7375772242</v>
      </c>
      <c r="AS154" s="253">
        <v>2027</v>
      </c>
      <c r="AT154" s="249">
        <f t="shared" si="57"/>
        <v>4902035.0531829186</v>
      </c>
      <c r="AU154" s="249">
        <f t="shared" si="58"/>
        <v>4902035.0531829186</v>
      </c>
      <c r="AV154" s="249">
        <f t="shared" si="59"/>
        <v>4902035.0531829186</v>
      </c>
      <c r="AW154" s="249">
        <f t="shared" si="60"/>
        <v>0</v>
      </c>
      <c r="AX154" s="136">
        <f t="shared" si="61"/>
        <v>0</v>
      </c>
      <c r="AY154" s="249">
        <f t="shared" si="62"/>
        <v>0</v>
      </c>
      <c r="BA154" s="280"/>
      <c r="BB154" s="138"/>
      <c r="BC154" s="138"/>
      <c r="BD154" s="138"/>
      <c r="BE154" s="138"/>
      <c r="BF154" s="138"/>
      <c r="BG154" s="138"/>
      <c r="BI154" s="280"/>
      <c r="BJ154" s="138"/>
      <c r="BK154" s="138"/>
      <c r="BL154" s="138"/>
      <c r="BM154" s="138"/>
      <c r="BN154" s="138"/>
      <c r="BO154" s="138"/>
    </row>
    <row r="155" spans="1:67">
      <c r="A155" s="242"/>
      <c r="B155" s="242"/>
      <c r="C155" s="242"/>
      <c r="D155" s="242"/>
      <c r="E155" s="242"/>
      <c r="F155" s="242"/>
      <c r="G155" s="242"/>
      <c r="H155" s="253">
        <v>2028</v>
      </c>
      <c r="I155" s="249">
        <f t="shared" si="50"/>
        <v>8781306.20696624</v>
      </c>
      <c r="J155" s="249">
        <f t="shared" si="50"/>
        <v>8781306.20696624</v>
      </c>
      <c r="K155" s="249">
        <f t="shared" si="50"/>
        <v>0</v>
      </c>
      <c r="L155" s="249">
        <f t="shared" si="50"/>
        <v>0</v>
      </c>
      <c r="M155" s="249">
        <f t="shared" si="50"/>
        <v>0</v>
      </c>
      <c r="N155" s="249">
        <f t="shared" si="50"/>
        <v>0</v>
      </c>
      <c r="O155" s="242"/>
      <c r="P155" s="242"/>
      <c r="Q155" s="242"/>
      <c r="R155" s="242"/>
      <c r="S155" s="253">
        <v>2028</v>
      </c>
      <c r="T155" s="274">
        <f>HLOOKUP($S155,'Fixed - Other'!$A$61:$AE$64,2,FALSE)</f>
        <v>5041640.6036262177</v>
      </c>
      <c r="U155" s="249">
        <f>IF($K$14="",$T155,IF($K$14&gt;$S155,$T155,VLOOKUP($C6,'Fixed - Other'!$A$69:$C$77,3,FALSE)*$T155))</f>
        <v>3781230.4527196633</v>
      </c>
      <c r="V155" s="249">
        <f>IF($K$15="",$T155,IF($K$15&gt;$S155,$T155,VLOOKUP($C6,'Fixed - Other'!$A$69:$C$77,3,FALSE)*$T155))</f>
        <v>3781230.4527196633</v>
      </c>
      <c r="W155" s="249">
        <f>IF($K$16="",$T155,IF($K$16&gt;$S155,$T155,VLOOKUP($C6,'Fixed - Other'!$A$69:$C$77,3,FALSE)*$T155))</f>
        <v>3781230.4527196633</v>
      </c>
      <c r="X155" s="249">
        <f>IF($K$17="",$T155,IF($K$17&gt;$S155,$T155,VLOOKUP($C6,'Fixed - Other'!$A$69:$C$77,3,FALSE)*$T155))</f>
        <v>5041640.6036262177</v>
      </c>
      <c r="Y155" s="249">
        <f>IF($K$18="",$T155,IF($K$18&gt;$S155,$T155,VLOOKUP($C6,'Fixed - Other'!$A$69:$C$77,3,FALSE)*$T155))</f>
        <v>5041640.6036262177</v>
      </c>
      <c r="Z155" s="249">
        <f>IF($K$19="",$T155,IF($K$19&gt;$S155,$T155,VLOOKUP($C6,'Fixed - Other'!$A$69:$C$77,3,FALSE)*$T155))</f>
        <v>5041640.6036262177</v>
      </c>
      <c r="AB155" s="253">
        <v>2028</v>
      </c>
      <c r="AC155" s="249">
        <f t="shared" si="51"/>
        <v>3781230.4527196633</v>
      </c>
      <c r="AD155" s="249">
        <f t="shared" si="52"/>
        <v>3781230.4527196633</v>
      </c>
      <c r="AE155" s="249">
        <f t="shared" si="53"/>
        <v>0</v>
      </c>
      <c r="AF155" s="249">
        <f t="shared" si="54"/>
        <v>0</v>
      </c>
      <c r="AG155" s="136">
        <f t="shared" si="55"/>
        <v>0</v>
      </c>
      <c r="AH155" s="249">
        <f t="shared" si="56"/>
        <v>0</v>
      </c>
      <c r="AJ155" s="253">
        <v>2028</v>
      </c>
      <c r="AK155" s="274">
        <f>HLOOKUP($S155,'Fixed - Other'!$A$61:$AE$64,3,FALSE)</f>
        <v>6666767.6723287702</v>
      </c>
      <c r="AL155" s="249">
        <f>IF($K$14="",$AK155,IF($K$14&gt;$AJ155,$AK155,VLOOKUP($C6,'Fixed - Other'!$A$69:$C$77,3,FALSE)*$AK155))</f>
        <v>5000075.7542465776</v>
      </c>
      <c r="AM155" s="249">
        <f>IF($K$15="",$AK155,IF($K$15&gt;$AJ155,$AK155,VLOOKUP($C6,'Fixed - Other'!$A$69:$C$77,3,FALSE)*$AK155))</f>
        <v>5000075.7542465776</v>
      </c>
      <c r="AN155" s="249">
        <f>IF($K$16="",$AK155,IF($K$16&gt;$AJ155,$AK155,VLOOKUP($C6,'Fixed - Other'!$A$69:$C$77,3,FALSE)*$AK155))</f>
        <v>5000075.7542465776</v>
      </c>
      <c r="AO155" s="249">
        <f>IF($K$17="",$AK155,IF($K$17&gt;$AJ155,$AK155,VLOOKUP($C6,'Fixed - Other'!$A$69:$C$77,3,FALSE)*$AK155))</f>
        <v>6666767.6723287702</v>
      </c>
      <c r="AP155" s="249">
        <f>IF($K$18="",$AK155,IF($K$18&gt;$AJ155,$AK155,VLOOKUP($C6,'Fixed - Other'!$A$69:$C$77,3,FALSE)*$AK155))</f>
        <v>6666767.6723287702</v>
      </c>
      <c r="AQ155" s="249">
        <f>IF($K$19="",$AK155,IF($K$19&gt;$AJ155,$AK155,VLOOKUP($C6,'Fixed - Other'!$A$69:$C$77,3,FALSE)*$AK155))</f>
        <v>6666767.6723287702</v>
      </c>
      <c r="AS155" s="253">
        <v>2028</v>
      </c>
      <c r="AT155" s="249">
        <f t="shared" si="57"/>
        <v>5000075.7542465776</v>
      </c>
      <c r="AU155" s="249">
        <f t="shared" si="58"/>
        <v>5000075.7542465776</v>
      </c>
      <c r="AV155" s="249">
        <f t="shared" si="59"/>
        <v>0</v>
      </c>
      <c r="AW155" s="249">
        <f t="shared" si="60"/>
        <v>0</v>
      </c>
      <c r="AX155" s="136">
        <f t="shared" si="61"/>
        <v>0</v>
      </c>
      <c r="AY155" s="249">
        <f t="shared" si="62"/>
        <v>0</v>
      </c>
      <c r="BA155" s="280"/>
      <c r="BB155" s="138"/>
      <c r="BC155" s="138"/>
      <c r="BD155" s="138"/>
      <c r="BE155" s="138"/>
      <c r="BF155" s="138"/>
      <c r="BG155" s="138"/>
      <c r="BI155" s="280"/>
      <c r="BJ155" s="138"/>
      <c r="BK155" s="138"/>
      <c r="BL155" s="138"/>
      <c r="BM155" s="138"/>
      <c r="BN155" s="138"/>
      <c r="BO155" s="138"/>
    </row>
    <row r="156" spans="1:67">
      <c r="A156" s="242"/>
      <c r="B156" s="242"/>
      <c r="C156" s="242"/>
      <c r="D156" s="242"/>
      <c r="E156" s="242"/>
      <c r="F156" s="242"/>
      <c r="G156" s="242"/>
      <c r="H156" s="253">
        <v>2029</v>
      </c>
      <c r="I156" s="249">
        <f t="shared" si="50"/>
        <v>8956932.3311055638</v>
      </c>
      <c r="J156" s="249">
        <f t="shared" si="50"/>
        <v>0</v>
      </c>
      <c r="K156" s="249">
        <f t="shared" si="50"/>
        <v>0</v>
      </c>
      <c r="L156" s="249">
        <f t="shared" si="50"/>
        <v>0</v>
      </c>
      <c r="M156" s="249">
        <f t="shared" si="50"/>
        <v>0</v>
      </c>
      <c r="N156" s="249">
        <f t="shared" si="50"/>
        <v>0</v>
      </c>
      <c r="O156" s="242"/>
      <c r="P156" s="242"/>
      <c r="Q156" s="242"/>
      <c r="R156" s="242"/>
      <c r="S156" s="253">
        <v>2029</v>
      </c>
      <c r="T156" s="274">
        <f>HLOOKUP($S156,'Fixed - Other'!$A$61:$AE$64,2,FALSE)</f>
        <v>5142473.4156987406</v>
      </c>
      <c r="U156" s="249">
        <f>IF($K$14="",$T156,IF($K$14&gt;$S156,$T156,VLOOKUP($C6,'Fixed - Other'!$A$69:$C$77,3,FALSE)*$T156))</f>
        <v>3856855.0617740555</v>
      </c>
      <c r="V156" s="249">
        <f>IF($K$15="",$T156,IF($K$15&gt;$S156,$T156,VLOOKUP($C6,'Fixed - Other'!$A$69:$C$77,3,FALSE)*$T156))</f>
        <v>3856855.0617740555</v>
      </c>
      <c r="W156" s="249">
        <f>IF($K$16="",$T156,IF($K$16&gt;$S156,$T156,VLOOKUP($C6,'Fixed - Other'!$A$69:$C$77,3,FALSE)*$T156))</f>
        <v>3856855.0617740555</v>
      </c>
      <c r="X156" s="249">
        <f>IF($K$17="",$T156,IF($K$17&gt;$S156,$T156,VLOOKUP($C6,'Fixed - Other'!$A$69:$C$77,3,FALSE)*$T156))</f>
        <v>5142473.4156987406</v>
      </c>
      <c r="Y156" s="249">
        <f>IF($K$18="",$T156,IF($K$18&gt;$S156,$T156,VLOOKUP($C6,'Fixed - Other'!$A$69:$C$77,3,FALSE)*$T156))</f>
        <v>5142473.4156987406</v>
      </c>
      <c r="Z156" s="249">
        <f>IF($K$19="",$T156,IF($K$19&gt;$S156,$T156,VLOOKUP($C6,'Fixed - Other'!$A$69:$C$77,3,FALSE)*$T156))</f>
        <v>5142473.4156987406</v>
      </c>
      <c r="AB156" s="253">
        <v>2029</v>
      </c>
      <c r="AC156" s="249">
        <f t="shared" si="51"/>
        <v>3856855.0617740555</v>
      </c>
      <c r="AD156" s="249">
        <f t="shared" si="52"/>
        <v>0</v>
      </c>
      <c r="AE156" s="249">
        <f t="shared" si="53"/>
        <v>0</v>
      </c>
      <c r="AF156" s="249">
        <f t="shared" si="54"/>
        <v>0</v>
      </c>
      <c r="AG156" s="136">
        <f t="shared" si="55"/>
        <v>0</v>
      </c>
      <c r="AH156" s="249">
        <f t="shared" si="56"/>
        <v>0</v>
      </c>
      <c r="AJ156" s="253">
        <v>2029</v>
      </c>
      <c r="AK156" s="274">
        <f>HLOOKUP($S156,'Fixed - Other'!$A$61:$AE$64,3,FALSE)</f>
        <v>6800103.0257753432</v>
      </c>
      <c r="AL156" s="249">
        <f>IF($K$14="",$AK156,IF($K$14&gt;$AJ156,$AK156,VLOOKUP($C6,'Fixed - Other'!$A$69:$C$77,3,FALSE)*$AK156))</f>
        <v>5100077.2693315074</v>
      </c>
      <c r="AM156" s="249">
        <f>IF($K$15="",$AK156,IF($K$15&gt;$AJ156,$AK156,VLOOKUP($C6,'Fixed - Other'!$A$69:$C$77,3,FALSE)*$AK156))</f>
        <v>5100077.2693315074</v>
      </c>
      <c r="AN156" s="249">
        <f>IF($K$16="",$AK156,IF($K$16&gt;$AJ156,$AK156,VLOOKUP($C6,'Fixed - Other'!$A$69:$C$77,3,FALSE)*$AK156))</f>
        <v>5100077.2693315074</v>
      </c>
      <c r="AO156" s="249">
        <f>IF($K$17="",$AK156,IF($K$17&gt;$AJ156,$AK156,VLOOKUP($C6,'Fixed - Other'!$A$69:$C$77,3,FALSE)*$AK156))</f>
        <v>6800103.0257753432</v>
      </c>
      <c r="AP156" s="249">
        <f>IF($K$18="",$AK156,IF($K$18&gt;$AJ156,$AK156,VLOOKUP($C6,'Fixed - Other'!$A$69:$C$77,3,FALSE)*$AK156))</f>
        <v>6800103.0257753432</v>
      </c>
      <c r="AQ156" s="249">
        <f>IF($K$19="",$AK156,IF($K$19&gt;$AJ156,$AK156,VLOOKUP($C6,'Fixed - Other'!$A$69:$C$77,3,FALSE)*$AK156))</f>
        <v>6800103.0257753432</v>
      </c>
      <c r="AS156" s="253">
        <v>2029</v>
      </c>
      <c r="AT156" s="249">
        <f t="shared" si="57"/>
        <v>5100077.2693315074</v>
      </c>
      <c r="AU156" s="249">
        <f t="shared" si="58"/>
        <v>0</v>
      </c>
      <c r="AV156" s="249">
        <f t="shared" si="59"/>
        <v>0</v>
      </c>
      <c r="AW156" s="249">
        <f t="shared" si="60"/>
        <v>0</v>
      </c>
      <c r="AX156" s="136">
        <f t="shared" si="61"/>
        <v>0</v>
      </c>
      <c r="AY156" s="249">
        <f t="shared" si="62"/>
        <v>0</v>
      </c>
      <c r="BA156" s="280"/>
      <c r="BB156" s="138"/>
      <c r="BC156" s="138"/>
      <c r="BD156" s="138"/>
      <c r="BE156" s="138"/>
      <c r="BF156" s="138"/>
      <c r="BG156" s="138"/>
      <c r="BI156" s="280"/>
      <c r="BJ156" s="138"/>
      <c r="BK156" s="138"/>
      <c r="BL156" s="138"/>
      <c r="BM156" s="138"/>
      <c r="BN156" s="138"/>
      <c r="BO156" s="138"/>
    </row>
    <row r="157" spans="1:67">
      <c r="A157" s="242"/>
      <c r="B157" s="242"/>
      <c r="C157" s="242"/>
      <c r="D157" s="242"/>
      <c r="E157" s="242"/>
      <c r="F157" s="242"/>
      <c r="G157" s="242"/>
      <c r="H157" s="253">
        <v>2030</v>
      </c>
      <c r="I157" s="249">
        <f t="shared" si="50"/>
        <v>0</v>
      </c>
      <c r="J157" s="249">
        <f t="shared" si="50"/>
        <v>0</v>
      </c>
      <c r="K157" s="249">
        <f t="shared" si="50"/>
        <v>0</v>
      </c>
      <c r="L157" s="249">
        <f t="shared" si="50"/>
        <v>0</v>
      </c>
      <c r="M157" s="249">
        <f t="shared" si="50"/>
        <v>0</v>
      </c>
      <c r="N157" s="249">
        <f t="shared" si="50"/>
        <v>0</v>
      </c>
      <c r="O157" s="242"/>
      <c r="P157" s="242"/>
      <c r="Q157" s="242"/>
      <c r="R157" s="242"/>
      <c r="S157" s="253">
        <v>2030</v>
      </c>
      <c r="T157" s="274">
        <f>HLOOKUP($S157,'Fixed - Other'!$A$61:$AE$64,2,FALSE)</f>
        <v>5245322.8840127178</v>
      </c>
      <c r="U157" s="249">
        <f>IF($K$14="",$T157,IF($K$14&gt;$S157,$T157,VLOOKUP($C6,'Fixed - Other'!$A$69:$C$77,3,FALSE)*$T157))</f>
        <v>3933992.1630095383</v>
      </c>
      <c r="V157" s="249">
        <f>IF($K$15="",$T157,IF($K$15&gt;$S157,$T157,VLOOKUP($C6,'Fixed - Other'!$A$69:$C$77,3,FALSE)*$T157))</f>
        <v>3933992.1630095383</v>
      </c>
      <c r="W157" s="249">
        <f>IF($K$16="",$T157,IF($K$16&gt;$S157,$T157,VLOOKUP($C6,'Fixed - Other'!$A$69:$C$77,3,FALSE)*$T157))</f>
        <v>3933992.1630095383</v>
      </c>
      <c r="X157" s="249">
        <f>IF($K$17="",$T157,IF($K$17&gt;$S157,$T157,VLOOKUP($C6,'Fixed - Other'!$A$69:$C$77,3,FALSE)*$T157))</f>
        <v>5245322.8840127178</v>
      </c>
      <c r="Y157" s="249">
        <f>IF($K$18="",$T157,IF($K$18&gt;$S157,$T157,VLOOKUP($C6,'Fixed - Other'!$A$69:$C$77,3,FALSE)*$T157))</f>
        <v>5245322.8840127178</v>
      </c>
      <c r="Z157" s="249">
        <f>IF($K$19="",$T157,IF($K$19&gt;$S157,$T157,VLOOKUP($C6,'Fixed - Other'!$A$69:$C$77,3,FALSE)*$T157))</f>
        <v>5245322.8840127178</v>
      </c>
      <c r="AB157" s="253">
        <v>2030</v>
      </c>
      <c r="AC157" s="249">
        <f t="shared" si="51"/>
        <v>0</v>
      </c>
      <c r="AD157" s="249">
        <f t="shared" si="52"/>
        <v>0</v>
      </c>
      <c r="AE157" s="249">
        <f t="shared" si="53"/>
        <v>0</v>
      </c>
      <c r="AF157" s="249">
        <f t="shared" si="54"/>
        <v>0</v>
      </c>
      <c r="AG157" s="136">
        <f t="shared" si="55"/>
        <v>0</v>
      </c>
      <c r="AH157" s="249">
        <f t="shared" si="56"/>
        <v>0</v>
      </c>
      <c r="AJ157" s="253">
        <v>2030</v>
      </c>
      <c r="AK157" s="274">
        <f>HLOOKUP($S157,'Fixed - Other'!$A$61:$AE$64,3,FALSE)</f>
        <v>6936105.0862908531</v>
      </c>
      <c r="AL157" s="249">
        <f>IF($K$14="",$AK157,IF($K$14&gt;$AJ157,$AK157,VLOOKUP($C6,'Fixed - Other'!$A$69:$C$77,3,FALSE)*$AK157))</f>
        <v>5202078.8147181403</v>
      </c>
      <c r="AM157" s="249">
        <f>IF($K$15="",$AK157,IF($K$15&gt;$AJ157,$AK157,VLOOKUP($C6,'Fixed - Other'!$A$69:$C$77,3,FALSE)*$AK157))</f>
        <v>5202078.8147181403</v>
      </c>
      <c r="AN157" s="249">
        <f>IF($K$16="",$AK157,IF($K$16&gt;$AJ157,$AK157,VLOOKUP($C6,'Fixed - Other'!$A$69:$C$77,3,FALSE)*$AK157))</f>
        <v>5202078.8147181403</v>
      </c>
      <c r="AO157" s="249">
        <f>IF($K$17="",$AK157,IF($K$17&gt;$AJ157,$AK157,VLOOKUP($C6,'Fixed - Other'!$A$69:$C$77,3,FALSE)*$AK157))</f>
        <v>6936105.0862908531</v>
      </c>
      <c r="AP157" s="249">
        <f>IF($K$18="",$AK157,IF($K$18&gt;$AJ157,$AK157,VLOOKUP($C6,'Fixed - Other'!$A$69:$C$77,3,FALSE)*$AK157))</f>
        <v>6936105.0862908531</v>
      </c>
      <c r="AQ157" s="249">
        <f>IF($K$19="",$AK157,IF($K$19&gt;$AJ157,$AK157,VLOOKUP($C6,'Fixed - Other'!$A$69:$C$77,3,FALSE)*$AK157))</f>
        <v>6936105.0862908531</v>
      </c>
      <c r="AS157" s="253">
        <v>2030</v>
      </c>
      <c r="AT157" s="249">
        <f t="shared" si="57"/>
        <v>0</v>
      </c>
      <c r="AU157" s="249">
        <f t="shared" si="58"/>
        <v>0</v>
      </c>
      <c r="AV157" s="249">
        <f t="shared" si="59"/>
        <v>0</v>
      </c>
      <c r="AW157" s="249">
        <f t="shared" si="60"/>
        <v>0</v>
      </c>
      <c r="AX157" s="136">
        <f t="shared" si="61"/>
        <v>0</v>
      </c>
      <c r="AY157" s="249">
        <f t="shared" si="62"/>
        <v>0</v>
      </c>
      <c r="BA157" s="280"/>
      <c r="BB157" s="138"/>
      <c r="BC157" s="138"/>
      <c r="BD157" s="138"/>
      <c r="BE157" s="138"/>
      <c r="BF157" s="138"/>
      <c r="BG157" s="138"/>
      <c r="BI157" s="280"/>
      <c r="BJ157" s="138"/>
      <c r="BK157" s="138"/>
      <c r="BL157" s="138"/>
      <c r="BM157" s="138"/>
      <c r="BN157" s="138"/>
      <c r="BO157" s="138"/>
    </row>
    <row r="158" spans="1:67">
      <c r="A158" s="242"/>
      <c r="B158" s="242"/>
      <c r="C158" s="242"/>
      <c r="D158" s="242"/>
      <c r="E158" s="242"/>
      <c r="F158" s="242"/>
      <c r="G158" s="242"/>
      <c r="H158" s="253">
        <v>2031</v>
      </c>
      <c r="I158" s="249">
        <f t="shared" si="50"/>
        <v>0</v>
      </c>
      <c r="J158" s="249">
        <f t="shared" si="50"/>
        <v>0</v>
      </c>
      <c r="K158" s="249">
        <f t="shared" si="50"/>
        <v>0</v>
      </c>
      <c r="L158" s="249">
        <f t="shared" si="50"/>
        <v>0</v>
      </c>
      <c r="M158" s="249">
        <f t="shared" si="50"/>
        <v>0</v>
      </c>
      <c r="N158" s="249">
        <f t="shared" si="50"/>
        <v>0</v>
      </c>
      <c r="O158" s="242"/>
      <c r="P158" s="242"/>
      <c r="Q158" s="242"/>
      <c r="R158" s="242"/>
      <c r="S158" s="253">
        <v>2031</v>
      </c>
      <c r="T158" s="274">
        <f>HLOOKUP($S158,'Fixed - Other'!$A$61:$AE$64,2,FALSE)</f>
        <v>5350229.3416929692</v>
      </c>
      <c r="U158" s="249">
        <f>IF($K$14="",$T158,IF($K$14&gt;$S158,$T158,VLOOKUP($C6,'Fixed - Other'!$A$69:$C$77,3,FALSE)*$T158))</f>
        <v>4012672.0062697269</v>
      </c>
      <c r="V158" s="249">
        <f>IF($K$15="",$T158,IF($K$15&gt;$S158,$T158,VLOOKUP($C6,'Fixed - Other'!$A$69:$C$77,3,FALSE)*$T158))</f>
        <v>4012672.0062697269</v>
      </c>
      <c r="W158" s="249">
        <f>IF($K$16="",$T158,IF($K$16&gt;$S158,$T158,VLOOKUP($C6,'Fixed - Other'!$A$69:$C$77,3,FALSE)*$T158))</f>
        <v>4012672.0062697269</v>
      </c>
      <c r="X158" s="249">
        <f>IF($K$17="",$T158,IF($K$17&gt;$S158,$T158,VLOOKUP($C6,'Fixed - Other'!$A$69:$C$77,3,FALSE)*$T158))</f>
        <v>5350229.3416929692</v>
      </c>
      <c r="Y158" s="249">
        <f>IF($K$18="",$T158,IF($K$18&gt;$S158,$T158,VLOOKUP($C6,'Fixed - Other'!$A$69:$C$77,3,FALSE)*$T158))</f>
        <v>5350229.3416929692</v>
      </c>
      <c r="Z158" s="249">
        <f>IF($K$19="",$T158,IF($K$19&gt;$S158,$T158,VLOOKUP($C6,'Fixed - Other'!$A$69:$C$77,3,FALSE)*$T158))</f>
        <v>5350229.3416929692</v>
      </c>
      <c r="AB158" s="253">
        <v>2031</v>
      </c>
      <c r="AC158" s="274">
        <f t="shared" si="51"/>
        <v>0</v>
      </c>
      <c r="AD158" s="249">
        <f t="shared" si="52"/>
        <v>0</v>
      </c>
      <c r="AE158" s="249">
        <f t="shared" si="53"/>
        <v>0</v>
      </c>
      <c r="AF158" s="249">
        <f t="shared" si="54"/>
        <v>0</v>
      </c>
      <c r="AG158" s="136">
        <f t="shared" si="55"/>
        <v>0</v>
      </c>
      <c r="AH158" s="249">
        <f t="shared" si="56"/>
        <v>0</v>
      </c>
      <c r="AJ158" s="253">
        <v>2031</v>
      </c>
      <c r="AK158" s="274">
        <f>HLOOKUP($S158,'Fixed - Other'!$A$61:$AE$64,3,FALSE)</f>
        <v>7074827.188016668</v>
      </c>
      <c r="AL158" s="249">
        <f>IF($K$14="",$AK158,IF($K$14&gt;$AJ158,$AK158,VLOOKUP($C6,'Fixed - Other'!$A$69:$C$77,3,FALSE)*$AK158))</f>
        <v>5306120.391012501</v>
      </c>
      <c r="AM158" s="249">
        <f>IF($K$15="",$AK158,IF($K$15&gt;$AJ158,$AK158,VLOOKUP($C6,'Fixed - Other'!$A$69:$C$77,3,FALSE)*$AK158))</f>
        <v>5306120.391012501</v>
      </c>
      <c r="AN158" s="249">
        <f>IF($K$16="",$AK158,IF($K$16&gt;$AJ158,$AK158,VLOOKUP($C6,'Fixed - Other'!$A$69:$C$77,3,FALSE)*$AK158))</f>
        <v>5306120.391012501</v>
      </c>
      <c r="AO158" s="249">
        <f>IF($K$17="",$AK158,IF($K$17&gt;$AJ158,$AK158,VLOOKUP($C6,'Fixed - Other'!$A$69:$C$77,3,FALSE)*$AK158))</f>
        <v>7074827.188016668</v>
      </c>
      <c r="AP158" s="249">
        <f>IF($K$18="",$AK158,IF($K$18&gt;$AJ158,$AK158,VLOOKUP($C6,'Fixed - Other'!$A$69:$C$77,3,FALSE)*$AK158))</f>
        <v>7074827.188016668</v>
      </c>
      <c r="AQ158" s="249">
        <f>IF($K$19="",$AK158,IF($K$19&gt;$AJ158,$AK158,VLOOKUP($C6,'Fixed - Other'!$A$69:$C$77,3,FALSE)*$AK158))</f>
        <v>7074827.188016668</v>
      </c>
      <c r="AS158" s="253">
        <v>2031</v>
      </c>
      <c r="AT158" s="274">
        <f t="shared" si="57"/>
        <v>0</v>
      </c>
      <c r="AU158" s="249">
        <f t="shared" si="58"/>
        <v>0</v>
      </c>
      <c r="AV158" s="249">
        <f t="shared" si="59"/>
        <v>0</v>
      </c>
      <c r="AW158" s="249">
        <f t="shared" si="60"/>
        <v>0</v>
      </c>
      <c r="AX158" s="136">
        <f t="shared" si="61"/>
        <v>0</v>
      </c>
      <c r="AY158" s="249">
        <f t="shared" si="62"/>
        <v>0</v>
      </c>
      <c r="BA158" s="280"/>
      <c r="BB158" s="138"/>
      <c r="BC158" s="138"/>
      <c r="BD158" s="138"/>
      <c r="BE158" s="138"/>
      <c r="BF158" s="138"/>
      <c r="BG158" s="138"/>
      <c r="BI158" s="280"/>
      <c r="BJ158" s="138"/>
      <c r="BK158" s="138"/>
      <c r="BL158" s="138"/>
      <c r="BM158" s="138"/>
      <c r="BN158" s="138"/>
      <c r="BO158" s="138"/>
    </row>
    <row r="159" spans="1:67">
      <c r="A159" s="242"/>
      <c r="B159" s="242"/>
      <c r="C159" s="242"/>
      <c r="D159" s="242"/>
      <c r="E159" s="242"/>
      <c r="F159" s="242"/>
      <c r="G159" s="242"/>
      <c r="H159" s="253">
        <v>2032</v>
      </c>
      <c r="I159" s="249">
        <f t="shared" si="50"/>
        <v>0</v>
      </c>
      <c r="J159" s="249">
        <f t="shared" si="50"/>
        <v>0</v>
      </c>
      <c r="K159" s="249">
        <f t="shared" si="50"/>
        <v>0</v>
      </c>
      <c r="L159" s="249">
        <f t="shared" si="50"/>
        <v>0</v>
      </c>
      <c r="M159" s="249">
        <f t="shared" si="50"/>
        <v>0</v>
      </c>
      <c r="N159" s="249">
        <f t="shared" si="50"/>
        <v>0</v>
      </c>
      <c r="O159" s="242"/>
      <c r="P159" s="242"/>
      <c r="Q159" s="242"/>
      <c r="R159" s="242"/>
      <c r="S159" s="253">
        <v>2032</v>
      </c>
      <c r="T159" s="274">
        <f>HLOOKUP($S159,'Fixed - Other'!$A$61:$AE$64,2,FALSE)</f>
        <v>5457233.9285268299</v>
      </c>
      <c r="U159" s="249">
        <f>IF($K$14="",$T159,IF($K$14&gt;$S159,$T159,VLOOKUP($C6,'Fixed - Other'!$A$69:$C$77,3,FALSE)*$T159))</f>
        <v>4092925.4463951224</v>
      </c>
      <c r="V159" s="249">
        <f>IF($K$15="",$T159,IF($K$15&gt;$S159,$T159,VLOOKUP($C6,'Fixed - Other'!$A$69:$C$77,3,FALSE)*$T159))</f>
        <v>4092925.4463951224</v>
      </c>
      <c r="W159" s="249">
        <f>IF($K$16="",$T159,IF($K$16&gt;$S159,$T159,VLOOKUP($C6,'Fixed - Other'!$A$69:$C$77,3,FALSE)*$T159))</f>
        <v>4092925.4463951224</v>
      </c>
      <c r="X159" s="249">
        <f>IF($K$17="",$T159,IF($K$17&gt;$S159,$T159,VLOOKUP($C6,'Fixed - Other'!$A$69:$C$77,3,FALSE)*$T159))</f>
        <v>5457233.9285268299</v>
      </c>
      <c r="Y159" s="249">
        <f>IF($K$18="",$T159,IF($K$18&gt;$S159,$T159,VLOOKUP($C6,'Fixed - Other'!$A$69:$C$77,3,FALSE)*$T159))</f>
        <v>5457233.9285268299</v>
      </c>
      <c r="Z159" s="249">
        <f>IF($K$19="",$T159,IF($K$19&gt;$S159,$T159,VLOOKUP($C6,'Fixed - Other'!$A$69:$C$77,3,FALSE)*$T159))</f>
        <v>5457233.9285268299</v>
      </c>
      <c r="AB159" s="253">
        <v>2032</v>
      </c>
      <c r="AC159" s="274">
        <f t="shared" si="51"/>
        <v>0</v>
      </c>
      <c r="AD159" s="249">
        <f t="shared" si="52"/>
        <v>0</v>
      </c>
      <c r="AE159" s="249">
        <f t="shared" si="53"/>
        <v>0</v>
      </c>
      <c r="AF159" s="249">
        <f t="shared" si="54"/>
        <v>0</v>
      </c>
      <c r="AG159" s="136">
        <f t="shared" si="55"/>
        <v>0</v>
      </c>
      <c r="AH159" s="249">
        <f t="shared" si="56"/>
        <v>0</v>
      </c>
      <c r="AJ159" s="253">
        <v>2032</v>
      </c>
      <c r="AK159" s="274">
        <f>HLOOKUP($S159,'Fixed - Other'!$A$61:$AE$64,3,FALSE)</f>
        <v>7216323.731777003</v>
      </c>
      <c r="AL159" s="249">
        <f>IF($K$14="",$AK159,IF($K$14&gt;$AJ159,$AK159,VLOOKUP($C6,'Fixed - Other'!$A$69:$C$77,3,FALSE)*$AK159))</f>
        <v>5412242.7988327518</v>
      </c>
      <c r="AM159" s="249">
        <f>IF($K$15="",$AK159,IF($K$15&gt;$AJ159,$AK159,VLOOKUP($C6,'Fixed - Other'!$A$69:$C$77,3,FALSE)*$AK159))</f>
        <v>5412242.7988327518</v>
      </c>
      <c r="AN159" s="249">
        <f>IF($K$16="",$AK159,IF($K$16&gt;$AJ159,$AK159,VLOOKUP($C6,'Fixed - Other'!$A$69:$C$77,3,FALSE)*$AK159))</f>
        <v>5412242.7988327518</v>
      </c>
      <c r="AO159" s="249">
        <f>IF($K$17="",$AK159,IF($K$17&gt;$AJ159,$AK159,VLOOKUP($C6,'Fixed - Other'!$A$69:$C$77,3,FALSE)*$AK159))</f>
        <v>7216323.731777003</v>
      </c>
      <c r="AP159" s="249">
        <f>IF($K$18="",$AK159,IF($K$18&gt;$AJ159,$AK159,VLOOKUP($C6,'Fixed - Other'!$A$69:$C$77,3,FALSE)*$AK159))</f>
        <v>7216323.731777003</v>
      </c>
      <c r="AQ159" s="249">
        <f>IF($K$19="",$AK159,IF($K$19&gt;$AJ159,$AK159,VLOOKUP($C6,'Fixed - Other'!$A$69:$C$77,3,FALSE)*$AK159))</f>
        <v>7216323.731777003</v>
      </c>
      <c r="AS159" s="253">
        <v>2032</v>
      </c>
      <c r="AT159" s="274">
        <f t="shared" si="57"/>
        <v>0</v>
      </c>
      <c r="AU159" s="249">
        <f t="shared" si="58"/>
        <v>0</v>
      </c>
      <c r="AV159" s="249">
        <f t="shared" si="59"/>
        <v>0</v>
      </c>
      <c r="AW159" s="249">
        <f t="shared" si="60"/>
        <v>0</v>
      </c>
      <c r="AX159" s="136">
        <f t="shared" si="61"/>
        <v>0</v>
      </c>
      <c r="AY159" s="249">
        <f t="shared" si="62"/>
        <v>0</v>
      </c>
      <c r="BA159" s="280"/>
      <c r="BB159" s="138"/>
      <c r="BC159" s="138"/>
      <c r="BD159" s="138"/>
      <c r="BE159" s="138"/>
      <c r="BF159" s="138"/>
      <c r="BG159" s="138"/>
      <c r="BI159" s="280"/>
      <c r="BJ159" s="138"/>
      <c r="BK159" s="138"/>
      <c r="BL159" s="138"/>
      <c r="BM159" s="138"/>
      <c r="BN159" s="138"/>
      <c r="BO159" s="138"/>
    </row>
    <row r="160" spans="1:67">
      <c r="A160" s="242"/>
      <c r="B160" s="242"/>
      <c r="C160" s="242"/>
      <c r="D160" s="242"/>
      <c r="E160" s="242"/>
      <c r="F160" s="242"/>
      <c r="G160" s="242"/>
      <c r="H160" s="253">
        <v>2033</v>
      </c>
      <c r="I160" s="249">
        <f t="shared" si="50"/>
        <v>0</v>
      </c>
      <c r="J160" s="249">
        <f t="shared" si="50"/>
        <v>0</v>
      </c>
      <c r="K160" s="249">
        <f t="shared" si="50"/>
        <v>0</v>
      </c>
      <c r="L160" s="249">
        <f t="shared" si="50"/>
        <v>0</v>
      </c>
      <c r="M160" s="249">
        <f t="shared" si="50"/>
        <v>0</v>
      </c>
      <c r="N160" s="249">
        <f t="shared" si="50"/>
        <v>0</v>
      </c>
      <c r="O160" s="242"/>
      <c r="P160" s="242"/>
      <c r="Q160" s="242"/>
      <c r="R160" s="242"/>
      <c r="S160" s="253">
        <v>2033</v>
      </c>
      <c r="T160" s="274">
        <f>HLOOKUP($S160,'Fixed - Other'!$A$61:$AE$64,2,FALSE)</f>
        <v>5566378.6070973678</v>
      </c>
      <c r="U160" s="249">
        <f>IF($K$14="",$T160,IF($K$14&gt;$S160,$T160,VLOOKUP($C6,'Fixed - Other'!$A$69:$C$77,3,FALSE)*$T160))</f>
        <v>4174783.9553230256</v>
      </c>
      <c r="V160" s="249">
        <f>IF($K$15="",$T160,IF($K$15&gt;$S160,$T160,VLOOKUP($C6,'Fixed - Other'!$A$69:$C$77,3,FALSE)*$T160))</f>
        <v>4174783.9553230256</v>
      </c>
      <c r="W160" s="249">
        <f>IF($K$16="",$T160,IF($K$16&gt;$S160,$T160,VLOOKUP($C6,'Fixed - Other'!$A$69:$C$77,3,FALSE)*$T160))</f>
        <v>4174783.9553230256</v>
      </c>
      <c r="X160" s="249">
        <f>IF($K$17="",$T160,IF($K$17&gt;$S160,$T160,VLOOKUP($C6,'Fixed - Other'!$A$69:$C$77,3,FALSE)*$T160))</f>
        <v>5566378.6070973678</v>
      </c>
      <c r="Y160" s="249">
        <f>IF($K$18="",$T160,IF($K$18&gt;$S160,$T160,VLOOKUP($C6,'Fixed - Other'!$A$69:$C$77,3,FALSE)*$T160))</f>
        <v>5566378.6070973678</v>
      </c>
      <c r="Z160" s="249">
        <f>IF($K$19="",$T160,IF($K$19&gt;$S160,$T160,VLOOKUP($C6,'Fixed - Other'!$A$69:$C$77,3,FALSE)*$T160))</f>
        <v>5566378.6070973678</v>
      </c>
      <c r="AB160" s="253">
        <v>2033</v>
      </c>
      <c r="AC160" s="274">
        <f t="shared" si="51"/>
        <v>0</v>
      </c>
      <c r="AD160" s="249">
        <f t="shared" si="52"/>
        <v>0</v>
      </c>
      <c r="AE160" s="249">
        <f t="shared" si="53"/>
        <v>0</v>
      </c>
      <c r="AF160" s="249">
        <f t="shared" si="54"/>
        <v>0</v>
      </c>
      <c r="AG160" s="136">
        <f t="shared" si="55"/>
        <v>0</v>
      </c>
      <c r="AH160" s="249">
        <f t="shared" si="56"/>
        <v>0</v>
      </c>
      <c r="AJ160" s="253">
        <v>2033</v>
      </c>
      <c r="AK160" s="274">
        <f>HLOOKUP($S160,'Fixed - Other'!$A$61:$AE$64,3,FALSE)</f>
        <v>7360650.2064125435</v>
      </c>
      <c r="AL160" s="249">
        <f>IF($K$14="",$AK160,IF($K$14&gt;$AJ160,$AK160,VLOOKUP($C6,'Fixed - Other'!$A$69:$C$77,3,FALSE)*$AK160))</f>
        <v>5520487.6548094079</v>
      </c>
      <c r="AM160" s="249">
        <f>IF($K$15="",$AK160,IF($K$15&gt;$AJ160,$AK160,VLOOKUP($C6,'Fixed - Other'!$A$69:$C$77,3,FALSE)*$AK160))</f>
        <v>5520487.6548094079</v>
      </c>
      <c r="AN160" s="249">
        <f>IF($K$16="",$AK160,IF($K$16&gt;$AJ160,$AK160,VLOOKUP($C6,'Fixed - Other'!$A$69:$C$77,3,FALSE)*$AK160))</f>
        <v>5520487.6548094079</v>
      </c>
      <c r="AO160" s="249">
        <f>IF($K$17="",$AK160,IF($K$17&gt;$AJ160,$AK160,VLOOKUP($C6,'Fixed - Other'!$A$69:$C$77,3,FALSE)*$AK160))</f>
        <v>7360650.2064125435</v>
      </c>
      <c r="AP160" s="249">
        <f>IF($K$18="",$AK160,IF($K$18&gt;$AJ160,$AK160,VLOOKUP($C6,'Fixed - Other'!$A$69:$C$77,3,FALSE)*$AK160))</f>
        <v>7360650.2064125435</v>
      </c>
      <c r="AQ160" s="249">
        <f>IF($K$19="",$AK160,IF($K$19&gt;$AJ160,$AK160,VLOOKUP($C6,'Fixed - Other'!$A$69:$C$77,3,FALSE)*$AK160))</f>
        <v>7360650.2064125435</v>
      </c>
      <c r="AS160" s="253">
        <v>2033</v>
      </c>
      <c r="AT160" s="274">
        <f t="shared" si="57"/>
        <v>0</v>
      </c>
      <c r="AU160" s="249">
        <f t="shared" si="58"/>
        <v>0</v>
      </c>
      <c r="AV160" s="249">
        <f t="shared" si="59"/>
        <v>0</v>
      </c>
      <c r="AW160" s="249">
        <f t="shared" si="60"/>
        <v>0</v>
      </c>
      <c r="AX160" s="136">
        <f t="shared" si="61"/>
        <v>0</v>
      </c>
      <c r="AY160" s="249">
        <f t="shared" si="62"/>
        <v>0</v>
      </c>
      <c r="BA160" s="280"/>
      <c r="BB160" s="138"/>
      <c r="BC160" s="138"/>
      <c r="BD160" s="138"/>
      <c r="BE160" s="138"/>
      <c r="BF160" s="138"/>
      <c r="BG160" s="138"/>
      <c r="BI160" s="280"/>
      <c r="BJ160" s="138"/>
      <c r="BK160" s="138"/>
      <c r="BL160" s="138"/>
      <c r="BM160" s="138"/>
      <c r="BN160" s="138"/>
      <c r="BO160" s="138"/>
    </row>
    <row r="161" spans="1:67">
      <c r="A161" s="242"/>
      <c r="B161" s="242"/>
      <c r="C161" s="242"/>
      <c r="D161" s="242"/>
      <c r="E161" s="242"/>
      <c r="F161" s="242"/>
      <c r="G161" s="242"/>
      <c r="H161" s="253">
        <v>2034</v>
      </c>
      <c r="I161" s="249">
        <f t="shared" si="50"/>
        <v>0</v>
      </c>
      <c r="J161" s="249">
        <f t="shared" si="50"/>
        <v>0</v>
      </c>
      <c r="K161" s="249">
        <f t="shared" si="50"/>
        <v>0</v>
      </c>
      <c r="L161" s="249">
        <f t="shared" si="50"/>
        <v>0</v>
      </c>
      <c r="M161" s="249">
        <f t="shared" si="50"/>
        <v>0</v>
      </c>
      <c r="N161" s="249">
        <f t="shared" si="50"/>
        <v>0</v>
      </c>
      <c r="O161" s="242"/>
      <c r="P161" s="242"/>
      <c r="Q161" s="242"/>
      <c r="R161" s="242"/>
      <c r="S161" s="253">
        <v>2034</v>
      </c>
      <c r="T161" s="274">
        <f>HLOOKUP($S161,'Fixed - Other'!$A$61:$AE$64,2,FALSE)</f>
        <v>5677706.179239314</v>
      </c>
      <c r="U161" s="249">
        <f>IF($K$14="",$T161,IF($K$14&gt;$S161,$T161,VLOOKUP($C6,'Fixed - Other'!$A$69:$C$77,3,FALSE)*$T161))</f>
        <v>4258279.6344294855</v>
      </c>
      <c r="V161" s="249">
        <f>IF($K$15="",$T161,IF($K$15&gt;$S161,$T161,VLOOKUP($C6,'Fixed - Other'!$A$69:$C$77,3,FALSE)*$T161))</f>
        <v>4258279.6344294855</v>
      </c>
      <c r="W161" s="249">
        <f>IF($K$16="",$T161,IF($K$16&gt;$S161,$T161,VLOOKUP($C6,'Fixed - Other'!$A$69:$C$77,3,FALSE)*$T161))</f>
        <v>4258279.6344294855</v>
      </c>
      <c r="X161" s="249">
        <f>IF($K$17="",$T161,IF($K$17&gt;$S161,$T161,VLOOKUP($C6,'Fixed - Other'!$A$69:$C$77,3,FALSE)*$T161))</f>
        <v>5677706.179239314</v>
      </c>
      <c r="Y161" s="249">
        <f>IF($K$18="",$T161,IF($K$18&gt;$S161,$T161,VLOOKUP($C6,'Fixed - Other'!$A$69:$C$77,3,FALSE)*$T161))</f>
        <v>5677706.179239314</v>
      </c>
      <c r="Z161" s="249">
        <f>IF($K$19="",$T161,IF($K$19&gt;$S161,$T161,VLOOKUP($C6,'Fixed - Other'!$A$69:$C$77,3,FALSE)*$T161))</f>
        <v>5677706.179239314</v>
      </c>
      <c r="AB161" s="253">
        <v>2034</v>
      </c>
      <c r="AC161" s="274">
        <f t="shared" si="51"/>
        <v>0</v>
      </c>
      <c r="AD161" s="249">
        <f t="shared" si="52"/>
        <v>0</v>
      </c>
      <c r="AE161" s="249">
        <f t="shared" si="53"/>
        <v>0</v>
      </c>
      <c r="AF161" s="249">
        <f t="shared" si="54"/>
        <v>0</v>
      </c>
      <c r="AG161" s="136">
        <f t="shared" si="55"/>
        <v>0</v>
      </c>
      <c r="AH161" s="249">
        <f t="shared" si="56"/>
        <v>0</v>
      </c>
      <c r="AJ161" s="253">
        <v>2034</v>
      </c>
      <c r="AK161" s="274">
        <f>HLOOKUP($S161,'Fixed - Other'!$A$61:$AE$64,3,FALSE)</f>
        <v>7507863.2105407938</v>
      </c>
      <c r="AL161" s="249">
        <f>IF($K$14="",$AK161,IF($K$14&gt;$AJ161,$AK161,VLOOKUP($C6,'Fixed - Other'!$A$69:$C$77,3,FALSE)*$AK161))</f>
        <v>5630897.4079055954</v>
      </c>
      <c r="AM161" s="249">
        <f>IF($K$15="",$AK161,IF($K$15&gt;$AJ161,$AK161,VLOOKUP($C6,'Fixed - Other'!$A$69:$C$77,3,FALSE)*$AK161))</f>
        <v>5630897.4079055954</v>
      </c>
      <c r="AN161" s="249">
        <f>IF($K$16="",$AK161,IF($K$16&gt;$AJ161,$AK161,VLOOKUP($C6,'Fixed - Other'!$A$69:$C$77,3,FALSE)*$AK161))</f>
        <v>5630897.4079055954</v>
      </c>
      <c r="AO161" s="249">
        <f>IF($K$17="",$AK161,IF($K$17&gt;$AJ161,$AK161,VLOOKUP($C6,'Fixed - Other'!$A$69:$C$77,3,FALSE)*$AK161))</f>
        <v>7507863.2105407938</v>
      </c>
      <c r="AP161" s="249">
        <f>IF($K$18="",$AK161,IF($K$18&gt;$AJ161,$AK161,VLOOKUP($C6,'Fixed - Other'!$A$69:$C$77,3,FALSE)*$AK161))</f>
        <v>7507863.2105407938</v>
      </c>
      <c r="AQ161" s="249">
        <f>IF($K$19="",$AK161,IF($K$19&gt;$AJ161,$AK161,VLOOKUP($C6,'Fixed - Other'!$A$69:$C$77,3,FALSE)*$AK161))</f>
        <v>7507863.2105407938</v>
      </c>
      <c r="AS161" s="253">
        <v>2034</v>
      </c>
      <c r="AT161" s="274">
        <f t="shared" si="57"/>
        <v>0</v>
      </c>
      <c r="AU161" s="249">
        <f t="shared" si="58"/>
        <v>0</v>
      </c>
      <c r="AV161" s="249">
        <f t="shared" si="59"/>
        <v>0</v>
      </c>
      <c r="AW161" s="249">
        <f t="shared" si="60"/>
        <v>0</v>
      </c>
      <c r="AX161" s="136">
        <f t="shared" si="61"/>
        <v>0</v>
      </c>
      <c r="AY161" s="249">
        <f t="shared" si="62"/>
        <v>0</v>
      </c>
      <c r="BA161" s="280"/>
      <c r="BB161" s="138"/>
      <c r="BC161" s="138"/>
      <c r="BD161" s="138"/>
      <c r="BE161" s="138"/>
      <c r="BF161" s="138"/>
      <c r="BG161" s="138"/>
      <c r="BI161" s="280"/>
      <c r="BJ161" s="138"/>
      <c r="BK161" s="138"/>
      <c r="BL161" s="138"/>
      <c r="BM161" s="138"/>
      <c r="BN161" s="138"/>
      <c r="BO161" s="138"/>
    </row>
    <row r="162" spans="1:67">
      <c r="A162" s="242"/>
      <c r="B162" s="242"/>
      <c r="C162" s="242"/>
      <c r="D162" s="242"/>
      <c r="E162" s="242"/>
      <c r="F162" s="242"/>
      <c r="G162" s="242"/>
      <c r="H162" s="253">
        <v>2035</v>
      </c>
      <c r="I162" s="249">
        <f t="shared" si="50"/>
        <v>0</v>
      </c>
      <c r="J162" s="249">
        <f t="shared" si="50"/>
        <v>0</v>
      </c>
      <c r="K162" s="249">
        <f t="shared" si="50"/>
        <v>0</v>
      </c>
      <c r="L162" s="249">
        <f t="shared" si="50"/>
        <v>0</v>
      </c>
      <c r="M162" s="249">
        <f t="shared" si="50"/>
        <v>0</v>
      </c>
      <c r="N162" s="249">
        <f t="shared" si="50"/>
        <v>0</v>
      </c>
      <c r="O162" s="242"/>
      <c r="P162" s="242"/>
      <c r="Q162" s="242"/>
      <c r="R162" s="242"/>
      <c r="S162" s="253">
        <v>2035</v>
      </c>
      <c r="T162" s="274">
        <f>HLOOKUP($S162,'Fixed - Other'!$A$61:$AE$64,2,FALSE)</f>
        <v>5791260.3028240986</v>
      </c>
      <c r="U162" s="249">
        <f>IF($K$14="",$T162,IF($K$14&gt;$S162,$T162,VLOOKUP($C6,'Fixed - Other'!$A$69:$C$77,3,FALSE)*$T162))</f>
        <v>4343445.227118074</v>
      </c>
      <c r="V162" s="249">
        <f>IF($K$15="",$T162,IF($K$15&gt;$S162,$T162,VLOOKUP($C6,'Fixed - Other'!$A$69:$C$77,3,FALSE)*$T162))</f>
        <v>4343445.227118074</v>
      </c>
      <c r="W162" s="249">
        <f>IF($K$16="",$T162,IF($K$16&gt;$S162,$T162,VLOOKUP($C6,'Fixed - Other'!$A$69:$C$77,3,FALSE)*$T162))</f>
        <v>4343445.227118074</v>
      </c>
      <c r="X162" s="249">
        <f>IF($K$17="",$T162,IF($K$17&gt;$S162,$T162,VLOOKUP($C6,'Fixed - Other'!$A$69:$C$77,3,FALSE)*$T162))</f>
        <v>5791260.3028240986</v>
      </c>
      <c r="Y162" s="249">
        <f>IF($K$18="",$T162,IF($K$18&gt;$S162,$T162,VLOOKUP($C6,'Fixed - Other'!$A$69:$C$77,3,FALSE)*$T162))</f>
        <v>5791260.3028240986</v>
      </c>
      <c r="Z162" s="249">
        <f>IF($K$19="",$T162,IF($K$19&gt;$S162,$T162,VLOOKUP($C6,'Fixed - Other'!$A$69:$C$77,3,FALSE)*$T162))</f>
        <v>5791260.3028240986</v>
      </c>
      <c r="AB162" s="253">
        <v>2035</v>
      </c>
      <c r="AC162" s="274">
        <f t="shared" si="51"/>
        <v>0</v>
      </c>
      <c r="AD162" s="249">
        <f t="shared" si="52"/>
        <v>0</v>
      </c>
      <c r="AE162" s="249">
        <f t="shared" si="53"/>
        <v>0</v>
      </c>
      <c r="AF162" s="249">
        <f t="shared" si="54"/>
        <v>0</v>
      </c>
      <c r="AG162" s="136">
        <f t="shared" si="55"/>
        <v>0</v>
      </c>
      <c r="AH162" s="249">
        <f t="shared" si="56"/>
        <v>0</v>
      </c>
      <c r="AJ162" s="253">
        <v>2035</v>
      </c>
      <c r="AK162" s="274">
        <f>HLOOKUP($S162,'Fixed - Other'!$A$61:$AE$64,3,FALSE)</f>
        <v>7658020.4747516066</v>
      </c>
      <c r="AL162" s="249">
        <f>IF($K$14="",$AK162,IF($K$14&gt;$AJ162,$AK162,VLOOKUP($C6,'Fixed - Other'!$A$69:$C$77,3,FALSE)*$AK162))</f>
        <v>5743515.3560637049</v>
      </c>
      <c r="AM162" s="249">
        <f>IF($K$15="",$AK162,IF($K$15&gt;$AJ162,$AK162,VLOOKUP($C6,'Fixed - Other'!$A$69:$C$77,3,FALSE)*$AK162))</f>
        <v>5743515.3560637049</v>
      </c>
      <c r="AN162" s="249">
        <f>IF($K$16="",$AK162,IF($K$16&gt;$AJ162,$AK162,VLOOKUP($C6,'Fixed - Other'!$A$69:$C$77,3,FALSE)*$AK162))</f>
        <v>5743515.3560637049</v>
      </c>
      <c r="AO162" s="249">
        <f>IF($K$17="",$AK162,IF($K$17&gt;$AJ162,$AK162,VLOOKUP($C6,'Fixed - Other'!$A$69:$C$77,3,FALSE)*$AK162))</f>
        <v>7658020.4747516066</v>
      </c>
      <c r="AP162" s="249">
        <f>IF($K$18="",$AK162,IF($K$18&gt;$AJ162,$AK162,VLOOKUP($C6,'Fixed - Other'!$A$69:$C$77,3,FALSE)*$AK162))</f>
        <v>7658020.4747516066</v>
      </c>
      <c r="AQ162" s="249">
        <f>IF($K$19="",$AK162,IF($K$19&gt;$AJ162,$AK162,VLOOKUP($C6,'Fixed - Other'!$A$69:$C$77,3,FALSE)*$AK162))</f>
        <v>7658020.4747516066</v>
      </c>
      <c r="AS162" s="253">
        <v>2035</v>
      </c>
      <c r="AT162" s="274">
        <f t="shared" si="57"/>
        <v>0</v>
      </c>
      <c r="AU162" s="249">
        <f t="shared" si="58"/>
        <v>0</v>
      </c>
      <c r="AV162" s="249">
        <f t="shared" si="59"/>
        <v>0</v>
      </c>
      <c r="AW162" s="249">
        <f t="shared" si="60"/>
        <v>0</v>
      </c>
      <c r="AX162" s="136">
        <f t="shared" si="61"/>
        <v>0</v>
      </c>
      <c r="AY162" s="249">
        <f t="shared" si="62"/>
        <v>0</v>
      </c>
      <c r="BA162" s="280"/>
      <c r="BB162" s="138"/>
      <c r="BC162" s="138"/>
      <c r="BD162" s="138"/>
      <c r="BE162" s="138"/>
      <c r="BF162" s="138"/>
      <c r="BG162" s="138"/>
      <c r="BI162" s="280"/>
      <c r="BJ162" s="138"/>
      <c r="BK162" s="138"/>
      <c r="BL162" s="138"/>
      <c r="BM162" s="138"/>
      <c r="BN162" s="138"/>
      <c r="BO162" s="138"/>
    </row>
    <row r="163" spans="1:67">
      <c r="A163" s="242"/>
      <c r="B163" s="242"/>
      <c r="C163" s="242"/>
      <c r="D163" s="242"/>
      <c r="E163" s="242"/>
      <c r="F163" s="242"/>
      <c r="G163" s="242"/>
      <c r="H163" s="253">
        <v>2036</v>
      </c>
      <c r="I163" s="249">
        <f t="shared" si="50"/>
        <v>0</v>
      </c>
      <c r="J163" s="249">
        <f t="shared" si="50"/>
        <v>0</v>
      </c>
      <c r="K163" s="249">
        <f t="shared" si="50"/>
        <v>0</v>
      </c>
      <c r="L163" s="249">
        <f t="shared" si="50"/>
        <v>0</v>
      </c>
      <c r="M163" s="249">
        <f t="shared" si="50"/>
        <v>0</v>
      </c>
      <c r="N163" s="249">
        <f t="shared" si="50"/>
        <v>0</v>
      </c>
      <c r="O163" s="242"/>
      <c r="P163" s="242"/>
      <c r="Q163" s="242"/>
      <c r="R163" s="242"/>
      <c r="S163" s="253">
        <v>2036</v>
      </c>
      <c r="T163" s="274">
        <f>HLOOKUP($S163,'Fixed - Other'!$A$61:$AE$64,2,FALSE)</f>
        <v>5907085.5088805817</v>
      </c>
      <c r="U163" s="249">
        <f>IF($K$14="",$T163,IF($K$14&gt;$S163,$T163,VLOOKUP($C6,'Fixed - Other'!$A$69:$C$77,3,FALSE)*$T163))</f>
        <v>4430314.1316604363</v>
      </c>
      <c r="V163" s="249">
        <f>IF($K$15="",$T163,IF($K$15&gt;$S163,$T163,VLOOKUP($C6,'Fixed - Other'!$A$69:$C$77,3,FALSE)*$T163))</f>
        <v>4430314.1316604363</v>
      </c>
      <c r="W163" s="249">
        <f>IF($K$16="",$T163,IF($K$16&gt;$S163,$T163,VLOOKUP($C6,'Fixed - Other'!$A$69:$C$77,3,FALSE)*$T163))</f>
        <v>4430314.1316604363</v>
      </c>
      <c r="X163" s="249">
        <f>IF($K$17="",$T163,IF($K$17&gt;$S163,$T163,VLOOKUP($C6,'Fixed - Other'!$A$69:$C$77,3,FALSE)*$T163))</f>
        <v>5907085.5088805817</v>
      </c>
      <c r="Y163" s="249">
        <f>IF($K$18="",$T163,IF($K$18&gt;$S163,$T163,VLOOKUP($C6,'Fixed - Other'!$A$69:$C$77,3,FALSE)*$T163))</f>
        <v>5907085.5088805817</v>
      </c>
      <c r="Z163" s="249">
        <f>IF($K$19="",$T163,IF($K$19&gt;$S163,$T163,VLOOKUP($C6,'Fixed - Other'!$A$69:$C$77,3,FALSE)*$T163))</f>
        <v>5907085.5088805817</v>
      </c>
      <c r="AB163" s="253">
        <v>2036</v>
      </c>
      <c r="AC163" s="274">
        <f t="shared" si="51"/>
        <v>0</v>
      </c>
      <c r="AD163" s="249">
        <f t="shared" si="52"/>
        <v>0</v>
      </c>
      <c r="AE163" s="249">
        <f t="shared" si="53"/>
        <v>0</v>
      </c>
      <c r="AF163" s="249">
        <f t="shared" si="54"/>
        <v>0</v>
      </c>
      <c r="AG163" s="136">
        <f t="shared" si="55"/>
        <v>0</v>
      </c>
      <c r="AH163" s="249">
        <f t="shared" si="56"/>
        <v>0</v>
      </c>
      <c r="AJ163" s="253">
        <v>2036</v>
      </c>
      <c r="AK163" s="274">
        <f>HLOOKUP($S163,'Fixed - Other'!$A$61:$AE$64,3,FALSE)</f>
        <v>7811180.8842466399</v>
      </c>
      <c r="AL163" s="249">
        <f>IF($K$14="",$AK163,IF($K$14&gt;$AJ163,$AK163,VLOOKUP($C6,'Fixed - Other'!$A$69:$C$77,3,FALSE)*$AK163))</f>
        <v>5858385.6631849799</v>
      </c>
      <c r="AM163" s="249">
        <f>IF($K$15="",$AK163,IF($K$15&gt;$AJ163,$AK163,VLOOKUP($C6,'Fixed - Other'!$A$69:$C$77,3,FALSE)*$AK163))</f>
        <v>5858385.6631849799</v>
      </c>
      <c r="AN163" s="249">
        <f>IF($K$16="",$AK163,IF($K$16&gt;$AJ163,$AK163,VLOOKUP($C6,'Fixed - Other'!$A$69:$C$77,3,FALSE)*$AK163))</f>
        <v>5858385.6631849799</v>
      </c>
      <c r="AO163" s="249">
        <f>IF($K$17="",$AK163,IF($K$17&gt;$AJ163,$AK163,VLOOKUP($C6,'Fixed - Other'!$A$69:$C$77,3,FALSE)*$AK163))</f>
        <v>7811180.8842466399</v>
      </c>
      <c r="AP163" s="249">
        <f>IF($K$18="",$AK163,IF($K$18&gt;$AJ163,$AK163,VLOOKUP($C6,'Fixed - Other'!$A$69:$C$77,3,FALSE)*$AK163))</f>
        <v>7811180.8842466399</v>
      </c>
      <c r="AQ163" s="249">
        <f>IF($K$19="",$AK163,IF($K$19&gt;$AJ163,$AK163,VLOOKUP($C6,'Fixed - Other'!$A$69:$C$77,3,FALSE)*$AK163))</f>
        <v>7811180.8842466399</v>
      </c>
      <c r="AS163" s="253">
        <v>2036</v>
      </c>
      <c r="AT163" s="274">
        <f t="shared" si="57"/>
        <v>0</v>
      </c>
      <c r="AU163" s="249">
        <f t="shared" si="58"/>
        <v>0</v>
      </c>
      <c r="AV163" s="249">
        <f t="shared" si="59"/>
        <v>0</v>
      </c>
      <c r="AW163" s="249">
        <f t="shared" si="60"/>
        <v>0</v>
      </c>
      <c r="AX163" s="136">
        <f t="shared" si="61"/>
        <v>0</v>
      </c>
      <c r="AY163" s="249">
        <f t="shared" si="62"/>
        <v>0</v>
      </c>
      <c r="BA163" s="280"/>
      <c r="BB163" s="138"/>
      <c r="BC163" s="138"/>
      <c r="BD163" s="138"/>
      <c r="BE163" s="138"/>
      <c r="BF163" s="138"/>
      <c r="BG163" s="138"/>
      <c r="BI163" s="280"/>
      <c r="BJ163" s="138"/>
      <c r="BK163" s="138"/>
      <c r="BL163" s="138"/>
      <c r="BM163" s="138"/>
      <c r="BN163" s="138"/>
      <c r="BO163" s="138"/>
    </row>
    <row r="164" spans="1:67">
      <c r="A164" s="242"/>
      <c r="B164" s="242"/>
      <c r="C164" s="242"/>
      <c r="D164" s="242"/>
      <c r="E164" s="242"/>
      <c r="F164" s="242"/>
      <c r="G164" s="242"/>
      <c r="H164" s="253">
        <v>2037</v>
      </c>
      <c r="I164" s="249">
        <f t="shared" si="50"/>
        <v>0</v>
      </c>
      <c r="J164" s="249">
        <f t="shared" si="50"/>
        <v>0</v>
      </c>
      <c r="K164" s="249">
        <f t="shared" si="50"/>
        <v>0</v>
      </c>
      <c r="L164" s="249">
        <f t="shared" si="50"/>
        <v>0</v>
      </c>
      <c r="M164" s="249">
        <f t="shared" si="50"/>
        <v>0</v>
      </c>
      <c r="N164" s="249">
        <f t="shared" si="50"/>
        <v>0</v>
      </c>
      <c r="O164" s="242"/>
      <c r="P164" s="242"/>
      <c r="Q164" s="242"/>
      <c r="R164" s="242"/>
      <c r="S164" s="253">
        <v>2037</v>
      </c>
      <c r="T164" s="274">
        <f>HLOOKUP($S164,'Fixed - Other'!$A$61:$AE$64,2,FALSE)</f>
        <v>6025227.2190581933</v>
      </c>
      <c r="U164" s="249">
        <f>IF($K$14="",$T164,IF($K$14&gt;$S164,$T164,VLOOKUP($C6,'Fixed - Other'!$A$69:$C$77,3,FALSE)*$T164))</f>
        <v>4518920.4142936449</v>
      </c>
      <c r="V164" s="249">
        <f>IF($K$15="",$T164,IF($K$15&gt;$S164,$T164,VLOOKUP($C6,'Fixed - Other'!$A$69:$C$77,3,FALSE)*$T164))</f>
        <v>4518920.4142936449</v>
      </c>
      <c r="W164" s="249">
        <f>IF($K$16="",$T164,IF($K$16&gt;$S164,$T164,VLOOKUP($C6,'Fixed - Other'!$A$69:$C$77,3,FALSE)*$T164))</f>
        <v>4518920.4142936449</v>
      </c>
      <c r="X164" s="249">
        <f>IF($K$17="",$T164,IF($K$17&gt;$S164,$T164,VLOOKUP($C6,'Fixed - Other'!$A$69:$C$77,3,FALSE)*$T164))</f>
        <v>6025227.2190581933</v>
      </c>
      <c r="Y164" s="249">
        <f>IF($K$18="",$T164,IF($K$18&gt;$S164,$T164,VLOOKUP($C6,'Fixed - Other'!$A$69:$C$77,3,FALSE)*$T164))</f>
        <v>6025227.2190581933</v>
      </c>
      <c r="Z164" s="249">
        <f>IF($K$19="",$T164,IF($K$19&gt;$S164,$T164,VLOOKUP($C6,'Fixed - Other'!$A$69:$C$77,3,FALSE)*$T164))</f>
        <v>6025227.2190581933</v>
      </c>
      <c r="AB164" s="253">
        <v>2037</v>
      </c>
      <c r="AC164" s="274">
        <f t="shared" si="51"/>
        <v>0</v>
      </c>
      <c r="AD164" s="249">
        <f t="shared" si="52"/>
        <v>0</v>
      </c>
      <c r="AE164" s="249">
        <f t="shared" si="53"/>
        <v>0</v>
      </c>
      <c r="AF164" s="249">
        <f t="shared" si="54"/>
        <v>0</v>
      </c>
      <c r="AG164" s="136">
        <f t="shared" si="55"/>
        <v>0</v>
      </c>
      <c r="AH164" s="249">
        <f t="shared" si="56"/>
        <v>0</v>
      </c>
      <c r="AJ164" s="253">
        <v>2037</v>
      </c>
      <c r="AK164" s="274">
        <f>HLOOKUP($S164,'Fixed - Other'!$A$61:$AE$64,3,FALSE)</f>
        <v>7967404.5019315742</v>
      </c>
      <c r="AL164" s="249">
        <f>IF($K$14="",$AK164,IF($K$14&gt;$AJ164,$AK164,VLOOKUP($C6,'Fixed - Other'!$A$69:$C$77,3,FALSE)*$AK164))</f>
        <v>5975553.3764486806</v>
      </c>
      <c r="AM164" s="249">
        <f>IF($K$15="",$AK164,IF($K$15&gt;$AJ164,$AK164,VLOOKUP($C6,'Fixed - Other'!$A$69:$C$77,3,FALSE)*$AK164))</f>
        <v>5975553.3764486806</v>
      </c>
      <c r="AN164" s="249">
        <f>IF($K$16="",$AK164,IF($K$16&gt;$AJ164,$AK164,VLOOKUP($C6,'Fixed - Other'!$A$69:$C$77,3,FALSE)*$AK164))</f>
        <v>5975553.3764486806</v>
      </c>
      <c r="AO164" s="249">
        <f>IF($K$17="",$AK164,IF($K$17&gt;$AJ164,$AK164,VLOOKUP($C6,'Fixed - Other'!$A$69:$C$77,3,FALSE)*$AK164))</f>
        <v>7967404.5019315742</v>
      </c>
      <c r="AP164" s="249">
        <f>IF($K$18="",$AK164,IF($K$18&gt;$AJ164,$AK164,VLOOKUP($C6,'Fixed - Other'!$A$69:$C$77,3,FALSE)*$AK164))</f>
        <v>7967404.5019315742</v>
      </c>
      <c r="AQ164" s="249">
        <f>IF($K$19="",$AK164,IF($K$19&gt;$AJ164,$AK164,VLOOKUP($C6,'Fixed - Other'!$A$69:$C$77,3,FALSE)*$AK164))</f>
        <v>7967404.5019315742</v>
      </c>
      <c r="AS164" s="253">
        <v>2037</v>
      </c>
      <c r="AT164" s="274">
        <f t="shared" si="57"/>
        <v>0</v>
      </c>
      <c r="AU164" s="249">
        <f t="shared" si="58"/>
        <v>0</v>
      </c>
      <c r="AV164" s="249">
        <f t="shared" si="59"/>
        <v>0</v>
      </c>
      <c r="AW164" s="249">
        <f t="shared" si="60"/>
        <v>0</v>
      </c>
      <c r="AX164" s="136">
        <f t="shared" si="61"/>
        <v>0</v>
      </c>
      <c r="AY164" s="249">
        <f t="shared" si="62"/>
        <v>0</v>
      </c>
      <c r="BA164" s="280"/>
      <c r="BB164" s="138"/>
      <c r="BC164" s="138"/>
      <c r="BD164" s="138"/>
      <c r="BE164" s="138"/>
      <c r="BF164" s="138"/>
      <c r="BG164" s="138"/>
      <c r="BI164" s="280"/>
      <c r="BJ164" s="138"/>
      <c r="BK164" s="138"/>
      <c r="BL164" s="138"/>
      <c r="BM164" s="138"/>
      <c r="BN164" s="138"/>
      <c r="BO164" s="138"/>
    </row>
    <row r="165" spans="1:67">
      <c r="A165" s="242"/>
      <c r="B165" s="242"/>
      <c r="C165" s="242"/>
      <c r="D165" s="242"/>
      <c r="E165" s="242"/>
      <c r="F165" s="242"/>
      <c r="G165" s="242"/>
      <c r="H165" s="253">
        <v>2038</v>
      </c>
      <c r="I165" s="249">
        <f t="shared" si="50"/>
        <v>0</v>
      </c>
      <c r="J165" s="249">
        <f t="shared" si="50"/>
        <v>0</v>
      </c>
      <c r="K165" s="249">
        <f t="shared" si="50"/>
        <v>0</v>
      </c>
      <c r="L165" s="249">
        <f t="shared" si="50"/>
        <v>0</v>
      </c>
      <c r="M165" s="249">
        <f t="shared" si="50"/>
        <v>0</v>
      </c>
      <c r="N165" s="249">
        <f t="shared" si="50"/>
        <v>0</v>
      </c>
      <c r="O165" s="242"/>
      <c r="P165" s="242"/>
      <c r="Q165" s="242"/>
      <c r="R165" s="242"/>
      <c r="S165" s="253">
        <v>2038</v>
      </c>
      <c r="T165" s="274">
        <f>HLOOKUP($S165,'Fixed - Other'!$A$61:$AE$64,2,FALSE)</f>
        <v>6145731.7634393554</v>
      </c>
      <c r="U165" s="249">
        <f>IF($K$14="",$T165,IF($K$14&gt;$S165,$T165,VLOOKUP($C6,'Fixed - Other'!$A$69:$C$77,3,FALSE)*$T165))</f>
        <v>4609298.8225795161</v>
      </c>
      <c r="V165" s="249">
        <f>IF($K$15="",$T165,IF($K$15&gt;$S165,$T165,VLOOKUP($C6,'Fixed - Other'!$A$69:$C$77,3,FALSE)*$T165))</f>
        <v>4609298.8225795161</v>
      </c>
      <c r="W165" s="249">
        <f>IF($K$16="",$T165,IF($K$16&gt;$S165,$T165,VLOOKUP($C6,'Fixed - Other'!$A$69:$C$77,3,FALSE)*$T165))</f>
        <v>4609298.8225795161</v>
      </c>
      <c r="X165" s="249">
        <f>IF($K$17="",$T165,IF($K$17&gt;$S165,$T165,VLOOKUP($C6,'Fixed - Other'!$A$69:$C$77,3,FALSE)*$T165))</f>
        <v>6145731.7634393554</v>
      </c>
      <c r="Y165" s="249">
        <f>IF($K$18="",$T165,IF($K$18&gt;$S165,$T165,VLOOKUP($C6,'Fixed - Other'!$A$69:$C$77,3,FALSE)*$T165))</f>
        <v>6145731.7634393554</v>
      </c>
      <c r="Z165" s="249">
        <f>IF($K$19="",$T165,IF($K$19&gt;$S165,$T165,VLOOKUP($C6,'Fixed - Other'!$A$69:$C$77,3,FALSE)*$T165))</f>
        <v>6145731.7634393554</v>
      </c>
      <c r="AB165" s="253">
        <v>2038</v>
      </c>
      <c r="AC165" s="274">
        <f t="shared" si="51"/>
        <v>0</v>
      </c>
      <c r="AD165" s="249">
        <f t="shared" si="52"/>
        <v>0</v>
      </c>
      <c r="AE165" s="249">
        <f t="shared" si="53"/>
        <v>0</v>
      </c>
      <c r="AF165" s="249">
        <f t="shared" si="54"/>
        <v>0</v>
      </c>
      <c r="AG165" s="136">
        <f t="shared" si="55"/>
        <v>0</v>
      </c>
      <c r="AH165" s="249">
        <f t="shared" si="56"/>
        <v>0</v>
      </c>
      <c r="AJ165" s="253">
        <v>2038</v>
      </c>
      <c r="AK165" s="274">
        <f>HLOOKUP($S165,'Fixed - Other'!$A$61:$AE$64,3,FALSE)</f>
        <v>8126752.5919702034</v>
      </c>
      <c r="AL165" s="249">
        <f>IF($K$14="",$AK165,IF($K$14&gt;$AJ165,$AK165,VLOOKUP($C6,'Fixed - Other'!$A$69:$C$77,3,FALSE)*$AK165))</f>
        <v>6095064.4439776521</v>
      </c>
      <c r="AM165" s="249">
        <f>IF($K$15="",$AK165,IF($K$15&gt;$AJ165,$AK165,VLOOKUP($C6,'Fixed - Other'!$A$69:$C$77,3,FALSE)*$AK165))</f>
        <v>6095064.4439776521</v>
      </c>
      <c r="AN165" s="249">
        <f>IF($K$16="",$AK165,IF($K$16&gt;$AJ165,$AK165,VLOOKUP($C6,'Fixed - Other'!$A$69:$C$77,3,FALSE)*$AK165))</f>
        <v>6095064.4439776521</v>
      </c>
      <c r="AO165" s="249">
        <f>IF($K$17="",$AK165,IF($K$17&gt;$AJ165,$AK165,VLOOKUP($C6,'Fixed - Other'!$A$69:$C$77,3,FALSE)*$AK165))</f>
        <v>8126752.5919702034</v>
      </c>
      <c r="AP165" s="249">
        <f>IF($K$18="",$AK165,IF($K$18&gt;$AJ165,$AK165,VLOOKUP($C6,'Fixed - Other'!$A$69:$C$77,3,FALSE)*$AK165))</f>
        <v>8126752.5919702034</v>
      </c>
      <c r="AQ165" s="249">
        <f>IF($K$19="",$AK165,IF($K$19&gt;$AJ165,$AK165,VLOOKUP($C6,'Fixed - Other'!$A$69:$C$77,3,FALSE)*$AK165))</f>
        <v>8126752.5919702034</v>
      </c>
      <c r="AS165" s="253">
        <v>2038</v>
      </c>
      <c r="AT165" s="274">
        <f t="shared" si="57"/>
        <v>0</v>
      </c>
      <c r="AU165" s="249">
        <f t="shared" si="58"/>
        <v>0</v>
      </c>
      <c r="AV165" s="249">
        <f t="shared" si="59"/>
        <v>0</v>
      </c>
      <c r="AW165" s="249">
        <f t="shared" si="60"/>
        <v>0</v>
      </c>
      <c r="AX165" s="136">
        <f t="shared" si="61"/>
        <v>0</v>
      </c>
      <c r="AY165" s="249">
        <f t="shared" si="62"/>
        <v>0</v>
      </c>
      <c r="BA165" s="280"/>
      <c r="BB165" s="138"/>
      <c r="BC165" s="138"/>
      <c r="BD165" s="138"/>
      <c r="BE165" s="138"/>
      <c r="BF165" s="138"/>
      <c r="BG165" s="138"/>
      <c r="BI165" s="280"/>
      <c r="BJ165" s="138"/>
      <c r="BK165" s="138"/>
      <c r="BL165" s="138"/>
      <c r="BM165" s="138"/>
      <c r="BN165" s="138"/>
      <c r="BO165" s="138"/>
    </row>
    <row r="166" spans="1:67">
      <c r="A166" s="242"/>
      <c r="B166" s="242"/>
      <c r="C166" s="242"/>
      <c r="D166" s="242"/>
      <c r="E166" s="242"/>
      <c r="F166" s="242"/>
      <c r="G166" s="242"/>
      <c r="H166" s="253">
        <v>2039</v>
      </c>
      <c r="I166" s="249">
        <f t="shared" si="50"/>
        <v>0</v>
      </c>
      <c r="J166" s="249">
        <f t="shared" si="50"/>
        <v>0</v>
      </c>
      <c r="K166" s="249">
        <f t="shared" si="50"/>
        <v>0</v>
      </c>
      <c r="L166" s="249">
        <f t="shared" si="50"/>
        <v>0</v>
      </c>
      <c r="M166" s="249">
        <f t="shared" si="50"/>
        <v>0</v>
      </c>
      <c r="N166" s="249">
        <f t="shared" si="50"/>
        <v>0</v>
      </c>
      <c r="O166" s="242"/>
      <c r="P166" s="242"/>
      <c r="Q166" s="242"/>
      <c r="R166" s="242"/>
      <c r="S166" s="253">
        <v>2039</v>
      </c>
      <c r="T166" s="274">
        <f>HLOOKUP($S166,'Fixed - Other'!$A$61:$AE$64,2,FALSE)</f>
        <v>6268646.3987081442</v>
      </c>
      <c r="U166" s="249">
        <f>IF($K$14="",$T166,IF($K$14&gt;$S166,$T166,VLOOKUP($C6,'Fixed - Other'!$A$69:$C$77,3,FALSE)*$T166))</f>
        <v>4701484.7990311086</v>
      </c>
      <c r="V166" s="249">
        <f>IF($K$15="",$T166,IF($K$15&gt;$S166,$T166,VLOOKUP($C6,'Fixed - Other'!$A$69:$C$77,3,FALSE)*$T166))</f>
        <v>4701484.7990311086</v>
      </c>
      <c r="W166" s="249">
        <f>IF($K$16="",$T166,IF($K$16&gt;$S166,$T166,VLOOKUP($C6,'Fixed - Other'!$A$69:$C$77,3,FALSE)*$T166))</f>
        <v>4701484.7990311086</v>
      </c>
      <c r="X166" s="249">
        <f>IF($K$17="",$T166,IF($K$17&gt;$S166,$T166,VLOOKUP($C6,'Fixed - Other'!$A$69:$C$77,3,FALSE)*$T166))</f>
        <v>6268646.3987081442</v>
      </c>
      <c r="Y166" s="249">
        <f>IF($K$18="",$T166,IF($K$18&gt;$S166,$T166,VLOOKUP($C6,'Fixed - Other'!$A$69:$C$77,3,FALSE)*$T166))</f>
        <v>6268646.3987081442</v>
      </c>
      <c r="Z166" s="249">
        <f>IF($K$19="",$T166,IF($K$19&gt;$S166,$T166,VLOOKUP($C6,'Fixed - Other'!$A$69:$C$77,3,FALSE)*$T166))</f>
        <v>6268646.3987081442</v>
      </c>
      <c r="AB166" s="253">
        <v>2039</v>
      </c>
      <c r="AC166" s="274">
        <f t="shared" si="51"/>
        <v>0</v>
      </c>
      <c r="AD166" s="249">
        <f t="shared" si="52"/>
        <v>0</v>
      </c>
      <c r="AE166" s="249">
        <f t="shared" si="53"/>
        <v>0</v>
      </c>
      <c r="AF166" s="249">
        <f t="shared" si="54"/>
        <v>0</v>
      </c>
      <c r="AG166" s="136">
        <f t="shared" si="55"/>
        <v>0</v>
      </c>
      <c r="AH166" s="249">
        <f t="shared" si="56"/>
        <v>0</v>
      </c>
      <c r="AJ166" s="253">
        <v>2039</v>
      </c>
      <c r="AK166" s="274">
        <f>HLOOKUP($S166,'Fixed - Other'!$A$61:$AE$64,3,FALSE)</f>
        <v>8289287.6438096091</v>
      </c>
      <c r="AL166" s="249">
        <f>IF($K$14="",$AK166,IF($K$14&gt;$AJ166,$AK166,VLOOKUP($C6,'Fixed - Other'!$A$69:$C$77,3,FALSE)*$AK166))</f>
        <v>6216965.7328572068</v>
      </c>
      <c r="AM166" s="249">
        <f>IF($K$15="",$AK166,IF($K$15&gt;$AJ166,$AK166,VLOOKUP($C6,'Fixed - Other'!$A$69:$C$77,3,FALSE)*$AK166))</f>
        <v>6216965.7328572068</v>
      </c>
      <c r="AN166" s="249">
        <f>IF($K$16="",$AK166,IF($K$16&gt;$AJ166,$AK166,VLOOKUP($C6,'Fixed - Other'!$A$69:$C$77,3,FALSE)*$AK166))</f>
        <v>6216965.7328572068</v>
      </c>
      <c r="AO166" s="249">
        <f>IF($K$17="",$AK166,IF($K$17&gt;$AJ166,$AK166,VLOOKUP($C6,'Fixed - Other'!$A$69:$C$77,3,FALSE)*$AK166))</f>
        <v>8289287.6438096091</v>
      </c>
      <c r="AP166" s="249">
        <f>IF($K$18="",$AK166,IF($K$18&gt;$AJ166,$AK166,VLOOKUP($C6,'Fixed - Other'!$A$69:$C$77,3,FALSE)*$AK166))</f>
        <v>8289287.6438096091</v>
      </c>
      <c r="AQ166" s="249">
        <f>IF($K$19="",$AK166,IF($K$19&gt;$AJ166,$AK166,VLOOKUP($C6,'Fixed - Other'!$A$69:$C$77,3,FALSE)*$AK166))</f>
        <v>8289287.6438096091</v>
      </c>
      <c r="AS166" s="253">
        <v>2039</v>
      </c>
      <c r="AT166" s="274">
        <f t="shared" si="57"/>
        <v>0</v>
      </c>
      <c r="AU166" s="249">
        <f t="shared" si="58"/>
        <v>0</v>
      </c>
      <c r="AV166" s="249">
        <f t="shared" si="59"/>
        <v>0</v>
      </c>
      <c r="AW166" s="249">
        <f t="shared" si="60"/>
        <v>0</v>
      </c>
      <c r="AX166" s="136">
        <f t="shared" si="61"/>
        <v>0</v>
      </c>
      <c r="AY166" s="249">
        <f t="shared" si="62"/>
        <v>0</v>
      </c>
      <c r="BA166" s="280"/>
      <c r="BB166" s="138"/>
      <c r="BC166" s="138"/>
      <c r="BD166" s="138"/>
      <c r="BE166" s="138"/>
      <c r="BF166" s="138"/>
      <c r="BG166" s="138"/>
      <c r="BI166" s="280"/>
      <c r="BJ166" s="138"/>
      <c r="BK166" s="138"/>
      <c r="BL166" s="138"/>
      <c r="BM166" s="138"/>
      <c r="BN166" s="138"/>
      <c r="BO166" s="138"/>
    </row>
    <row r="167" spans="1:67">
      <c r="A167" s="242"/>
      <c r="B167" s="242"/>
      <c r="C167" s="242"/>
      <c r="D167" s="242"/>
      <c r="E167" s="242"/>
      <c r="F167" s="242"/>
      <c r="G167" s="242"/>
      <c r="H167" s="253">
        <v>2040</v>
      </c>
      <c r="I167" s="249">
        <f t="shared" si="50"/>
        <v>0</v>
      </c>
      <c r="J167" s="249">
        <f t="shared" si="50"/>
        <v>0</v>
      </c>
      <c r="K167" s="249">
        <f t="shared" si="50"/>
        <v>0</v>
      </c>
      <c r="L167" s="249">
        <f t="shared" si="50"/>
        <v>0</v>
      </c>
      <c r="M167" s="249">
        <f t="shared" si="50"/>
        <v>0</v>
      </c>
      <c r="N167" s="249">
        <f t="shared" si="50"/>
        <v>0</v>
      </c>
      <c r="O167" s="242"/>
      <c r="P167" s="242"/>
      <c r="Q167" s="242"/>
      <c r="R167" s="242"/>
      <c r="S167" s="253">
        <v>2040</v>
      </c>
      <c r="T167" s="274">
        <f>HLOOKUP($S167,'Fixed - Other'!$A$61:$AE$64,2,FALSE)</f>
        <v>6394019.3266823068</v>
      </c>
      <c r="U167" s="249">
        <f>IF($K$14="",$T167,IF($K$14&gt;$S167,$T167,VLOOKUP($C6,'Fixed - Other'!$A$69:$C$77,3,FALSE)*$T167))</f>
        <v>4795514.4950117301</v>
      </c>
      <c r="V167" s="249">
        <f>IF($K$15="",$T167,IF($K$15&gt;$S167,$T167,VLOOKUP($C6,'Fixed - Other'!$A$69:$C$77,3,FALSE)*$T167))</f>
        <v>4795514.4950117301</v>
      </c>
      <c r="W167" s="249">
        <f>IF($K$16="",$T167,IF($K$16&gt;$S167,$T167,VLOOKUP($C6,'Fixed - Other'!$A$69:$C$77,3,FALSE)*$T167))</f>
        <v>4795514.4950117301</v>
      </c>
      <c r="X167" s="249">
        <f>IF($K$17="",$T167,IF($K$17&gt;$S167,$T167,VLOOKUP($C6,'Fixed - Other'!$A$69:$C$77,3,FALSE)*$T167))</f>
        <v>6394019.3266823068</v>
      </c>
      <c r="Y167" s="249">
        <f>IF($K$18="",$T167,IF($K$18&gt;$S167,$T167,VLOOKUP($C6,'Fixed - Other'!$A$69:$C$77,3,FALSE)*$T167))</f>
        <v>6394019.3266823068</v>
      </c>
      <c r="Z167" s="249">
        <f>IF($K$19="",$T167,IF($K$19&gt;$S167,$T167,VLOOKUP($C6,'Fixed - Other'!$A$69:$C$77,3,FALSE)*$T167))</f>
        <v>6394019.3266823068</v>
      </c>
      <c r="AB167" s="253">
        <v>2040</v>
      </c>
      <c r="AC167" s="274">
        <f t="shared" si="51"/>
        <v>0</v>
      </c>
      <c r="AD167" s="249">
        <f t="shared" si="52"/>
        <v>0</v>
      </c>
      <c r="AE167" s="249">
        <f t="shared" si="53"/>
        <v>0</v>
      </c>
      <c r="AF167" s="249">
        <f t="shared" si="54"/>
        <v>0</v>
      </c>
      <c r="AG167" s="136">
        <f t="shared" si="55"/>
        <v>0</v>
      </c>
      <c r="AH167" s="249">
        <f t="shared" si="56"/>
        <v>0</v>
      </c>
      <c r="AJ167" s="253">
        <v>2040</v>
      </c>
      <c r="AK167" s="274">
        <f>HLOOKUP($S167,'Fixed - Other'!$A$61:$AE$64,3,FALSE)</f>
        <v>8455073.3966858014</v>
      </c>
      <c r="AL167" s="249">
        <f>IF($K$14="",$AK167,IF($K$14&gt;$AJ167,$AK167,VLOOKUP($C6,'Fixed - Other'!$A$69:$C$77,3,FALSE)*$AK167))</f>
        <v>6341305.0475143511</v>
      </c>
      <c r="AM167" s="249">
        <f>IF($K$15="",$AK167,IF($K$15&gt;$AJ167,$AK167,VLOOKUP($C6,'Fixed - Other'!$A$69:$C$77,3,FALSE)*$AK167))</f>
        <v>6341305.0475143511</v>
      </c>
      <c r="AN167" s="249">
        <f>IF($K$16="",$AK167,IF($K$16&gt;$AJ167,$AK167,VLOOKUP($C6,'Fixed - Other'!$A$69:$C$77,3,FALSE)*$AK167))</f>
        <v>6341305.0475143511</v>
      </c>
      <c r="AO167" s="249">
        <f>IF($K$17="",$AK167,IF($K$17&gt;$AJ167,$AK167,VLOOKUP($C6,'Fixed - Other'!$A$69:$C$77,3,FALSE)*$AK167))</f>
        <v>8455073.3966858014</v>
      </c>
      <c r="AP167" s="249">
        <f>IF($K$18="",$AK167,IF($K$18&gt;$AJ167,$AK167,VLOOKUP($C6,'Fixed - Other'!$A$69:$C$77,3,FALSE)*$AK167))</f>
        <v>8455073.3966858014</v>
      </c>
      <c r="AQ167" s="249">
        <f>IF($K$19="",$AK167,IF($K$19&gt;$AJ167,$AK167,VLOOKUP($C6,'Fixed - Other'!$A$69:$C$77,3,FALSE)*$AK167))</f>
        <v>8455073.3966858014</v>
      </c>
      <c r="AS167" s="253">
        <v>2040</v>
      </c>
      <c r="AT167" s="274">
        <f t="shared" si="57"/>
        <v>0</v>
      </c>
      <c r="AU167" s="249">
        <f t="shared" si="58"/>
        <v>0</v>
      </c>
      <c r="AV167" s="249">
        <f t="shared" si="59"/>
        <v>0</v>
      </c>
      <c r="AW167" s="249">
        <f t="shared" si="60"/>
        <v>0</v>
      </c>
      <c r="AX167" s="136">
        <f t="shared" si="61"/>
        <v>0</v>
      </c>
      <c r="AY167" s="249">
        <f t="shared" si="62"/>
        <v>0</v>
      </c>
      <c r="BA167" s="280"/>
      <c r="BB167" s="138"/>
      <c r="BC167" s="138"/>
      <c r="BD167" s="138"/>
      <c r="BE167" s="138"/>
      <c r="BF167" s="138"/>
      <c r="BG167" s="138"/>
      <c r="BI167" s="280"/>
      <c r="BJ167" s="138"/>
      <c r="BK167" s="138"/>
      <c r="BL167" s="138"/>
      <c r="BM167" s="138"/>
      <c r="BN167" s="138"/>
      <c r="BO167" s="138"/>
    </row>
    <row r="168" spans="1:67">
      <c r="A168" s="242"/>
      <c r="B168" s="242"/>
      <c r="C168" s="242"/>
      <c r="D168" s="242"/>
      <c r="E168" s="242"/>
      <c r="F168" s="242"/>
      <c r="G168" s="242"/>
      <c r="H168" s="253">
        <v>2041</v>
      </c>
      <c r="I168" s="249">
        <f t="shared" si="50"/>
        <v>0</v>
      </c>
      <c r="J168" s="249">
        <f t="shared" si="50"/>
        <v>0</v>
      </c>
      <c r="K168" s="249">
        <f t="shared" si="50"/>
        <v>0</v>
      </c>
      <c r="L168" s="249">
        <f t="shared" si="50"/>
        <v>0</v>
      </c>
      <c r="M168" s="249">
        <f t="shared" si="50"/>
        <v>0</v>
      </c>
      <c r="N168" s="249">
        <f t="shared" si="50"/>
        <v>0</v>
      </c>
      <c r="O168" s="242"/>
      <c r="P168" s="242"/>
      <c r="Q168" s="242"/>
      <c r="R168" s="242"/>
      <c r="S168" s="253">
        <v>2041</v>
      </c>
      <c r="T168" s="274">
        <f>HLOOKUP($S168,'Fixed - Other'!$A$61:$AE$64,2,FALSE)</f>
        <v>6521899.7132159527</v>
      </c>
      <c r="U168" s="249">
        <f>IF($K$14="",$T168,IF($K$14&gt;$S168,$T168,VLOOKUP($C6,'Fixed - Other'!$A$69:$C$77,3,FALSE)*$T168))</f>
        <v>4891424.7849119641</v>
      </c>
      <c r="V168" s="249">
        <f>IF($K$15="",$T168,IF($K$15&gt;$S168,$T168,VLOOKUP($C6,'Fixed - Other'!$A$69:$C$77,3,FALSE)*$T168))</f>
        <v>4891424.7849119641</v>
      </c>
      <c r="W168" s="249">
        <f>IF($K$16="",$T168,IF($K$16&gt;$S168,$T168,VLOOKUP($C6,'Fixed - Other'!$A$69:$C$77,3,FALSE)*$T168))</f>
        <v>4891424.7849119641</v>
      </c>
      <c r="X168" s="249">
        <f>IF($K$17="",$T168,IF($K$17&gt;$S168,$T168,VLOOKUP($C6,'Fixed - Other'!$A$69:$C$77,3,FALSE)*$T168))</f>
        <v>6521899.7132159527</v>
      </c>
      <c r="Y168" s="249">
        <f>IF($K$18="",$T168,IF($K$18&gt;$S168,$T168,VLOOKUP($C6,'Fixed - Other'!$A$69:$C$77,3,FALSE)*$T168))</f>
        <v>6521899.7132159527</v>
      </c>
      <c r="Z168" s="249">
        <f>IF($K$19="",$T168,IF($K$19&gt;$S168,$T168,VLOOKUP($C6,'Fixed - Other'!$A$69:$C$77,3,FALSE)*$T168))</f>
        <v>6521899.7132159527</v>
      </c>
      <c r="AB168" s="253">
        <v>2041</v>
      </c>
      <c r="AC168" s="274">
        <f t="shared" si="51"/>
        <v>0</v>
      </c>
      <c r="AD168" s="249">
        <f t="shared" si="52"/>
        <v>0</v>
      </c>
      <c r="AE168" s="249">
        <f t="shared" si="53"/>
        <v>0</v>
      </c>
      <c r="AF168" s="249">
        <f t="shared" si="54"/>
        <v>0</v>
      </c>
      <c r="AG168" s="136">
        <f t="shared" si="55"/>
        <v>0</v>
      </c>
      <c r="AH168" s="249">
        <f t="shared" si="56"/>
        <v>0</v>
      </c>
      <c r="AJ168" s="253">
        <v>2041</v>
      </c>
      <c r="AK168" s="274">
        <f>HLOOKUP($S168,'Fixed - Other'!$A$61:$AE$64,3,FALSE)</f>
        <v>8624174.8646195158</v>
      </c>
      <c r="AL168" s="249">
        <f>IF($K$14="",$AK168,IF($K$14&gt;$AJ168,$AK168,VLOOKUP($C6,'Fixed - Other'!$A$69:$C$77,3,FALSE)*$AK168))</f>
        <v>6468131.1484646369</v>
      </c>
      <c r="AM168" s="249">
        <f>IF($K$15="",$AK168,IF($K$15&gt;$AJ168,$AK168,VLOOKUP($C6,'Fixed - Other'!$A$69:$C$77,3,FALSE)*$AK168))</f>
        <v>6468131.1484646369</v>
      </c>
      <c r="AN168" s="249">
        <f>IF($K$16="",$AK168,IF($K$16&gt;$AJ168,$AK168,VLOOKUP($C6,'Fixed - Other'!$A$69:$C$77,3,FALSE)*$AK168))</f>
        <v>6468131.1484646369</v>
      </c>
      <c r="AO168" s="249">
        <f>IF($K$17="",$AK168,IF($K$17&gt;$AJ168,$AK168,VLOOKUP($C6,'Fixed - Other'!$A$69:$C$77,3,FALSE)*$AK168))</f>
        <v>8624174.8646195158</v>
      </c>
      <c r="AP168" s="249">
        <f>IF($K$18="",$AK168,IF($K$18&gt;$AJ168,$AK168,VLOOKUP($C6,'Fixed - Other'!$A$69:$C$77,3,FALSE)*$AK168))</f>
        <v>8624174.8646195158</v>
      </c>
      <c r="AQ168" s="249">
        <f>IF($K$19="",$AK168,IF($K$19&gt;$AJ168,$AK168,VLOOKUP($C6,'Fixed - Other'!$A$69:$C$77,3,FALSE)*$AK168))</f>
        <v>8624174.8646195158</v>
      </c>
      <c r="AS168" s="253">
        <v>2041</v>
      </c>
      <c r="AT168" s="274">
        <f t="shared" si="57"/>
        <v>0</v>
      </c>
      <c r="AU168" s="249">
        <f t="shared" si="58"/>
        <v>0</v>
      </c>
      <c r="AV168" s="249">
        <f t="shared" si="59"/>
        <v>0</v>
      </c>
      <c r="AW168" s="249">
        <f t="shared" si="60"/>
        <v>0</v>
      </c>
      <c r="AX168" s="136">
        <f t="shared" si="61"/>
        <v>0</v>
      </c>
      <c r="AY168" s="249">
        <f t="shared" si="62"/>
        <v>0</v>
      </c>
      <c r="BA168" s="280"/>
      <c r="BB168" s="138"/>
      <c r="BC168" s="138"/>
      <c r="BD168" s="138"/>
      <c r="BE168" s="138"/>
      <c r="BF168" s="138"/>
      <c r="BG168" s="138"/>
      <c r="BI168" s="280"/>
      <c r="BJ168" s="138"/>
      <c r="BK168" s="138"/>
      <c r="BL168" s="138"/>
      <c r="BM168" s="138"/>
      <c r="BN168" s="138"/>
      <c r="BO168" s="138"/>
    </row>
    <row r="169" spans="1:67">
      <c r="A169" s="242"/>
      <c r="B169" s="242"/>
      <c r="C169" s="242"/>
      <c r="D169" s="242"/>
      <c r="E169" s="242"/>
      <c r="F169" s="242"/>
      <c r="G169" s="242"/>
      <c r="H169" s="253">
        <v>2042</v>
      </c>
      <c r="I169" s="249">
        <f t="shared" si="50"/>
        <v>0</v>
      </c>
      <c r="J169" s="249">
        <f t="shared" si="50"/>
        <v>0</v>
      </c>
      <c r="K169" s="249">
        <f t="shared" si="50"/>
        <v>0</v>
      </c>
      <c r="L169" s="249">
        <f t="shared" si="50"/>
        <v>0</v>
      </c>
      <c r="M169" s="249">
        <f t="shared" si="50"/>
        <v>0</v>
      </c>
      <c r="N169" s="249">
        <f t="shared" si="50"/>
        <v>0</v>
      </c>
      <c r="O169" s="242"/>
      <c r="P169" s="242"/>
      <c r="Q169" s="242"/>
      <c r="R169" s="242"/>
      <c r="S169" s="253">
        <v>2042</v>
      </c>
      <c r="T169" s="274">
        <f>HLOOKUP($S169,'Fixed - Other'!$A$61:$AE$64,2,FALSE)</f>
        <v>6652337.7074802732</v>
      </c>
      <c r="U169" s="249">
        <f>IF($K$14="",$T169,IF($K$14&gt;$S169,$T169,VLOOKUP($C6,'Fixed - Other'!$A$69:$C$77,3,FALSE)*$T169))</f>
        <v>4989253.2806102047</v>
      </c>
      <c r="V169" s="249">
        <f>IF($K$15="",$T169,IF($K$15&gt;$S169,$T169,VLOOKUP($C6,'Fixed - Other'!$A$69:$C$77,3,FALSE)*$T169))</f>
        <v>4989253.2806102047</v>
      </c>
      <c r="W169" s="249">
        <f>IF($K$16="",$T169,IF($K$16&gt;$S169,$T169,VLOOKUP($C6,'Fixed - Other'!$A$69:$C$77,3,FALSE)*$T169))</f>
        <v>4989253.2806102047</v>
      </c>
      <c r="X169" s="249">
        <f>IF($K$17="",$T169,IF($K$17&gt;$S169,$T169,VLOOKUP($C6,'Fixed - Other'!$A$69:$C$77,3,FALSE)*$T169))</f>
        <v>6652337.7074802732</v>
      </c>
      <c r="Y169" s="249">
        <f>IF($K$18="",$T169,IF($K$18&gt;$S169,$T169,VLOOKUP($C6,'Fixed - Other'!$A$69:$C$77,3,FALSE)*$T169))</f>
        <v>6652337.7074802732</v>
      </c>
      <c r="Z169" s="249">
        <f>IF($K$19="",$T169,IF($K$19&gt;$S169,$T169,VLOOKUP($C6,'Fixed - Other'!$A$69:$C$77,3,FALSE)*$T169))</f>
        <v>6652337.7074802732</v>
      </c>
      <c r="AB169" s="253">
        <v>2042</v>
      </c>
      <c r="AC169" s="274">
        <f t="shared" si="51"/>
        <v>0</v>
      </c>
      <c r="AD169" s="249">
        <f t="shared" si="52"/>
        <v>0</v>
      </c>
      <c r="AE169" s="249">
        <f t="shared" si="53"/>
        <v>0</v>
      </c>
      <c r="AF169" s="249">
        <f t="shared" si="54"/>
        <v>0</v>
      </c>
      <c r="AG169" s="136">
        <f t="shared" si="55"/>
        <v>0</v>
      </c>
      <c r="AH169" s="249">
        <f t="shared" si="56"/>
        <v>0</v>
      </c>
      <c r="AJ169" s="253">
        <v>2042</v>
      </c>
      <c r="AK169" s="274">
        <f>HLOOKUP($S169,'Fixed - Other'!$A$61:$AE$64,3,FALSE)</f>
        <v>8796658.3619119078</v>
      </c>
      <c r="AL169" s="249">
        <f>IF($K$14="",$AK169,IF($K$14&gt;$AJ169,$AK169,VLOOKUP($C6,'Fixed - Other'!$A$69:$C$77,3,FALSE)*$AK169))</f>
        <v>6597493.7714339308</v>
      </c>
      <c r="AM169" s="249">
        <f>IF($K$15="",$AK169,IF($K$15&gt;$AJ169,$AK169,VLOOKUP($C6,'Fixed - Other'!$A$69:$C$77,3,FALSE)*$AK169))</f>
        <v>6597493.7714339308</v>
      </c>
      <c r="AN169" s="249">
        <f>IF($K$16="",$AK169,IF($K$16&gt;$AJ169,$AK169,VLOOKUP($C6,'Fixed - Other'!$A$69:$C$77,3,FALSE)*$AK169))</f>
        <v>6597493.7714339308</v>
      </c>
      <c r="AO169" s="249">
        <f>IF($K$17="",$AK169,IF($K$17&gt;$AJ169,$AK169,VLOOKUP($C6,'Fixed - Other'!$A$69:$C$77,3,FALSE)*$AK169))</f>
        <v>8796658.3619119078</v>
      </c>
      <c r="AP169" s="249">
        <f>IF($K$18="",$AK169,IF($K$18&gt;$AJ169,$AK169,VLOOKUP($C6,'Fixed - Other'!$A$69:$C$77,3,FALSE)*$AK169))</f>
        <v>8796658.3619119078</v>
      </c>
      <c r="AQ169" s="249">
        <f>IF($K$19="",$AK169,IF($K$19&gt;$AJ169,$AK169,VLOOKUP($C6,'Fixed - Other'!$A$69:$C$77,3,FALSE)*$AK169))</f>
        <v>8796658.3619119078</v>
      </c>
      <c r="AS169" s="253">
        <v>2042</v>
      </c>
      <c r="AT169" s="274">
        <f t="shared" si="57"/>
        <v>0</v>
      </c>
      <c r="AU169" s="249">
        <f t="shared" si="58"/>
        <v>0</v>
      </c>
      <c r="AV169" s="249">
        <f t="shared" si="59"/>
        <v>0</v>
      </c>
      <c r="AW169" s="249">
        <f t="shared" si="60"/>
        <v>0</v>
      </c>
      <c r="AX169" s="136">
        <f t="shared" si="61"/>
        <v>0</v>
      </c>
      <c r="AY169" s="249">
        <f t="shared" si="62"/>
        <v>0</v>
      </c>
      <c r="BA169" s="280"/>
      <c r="BB169" s="138"/>
      <c r="BC169" s="138"/>
      <c r="BD169" s="138"/>
      <c r="BE169" s="138"/>
      <c r="BF169" s="138"/>
      <c r="BG169" s="138"/>
      <c r="BI169" s="280"/>
      <c r="BJ169" s="138"/>
      <c r="BK169" s="138"/>
      <c r="BL169" s="138"/>
      <c r="BM169" s="138"/>
      <c r="BN169" s="138"/>
      <c r="BO169" s="138"/>
    </row>
    <row r="170" spans="1:67">
      <c r="A170" s="242"/>
      <c r="B170" s="242"/>
      <c r="C170" s="242"/>
      <c r="D170" s="242"/>
      <c r="E170" s="242"/>
      <c r="F170" s="242"/>
      <c r="G170" s="242"/>
      <c r="H170" s="253">
        <v>2043</v>
      </c>
      <c r="I170" s="249">
        <f t="shared" si="50"/>
        <v>0</v>
      </c>
      <c r="J170" s="249">
        <f t="shared" si="50"/>
        <v>0</v>
      </c>
      <c r="K170" s="249">
        <f t="shared" si="50"/>
        <v>0</v>
      </c>
      <c r="L170" s="249">
        <f t="shared" si="50"/>
        <v>0</v>
      </c>
      <c r="M170" s="249">
        <f t="shared" si="50"/>
        <v>0</v>
      </c>
      <c r="N170" s="249">
        <f t="shared" si="50"/>
        <v>0</v>
      </c>
      <c r="O170" s="242"/>
      <c r="P170" s="242"/>
      <c r="Q170" s="242"/>
      <c r="R170" s="242"/>
      <c r="S170" s="253">
        <v>2043</v>
      </c>
      <c r="T170" s="274">
        <f>HLOOKUP($S170,'Fixed - Other'!$A$61:$AE$64,2,FALSE)</f>
        <v>6785384.4616298759</v>
      </c>
      <c r="U170" s="249">
        <f>IF($K$14="",$T170,IF($K$14&gt;$S170,$T170,VLOOKUP($C6,'Fixed - Other'!$A$69:$C$77,3,FALSE)*$T170))</f>
        <v>5089038.3462224072</v>
      </c>
      <c r="V170" s="249">
        <f>IF($K$15="",$T170,IF($K$15&gt;$S170,$T170,VLOOKUP($C6,'Fixed - Other'!$A$69:$C$77,3,FALSE)*$T170))</f>
        <v>5089038.3462224072</v>
      </c>
      <c r="W170" s="249">
        <f>IF($K$16="",$T170,IF($K$16&gt;$S170,$T170,VLOOKUP($C6,'Fixed - Other'!$A$69:$C$77,3,FALSE)*$T170))</f>
        <v>5089038.3462224072</v>
      </c>
      <c r="X170" s="249">
        <f>IF($K$17="",$T170,IF($K$17&gt;$S170,$T170,VLOOKUP($C6,'Fixed - Other'!$A$69:$C$77,3,FALSE)*$T170))</f>
        <v>6785384.4616298759</v>
      </c>
      <c r="Y170" s="249">
        <f>IF($K$18="",$T170,IF($K$18&gt;$S170,$T170,VLOOKUP($C6,'Fixed - Other'!$A$69:$C$77,3,FALSE)*$T170))</f>
        <v>6785384.4616298759</v>
      </c>
      <c r="Z170" s="249">
        <f>IF($K$19="",$T170,IF($K$19&gt;$S170,$T170,VLOOKUP($C6,'Fixed - Other'!$A$69:$C$77,3,FALSE)*$T170))</f>
        <v>6785384.4616298759</v>
      </c>
      <c r="AB170" s="253">
        <v>2043</v>
      </c>
      <c r="AC170" s="274">
        <f t="shared" si="51"/>
        <v>0</v>
      </c>
      <c r="AD170" s="249">
        <f t="shared" si="52"/>
        <v>0</v>
      </c>
      <c r="AE170" s="249">
        <f t="shared" si="53"/>
        <v>0</v>
      </c>
      <c r="AF170" s="249">
        <f t="shared" si="54"/>
        <v>0</v>
      </c>
      <c r="AG170" s="136">
        <f t="shared" si="55"/>
        <v>0</v>
      </c>
      <c r="AH170" s="249">
        <f t="shared" si="56"/>
        <v>0</v>
      </c>
      <c r="AJ170" s="253">
        <v>2043</v>
      </c>
      <c r="AK170" s="274">
        <f>HLOOKUP($S170,'Fixed - Other'!$A$61:$AE$64,3,FALSE)</f>
        <v>8972591.5291501433</v>
      </c>
      <c r="AL170" s="249">
        <f>IF($K$14="",$AK170,IF($K$14&gt;$AJ170,$AK170,VLOOKUP($C6,'Fixed - Other'!$A$69:$C$77,3,FALSE)*$AK170))</f>
        <v>6729443.6468626074</v>
      </c>
      <c r="AM170" s="249">
        <f>IF($K$15="",$AK170,IF($K$15&gt;$AJ170,$AK170,VLOOKUP($C6,'Fixed - Other'!$A$69:$C$77,3,FALSE)*$AK170))</f>
        <v>6729443.6468626074</v>
      </c>
      <c r="AN170" s="249">
        <f>IF($K$16="",$AK170,IF($K$16&gt;$AJ170,$AK170,VLOOKUP($C6,'Fixed - Other'!$A$69:$C$77,3,FALSE)*$AK170))</f>
        <v>6729443.6468626074</v>
      </c>
      <c r="AO170" s="249">
        <f>IF($K$17="",$AK170,IF($K$17&gt;$AJ170,$AK170,VLOOKUP($C6,'Fixed - Other'!$A$69:$C$77,3,FALSE)*$AK170))</f>
        <v>8972591.5291501433</v>
      </c>
      <c r="AP170" s="249">
        <f>IF($K$18="",$AK170,IF($K$18&gt;$AJ170,$AK170,VLOOKUP($C6,'Fixed - Other'!$A$69:$C$77,3,FALSE)*$AK170))</f>
        <v>8972591.5291501433</v>
      </c>
      <c r="AQ170" s="249">
        <f>IF($K$19="",$AK170,IF($K$19&gt;$AJ170,$AK170,VLOOKUP($C6,'Fixed - Other'!$A$69:$C$77,3,FALSE)*$AK170))</f>
        <v>8972591.5291501433</v>
      </c>
      <c r="AS170" s="253">
        <v>2043</v>
      </c>
      <c r="AT170" s="274">
        <f t="shared" si="57"/>
        <v>0</v>
      </c>
      <c r="AU170" s="249">
        <f t="shared" si="58"/>
        <v>0</v>
      </c>
      <c r="AV170" s="249">
        <f t="shared" si="59"/>
        <v>0</v>
      </c>
      <c r="AW170" s="249">
        <f t="shared" si="60"/>
        <v>0</v>
      </c>
      <c r="AX170" s="136">
        <f t="shared" si="61"/>
        <v>0</v>
      </c>
      <c r="AY170" s="249">
        <f t="shared" si="62"/>
        <v>0</v>
      </c>
      <c r="BA170" s="280"/>
      <c r="BB170" s="138"/>
      <c r="BC170" s="138"/>
      <c r="BD170" s="138"/>
      <c r="BE170" s="138"/>
      <c r="BF170" s="138"/>
      <c r="BG170" s="138"/>
      <c r="BI170" s="280"/>
      <c r="BJ170" s="138"/>
      <c r="BK170" s="138"/>
      <c r="BL170" s="138"/>
      <c r="BM170" s="138"/>
      <c r="BN170" s="138"/>
      <c r="BO170" s="138"/>
    </row>
    <row r="171" spans="1:67">
      <c r="A171" s="242"/>
      <c r="B171" s="242"/>
      <c r="C171" s="242"/>
      <c r="D171" s="242"/>
      <c r="E171" s="242"/>
      <c r="F171" s="242"/>
      <c r="G171" s="242"/>
      <c r="H171" s="253">
        <v>2044</v>
      </c>
      <c r="I171" s="249">
        <f t="shared" si="50"/>
        <v>0</v>
      </c>
      <c r="J171" s="249">
        <f t="shared" si="50"/>
        <v>0</v>
      </c>
      <c r="K171" s="249">
        <f t="shared" si="50"/>
        <v>0</v>
      </c>
      <c r="L171" s="249">
        <f t="shared" si="50"/>
        <v>0</v>
      </c>
      <c r="M171" s="249">
        <f t="shared" si="50"/>
        <v>0</v>
      </c>
      <c r="N171" s="249">
        <f t="shared" si="50"/>
        <v>0</v>
      </c>
      <c r="O171" s="242"/>
      <c r="P171" s="242"/>
      <c r="Q171" s="242"/>
      <c r="R171" s="242"/>
      <c r="S171" s="253">
        <v>2044</v>
      </c>
      <c r="T171" s="274">
        <f>HLOOKUP($S171,'Fixed - Other'!$A$61:$AE$64,2,FALSE)</f>
        <v>6921092.1508624768</v>
      </c>
      <c r="U171" s="249">
        <f>IF($K$14="",$T171,IF($K$14&gt;$S171,$T171,VLOOKUP($C6,'Fixed - Other'!$A$69:$C$77,3,FALSE)*$T171))</f>
        <v>5190819.1131468574</v>
      </c>
      <c r="V171" s="249">
        <f>IF($K$15="",$T171,IF($K$15&gt;$S171,$T171,VLOOKUP($C6,'Fixed - Other'!$A$69:$C$77,3,FALSE)*$T171))</f>
        <v>5190819.1131468574</v>
      </c>
      <c r="W171" s="249">
        <f>IF($K$16="",$T171,IF($K$16&gt;$S171,$T171,VLOOKUP($C6,'Fixed - Other'!$A$69:$C$77,3,FALSE)*$T171))</f>
        <v>5190819.1131468574</v>
      </c>
      <c r="X171" s="249">
        <f>IF($K$17="",$T171,IF($K$17&gt;$S171,$T171,VLOOKUP($C6,'Fixed - Other'!$A$69:$C$77,3,FALSE)*$T171))</f>
        <v>6921092.1508624768</v>
      </c>
      <c r="Y171" s="249">
        <f>IF($K$18="",$T171,IF($K$18&gt;$S171,$T171,VLOOKUP($C6,'Fixed - Other'!$A$69:$C$77,3,FALSE)*$T171))</f>
        <v>6921092.1508624768</v>
      </c>
      <c r="Z171" s="249">
        <f>IF($K$19="",$T171,IF($K$19&gt;$S171,$T171,VLOOKUP($C6,'Fixed - Other'!$A$69:$C$77,3,FALSE)*$T171))</f>
        <v>6921092.1508624768</v>
      </c>
      <c r="AB171" s="253">
        <v>2044</v>
      </c>
      <c r="AC171" s="274">
        <f t="shared" si="51"/>
        <v>0</v>
      </c>
      <c r="AD171" s="249">
        <f t="shared" si="52"/>
        <v>0</v>
      </c>
      <c r="AE171" s="249">
        <f t="shared" si="53"/>
        <v>0</v>
      </c>
      <c r="AF171" s="249">
        <f t="shared" si="54"/>
        <v>0</v>
      </c>
      <c r="AG171" s="136">
        <f t="shared" si="55"/>
        <v>0</v>
      </c>
      <c r="AH171" s="249">
        <f t="shared" si="56"/>
        <v>0</v>
      </c>
      <c r="AJ171" s="253">
        <v>2044</v>
      </c>
      <c r="AK171" s="274">
        <f>HLOOKUP($S171,'Fixed - Other'!$A$61:$AE$64,3,FALSE)</f>
        <v>9152043.3597331513</v>
      </c>
      <c r="AL171" s="249">
        <f>IF($K$14="",$AK171,IF($K$14&gt;$AJ171,$AK171,VLOOKUP($C6,'Fixed - Other'!$A$69:$C$77,3,FALSE)*$AK171))</f>
        <v>6864032.5197998639</v>
      </c>
      <c r="AM171" s="249">
        <f>IF($K$15="",$AK171,IF($K$15&gt;$AJ171,$AK171,VLOOKUP($C6,'Fixed - Other'!$A$69:$C$77,3,FALSE)*$AK171))</f>
        <v>6864032.5197998639</v>
      </c>
      <c r="AN171" s="249">
        <f>IF($K$16="",$AK171,IF($K$16&gt;$AJ171,$AK171,VLOOKUP($C6,'Fixed - Other'!$A$69:$C$77,3,FALSE)*$AK171))</f>
        <v>6864032.5197998639</v>
      </c>
      <c r="AO171" s="249">
        <f>IF($K$17="",$AK171,IF($K$17&gt;$AJ171,$AK171,VLOOKUP($C6,'Fixed - Other'!$A$69:$C$77,3,FALSE)*$AK171))</f>
        <v>9152043.3597331513</v>
      </c>
      <c r="AP171" s="249">
        <f>IF($K$18="",$AK171,IF($K$18&gt;$AJ171,$AK171,VLOOKUP($C6,'Fixed - Other'!$A$69:$C$77,3,FALSE)*$AK171))</f>
        <v>9152043.3597331513</v>
      </c>
      <c r="AQ171" s="249">
        <f>IF($K$19="",$AK171,IF($K$19&gt;$AJ171,$AK171,VLOOKUP($C6,'Fixed - Other'!$A$69:$C$77,3,FALSE)*$AK171))</f>
        <v>9152043.3597331513</v>
      </c>
      <c r="AS171" s="253">
        <v>2044</v>
      </c>
      <c r="AT171" s="274">
        <f t="shared" si="57"/>
        <v>0</v>
      </c>
      <c r="AU171" s="249">
        <f t="shared" si="58"/>
        <v>0</v>
      </c>
      <c r="AV171" s="249">
        <f t="shared" si="59"/>
        <v>0</v>
      </c>
      <c r="AW171" s="249">
        <f t="shared" si="60"/>
        <v>0</v>
      </c>
      <c r="AX171" s="136">
        <f t="shared" si="61"/>
        <v>0</v>
      </c>
      <c r="AY171" s="249">
        <f t="shared" si="62"/>
        <v>0</v>
      </c>
      <c r="BA171" s="280"/>
      <c r="BB171" s="138"/>
      <c r="BC171" s="138"/>
      <c r="BD171" s="138"/>
      <c r="BE171" s="138"/>
      <c r="BF171" s="138"/>
      <c r="BG171" s="138"/>
      <c r="BI171" s="280"/>
      <c r="BJ171" s="138"/>
      <c r="BK171" s="138"/>
      <c r="BL171" s="138"/>
      <c r="BM171" s="138"/>
      <c r="BN171" s="138"/>
      <c r="BO171" s="138"/>
    </row>
    <row r="172" spans="1:67">
      <c r="A172" s="242"/>
      <c r="B172" s="242"/>
      <c r="C172" s="242"/>
      <c r="D172" s="242"/>
      <c r="E172" s="242"/>
      <c r="F172" s="242"/>
      <c r="G172" s="242"/>
      <c r="H172" s="254">
        <v>2045</v>
      </c>
      <c r="I172" s="250">
        <f t="shared" si="50"/>
        <v>0</v>
      </c>
      <c r="J172" s="250">
        <f t="shared" si="50"/>
        <v>0</v>
      </c>
      <c r="K172" s="250">
        <f t="shared" si="50"/>
        <v>0</v>
      </c>
      <c r="L172" s="250">
        <f t="shared" si="50"/>
        <v>0</v>
      </c>
      <c r="M172" s="250">
        <f t="shared" si="50"/>
        <v>0</v>
      </c>
      <c r="N172" s="250">
        <f t="shared" si="50"/>
        <v>0</v>
      </c>
      <c r="O172" s="242"/>
      <c r="P172" s="242"/>
      <c r="Q172" s="242"/>
      <c r="R172" s="242"/>
      <c r="S172" s="254">
        <v>2045</v>
      </c>
      <c r="T172" s="275">
        <f>HLOOKUP($S172,'Fixed - Other'!$A$61:$AE$64,2,FALSE)</f>
        <v>7059513.9938797234</v>
      </c>
      <c r="U172" s="250">
        <f>IF($K$14="",$T172,IF($K$14&gt;$S172,$T172,VLOOKUP($C6,'Fixed - Other'!$A$69:$C$77,3,FALSE)*$T172))</f>
        <v>5294635.4954097923</v>
      </c>
      <c r="V172" s="250">
        <f>IF($K$15="",$T172,IF($K$15&gt;$S172,$T172,VLOOKUP($C6,'Fixed - Other'!$A$69:$C$77,3,FALSE)*$T172))</f>
        <v>5294635.4954097923</v>
      </c>
      <c r="W172" s="250">
        <f>IF($K$16="",$T172,IF($K$16&gt;$S172,$T172,VLOOKUP($C6,'Fixed - Other'!$A$69:$C$77,3,FALSE)*$T172))</f>
        <v>5294635.4954097923</v>
      </c>
      <c r="X172" s="250">
        <f>IF($K$17="",$T172,IF($K$17&gt;$S172,$T172,VLOOKUP($C6,'Fixed - Other'!$A$69:$C$77,3,FALSE)*$T172))</f>
        <v>7059513.9938797234</v>
      </c>
      <c r="Y172" s="250">
        <f>IF($K$18="",$T172,IF($K$18&gt;$S172,$T172,VLOOKUP($C6,'Fixed - Other'!$A$69:$C$77,3,FALSE)*$T172))</f>
        <v>7059513.9938797234</v>
      </c>
      <c r="Z172" s="250">
        <f>IF($K$19="",$T172,IF($K$19&gt;$S172,$T172,VLOOKUP($C6,'Fixed - Other'!$A$69:$C$77,3,FALSE)*$T172))</f>
        <v>7059513.9938797234</v>
      </c>
      <c r="AB172" s="254">
        <v>2045</v>
      </c>
      <c r="AC172" s="275">
        <f t="shared" si="51"/>
        <v>0</v>
      </c>
      <c r="AD172" s="250">
        <f t="shared" si="52"/>
        <v>0</v>
      </c>
      <c r="AE172" s="250">
        <f t="shared" si="53"/>
        <v>0</v>
      </c>
      <c r="AF172" s="250">
        <f t="shared" si="54"/>
        <v>0</v>
      </c>
      <c r="AG172" s="137">
        <f t="shared" si="55"/>
        <v>0</v>
      </c>
      <c r="AH172" s="250">
        <f t="shared" si="56"/>
        <v>0</v>
      </c>
      <c r="AJ172" s="254">
        <v>2045</v>
      </c>
      <c r="AK172" s="275">
        <f>HLOOKUP($S172,'Fixed - Other'!$A$61:$AE$64,3,FALSE)</f>
        <v>9335084.2269278094</v>
      </c>
      <c r="AL172" s="250">
        <f>IF($K$14="",$AK172,IF($K$14&gt;$AJ172,$AK172,VLOOKUP($C6,'Fixed - Other'!$A$69:$C$77,3,FALSE)*$AK172))</f>
        <v>7001313.1701958571</v>
      </c>
      <c r="AM172" s="250">
        <f>IF($K$15="",$AK172,IF($K$15&gt;$AJ172,$AK172,VLOOKUP($C6,'Fixed - Other'!$A$69:$C$77,3,FALSE)*$AK172))</f>
        <v>7001313.1701958571</v>
      </c>
      <c r="AN172" s="250">
        <f>IF($K$16="",$AK172,IF($K$16&gt;$AJ172,$AK172,VLOOKUP($C6,'Fixed - Other'!$A$69:$C$77,3,FALSE)*$AK172))</f>
        <v>7001313.1701958571</v>
      </c>
      <c r="AO172" s="250">
        <f>IF($K$17="",$AK172,IF($K$17&gt;$AJ172,$AK172,VLOOKUP($C6,'Fixed - Other'!$A$69:$C$77,3,FALSE)*$AK172))</f>
        <v>9335084.2269278094</v>
      </c>
      <c r="AP172" s="250">
        <f>IF($K$18="",$AK172,IF($K$18&gt;$AJ172,$AK172,VLOOKUP($C6,'Fixed - Other'!$A$69:$C$77,3,FALSE)*$AK172))</f>
        <v>9335084.2269278094</v>
      </c>
      <c r="AQ172" s="250">
        <f>IF($K$19="",$AK172,IF($K$19&gt;$AJ172,$AK172,VLOOKUP($C6,'Fixed - Other'!$A$69:$C$77,3,FALSE)*$AK172))</f>
        <v>9335084.2269278094</v>
      </c>
      <c r="AS172" s="254">
        <v>2045</v>
      </c>
      <c r="AT172" s="275">
        <f t="shared" si="57"/>
        <v>0</v>
      </c>
      <c r="AU172" s="250">
        <f t="shared" si="58"/>
        <v>0</v>
      </c>
      <c r="AV172" s="250">
        <f t="shared" si="59"/>
        <v>0</v>
      </c>
      <c r="AW172" s="250">
        <f t="shared" si="60"/>
        <v>0</v>
      </c>
      <c r="AX172" s="137">
        <f t="shared" si="61"/>
        <v>0</v>
      </c>
      <c r="AY172" s="250">
        <f t="shared" si="62"/>
        <v>0</v>
      </c>
      <c r="BA172" s="280"/>
      <c r="BB172" s="138"/>
      <c r="BC172" s="138"/>
      <c r="BD172" s="138"/>
      <c r="BE172" s="138"/>
      <c r="BF172" s="138"/>
      <c r="BG172" s="138"/>
      <c r="BI172" s="280"/>
      <c r="BJ172" s="138"/>
      <c r="BK172" s="138"/>
      <c r="BL172" s="138"/>
      <c r="BM172" s="138"/>
      <c r="BN172" s="138"/>
      <c r="BO172" s="138"/>
    </row>
    <row r="173" spans="1:67">
      <c r="A173" s="242"/>
      <c r="B173" s="242"/>
      <c r="C173" s="242"/>
      <c r="D173" s="242"/>
      <c r="E173" s="242"/>
      <c r="F173" s="242"/>
      <c r="G173" s="242"/>
      <c r="H173" s="266" t="s">
        <v>26</v>
      </c>
      <c r="I173" s="265">
        <f t="shared" ref="I173:N173" si="63">SUM(I144:I172)</f>
        <v>107424365.42138381</v>
      </c>
      <c r="J173" s="265">
        <f t="shared" si="63"/>
        <v>101151331.58027826</v>
      </c>
      <c r="K173" s="265">
        <f t="shared" si="63"/>
        <v>94403732.648312032</v>
      </c>
      <c r="L173" s="265">
        <f t="shared" si="63"/>
        <v>0</v>
      </c>
      <c r="M173" s="265">
        <f t="shared" si="63"/>
        <v>0</v>
      </c>
      <c r="N173" s="265">
        <f t="shared" si="63"/>
        <v>0</v>
      </c>
      <c r="O173" s="242"/>
      <c r="P173" s="242"/>
      <c r="Q173" s="242"/>
      <c r="R173" s="242"/>
    </row>
    <row r="174" spans="1:67">
      <c r="A174" s="242"/>
      <c r="B174" s="242"/>
      <c r="C174" s="242"/>
      <c r="D174" s="242"/>
      <c r="E174" s="242"/>
      <c r="F174" s="242"/>
      <c r="G174" s="242"/>
      <c r="H174" s="272"/>
      <c r="I174" s="271"/>
      <c r="J174" s="271"/>
      <c r="K174" s="271"/>
      <c r="L174" s="271"/>
      <c r="M174" s="271"/>
      <c r="N174" s="271"/>
      <c r="O174" s="242"/>
      <c r="P174" s="242"/>
      <c r="Q174" s="242"/>
      <c r="R174" s="242"/>
    </row>
    <row r="175" spans="1:67">
      <c r="A175" s="242"/>
      <c r="B175" s="247" t="s">
        <v>366</v>
      </c>
      <c r="D175" s="247"/>
      <c r="E175" s="247"/>
      <c r="F175" s="247"/>
      <c r="G175" s="247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</row>
    <row r="176" spans="1:67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57" t="s">
        <v>117</v>
      </c>
      <c r="AB176" s="257" t="s">
        <v>122</v>
      </c>
      <c r="AJ176" s="257" t="s">
        <v>120</v>
      </c>
      <c r="AS176" s="257" t="s">
        <v>121</v>
      </c>
      <c r="BA176" s="257" t="s">
        <v>391</v>
      </c>
      <c r="BI176" s="257"/>
    </row>
    <row r="177" spans="1:59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</row>
    <row r="178" spans="1:59">
      <c r="A178" s="242"/>
      <c r="B178" s="242"/>
      <c r="C178" s="242"/>
      <c r="D178" s="242"/>
      <c r="E178" s="242"/>
      <c r="F178" s="242"/>
      <c r="G178" s="242"/>
      <c r="H178" s="243" t="s">
        <v>33</v>
      </c>
      <c r="I178" s="243">
        <f t="shared" ref="I178:N178" si="64">I143</f>
        <v>10</v>
      </c>
      <c r="J178" s="243" t="str">
        <f t="shared" si="64"/>
        <v>10A</v>
      </c>
      <c r="K178" s="243" t="str">
        <f t="shared" si="64"/>
        <v>10B</v>
      </c>
      <c r="L178" s="243" t="str">
        <f t="shared" si="64"/>
        <v>10C</v>
      </c>
      <c r="M178" s="243" t="str">
        <f t="shared" si="64"/>
        <v>10D</v>
      </c>
      <c r="N178" s="243" t="str">
        <f t="shared" si="64"/>
        <v>10E</v>
      </c>
      <c r="O178" s="242"/>
      <c r="P178" s="242"/>
      <c r="Q178" s="242"/>
      <c r="R178" s="242"/>
      <c r="S178" s="278" t="s">
        <v>33</v>
      </c>
      <c r="T178" s="243" t="s">
        <v>27</v>
      </c>
      <c r="U178" s="243">
        <f t="shared" ref="U178:Z178" si="65">U143</f>
        <v>10</v>
      </c>
      <c r="V178" s="243" t="str">
        <f t="shared" si="65"/>
        <v>10A</v>
      </c>
      <c r="W178" s="243" t="str">
        <f t="shared" si="65"/>
        <v>10B</v>
      </c>
      <c r="X178" s="243" t="str">
        <f t="shared" si="65"/>
        <v>10C</v>
      </c>
      <c r="Y178" s="243" t="str">
        <f t="shared" si="65"/>
        <v>10D</v>
      </c>
      <c r="Z178" s="243" t="str">
        <f t="shared" si="65"/>
        <v>10E</v>
      </c>
      <c r="AB178" s="243" t="s">
        <v>33</v>
      </c>
      <c r="AC178" s="243">
        <f>U178</f>
        <v>10</v>
      </c>
      <c r="AD178" s="243" t="str">
        <f t="shared" ref="AD178:AH178" si="66">V178</f>
        <v>10A</v>
      </c>
      <c r="AE178" s="243" t="str">
        <f t="shared" si="66"/>
        <v>10B</v>
      </c>
      <c r="AF178" s="243" t="str">
        <f t="shared" si="66"/>
        <v>10C</v>
      </c>
      <c r="AG178" s="278" t="str">
        <f t="shared" si="66"/>
        <v>10D</v>
      </c>
      <c r="AH178" s="243" t="str">
        <f t="shared" si="66"/>
        <v>10E</v>
      </c>
      <c r="AJ178" s="278" t="s">
        <v>33</v>
      </c>
      <c r="AK178" s="243" t="s">
        <v>27</v>
      </c>
      <c r="AL178" s="243">
        <f t="shared" ref="AL178:AQ178" si="67">AL143</f>
        <v>10</v>
      </c>
      <c r="AM178" s="243" t="str">
        <f t="shared" si="67"/>
        <v>10A</v>
      </c>
      <c r="AN178" s="243" t="str">
        <f t="shared" si="67"/>
        <v>10B</v>
      </c>
      <c r="AO178" s="243" t="str">
        <f t="shared" si="67"/>
        <v>10C</v>
      </c>
      <c r="AP178" s="243" t="str">
        <f t="shared" si="67"/>
        <v>10D</v>
      </c>
      <c r="AQ178" s="243" t="str">
        <f t="shared" si="67"/>
        <v>10E</v>
      </c>
      <c r="AS178" s="243" t="s">
        <v>33</v>
      </c>
      <c r="AT178" s="243">
        <f>AL178</f>
        <v>10</v>
      </c>
      <c r="AU178" s="243" t="str">
        <f t="shared" ref="AU178:AY178" si="68">AM178</f>
        <v>10A</v>
      </c>
      <c r="AV178" s="243" t="str">
        <f t="shared" si="68"/>
        <v>10B</v>
      </c>
      <c r="AW178" s="243" t="str">
        <f t="shared" si="68"/>
        <v>10C</v>
      </c>
      <c r="AX178" s="278" t="str">
        <f t="shared" si="68"/>
        <v>10D</v>
      </c>
      <c r="AY178" s="243" t="str">
        <f t="shared" si="68"/>
        <v>10E</v>
      </c>
      <c r="BA178" s="243" t="s">
        <v>33</v>
      </c>
      <c r="BB178" s="243">
        <f t="shared" ref="BB178:BG178" si="69">AT178</f>
        <v>10</v>
      </c>
      <c r="BC178" s="243" t="str">
        <f t="shared" si="69"/>
        <v>10A</v>
      </c>
      <c r="BD178" s="243" t="str">
        <f t="shared" si="69"/>
        <v>10B</v>
      </c>
      <c r="BE178" s="243" t="str">
        <f t="shared" si="69"/>
        <v>10C</v>
      </c>
      <c r="BF178" s="243" t="str">
        <f t="shared" si="69"/>
        <v>10D</v>
      </c>
      <c r="BG178" s="243" t="str">
        <f t="shared" si="69"/>
        <v>10E</v>
      </c>
    </row>
    <row r="179" spans="1:59">
      <c r="A179" s="242"/>
      <c r="B179" s="242"/>
      <c r="C179" s="242"/>
      <c r="D179" s="242"/>
      <c r="E179" s="242"/>
      <c r="F179" s="242"/>
      <c r="G179" s="242"/>
      <c r="H179" s="252">
        <v>2017</v>
      </c>
      <c r="I179" s="249">
        <f>AC179+AT179+BB179</f>
        <v>2076817</v>
      </c>
      <c r="J179" s="249">
        <f t="shared" ref="J179:N207" si="70">AD179+AU179+BC179</f>
        <v>2076817</v>
      </c>
      <c r="K179" s="249">
        <f t="shared" si="70"/>
        <v>2076817</v>
      </c>
      <c r="L179" s="249">
        <f t="shared" si="70"/>
        <v>0</v>
      </c>
      <c r="M179" s="249">
        <f t="shared" si="70"/>
        <v>0</v>
      </c>
      <c r="N179" s="249">
        <f t="shared" si="70"/>
        <v>0</v>
      </c>
      <c r="O179" s="242"/>
      <c r="P179" s="242"/>
      <c r="Q179" s="242"/>
      <c r="R179" s="242"/>
      <c r="S179" s="252">
        <v>2017</v>
      </c>
      <c r="T179" s="133">
        <f>HLOOKUP($S179,Variable!$B$15:$AE$16,2,FALSE)</f>
        <v>0.26626186681271974</v>
      </c>
      <c r="U179" s="268">
        <f t="shared" ref="U179:U207" si="71">IF($M$14="",0,IF($M$14&gt;$S179,$L$6,IF($I$14&gt;=$S179,$N$6,0)))</f>
        <v>3899952</v>
      </c>
      <c r="V179" s="268">
        <f t="shared" ref="V179:V207" si="72">IF($M$15="",0,IF($M$15&gt;$S179,$L$6,IF($I$15&gt;=$S179,$N$6,0)))</f>
        <v>3899952</v>
      </c>
      <c r="W179" s="268">
        <f t="shared" ref="W179:W207" si="73">IF($M$16="",0,IF($M$16&gt;$S179,$L$6,IF($I$16&gt;=$S179,$N$6,0)))</f>
        <v>3899952</v>
      </c>
      <c r="X179" s="268">
        <f t="shared" ref="X179:X207" si="74">IF($M$17="",0,IF($M$17&gt;$S179,$L$6,IF($I$17&gt;=$S179,$N$6,0)))</f>
        <v>0</v>
      </c>
      <c r="Y179" s="268">
        <f t="shared" ref="Y179:Y207" si="75">IF($M$18="",0,IF($M$18&gt;$S179,$L$6,IF($I$18&gt;=$S179,$N$6,0)))</f>
        <v>0</v>
      </c>
      <c r="Z179" s="268">
        <f t="shared" ref="Z179:Z207" si="76">IF($M$19="",0,IF($M$19&gt;$S179,$L$6,IF($I$19&gt;=$S179,$N$6,0)))</f>
        <v>0</v>
      </c>
      <c r="AB179" s="252">
        <v>2017</v>
      </c>
      <c r="AC179" s="249">
        <f>$T179*U179</f>
        <v>1038408.5</v>
      </c>
      <c r="AD179" s="249">
        <f t="shared" ref="AD179:AH207" si="77">$T179*V179</f>
        <v>1038408.5</v>
      </c>
      <c r="AE179" s="249">
        <f t="shared" si="77"/>
        <v>1038408.5</v>
      </c>
      <c r="AF179" s="249">
        <f t="shared" si="77"/>
        <v>0</v>
      </c>
      <c r="AG179" s="136">
        <f t="shared" si="77"/>
        <v>0</v>
      </c>
      <c r="AH179" s="249">
        <f t="shared" si="77"/>
        <v>0</v>
      </c>
      <c r="AJ179" s="252">
        <v>2017</v>
      </c>
      <c r="AK179" s="133">
        <f>HLOOKUP($S179,Variable!$B$15:$AE$16,2,FALSE)</f>
        <v>0.26626186681271974</v>
      </c>
      <c r="AL179" s="268">
        <f t="shared" ref="AL179:AL207" si="78">IF($N$14="",0,IF($N$14&gt;$AJ179,$M$6,IF($J$14&gt;=$AJ179,$O$6,0)))</f>
        <v>3899952</v>
      </c>
      <c r="AM179" s="268">
        <f t="shared" ref="AM179:AM207" si="79">IF($N$15="",0,IF($N$15&gt;$AJ179,$M$6,IF($J$15&gt;=$AJ179,$O$6,0)))</f>
        <v>3899952</v>
      </c>
      <c r="AN179" s="268">
        <f t="shared" ref="AN179:AN207" si="80">IF($N$16="",0,IF($N$16&gt;$AJ179,$M$6,IF($J$16&gt;=$AJ179,$O$6,0)))</f>
        <v>3899952</v>
      </c>
      <c r="AO179" s="268">
        <f t="shared" ref="AO179:AO207" si="81">IF($N$17="",0,IF($N$17&gt;$AJ179,$M$6,IF($J$17&gt;=$AJ179,$O$6,0)))</f>
        <v>0</v>
      </c>
      <c r="AP179" s="268">
        <f t="shared" ref="AP179:AP207" si="82">IF($N$18="",0,IF($N$18&gt;$AJ179,$M$6,IF($J$18&gt;=$AJ179,$O$6,0)))</f>
        <v>0</v>
      </c>
      <c r="AQ179" s="268">
        <f t="shared" ref="AQ179:AQ207" si="83">IF($N$19="",0,IF($N$19&gt;$AJ179,$M$6,IF($J$19&gt;=$AJ179,$O$6,0)))</f>
        <v>0</v>
      </c>
      <c r="AS179" s="252">
        <v>2017</v>
      </c>
      <c r="AT179" s="249">
        <f>$AK179*AL179</f>
        <v>1038408.5</v>
      </c>
      <c r="AU179" s="249">
        <f t="shared" ref="AU179:AY207" si="84">$AK179*AM179</f>
        <v>1038408.5</v>
      </c>
      <c r="AV179" s="249">
        <f t="shared" si="84"/>
        <v>1038408.5</v>
      </c>
      <c r="AW179" s="249">
        <f t="shared" si="84"/>
        <v>0</v>
      </c>
      <c r="AX179" s="136">
        <f t="shared" si="84"/>
        <v>0</v>
      </c>
      <c r="AY179" s="249">
        <f t="shared" si="84"/>
        <v>0</v>
      </c>
      <c r="BA179" s="144">
        <v>2017</v>
      </c>
      <c r="BB179" s="249">
        <f>IF($D$14&lt;&gt;"Yes",0,IF($BA179&lt;$E$14,0,IF($BA179&gt;$J$14,0,VLOOKUP($H$14,Variable!$B$21:$AE$64,'Scenario 10'!$BA179-2015,FALSE))))</f>
        <v>0</v>
      </c>
      <c r="BC179" s="249">
        <f>IF($D$15&lt;&gt;"Yes",0,IF($BA179&lt;$E$15,0,IF($BA179&gt;$J$15,0,VLOOKUP($H$15,Variable!$B$21:$AE$64,'Scenario 10'!$BA179-2015,FALSE))))</f>
        <v>0</v>
      </c>
      <c r="BD179" s="249">
        <f>IF($D$16&lt;&gt;"Yes",0,IF($BA179&lt;$E$16,0,IF($BA179&gt;$J$16,0,VLOOKUP($H$16,Variable!$B$21:$AE$64,'Scenario 10'!$BA179-2015,FALSE))))</f>
        <v>0</v>
      </c>
      <c r="BE179" s="249">
        <f>IF($D$17&lt;&gt;"Yes",0,IF($BA179&lt;$E$17,0,IF($BA179&gt;$J$17,0,VLOOKUP($H$17,Variable!$B$21:$AE$64,'Scenario 10'!$BA179-2015,FALSE))))</f>
        <v>0</v>
      </c>
      <c r="BF179" s="249">
        <f>IF($D$18&lt;&gt;"Yes",0,IF($BA179&lt;$E$18,0,IF($BA179&gt;$J$18,0,VLOOKUP($H$18,Variable!$B$21:$AE$64,'Scenario 10'!$BA179-2015,FALSE))))</f>
        <v>0</v>
      </c>
      <c r="BG179" s="249">
        <f>IF($D$19&lt;&gt;"Yes",0,IF($BA179&lt;$E$19,0,IF($BA179&gt;$J$19,0,VLOOKUP($H$19,Variable!$B$21:$AE$64,'Scenario 10'!$BA179-2015,FALSE))))</f>
        <v>0</v>
      </c>
    </row>
    <row r="180" spans="1:59">
      <c r="A180" s="242"/>
      <c r="B180" s="242"/>
      <c r="C180" s="242"/>
      <c r="D180" s="242"/>
      <c r="E180" s="242"/>
      <c r="F180" s="242"/>
      <c r="G180" s="242"/>
      <c r="H180" s="253">
        <v>2018</v>
      </c>
      <c r="I180" s="249">
        <f t="shared" ref="I180:I207" si="85">AC180+AT180+BB180</f>
        <v>845700.66190476192</v>
      </c>
      <c r="J180" s="249">
        <f t="shared" si="70"/>
        <v>2179106</v>
      </c>
      <c r="K180" s="249">
        <f t="shared" si="70"/>
        <v>2179106</v>
      </c>
      <c r="L180" s="249">
        <f t="shared" si="70"/>
        <v>0</v>
      </c>
      <c r="M180" s="249">
        <f t="shared" si="70"/>
        <v>0</v>
      </c>
      <c r="N180" s="249">
        <f t="shared" si="70"/>
        <v>0</v>
      </c>
      <c r="O180" s="242"/>
      <c r="P180" s="242"/>
      <c r="Q180" s="242"/>
      <c r="R180" s="242"/>
      <c r="S180" s="253">
        <v>2018</v>
      </c>
      <c r="T180" s="133">
        <f>HLOOKUP($S180,Variable!$B$15:$AE$16,2,FALSE)</f>
        <v>0.27937600257644196</v>
      </c>
      <c r="U180" s="268">
        <f t="shared" si="71"/>
        <v>844989.6</v>
      </c>
      <c r="V180" s="268">
        <f t="shared" si="72"/>
        <v>3899952</v>
      </c>
      <c r="W180" s="268">
        <f t="shared" si="73"/>
        <v>3899952</v>
      </c>
      <c r="X180" s="268">
        <f t="shared" si="74"/>
        <v>0</v>
      </c>
      <c r="Y180" s="268">
        <f t="shared" si="75"/>
        <v>0</v>
      </c>
      <c r="Z180" s="268">
        <f t="shared" si="76"/>
        <v>0</v>
      </c>
      <c r="AB180" s="253">
        <v>2018</v>
      </c>
      <c r="AC180" s="249">
        <f t="shared" ref="AC180:AC207" si="86">$T180*U180</f>
        <v>236069.81666666665</v>
      </c>
      <c r="AD180" s="249">
        <f t="shared" si="77"/>
        <v>1089553</v>
      </c>
      <c r="AE180" s="249">
        <f t="shared" si="77"/>
        <v>1089553</v>
      </c>
      <c r="AF180" s="249">
        <f t="shared" si="77"/>
        <v>0</v>
      </c>
      <c r="AG180" s="136">
        <f t="shared" si="77"/>
        <v>0</v>
      </c>
      <c r="AH180" s="249">
        <f t="shared" si="77"/>
        <v>0</v>
      </c>
      <c r="AJ180" s="253">
        <v>2018</v>
      </c>
      <c r="AK180" s="133">
        <f>HLOOKUP($S180,Variable!$B$15:$AE$16,2,FALSE)</f>
        <v>0.27937600257644196</v>
      </c>
      <c r="AL180" s="268">
        <f t="shared" si="78"/>
        <v>2182116</v>
      </c>
      <c r="AM180" s="268">
        <f t="shared" si="79"/>
        <v>3899952</v>
      </c>
      <c r="AN180" s="268">
        <f t="shared" si="80"/>
        <v>3899952</v>
      </c>
      <c r="AO180" s="268">
        <f t="shared" si="81"/>
        <v>0</v>
      </c>
      <c r="AP180" s="268">
        <f t="shared" si="82"/>
        <v>0</v>
      </c>
      <c r="AQ180" s="268">
        <f t="shared" si="83"/>
        <v>0</v>
      </c>
      <c r="AS180" s="253">
        <v>2018</v>
      </c>
      <c r="AT180" s="249">
        <f t="shared" ref="AT180:AT207" si="87">$AK180*AL180</f>
        <v>609630.84523809527</v>
      </c>
      <c r="AU180" s="249">
        <f t="shared" si="84"/>
        <v>1089553</v>
      </c>
      <c r="AV180" s="249">
        <f t="shared" si="84"/>
        <v>1089553</v>
      </c>
      <c r="AW180" s="249">
        <f t="shared" si="84"/>
        <v>0</v>
      </c>
      <c r="AX180" s="136">
        <f t="shared" si="84"/>
        <v>0</v>
      </c>
      <c r="AY180" s="249">
        <f t="shared" si="84"/>
        <v>0</v>
      </c>
      <c r="BA180" s="145">
        <v>2018</v>
      </c>
      <c r="BB180" s="249">
        <f>IF($D$14&lt;&gt;"Yes",0,IF($BA180&lt;$E$14,0,IF($BA180&gt;$J$14,0,VLOOKUP($H$14,Variable!$B$21:$AE$64,'Scenario 10'!$BA180-2015,FALSE))))</f>
        <v>0</v>
      </c>
      <c r="BC180" s="249">
        <f>IF($D$15&lt;&gt;"Yes",0,IF($BA180&lt;$E$15,0,IF($BA180&gt;$J$15,0,VLOOKUP($H$15,Variable!$B$21:$AE$64,'Scenario 10'!$BA180-2015,FALSE))))</f>
        <v>0</v>
      </c>
      <c r="BD180" s="249">
        <f>IF($D$16&lt;&gt;"Yes",0,IF($BA180&lt;$E$16,0,IF($BA180&gt;$J$16,0,VLOOKUP($H$16,Variable!$B$21:$AE$64,'Scenario 10'!$BA180-2015,FALSE))))</f>
        <v>0</v>
      </c>
      <c r="BE180" s="249">
        <f>IF($D$17&lt;&gt;"Yes",0,IF($BA180&lt;$E$17,0,IF($BA180&gt;$J$17,0,VLOOKUP($H$17,Variable!$B$21:$AE$64,'Scenario 10'!$BA180-2015,FALSE))))</f>
        <v>0</v>
      </c>
      <c r="BF180" s="249">
        <f>IF($D$18&lt;&gt;"Yes",0,IF($BA180&lt;$E$18,0,IF($BA180&gt;$J$18,0,VLOOKUP($H$18,Variable!$B$21:$AE$64,'Scenario 10'!$BA180-2015,FALSE))))</f>
        <v>0</v>
      </c>
      <c r="BG180" s="249">
        <f>IF($D$19&lt;&gt;"Yes",0,IF($BA180&lt;$E$19,0,IF($BA180&gt;$J$19,0,VLOOKUP($H$19,Variable!$B$21:$AE$64,'Scenario 10'!$BA180-2015,FALSE))))</f>
        <v>0</v>
      </c>
    </row>
    <row r="181" spans="1:59">
      <c r="A181" s="242"/>
      <c r="B181" s="242"/>
      <c r="C181" s="242"/>
      <c r="D181" s="242"/>
      <c r="E181" s="242"/>
      <c r="F181" s="242"/>
      <c r="G181" s="242"/>
      <c r="H181" s="253">
        <v>2019</v>
      </c>
      <c r="I181" s="249">
        <f t="shared" si="85"/>
        <v>1091384.3523809523</v>
      </c>
      <c r="J181" s="249">
        <f t="shared" si="70"/>
        <v>1091384.3523809523</v>
      </c>
      <c r="K181" s="249">
        <f t="shared" si="70"/>
        <v>2812155.9999999995</v>
      </c>
      <c r="L181" s="249">
        <f t="shared" si="70"/>
        <v>0</v>
      </c>
      <c r="M181" s="249">
        <f t="shared" si="70"/>
        <v>0</v>
      </c>
      <c r="N181" s="249">
        <f t="shared" si="70"/>
        <v>0</v>
      </c>
      <c r="O181" s="242"/>
      <c r="P181" s="242"/>
      <c r="Q181" s="242"/>
      <c r="R181" s="242"/>
      <c r="S181" s="253">
        <v>2019</v>
      </c>
      <c r="T181" s="133">
        <f>HLOOKUP($S181,Variable!$B$15:$AE$16,2,FALSE)</f>
        <v>0.36053725789445606</v>
      </c>
      <c r="U181" s="268">
        <f t="shared" si="71"/>
        <v>844989.6</v>
      </c>
      <c r="V181" s="268">
        <f t="shared" si="72"/>
        <v>844989.6</v>
      </c>
      <c r="W181" s="268">
        <f t="shared" si="73"/>
        <v>3899952</v>
      </c>
      <c r="X181" s="268">
        <f t="shared" si="74"/>
        <v>0</v>
      </c>
      <c r="Y181" s="268">
        <f t="shared" si="75"/>
        <v>0</v>
      </c>
      <c r="Z181" s="268">
        <f t="shared" si="76"/>
        <v>0</v>
      </c>
      <c r="AB181" s="253">
        <v>2019</v>
      </c>
      <c r="AC181" s="249">
        <f t="shared" si="86"/>
        <v>304650.23333333328</v>
      </c>
      <c r="AD181" s="249">
        <f t="shared" si="77"/>
        <v>304650.23333333328</v>
      </c>
      <c r="AE181" s="249">
        <f t="shared" si="77"/>
        <v>1406077.9999999998</v>
      </c>
      <c r="AF181" s="249">
        <f t="shared" si="77"/>
        <v>0</v>
      </c>
      <c r="AG181" s="136">
        <f t="shared" si="77"/>
        <v>0</v>
      </c>
      <c r="AH181" s="249">
        <f t="shared" si="77"/>
        <v>0</v>
      </c>
      <c r="AJ181" s="253">
        <v>2019</v>
      </c>
      <c r="AK181" s="133">
        <f>HLOOKUP($S181,Variable!$B$15:$AE$16,2,FALSE)</f>
        <v>0.36053725789445606</v>
      </c>
      <c r="AL181" s="268">
        <f t="shared" si="78"/>
        <v>2182116</v>
      </c>
      <c r="AM181" s="268">
        <f t="shared" si="79"/>
        <v>2182116</v>
      </c>
      <c r="AN181" s="268">
        <f t="shared" si="80"/>
        <v>3899952</v>
      </c>
      <c r="AO181" s="268">
        <f t="shared" si="81"/>
        <v>0</v>
      </c>
      <c r="AP181" s="268">
        <f t="shared" si="82"/>
        <v>0</v>
      </c>
      <c r="AQ181" s="268">
        <f t="shared" si="83"/>
        <v>0</v>
      </c>
      <c r="AS181" s="253">
        <v>2019</v>
      </c>
      <c r="AT181" s="249">
        <f t="shared" si="87"/>
        <v>786734.11904761894</v>
      </c>
      <c r="AU181" s="249">
        <f t="shared" si="84"/>
        <v>786734.11904761894</v>
      </c>
      <c r="AV181" s="249">
        <f t="shared" si="84"/>
        <v>1406077.9999999998</v>
      </c>
      <c r="AW181" s="249">
        <f t="shared" si="84"/>
        <v>0</v>
      </c>
      <c r="AX181" s="136">
        <f t="shared" si="84"/>
        <v>0</v>
      </c>
      <c r="AY181" s="249">
        <f t="shared" si="84"/>
        <v>0</v>
      </c>
      <c r="BA181" s="145">
        <v>2019</v>
      </c>
      <c r="BB181" s="249">
        <f>IF($D$14&lt;&gt;"Yes",0,IF($BA181&lt;$E$14,0,IF($BA181&gt;$J$14,0,VLOOKUP($H$14,Variable!$B$21:$AE$64,'Scenario 10'!$BA181-2015,FALSE))))</f>
        <v>0</v>
      </c>
      <c r="BC181" s="249">
        <f>IF($D$15&lt;&gt;"Yes",0,IF($BA181&lt;$E$15,0,IF($BA181&gt;$J$15,0,VLOOKUP($H$15,Variable!$B$21:$AE$64,'Scenario 10'!$BA181-2015,FALSE))))</f>
        <v>0</v>
      </c>
      <c r="BD181" s="249">
        <f>IF($D$16&lt;&gt;"Yes",0,IF($BA181&lt;$E$16,0,IF($BA181&gt;$J$16,0,VLOOKUP($H$16,Variable!$B$21:$AE$64,'Scenario 10'!$BA181-2015,FALSE))))</f>
        <v>0</v>
      </c>
      <c r="BE181" s="249">
        <f>IF($D$17&lt;&gt;"Yes",0,IF($BA181&lt;$E$17,0,IF($BA181&gt;$J$17,0,VLOOKUP($H$17,Variable!$B$21:$AE$64,'Scenario 10'!$BA181-2015,FALSE))))</f>
        <v>0</v>
      </c>
      <c r="BF181" s="249">
        <f>IF($D$18&lt;&gt;"Yes",0,IF($BA181&lt;$E$18,0,IF($BA181&gt;$J$18,0,VLOOKUP($H$18,Variable!$B$21:$AE$64,'Scenario 10'!$BA181-2015,FALSE))))</f>
        <v>0</v>
      </c>
      <c r="BG181" s="249">
        <f>IF($D$19&lt;&gt;"Yes",0,IF($BA181&lt;$E$19,0,IF($BA181&gt;$J$19,0,VLOOKUP($H$19,Variable!$B$21:$AE$64,'Scenario 10'!$BA181-2015,FALSE))))</f>
        <v>0</v>
      </c>
    </row>
    <row r="182" spans="1:59">
      <c r="A182" s="242"/>
      <c r="B182" s="242"/>
      <c r="C182" s="242"/>
      <c r="D182" s="242"/>
      <c r="E182" s="242"/>
      <c r="F182" s="242"/>
      <c r="G182" s="242"/>
      <c r="H182" s="253">
        <v>2020</v>
      </c>
      <c r="I182" s="249">
        <f t="shared" si="85"/>
        <v>1126205.4214285715</v>
      </c>
      <c r="J182" s="249">
        <f t="shared" si="70"/>
        <v>1126205.4214285715</v>
      </c>
      <c r="K182" s="249">
        <f t="shared" si="70"/>
        <v>1126205.4214285715</v>
      </c>
      <c r="L182" s="249">
        <f t="shared" si="70"/>
        <v>0</v>
      </c>
      <c r="M182" s="249">
        <f t="shared" si="70"/>
        <v>0</v>
      </c>
      <c r="N182" s="249">
        <f t="shared" si="70"/>
        <v>0</v>
      </c>
      <c r="O182" s="242"/>
      <c r="P182" s="242"/>
      <c r="Q182" s="242"/>
      <c r="R182" s="242"/>
      <c r="S182" s="253">
        <v>2020</v>
      </c>
      <c r="T182" s="133">
        <f>HLOOKUP($S182,Variable!$B$15:$AE$16,2,FALSE)</f>
        <v>0.3720403481889008</v>
      </c>
      <c r="U182" s="268">
        <f t="shared" si="71"/>
        <v>844989.6</v>
      </c>
      <c r="V182" s="268">
        <f t="shared" si="72"/>
        <v>844989.6</v>
      </c>
      <c r="W182" s="268">
        <f t="shared" si="73"/>
        <v>844989.6</v>
      </c>
      <c r="X182" s="268">
        <f t="shared" si="74"/>
        <v>0</v>
      </c>
      <c r="Y182" s="268">
        <f t="shared" si="75"/>
        <v>0</v>
      </c>
      <c r="Z182" s="268">
        <f t="shared" si="76"/>
        <v>0</v>
      </c>
      <c r="AB182" s="253">
        <v>2020</v>
      </c>
      <c r="AC182" s="249">
        <f t="shared" si="86"/>
        <v>314370.22500000003</v>
      </c>
      <c r="AD182" s="249">
        <f t="shared" si="77"/>
        <v>314370.22500000003</v>
      </c>
      <c r="AE182" s="249">
        <f t="shared" si="77"/>
        <v>314370.22500000003</v>
      </c>
      <c r="AF182" s="249">
        <f t="shared" si="77"/>
        <v>0</v>
      </c>
      <c r="AG182" s="136">
        <f t="shared" si="77"/>
        <v>0</v>
      </c>
      <c r="AH182" s="249">
        <f t="shared" si="77"/>
        <v>0</v>
      </c>
      <c r="AJ182" s="253">
        <v>2020</v>
      </c>
      <c r="AK182" s="133">
        <f>HLOOKUP($S182,Variable!$B$15:$AE$16,2,FALSE)</f>
        <v>0.3720403481889008</v>
      </c>
      <c r="AL182" s="268">
        <f t="shared" si="78"/>
        <v>2182116</v>
      </c>
      <c r="AM182" s="268">
        <f t="shared" si="79"/>
        <v>2182116</v>
      </c>
      <c r="AN182" s="268">
        <f t="shared" si="80"/>
        <v>2182116</v>
      </c>
      <c r="AO182" s="268">
        <f t="shared" si="81"/>
        <v>0</v>
      </c>
      <c r="AP182" s="268">
        <f t="shared" si="82"/>
        <v>0</v>
      </c>
      <c r="AQ182" s="268">
        <f t="shared" si="83"/>
        <v>0</v>
      </c>
      <c r="AS182" s="253">
        <v>2020</v>
      </c>
      <c r="AT182" s="249">
        <f t="shared" si="87"/>
        <v>811835.19642857148</v>
      </c>
      <c r="AU182" s="249">
        <f t="shared" si="84"/>
        <v>811835.19642857148</v>
      </c>
      <c r="AV182" s="249">
        <f t="shared" si="84"/>
        <v>811835.19642857148</v>
      </c>
      <c r="AW182" s="249">
        <f t="shared" si="84"/>
        <v>0</v>
      </c>
      <c r="AX182" s="136">
        <f t="shared" si="84"/>
        <v>0</v>
      </c>
      <c r="AY182" s="249">
        <f t="shared" si="84"/>
        <v>0</v>
      </c>
      <c r="BA182" s="145">
        <v>2020</v>
      </c>
      <c r="BB182" s="249">
        <f>IF($D$14&lt;&gt;"Yes",0,IF($BA182&lt;$E$14,0,IF($BA182&gt;$J$14,0,VLOOKUP($H$14,Variable!$B$21:$AE$64,'Scenario 10'!$BA182-2015,FALSE))))</f>
        <v>0</v>
      </c>
      <c r="BC182" s="249">
        <f>IF($D$15&lt;&gt;"Yes",0,IF($BA182&lt;$E$15,0,IF($BA182&gt;$J$15,0,VLOOKUP($H$15,Variable!$B$21:$AE$64,'Scenario 10'!$BA182-2015,FALSE))))</f>
        <v>0</v>
      </c>
      <c r="BD182" s="249">
        <f>IF($D$16&lt;&gt;"Yes",0,IF($BA182&lt;$E$16,0,IF($BA182&gt;$J$16,0,VLOOKUP($H$16,Variable!$B$21:$AE$64,'Scenario 10'!$BA182-2015,FALSE))))</f>
        <v>0</v>
      </c>
      <c r="BE182" s="249">
        <f>IF($D$17&lt;&gt;"Yes",0,IF($BA182&lt;$E$17,0,IF($BA182&gt;$J$17,0,VLOOKUP($H$17,Variable!$B$21:$AE$64,'Scenario 10'!$BA182-2015,FALSE))))</f>
        <v>0</v>
      </c>
      <c r="BF182" s="249">
        <f>IF($D$18&lt;&gt;"Yes",0,IF($BA182&lt;$E$18,0,IF($BA182&gt;$J$18,0,VLOOKUP($H$18,Variable!$B$21:$AE$64,'Scenario 10'!$BA182-2015,FALSE))))</f>
        <v>0</v>
      </c>
      <c r="BG182" s="249">
        <f>IF($D$19&lt;&gt;"Yes",0,IF($BA182&lt;$E$19,0,IF($BA182&gt;$J$19,0,VLOOKUP($H$19,Variable!$B$21:$AE$64,'Scenario 10'!$BA182-2015,FALSE))))</f>
        <v>0</v>
      </c>
    </row>
    <row r="183" spans="1:59">
      <c r="A183" s="242"/>
      <c r="B183" s="242"/>
      <c r="C183" s="242"/>
      <c r="D183" s="242"/>
      <c r="E183" s="242"/>
      <c r="F183" s="242"/>
      <c r="G183" s="242"/>
      <c r="H183" s="253">
        <v>2021</v>
      </c>
      <c r="I183" s="249">
        <f t="shared" si="85"/>
        <v>1169999.2523809522</v>
      </c>
      <c r="J183" s="249">
        <f t="shared" si="70"/>
        <v>1169999.2523809522</v>
      </c>
      <c r="K183" s="249">
        <f t="shared" si="70"/>
        <v>1169999.2523809522</v>
      </c>
      <c r="L183" s="249">
        <f t="shared" si="70"/>
        <v>0</v>
      </c>
      <c r="M183" s="249">
        <f t="shared" si="70"/>
        <v>0</v>
      </c>
      <c r="N183" s="249">
        <f t="shared" si="70"/>
        <v>0</v>
      </c>
      <c r="O183" s="242"/>
      <c r="P183" s="242"/>
      <c r="Q183" s="242"/>
      <c r="R183" s="242"/>
      <c r="S183" s="253">
        <v>2021</v>
      </c>
      <c r="T183" s="133">
        <f>HLOOKUP($S183,Variable!$B$15:$AE$16,2,FALSE)</f>
        <v>0.38650757752915932</v>
      </c>
      <c r="U183" s="268">
        <f t="shared" si="71"/>
        <v>844989.6</v>
      </c>
      <c r="V183" s="268">
        <f t="shared" si="72"/>
        <v>844989.6</v>
      </c>
      <c r="W183" s="268">
        <f t="shared" si="73"/>
        <v>844989.6</v>
      </c>
      <c r="X183" s="268">
        <f t="shared" si="74"/>
        <v>0</v>
      </c>
      <c r="Y183" s="268">
        <f t="shared" si="75"/>
        <v>0</v>
      </c>
      <c r="Z183" s="268">
        <f t="shared" si="76"/>
        <v>0</v>
      </c>
      <c r="AB183" s="253">
        <v>2021</v>
      </c>
      <c r="AC183" s="249">
        <f t="shared" si="86"/>
        <v>326594.8833333333</v>
      </c>
      <c r="AD183" s="249">
        <f t="shared" si="77"/>
        <v>326594.8833333333</v>
      </c>
      <c r="AE183" s="249">
        <f t="shared" si="77"/>
        <v>326594.8833333333</v>
      </c>
      <c r="AF183" s="249">
        <f t="shared" si="77"/>
        <v>0</v>
      </c>
      <c r="AG183" s="136">
        <f t="shared" si="77"/>
        <v>0</v>
      </c>
      <c r="AH183" s="249">
        <f t="shared" si="77"/>
        <v>0</v>
      </c>
      <c r="AJ183" s="253">
        <v>2021</v>
      </c>
      <c r="AK183" s="133">
        <f>HLOOKUP($S183,Variable!$B$15:$AE$16,2,FALSE)</f>
        <v>0.38650757752915932</v>
      </c>
      <c r="AL183" s="268">
        <f t="shared" si="78"/>
        <v>2182116</v>
      </c>
      <c r="AM183" s="268">
        <f t="shared" si="79"/>
        <v>2182116</v>
      </c>
      <c r="AN183" s="268">
        <f t="shared" si="80"/>
        <v>2182116</v>
      </c>
      <c r="AO183" s="268">
        <f t="shared" si="81"/>
        <v>0</v>
      </c>
      <c r="AP183" s="268">
        <f t="shared" si="82"/>
        <v>0</v>
      </c>
      <c r="AQ183" s="268">
        <f t="shared" si="83"/>
        <v>0</v>
      </c>
      <c r="AS183" s="253">
        <v>2021</v>
      </c>
      <c r="AT183" s="249">
        <f t="shared" si="87"/>
        <v>843404.36904761905</v>
      </c>
      <c r="AU183" s="249">
        <f t="shared" si="84"/>
        <v>843404.36904761905</v>
      </c>
      <c r="AV183" s="249">
        <f t="shared" si="84"/>
        <v>843404.36904761905</v>
      </c>
      <c r="AW183" s="249">
        <f t="shared" si="84"/>
        <v>0</v>
      </c>
      <c r="AX183" s="136">
        <f t="shared" si="84"/>
        <v>0</v>
      </c>
      <c r="AY183" s="249">
        <f t="shared" si="84"/>
        <v>0</v>
      </c>
      <c r="BA183" s="145">
        <v>2021</v>
      </c>
      <c r="BB183" s="249">
        <f>IF($D$14&lt;&gt;"Yes",0,IF($BA183&lt;$E$14,0,IF($BA183&gt;$J$14,0,VLOOKUP($H$14,Variable!$B$21:$AE$64,'Scenario 10'!$BA183-2015,FALSE))))</f>
        <v>0</v>
      </c>
      <c r="BC183" s="249">
        <f>IF($D$15&lt;&gt;"Yes",0,IF($BA183&lt;$E$15,0,IF($BA183&gt;$J$15,0,VLOOKUP($H$15,Variable!$B$21:$AE$64,'Scenario 10'!$BA183-2015,FALSE))))</f>
        <v>0</v>
      </c>
      <c r="BD183" s="249">
        <f>IF($D$16&lt;&gt;"Yes",0,IF($BA183&lt;$E$16,0,IF($BA183&gt;$J$16,0,VLOOKUP($H$16,Variable!$B$21:$AE$64,'Scenario 10'!$BA183-2015,FALSE))))</f>
        <v>0</v>
      </c>
      <c r="BE183" s="249">
        <f>IF($D$17&lt;&gt;"Yes",0,IF($BA183&lt;$E$17,0,IF($BA183&gt;$J$17,0,VLOOKUP($H$17,Variable!$B$21:$AE$64,'Scenario 10'!$BA183-2015,FALSE))))</f>
        <v>0</v>
      </c>
      <c r="BF183" s="249">
        <f>IF($D$18&lt;&gt;"Yes",0,IF($BA183&lt;$E$18,0,IF($BA183&gt;$J$18,0,VLOOKUP($H$18,Variable!$B$21:$AE$64,'Scenario 10'!$BA183-2015,FALSE))))</f>
        <v>0</v>
      </c>
      <c r="BG183" s="249">
        <f>IF($D$19&lt;&gt;"Yes",0,IF($BA183&lt;$E$19,0,IF($BA183&gt;$J$19,0,VLOOKUP($H$19,Variable!$B$21:$AE$64,'Scenario 10'!$BA183-2015,FALSE))))</f>
        <v>0</v>
      </c>
    </row>
    <row r="184" spans="1:59">
      <c r="A184" s="242"/>
      <c r="B184" s="242"/>
      <c r="C184" s="242"/>
      <c r="D184" s="242"/>
      <c r="E184" s="242"/>
      <c r="F184" s="242"/>
      <c r="G184" s="242"/>
      <c r="H184" s="253">
        <v>2022</v>
      </c>
      <c r="I184" s="249">
        <f t="shared" si="85"/>
        <v>1193399.2374285716</v>
      </c>
      <c r="J184" s="249">
        <f t="shared" si="70"/>
        <v>1193399.2374285716</v>
      </c>
      <c r="K184" s="249">
        <f t="shared" si="70"/>
        <v>1193399.2374285716</v>
      </c>
      <c r="L184" s="249">
        <f t="shared" si="70"/>
        <v>0</v>
      </c>
      <c r="M184" s="249">
        <f t="shared" si="70"/>
        <v>0</v>
      </c>
      <c r="N184" s="249">
        <f t="shared" si="70"/>
        <v>0</v>
      </c>
      <c r="O184" s="242"/>
      <c r="P184" s="242"/>
      <c r="Q184" s="242"/>
      <c r="R184" s="242"/>
      <c r="S184" s="253">
        <v>2022</v>
      </c>
      <c r="T184" s="133">
        <f>HLOOKUP($S184,Variable!$B$15:$AE$16,2,FALSE)</f>
        <v>0.39423772907974253</v>
      </c>
      <c r="U184" s="268">
        <f t="shared" si="71"/>
        <v>844989.6</v>
      </c>
      <c r="V184" s="268">
        <f t="shared" si="72"/>
        <v>844989.6</v>
      </c>
      <c r="W184" s="268">
        <f t="shared" si="73"/>
        <v>844989.6</v>
      </c>
      <c r="X184" s="268">
        <f t="shared" si="74"/>
        <v>0</v>
      </c>
      <c r="Y184" s="268">
        <f t="shared" si="75"/>
        <v>0</v>
      </c>
      <c r="Z184" s="268">
        <f t="shared" si="76"/>
        <v>0</v>
      </c>
      <c r="AB184" s="253">
        <v>2022</v>
      </c>
      <c r="AC184" s="249">
        <f t="shared" si="86"/>
        <v>333126.78100000002</v>
      </c>
      <c r="AD184" s="249">
        <f t="shared" si="77"/>
        <v>333126.78100000002</v>
      </c>
      <c r="AE184" s="249">
        <f t="shared" si="77"/>
        <v>333126.78100000002</v>
      </c>
      <c r="AF184" s="249">
        <f t="shared" si="77"/>
        <v>0</v>
      </c>
      <c r="AG184" s="136">
        <f t="shared" si="77"/>
        <v>0</v>
      </c>
      <c r="AH184" s="249">
        <f t="shared" si="77"/>
        <v>0</v>
      </c>
      <c r="AJ184" s="253">
        <v>2022</v>
      </c>
      <c r="AK184" s="133">
        <f>HLOOKUP($S184,Variable!$B$15:$AE$16,2,FALSE)</f>
        <v>0.39423772907974253</v>
      </c>
      <c r="AL184" s="268">
        <f t="shared" si="78"/>
        <v>2182116</v>
      </c>
      <c r="AM184" s="268">
        <f t="shared" si="79"/>
        <v>2182116</v>
      </c>
      <c r="AN184" s="268">
        <f t="shared" si="80"/>
        <v>2182116</v>
      </c>
      <c r="AO184" s="268">
        <f t="shared" si="81"/>
        <v>0</v>
      </c>
      <c r="AP184" s="268">
        <f t="shared" si="82"/>
        <v>0</v>
      </c>
      <c r="AQ184" s="268">
        <f t="shared" si="83"/>
        <v>0</v>
      </c>
      <c r="AS184" s="253">
        <v>2022</v>
      </c>
      <c r="AT184" s="249">
        <f t="shared" si="87"/>
        <v>860272.45642857149</v>
      </c>
      <c r="AU184" s="249">
        <f t="shared" si="84"/>
        <v>860272.45642857149</v>
      </c>
      <c r="AV184" s="249">
        <f t="shared" si="84"/>
        <v>860272.45642857149</v>
      </c>
      <c r="AW184" s="249">
        <f t="shared" si="84"/>
        <v>0</v>
      </c>
      <c r="AX184" s="136">
        <f t="shared" si="84"/>
        <v>0</v>
      </c>
      <c r="AY184" s="249">
        <f t="shared" si="84"/>
        <v>0</v>
      </c>
      <c r="BA184" s="145">
        <v>2022</v>
      </c>
      <c r="BB184" s="249">
        <f>IF($D$14&lt;&gt;"Yes",0,IF($BA184&lt;$E$14,0,IF($BA184&gt;$J$14,0,VLOOKUP($H$14,Variable!$B$21:$AE$64,'Scenario 10'!$BA184-2015,FALSE))))</f>
        <v>0</v>
      </c>
      <c r="BC184" s="249">
        <f>IF($D$15&lt;&gt;"Yes",0,IF($BA184&lt;$E$15,0,IF($BA184&gt;$J$15,0,VLOOKUP($H$15,Variable!$B$21:$AE$64,'Scenario 10'!$BA184-2015,FALSE))))</f>
        <v>0</v>
      </c>
      <c r="BD184" s="249">
        <f>IF($D$16&lt;&gt;"Yes",0,IF($BA184&lt;$E$16,0,IF($BA184&gt;$J$16,0,VLOOKUP($H$16,Variable!$B$21:$AE$64,'Scenario 10'!$BA184-2015,FALSE))))</f>
        <v>0</v>
      </c>
      <c r="BE184" s="249">
        <f>IF($D$17&lt;&gt;"Yes",0,IF($BA184&lt;$E$17,0,IF($BA184&gt;$J$17,0,VLOOKUP($H$17,Variable!$B$21:$AE$64,'Scenario 10'!$BA184-2015,FALSE))))</f>
        <v>0</v>
      </c>
      <c r="BF184" s="249">
        <f>IF($D$18&lt;&gt;"Yes",0,IF($BA184&lt;$E$18,0,IF($BA184&gt;$J$18,0,VLOOKUP($H$18,Variable!$B$21:$AE$64,'Scenario 10'!$BA184-2015,FALSE))))</f>
        <v>0</v>
      </c>
      <c r="BG184" s="249">
        <f>IF($D$19&lt;&gt;"Yes",0,IF($BA184&lt;$E$19,0,IF($BA184&gt;$J$19,0,VLOOKUP($H$19,Variable!$B$21:$AE$64,'Scenario 10'!$BA184-2015,FALSE))))</f>
        <v>0</v>
      </c>
    </row>
    <row r="185" spans="1:59">
      <c r="A185" s="242"/>
      <c r="B185" s="242"/>
      <c r="C185" s="242"/>
      <c r="D185" s="242"/>
      <c r="E185" s="242"/>
      <c r="F185" s="242"/>
      <c r="G185" s="242"/>
      <c r="H185" s="253">
        <v>2023</v>
      </c>
      <c r="I185" s="249">
        <f t="shared" si="85"/>
        <v>1217267.2221771427</v>
      </c>
      <c r="J185" s="249">
        <f t="shared" si="70"/>
        <v>1217267.2221771427</v>
      </c>
      <c r="K185" s="249">
        <f t="shared" si="70"/>
        <v>1217267.2221771427</v>
      </c>
      <c r="L185" s="249">
        <f t="shared" si="70"/>
        <v>0</v>
      </c>
      <c r="M185" s="249">
        <f t="shared" si="70"/>
        <v>0</v>
      </c>
      <c r="N185" s="249">
        <f t="shared" si="70"/>
        <v>0</v>
      </c>
      <c r="O185" s="242"/>
      <c r="P185" s="242"/>
      <c r="Q185" s="242"/>
      <c r="R185" s="242"/>
      <c r="S185" s="253">
        <v>2023</v>
      </c>
      <c r="T185" s="133">
        <f>HLOOKUP($S185,Variable!$B$15:$AE$16,2,FALSE)</f>
        <v>0.40212248366133735</v>
      </c>
      <c r="U185" s="268">
        <f t="shared" si="71"/>
        <v>844989.6</v>
      </c>
      <c r="V185" s="268">
        <f t="shared" si="72"/>
        <v>844989.6</v>
      </c>
      <c r="W185" s="268">
        <f t="shared" si="73"/>
        <v>844989.6</v>
      </c>
      <c r="X185" s="268">
        <f t="shared" si="74"/>
        <v>0</v>
      </c>
      <c r="Y185" s="268">
        <f t="shared" si="75"/>
        <v>0</v>
      </c>
      <c r="Z185" s="268">
        <f t="shared" si="76"/>
        <v>0</v>
      </c>
      <c r="AB185" s="253">
        <v>2023</v>
      </c>
      <c r="AC185" s="249">
        <f t="shared" si="86"/>
        <v>339789.31662</v>
      </c>
      <c r="AD185" s="249">
        <f t="shared" si="77"/>
        <v>339789.31662</v>
      </c>
      <c r="AE185" s="249">
        <f t="shared" si="77"/>
        <v>339789.31662</v>
      </c>
      <c r="AF185" s="249">
        <f t="shared" si="77"/>
        <v>0</v>
      </c>
      <c r="AG185" s="136">
        <f t="shared" si="77"/>
        <v>0</v>
      </c>
      <c r="AH185" s="249">
        <f t="shared" si="77"/>
        <v>0</v>
      </c>
      <c r="AJ185" s="253">
        <v>2023</v>
      </c>
      <c r="AK185" s="133">
        <f>HLOOKUP($S185,Variable!$B$15:$AE$16,2,FALSE)</f>
        <v>0.40212248366133735</v>
      </c>
      <c r="AL185" s="268">
        <f t="shared" si="78"/>
        <v>2182116</v>
      </c>
      <c r="AM185" s="268">
        <f t="shared" si="79"/>
        <v>2182116</v>
      </c>
      <c r="AN185" s="268">
        <f t="shared" si="80"/>
        <v>2182116</v>
      </c>
      <c r="AO185" s="268">
        <f t="shared" si="81"/>
        <v>0</v>
      </c>
      <c r="AP185" s="268">
        <f t="shared" si="82"/>
        <v>0</v>
      </c>
      <c r="AQ185" s="268">
        <f t="shared" si="83"/>
        <v>0</v>
      </c>
      <c r="AS185" s="253">
        <v>2023</v>
      </c>
      <c r="AT185" s="249">
        <f t="shared" si="87"/>
        <v>877477.9055571428</v>
      </c>
      <c r="AU185" s="249">
        <f t="shared" si="84"/>
        <v>877477.9055571428</v>
      </c>
      <c r="AV185" s="249">
        <f t="shared" si="84"/>
        <v>877477.9055571428</v>
      </c>
      <c r="AW185" s="249">
        <f t="shared" si="84"/>
        <v>0</v>
      </c>
      <c r="AX185" s="136">
        <f t="shared" si="84"/>
        <v>0</v>
      </c>
      <c r="AY185" s="249">
        <f t="shared" si="84"/>
        <v>0</v>
      </c>
      <c r="BA185" s="145">
        <v>2023</v>
      </c>
      <c r="BB185" s="249">
        <f>IF($D$14&lt;&gt;"Yes",0,IF($BA185&lt;$E$14,0,IF($BA185&gt;$J$14,0,VLOOKUP($H$14,Variable!$B$21:$AE$64,'Scenario 10'!$BA185-2015,FALSE))))</f>
        <v>0</v>
      </c>
      <c r="BC185" s="249">
        <f>IF($D$15&lt;&gt;"Yes",0,IF($BA185&lt;$E$15,0,IF($BA185&gt;$J$15,0,VLOOKUP($H$15,Variable!$B$21:$AE$64,'Scenario 10'!$BA185-2015,FALSE))))</f>
        <v>0</v>
      </c>
      <c r="BD185" s="249">
        <f>IF($D$16&lt;&gt;"Yes",0,IF($BA185&lt;$E$16,0,IF($BA185&gt;$J$16,0,VLOOKUP($H$16,Variable!$B$21:$AE$64,'Scenario 10'!$BA185-2015,FALSE))))</f>
        <v>0</v>
      </c>
      <c r="BE185" s="249">
        <f>IF($D$17&lt;&gt;"Yes",0,IF($BA185&lt;$E$17,0,IF($BA185&gt;$J$17,0,VLOOKUP($H$17,Variable!$B$21:$AE$64,'Scenario 10'!$BA185-2015,FALSE))))</f>
        <v>0</v>
      </c>
      <c r="BF185" s="249">
        <f>IF($D$18&lt;&gt;"Yes",0,IF($BA185&lt;$E$18,0,IF($BA185&gt;$J$18,0,VLOOKUP($H$18,Variable!$B$21:$AE$64,'Scenario 10'!$BA185-2015,FALSE))))</f>
        <v>0</v>
      </c>
      <c r="BG185" s="249">
        <f>IF($D$19&lt;&gt;"Yes",0,IF($BA185&lt;$E$19,0,IF($BA185&gt;$J$19,0,VLOOKUP($H$19,Variable!$B$21:$AE$64,'Scenario 10'!$BA185-2015,FALSE))))</f>
        <v>0</v>
      </c>
    </row>
    <row r="186" spans="1:59">
      <c r="A186" s="242"/>
      <c r="B186" s="242"/>
      <c r="C186" s="242"/>
      <c r="D186" s="242"/>
      <c r="E186" s="242"/>
      <c r="F186" s="242"/>
      <c r="G186" s="242"/>
      <c r="H186" s="253">
        <v>2024</v>
      </c>
      <c r="I186" s="249">
        <f t="shared" si="85"/>
        <v>1241612.5666206856</v>
      </c>
      <c r="J186" s="249">
        <f t="shared" si="70"/>
        <v>1241612.5666206856</v>
      </c>
      <c r="K186" s="249">
        <f t="shared" si="70"/>
        <v>1241612.5666206856</v>
      </c>
      <c r="L186" s="249">
        <f t="shared" si="70"/>
        <v>0</v>
      </c>
      <c r="M186" s="249">
        <f t="shared" si="70"/>
        <v>0</v>
      </c>
      <c r="N186" s="249">
        <f t="shared" si="70"/>
        <v>0</v>
      </c>
      <c r="O186" s="242"/>
      <c r="P186" s="242"/>
      <c r="Q186" s="242"/>
      <c r="R186" s="242"/>
      <c r="S186" s="253">
        <v>2024</v>
      </c>
      <c r="T186" s="133">
        <f>HLOOKUP($S186,Variable!$B$15:$AE$16,2,FALSE)</f>
        <v>0.41016493333456411</v>
      </c>
      <c r="U186" s="268">
        <f t="shared" si="71"/>
        <v>844989.6</v>
      </c>
      <c r="V186" s="268">
        <f t="shared" si="72"/>
        <v>844989.6</v>
      </c>
      <c r="W186" s="268">
        <f t="shared" si="73"/>
        <v>844989.6</v>
      </c>
      <c r="X186" s="268">
        <f t="shared" si="74"/>
        <v>0</v>
      </c>
      <c r="Y186" s="268">
        <f t="shared" si="75"/>
        <v>0</v>
      </c>
      <c r="Z186" s="268">
        <f t="shared" si="76"/>
        <v>0</v>
      </c>
      <c r="AB186" s="253">
        <v>2024</v>
      </c>
      <c r="AC186" s="249">
        <f t="shared" si="86"/>
        <v>346585.10295239999</v>
      </c>
      <c r="AD186" s="249">
        <f t="shared" si="77"/>
        <v>346585.10295239999</v>
      </c>
      <c r="AE186" s="249">
        <f t="shared" si="77"/>
        <v>346585.10295239999</v>
      </c>
      <c r="AF186" s="249">
        <f t="shared" si="77"/>
        <v>0</v>
      </c>
      <c r="AG186" s="136">
        <f t="shared" si="77"/>
        <v>0</v>
      </c>
      <c r="AH186" s="249">
        <f t="shared" si="77"/>
        <v>0</v>
      </c>
      <c r="AJ186" s="253">
        <v>2024</v>
      </c>
      <c r="AK186" s="133">
        <f>HLOOKUP($S186,Variable!$B$15:$AE$16,2,FALSE)</f>
        <v>0.41016493333456411</v>
      </c>
      <c r="AL186" s="268">
        <f t="shared" si="78"/>
        <v>2182116</v>
      </c>
      <c r="AM186" s="268">
        <f t="shared" si="79"/>
        <v>2182116</v>
      </c>
      <c r="AN186" s="268">
        <f t="shared" si="80"/>
        <v>2182116</v>
      </c>
      <c r="AO186" s="268">
        <f t="shared" si="81"/>
        <v>0</v>
      </c>
      <c r="AP186" s="268">
        <f t="shared" si="82"/>
        <v>0</v>
      </c>
      <c r="AQ186" s="268">
        <f t="shared" si="83"/>
        <v>0</v>
      </c>
      <c r="AS186" s="253">
        <v>2024</v>
      </c>
      <c r="AT186" s="249">
        <f t="shared" si="87"/>
        <v>895027.46366828564</v>
      </c>
      <c r="AU186" s="249">
        <f t="shared" si="84"/>
        <v>895027.46366828564</v>
      </c>
      <c r="AV186" s="249">
        <f t="shared" si="84"/>
        <v>895027.46366828564</v>
      </c>
      <c r="AW186" s="249">
        <f t="shared" si="84"/>
        <v>0</v>
      </c>
      <c r="AX186" s="136">
        <f t="shared" si="84"/>
        <v>0</v>
      </c>
      <c r="AY186" s="249">
        <f t="shared" si="84"/>
        <v>0</v>
      </c>
      <c r="BA186" s="145">
        <v>2024</v>
      </c>
      <c r="BB186" s="249">
        <f>IF($D$14&lt;&gt;"Yes",0,IF($BA186&lt;$E$14,0,IF($BA186&gt;$J$14,0,VLOOKUP($H$14,Variable!$B$21:$AE$64,'Scenario 10'!$BA186-2015,FALSE))))</f>
        <v>0</v>
      </c>
      <c r="BC186" s="249">
        <f>IF($D$15&lt;&gt;"Yes",0,IF($BA186&lt;$E$15,0,IF($BA186&gt;$J$15,0,VLOOKUP($H$15,Variable!$B$21:$AE$64,'Scenario 10'!$BA186-2015,FALSE))))</f>
        <v>0</v>
      </c>
      <c r="BD186" s="249">
        <f>IF($D$16&lt;&gt;"Yes",0,IF($BA186&lt;$E$16,0,IF($BA186&gt;$J$16,0,VLOOKUP($H$16,Variable!$B$21:$AE$64,'Scenario 10'!$BA186-2015,FALSE))))</f>
        <v>0</v>
      </c>
      <c r="BE186" s="249">
        <f>IF($D$17&lt;&gt;"Yes",0,IF($BA186&lt;$E$17,0,IF($BA186&gt;$J$17,0,VLOOKUP($H$17,Variable!$B$21:$AE$64,'Scenario 10'!$BA186-2015,FALSE))))</f>
        <v>0</v>
      </c>
      <c r="BF186" s="249">
        <f>IF($D$18&lt;&gt;"Yes",0,IF($BA186&lt;$E$18,0,IF($BA186&gt;$J$18,0,VLOOKUP($H$18,Variable!$B$21:$AE$64,'Scenario 10'!$BA186-2015,FALSE))))</f>
        <v>0</v>
      </c>
      <c r="BG186" s="249">
        <f>IF($D$19&lt;&gt;"Yes",0,IF($BA186&lt;$E$19,0,IF($BA186&gt;$J$19,0,VLOOKUP($H$19,Variable!$B$21:$AE$64,'Scenario 10'!$BA186-2015,FALSE))))</f>
        <v>0</v>
      </c>
    </row>
    <row r="187" spans="1:59">
      <c r="A187" s="242"/>
      <c r="B187" s="242"/>
      <c r="C187" s="242"/>
      <c r="D187" s="242"/>
      <c r="E187" s="242"/>
      <c r="F187" s="242"/>
      <c r="G187" s="242"/>
      <c r="H187" s="253">
        <v>2025</v>
      </c>
      <c r="I187" s="249">
        <f t="shared" si="85"/>
        <v>1266444.8179530995</v>
      </c>
      <c r="J187" s="249">
        <f t="shared" si="70"/>
        <v>1266444.8179530995</v>
      </c>
      <c r="K187" s="249">
        <f t="shared" si="70"/>
        <v>1266444.8179530995</v>
      </c>
      <c r="L187" s="249">
        <f t="shared" si="70"/>
        <v>0</v>
      </c>
      <c r="M187" s="249">
        <f t="shared" si="70"/>
        <v>0</v>
      </c>
      <c r="N187" s="249">
        <f t="shared" si="70"/>
        <v>0</v>
      </c>
      <c r="O187" s="242"/>
      <c r="P187" s="242"/>
      <c r="Q187" s="242"/>
      <c r="R187" s="242"/>
      <c r="S187" s="253">
        <v>2025</v>
      </c>
      <c r="T187" s="133">
        <f>HLOOKUP($S187,Variable!$B$15:$AE$16,2,FALSE)</f>
        <v>0.41836823200125539</v>
      </c>
      <c r="U187" s="268">
        <f t="shared" si="71"/>
        <v>844989.6</v>
      </c>
      <c r="V187" s="268">
        <f t="shared" si="72"/>
        <v>844989.6</v>
      </c>
      <c r="W187" s="268">
        <f t="shared" si="73"/>
        <v>844989.6</v>
      </c>
      <c r="X187" s="268">
        <f t="shared" si="74"/>
        <v>0</v>
      </c>
      <c r="Y187" s="268">
        <f t="shared" si="75"/>
        <v>0</v>
      </c>
      <c r="Z187" s="268">
        <f t="shared" si="76"/>
        <v>0</v>
      </c>
      <c r="AB187" s="253">
        <v>2025</v>
      </c>
      <c r="AC187" s="249">
        <f t="shared" si="86"/>
        <v>353516.80501144798</v>
      </c>
      <c r="AD187" s="249">
        <f t="shared" si="77"/>
        <v>353516.80501144798</v>
      </c>
      <c r="AE187" s="249">
        <f t="shared" si="77"/>
        <v>353516.80501144798</v>
      </c>
      <c r="AF187" s="249">
        <f t="shared" si="77"/>
        <v>0</v>
      </c>
      <c r="AG187" s="136">
        <f t="shared" si="77"/>
        <v>0</v>
      </c>
      <c r="AH187" s="249">
        <f t="shared" si="77"/>
        <v>0</v>
      </c>
      <c r="AJ187" s="253">
        <v>2025</v>
      </c>
      <c r="AK187" s="133">
        <f>HLOOKUP($S187,Variable!$B$15:$AE$16,2,FALSE)</f>
        <v>0.41836823200125539</v>
      </c>
      <c r="AL187" s="268">
        <f t="shared" si="78"/>
        <v>2182116</v>
      </c>
      <c r="AM187" s="268">
        <f t="shared" si="79"/>
        <v>2182116</v>
      </c>
      <c r="AN187" s="268">
        <f t="shared" si="80"/>
        <v>2182116</v>
      </c>
      <c r="AO187" s="268">
        <f t="shared" si="81"/>
        <v>0</v>
      </c>
      <c r="AP187" s="268">
        <f t="shared" si="82"/>
        <v>0</v>
      </c>
      <c r="AQ187" s="268">
        <f t="shared" si="83"/>
        <v>0</v>
      </c>
      <c r="AS187" s="253">
        <v>2025</v>
      </c>
      <c r="AT187" s="249">
        <f t="shared" si="87"/>
        <v>912928.0129416514</v>
      </c>
      <c r="AU187" s="249">
        <f t="shared" si="84"/>
        <v>912928.0129416514</v>
      </c>
      <c r="AV187" s="249">
        <f t="shared" si="84"/>
        <v>912928.0129416514</v>
      </c>
      <c r="AW187" s="249">
        <f t="shared" si="84"/>
        <v>0</v>
      </c>
      <c r="AX187" s="136">
        <f t="shared" si="84"/>
        <v>0</v>
      </c>
      <c r="AY187" s="249">
        <f t="shared" si="84"/>
        <v>0</v>
      </c>
      <c r="BA187" s="145">
        <v>2025</v>
      </c>
      <c r="BB187" s="249">
        <f>IF($D$14&lt;&gt;"Yes",0,IF($BA187&lt;$E$14,0,IF($BA187&gt;$J$14,0,VLOOKUP($H$14,Variable!$B$21:$AE$64,'Scenario 10'!$BA187-2015,FALSE))))</f>
        <v>0</v>
      </c>
      <c r="BC187" s="249">
        <f>IF($D$15&lt;&gt;"Yes",0,IF($BA187&lt;$E$15,0,IF($BA187&gt;$J$15,0,VLOOKUP($H$15,Variable!$B$21:$AE$64,'Scenario 10'!$BA187-2015,FALSE))))</f>
        <v>0</v>
      </c>
      <c r="BD187" s="249">
        <f>IF($D$16&lt;&gt;"Yes",0,IF($BA187&lt;$E$16,0,IF($BA187&gt;$J$16,0,VLOOKUP($H$16,Variable!$B$21:$AE$64,'Scenario 10'!$BA187-2015,FALSE))))</f>
        <v>0</v>
      </c>
      <c r="BE187" s="249">
        <f>IF($D$17&lt;&gt;"Yes",0,IF($BA187&lt;$E$17,0,IF($BA187&gt;$J$17,0,VLOOKUP($H$17,Variable!$B$21:$AE$64,'Scenario 10'!$BA187-2015,FALSE))))</f>
        <v>0</v>
      </c>
      <c r="BF187" s="249">
        <f>IF($D$18&lt;&gt;"Yes",0,IF($BA187&lt;$E$18,0,IF($BA187&gt;$J$18,0,VLOOKUP($H$18,Variable!$B$21:$AE$64,'Scenario 10'!$BA187-2015,FALSE))))</f>
        <v>0</v>
      </c>
      <c r="BG187" s="249">
        <f>IF($D$19&lt;&gt;"Yes",0,IF($BA187&lt;$E$19,0,IF($BA187&gt;$J$19,0,VLOOKUP($H$19,Variable!$B$21:$AE$64,'Scenario 10'!$BA187-2015,FALSE))))</f>
        <v>0</v>
      </c>
    </row>
    <row r="188" spans="1:59">
      <c r="A188" s="242"/>
      <c r="B188" s="242"/>
      <c r="C188" s="242"/>
      <c r="D188" s="242"/>
      <c r="E188" s="242"/>
      <c r="F188" s="242"/>
      <c r="G188" s="242"/>
      <c r="H188" s="253">
        <v>2026</v>
      </c>
      <c r="I188" s="249">
        <f t="shared" si="85"/>
        <v>1291773.7143121613</v>
      </c>
      <c r="J188" s="249">
        <f t="shared" si="70"/>
        <v>1291773.7143121613</v>
      </c>
      <c r="K188" s="249">
        <f t="shared" si="70"/>
        <v>1291773.7143121613</v>
      </c>
      <c r="L188" s="249">
        <f t="shared" si="70"/>
        <v>0</v>
      </c>
      <c r="M188" s="249">
        <f t="shared" si="70"/>
        <v>0</v>
      </c>
      <c r="N188" s="249">
        <f t="shared" si="70"/>
        <v>0</v>
      </c>
      <c r="O188" s="242"/>
      <c r="P188" s="242"/>
      <c r="Q188" s="242"/>
      <c r="R188" s="242"/>
      <c r="S188" s="253">
        <v>2026</v>
      </c>
      <c r="T188" s="133">
        <f>HLOOKUP($S188,Variable!$B$15:$AE$16,2,FALSE)</f>
        <v>0.42673559664128047</v>
      </c>
      <c r="U188" s="268">
        <f t="shared" si="71"/>
        <v>844989.6</v>
      </c>
      <c r="V188" s="268">
        <f t="shared" si="72"/>
        <v>844989.6</v>
      </c>
      <c r="W188" s="268">
        <f t="shared" si="73"/>
        <v>844989.6</v>
      </c>
      <c r="X188" s="268">
        <f t="shared" si="74"/>
        <v>0</v>
      </c>
      <c r="Y188" s="268">
        <f t="shared" si="75"/>
        <v>0</v>
      </c>
      <c r="Z188" s="268">
        <f t="shared" si="76"/>
        <v>0</v>
      </c>
      <c r="AB188" s="253">
        <v>2026</v>
      </c>
      <c r="AC188" s="249">
        <f t="shared" si="86"/>
        <v>360587.14111167693</v>
      </c>
      <c r="AD188" s="249">
        <f t="shared" si="77"/>
        <v>360587.14111167693</v>
      </c>
      <c r="AE188" s="249">
        <f t="shared" si="77"/>
        <v>360587.14111167693</v>
      </c>
      <c r="AF188" s="249">
        <f t="shared" si="77"/>
        <v>0</v>
      </c>
      <c r="AG188" s="136">
        <f t="shared" si="77"/>
        <v>0</v>
      </c>
      <c r="AH188" s="249">
        <f t="shared" si="77"/>
        <v>0</v>
      </c>
      <c r="AJ188" s="253">
        <v>2026</v>
      </c>
      <c r="AK188" s="133">
        <f>HLOOKUP($S188,Variable!$B$15:$AE$16,2,FALSE)</f>
        <v>0.42673559664128047</v>
      </c>
      <c r="AL188" s="268">
        <f t="shared" si="78"/>
        <v>2182116</v>
      </c>
      <c r="AM188" s="268">
        <f t="shared" si="79"/>
        <v>2182116</v>
      </c>
      <c r="AN188" s="268">
        <f t="shared" si="80"/>
        <v>2182116</v>
      </c>
      <c r="AO188" s="268">
        <f t="shared" si="81"/>
        <v>0</v>
      </c>
      <c r="AP188" s="268">
        <f t="shared" si="82"/>
        <v>0</v>
      </c>
      <c r="AQ188" s="268">
        <f t="shared" si="83"/>
        <v>0</v>
      </c>
      <c r="AS188" s="253">
        <v>2026</v>
      </c>
      <c r="AT188" s="249">
        <f t="shared" si="87"/>
        <v>931186.57320048439</v>
      </c>
      <c r="AU188" s="249">
        <f t="shared" si="84"/>
        <v>931186.57320048439</v>
      </c>
      <c r="AV188" s="249">
        <f t="shared" si="84"/>
        <v>931186.57320048439</v>
      </c>
      <c r="AW188" s="249">
        <f t="shared" si="84"/>
        <v>0</v>
      </c>
      <c r="AX188" s="136">
        <f t="shared" si="84"/>
        <v>0</v>
      </c>
      <c r="AY188" s="249">
        <f t="shared" si="84"/>
        <v>0</v>
      </c>
      <c r="BA188" s="145">
        <v>2026</v>
      </c>
      <c r="BB188" s="249">
        <f>IF($D$14&lt;&gt;"Yes",0,IF($BA188&lt;$E$14,0,IF($BA188&gt;$J$14,0,VLOOKUP($H$14,Variable!$B$21:$AE$64,'Scenario 10'!$BA188-2015,FALSE))))</f>
        <v>0</v>
      </c>
      <c r="BC188" s="249">
        <f>IF($D$15&lt;&gt;"Yes",0,IF($BA188&lt;$E$15,0,IF($BA188&gt;$J$15,0,VLOOKUP($H$15,Variable!$B$21:$AE$64,'Scenario 10'!$BA188-2015,FALSE))))</f>
        <v>0</v>
      </c>
      <c r="BD188" s="249">
        <f>IF($D$16&lt;&gt;"Yes",0,IF($BA188&lt;$E$16,0,IF($BA188&gt;$J$16,0,VLOOKUP($H$16,Variable!$B$21:$AE$64,'Scenario 10'!$BA188-2015,FALSE))))</f>
        <v>0</v>
      </c>
      <c r="BE188" s="249">
        <f>IF($D$17&lt;&gt;"Yes",0,IF($BA188&lt;$E$17,0,IF($BA188&gt;$J$17,0,VLOOKUP($H$17,Variable!$B$21:$AE$64,'Scenario 10'!$BA188-2015,FALSE))))</f>
        <v>0</v>
      </c>
      <c r="BF188" s="249">
        <f>IF($D$18&lt;&gt;"Yes",0,IF($BA188&lt;$E$18,0,IF($BA188&gt;$J$18,0,VLOOKUP($H$18,Variable!$B$21:$AE$64,'Scenario 10'!$BA188-2015,FALSE))))</f>
        <v>0</v>
      </c>
      <c r="BG188" s="249">
        <f>IF($D$19&lt;&gt;"Yes",0,IF($BA188&lt;$E$19,0,IF($BA188&gt;$J$19,0,VLOOKUP($H$19,Variable!$B$21:$AE$64,'Scenario 10'!$BA188-2015,FALSE))))</f>
        <v>0</v>
      </c>
    </row>
    <row r="189" spans="1:59">
      <c r="A189" s="242"/>
      <c r="B189" s="242"/>
      <c r="C189" s="242"/>
      <c r="D189" s="242"/>
      <c r="E189" s="242"/>
      <c r="F189" s="242"/>
      <c r="G189" s="242"/>
      <c r="H189" s="253">
        <v>2027</v>
      </c>
      <c r="I189" s="249">
        <f t="shared" si="85"/>
        <v>1317609.1885984046</v>
      </c>
      <c r="J189" s="249">
        <f t="shared" si="70"/>
        <v>1317609.1885984046</v>
      </c>
      <c r="K189" s="249">
        <f t="shared" si="70"/>
        <v>1317609.1885984046</v>
      </c>
      <c r="L189" s="249">
        <f t="shared" si="70"/>
        <v>0</v>
      </c>
      <c r="M189" s="249">
        <f t="shared" si="70"/>
        <v>0</v>
      </c>
      <c r="N189" s="249">
        <f t="shared" si="70"/>
        <v>0</v>
      </c>
      <c r="O189" s="242"/>
      <c r="P189" s="242"/>
      <c r="Q189" s="242"/>
      <c r="R189" s="242"/>
      <c r="S189" s="253">
        <v>2027</v>
      </c>
      <c r="T189" s="133">
        <f>HLOOKUP($S189,Variable!$B$15:$AE$16,2,FALSE)</f>
        <v>0.43527030857410615</v>
      </c>
      <c r="U189" s="268">
        <f t="shared" si="71"/>
        <v>844989.6</v>
      </c>
      <c r="V189" s="268">
        <f t="shared" si="72"/>
        <v>844989.6</v>
      </c>
      <c r="W189" s="268">
        <f t="shared" si="73"/>
        <v>844989.6</v>
      </c>
      <c r="X189" s="268">
        <f t="shared" si="74"/>
        <v>0</v>
      </c>
      <c r="Y189" s="268">
        <f t="shared" si="75"/>
        <v>0</v>
      </c>
      <c r="Z189" s="268">
        <f t="shared" si="76"/>
        <v>0</v>
      </c>
      <c r="AB189" s="253">
        <v>2027</v>
      </c>
      <c r="AC189" s="249">
        <f t="shared" si="86"/>
        <v>367798.88393391052</v>
      </c>
      <c r="AD189" s="249">
        <f t="shared" si="77"/>
        <v>367798.88393391052</v>
      </c>
      <c r="AE189" s="249">
        <f t="shared" si="77"/>
        <v>367798.88393391052</v>
      </c>
      <c r="AF189" s="249">
        <f t="shared" si="77"/>
        <v>0</v>
      </c>
      <c r="AG189" s="136">
        <f t="shared" si="77"/>
        <v>0</v>
      </c>
      <c r="AH189" s="249">
        <f t="shared" si="77"/>
        <v>0</v>
      </c>
      <c r="AJ189" s="253">
        <v>2027</v>
      </c>
      <c r="AK189" s="133">
        <f>HLOOKUP($S189,Variable!$B$15:$AE$16,2,FALSE)</f>
        <v>0.43527030857410615</v>
      </c>
      <c r="AL189" s="268">
        <f t="shared" si="78"/>
        <v>2182116</v>
      </c>
      <c r="AM189" s="268">
        <f t="shared" si="79"/>
        <v>2182116</v>
      </c>
      <c r="AN189" s="268">
        <f t="shared" si="80"/>
        <v>2182116</v>
      </c>
      <c r="AO189" s="268">
        <f t="shared" si="81"/>
        <v>0</v>
      </c>
      <c r="AP189" s="268">
        <f t="shared" si="82"/>
        <v>0</v>
      </c>
      <c r="AQ189" s="268">
        <f t="shared" si="83"/>
        <v>0</v>
      </c>
      <c r="AS189" s="253">
        <v>2027</v>
      </c>
      <c r="AT189" s="249">
        <f t="shared" si="87"/>
        <v>949810.30466449424</v>
      </c>
      <c r="AU189" s="249">
        <f t="shared" si="84"/>
        <v>949810.30466449424</v>
      </c>
      <c r="AV189" s="249">
        <f t="shared" si="84"/>
        <v>949810.30466449424</v>
      </c>
      <c r="AW189" s="249">
        <f t="shared" si="84"/>
        <v>0</v>
      </c>
      <c r="AX189" s="136">
        <f t="shared" si="84"/>
        <v>0</v>
      </c>
      <c r="AY189" s="249">
        <f t="shared" si="84"/>
        <v>0</v>
      </c>
      <c r="BA189" s="145">
        <v>2027</v>
      </c>
      <c r="BB189" s="249">
        <f>IF($D$14&lt;&gt;"Yes",0,IF($BA189&lt;$E$14,0,IF($BA189&gt;$J$14,0,VLOOKUP($H$14,Variable!$B$21:$AE$64,'Scenario 10'!$BA189-2015,FALSE))))</f>
        <v>0</v>
      </c>
      <c r="BC189" s="249">
        <f>IF($D$15&lt;&gt;"Yes",0,IF($BA189&lt;$E$15,0,IF($BA189&gt;$J$15,0,VLOOKUP($H$15,Variable!$B$21:$AE$64,'Scenario 10'!$BA189-2015,FALSE))))</f>
        <v>0</v>
      </c>
      <c r="BD189" s="249">
        <f>IF($D$16&lt;&gt;"Yes",0,IF($BA189&lt;$E$16,0,IF($BA189&gt;$J$16,0,VLOOKUP($H$16,Variable!$B$21:$AE$64,'Scenario 10'!$BA189-2015,FALSE))))</f>
        <v>0</v>
      </c>
      <c r="BE189" s="249">
        <f>IF($D$17&lt;&gt;"Yes",0,IF($BA189&lt;$E$17,0,IF($BA189&gt;$J$17,0,VLOOKUP($H$17,Variable!$B$21:$AE$64,'Scenario 10'!$BA189-2015,FALSE))))</f>
        <v>0</v>
      </c>
      <c r="BF189" s="249">
        <f>IF($D$18&lt;&gt;"Yes",0,IF($BA189&lt;$E$18,0,IF($BA189&gt;$J$18,0,VLOOKUP($H$18,Variable!$B$21:$AE$64,'Scenario 10'!$BA189-2015,FALSE))))</f>
        <v>0</v>
      </c>
      <c r="BG189" s="249">
        <f>IF($D$19&lt;&gt;"Yes",0,IF($BA189&lt;$E$19,0,IF($BA189&gt;$J$19,0,VLOOKUP($H$19,Variable!$B$21:$AE$64,'Scenario 10'!$BA189-2015,FALSE))))</f>
        <v>0</v>
      </c>
    </row>
    <row r="190" spans="1:59">
      <c r="A190" s="242"/>
      <c r="B190" s="242"/>
      <c r="C190" s="242"/>
      <c r="D190" s="242"/>
      <c r="E190" s="242"/>
      <c r="F190" s="242"/>
      <c r="G190" s="242"/>
      <c r="H190" s="253">
        <v>2028</v>
      </c>
      <c r="I190" s="249">
        <f t="shared" si="85"/>
        <v>1343961.3723703728</v>
      </c>
      <c r="J190" s="249">
        <f t="shared" si="70"/>
        <v>1343961.3723703728</v>
      </c>
      <c r="K190" s="249">
        <f t="shared" si="70"/>
        <v>0</v>
      </c>
      <c r="L190" s="249">
        <f t="shared" si="70"/>
        <v>0</v>
      </c>
      <c r="M190" s="249">
        <f t="shared" si="70"/>
        <v>0</v>
      </c>
      <c r="N190" s="249">
        <f t="shared" si="70"/>
        <v>0</v>
      </c>
      <c r="O190" s="242"/>
      <c r="P190" s="242"/>
      <c r="Q190" s="242"/>
      <c r="R190" s="242"/>
      <c r="S190" s="253">
        <v>2028</v>
      </c>
      <c r="T190" s="133">
        <f>HLOOKUP($S190,Variable!$B$15:$AE$16,2,FALSE)</f>
        <v>0.44397571474558822</v>
      </c>
      <c r="U190" s="268">
        <f t="shared" si="71"/>
        <v>844989.6</v>
      </c>
      <c r="V190" s="268">
        <f t="shared" si="72"/>
        <v>844989.6</v>
      </c>
      <c r="W190" s="268">
        <f t="shared" si="73"/>
        <v>0</v>
      </c>
      <c r="X190" s="268">
        <f t="shared" si="74"/>
        <v>0</v>
      </c>
      <c r="Y190" s="268">
        <f t="shared" si="75"/>
        <v>0</v>
      </c>
      <c r="Z190" s="268">
        <f t="shared" si="76"/>
        <v>0</v>
      </c>
      <c r="AB190" s="253">
        <v>2028</v>
      </c>
      <c r="AC190" s="249">
        <f t="shared" si="86"/>
        <v>375154.86161258869</v>
      </c>
      <c r="AD190" s="249">
        <f t="shared" si="77"/>
        <v>375154.86161258869</v>
      </c>
      <c r="AE190" s="249">
        <f t="shared" si="77"/>
        <v>0</v>
      </c>
      <c r="AF190" s="249">
        <f t="shared" si="77"/>
        <v>0</v>
      </c>
      <c r="AG190" s="136">
        <f t="shared" si="77"/>
        <v>0</v>
      </c>
      <c r="AH190" s="249">
        <f t="shared" si="77"/>
        <v>0</v>
      </c>
      <c r="AJ190" s="253">
        <v>2028</v>
      </c>
      <c r="AK190" s="133">
        <f>HLOOKUP($S190,Variable!$B$15:$AE$16,2,FALSE)</f>
        <v>0.44397571474558822</v>
      </c>
      <c r="AL190" s="268">
        <f t="shared" si="78"/>
        <v>2182116</v>
      </c>
      <c r="AM190" s="268">
        <f t="shared" si="79"/>
        <v>2182116</v>
      </c>
      <c r="AN190" s="268">
        <f t="shared" si="80"/>
        <v>0</v>
      </c>
      <c r="AO190" s="268">
        <f t="shared" si="81"/>
        <v>0</v>
      </c>
      <c r="AP190" s="268">
        <f t="shared" si="82"/>
        <v>0</v>
      </c>
      <c r="AQ190" s="268">
        <f t="shared" si="83"/>
        <v>0</v>
      </c>
      <c r="AS190" s="253">
        <v>2028</v>
      </c>
      <c r="AT190" s="249">
        <f t="shared" si="87"/>
        <v>968806.51075778401</v>
      </c>
      <c r="AU190" s="249">
        <f t="shared" si="84"/>
        <v>968806.51075778401</v>
      </c>
      <c r="AV190" s="249">
        <f t="shared" si="84"/>
        <v>0</v>
      </c>
      <c r="AW190" s="249">
        <f t="shared" si="84"/>
        <v>0</v>
      </c>
      <c r="AX190" s="136">
        <f t="shared" si="84"/>
        <v>0</v>
      </c>
      <c r="AY190" s="249">
        <f t="shared" si="84"/>
        <v>0</v>
      </c>
      <c r="BA190" s="145">
        <v>2028</v>
      </c>
      <c r="BB190" s="249">
        <f>IF($D$14&lt;&gt;"Yes",0,IF($BA190&lt;$E$14,0,IF($BA190&gt;$J$14,0,VLOOKUP($H$14,Variable!$B$21:$AE$64,'Scenario 10'!$BA190-2015,FALSE))))</f>
        <v>0</v>
      </c>
      <c r="BC190" s="249">
        <f>IF($D$15&lt;&gt;"Yes",0,IF($BA190&lt;$E$15,0,IF($BA190&gt;$J$15,0,VLOOKUP($H$15,Variable!$B$21:$AE$64,'Scenario 10'!$BA190-2015,FALSE))))</f>
        <v>0</v>
      </c>
      <c r="BD190" s="249">
        <f>IF($D$16&lt;&gt;"Yes",0,IF($BA190&lt;$E$16,0,IF($BA190&gt;$J$16,0,VLOOKUP($H$16,Variable!$B$21:$AE$64,'Scenario 10'!$BA190-2015,FALSE))))</f>
        <v>0</v>
      </c>
      <c r="BE190" s="249">
        <f>IF($D$17&lt;&gt;"Yes",0,IF($BA190&lt;$E$17,0,IF($BA190&gt;$J$17,0,VLOOKUP($H$17,Variable!$B$21:$AE$64,'Scenario 10'!$BA190-2015,FALSE))))</f>
        <v>0</v>
      </c>
      <c r="BF190" s="249">
        <f>IF($D$18&lt;&gt;"Yes",0,IF($BA190&lt;$E$18,0,IF($BA190&gt;$J$18,0,VLOOKUP($H$18,Variable!$B$21:$AE$64,'Scenario 10'!$BA190-2015,FALSE))))</f>
        <v>0</v>
      </c>
      <c r="BG190" s="249">
        <f>IF($D$19&lt;&gt;"Yes",0,IF($BA190&lt;$E$19,0,IF($BA190&gt;$J$19,0,VLOOKUP($H$19,Variable!$B$21:$AE$64,'Scenario 10'!$BA190-2015,FALSE))))</f>
        <v>0</v>
      </c>
    </row>
    <row r="191" spans="1:59">
      <c r="A191" s="242"/>
      <c r="B191" s="242"/>
      <c r="C191" s="242"/>
      <c r="D191" s="242"/>
      <c r="E191" s="242"/>
      <c r="F191" s="242"/>
      <c r="G191" s="242"/>
      <c r="H191" s="253">
        <v>2029</v>
      </c>
      <c r="I191" s="249">
        <f t="shared" si="85"/>
        <v>1370840.5998177798</v>
      </c>
      <c r="J191" s="249">
        <f t="shared" si="70"/>
        <v>0</v>
      </c>
      <c r="K191" s="249">
        <f t="shared" si="70"/>
        <v>0</v>
      </c>
      <c r="L191" s="249">
        <f t="shared" si="70"/>
        <v>0</v>
      </c>
      <c r="M191" s="249">
        <f t="shared" si="70"/>
        <v>0</v>
      </c>
      <c r="N191" s="249">
        <f t="shared" si="70"/>
        <v>0</v>
      </c>
      <c r="O191" s="242"/>
      <c r="P191" s="242"/>
      <c r="Q191" s="242"/>
      <c r="R191" s="242"/>
      <c r="S191" s="253">
        <v>2029</v>
      </c>
      <c r="T191" s="133">
        <f>HLOOKUP($S191,Variable!$B$15:$AE$16,2,FALSE)</f>
        <v>0.45285522904049991</v>
      </c>
      <c r="U191" s="268">
        <f t="shared" si="71"/>
        <v>844989.6</v>
      </c>
      <c r="V191" s="268">
        <f t="shared" si="72"/>
        <v>0</v>
      </c>
      <c r="W191" s="268">
        <f t="shared" si="73"/>
        <v>0</v>
      </c>
      <c r="X191" s="268">
        <f t="shared" si="74"/>
        <v>0</v>
      </c>
      <c r="Y191" s="268">
        <f t="shared" si="75"/>
        <v>0</v>
      </c>
      <c r="Z191" s="268">
        <f t="shared" si="76"/>
        <v>0</v>
      </c>
      <c r="AB191" s="253">
        <v>2029</v>
      </c>
      <c r="AC191" s="249">
        <f t="shared" si="86"/>
        <v>382657.95884484041</v>
      </c>
      <c r="AD191" s="249">
        <f t="shared" si="77"/>
        <v>0</v>
      </c>
      <c r="AE191" s="249">
        <f t="shared" si="77"/>
        <v>0</v>
      </c>
      <c r="AF191" s="249">
        <f t="shared" si="77"/>
        <v>0</v>
      </c>
      <c r="AG191" s="136">
        <f t="shared" si="77"/>
        <v>0</v>
      </c>
      <c r="AH191" s="249">
        <f t="shared" si="77"/>
        <v>0</v>
      </c>
      <c r="AJ191" s="253">
        <v>2029</v>
      </c>
      <c r="AK191" s="133">
        <f>HLOOKUP($S191,Variable!$B$15:$AE$16,2,FALSE)</f>
        <v>0.45285522904049991</v>
      </c>
      <c r="AL191" s="268">
        <f t="shared" si="78"/>
        <v>2182116</v>
      </c>
      <c r="AM191" s="268">
        <f t="shared" si="79"/>
        <v>0</v>
      </c>
      <c r="AN191" s="268">
        <f t="shared" si="80"/>
        <v>0</v>
      </c>
      <c r="AO191" s="268">
        <f t="shared" si="81"/>
        <v>0</v>
      </c>
      <c r="AP191" s="268">
        <f t="shared" si="82"/>
        <v>0</v>
      </c>
      <c r="AQ191" s="268">
        <f t="shared" si="83"/>
        <v>0</v>
      </c>
      <c r="AS191" s="253">
        <v>2029</v>
      </c>
      <c r="AT191" s="249">
        <f t="shared" si="87"/>
        <v>988182.64097293955</v>
      </c>
      <c r="AU191" s="249">
        <f t="shared" si="84"/>
        <v>0</v>
      </c>
      <c r="AV191" s="249">
        <f t="shared" si="84"/>
        <v>0</v>
      </c>
      <c r="AW191" s="249">
        <f t="shared" si="84"/>
        <v>0</v>
      </c>
      <c r="AX191" s="136">
        <f t="shared" si="84"/>
        <v>0</v>
      </c>
      <c r="AY191" s="249">
        <f t="shared" si="84"/>
        <v>0</v>
      </c>
      <c r="BA191" s="145">
        <v>2029</v>
      </c>
      <c r="BB191" s="249">
        <f>IF($D$14&lt;&gt;"Yes",0,IF($BA191&lt;$E$14,0,IF($BA191&gt;$J$14,0,VLOOKUP($H$14,Variable!$B$21:$AE$64,'Scenario 10'!$BA191-2015,FALSE))))</f>
        <v>0</v>
      </c>
      <c r="BC191" s="249">
        <f>IF($D$15&lt;&gt;"Yes",0,IF($BA191&lt;$E$15,0,IF($BA191&gt;$J$15,0,VLOOKUP($H$15,Variable!$B$21:$AE$64,'Scenario 10'!$BA191-2015,FALSE))))</f>
        <v>0</v>
      </c>
      <c r="BD191" s="249">
        <f>IF($D$16&lt;&gt;"Yes",0,IF($BA191&lt;$E$16,0,IF($BA191&gt;$J$16,0,VLOOKUP($H$16,Variable!$B$21:$AE$64,'Scenario 10'!$BA191-2015,FALSE))))</f>
        <v>0</v>
      </c>
      <c r="BE191" s="249">
        <f>IF($D$17&lt;&gt;"Yes",0,IF($BA191&lt;$E$17,0,IF($BA191&gt;$J$17,0,VLOOKUP($H$17,Variable!$B$21:$AE$64,'Scenario 10'!$BA191-2015,FALSE))))</f>
        <v>0</v>
      </c>
      <c r="BF191" s="249">
        <f>IF($D$18&lt;&gt;"Yes",0,IF($BA191&lt;$E$18,0,IF($BA191&gt;$J$18,0,VLOOKUP($H$18,Variable!$B$21:$AE$64,'Scenario 10'!$BA191-2015,FALSE))))</f>
        <v>0</v>
      </c>
      <c r="BG191" s="249">
        <f>IF($D$19&lt;&gt;"Yes",0,IF($BA191&lt;$E$19,0,IF($BA191&gt;$J$19,0,VLOOKUP($H$19,Variable!$B$21:$AE$64,'Scenario 10'!$BA191-2015,FALSE))))</f>
        <v>0</v>
      </c>
    </row>
    <row r="192" spans="1:59">
      <c r="A192" s="242"/>
      <c r="B192" s="242"/>
      <c r="C192" s="242"/>
      <c r="D192" s="242"/>
      <c r="E192" s="242"/>
      <c r="F192" s="242"/>
      <c r="G192" s="242"/>
      <c r="H192" s="253">
        <v>2030</v>
      </c>
      <c r="I192" s="249">
        <f t="shared" si="85"/>
        <v>0</v>
      </c>
      <c r="J192" s="249">
        <f t="shared" si="70"/>
        <v>0</v>
      </c>
      <c r="K192" s="249">
        <f t="shared" si="70"/>
        <v>0</v>
      </c>
      <c r="L192" s="249">
        <f t="shared" si="70"/>
        <v>0</v>
      </c>
      <c r="M192" s="249">
        <f t="shared" si="70"/>
        <v>0</v>
      </c>
      <c r="N192" s="249">
        <f t="shared" si="70"/>
        <v>0</v>
      </c>
      <c r="O192" s="242"/>
      <c r="P192" s="242"/>
      <c r="Q192" s="242"/>
      <c r="R192" s="242"/>
      <c r="S192" s="253">
        <v>2030</v>
      </c>
      <c r="T192" s="133">
        <f>HLOOKUP($S192,Variable!$B$15:$AE$16,2,FALSE)</f>
        <v>0.46191233362130996</v>
      </c>
      <c r="U192" s="268">
        <f t="shared" si="71"/>
        <v>0</v>
      </c>
      <c r="V192" s="268">
        <f t="shared" si="72"/>
        <v>0</v>
      </c>
      <c r="W192" s="268">
        <f t="shared" si="73"/>
        <v>0</v>
      </c>
      <c r="X192" s="268">
        <f t="shared" si="74"/>
        <v>0</v>
      </c>
      <c r="Y192" s="268">
        <f t="shared" si="75"/>
        <v>0</v>
      </c>
      <c r="Z192" s="268">
        <f t="shared" si="76"/>
        <v>0</v>
      </c>
      <c r="AB192" s="253">
        <v>2030</v>
      </c>
      <c r="AC192" s="249">
        <f t="shared" si="86"/>
        <v>0</v>
      </c>
      <c r="AD192" s="249">
        <f t="shared" si="77"/>
        <v>0</v>
      </c>
      <c r="AE192" s="249">
        <f t="shared" si="77"/>
        <v>0</v>
      </c>
      <c r="AF192" s="249">
        <f t="shared" si="77"/>
        <v>0</v>
      </c>
      <c r="AG192" s="136">
        <f t="shared" si="77"/>
        <v>0</v>
      </c>
      <c r="AH192" s="249">
        <f t="shared" si="77"/>
        <v>0</v>
      </c>
      <c r="AJ192" s="253">
        <v>2030</v>
      </c>
      <c r="AK192" s="133">
        <f>HLOOKUP($S192,Variable!$B$15:$AE$16,2,FALSE)</f>
        <v>0.46191233362130996</v>
      </c>
      <c r="AL192" s="268">
        <f t="shared" si="78"/>
        <v>0</v>
      </c>
      <c r="AM192" s="268">
        <f t="shared" si="79"/>
        <v>0</v>
      </c>
      <c r="AN192" s="268">
        <f t="shared" si="80"/>
        <v>0</v>
      </c>
      <c r="AO192" s="268">
        <f t="shared" si="81"/>
        <v>0</v>
      </c>
      <c r="AP192" s="268">
        <f t="shared" si="82"/>
        <v>0</v>
      </c>
      <c r="AQ192" s="268">
        <f t="shared" si="83"/>
        <v>0</v>
      </c>
      <c r="AS192" s="253">
        <v>2030</v>
      </c>
      <c r="AT192" s="249">
        <f t="shared" si="87"/>
        <v>0</v>
      </c>
      <c r="AU192" s="249">
        <f t="shared" si="84"/>
        <v>0</v>
      </c>
      <c r="AV192" s="249">
        <f t="shared" si="84"/>
        <v>0</v>
      </c>
      <c r="AW192" s="249">
        <f t="shared" si="84"/>
        <v>0</v>
      </c>
      <c r="AX192" s="136">
        <f t="shared" si="84"/>
        <v>0</v>
      </c>
      <c r="AY192" s="249">
        <f t="shared" si="84"/>
        <v>0</v>
      </c>
      <c r="BA192" s="145">
        <v>2030</v>
      </c>
      <c r="BB192" s="249">
        <f>IF($D$14&lt;&gt;"Yes",0,IF($BA192&lt;$E$14,0,IF($BA192&gt;$J$14,0,VLOOKUP($H$14,Variable!$B$21:$AE$64,'Scenario 10'!$BA192-2015,FALSE))))</f>
        <v>0</v>
      </c>
      <c r="BC192" s="249">
        <f>IF($D$15&lt;&gt;"Yes",0,IF($BA192&lt;$E$15,0,IF($BA192&gt;$J$15,0,VLOOKUP($H$15,Variable!$B$21:$AE$64,'Scenario 10'!$BA192-2015,FALSE))))</f>
        <v>0</v>
      </c>
      <c r="BD192" s="249">
        <f>IF($D$16&lt;&gt;"Yes",0,IF($BA192&lt;$E$16,0,IF($BA192&gt;$J$16,0,VLOOKUP($H$16,Variable!$B$21:$AE$64,'Scenario 10'!$BA192-2015,FALSE))))</f>
        <v>0</v>
      </c>
      <c r="BE192" s="249">
        <f>IF($D$17&lt;&gt;"Yes",0,IF($BA192&lt;$E$17,0,IF($BA192&gt;$J$17,0,VLOOKUP($H$17,Variable!$B$21:$AE$64,'Scenario 10'!$BA192-2015,FALSE))))</f>
        <v>0</v>
      </c>
      <c r="BF192" s="249">
        <f>IF($D$18&lt;&gt;"Yes",0,IF($BA192&lt;$E$18,0,IF($BA192&gt;$J$18,0,VLOOKUP($H$18,Variable!$B$21:$AE$64,'Scenario 10'!$BA192-2015,FALSE))))</f>
        <v>0</v>
      </c>
      <c r="BG192" s="249">
        <f>IF($D$19&lt;&gt;"Yes",0,IF($BA192&lt;$E$19,0,IF($BA192&gt;$J$19,0,VLOOKUP($H$19,Variable!$B$21:$AE$64,'Scenario 10'!$BA192-2015,FALSE))))</f>
        <v>0</v>
      </c>
    </row>
    <row r="193" spans="1:59">
      <c r="A193" s="242"/>
      <c r="B193" s="242"/>
      <c r="C193" s="242"/>
      <c r="D193" s="242"/>
      <c r="E193" s="242"/>
      <c r="F193" s="242"/>
      <c r="G193" s="242"/>
      <c r="H193" s="253">
        <v>2031</v>
      </c>
      <c r="I193" s="249">
        <f t="shared" si="85"/>
        <v>0</v>
      </c>
      <c r="J193" s="249">
        <f t="shared" si="70"/>
        <v>0</v>
      </c>
      <c r="K193" s="249">
        <f t="shared" si="70"/>
        <v>0</v>
      </c>
      <c r="L193" s="249">
        <f t="shared" si="70"/>
        <v>0</v>
      </c>
      <c r="M193" s="249">
        <f t="shared" si="70"/>
        <v>0</v>
      </c>
      <c r="N193" s="249">
        <f t="shared" si="70"/>
        <v>0</v>
      </c>
      <c r="O193" s="242"/>
      <c r="P193" s="242"/>
      <c r="Q193" s="242"/>
      <c r="R193" s="242"/>
      <c r="S193" s="253">
        <v>2031</v>
      </c>
      <c r="T193" s="133">
        <f>HLOOKUP($S193,Variable!$B$15:$AE$16,2,FALSE)</f>
        <v>0.47115058029373613</v>
      </c>
      <c r="U193" s="268">
        <f t="shared" si="71"/>
        <v>0</v>
      </c>
      <c r="V193" s="268">
        <f t="shared" si="72"/>
        <v>0</v>
      </c>
      <c r="W193" s="268">
        <f t="shared" si="73"/>
        <v>0</v>
      </c>
      <c r="X193" s="268">
        <f t="shared" si="74"/>
        <v>0</v>
      </c>
      <c r="Y193" s="268">
        <f t="shared" si="75"/>
        <v>0</v>
      </c>
      <c r="Z193" s="268">
        <f t="shared" si="76"/>
        <v>0</v>
      </c>
      <c r="AB193" s="253">
        <v>2031</v>
      </c>
      <c r="AC193" s="249">
        <f t="shared" si="86"/>
        <v>0</v>
      </c>
      <c r="AD193" s="249">
        <f t="shared" si="77"/>
        <v>0</v>
      </c>
      <c r="AE193" s="249">
        <f t="shared" si="77"/>
        <v>0</v>
      </c>
      <c r="AF193" s="249">
        <f t="shared" si="77"/>
        <v>0</v>
      </c>
      <c r="AG193" s="136">
        <f t="shared" si="77"/>
        <v>0</v>
      </c>
      <c r="AH193" s="249">
        <f t="shared" si="77"/>
        <v>0</v>
      </c>
      <c r="AJ193" s="253">
        <v>2031</v>
      </c>
      <c r="AK193" s="133">
        <f>HLOOKUP($S193,Variable!$B$15:$AE$16,2,FALSE)</f>
        <v>0.47115058029373613</v>
      </c>
      <c r="AL193" s="268">
        <f t="shared" si="78"/>
        <v>0</v>
      </c>
      <c r="AM193" s="268">
        <f t="shared" si="79"/>
        <v>0</v>
      </c>
      <c r="AN193" s="268">
        <f t="shared" si="80"/>
        <v>0</v>
      </c>
      <c r="AO193" s="268">
        <f t="shared" si="81"/>
        <v>0</v>
      </c>
      <c r="AP193" s="268">
        <f t="shared" si="82"/>
        <v>0</v>
      </c>
      <c r="AQ193" s="268">
        <f t="shared" si="83"/>
        <v>0</v>
      </c>
      <c r="AS193" s="253">
        <v>2031</v>
      </c>
      <c r="AT193" s="249">
        <f t="shared" si="87"/>
        <v>0</v>
      </c>
      <c r="AU193" s="249">
        <f t="shared" si="84"/>
        <v>0</v>
      </c>
      <c r="AV193" s="249">
        <f t="shared" si="84"/>
        <v>0</v>
      </c>
      <c r="AW193" s="249">
        <f t="shared" si="84"/>
        <v>0</v>
      </c>
      <c r="AX193" s="136">
        <f t="shared" si="84"/>
        <v>0</v>
      </c>
      <c r="AY193" s="249">
        <f t="shared" si="84"/>
        <v>0</v>
      </c>
      <c r="BA193" s="145">
        <v>2031</v>
      </c>
      <c r="BB193" s="249">
        <f>IF($D$14&lt;&gt;"Yes",0,IF($BA193&lt;$E$14,0,IF($BA193&gt;$J$14,0,VLOOKUP($H$14,Variable!$B$21:$AE$64,'Scenario 10'!$BA193-2015,FALSE))))</f>
        <v>0</v>
      </c>
      <c r="BC193" s="249">
        <f>IF($D$15&lt;&gt;"Yes",0,IF($BA193&lt;$E$15,0,IF($BA193&gt;$J$15,0,VLOOKUP($H$15,Variable!$B$21:$AE$64,'Scenario 10'!$BA193-2015,FALSE))))</f>
        <v>0</v>
      </c>
      <c r="BD193" s="249">
        <f>IF($D$16&lt;&gt;"Yes",0,IF($BA193&lt;$E$16,0,IF($BA193&gt;$J$16,0,VLOOKUP($H$16,Variable!$B$21:$AE$64,'Scenario 10'!$BA193-2015,FALSE))))</f>
        <v>0</v>
      </c>
      <c r="BE193" s="249">
        <f>IF($D$17&lt;&gt;"Yes",0,IF($BA193&lt;$E$17,0,IF($BA193&gt;$J$17,0,VLOOKUP($H$17,Variable!$B$21:$AE$64,'Scenario 10'!$BA193-2015,FALSE))))</f>
        <v>0</v>
      </c>
      <c r="BF193" s="249">
        <f>IF($D$18&lt;&gt;"Yes",0,IF($BA193&lt;$E$18,0,IF($BA193&gt;$J$18,0,VLOOKUP($H$18,Variable!$B$21:$AE$64,'Scenario 10'!$BA193-2015,FALSE))))</f>
        <v>0</v>
      </c>
      <c r="BG193" s="249">
        <f>IF($D$19&lt;&gt;"Yes",0,IF($BA193&lt;$E$19,0,IF($BA193&gt;$J$19,0,VLOOKUP($H$19,Variable!$B$21:$AE$64,'Scenario 10'!$BA193-2015,FALSE))))</f>
        <v>0</v>
      </c>
    </row>
    <row r="194" spans="1:59">
      <c r="A194" s="242"/>
      <c r="B194" s="242"/>
      <c r="C194" s="242"/>
      <c r="D194" s="242"/>
      <c r="E194" s="242"/>
      <c r="F194" s="242"/>
      <c r="G194" s="242"/>
      <c r="H194" s="253">
        <v>2032</v>
      </c>
      <c r="I194" s="249">
        <f t="shared" si="85"/>
        <v>0</v>
      </c>
      <c r="J194" s="249">
        <f t="shared" si="70"/>
        <v>0</v>
      </c>
      <c r="K194" s="249">
        <f t="shared" si="70"/>
        <v>0</v>
      </c>
      <c r="L194" s="249">
        <f t="shared" si="70"/>
        <v>0</v>
      </c>
      <c r="M194" s="249">
        <f t="shared" si="70"/>
        <v>0</v>
      </c>
      <c r="N194" s="249">
        <f t="shared" si="70"/>
        <v>0</v>
      </c>
      <c r="O194" s="242"/>
      <c r="P194" s="242"/>
      <c r="Q194" s="242"/>
      <c r="R194" s="242"/>
      <c r="S194" s="253">
        <v>2032</v>
      </c>
      <c r="T194" s="133">
        <f>HLOOKUP($S194,Variable!$B$15:$AE$16,2,FALSE)</f>
        <v>0.48057359189961085</v>
      </c>
      <c r="U194" s="268">
        <f t="shared" si="71"/>
        <v>0</v>
      </c>
      <c r="V194" s="268">
        <f t="shared" si="72"/>
        <v>0</v>
      </c>
      <c r="W194" s="268">
        <f t="shared" si="73"/>
        <v>0</v>
      </c>
      <c r="X194" s="268">
        <f t="shared" si="74"/>
        <v>0</v>
      </c>
      <c r="Y194" s="268">
        <f t="shared" si="75"/>
        <v>0</v>
      </c>
      <c r="Z194" s="268">
        <f t="shared" si="76"/>
        <v>0</v>
      </c>
      <c r="AB194" s="253">
        <v>2032</v>
      </c>
      <c r="AC194" s="249">
        <f t="shared" si="86"/>
        <v>0</v>
      </c>
      <c r="AD194" s="249">
        <f t="shared" si="77"/>
        <v>0</v>
      </c>
      <c r="AE194" s="249">
        <f t="shared" si="77"/>
        <v>0</v>
      </c>
      <c r="AF194" s="249">
        <f t="shared" si="77"/>
        <v>0</v>
      </c>
      <c r="AG194" s="136">
        <f t="shared" si="77"/>
        <v>0</v>
      </c>
      <c r="AH194" s="249">
        <f t="shared" si="77"/>
        <v>0</v>
      </c>
      <c r="AJ194" s="253">
        <v>2032</v>
      </c>
      <c r="AK194" s="133">
        <f>HLOOKUP($S194,Variable!$B$15:$AE$16,2,FALSE)</f>
        <v>0.48057359189961085</v>
      </c>
      <c r="AL194" s="268">
        <f t="shared" si="78"/>
        <v>0</v>
      </c>
      <c r="AM194" s="268">
        <f t="shared" si="79"/>
        <v>0</v>
      </c>
      <c r="AN194" s="268">
        <f t="shared" si="80"/>
        <v>0</v>
      </c>
      <c r="AO194" s="268">
        <f t="shared" si="81"/>
        <v>0</v>
      </c>
      <c r="AP194" s="268">
        <f t="shared" si="82"/>
        <v>0</v>
      </c>
      <c r="AQ194" s="268">
        <f t="shared" si="83"/>
        <v>0</v>
      </c>
      <c r="AS194" s="253">
        <v>2032</v>
      </c>
      <c r="AT194" s="249">
        <f t="shared" si="87"/>
        <v>0</v>
      </c>
      <c r="AU194" s="249">
        <f t="shared" si="84"/>
        <v>0</v>
      </c>
      <c r="AV194" s="249">
        <f t="shared" si="84"/>
        <v>0</v>
      </c>
      <c r="AW194" s="249">
        <f t="shared" si="84"/>
        <v>0</v>
      </c>
      <c r="AX194" s="136">
        <f t="shared" si="84"/>
        <v>0</v>
      </c>
      <c r="AY194" s="249">
        <f t="shared" si="84"/>
        <v>0</v>
      </c>
      <c r="BA194" s="145">
        <v>2032</v>
      </c>
      <c r="BB194" s="249">
        <f>IF($D$14&lt;&gt;"Yes",0,IF($BA194&lt;$E$14,0,IF($BA194&gt;$J$14,0,VLOOKUP($H$14,Variable!$B$21:$AE$64,'Scenario 10'!$BA194-2015,FALSE))))</f>
        <v>0</v>
      </c>
      <c r="BC194" s="249">
        <f>IF($D$15&lt;&gt;"Yes",0,IF($BA194&lt;$E$15,0,IF($BA194&gt;$J$15,0,VLOOKUP($H$15,Variable!$B$21:$AE$64,'Scenario 10'!$BA194-2015,FALSE))))</f>
        <v>0</v>
      </c>
      <c r="BD194" s="249">
        <f>IF($D$16&lt;&gt;"Yes",0,IF($BA194&lt;$E$16,0,IF($BA194&gt;$J$16,0,VLOOKUP($H$16,Variable!$B$21:$AE$64,'Scenario 10'!$BA194-2015,FALSE))))</f>
        <v>0</v>
      </c>
      <c r="BE194" s="249">
        <f>IF($D$17&lt;&gt;"Yes",0,IF($BA194&lt;$E$17,0,IF($BA194&gt;$J$17,0,VLOOKUP($H$17,Variable!$B$21:$AE$64,'Scenario 10'!$BA194-2015,FALSE))))</f>
        <v>0</v>
      </c>
      <c r="BF194" s="249">
        <f>IF($D$18&lt;&gt;"Yes",0,IF($BA194&lt;$E$18,0,IF($BA194&gt;$J$18,0,VLOOKUP($H$18,Variable!$B$21:$AE$64,'Scenario 10'!$BA194-2015,FALSE))))</f>
        <v>0</v>
      </c>
      <c r="BG194" s="249">
        <f>IF($D$19&lt;&gt;"Yes",0,IF($BA194&lt;$E$19,0,IF($BA194&gt;$J$19,0,VLOOKUP($H$19,Variable!$B$21:$AE$64,'Scenario 10'!$BA194-2015,FALSE))))</f>
        <v>0</v>
      </c>
    </row>
    <row r="195" spans="1:59">
      <c r="A195" s="242"/>
      <c r="B195" s="242"/>
      <c r="C195" s="242"/>
      <c r="D195" s="242"/>
      <c r="E195" s="242"/>
      <c r="F195" s="242"/>
      <c r="G195" s="242"/>
      <c r="H195" s="253">
        <v>2033</v>
      </c>
      <c r="I195" s="249">
        <f t="shared" si="85"/>
        <v>0</v>
      </c>
      <c r="J195" s="249">
        <f t="shared" si="70"/>
        <v>0</v>
      </c>
      <c r="K195" s="249">
        <f t="shared" si="70"/>
        <v>0</v>
      </c>
      <c r="L195" s="249">
        <f t="shared" si="70"/>
        <v>0</v>
      </c>
      <c r="M195" s="249">
        <f t="shared" si="70"/>
        <v>0</v>
      </c>
      <c r="N195" s="249">
        <f t="shared" si="70"/>
        <v>0</v>
      </c>
      <c r="O195" s="242"/>
      <c r="P195" s="242"/>
      <c r="Q195" s="242"/>
      <c r="R195" s="242"/>
      <c r="S195" s="253">
        <v>2033</v>
      </c>
      <c r="T195" s="133">
        <f>HLOOKUP($S195,Variable!$B$15:$AE$16,2,FALSE)</f>
        <v>0.49018506373760307</v>
      </c>
      <c r="U195" s="268">
        <f t="shared" si="71"/>
        <v>0</v>
      </c>
      <c r="V195" s="268">
        <f t="shared" si="72"/>
        <v>0</v>
      </c>
      <c r="W195" s="268">
        <f t="shared" si="73"/>
        <v>0</v>
      </c>
      <c r="X195" s="268">
        <f t="shared" si="74"/>
        <v>0</v>
      </c>
      <c r="Y195" s="268">
        <f t="shared" si="75"/>
        <v>0</v>
      </c>
      <c r="Z195" s="268">
        <f t="shared" si="76"/>
        <v>0</v>
      </c>
      <c r="AB195" s="253">
        <v>2033</v>
      </c>
      <c r="AC195" s="249">
        <f t="shared" si="86"/>
        <v>0</v>
      </c>
      <c r="AD195" s="249">
        <f t="shared" si="77"/>
        <v>0</v>
      </c>
      <c r="AE195" s="249">
        <f t="shared" si="77"/>
        <v>0</v>
      </c>
      <c r="AF195" s="249">
        <f t="shared" si="77"/>
        <v>0</v>
      </c>
      <c r="AG195" s="136">
        <f t="shared" si="77"/>
        <v>0</v>
      </c>
      <c r="AH195" s="249">
        <f t="shared" si="77"/>
        <v>0</v>
      </c>
      <c r="AJ195" s="253">
        <v>2033</v>
      </c>
      <c r="AK195" s="133">
        <f>HLOOKUP($S195,Variable!$B$15:$AE$16,2,FALSE)</f>
        <v>0.49018506373760307</v>
      </c>
      <c r="AL195" s="268">
        <f t="shared" si="78"/>
        <v>0</v>
      </c>
      <c r="AM195" s="268">
        <f t="shared" si="79"/>
        <v>0</v>
      </c>
      <c r="AN195" s="268">
        <f t="shared" si="80"/>
        <v>0</v>
      </c>
      <c r="AO195" s="268">
        <f t="shared" si="81"/>
        <v>0</v>
      </c>
      <c r="AP195" s="268">
        <f t="shared" si="82"/>
        <v>0</v>
      </c>
      <c r="AQ195" s="268">
        <f t="shared" si="83"/>
        <v>0</v>
      </c>
      <c r="AS195" s="253">
        <v>2033</v>
      </c>
      <c r="AT195" s="249">
        <f t="shared" si="87"/>
        <v>0</v>
      </c>
      <c r="AU195" s="249">
        <f t="shared" si="84"/>
        <v>0</v>
      </c>
      <c r="AV195" s="249">
        <f t="shared" si="84"/>
        <v>0</v>
      </c>
      <c r="AW195" s="249">
        <f t="shared" si="84"/>
        <v>0</v>
      </c>
      <c r="AX195" s="136">
        <f t="shared" si="84"/>
        <v>0</v>
      </c>
      <c r="AY195" s="249">
        <f t="shared" si="84"/>
        <v>0</v>
      </c>
      <c r="BA195" s="145">
        <v>2033</v>
      </c>
      <c r="BB195" s="249">
        <f>IF($D$14&lt;&gt;"Yes",0,IF($BA195&lt;$E$14,0,IF($BA195&gt;$J$14,0,VLOOKUP($H$14,Variable!$B$21:$AE$64,'Scenario 10'!$BA195-2015,FALSE))))</f>
        <v>0</v>
      </c>
      <c r="BC195" s="249">
        <f>IF($D$15&lt;&gt;"Yes",0,IF($BA195&lt;$E$15,0,IF($BA195&gt;$J$15,0,VLOOKUP($H$15,Variable!$B$21:$AE$64,'Scenario 10'!$BA195-2015,FALSE))))</f>
        <v>0</v>
      </c>
      <c r="BD195" s="249">
        <f>IF($D$16&lt;&gt;"Yes",0,IF($BA195&lt;$E$16,0,IF($BA195&gt;$J$16,0,VLOOKUP($H$16,Variable!$B$21:$AE$64,'Scenario 10'!$BA195-2015,FALSE))))</f>
        <v>0</v>
      </c>
      <c r="BE195" s="249">
        <f>IF($D$17&lt;&gt;"Yes",0,IF($BA195&lt;$E$17,0,IF($BA195&gt;$J$17,0,VLOOKUP($H$17,Variable!$B$21:$AE$64,'Scenario 10'!$BA195-2015,FALSE))))</f>
        <v>0</v>
      </c>
      <c r="BF195" s="249">
        <f>IF($D$18&lt;&gt;"Yes",0,IF($BA195&lt;$E$18,0,IF($BA195&gt;$J$18,0,VLOOKUP($H$18,Variable!$B$21:$AE$64,'Scenario 10'!$BA195-2015,FALSE))))</f>
        <v>0</v>
      </c>
      <c r="BG195" s="249">
        <f>IF($D$19&lt;&gt;"Yes",0,IF($BA195&lt;$E$19,0,IF($BA195&gt;$J$19,0,VLOOKUP($H$19,Variable!$B$21:$AE$64,'Scenario 10'!$BA195-2015,FALSE))))</f>
        <v>0</v>
      </c>
    </row>
    <row r="196" spans="1:59">
      <c r="A196" s="242"/>
      <c r="B196" s="242"/>
      <c r="C196" s="242"/>
      <c r="D196" s="242"/>
      <c r="E196" s="242"/>
      <c r="F196" s="242"/>
      <c r="G196" s="242"/>
      <c r="H196" s="253">
        <v>2034</v>
      </c>
      <c r="I196" s="249">
        <f t="shared" si="85"/>
        <v>0</v>
      </c>
      <c r="J196" s="249">
        <f t="shared" si="70"/>
        <v>0</v>
      </c>
      <c r="K196" s="249">
        <f t="shared" si="70"/>
        <v>0</v>
      </c>
      <c r="L196" s="249">
        <f t="shared" si="70"/>
        <v>0</v>
      </c>
      <c r="M196" s="249">
        <f t="shared" si="70"/>
        <v>0</v>
      </c>
      <c r="N196" s="249">
        <f t="shared" si="70"/>
        <v>0</v>
      </c>
      <c r="O196" s="242"/>
      <c r="P196" s="242"/>
      <c r="Q196" s="242"/>
      <c r="R196" s="242"/>
      <c r="S196" s="253">
        <v>2034</v>
      </c>
      <c r="T196" s="133">
        <f>HLOOKUP($S196,Variable!$B$15:$AE$16,2,FALSE)</f>
        <v>0.49998876501235517</v>
      </c>
      <c r="U196" s="268">
        <f t="shared" si="71"/>
        <v>0</v>
      </c>
      <c r="V196" s="268">
        <f t="shared" si="72"/>
        <v>0</v>
      </c>
      <c r="W196" s="268">
        <f t="shared" si="73"/>
        <v>0</v>
      </c>
      <c r="X196" s="268">
        <f t="shared" si="74"/>
        <v>0</v>
      </c>
      <c r="Y196" s="268">
        <f t="shared" si="75"/>
        <v>0</v>
      </c>
      <c r="Z196" s="268">
        <f t="shared" si="76"/>
        <v>0</v>
      </c>
      <c r="AB196" s="253">
        <v>2034</v>
      </c>
      <c r="AC196" s="249">
        <f t="shared" si="86"/>
        <v>0</v>
      </c>
      <c r="AD196" s="249">
        <f t="shared" si="77"/>
        <v>0</v>
      </c>
      <c r="AE196" s="249">
        <f t="shared" si="77"/>
        <v>0</v>
      </c>
      <c r="AF196" s="249">
        <f t="shared" si="77"/>
        <v>0</v>
      </c>
      <c r="AG196" s="136">
        <f t="shared" si="77"/>
        <v>0</v>
      </c>
      <c r="AH196" s="249">
        <f t="shared" si="77"/>
        <v>0</v>
      </c>
      <c r="AJ196" s="253">
        <v>2034</v>
      </c>
      <c r="AK196" s="133">
        <f>HLOOKUP($S196,Variable!$B$15:$AE$16,2,FALSE)</f>
        <v>0.49998876501235517</v>
      </c>
      <c r="AL196" s="268">
        <f t="shared" si="78"/>
        <v>0</v>
      </c>
      <c r="AM196" s="268">
        <f t="shared" si="79"/>
        <v>0</v>
      </c>
      <c r="AN196" s="268">
        <f t="shared" si="80"/>
        <v>0</v>
      </c>
      <c r="AO196" s="268">
        <f t="shared" si="81"/>
        <v>0</v>
      </c>
      <c r="AP196" s="268">
        <f t="shared" si="82"/>
        <v>0</v>
      </c>
      <c r="AQ196" s="268">
        <f t="shared" si="83"/>
        <v>0</v>
      </c>
      <c r="AS196" s="253">
        <v>2034</v>
      </c>
      <c r="AT196" s="249">
        <f t="shared" si="87"/>
        <v>0</v>
      </c>
      <c r="AU196" s="249">
        <f t="shared" si="84"/>
        <v>0</v>
      </c>
      <c r="AV196" s="249">
        <f t="shared" si="84"/>
        <v>0</v>
      </c>
      <c r="AW196" s="249">
        <f t="shared" si="84"/>
        <v>0</v>
      </c>
      <c r="AX196" s="136">
        <f t="shared" si="84"/>
        <v>0</v>
      </c>
      <c r="AY196" s="249">
        <f t="shared" si="84"/>
        <v>0</v>
      </c>
      <c r="BA196" s="145">
        <v>2034</v>
      </c>
      <c r="BB196" s="249">
        <f>IF($D$14&lt;&gt;"Yes",0,IF($BA196&lt;$E$14,0,IF($BA196&gt;$J$14,0,VLOOKUP($H$14,Variable!$B$21:$AE$64,'Scenario 10'!$BA196-2015,FALSE))))</f>
        <v>0</v>
      </c>
      <c r="BC196" s="249">
        <f>IF($D$15&lt;&gt;"Yes",0,IF($BA196&lt;$E$15,0,IF($BA196&gt;$J$15,0,VLOOKUP($H$15,Variable!$B$21:$AE$64,'Scenario 10'!$BA196-2015,FALSE))))</f>
        <v>0</v>
      </c>
      <c r="BD196" s="249">
        <f>IF($D$16&lt;&gt;"Yes",0,IF($BA196&lt;$E$16,0,IF($BA196&gt;$J$16,0,VLOOKUP($H$16,Variable!$B$21:$AE$64,'Scenario 10'!$BA196-2015,FALSE))))</f>
        <v>0</v>
      </c>
      <c r="BE196" s="249">
        <f>IF($D$17&lt;&gt;"Yes",0,IF($BA196&lt;$E$17,0,IF($BA196&gt;$J$17,0,VLOOKUP($H$17,Variable!$B$21:$AE$64,'Scenario 10'!$BA196-2015,FALSE))))</f>
        <v>0</v>
      </c>
      <c r="BF196" s="249">
        <f>IF($D$18&lt;&gt;"Yes",0,IF($BA196&lt;$E$18,0,IF($BA196&gt;$J$18,0,VLOOKUP($H$18,Variable!$B$21:$AE$64,'Scenario 10'!$BA196-2015,FALSE))))</f>
        <v>0</v>
      </c>
      <c r="BG196" s="249">
        <f>IF($D$19&lt;&gt;"Yes",0,IF($BA196&lt;$E$19,0,IF($BA196&gt;$J$19,0,VLOOKUP($H$19,Variable!$B$21:$AE$64,'Scenario 10'!$BA196-2015,FALSE))))</f>
        <v>0</v>
      </c>
    </row>
    <row r="197" spans="1:59">
      <c r="A197" s="242"/>
      <c r="B197" s="242"/>
      <c r="C197" s="242"/>
      <c r="D197" s="242"/>
      <c r="E197" s="242"/>
      <c r="F197" s="242"/>
      <c r="G197" s="242"/>
      <c r="H197" s="253">
        <v>2035</v>
      </c>
      <c r="I197" s="249">
        <f t="shared" si="85"/>
        <v>0</v>
      </c>
      <c r="J197" s="249">
        <f t="shared" si="70"/>
        <v>0</v>
      </c>
      <c r="K197" s="249">
        <f t="shared" si="70"/>
        <v>0</v>
      </c>
      <c r="L197" s="249">
        <f t="shared" si="70"/>
        <v>0</v>
      </c>
      <c r="M197" s="249">
        <f t="shared" si="70"/>
        <v>0</v>
      </c>
      <c r="N197" s="249">
        <f t="shared" si="70"/>
        <v>0</v>
      </c>
      <c r="O197" s="242"/>
      <c r="P197" s="242"/>
      <c r="Q197" s="242"/>
      <c r="R197" s="242"/>
      <c r="S197" s="253">
        <v>2035</v>
      </c>
      <c r="T197" s="133">
        <f>HLOOKUP($S197,Variable!$B$15:$AE$16,2,FALSE)</f>
        <v>0.50998854031260221</v>
      </c>
      <c r="U197" s="268">
        <f t="shared" si="71"/>
        <v>0</v>
      </c>
      <c r="V197" s="268">
        <f t="shared" si="72"/>
        <v>0</v>
      </c>
      <c r="W197" s="268">
        <f t="shared" si="73"/>
        <v>0</v>
      </c>
      <c r="X197" s="268">
        <f t="shared" si="74"/>
        <v>0</v>
      </c>
      <c r="Y197" s="268">
        <f t="shared" si="75"/>
        <v>0</v>
      </c>
      <c r="Z197" s="268">
        <f t="shared" si="76"/>
        <v>0</v>
      </c>
      <c r="AB197" s="253">
        <v>2035</v>
      </c>
      <c r="AC197" s="249">
        <f t="shared" si="86"/>
        <v>0</v>
      </c>
      <c r="AD197" s="249">
        <f t="shared" si="77"/>
        <v>0</v>
      </c>
      <c r="AE197" s="249">
        <f t="shared" si="77"/>
        <v>0</v>
      </c>
      <c r="AF197" s="249">
        <f t="shared" si="77"/>
        <v>0</v>
      </c>
      <c r="AG197" s="136">
        <f t="shared" si="77"/>
        <v>0</v>
      </c>
      <c r="AH197" s="249">
        <f t="shared" si="77"/>
        <v>0</v>
      </c>
      <c r="AJ197" s="253">
        <v>2035</v>
      </c>
      <c r="AK197" s="133">
        <f>HLOOKUP($S197,Variable!$B$15:$AE$16,2,FALSE)</f>
        <v>0.50998854031260221</v>
      </c>
      <c r="AL197" s="268">
        <f t="shared" si="78"/>
        <v>0</v>
      </c>
      <c r="AM197" s="268">
        <f t="shared" si="79"/>
        <v>0</v>
      </c>
      <c r="AN197" s="268">
        <f t="shared" si="80"/>
        <v>0</v>
      </c>
      <c r="AO197" s="268">
        <f t="shared" si="81"/>
        <v>0</v>
      </c>
      <c r="AP197" s="268">
        <f t="shared" si="82"/>
        <v>0</v>
      </c>
      <c r="AQ197" s="268">
        <f t="shared" si="83"/>
        <v>0</v>
      </c>
      <c r="AS197" s="253">
        <v>2035</v>
      </c>
      <c r="AT197" s="249">
        <f t="shared" si="87"/>
        <v>0</v>
      </c>
      <c r="AU197" s="249">
        <f t="shared" si="84"/>
        <v>0</v>
      </c>
      <c r="AV197" s="249">
        <f t="shared" si="84"/>
        <v>0</v>
      </c>
      <c r="AW197" s="249">
        <f t="shared" si="84"/>
        <v>0</v>
      </c>
      <c r="AX197" s="136">
        <f t="shared" si="84"/>
        <v>0</v>
      </c>
      <c r="AY197" s="249">
        <f t="shared" si="84"/>
        <v>0</v>
      </c>
      <c r="BA197" s="145">
        <v>2035</v>
      </c>
      <c r="BB197" s="249">
        <f>IF($D$14&lt;&gt;"Yes",0,IF($BA197&lt;$E$14,0,IF($BA197&gt;$J$14,0,VLOOKUP($H$14,Variable!$B$21:$AE$64,'Scenario 10'!$BA197-2015,FALSE))))</f>
        <v>0</v>
      </c>
      <c r="BC197" s="249">
        <f>IF($D$15&lt;&gt;"Yes",0,IF($BA197&lt;$E$15,0,IF($BA197&gt;$J$15,0,VLOOKUP($H$15,Variable!$B$21:$AE$64,'Scenario 10'!$BA197-2015,FALSE))))</f>
        <v>0</v>
      </c>
      <c r="BD197" s="249">
        <f>IF($D$16&lt;&gt;"Yes",0,IF($BA197&lt;$E$16,0,IF($BA197&gt;$J$16,0,VLOOKUP($H$16,Variable!$B$21:$AE$64,'Scenario 10'!$BA197-2015,FALSE))))</f>
        <v>0</v>
      </c>
      <c r="BE197" s="249">
        <f>IF($D$17&lt;&gt;"Yes",0,IF($BA197&lt;$E$17,0,IF($BA197&gt;$J$17,0,VLOOKUP($H$17,Variable!$B$21:$AE$64,'Scenario 10'!$BA197-2015,FALSE))))</f>
        <v>0</v>
      </c>
      <c r="BF197" s="249">
        <f>IF($D$18&lt;&gt;"Yes",0,IF($BA197&lt;$E$18,0,IF($BA197&gt;$J$18,0,VLOOKUP($H$18,Variable!$B$21:$AE$64,'Scenario 10'!$BA197-2015,FALSE))))</f>
        <v>0</v>
      </c>
      <c r="BG197" s="249">
        <f>IF($D$19&lt;&gt;"Yes",0,IF($BA197&lt;$E$19,0,IF($BA197&gt;$J$19,0,VLOOKUP($H$19,Variable!$B$21:$AE$64,'Scenario 10'!$BA197-2015,FALSE))))</f>
        <v>0</v>
      </c>
    </row>
    <row r="198" spans="1:59">
      <c r="A198" s="242"/>
      <c r="B198" s="242"/>
      <c r="C198" s="242"/>
      <c r="D198" s="242"/>
      <c r="E198" s="242"/>
      <c r="F198" s="242"/>
      <c r="G198" s="242"/>
      <c r="H198" s="253">
        <v>2036</v>
      </c>
      <c r="I198" s="249">
        <f t="shared" si="85"/>
        <v>0</v>
      </c>
      <c r="J198" s="249">
        <f t="shared" si="70"/>
        <v>0</v>
      </c>
      <c r="K198" s="249">
        <f t="shared" si="70"/>
        <v>0</v>
      </c>
      <c r="L198" s="249">
        <f t="shared" si="70"/>
        <v>0</v>
      </c>
      <c r="M198" s="249">
        <f t="shared" si="70"/>
        <v>0</v>
      </c>
      <c r="N198" s="249">
        <f t="shared" si="70"/>
        <v>0</v>
      </c>
      <c r="O198" s="242"/>
      <c r="P198" s="242"/>
      <c r="Q198" s="242"/>
      <c r="R198" s="242"/>
      <c r="S198" s="253">
        <v>2036</v>
      </c>
      <c r="T198" s="133">
        <f>HLOOKUP($S198,Variable!$B$15:$AE$16,2,FALSE)</f>
        <v>0.52018831111885433</v>
      </c>
      <c r="U198" s="268">
        <f t="shared" si="71"/>
        <v>0</v>
      </c>
      <c r="V198" s="268">
        <f t="shared" si="72"/>
        <v>0</v>
      </c>
      <c r="W198" s="268">
        <f t="shared" si="73"/>
        <v>0</v>
      </c>
      <c r="X198" s="268">
        <f t="shared" si="74"/>
        <v>0</v>
      </c>
      <c r="Y198" s="268">
        <f t="shared" si="75"/>
        <v>0</v>
      </c>
      <c r="Z198" s="268">
        <f t="shared" si="76"/>
        <v>0</v>
      </c>
      <c r="AB198" s="253">
        <v>2036</v>
      </c>
      <c r="AC198" s="249">
        <f t="shared" si="86"/>
        <v>0</v>
      </c>
      <c r="AD198" s="249">
        <f t="shared" si="77"/>
        <v>0</v>
      </c>
      <c r="AE198" s="249">
        <f t="shared" si="77"/>
        <v>0</v>
      </c>
      <c r="AF198" s="249">
        <f t="shared" si="77"/>
        <v>0</v>
      </c>
      <c r="AG198" s="136">
        <f t="shared" si="77"/>
        <v>0</v>
      </c>
      <c r="AH198" s="249">
        <f t="shared" si="77"/>
        <v>0</v>
      </c>
      <c r="AJ198" s="253">
        <v>2036</v>
      </c>
      <c r="AK198" s="133">
        <f>HLOOKUP($S198,Variable!$B$15:$AE$16,2,FALSE)</f>
        <v>0.52018831111885433</v>
      </c>
      <c r="AL198" s="268">
        <f t="shared" si="78"/>
        <v>0</v>
      </c>
      <c r="AM198" s="268">
        <f t="shared" si="79"/>
        <v>0</v>
      </c>
      <c r="AN198" s="268">
        <f t="shared" si="80"/>
        <v>0</v>
      </c>
      <c r="AO198" s="268">
        <f t="shared" si="81"/>
        <v>0</v>
      </c>
      <c r="AP198" s="268">
        <f t="shared" si="82"/>
        <v>0</v>
      </c>
      <c r="AQ198" s="268">
        <f t="shared" si="83"/>
        <v>0</v>
      </c>
      <c r="AS198" s="253">
        <v>2036</v>
      </c>
      <c r="AT198" s="249">
        <f t="shared" si="87"/>
        <v>0</v>
      </c>
      <c r="AU198" s="249">
        <f t="shared" si="84"/>
        <v>0</v>
      </c>
      <c r="AV198" s="249">
        <f t="shared" si="84"/>
        <v>0</v>
      </c>
      <c r="AW198" s="249">
        <f t="shared" si="84"/>
        <v>0</v>
      </c>
      <c r="AX198" s="136">
        <f t="shared" si="84"/>
        <v>0</v>
      </c>
      <c r="AY198" s="249">
        <f t="shared" si="84"/>
        <v>0</v>
      </c>
      <c r="BA198" s="145">
        <v>2036</v>
      </c>
      <c r="BB198" s="249">
        <f>IF($D$14&lt;&gt;"Yes",0,IF($BA198&lt;$E$14,0,IF($BA198&gt;$J$14,0,VLOOKUP($H$14,Variable!$B$21:$AE$64,'Scenario 10'!$BA198-2015,FALSE))))</f>
        <v>0</v>
      </c>
      <c r="BC198" s="249">
        <f>IF($D$15&lt;&gt;"Yes",0,IF($BA198&lt;$E$15,0,IF($BA198&gt;$J$15,0,VLOOKUP($H$15,Variable!$B$21:$AE$64,'Scenario 10'!$BA198-2015,FALSE))))</f>
        <v>0</v>
      </c>
      <c r="BD198" s="249">
        <f>IF($D$16&lt;&gt;"Yes",0,IF($BA198&lt;$E$16,0,IF($BA198&gt;$J$16,0,VLOOKUP($H$16,Variable!$B$21:$AE$64,'Scenario 10'!$BA198-2015,FALSE))))</f>
        <v>0</v>
      </c>
      <c r="BE198" s="249">
        <f>IF($D$17&lt;&gt;"Yes",0,IF($BA198&lt;$E$17,0,IF($BA198&gt;$J$17,0,VLOOKUP($H$17,Variable!$B$21:$AE$64,'Scenario 10'!$BA198-2015,FALSE))))</f>
        <v>0</v>
      </c>
      <c r="BF198" s="249">
        <f>IF($D$18&lt;&gt;"Yes",0,IF($BA198&lt;$E$18,0,IF($BA198&gt;$J$18,0,VLOOKUP($H$18,Variable!$B$21:$AE$64,'Scenario 10'!$BA198-2015,FALSE))))</f>
        <v>0</v>
      </c>
      <c r="BG198" s="249">
        <f>IF($D$19&lt;&gt;"Yes",0,IF($BA198&lt;$E$19,0,IF($BA198&gt;$J$19,0,VLOOKUP($H$19,Variable!$B$21:$AE$64,'Scenario 10'!$BA198-2015,FALSE))))</f>
        <v>0</v>
      </c>
    </row>
    <row r="199" spans="1:59">
      <c r="A199" s="242"/>
      <c r="B199" s="242"/>
      <c r="C199" s="242"/>
      <c r="D199" s="242"/>
      <c r="E199" s="242"/>
      <c r="F199" s="242"/>
      <c r="G199" s="242"/>
      <c r="H199" s="253">
        <v>2037</v>
      </c>
      <c r="I199" s="249">
        <f t="shared" si="85"/>
        <v>0</v>
      </c>
      <c r="J199" s="249">
        <f t="shared" si="70"/>
        <v>0</v>
      </c>
      <c r="K199" s="249">
        <f t="shared" si="70"/>
        <v>0</v>
      </c>
      <c r="L199" s="249">
        <f t="shared" si="70"/>
        <v>0</v>
      </c>
      <c r="M199" s="249">
        <f t="shared" si="70"/>
        <v>0</v>
      </c>
      <c r="N199" s="249">
        <f t="shared" si="70"/>
        <v>0</v>
      </c>
      <c r="O199" s="242"/>
      <c r="P199" s="242"/>
      <c r="Q199" s="242"/>
      <c r="R199" s="242"/>
      <c r="S199" s="253">
        <v>2037</v>
      </c>
      <c r="T199" s="133">
        <f>HLOOKUP($S199,Variable!$B$15:$AE$16,2,FALSE)</f>
        <v>0.53059207734123137</v>
      </c>
      <c r="U199" s="268">
        <f t="shared" si="71"/>
        <v>0</v>
      </c>
      <c r="V199" s="268">
        <f t="shared" si="72"/>
        <v>0</v>
      </c>
      <c r="W199" s="268">
        <f t="shared" si="73"/>
        <v>0</v>
      </c>
      <c r="X199" s="268">
        <f t="shared" si="74"/>
        <v>0</v>
      </c>
      <c r="Y199" s="268">
        <f t="shared" si="75"/>
        <v>0</v>
      </c>
      <c r="Z199" s="268">
        <f t="shared" si="76"/>
        <v>0</v>
      </c>
      <c r="AB199" s="253">
        <v>2037</v>
      </c>
      <c r="AC199" s="249">
        <f t="shared" si="86"/>
        <v>0</v>
      </c>
      <c r="AD199" s="249">
        <f t="shared" si="77"/>
        <v>0</v>
      </c>
      <c r="AE199" s="249">
        <f t="shared" si="77"/>
        <v>0</v>
      </c>
      <c r="AF199" s="249">
        <f t="shared" si="77"/>
        <v>0</v>
      </c>
      <c r="AG199" s="136">
        <f t="shared" si="77"/>
        <v>0</v>
      </c>
      <c r="AH199" s="249">
        <f t="shared" si="77"/>
        <v>0</v>
      </c>
      <c r="AJ199" s="253">
        <v>2037</v>
      </c>
      <c r="AK199" s="133">
        <f>HLOOKUP($S199,Variable!$B$15:$AE$16,2,FALSE)</f>
        <v>0.53059207734123137</v>
      </c>
      <c r="AL199" s="268">
        <f t="shared" si="78"/>
        <v>0</v>
      </c>
      <c r="AM199" s="268">
        <f t="shared" si="79"/>
        <v>0</v>
      </c>
      <c r="AN199" s="268">
        <f t="shared" si="80"/>
        <v>0</v>
      </c>
      <c r="AO199" s="268">
        <f t="shared" si="81"/>
        <v>0</v>
      </c>
      <c r="AP199" s="268">
        <f t="shared" si="82"/>
        <v>0</v>
      </c>
      <c r="AQ199" s="268">
        <f t="shared" si="83"/>
        <v>0</v>
      </c>
      <c r="AS199" s="253">
        <v>2037</v>
      </c>
      <c r="AT199" s="249">
        <f t="shared" si="87"/>
        <v>0</v>
      </c>
      <c r="AU199" s="249">
        <f t="shared" si="84"/>
        <v>0</v>
      </c>
      <c r="AV199" s="249">
        <f t="shared" si="84"/>
        <v>0</v>
      </c>
      <c r="AW199" s="249">
        <f t="shared" si="84"/>
        <v>0</v>
      </c>
      <c r="AX199" s="136">
        <f t="shared" si="84"/>
        <v>0</v>
      </c>
      <c r="AY199" s="249">
        <f t="shared" si="84"/>
        <v>0</v>
      </c>
      <c r="BA199" s="145">
        <v>2037</v>
      </c>
      <c r="BB199" s="249">
        <f>IF($D$14&lt;&gt;"Yes",0,IF($BA199&lt;$E$14,0,IF($BA199&gt;$J$14,0,VLOOKUP($H$14,Variable!$B$21:$AE$64,'Scenario 10'!$BA199-2015,FALSE))))</f>
        <v>0</v>
      </c>
      <c r="BC199" s="249">
        <f>IF($D$15&lt;&gt;"Yes",0,IF($BA199&lt;$E$15,0,IF($BA199&gt;$J$15,0,VLOOKUP($H$15,Variable!$B$21:$AE$64,'Scenario 10'!$BA199-2015,FALSE))))</f>
        <v>0</v>
      </c>
      <c r="BD199" s="249">
        <f>IF($D$16&lt;&gt;"Yes",0,IF($BA199&lt;$E$16,0,IF($BA199&gt;$J$16,0,VLOOKUP($H$16,Variable!$B$21:$AE$64,'Scenario 10'!$BA199-2015,FALSE))))</f>
        <v>0</v>
      </c>
      <c r="BE199" s="249">
        <f>IF($D$17&lt;&gt;"Yes",0,IF($BA199&lt;$E$17,0,IF($BA199&gt;$J$17,0,VLOOKUP($H$17,Variable!$B$21:$AE$64,'Scenario 10'!$BA199-2015,FALSE))))</f>
        <v>0</v>
      </c>
      <c r="BF199" s="249">
        <f>IF($D$18&lt;&gt;"Yes",0,IF($BA199&lt;$E$18,0,IF($BA199&gt;$J$18,0,VLOOKUP($H$18,Variable!$B$21:$AE$64,'Scenario 10'!$BA199-2015,FALSE))))</f>
        <v>0</v>
      </c>
      <c r="BG199" s="249">
        <f>IF($D$19&lt;&gt;"Yes",0,IF($BA199&lt;$E$19,0,IF($BA199&gt;$J$19,0,VLOOKUP($H$19,Variable!$B$21:$AE$64,'Scenario 10'!$BA199-2015,FALSE))))</f>
        <v>0</v>
      </c>
    </row>
    <row r="200" spans="1:59">
      <c r="A200" s="242"/>
      <c r="B200" s="242"/>
      <c r="C200" s="242"/>
      <c r="D200" s="242"/>
      <c r="E200" s="242"/>
      <c r="F200" s="242"/>
      <c r="G200" s="242"/>
      <c r="H200" s="253">
        <v>2038</v>
      </c>
      <c r="I200" s="249">
        <f t="shared" si="85"/>
        <v>0</v>
      </c>
      <c r="J200" s="249">
        <f t="shared" si="70"/>
        <v>0</v>
      </c>
      <c r="K200" s="249">
        <f t="shared" si="70"/>
        <v>0</v>
      </c>
      <c r="L200" s="249">
        <f t="shared" si="70"/>
        <v>0</v>
      </c>
      <c r="M200" s="249">
        <f t="shared" si="70"/>
        <v>0</v>
      </c>
      <c r="N200" s="249">
        <f t="shared" si="70"/>
        <v>0</v>
      </c>
      <c r="O200" s="242"/>
      <c r="P200" s="242"/>
      <c r="Q200" s="242"/>
      <c r="R200" s="242"/>
      <c r="S200" s="253">
        <v>2038</v>
      </c>
      <c r="T200" s="133">
        <f>HLOOKUP($S200,Variable!$B$15:$AE$16,2,FALSE)</f>
        <v>0.54120391888805597</v>
      </c>
      <c r="U200" s="268">
        <f t="shared" si="71"/>
        <v>0</v>
      </c>
      <c r="V200" s="268">
        <f t="shared" si="72"/>
        <v>0</v>
      </c>
      <c r="W200" s="268">
        <f t="shared" si="73"/>
        <v>0</v>
      </c>
      <c r="X200" s="268">
        <f t="shared" si="74"/>
        <v>0</v>
      </c>
      <c r="Y200" s="268">
        <f t="shared" si="75"/>
        <v>0</v>
      </c>
      <c r="Z200" s="268">
        <f t="shared" si="76"/>
        <v>0</v>
      </c>
      <c r="AB200" s="253">
        <v>2038</v>
      </c>
      <c r="AC200" s="249">
        <f t="shared" si="86"/>
        <v>0</v>
      </c>
      <c r="AD200" s="249">
        <f t="shared" si="77"/>
        <v>0</v>
      </c>
      <c r="AE200" s="249">
        <f t="shared" si="77"/>
        <v>0</v>
      </c>
      <c r="AF200" s="249">
        <f t="shared" si="77"/>
        <v>0</v>
      </c>
      <c r="AG200" s="136">
        <f t="shared" si="77"/>
        <v>0</v>
      </c>
      <c r="AH200" s="249">
        <f t="shared" si="77"/>
        <v>0</v>
      </c>
      <c r="AJ200" s="253">
        <v>2038</v>
      </c>
      <c r="AK200" s="133">
        <f>HLOOKUP($S200,Variable!$B$15:$AE$16,2,FALSE)</f>
        <v>0.54120391888805597</v>
      </c>
      <c r="AL200" s="268">
        <f t="shared" si="78"/>
        <v>0</v>
      </c>
      <c r="AM200" s="268">
        <f t="shared" si="79"/>
        <v>0</v>
      </c>
      <c r="AN200" s="268">
        <f t="shared" si="80"/>
        <v>0</v>
      </c>
      <c r="AO200" s="268">
        <f t="shared" si="81"/>
        <v>0</v>
      </c>
      <c r="AP200" s="268">
        <f t="shared" si="82"/>
        <v>0</v>
      </c>
      <c r="AQ200" s="268">
        <f t="shared" si="83"/>
        <v>0</v>
      </c>
      <c r="AS200" s="253">
        <v>2038</v>
      </c>
      <c r="AT200" s="249">
        <f t="shared" si="87"/>
        <v>0</v>
      </c>
      <c r="AU200" s="249">
        <f t="shared" si="84"/>
        <v>0</v>
      </c>
      <c r="AV200" s="249">
        <f t="shared" si="84"/>
        <v>0</v>
      </c>
      <c r="AW200" s="249">
        <f t="shared" si="84"/>
        <v>0</v>
      </c>
      <c r="AX200" s="136">
        <f t="shared" si="84"/>
        <v>0</v>
      </c>
      <c r="AY200" s="249">
        <f t="shared" si="84"/>
        <v>0</v>
      </c>
      <c r="BA200" s="145">
        <v>2038</v>
      </c>
      <c r="BB200" s="249">
        <f>IF($D$14&lt;&gt;"Yes",0,IF($BA200&lt;$E$14,0,IF($BA200&gt;$J$14,0,VLOOKUP($H$14,Variable!$B$21:$AE$64,'Scenario 10'!$BA200-2015,FALSE))))</f>
        <v>0</v>
      </c>
      <c r="BC200" s="249">
        <f>IF($D$15&lt;&gt;"Yes",0,IF($BA200&lt;$E$15,0,IF($BA200&gt;$J$15,0,VLOOKUP($H$15,Variable!$B$21:$AE$64,'Scenario 10'!$BA200-2015,FALSE))))</f>
        <v>0</v>
      </c>
      <c r="BD200" s="249">
        <f>IF($D$16&lt;&gt;"Yes",0,IF($BA200&lt;$E$16,0,IF($BA200&gt;$J$16,0,VLOOKUP($H$16,Variable!$B$21:$AE$64,'Scenario 10'!$BA200-2015,FALSE))))</f>
        <v>0</v>
      </c>
      <c r="BE200" s="249">
        <f>IF($D$17&lt;&gt;"Yes",0,IF($BA200&lt;$E$17,0,IF($BA200&gt;$J$17,0,VLOOKUP($H$17,Variable!$B$21:$AE$64,'Scenario 10'!$BA200-2015,FALSE))))</f>
        <v>0</v>
      </c>
      <c r="BF200" s="249">
        <f>IF($D$18&lt;&gt;"Yes",0,IF($BA200&lt;$E$18,0,IF($BA200&gt;$J$18,0,VLOOKUP($H$18,Variable!$B$21:$AE$64,'Scenario 10'!$BA200-2015,FALSE))))</f>
        <v>0</v>
      </c>
      <c r="BG200" s="249">
        <f>IF($D$19&lt;&gt;"Yes",0,IF($BA200&lt;$E$19,0,IF($BA200&gt;$J$19,0,VLOOKUP($H$19,Variable!$B$21:$AE$64,'Scenario 10'!$BA200-2015,FALSE))))</f>
        <v>0</v>
      </c>
    </row>
    <row r="201" spans="1:59">
      <c r="A201" s="242"/>
      <c r="B201" s="242"/>
      <c r="C201" s="242"/>
      <c r="D201" s="242"/>
      <c r="E201" s="242"/>
      <c r="F201" s="242"/>
      <c r="G201" s="242"/>
      <c r="H201" s="253">
        <v>2039</v>
      </c>
      <c r="I201" s="249">
        <f t="shared" si="85"/>
        <v>0</v>
      </c>
      <c r="J201" s="249">
        <f t="shared" si="70"/>
        <v>0</v>
      </c>
      <c r="K201" s="249">
        <f t="shared" si="70"/>
        <v>0</v>
      </c>
      <c r="L201" s="249">
        <f t="shared" si="70"/>
        <v>0</v>
      </c>
      <c r="M201" s="249">
        <f t="shared" si="70"/>
        <v>0</v>
      </c>
      <c r="N201" s="249">
        <f t="shared" si="70"/>
        <v>0</v>
      </c>
      <c r="O201" s="242"/>
      <c r="P201" s="242"/>
      <c r="Q201" s="242"/>
      <c r="R201" s="242"/>
      <c r="S201" s="253">
        <v>2039</v>
      </c>
      <c r="T201" s="133">
        <f>HLOOKUP($S201,Variable!$B$15:$AE$16,2,FALSE)</f>
        <v>0.55202799726581708</v>
      </c>
      <c r="U201" s="268">
        <f t="shared" si="71"/>
        <v>0</v>
      </c>
      <c r="V201" s="268">
        <f t="shared" si="72"/>
        <v>0</v>
      </c>
      <c r="W201" s="268">
        <f t="shared" si="73"/>
        <v>0</v>
      </c>
      <c r="X201" s="268">
        <f t="shared" si="74"/>
        <v>0</v>
      </c>
      <c r="Y201" s="268">
        <f t="shared" si="75"/>
        <v>0</v>
      </c>
      <c r="Z201" s="268">
        <f t="shared" si="76"/>
        <v>0</v>
      </c>
      <c r="AB201" s="253">
        <v>2039</v>
      </c>
      <c r="AC201" s="249">
        <f t="shared" si="86"/>
        <v>0</v>
      </c>
      <c r="AD201" s="249">
        <f t="shared" si="77"/>
        <v>0</v>
      </c>
      <c r="AE201" s="249">
        <f t="shared" si="77"/>
        <v>0</v>
      </c>
      <c r="AF201" s="249">
        <f t="shared" si="77"/>
        <v>0</v>
      </c>
      <c r="AG201" s="136">
        <f t="shared" si="77"/>
        <v>0</v>
      </c>
      <c r="AH201" s="249">
        <f t="shared" si="77"/>
        <v>0</v>
      </c>
      <c r="AJ201" s="253">
        <v>2039</v>
      </c>
      <c r="AK201" s="133">
        <f>HLOOKUP($S201,Variable!$B$15:$AE$16,2,FALSE)</f>
        <v>0.55202799726581708</v>
      </c>
      <c r="AL201" s="268">
        <f t="shared" si="78"/>
        <v>0</v>
      </c>
      <c r="AM201" s="268">
        <f t="shared" si="79"/>
        <v>0</v>
      </c>
      <c r="AN201" s="268">
        <f t="shared" si="80"/>
        <v>0</v>
      </c>
      <c r="AO201" s="268">
        <f t="shared" si="81"/>
        <v>0</v>
      </c>
      <c r="AP201" s="268">
        <f t="shared" si="82"/>
        <v>0</v>
      </c>
      <c r="AQ201" s="268">
        <f t="shared" si="83"/>
        <v>0</v>
      </c>
      <c r="AS201" s="253">
        <v>2039</v>
      </c>
      <c r="AT201" s="249">
        <f t="shared" si="87"/>
        <v>0</v>
      </c>
      <c r="AU201" s="249">
        <f t="shared" si="84"/>
        <v>0</v>
      </c>
      <c r="AV201" s="249">
        <f t="shared" si="84"/>
        <v>0</v>
      </c>
      <c r="AW201" s="249">
        <f t="shared" si="84"/>
        <v>0</v>
      </c>
      <c r="AX201" s="136">
        <f t="shared" si="84"/>
        <v>0</v>
      </c>
      <c r="AY201" s="249">
        <f t="shared" si="84"/>
        <v>0</v>
      </c>
      <c r="BA201" s="145">
        <v>2039</v>
      </c>
      <c r="BB201" s="249">
        <f>IF($D$14&lt;&gt;"Yes",0,IF($BA201&lt;$E$14,0,IF($BA201&gt;$J$14,0,VLOOKUP($H$14,Variable!$B$21:$AE$64,'Scenario 10'!$BA201-2015,FALSE))))</f>
        <v>0</v>
      </c>
      <c r="BC201" s="249">
        <f>IF($D$15&lt;&gt;"Yes",0,IF($BA201&lt;$E$15,0,IF($BA201&gt;$J$15,0,VLOOKUP($H$15,Variable!$B$21:$AE$64,'Scenario 10'!$BA201-2015,FALSE))))</f>
        <v>0</v>
      </c>
      <c r="BD201" s="249">
        <f>IF($D$16&lt;&gt;"Yes",0,IF($BA201&lt;$E$16,0,IF($BA201&gt;$J$16,0,VLOOKUP($H$16,Variable!$B$21:$AE$64,'Scenario 10'!$BA201-2015,FALSE))))</f>
        <v>0</v>
      </c>
      <c r="BE201" s="249">
        <f>IF($D$17&lt;&gt;"Yes",0,IF($BA201&lt;$E$17,0,IF($BA201&gt;$J$17,0,VLOOKUP($H$17,Variable!$B$21:$AE$64,'Scenario 10'!$BA201-2015,FALSE))))</f>
        <v>0</v>
      </c>
      <c r="BF201" s="249">
        <f>IF($D$18&lt;&gt;"Yes",0,IF($BA201&lt;$E$18,0,IF($BA201&gt;$J$18,0,VLOOKUP($H$18,Variable!$B$21:$AE$64,'Scenario 10'!$BA201-2015,FALSE))))</f>
        <v>0</v>
      </c>
      <c r="BG201" s="249">
        <f>IF($D$19&lt;&gt;"Yes",0,IF($BA201&lt;$E$19,0,IF($BA201&gt;$J$19,0,VLOOKUP($H$19,Variable!$B$21:$AE$64,'Scenario 10'!$BA201-2015,FALSE))))</f>
        <v>0</v>
      </c>
    </row>
    <row r="202" spans="1:59">
      <c r="A202" s="242"/>
      <c r="B202" s="242"/>
      <c r="C202" s="242"/>
      <c r="D202" s="242"/>
      <c r="E202" s="242"/>
      <c r="F202" s="242"/>
      <c r="G202" s="242"/>
      <c r="H202" s="253">
        <v>2040</v>
      </c>
      <c r="I202" s="249">
        <f t="shared" si="85"/>
        <v>0</v>
      </c>
      <c r="J202" s="249">
        <f t="shared" si="70"/>
        <v>0</v>
      </c>
      <c r="K202" s="249">
        <f t="shared" si="70"/>
        <v>0</v>
      </c>
      <c r="L202" s="249">
        <f t="shared" si="70"/>
        <v>0</v>
      </c>
      <c r="M202" s="249">
        <f t="shared" si="70"/>
        <v>0</v>
      </c>
      <c r="N202" s="249">
        <f t="shared" si="70"/>
        <v>0</v>
      </c>
      <c r="O202" s="242"/>
      <c r="P202" s="242"/>
      <c r="Q202" s="242"/>
      <c r="R202" s="242"/>
      <c r="S202" s="253">
        <v>2040</v>
      </c>
      <c r="T202" s="133">
        <f>HLOOKUP($S202,Variable!$B$15:$AE$16,2,FALSE)</f>
        <v>0.56306855721113358</v>
      </c>
      <c r="U202" s="268">
        <f t="shared" si="71"/>
        <v>0</v>
      </c>
      <c r="V202" s="268">
        <f t="shared" si="72"/>
        <v>0</v>
      </c>
      <c r="W202" s="268">
        <f t="shared" si="73"/>
        <v>0</v>
      </c>
      <c r="X202" s="268">
        <f t="shared" si="74"/>
        <v>0</v>
      </c>
      <c r="Y202" s="268">
        <f t="shared" si="75"/>
        <v>0</v>
      </c>
      <c r="Z202" s="268">
        <f t="shared" si="76"/>
        <v>0</v>
      </c>
      <c r="AB202" s="253">
        <v>2040</v>
      </c>
      <c r="AC202" s="249">
        <f t="shared" si="86"/>
        <v>0</v>
      </c>
      <c r="AD202" s="249">
        <f t="shared" si="77"/>
        <v>0</v>
      </c>
      <c r="AE202" s="249">
        <f t="shared" si="77"/>
        <v>0</v>
      </c>
      <c r="AF202" s="249">
        <f t="shared" si="77"/>
        <v>0</v>
      </c>
      <c r="AG202" s="136">
        <f t="shared" si="77"/>
        <v>0</v>
      </c>
      <c r="AH202" s="249">
        <f t="shared" si="77"/>
        <v>0</v>
      </c>
      <c r="AJ202" s="253">
        <v>2040</v>
      </c>
      <c r="AK202" s="133">
        <f>HLOOKUP($S202,Variable!$B$15:$AE$16,2,FALSE)</f>
        <v>0.56306855721113358</v>
      </c>
      <c r="AL202" s="268">
        <f t="shared" si="78"/>
        <v>0</v>
      </c>
      <c r="AM202" s="268">
        <f t="shared" si="79"/>
        <v>0</v>
      </c>
      <c r="AN202" s="268">
        <f t="shared" si="80"/>
        <v>0</v>
      </c>
      <c r="AO202" s="268">
        <f t="shared" si="81"/>
        <v>0</v>
      </c>
      <c r="AP202" s="268">
        <f t="shared" si="82"/>
        <v>0</v>
      </c>
      <c r="AQ202" s="268">
        <f t="shared" si="83"/>
        <v>0</v>
      </c>
      <c r="AS202" s="253">
        <v>2040</v>
      </c>
      <c r="AT202" s="249">
        <f t="shared" si="87"/>
        <v>0</v>
      </c>
      <c r="AU202" s="249">
        <f t="shared" si="84"/>
        <v>0</v>
      </c>
      <c r="AV202" s="249">
        <f t="shared" si="84"/>
        <v>0</v>
      </c>
      <c r="AW202" s="249">
        <f t="shared" si="84"/>
        <v>0</v>
      </c>
      <c r="AX202" s="136">
        <f t="shared" si="84"/>
        <v>0</v>
      </c>
      <c r="AY202" s="249">
        <f t="shared" si="84"/>
        <v>0</v>
      </c>
      <c r="BA202" s="145">
        <v>2040</v>
      </c>
      <c r="BB202" s="249">
        <f>IF($D$14&lt;&gt;"Yes",0,IF($BA202&lt;$E$14,0,IF($BA202&gt;$J$14,0,VLOOKUP($H$14,Variable!$B$21:$AE$64,'Scenario 10'!$BA202-2015,FALSE))))</f>
        <v>0</v>
      </c>
      <c r="BC202" s="249">
        <f>IF($D$15&lt;&gt;"Yes",0,IF($BA202&lt;$E$15,0,IF($BA202&gt;$J$15,0,VLOOKUP($H$15,Variable!$B$21:$AE$64,'Scenario 10'!$BA202-2015,FALSE))))</f>
        <v>0</v>
      </c>
      <c r="BD202" s="249">
        <f>IF($D$16&lt;&gt;"Yes",0,IF($BA202&lt;$E$16,0,IF($BA202&gt;$J$16,0,VLOOKUP($H$16,Variable!$B$21:$AE$64,'Scenario 10'!$BA202-2015,FALSE))))</f>
        <v>0</v>
      </c>
      <c r="BE202" s="249">
        <f>IF($D$17&lt;&gt;"Yes",0,IF($BA202&lt;$E$17,0,IF($BA202&gt;$J$17,0,VLOOKUP($H$17,Variable!$B$21:$AE$64,'Scenario 10'!$BA202-2015,FALSE))))</f>
        <v>0</v>
      </c>
      <c r="BF202" s="249">
        <f>IF($D$18&lt;&gt;"Yes",0,IF($BA202&lt;$E$18,0,IF($BA202&gt;$J$18,0,VLOOKUP($H$18,Variable!$B$21:$AE$64,'Scenario 10'!$BA202-2015,FALSE))))</f>
        <v>0</v>
      </c>
      <c r="BG202" s="249">
        <f>IF($D$19&lt;&gt;"Yes",0,IF($BA202&lt;$E$19,0,IF($BA202&gt;$J$19,0,VLOOKUP($H$19,Variable!$B$21:$AE$64,'Scenario 10'!$BA202-2015,FALSE))))</f>
        <v>0</v>
      </c>
    </row>
    <row r="203" spans="1:59">
      <c r="A203" s="242"/>
      <c r="B203" s="242"/>
      <c r="C203" s="242"/>
      <c r="D203" s="242"/>
      <c r="E203" s="242"/>
      <c r="F203" s="242"/>
      <c r="G203" s="242"/>
      <c r="H203" s="253">
        <v>2041</v>
      </c>
      <c r="I203" s="249">
        <f t="shared" si="85"/>
        <v>0</v>
      </c>
      <c r="J203" s="249">
        <f t="shared" si="70"/>
        <v>0</v>
      </c>
      <c r="K203" s="249">
        <f t="shared" si="70"/>
        <v>0</v>
      </c>
      <c r="L203" s="249">
        <f t="shared" si="70"/>
        <v>0</v>
      </c>
      <c r="M203" s="249">
        <f t="shared" si="70"/>
        <v>0</v>
      </c>
      <c r="N203" s="249">
        <f t="shared" si="70"/>
        <v>0</v>
      </c>
      <c r="O203" s="242"/>
      <c r="P203" s="242"/>
      <c r="Q203" s="242"/>
      <c r="R203" s="242"/>
      <c r="S203" s="253">
        <v>2041</v>
      </c>
      <c r="T203" s="133">
        <f>HLOOKUP($S203,Variable!$B$15:$AE$16,2,FALSE)</f>
        <v>0.57432992835535612</v>
      </c>
      <c r="U203" s="268">
        <f t="shared" si="71"/>
        <v>0</v>
      </c>
      <c r="V203" s="268">
        <f t="shared" si="72"/>
        <v>0</v>
      </c>
      <c r="W203" s="268">
        <f t="shared" si="73"/>
        <v>0</v>
      </c>
      <c r="X203" s="268">
        <f t="shared" si="74"/>
        <v>0</v>
      </c>
      <c r="Y203" s="268">
        <f t="shared" si="75"/>
        <v>0</v>
      </c>
      <c r="Z203" s="268">
        <f t="shared" si="76"/>
        <v>0</v>
      </c>
      <c r="AB203" s="253">
        <v>2041</v>
      </c>
      <c r="AC203" s="249">
        <f t="shared" si="86"/>
        <v>0</v>
      </c>
      <c r="AD203" s="249">
        <f t="shared" si="77"/>
        <v>0</v>
      </c>
      <c r="AE203" s="249">
        <f t="shared" si="77"/>
        <v>0</v>
      </c>
      <c r="AF203" s="249">
        <f t="shared" si="77"/>
        <v>0</v>
      </c>
      <c r="AG203" s="136">
        <f t="shared" si="77"/>
        <v>0</v>
      </c>
      <c r="AH203" s="249">
        <f t="shared" si="77"/>
        <v>0</v>
      </c>
      <c r="AJ203" s="253">
        <v>2041</v>
      </c>
      <c r="AK203" s="133">
        <f>HLOOKUP($S203,Variable!$B$15:$AE$16,2,FALSE)</f>
        <v>0.57432992835535612</v>
      </c>
      <c r="AL203" s="268">
        <f t="shared" si="78"/>
        <v>0</v>
      </c>
      <c r="AM203" s="268">
        <f t="shared" si="79"/>
        <v>0</v>
      </c>
      <c r="AN203" s="268">
        <f t="shared" si="80"/>
        <v>0</v>
      </c>
      <c r="AO203" s="268">
        <f t="shared" si="81"/>
        <v>0</v>
      </c>
      <c r="AP203" s="268">
        <f t="shared" si="82"/>
        <v>0</v>
      </c>
      <c r="AQ203" s="268">
        <f t="shared" si="83"/>
        <v>0</v>
      </c>
      <c r="AS203" s="253">
        <v>2041</v>
      </c>
      <c r="AT203" s="249">
        <f t="shared" si="87"/>
        <v>0</v>
      </c>
      <c r="AU203" s="249">
        <f t="shared" si="84"/>
        <v>0</v>
      </c>
      <c r="AV203" s="249">
        <f t="shared" si="84"/>
        <v>0</v>
      </c>
      <c r="AW203" s="249">
        <f t="shared" si="84"/>
        <v>0</v>
      </c>
      <c r="AX203" s="136">
        <f t="shared" si="84"/>
        <v>0</v>
      </c>
      <c r="AY203" s="249">
        <f t="shared" si="84"/>
        <v>0</v>
      </c>
      <c r="BA203" s="145">
        <v>2041</v>
      </c>
      <c r="BB203" s="249">
        <f>IF($D$14&lt;&gt;"Yes",0,IF($BA203&lt;$E$14,0,IF($BA203&gt;$J$14,0,VLOOKUP($H$14,Variable!$B$21:$AE$64,'Scenario 10'!$BA203-2015,FALSE))))</f>
        <v>0</v>
      </c>
      <c r="BC203" s="249">
        <f>IF($D$15&lt;&gt;"Yes",0,IF($BA203&lt;$E$15,0,IF($BA203&gt;$J$15,0,VLOOKUP($H$15,Variable!$B$21:$AE$64,'Scenario 10'!$BA203-2015,FALSE))))</f>
        <v>0</v>
      </c>
      <c r="BD203" s="249">
        <f>IF($D$16&lt;&gt;"Yes",0,IF($BA203&lt;$E$16,0,IF($BA203&gt;$J$16,0,VLOOKUP($H$16,Variable!$B$21:$AE$64,'Scenario 10'!$BA203-2015,FALSE))))</f>
        <v>0</v>
      </c>
      <c r="BE203" s="249">
        <f>IF($D$17&lt;&gt;"Yes",0,IF($BA203&lt;$E$17,0,IF($BA203&gt;$J$17,0,VLOOKUP($H$17,Variable!$B$21:$AE$64,'Scenario 10'!$BA203-2015,FALSE))))</f>
        <v>0</v>
      </c>
      <c r="BF203" s="249">
        <f>IF($D$18&lt;&gt;"Yes",0,IF($BA203&lt;$E$18,0,IF($BA203&gt;$J$18,0,VLOOKUP($H$18,Variable!$B$21:$AE$64,'Scenario 10'!$BA203-2015,FALSE))))</f>
        <v>0</v>
      </c>
      <c r="BG203" s="249">
        <f>IF($D$19&lt;&gt;"Yes",0,IF($BA203&lt;$E$19,0,IF($BA203&gt;$J$19,0,VLOOKUP($H$19,Variable!$B$21:$AE$64,'Scenario 10'!$BA203-2015,FALSE))))</f>
        <v>0</v>
      </c>
    </row>
    <row r="204" spans="1:59">
      <c r="A204" s="242"/>
      <c r="B204" s="242"/>
      <c r="C204" s="242"/>
      <c r="D204" s="242"/>
      <c r="E204" s="242"/>
      <c r="F204" s="242"/>
      <c r="G204" s="242"/>
      <c r="H204" s="253">
        <v>2042</v>
      </c>
      <c r="I204" s="249">
        <f t="shared" si="85"/>
        <v>0</v>
      </c>
      <c r="J204" s="249">
        <f t="shared" si="70"/>
        <v>0</v>
      </c>
      <c r="K204" s="249">
        <f t="shared" si="70"/>
        <v>0</v>
      </c>
      <c r="L204" s="249">
        <f t="shared" si="70"/>
        <v>0</v>
      </c>
      <c r="M204" s="249">
        <f t="shared" si="70"/>
        <v>0</v>
      </c>
      <c r="N204" s="249">
        <f t="shared" si="70"/>
        <v>0</v>
      </c>
      <c r="O204" s="242"/>
      <c r="P204" s="242"/>
      <c r="Q204" s="242"/>
      <c r="R204" s="242"/>
      <c r="S204" s="253">
        <v>2042</v>
      </c>
      <c r="T204" s="133">
        <f>HLOOKUP($S204,Variable!$B$15:$AE$16,2,FALSE)</f>
        <v>0.58581652692246322</v>
      </c>
      <c r="U204" s="268">
        <f t="shared" si="71"/>
        <v>0</v>
      </c>
      <c r="V204" s="268">
        <f t="shared" si="72"/>
        <v>0</v>
      </c>
      <c r="W204" s="268">
        <f t="shared" si="73"/>
        <v>0</v>
      </c>
      <c r="X204" s="268">
        <f t="shared" si="74"/>
        <v>0</v>
      </c>
      <c r="Y204" s="268">
        <f t="shared" si="75"/>
        <v>0</v>
      </c>
      <c r="Z204" s="268">
        <f t="shared" si="76"/>
        <v>0</v>
      </c>
      <c r="AB204" s="253">
        <v>2042</v>
      </c>
      <c r="AC204" s="249">
        <f t="shared" si="86"/>
        <v>0</v>
      </c>
      <c r="AD204" s="249">
        <f t="shared" si="77"/>
        <v>0</v>
      </c>
      <c r="AE204" s="249">
        <f t="shared" si="77"/>
        <v>0</v>
      </c>
      <c r="AF204" s="249">
        <f t="shared" si="77"/>
        <v>0</v>
      </c>
      <c r="AG204" s="136">
        <f t="shared" si="77"/>
        <v>0</v>
      </c>
      <c r="AH204" s="249">
        <f t="shared" si="77"/>
        <v>0</v>
      </c>
      <c r="AJ204" s="253">
        <v>2042</v>
      </c>
      <c r="AK204" s="133">
        <f>HLOOKUP($S204,Variable!$B$15:$AE$16,2,FALSE)</f>
        <v>0.58581652692246322</v>
      </c>
      <c r="AL204" s="268">
        <f t="shared" si="78"/>
        <v>0</v>
      </c>
      <c r="AM204" s="268">
        <f t="shared" si="79"/>
        <v>0</v>
      </c>
      <c r="AN204" s="268">
        <f t="shared" si="80"/>
        <v>0</v>
      </c>
      <c r="AO204" s="268">
        <f t="shared" si="81"/>
        <v>0</v>
      </c>
      <c r="AP204" s="268">
        <f t="shared" si="82"/>
        <v>0</v>
      </c>
      <c r="AQ204" s="268">
        <f t="shared" si="83"/>
        <v>0</v>
      </c>
      <c r="AS204" s="253">
        <v>2042</v>
      </c>
      <c r="AT204" s="249">
        <f t="shared" si="87"/>
        <v>0</v>
      </c>
      <c r="AU204" s="249">
        <f t="shared" si="84"/>
        <v>0</v>
      </c>
      <c r="AV204" s="249">
        <f t="shared" si="84"/>
        <v>0</v>
      </c>
      <c r="AW204" s="249">
        <f t="shared" si="84"/>
        <v>0</v>
      </c>
      <c r="AX204" s="136">
        <f t="shared" si="84"/>
        <v>0</v>
      </c>
      <c r="AY204" s="249">
        <f t="shared" si="84"/>
        <v>0</v>
      </c>
      <c r="BA204" s="145">
        <v>2042</v>
      </c>
      <c r="BB204" s="249">
        <f>IF($D$14&lt;&gt;"Yes",0,IF($BA204&lt;$E$14,0,IF($BA204&gt;$J$14,0,VLOOKUP($H$14,Variable!$B$21:$AE$64,'Scenario 10'!$BA204-2015,FALSE))))</f>
        <v>0</v>
      </c>
      <c r="BC204" s="249">
        <f>IF($D$15&lt;&gt;"Yes",0,IF($BA204&lt;$E$15,0,IF($BA204&gt;$J$15,0,VLOOKUP($H$15,Variable!$B$21:$AE$64,'Scenario 10'!$BA204-2015,FALSE))))</f>
        <v>0</v>
      </c>
      <c r="BD204" s="249">
        <f>IF($D$16&lt;&gt;"Yes",0,IF($BA204&lt;$E$16,0,IF($BA204&gt;$J$16,0,VLOOKUP($H$16,Variable!$B$21:$AE$64,'Scenario 10'!$BA204-2015,FALSE))))</f>
        <v>0</v>
      </c>
      <c r="BE204" s="249">
        <f>IF($D$17&lt;&gt;"Yes",0,IF($BA204&lt;$E$17,0,IF($BA204&gt;$J$17,0,VLOOKUP($H$17,Variable!$B$21:$AE$64,'Scenario 10'!$BA204-2015,FALSE))))</f>
        <v>0</v>
      </c>
      <c r="BF204" s="249">
        <f>IF($D$18&lt;&gt;"Yes",0,IF($BA204&lt;$E$18,0,IF($BA204&gt;$J$18,0,VLOOKUP($H$18,Variable!$B$21:$AE$64,'Scenario 10'!$BA204-2015,FALSE))))</f>
        <v>0</v>
      </c>
      <c r="BG204" s="249">
        <f>IF($D$19&lt;&gt;"Yes",0,IF($BA204&lt;$E$19,0,IF($BA204&gt;$J$19,0,VLOOKUP($H$19,Variable!$B$21:$AE$64,'Scenario 10'!$BA204-2015,FALSE))))</f>
        <v>0</v>
      </c>
    </row>
    <row r="205" spans="1:59">
      <c r="A205" s="242"/>
      <c r="B205" s="242"/>
      <c r="C205" s="242"/>
      <c r="D205" s="242"/>
      <c r="E205" s="242"/>
      <c r="F205" s="242"/>
      <c r="G205" s="242"/>
      <c r="H205" s="253">
        <v>2043</v>
      </c>
      <c r="I205" s="249">
        <f t="shared" si="85"/>
        <v>0</v>
      </c>
      <c r="J205" s="249">
        <f t="shared" si="70"/>
        <v>0</v>
      </c>
      <c r="K205" s="249">
        <f t="shared" si="70"/>
        <v>0</v>
      </c>
      <c r="L205" s="249">
        <f t="shared" si="70"/>
        <v>0</v>
      </c>
      <c r="M205" s="249">
        <f t="shared" si="70"/>
        <v>0</v>
      </c>
      <c r="N205" s="249">
        <f t="shared" si="70"/>
        <v>0</v>
      </c>
      <c r="O205" s="242"/>
      <c r="P205" s="242"/>
      <c r="Q205" s="242"/>
      <c r="R205" s="242"/>
      <c r="S205" s="253">
        <v>2043</v>
      </c>
      <c r="T205" s="133">
        <f>HLOOKUP($S205,Variable!$B$15:$AE$16,2,FALSE)</f>
        <v>0.59753285746091256</v>
      </c>
      <c r="U205" s="268">
        <f t="shared" si="71"/>
        <v>0</v>
      </c>
      <c r="V205" s="268">
        <f t="shared" si="72"/>
        <v>0</v>
      </c>
      <c r="W205" s="268">
        <f t="shared" si="73"/>
        <v>0</v>
      </c>
      <c r="X205" s="268">
        <f t="shared" si="74"/>
        <v>0</v>
      </c>
      <c r="Y205" s="268">
        <f t="shared" si="75"/>
        <v>0</v>
      </c>
      <c r="Z205" s="268">
        <f t="shared" si="76"/>
        <v>0</v>
      </c>
      <c r="AB205" s="253">
        <v>2043</v>
      </c>
      <c r="AC205" s="249">
        <f t="shared" si="86"/>
        <v>0</v>
      </c>
      <c r="AD205" s="249">
        <f t="shared" si="77"/>
        <v>0</v>
      </c>
      <c r="AE205" s="249">
        <f t="shared" si="77"/>
        <v>0</v>
      </c>
      <c r="AF205" s="249">
        <f t="shared" si="77"/>
        <v>0</v>
      </c>
      <c r="AG205" s="136">
        <f t="shared" si="77"/>
        <v>0</v>
      </c>
      <c r="AH205" s="249">
        <f t="shared" si="77"/>
        <v>0</v>
      </c>
      <c r="AJ205" s="253">
        <v>2043</v>
      </c>
      <c r="AK205" s="133">
        <f>HLOOKUP($S205,Variable!$B$15:$AE$16,2,FALSE)</f>
        <v>0.59753285746091256</v>
      </c>
      <c r="AL205" s="268">
        <f t="shared" si="78"/>
        <v>0</v>
      </c>
      <c r="AM205" s="268">
        <f t="shared" si="79"/>
        <v>0</v>
      </c>
      <c r="AN205" s="268">
        <f t="shared" si="80"/>
        <v>0</v>
      </c>
      <c r="AO205" s="268">
        <f t="shared" si="81"/>
        <v>0</v>
      </c>
      <c r="AP205" s="268">
        <f t="shared" si="82"/>
        <v>0</v>
      </c>
      <c r="AQ205" s="268">
        <f t="shared" si="83"/>
        <v>0</v>
      </c>
      <c r="AS205" s="253">
        <v>2043</v>
      </c>
      <c r="AT205" s="249">
        <f t="shared" si="87"/>
        <v>0</v>
      </c>
      <c r="AU205" s="249">
        <f t="shared" si="84"/>
        <v>0</v>
      </c>
      <c r="AV205" s="249">
        <f t="shared" si="84"/>
        <v>0</v>
      </c>
      <c r="AW205" s="249">
        <f t="shared" si="84"/>
        <v>0</v>
      </c>
      <c r="AX205" s="136">
        <f t="shared" si="84"/>
        <v>0</v>
      </c>
      <c r="AY205" s="249">
        <f t="shared" si="84"/>
        <v>0</v>
      </c>
      <c r="BA205" s="145">
        <v>2043</v>
      </c>
      <c r="BB205" s="249">
        <f>IF($D$14&lt;&gt;"Yes",0,IF($BA205&lt;$E$14,0,IF($BA205&gt;$J$14,0,VLOOKUP($H$14,Variable!$B$21:$AE$64,'Scenario 10'!$BA205-2015,FALSE))))</f>
        <v>0</v>
      </c>
      <c r="BC205" s="249">
        <f>IF($D$15&lt;&gt;"Yes",0,IF($BA205&lt;$E$15,0,IF($BA205&gt;$J$15,0,VLOOKUP($H$15,Variable!$B$21:$AE$64,'Scenario 10'!$BA205-2015,FALSE))))</f>
        <v>0</v>
      </c>
      <c r="BD205" s="249">
        <f>IF($D$16&lt;&gt;"Yes",0,IF($BA205&lt;$E$16,0,IF($BA205&gt;$J$16,0,VLOOKUP($H$16,Variable!$B$21:$AE$64,'Scenario 10'!$BA205-2015,FALSE))))</f>
        <v>0</v>
      </c>
      <c r="BE205" s="249">
        <f>IF($D$17&lt;&gt;"Yes",0,IF($BA205&lt;$E$17,0,IF($BA205&gt;$J$17,0,VLOOKUP($H$17,Variable!$B$21:$AE$64,'Scenario 10'!$BA205-2015,FALSE))))</f>
        <v>0</v>
      </c>
      <c r="BF205" s="249">
        <f>IF($D$18&lt;&gt;"Yes",0,IF($BA205&lt;$E$18,0,IF($BA205&gt;$J$18,0,VLOOKUP($H$18,Variable!$B$21:$AE$64,'Scenario 10'!$BA205-2015,FALSE))))</f>
        <v>0</v>
      </c>
      <c r="BG205" s="249">
        <f>IF($D$19&lt;&gt;"Yes",0,IF($BA205&lt;$E$19,0,IF($BA205&gt;$J$19,0,VLOOKUP($H$19,Variable!$B$21:$AE$64,'Scenario 10'!$BA205-2015,FALSE))))</f>
        <v>0</v>
      </c>
    </row>
    <row r="206" spans="1:59">
      <c r="A206" s="242"/>
      <c r="B206" s="242"/>
      <c r="C206" s="242"/>
      <c r="D206" s="242"/>
      <c r="E206" s="242"/>
      <c r="F206" s="242"/>
      <c r="G206" s="242"/>
      <c r="H206" s="253">
        <v>2044</v>
      </c>
      <c r="I206" s="249">
        <f t="shared" si="85"/>
        <v>0</v>
      </c>
      <c r="J206" s="249">
        <f t="shared" si="70"/>
        <v>0</v>
      </c>
      <c r="K206" s="249">
        <f t="shared" si="70"/>
        <v>0</v>
      </c>
      <c r="L206" s="249">
        <f t="shared" si="70"/>
        <v>0</v>
      </c>
      <c r="M206" s="249">
        <f t="shared" si="70"/>
        <v>0</v>
      </c>
      <c r="N206" s="249">
        <f t="shared" si="70"/>
        <v>0</v>
      </c>
      <c r="O206" s="242"/>
      <c r="P206" s="242"/>
      <c r="Q206" s="242"/>
      <c r="R206" s="242"/>
      <c r="S206" s="253">
        <v>2044</v>
      </c>
      <c r="T206" s="133">
        <f>HLOOKUP($S206,Variable!$B$15:$AE$16,2,FALSE)</f>
        <v>0.60948351461013084</v>
      </c>
      <c r="U206" s="268">
        <f t="shared" si="71"/>
        <v>0</v>
      </c>
      <c r="V206" s="268">
        <f t="shared" si="72"/>
        <v>0</v>
      </c>
      <c r="W206" s="268">
        <f t="shared" si="73"/>
        <v>0</v>
      </c>
      <c r="X206" s="268">
        <f t="shared" si="74"/>
        <v>0</v>
      </c>
      <c r="Y206" s="268">
        <f t="shared" si="75"/>
        <v>0</v>
      </c>
      <c r="Z206" s="268">
        <f t="shared" si="76"/>
        <v>0</v>
      </c>
      <c r="AB206" s="253">
        <v>2044</v>
      </c>
      <c r="AC206" s="249">
        <f t="shared" si="86"/>
        <v>0</v>
      </c>
      <c r="AD206" s="249">
        <f t="shared" si="77"/>
        <v>0</v>
      </c>
      <c r="AE206" s="249">
        <f t="shared" si="77"/>
        <v>0</v>
      </c>
      <c r="AF206" s="249">
        <f t="shared" si="77"/>
        <v>0</v>
      </c>
      <c r="AG206" s="136">
        <f t="shared" si="77"/>
        <v>0</v>
      </c>
      <c r="AH206" s="249">
        <f t="shared" si="77"/>
        <v>0</v>
      </c>
      <c r="AJ206" s="253">
        <v>2044</v>
      </c>
      <c r="AK206" s="133">
        <f>HLOOKUP($S206,Variable!$B$15:$AE$16,2,FALSE)</f>
        <v>0.60948351461013084</v>
      </c>
      <c r="AL206" s="268">
        <f t="shared" si="78"/>
        <v>0</v>
      </c>
      <c r="AM206" s="268">
        <f t="shared" si="79"/>
        <v>0</v>
      </c>
      <c r="AN206" s="268">
        <f t="shared" si="80"/>
        <v>0</v>
      </c>
      <c r="AO206" s="268">
        <f t="shared" si="81"/>
        <v>0</v>
      </c>
      <c r="AP206" s="268">
        <f t="shared" si="82"/>
        <v>0</v>
      </c>
      <c r="AQ206" s="268">
        <f t="shared" si="83"/>
        <v>0</v>
      </c>
      <c r="AS206" s="253">
        <v>2044</v>
      </c>
      <c r="AT206" s="249">
        <f t="shared" si="87"/>
        <v>0</v>
      </c>
      <c r="AU206" s="249">
        <f t="shared" si="84"/>
        <v>0</v>
      </c>
      <c r="AV206" s="249">
        <f t="shared" si="84"/>
        <v>0</v>
      </c>
      <c r="AW206" s="249">
        <f t="shared" si="84"/>
        <v>0</v>
      </c>
      <c r="AX206" s="136">
        <f t="shared" si="84"/>
        <v>0</v>
      </c>
      <c r="AY206" s="249">
        <f t="shared" si="84"/>
        <v>0</v>
      </c>
      <c r="BA206" s="145">
        <v>2044</v>
      </c>
      <c r="BB206" s="249">
        <f>IF($D$14&lt;&gt;"Yes",0,IF($BA206&lt;$E$14,0,IF($BA206&gt;$J$14,0,VLOOKUP($H$14,Variable!$B$21:$AE$64,'Scenario 10'!$BA206-2015,FALSE))))</f>
        <v>0</v>
      </c>
      <c r="BC206" s="249">
        <f>IF($D$15&lt;&gt;"Yes",0,IF($BA206&lt;$E$15,0,IF($BA206&gt;$J$15,0,VLOOKUP($H$15,Variable!$B$21:$AE$64,'Scenario 10'!$BA206-2015,FALSE))))</f>
        <v>0</v>
      </c>
      <c r="BD206" s="249">
        <f>IF($D$16&lt;&gt;"Yes",0,IF($BA206&lt;$E$16,0,IF($BA206&gt;$J$16,0,VLOOKUP($H$16,Variable!$B$21:$AE$64,'Scenario 10'!$BA206-2015,FALSE))))</f>
        <v>0</v>
      </c>
      <c r="BE206" s="249">
        <f>IF($D$17&lt;&gt;"Yes",0,IF($BA206&lt;$E$17,0,IF($BA206&gt;$J$17,0,VLOOKUP($H$17,Variable!$B$21:$AE$64,'Scenario 10'!$BA206-2015,FALSE))))</f>
        <v>0</v>
      </c>
      <c r="BF206" s="249">
        <f>IF($D$18&lt;&gt;"Yes",0,IF($BA206&lt;$E$18,0,IF($BA206&gt;$J$18,0,VLOOKUP($H$18,Variable!$B$21:$AE$64,'Scenario 10'!$BA206-2015,FALSE))))</f>
        <v>0</v>
      </c>
      <c r="BG206" s="249">
        <f>IF($D$19&lt;&gt;"Yes",0,IF($BA206&lt;$E$19,0,IF($BA206&gt;$J$19,0,VLOOKUP($H$19,Variable!$B$21:$AE$64,'Scenario 10'!$BA206-2015,FALSE))))</f>
        <v>0</v>
      </c>
    </row>
    <row r="207" spans="1:59">
      <c r="A207" s="242"/>
      <c r="B207" s="242"/>
      <c r="C207" s="242"/>
      <c r="D207" s="242"/>
      <c r="E207" s="242"/>
      <c r="F207" s="242"/>
      <c r="G207" s="242"/>
      <c r="H207" s="253">
        <v>2045</v>
      </c>
      <c r="I207" s="249">
        <f t="shared" si="85"/>
        <v>0</v>
      </c>
      <c r="J207" s="249">
        <f t="shared" si="70"/>
        <v>0</v>
      </c>
      <c r="K207" s="249">
        <f t="shared" si="70"/>
        <v>0</v>
      </c>
      <c r="L207" s="249">
        <f t="shared" si="70"/>
        <v>0</v>
      </c>
      <c r="M207" s="249">
        <f t="shared" si="70"/>
        <v>0</v>
      </c>
      <c r="N207" s="249">
        <f t="shared" si="70"/>
        <v>0</v>
      </c>
      <c r="O207" s="242"/>
      <c r="P207" s="242"/>
      <c r="Q207" s="242"/>
      <c r="R207" s="242"/>
      <c r="S207" s="254">
        <v>2045</v>
      </c>
      <c r="T207" s="134">
        <f>HLOOKUP($S207,Variable!$B$15:$AE$16,2,FALSE)</f>
        <v>0.62167318490233348</v>
      </c>
      <c r="U207" s="264">
        <f t="shared" si="71"/>
        <v>0</v>
      </c>
      <c r="V207" s="264">
        <f t="shared" si="72"/>
        <v>0</v>
      </c>
      <c r="W207" s="264">
        <f t="shared" si="73"/>
        <v>0</v>
      </c>
      <c r="X207" s="264">
        <f t="shared" si="74"/>
        <v>0</v>
      </c>
      <c r="Y207" s="264">
        <f t="shared" si="75"/>
        <v>0</v>
      </c>
      <c r="Z207" s="264">
        <f t="shared" si="76"/>
        <v>0</v>
      </c>
      <c r="AB207" s="254">
        <v>2045</v>
      </c>
      <c r="AC207" s="250">
        <f t="shared" si="86"/>
        <v>0</v>
      </c>
      <c r="AD207" s="250">
        <f t="shared" si="77"/>
        <v>0</v>
      </c>
      <c r="AE207" s="250">
        <f t="shared" si="77"/>
        <v>0</v>
      </c>
      <c r="AF207" s="250">
        <f t="shared" si="77"/>
        <v>0</v>
      </c>
      <c r="AG207" s="137">
        <f t="shared" si="77"/>
        <v>0</v>
      </c>
      <c r="AH207" s="250">
        <f t="shared" si="77"/>
        <v>0</v>
      </c>
      <c r="AJ207" s="254">
        <v>2045</v>
      </c>
      <c r="AK207" s="134">
        <f>HLOOKUP($S207,Variable!$B$15:$AE$16,2,FALSE)</f>
        <v>0.62167318490233348</v>
      </c>
      <c r="AL207" s="264">
        <f t="shared" si="78"/>
        <v>0</v>
      </c>
      <c r="AM207" s="264">
        <f t="shared" si="79"/>
        <v>0</v>
      </c>
      <c r="AN207" s="264">
        <f t="shared" si="80"/>
        <v>0</v>
      </c>
      <c r="AO207" s="264">
        <f t="shared" si="81"/>
        <v>0</v>
      </c>
      <c r="AP207" s="264">
        <f t="shared" si="82"/>
        <v>0</v>
      </c>
      <c r="AQ207" s="264">
        <f t="shared" si="83"/>
        <v>0</v>
      </c>
      <c r="AS207" s="254">
        <v>2045</v>
      </c>
      <c r="AT207" s="250">
        <f t="shared" si="87"/>
        <v>0</v>
      </c>
      <c r="AU207" s="250">
        <f t="shared" si="84"/>
        <v>0</v>
      </c>
      <c r="AV207" s="250">
        <f t="shared" si="84"/>
        <v>0</v>
      </c>
      <c r="AW207" s="250">
        <f t="shared" si="84"/>
        <v>0</v>
      </c>
      <c r="AX207" s="137">
        <f t="shared" si="84"/>
        <v>0</v>
      </c>
      <c r="AY207" s="250">
        <f t="shared" si="84"/>
        <v>0</v>
      </c>
      <c r="BA207" s="103">
        <v>2045</v>
      </c>
      <c r="BB207" s="250">
        <f>IF($D$14&lt;&gt;"Yes",0,IF($BA207&lt;$E$14,0,IF($BA207&gt;$J$14,0,VLOOKUP($H$14,Variable!$B$21:$AE$64,'Scenario 10'!$BA207-2015,FALSE))))</f>
        <v>0</v>
      </c>
      <c r="BC207" s="250">
        <f>IF($D$15&lt;&gt;"Yes",0,IF($BA207&lt;$E$15,0,IF($BA207&gt;$J$15,0,VLOOKUP($H$15,Variable!$B$21:$AE$64,'Scenario 10'!$BA207-2015,FALSE))))</f>
        <v>0</v>
      </c>
      <c r="BD207" s="250">
        <f>IF($D$16&lt;&gt;"Yes",0,IF($BA207&lt;$E$16,0,IF($BA207&gt;$J$16,0,VLOOKUP($H$16,Variable!$B$21:$AE$64,'Scenario 10'!$BA207-2015,FALSE))))</f>
        <v>0</v>
      </c>
      <c r="BE207" s="250">
        <f>IF($D$17&lt;&gt;"Yes",0,IF($BA207&lt;$E$17,0,IF($BA207&gt;$J$17,0,VLOOKUP($H$17,Variable!$B$21:$AE$64,'Scenario 10'!$BA207-2015,FALSE))))</f>
        <v>0</v>
      </c>
      <c r="BF207" s="250">
        <f>IF($D$18&lt;&gt;"Yes",0,IF($BA207&lt;$E$18,0,IF($BA207&gt;$J$18,0,VLOOKUP($H$18,Variable!$B$21:$AE$64,'Scenario 10'!$BA207-2015,FALSE))))</f>
        <v>0</v>
      </c>
      <c r="BG207" s="250">
        <f>IF($D$19&lt;&gt;"Yes",0,IF($BA207&lt;$E$19,0,IF($BA207&gt;$J$19,0,VLOOKUP($H$19,Variable!$B$21:$AE$64,'Scenario 10'!$BA207-2015,FALSE))))</f>
        <v>0</v>
      </c>
    </row>
    <row r="208" spans="1:59">
      <c r="H208" s="266" t="s">
        <v>26</v>
      </c>
      <c r="I208" s="265">
        <f t="shared" ref="I208:N208" si="88">SUM(I179:I207)</f>
        <v>16553015.407373458</v>
      </c>
      <c r="J208" s="265">
        <f t="shared" si="88"/>
        <v>16515580.145650916</v>
      </c>
      <c r="K208" s="265">
        <f t="shared" si="88"/>
        <v>16892390.420899592</v>
      </c>
      <c r="L208" s="265">
        <f t="shared" si="88"/>
        <v>0</v>
      </c>
      <c r="M208" s="265">
        <f t="shared" si="88"/>
        <v>0</v>
      </c>
      <c r="N208" s="265">
        <f t="shared" si="88"/>
        <v>0</v>
      </c>
    </row>
  </sheetData>
  <mergeCells count="21">
    <mergeCell ref="C24:G24"/>
    <mergeCell ref="H4:I4"/>
    <mergeCell ref="J4:K4"/>
    <mergeCell ref="L4:M4"/>
    <mergeCell ref="N4:O4"/>
    <mergeCell ref="C5:G5"/>
    <mergeCell ref="C6:G6"/>
    <mergeCell ref="D12:E12"/>
    <mergeCell ref="F12:G12"/>
    <mergeCell ref="I12:J12"/>
    <mergeCell ref="K12:L12"/>
    <mergeCell ref="M12:N12"/>
    <mergeCell ref="I35:J35"/>
    <mergeCell ref="H41:I41"/>
    <mergeCell ref="H74:I74"/>
    <mergeCell ref="C26:G26"/>
    <mergeCell ref="C27:G27"/>
    <mergeCell ref="C28:G28"/>
    <mergeCell ref="C29:G29"/>
    <mergeCell ref="C30:G30"/>
    <mergeCell ref="C35:G35"/>
  </mergeCells>
  <dataValidations count="5">
    <dataValidation type="whole" operator="greaterThanOrEqual" allowBlank="1" showInputMessage="1" showErrorMessage="1" error="COD Must be 2019 or later." sqref="G14:G19">
      <formula1>2019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list" allowBlank="1" showInputMessage="1" showErrorMessage="1" sqref="D14:D19 F14:F19">
      <formula1>"Yes,No"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H14:H19">
      <formula1>Water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208"/>
  <sheetViews>
    <sheetView showGridLines="0" tabSelected="1" topLeftCell="A31" workbookViewId="0">
      <selection activeCell="C16" sqref="C16"/>
    </sheetView>
  </sheetViews>
  <sheetFormatPr defaultRowHeight="12" outlineLevelCol="1"/>
  <cols>
    <col min="1" max="1" width="2.85546875" style="256" customWidth="1"/>
    <col min="2" max="2" width="5" style="256" customWidth="1"/>
    <col min="3" max="3" width="29" style="256" customWidth="1"/>
    <col min="4" max="7" width="7.140625" style="256" customWidth="1"/>
    <col min="8" max="8" width="10.7109375" style="256" customWidth="1"/>
    <col min="9" max="14" width="11.42578125" style="256" customWidth="1"/>
    <col min="15" max="15" width="11.28515625" style="256" customWidth="1"/>
    <col min="16" max="16" width="7.7109375" style="256" customWidth="1"/>
    <col min="17" max="17" width="2.85546875" style="256" customWidth="1"/>
    <col min="18" max="18" width="39.28515625" style="256" customWidth="1"/>
    <col min="19" max="19" width="9.140625" style="256" customWidth="1" outlineLevel="1"/>
    <col min="20" max="26" width="10.42578125" style="256" customWidth="1" outlineLevel="1"/>
    <col min="27" max="28" width="9.140625" style="256" customWidth="1" outlineLevel="1"/>
    <col min="29" max="34" width="10.42578125" style="256" customWidth="1" outlineLevel="1"/>
    <col min="35" max="36" width="9.140625" style="256" customWidth="1" outlineLevel="1"/>
    <col min="37" max="42" width="10.42578125" style="256" customWidth="1" outlineLevel="1"/>
    <col min="43" max="45" width="9.140625" style="256" customWidth="1" outlineLevel="1"/>
    <col min="46" max="52" width="10.42578125" style="256" customWidth="1" outlineLevel="1"/>
    <col min="53" max="54" width="9.140625" style="256" customWidth="1" outlineLevel="1"/>
    <col min="55" max="61" width="10.42578125" style="256" customWidth="1" outlineLevel="1"/>
    <col min="62" max="62" width="9.140625" style="256" customWidth="1" outlineLevel="1"/>
    <col min="63" max="68" width="10.42578125" style="256" customWidth="1" outlineLevel="1"/>
    <col min="69" max="70" width="9.140625" style="256" customWidth="1" outlineLevel="1"/>
    <col min="71" max="76" width="10.42578125" style="256" customWidth="1" outlineLevel="1"/>
    <col min="77" max="78" width="9.140625" style="256" customWidth="1" outlineLevel="1"/>
    <col min="79" max="84" width="10.42578125" style="256" customWidth="1" outlineLevel="1"/>
    <col min="85" max="85" width="9.140625" style="256"/>
    <col min="86" max="16384" width="9.140625" style="242"/>
  </cols>
  <sheetData>
    <row r="1" spans="2:18" ht="12.75">
      <c r="Q1" s="242"/>
      <c r="R1" s="260" t="s">
        <v>48</v>
      </c>
    </row>
    <row r="2" spans="2:18">
      <c r="B2" s="257" t="s">
        <v>392</v>
      </c>
    </row>
    <row r="3" spans="2:18">
      <c r="B3" s="257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303" t="s">
        <v>0</v>
      </c>
      <c r="C5" s="337" t="s">
        <v>113</v>
      </c>
      <c r="D5" s="338"/>
      <c r="E5" s="338"/>
      <c r="F5" s="338"/>
      <c r="G5" s="339"/>
      <c r="H5" s="303" t="s">
        <v>8</v>
      </c>
      <c r="I5" s="303" t="s">
        <v>9</v>
      </c>
      <c r="J5" s="303" t="s">
        <v>8</v>
      </c>
      <c r="K5" s="303" t="s">
        <v>9</v>
      </c>
      <c r="L5" s="303" t="s">
        <v>8</v>
      </c>
      <c r="M5" s="303" t="s">
        <v>9</v>
      </c>
      <c r="N5" s="303" t="s">
        <v>8</v>
      </c>
      <c r="O5" s="303" t="s">
        <v>9</v>
      </c>
    </row>
    <row r="6" spans="2:18">
      <c r="B6" s="269">
        <v>11</v>
      </c>
      <c r="C6" s="340" t="s">
        <v>393</v>
      </c>
      <c r="D6" s="341"/>
      <c r="E6" s="341"/>
      <c r="F6" s="341"/>
      <c r="G6" s="342"/>
      <c r="H6" s="244">
        <f>VLOOKUP($C6,Tables!$A2:$E9,2,FALSE)</f>
        <v>0.84</v>
      </c>
      <c r="I6" s="244">
        <f>VLOOKUP($C6,Tables!$A2:$E9,3,FALSE)</f>
        <v>0.84</v>
      </c>
      <c r="J6" s="244">
        <f>VLOOKUP($C6,Tables!$A2:$F9,4,FALSE)</f>
        <v>0.47</v>
      </c>
      <c r="K6" s="244">
        <f>VLOOKUP($C6,Tables!$A2:$F9,5,FALSE)</f>
        <v>0.47</v>
      </c>
      <c r="L6" s="245">
        <f>IF(ISERROR(H6*530*8760),"N/A",H6*530*8760)</f>
        <v>3899952</v>
      </c>
      <c r="M6" s="245">
        <f>IF(ISERROR(I6*530*8760),"N/A",I6*530*8760)</f>
        <v>3899952</v>
      </c>
      <c r="N6" s="245">
        <f>IF(ISERROR(J6*530*8760),"N/A",J6*530*8760)</f>
        <v>2182116</v>
      </c>
      <c r="O6" s="245">
        <f>IF(ISERROR(K6*530*8760),"N/A",K6*530*8760)</f>
        <v>2182116</v>
      </c>
    </row>
    <row r="9" spans="2:18">
      <c r="B9" s="257" t="s">
        <v>396</v>
      </c>
      <c r="H9" s="263"/>
    </row>
    <row r="10" spans="2:18">
      <c r="B10" s="257"/>
      <c r="H10" s="263"/>
    </row>
    <row r="11" spans="2:18">
      <c r="H11" s="242"/>
      <c r="K11" s="259" t="s">
        <v>124</v>
      </c>
      <c r="M11" s="277" t="s">
        <v>236</v>
      </c>
      <c r="N11" s="277"/>
    </row>
    <row r="12" spans="2:18">
      <c r="D12" s="336" t="s">
        <v>230</v>
      </c>
      <c r="E12" s="336"/>
      <c r="F12" s="336" t="s">
        <v>231</v>
      </c>
      <c r="G12" s="336"/>
      <c r="H12" s="242"/>
      <c r="I12" s="337" t="s">
        <v>18</v>
      </c>
      <c r="J12" s="339"/>
      <c r="K12" s="337" t="s">
        <v>36</v>
      </c>
      <c r="L12" s="339"/>
      <c r="M12" s="345" t="s">
        <v>36</v>
      </c>
      <c r="N12" s="346"/>
      <c r="O12" s="347" t="s">
        <v>435</v>
      </c>
      <c r="P12" s="349" t="s">
        <v>436</v>
      </c>
    </row>
    <row r="13" spans="2:18" ht="12" customHeight="1">
      <c r="B13" s="303" t="s">
        <v>0</v>
      </c>
      <c r="C13" s="303" t="s">
        <v>1</v>
      </c>
      <c r="D13" s="303" t="s">
        <v>367</v>
      </c>
      <c r="E13" s="303" t="s">
        <v>368</v>
      </c>
      <c r="F13" s="303" t="s">
        <v>367</v>
      </c>
      <c r="G13" s="303" t="s">
        <v>368</v>
      </c>
      <c r="H13" s="303" t="s">
        <v>160</v>
      </c>
      <c r="I13" s="303" t="s">
        <v>8</v>
      </c>
      <c r="J13" s="303" t="s">
        <v>9</v>
      </c>
      <c r="K13" s="303" t="s">
        <v>8</v>
      </c>
      <c r="L13" s="303" t="s">
        <v>9</v>
      </c>
      <c r="M13" s="146" t="s">
        <v>8</v>
      </c>
      <c r="N13" s="146" t="s">
        <v>9</v>
      </c>
      <c r="O13" s="348"/>
      <c r="P13" s="350"/>
    </row>
    <row r="14" spans="2:18">
      <c r="B14" s="246">
        <f>B6</f>
        <v>11</v>
      </c>
      <c r="C14" s="248" t="s">
        <v>434</v>
      </c>
      <c r="D14" s="248" t="s">
        <v>235</v>
      </c>
      <c r="E14" s="248"/>
      <c r="F14" s="248" t="s">
        <v>235</v>
      </c>
      <c r="G14" s="248"/>
      <c r="H14" s="270" t="s">
        <v>131</v>
      </c>
      <c r="I14" s="269">
        <v>2032</v>
      </c>
      <c r="J14" s="269">
        <v>2032</v>
      </c>
      <c r="K14" s="269">
        <v>2018</v>
      </c>
      <c r="L14" s="269">
        <v>2018</v>
      </c>
      <c r="M14" s="146">
        <f t="shared" ref="M14:N19" si="0">IF($C14="","",IF(K14="",I14,K14))</f>
        <v>2018</v>
      </c>
      <c r="N14" s="146">
        <f t="shared" si="0"/>
        <v>2018</v>
      </c>
      <c r="O14" s="255">
        <v>2019</v>
      </c>
      <c r="P14" s="311">
        <v>9</v>
      </c>
    </row>
    <row r="15" spans="2:18">
      <c r="B15" s="246" t="str">
        <f>CONCATENATE($B$6,"A")</f>
        <v>11A</v>
      </c>
      <c r="C15" s="248" t="s">
        <v>237</v>
      </c>
      <c r="D15" s="248"/>
      <c r="E15" s="248"/>
      <c r="F15" s="248"/>
      <c r="G15" s="248"/>
      <c r="H15" s="270"/>
      <c r="I15" s="269"/>
      <c r="J15" s="269"/>
      <c r="K15" s="269"/>
      <c r="L15" s="269"/>
      <c r="M15" s="146">
        <f t="shared" si="0"/>
        <v>0</v>
      </c>
      <c r="N15" s="146">
        <f t="shared" si="0"/>
        <v>0</v>
      </c>
    </row>
    <row r="16" spans="2:18">
      <c r="B16" s="246" t="str">
        <f>CONCATENATE($B$6,"B")</f>
        <v>11B</v>
      </c>
      <c r="C16" s="248" t="s">
        <v>237</v>
      </c>
      <c r="D16" s="248"/>
      <c r="E16" s="248"/>
      <c r="F16" s="248"/>
      <c r="G16" s="248"/>
      <c r="H16" s="270"/>
      <c r="I16" s="269"/>
      <c r="J16" s="269"/>
      <c r="K16" s="269"/>
      <c r="L16" s="269"/>
      <c r="M16" s="146">
        <f t="shared" si="0"/>
        <v>0</v>
      </c>
      <c r="N16" s="146">
        <f t="shared" si="0"/>
        <v>0</v>
      </c>
    </row>
    <row r="17" spans="2:19">
      <c r="B17" s="246" t="str">
        <f>CONCATENATE($B$6,"C")</f>
        <v>11C</v>
      </c>
      <c r="C17" s="248" t="s">
        <v>237</v>
      </c>
      <c r="D17" s="248"/>
      <c r="E17" s="248"/>
      <c r="F17" s="248"/>
      <c r="G17" s="248"/>
      <c r="H17" s="270"/>
      <c r="I17" s="269"/>
      <c r="J17" s="269"/>
      <c r="K17" s="269"/>
      <c r="L17" s="269"/>
      <c r="M17" s="146">
        <f t="shared" si="0"/>
        <v>0</v>
      </c>
      <c r="N17" s="146">
        <f t="shared" si="0"/>
        <v>0</v>
      </c>
    </row>
    <row r="18" spans="2:19">
      <c r="B18" s="246" t="str">
        <f>CONCATENATE($B$6,"D")</f>
        <v>11D</v>
      </c>
      <c r="C18" s="248" t="s">
        <v>237</v>
      </c>
      <c r="D18" s="248"/>
      <c r="E18" s="248"/>
      <c r="F18" s="248"/>
      <c r="G18" s="248"/>
      <c r="H18" s="270"/>
      <c r="I18" s="269"/>
      <c r="J18" s="269"/>
      <c r="K18" s="269"/>
      <c r="L18" s="269"/>
      <c r="M18" s="146">
        <f t="shared" si="0"/>
        <v>0</v>
      </c>
      <c r="N18" s="146">
        <f t="shared" si="0"/>
        <v>0</v>
      </c>
    </row>
    <row r="19" spans="2:19">
      <c r="B19" s="246" t="str">
        <f>CONCATENATE($B$6,"E")</f>
        <v>11E</v>
      </c>
      <c r="C19" s="248" t="s">
        <v>237</v>
      </c>
      <c r="D19" s="248"/>
      <c r="E19" s="248"/>
      <c r="F19" s="248"/>
      <c r="G19" s="248"/>
      <c r="H19" s="270"/>
      <c r="I19" s="269"/>
      <c r="J19" s="269"/>
      <c r="K19" s="269"/>
      <c r="L19" s="269"/>
      <c r="M19" s="146">
        <f t="shared" si="0"/>
        <v>0</v>
      </c>
      <c r="N19" s="146">
        <f t="shared" si="0"/>
        <v>0</v>
      </c>
    </row>
    <row r="21" spans="2:19" ht="12.75" thickBot="1"/>
    <row r="22" spans="2:19">
      <c r="B22" s="257" t="s">
        <v>362</v>
      </c>
      <c r="J22" s="317"/>
      <c r="K22" s="318"/>
      <c r="L22" s="318"/>
      <c r="M22" s="318"/>
      <c r="N22" s="318"/>
      <c r="O22" s="318"/>
      <c r="P22" s="318"/>
      <c r="Q22" s="318"/>
      <c r="R22" s="318"/>
      <c r="S22" s="319"/>
    </row>
    <row r="23" spans="2:19">
      <c r="B23" s="257"/>
      <c r="H23" s="258" t="s">
        <v>34</v>
      </c>
      <c r="J23" s="320"/>
      <c r="K23" s="321"/>
      <c r="L23" s="321"/>
      <c r="M23" s="321"/>
      <c r="N23" s="321"/>
      <c r="O23" s="321"/>
      <c r="P23" s="321"/>
      <c r="Q23" s="321"/>
      <c r="R23" s="321"/>
      <c r="S23" s="322"/>
    </row>
    <row r="24" spans="2:19">
      <c r="B24" s="257"/>
      <c r="C24" s="333" t="str">
        <f>C6</f>
        <v>Summer Peaking (400MW 8 hrs, 230MW 16 hrs, 230MW off-peak)</v>
      </c>
      <c r="D24" s="334"/>
      <c r="E24" s="334"/>
      <c r="F24" s="334"/>
      <c r="G24" s="335"/>
      <c r="H24" s="255">
        <f>VLOOKUP(C24,CapX!A:B,2,FALSE)</f>
        <v>5</v>
      </c>
      <c r="J24" s="323" t="s">
        <v>442</v>
      </c>
      <c r="K24" s="321"/>
      <c r="L24" s="321"/>
      <c r="M24" s="321"/>
      <c r="N24" s="321"/>
      <c r="O24" s="321"/>
      <c r="P24" s="321"/>
      <c r="Q24" s="321"/>
      <c r="R24" s="321"/>
      <c r="S24" s="322"/>
    </row>
    <row r="25" spans="2:19">
      <c r="B25" s="257"/>
      <c r="J25" s="323" t="s">
        <v>443</v>
      </c>
      <c r="K25" s="321"/>
      <c r="L25" s="321"/>
      <c r="M25" s="321"/>
      <c r="N25" s="321"/>
      <c r="O25" s="321"/>
      <c r="P25" s="321"/>
      <c r="Q25" s="321"/>
      <c r="R25" s="321"/>
      <c r="S25" s="322"/>
    </row>
    <row r="26" spans="2:19">
      <c r="B26" s="259"/>
      <c r="C26" s="337" t="s">
        <v>5</v>
      </c>
      <c r="D26" s="338"/>
      <c r="E26" s="338"/>
      <c r="F26" s="338"/>
      <c r="G26" s="339"/>
      <c r="H26" s="303" t="s">
        <v>35</v>
      </c>
      <c r="J26" s="323" t="s">
        <v>445</v>
      </c>
      <c r="K26" s="321"/>
      <c r="L26" s="321"/>
      <c r="M26" s="321"/>
      <c r="N26" s="321"/>
      <c r="O26" s="321"/>
      <c r="P26" s="321"/>
      <c r="Q26" s="321"/>
      <c r="R26" s="321"/>
      <c r="S26" s="322"/>
    </row>
    <row r="27" spans="2:19">
      <c r="C27" s="333" t="s">
        <v>30</v>
      </c>
      <c r="D27" s="334"/>
      <c r="E27" s="334"/>
      <c r="F27" s="334"/>
      <c r="G27" s="335"/>
      <c r="H27" s="267">
        <v>0.72499999999999998</v>
      </c>
      <c r="J27" s="323" t="s">
        <v>444</v>
      </c>
      <c r="K27" s="321"/>
      <c r="L27" s="321"/>
      <c r="M27" s="321"/>
      <c r="N27" s="321"/>
      <c r="O27" s="321"/>
      <c r="P27" s="321"/>
      <c r="Q27" s="321"/>
      <c r="R27" s="321"/>
      <c r="S27" s="322"/>
    </row>
    <row r="28" spans="2:19" ht="12.75" thickBot="1">
      <c r="C28" s="333" t="s">
        <v>19</v>
      </c>
      <c r="D28" s="334"/>
      <c r="E28" s="334"/>
      <c r="F28" s="334"/>
      <c r="G28" s="335"/>
      <c r="H28" s="267">
        <v>0.48599999999999999</v>
      </c>
      <c r="J28" s="324"/>
      <c r="K28" s="325"/>
      <c r="L28" s="325"/>
      <c r="M28" s="325"/>
      <c r="N28" s="325"/>
      <c r="O28" s="325"/>
      <c r="P28" s="325"/>
      <c r="Q28" s="325"/>
      <c r="R28" s="325"/>
      <c r="S28" s="326"/>
    </row>
    <row r="29" spans="2:19">
      <c r="C29" s="333" t="s">
        <v>20</v>
      </c>
      <c r="D29" s="334"/>
      <c r="E29" s="334"/>
      <c r="F29" s="334"/>
      <c r="G29" s="335"/>
      <c r="H29" s="267">
        <v>0.214</v>
      </c>
    </row>
    <row r="30" spans="2:19">
      <c r="C30" s="333" t="s">
        <v>223</v>
      </c>
      <c r="D30" s="334"/>
      <c r="E30" s="334"/>
      <c r="F30" s="334"/>
      <c r="G30" s="335"/>
      <c r="H30" s="273">
        <v>3.9699999999999999E-2</v>
      </c>
    </row>
    <row r="31" spans="2:19">
      <c r="H31" s="262"/>
    </row>
    <row r="32" spans="2:19">
      <c r="B32" s="257" t="s">
        <v>363</v>
      </c>
      <c r="H32" s="262"/>
    </row>
    <row r="33" spans="1:85">
      <c r="H33" s="258"/>
    </row>
    <row r="34" spans="1:85">
      <c r="H34" s="262"/>
    </row>
    <row r="35" spans="1:85">
      <c r="C35" s="333" t="s">
        <v>234</v>
      </c>
      <c r="D35" s="334"/>
      <c r="E35" s="334"/>
      <c r="F35" s="334"/>
      <c r="G35" s="335"/>
      <c r="H35" s="276">
        <v>0.1</v>
      </c>
      <c r="I35" s="344"/>
      <c r="J35" s="344"/>
    </row>
    <row r="36" spans="1:85">
      <c r="H36" s="262"/>
    </row>
    <row r="37" spans="1:85">
      <c r="H37" s="262"/>
      <c r="BJ37" s="257" t="s">
        <v>446</v>
      </c>
    </row>
    <row r="38" spans="1:85">
      <c r="S38" s="259"/>
      <c r="AB38" s="259"/>
      <c r="AJ38" s="259"/>
      <c r="AS38" s="259"/>
      <c r="BB38" s="259"/>
      <c r="BJ38" s="259"/>
      <c r="BR38" s="139"/>
      <c r="BS38" s="140"/>
      <c r="BT38" s="140"/>
      <c r="BU38" s="140"/>
      <c r="BV38" s="140"/>
      <c r="BW38" s="140"/>
      <c r="BX38" s="140"/>
      <c r="BY38" s="140"/>
      <c r="BZ38" s="139"/>
      <c r="CA38" s="140"/>
      <c r="CB38" s="140"/>
      <c r="CC38" s="140"/>
      <c r="CD38" s="140"/>
      <c r="CE38" s="140"/>
      <c r="CF38" s="140"/>
      <c r="CG38" s="140"/>
    </row>
    <row r="39" spans="1:85">
      <c r="R39" s="242"/>
      <c r="BR39" s="140"/>
      <c r="BS39" s="140"/>
      <c r="BT39" s="140"/>
      <c r="BU39" s="140"/>
      <c r="BV39" s="140"/>
      <c r="BW39" s="140"/>
      <c r="BX39" s="140"/>
      <c r="BY39" s="140"/>
      <c r="BZ39" s="140"/>
      <c r="CA39" s="140"/>
      <c r="CB39" s="140"/>
      <c r="CC39" s="140"/>
      <c r="CD39" s="140"/>
      <c r="CE39" s="140"/>
      <c r="CF39" s="140"/>
      <c r="CG39" s="140"/>
    </row>
    <row r="40" spans="1:85">
      <c r="A40" s="242"/>
      <c r="B40" s="247" t="s">
        <v>408</v>
      </c>
      <c r="C40" s="242"/>
      <c r="D40" s="242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57" t="s">
        <v>52</v>
      </c>
      <c r="AB40" s="257" t="s">
        <v>53</v>
      </c>
      <c r="AJ40" s="257" t="s">
        <v>438</v>
      </c>
      <c r="AS40" s="257" t="s">
        <v>54</v>
      </c>
      <c r="BB40" s="257" t="s">
        <v>55</v>
      </c>
      <c r="BJ40" s="257" t="s">
        <v>437</v>
      </c>
      <c r="BR40" s="141"/>
      <c r="BS40" s="140"/>
      <c r="BT40" s="140"/>
      <c r="BU40" s="140"/>
      <c r="BV40" s="140"/>
      <c r="BW40" s="140"/>
      <c r="BX40" s="140"/>
      <c r="BY40" s="140"/>
      <c r="BZ40" s="141"/>
      <c r="CA40" s="140"/>
      <c r="CB40" s="140"/>
      <c r="CC40" s="140"/>
      <c r="CD40" s="140"/>
      <c r="CE40" s="140"/>
      <c r="CF40" s="140"/>
      <c r="CG40" s="140"/>
    </row>
    <row r="41" spans="1:85">
      <c r="A41" s="242"/>
      <c r="B41" s="242"/>
      <c r="C41" s="242"/>
      <c r="D41" s="242"/>
      <c r="E41" s="242"/>
      <c r="F41" s="242"/>
      <c r="G41" s="242"/>
      <c r="H41" s="343"/>
      <c r="I41" s="343"/>
      <c r="J41" s="242"/>
      <c r="K41" s="242"/>
      <c r="L41" s="242"/>
      <c r="M41" s="242"/>
      <c r="N41" s="242"/>
      <c r="O41" s="242"/>
      <c r="P41" s="242"/>
      <c r="Q41" s="242"/>
      <c r="R41" s="242"/>
      <c r="BR41" s="140"/>
      <c r="BS41" s="140"/>
      <c r="BT41" s="140"/>
      <c r="BU41" s="140"/>
      <c r="BV41" s="140"/>
      <c r="BW41" s="140"/>
      <c r="BX41" s="140"/>
      <c r="BY41" s="140"/>
      <c r="BZ41" s="140"/>
      <c r="CA41" s="140"/>
      <c r="CB41" s="140"/>
      <c r="CC41" s="140"/>
      <c r="CD41" s="140"/>
      <c r="CE41" s="140"/>
      <c r="CF41" s="140"/>
      <c r="CG41" s="140"/>
    </row>
    <row r="42" spans="1:85">
      <c r="A42" s="242"/>
      <c r="B42" s="242"/>
      <c r="C42" s="242"/>
      <c r="D42" s="242"/>
      <c r="E42" s="242"/>
      <c r="F42" s="242"/>
      <c r="G42" s="242"/>
      <c r="H42" s="303" t="s">
        <v>33</v>
      </c>
      <c r="I42" s="303">
        <f t="shared" ref="I42:N42" si="1">U42</f>
        <v>11</v>
      </c>
      <c r="J42" s="303" t="str">
        <f t="shared" si="1"/>
        <v>11A</v>
      </c>
      <c r="K42" s="303" t="str">
        <f t="shared" si="1"/>
        <v>11B</v>
      </c>
      <c r="L42" s="303" t="str">
        <f t="shared" si="1"/>
        <v>11C</v>
      </c>
      <c r="M42" s="303" t="str">
        <f t="shared" si="1"/>
        <v>11D</v>
      </c>
      <c r="N42" s="303" t="str">
        <f t="shared" si="1"/>
        <v>11E</v>
      </c>
      <c r="O42" s="242"/>
      <c r="P42" s="242"/>
      <c r="Q42" s="242"/>
      <c r="R42" s="242"/>
      <c r="S42" s="303" t="s">
        <v>33</v>
      </c>
      <c r="T42" s="305" t="s">
        <v>27</v>
      </c>
      <c r="U42" s="303">
        <f t="array" ref="U42:Z42">TRANSPOSE(B14:B19)</f>
        <v>11</v>
      </c>
      <c r="V42" s="303" t="str">
        <v>11A</v>
      </c>
      <c r="W42" s="303" t="str">
        <v>11B</v>
      </c>
      <c r="X42" s="303" t="str">
        <v>11C</v>
      </c>
      <c r="Y42" s="303" t="str">
        <v>11D</v>
      </c>
      <c r="Z42" s="303" t="str">
        <v>11E</v>
      </c>
      <c r="AB42" s="303" t="s">
        <v>33</v>
      </c>
      <c r="AC42" s="303">
        <f>U42</f>
        <v>11</v>
      </c>
      <c r="AD42" s="303" t="str">
        <f t="shared" ref="AD42:AH42" si="2">V42</f>
        <v>11A</v>
      </c>
      <c r="AE42" s="303" t="str">
        <f t="shared" si="2"/>
        <v>11B</v>
      </c>
      <c r="AF42" s="303" t="str">
        <f t="shared" si="2"/>
        <v>11C</v>
      </c>
      <c r="AG42" s="304" t="str">
        <f t="shared" si="2"/>
        <v>11D</v>
      </c>
      <c r="AH42" s="303" t="str">
        <f t="shared" si="2"/>
        <v>11E</v>
      </c>
      <c r="AJ42" s="315" t="s">
        <v>33</v>
      </c>
      <c r="AK42" s="315">
        <f>AC42</f>
        <v>11</v>
      </c>
      <c r="AL42" s="315" t="str">
        <f t="shared" ref="AL42" si="3">AD42</f>
        <v>11A</v>
      </c>
      <c r="AM42" s="315" t="str">
        <f t="shared" ref="AM42" si="4">AE42</f>
        <v>11B</v>
      </c>
      <c r="AN42" s="315" t="str">
        <f t="shared" ref="AN42" si="5">AF42</f>
        <v>11C</v>
      </c>
      <c r="AO42" s="316" t="str">
        <f t="shared" ref="AO42" si="6">AG42</f>
        <v>11D</v>
      </c>
      <c r="AP42" s="315" t="str">
        <f t="shared" ref="AP42" si="7">AH42</f>
        <v>11E</v>
      </c>
      <c r="AS42" s="303" t="s">
        <v>33</v>
      </c>
      <c r="AT42" s="303" t="s">
        <v>27</v>
      </c>
      <c r="AU42" s="303">
        <f t="shared" ref="AU42:AZ42" si="8">AC42</f>
        <v>11</v>
      </c>
      <c r="AV42" s="303" t="str">
        <f t="shared" si="8"/>
        <v>11A</v>
      </c>
      <c r="AW42" s="303" t="str">
        <f t="shared" si="8"/>
        <v>11B</v>
      </c>
      <c r="AX42" s="304" t="str">
        <f t="shared" si="8"/>
        <v>11C</v>
      </c>
      <c r="AY42" s="303" t="str">
        <f t="shared" si="8"/>
        <v>11D</v>
      </c>
      <c r="AZ42" s="303" t="str">
        <f t="shared" si="8"/>
        <v>11E</v>
      </c>
      <c r="BB42" s="303" t="s">
        <v>33</v>
      </c>
      <c r="BC42" s="303">
        <f>AU42</f>
        <v>11</v>
      </c>
      <c r="BD42" s="303" t="str">
        <f t="shared" ref="BD42:BH42" si="9">AV42</f>
        <v>11A</v>
      </c>
      <c r="BE42" s="303" t="str">
        <f t="shared" si="9"/>
        <v>11B</v>
      </c>
      <c r="BF42" s="303" t="str">
        <f t="shared" si="9"/>
        <v>11C</v>
      </c>
      <c r="BG42" s="304" t="str">
        <f t="shared" si="9"/>
        <v>11D</v>
      </c>
      <c r="BH42" s="303" t="str">
        <f t="shared" si="9"/>
        <v>11E</v>
      </c>
      <c r="BI42" s="142"/>
      <c r="BJ42" s="307" t="s">
        <v>33</v>
      </c>
      <c r="BK42" s="307">
        <f>BC42</f>
        <v>11</v>
      </c>
      <c r="BL42" s="307" t="str">
        <f t="shared" ref="BL42" si="10">BD42</f>
        <v>11A</v>
      </c>
      <c r="BM42" s="307" t="str">
        <f t="shared" ref="BM42" si="11">BE42</f>
        <v>11B</v>
      </c>
      <c r="BN42" s="307" t="str">
        <f t="shared" ref="BN42" si="12">BF42</f>
        <v>11C</v>
      </c>
      <c r="BO42" s="308" t="str">
        <f t="shared" ref="BO42" si="13">BG42</f>
        <v>11D</v>
      </c>
      <c r="BP42" s="307" t="str">
        <f t="shared" ref="BP42" si="14">BH42</f>
        <v>11E</v>
      </c>
      <c r="BR42" s="142"/>
      <c r="BS42" s="142"/>
      <c r="BT42" s="142"/>
      <c r="BU42" s="142"/>
      <c r="BV42" s="142"/>
      <c r="BW42" s="142"/>
      <c r="BX42" s="142"/>
      <c r="BY42" s="140"/>
      <c r="BZ42" s="142"/>
      <c r="CA42" s="142"/>
      <c r="CB42" s="142"/>
      <c r="CC42" s="142"/>
      <c r="CD42" s="142"/>
      <c r="CE42" s="142"/>
      <c r="CF42" s="142"/>
      <c r="CG42" s="140"/>
    </row>
    <row r="43" spans="1:85">
      <c r="A43" s="242"/>
      <c r="B43" s="242"/>
      <c r="C43" s="242"/>
      <c r="D43" s="242"/>
      <c r="E43" s="242"/>
      <c r="F43" s="242"/>
      <c r="G43" s="242"/>
      <c r="H43" s="252">
        <v>2017</v>
      </c>
      <c r="I43" s="249">
        <f>AK43+BK43</f>
        <v>18803258.5</v>
      </c>
      <c r="J43" s="249">
        <f t="shared" ref="J43:J71" si="15">AL43+BL43</f>
        <v>0</v>
      </c>
      <c r="K43" s="249">
        <f t="shared" ref="K43:K71" si="16">AM43+BM43</f>
        <v>0</v>
      </c>
      <c r="L43" s="249">
        <f t="shared" ref="L43:L71" si="17">AN43+BN43</f>
        <v>0</v>
      </c>
      <c r="M43" s="249">
        <f t="shared" ref="M43:M71" si="18">AO43+BO43</f>
        <v>0</v>
      </c>
      <c r="N43" s="249">
        <f t="shared" ref="N43:N71" si="19">AP43+BP43</f>
        <v>0</v>
      </c>
      <c r="O43" s="242"/>
      <c r="P43" s="242"/>
      <c r="Q43" s="242"/>
      <c r="R43" s="242"/>
      <c r="S43" s="252">
        <v>2017</v>
      </c>
      <c r="T43" s="132">
        <f>HLOOKUP($S43,CapX!$A$11:$AP$14,2,FALSE)</f>
        <v>5101701.2424999997</v>
      </c>
      <c r="U43" s="274">
        <f>IF($K$14="",$T43,IF($K$14&gt;$S43,$T43,HLOOKUP($S43-$K$14,CapX!$A$18:$AP$26,$H$24,FALSE)*$T43))</f>
        <v>5101701.2424999997</v>
      </c>
      <c r="V43" s="249">
        <f>IF($K$15="",$T43,IF($K$15&gt;$S43,$T43,HLOOKUP($S43-$K$15,CapX!$A$18:$AP$26,$H$24,FALSE)*$T43))</f>
        <v>5101701.2424999997</v>
      </c>
      <c r="W43" s="249">
        <f>IF($K$16="",$T43,IF($K$16&gt;$S43,$T43,HLOOKUP($S43-$K$16,CapX!$A$18:$AP$26,$H$24,FALSE)*$T43))</f>
        <v>5101701.2424999997</v>
      </c>
      <c r="X43" s="249">
        <f>IF($K$17="",$T43,IF($K$17&gt;$S43,$T43,HLOOKUP($S43-$K$17,CapX!$A$18:$AP$26,$H$24,FALSE)*$T43))</f>
        <v>5101701.2424999997</v>
      </c>
      <c r="Y43" s="249">
        <f>IF($K$18="",$T43,IF($K$18&gt;$S43,$T43,HLOOKUP($S43-$K$18,CapX!$A$18:$AP$26,$H$24,FALSE)*$T43))</f>
        <v>5101701.2424999997</v>
      </c>
      <c r="Z43" s="249">
        <f>IF($K$19="",$T43,IF($K$19&gt;$S43,$T43,HLOOKUP($S43-$K$19,CapX!$A$18:$AP$26,$H$24,FALSE)*$T43))</f>
        <v>5101701.2424999997</v>
      </c>
      <c r="AB43" s="252">
        <v>2017</v>
      </c>
      <c r="AC43" s="249">
        <f t="shared" ref="AC43:AC71" si="20">IF($AB43&gt;$I$14,0,IF($AB43=$I$14,U43*$H$30,IF($AB43+1=$I$14,U43*$H$29,IF($AB43+2=$I$14,U43*$H$28,IF($AB43+3=$I$14,U43*$H$27,U43)))))</f>
        <v>5101701.2424999997</v>
      </c>
      <c r="AD43" s="249">
        <f t="shared" ref="AD43:AD71" si="21">IF($AB43&gt;$I$15,0,IF($AB43=$I$15,U43*$H$30,IF($AB43+1=$I$15,U43*$H$29,IF($AB43+2=$I$15,U43*$H$28,IF($AB43+3=$I$15,U43*$H$27,V43)))))</f>
        <v>0</v>
      </c>
      <c r="AE43" s="249">
        <f t="shared" ref="AE43:AE71" si="22">IF($AB43&gt;$I$16,0,IF($AB43=$I$16,U43*$H$30,IF($AB43+1=$I$16,U43*$H$29,IF($AB43+2=$I$16,U43*$H$28,IF($AB43+3=$I$16,U43*$H$27,W43)))))</f>
        <v>0</v>
      </c>
      <c r="AF43" s="249">
        <f t="shared" ref="AF43:AF71" si="23">IF($AB43&gt;$I$17,0,IF($AB43=$I$17,U43*$H$30,IF($AB43+1=$I$17,U43*$H$29,IF($AB43+2=$I$17,U43*$H$28,IF($AB43+3=$I$17,U43*$H$27,X43)))))</f>
        <v>0</v>
      </c>
      <c r="AG43" s="136">
        <f t="shared" ref="AG43:AG71" si="24">IF($AB43&gt;$I$18,0,IF($AB43=$I$18,U43*$H$30,IF($AB43+1=$I$18,U43*$H$29,IF($AB43+2=$I$18,U43*$H$28,IF($AB43+3=$I$18,U43*$H$27,Y43)))))</f>
        <v>0</v>
      </c>
      <c r="AH43" s="249">
        <f t="shared" ref="AH43:AH71" si="25">IF($AB43&gt;$I$19,0,IF($AB43=$I$19,U43*$H$30,IF($AB43+1=$I$19,U43*$H$29,IF($AB43+2=$I$19,U43*$H$28,IF($AB43+3=$I$19,U43*$H$27,Z43)))))</f>
        <v>0</v>
      </c>
      <c r="AJ43" s="252">
        <v>2017</v>
      </c>
      <c r="AK43" s="249">
        <f>IF($O$14&gt;$AJ43,AC43,IF($O$14&lt;$BJ43,'Sc11 Sub1'!AC43,IF($O$14=$AJ43,SUM(SUM(AC43/12)*$P$14)+(SUM('Sc11 Sub1'!AC43/12)*SUM(12-$P$14)),0)))</f>
        <v>5101701.2424999997</v>
      </c>
      <c r="AL43" s="249">
        <f>IF($O$14&gt;$AJ43,AD43,IF($O$14&lt;$BJ43,'Sc11 Sub1'!AD43,IF($O$14=$AJ43,SUM(SUM(AD43/12)*$P$14)+(SUM('Sc11 Sub1'!AD43/12)*SUM(12-$P$14)),0)))</f>
        <v>0</v>
      </c>
      <c r="AM43" s="249">
        <f>IF($O$14&gt;$AJ43,AE43,IF($O$14&lt;$BJ43,'Sc11 Sub1'!AE43,IF($O$14=$AJ43,SUM(SUM(AE43/12)*$P$14)+(SUM('Sc11 Sub1'!AE43/12)*SUM(12-$P$14)),0)))</f>
        <v>0</v>
      </c>
      <c r="AN43" s="249">
        <f>IF($O$14&gt;$AJ43,AF43,IF($O$14&lt;$BJ43,'Sc11 Sub1'!AF43,IF($O$14=$AJ43,SUM(SUM(AF43/12)*$P$14)+(SUM('Sc11 Sub1'!AF43/12)*SUM(12-$P$14)),0)))</f>
        <v>0</v>
      </c>
      <c r="AO43" s="249">
        <f>IF($O$14&gt;$AJ43,AG43,IF($O$14&lt;$BJ43,'Sc11 Sub1'!AG43,IF($O$14=$AJ43,SUM(SUM(AG43/12)*$P$14)+(SUM('Sc11 Sub1'!AG43/12)*SUM(12-$P$14)),0)))</f>
        <v>0</v>
      </c>
      <c r="AP43" s="249">
        <f>IF($O$14&gt;$AJ43,AH43,IF($O$14&lt;$BJ43,'Sc11 Sub1'!AH43,IF($O$14=$AJ43,SUM(SUM(AH43/12)*$P$14)+(SUM('Sc11 Sub1'!AH43/12)*SUM(12-$P$14)),0)))</f>
        <v>0</v>
      </c>
      <c r="AS43" s="252">
        <v>2017</v>
      </c>
      <c r="AT43" s="249">
        <f>HLOOKUP($S43,CapX!$A$11:$AP$14,3,FALSE)</f>
        <v>13701557.2575</v>
      </c>
      <c r="AU43" s="249">
        <f>IF($L$14="",$AT43,IF($L$14&gt;$AS43,$AT43,HLOOKUP($AS43-$L$14,CapX!$A$18:$AP$26,$H$24,FALSE)*$AT43))</f>
        <v>13701557.2575</v>
      </c>
      <c r="AV43" s="249">
        <f>IF($L$15="",$AT43,IF($L$15&gt;$AS43,$AT43,HLOOKUP($AS43-$L$15,CapX!$A$18:$AP$26,$H$24,FALSE)*$AT43))</f>
        <v>13701557.2575</v>
      </c>
      <c r="AW43" s="249">
        <f>IF($L$16="",$AT43,IF($L$16&gt;$AS43,$AT43,HLOOKUP($AS43-$L$16,CapX!$A$18:$AP$26,$H$24,FALSE)*$AT43))</f>
        <v>13701557.2575</v>
      </c>
      <c r="AX43" s="136">
        <f>IF($L$17="",$AT43,IF($L$17&gt;$AS43,$AT43,HLOOKUP($AS43-$L$17,CapX!$A$18:$AP$26,$H$24,FALSE)*$AT43))</f>
        <v>13701557.2575</v>
      </c>
      <c r="AY43" s="249">
        <f>IF($L$18="",$AT43,IF($L$18&gt;$AS43,$AT43,HLOOKUP($AS43-$L$18,CapX!$A$18:$AP$26,$H$24,FALSE)*$AT43))</f>
        <v>13701557.2575</v>
      </c>
      <c r="AZ43" s="249">
        <f>IF($L$19="",$AT43,IF($L$19&gt;$AS43,$AT43,HLOOKUP($AS43-$L$19,CapX!$A$18:$AP$26,$H$24,FALSE)*$AT43))</f>
        <v>13701557.2575</v>
      </c>
      <c r="BB43" s="252">
        <v>2017</v>
      </c>
      <c r="BC43" s="249">
        <f t="shared" ref="BC43:BC71" si="26">IF($BB43&gt;$J$14,0,IF($BB43=$J$14,AU43*$H$30,IF($BB43+1=$J$14,AU43*$H$29,IF($BB43+2=$J$14,AU43*$H$28,IF($BB43+3=$J$14,AU43*$H$27,AU43)))))</f>
        <v>13701557.2575</v>
      </c>
      <c r="BD43" s="249">
        <f t="shared" ref="BD43:BD71" si="27">IF($BB43&gt;$J$15,0,IF($BB43=$J$15,AV43*$H$30,IF($BB43+1=$J$15,AV43*$H$29,IF($BB43+2=$J$15,AV43*$H$28,IF($BB43+3=$J$15,AV43*$H$27,AV43)))))</f>
        <v>0</v>
      </c>
      <c r="BE43" s="249">
        <f t="shared" ref="BE43:BE71" si="28">IF($BB43&gt;$J$16,0,IF($BB43=$J$16,AW43*$H$30,IF($BB43+1=$J$16,AW43*$H$29,IF($BB43+2=$J$16,AW43*$H$28,IF($BB43+3=$J$16,AW43*$H$27,AW43)))))</f>
        <v>0</v>
      </c>
      <c r="BF43" s="249">
        <f t="shared" ref="BF43:BF71" si="29">IF($BB43&gt;$J$17,0,IF($BB43=$J$17,AX43*$H$30,IF($BB43+1=$J$17,AX43*$H$29,IF($BB43+2=$J$17,AX43*$H$28,IF($BB43+3=$J$17,AX43*$H$27,AX43)))))</f>
        <v>0</v>
      </c>
      <c r="BG43" s="136">
        <f t="shared" ref="BG43:BG71" si="30">IF($BB43&gt;$J$18,0,IF($BB43=$J$18,AY43*$H$30,IF($BB43+1=$J$18,AY43*$H$29,IF($BB43+2=$J$18,AY43*$H$28,IF($BB43+3=$J$18,AY43*$H$27,AY43)))))</f>
        <v>0</v>
      </c>
      <c r="BH43" s="249">
        <f t="shared" ref="BH43:BH71" si="31">IF($BB43&gt;$J$19,0,IF($BB43=$J$19,AZ43*$H$30,IF($BB43+1=$J$19,AZ43*$H$29,IF($BB43+2=$J$19,AZ43*$H$28,IF($BB43+3=$J$19,AZ43*$H$27,AZ43)))))</f>
        <v>0</v>
      </c>
      <c r="BI43" s="138"/>
      <c r="BJ43" s="252">
        <v>2017</v>
      </c>
      <c r="BK43" s="251">
        <f>IF($O$14&gt;=$BJ43,BC43,IF($O$14&lt;$BJ43,'Sc11 Sub1'!AT43,0))</f>
        <v>13701557.2575</v>
      </c>
      <c r="BL43" s="249">
        <f>IF($O$14&gt;$BJ43,BD43,IF($O$14&lt;$BJ43,'Sc11 Sub1'!AU43,IF($O$14=$BJ43,SUM(SUM(BD43/12)*$P$14)+(SUM('Sc11 Sub1'!AU43/12)*SUM(12-$P$14)),0)))</f>
        <v>0</v>
      </c>
      <c r="BM43" s="249">
        <f>IF($O$14&gt;$BJ43,BE43,IF($O$14&lt;$BJ43,'Sc11 Sub1'!AV43,IF($O$14=$BJ43,SUM(SUM(BE43/12)*$P$14)+(SUM('Sc11 Sub1'!AV43/12)*SUM(12-$P$14)),0)))</f>
        <v>0</v>
      </c>
      <c r="BN43" s="249">
        <f>IF($O$14&gt;$BJ43,BF43,IF($O$14&lt;$BJ43,'Sc11 Sub1'!AW43,IF($O$14=$BJ43,SUM(SUM(BF43/12)*$P$14)+(SUM('Sc11 Sub1'!AW43/12)*SUM(12-$P$14)),0)))</f>
        <v>0</v>
      </c>
      <c r="BO43" s="249">
        <f>IF($O$14&gt;$BJ43,BG43,IF($O$14&lt;$BJ43,'Sc11 Sub1'!AX43,IF($O$14=$BJ43,SUM(SUM(BG43/12)*$P$14)+(SUM('Sc11 Sub1'!AX43/12)*SUM(12-$P$14)),0)))</f>
        <v>0</v>
      </c>
      <c r="BP43" s="249">
        <f>IF($O$14&gt;$BJ43,BH43,IF($O$14&lt;$BJ43,'Sc11 Sub1'!AY43,IF($O$14=$BJ43,SUM(SUM(BH43/12)*$P$14)+(SUM('Sc11 Sub1'!AY43/12)*SUM(12-$P$14)),0)))</f>
        <v>0</v>
      </c>
      <c r="BR43" s="135"/>
      <c r="BS43" s="143"/>
      <c r="BT43" s="143"/>
      <c r="BU43" s="143"/>
      <c r="BV43" s="143"/>
      <c r="BW43" s="143"/>
      <c r="BX43" s="143"/>
      <c r="BY43" s="140"/>
      <c r="BZ43" s="135"/>
      <c r="CA43" s="143"/>
      <c r="CB43" s="143"/>
      <c r="CC43" s="143"/>
      <c r="CD43" s="143"/>
      <c r="CE43" s="143"/>
      <c r="CF43" s="143"/>
      <c r="CG43" s="140"/>
    </row>
    <row r="44" spans="1:85">
      <c r="A44" s="242"/>
      <c r="B44" s="242"/>
      <c r="C44" s="242"/>
      <c r="D44" s="242"/>
      <c r="E44" s="242"/>
      <c r="F44" s="242"/>
      <c r="G44" s="242"/>
      <c r="H44" s="253">
        <v>2018</v>
      </c>
      <c r="I44" s="249">
        <f t="shared" ref="I44:I71" si="32">AK44+BK44</f>
        <v>13964142.213</v>
      </c>
      <c r="J44" s="249">
        <f t="shared" si="15"/>
        <v>0</v>
      </c>
      <c r="K44" s="249">
        <f t="shared" si="16"/>
        <v>0</v>
      </c>
      <c r="L44" s="249">
        <f t="shared" si="17"/>
        <v>0</v>
      </c>
      <c r="M44" s="249">
        <f t="shared" si="18"/>
        <v>0</v>
      </c>
      <c r="N44" s="249">
        <f t="shared" si="19"/>
        <v>0</v>
      </c>
      <c r="O44" s="242"/>
      <c r="P44" s="242"/>
      <c r="Q44" s="242"/>
      <c r="R44" s="242"/>
      <c r="S44" s="253">
        <v>2018</v>
      </c>
      <c r="T44" s="274">
        <f>HLOOKUP($S44,CapX!$A$11:$AP$14,2,FALSE)</f>
        <v>9138973.3925000001</v>
      </c>
      <c r="U44" s="274">
        <f>IF($K$14="",$T44,IF($K$14&gt;$S44,$T44,HLOOKUP($S44-$K$14,CapX!$A$18:$AP$26,$H$24,FALSE)*$T44))</f>
        <v>8225076.0532499999</v>
      </c>
      <c r="V44" s="249">
        <f>IF($K$15="",$T44,IF($K$15&gt;$S44,$T44,HLOOKUP($S44-$K$15,CapX!$A$18:$AP$26,$H$24,FALSE)*$T44))</f>
        <v>9138973.3925000001</v>
      </c>
      <c r="W44" s="249">
        <f>IF($K$16="",$T44,IF($K$16&gt;$S44,$T44,HLOOKUP($S44-$K$16,CapX!$A$18:$AP$26,$H$24,FALSE)*$T44))</f>
        <v>9138973.3925000001</v>
      </c>
      <c r="X44" s="249">
        <f>IF($K$17="",$T44,IF($K$17&gt;$S44,$T44,HLOOKUP($S44-$K$17,CapX!$A$18:$AP$26,$H$24,FALSE)*$T44))</f>
        <v>9138973.3925000001</v>
      </c>
      <c r="Y44" s="249">
        <f>IF($K$18="",$T44,IF($K$18&gt;$S44,$T44,HLOOKUP($S44-$K$18,CapX!$A$18:$AP$26,$H$24,FALSE)*$T44))</f>
        <v>9138973.3925000001</v>
      </c>
      <c r="Z44" s="249">
        <f>IF($K$19="",$T44,IF($K$19&gt;$S44,$T44,HLOOKUP($S44-$K$19,CapX!$A$18:$AP$26,$H$24,FALSE)*$T44))</f>
        <v>9138973.3925000001</v>
      </c>
      <c r="AB44" s="253">
        <v>2018</v>
      </c>
      <c r="AC44" s="249">
        <f t="shared" si="20"/>
        <v>8225076.0532499999</v>
      </c>
      <c r="AD44" s="249">
        <f t="shared" si="21"/>
        <v>0</v>
      </c>
      <c r="AE44" s="249">
        <f t="shared" si="22"/>
        <v>0</v>
      </c>
      <c r="AF44" s="249">
        <f t="shared" si="23"/>
        <v>0</v>
      </c>
      <c r="AG44" s="136">
        <f t="shared" si="24"/>
        <v>0</v>
      </c>
      <c r="AH44" s="249">
        <f t="shared" si="25"/>
        <v>0</v>
      </c>
      <c r="AJ44" s="253">
        <v>2018</v>
      </c>
      <c r="AK44" s="249">
        <f>IF($O$14&gt;$AJ44,AC44,IF($O$14&lt;$BJ44,'Sc11 Sub1'!AC44,IF($O$14=$AJ44,SUM(SUM(AC44/12)*$P$14)+(SUM('Sc11 Sub1'!AC44/12)*SUM(12-$P$14)),0)))</f>
        <v>8225076.0532499999</v>
      </c>
      <c r="AL44" s="249">
        <f>IF($O$14&gt;$AJ44,AD44,IF($O$14&lt;$BJ44,'Sc11 Sub1'!AD44,IF($O$14=$AJ44,SUM(SUM(AD44/12)*$P$14)+(SUM('Sc11 Sub1'!AD44/12)*SUM(12-$P$14)),0)))</f>
        <v>0</v>
      </c>
      <c r="AM44" s="249">
        <f>IF($O$14&gt;$AJ44,AE44,IF($O$14&lt;$BJ44,'Sc11 Sub1'!AE44,IF($O$14=$AJ44,SUM(SUM(AE44/12)*$P$14)+(SUM('Sc11 Sub1'!AE44/12)*SUM(12-$P$14)),0)))</f>
        <v>0</v>
      </c>
      <c r="AN44" s="249">
        <f>IF($O$14&gt;$AJ44,AF44,IF($O$14&lt;$BJ44,'Sc11 Sub1'!AF44,IF($O$14=$AJ44,SUM(SUM(AF44/12)*$P$14)+(SUM('Sc11 Sub1'!AF44/12)*SUM(12-$P$14)),0)))</f>
        <v>0</v>
      </c>
      <c r="AO44" s="249">
        <f>IF($O$14&gt;$AJ44,AG44,IF($O$14&lt;$BJ44,'Sc11 Sub1'!AG44,IF($O$14=$AJ44,SUM(SUM(AG44/12)*$P$14)+(SUM('Sc11 Sub1'!AG44/12)*SUM(12-$P$14)),0)))</f>
        <v>0</v>
      </c>
      <c r="AP44" s="249">
        <f>IF($O$14&gt;$AJ44,AH44,IF($O$14&lt;$BJ44,'Sc11 Sub1'!AH44,IF($O$14=$AJ44,SUM(SUM(AH44/12)*$P$14)+(SUM('Sc11 Sub1'!AH44/12)*SUM(12-$P$14)),0)))</f>
        <v>0</v>
      </c>
      <c r="AS44" s="253">
        <v>2018</v>
      </c>
      <c r="AT44" s="249">
        <f>HLOOKUP($S44,CapX!$A$11:$AP$14,3,FALSE)</f>
        <v>6376740.1775000002</v>
      </c>
      <c r="AU44" s="249">
        <f>IF($L$14="",$AT44,IF($L$14&gt;$AS44,$AT44,HLOOKUP($AS44-$L$14,CapX!$A$18:$AP$26,$H$24,FALSE)*$AT44))</f>
        <v>5739066.1597500006</v>
      </c>
      <c r="AV44" s="249">
        <f>IF($L$15="",$AT44,IF($L$15&gt;$AS44,$AT44,HLOOKUP($AS44-$L$15,CapX!$A$18:$AP$26,$H$24,FALSE)*$AT44))</f>
        <v>6376740.1775000002</v>
      </c>
      <c r="AW44" s="249">
        <f>IF($L$16="",$AT44,IF($L$16&gt;$AS44,$AT44,HLOOKUP($AS44-$L$16,CapX!$A$18:$AP$26,$H$24,FALSE)*$AT44))</f>
        <v>6376740.1775000002</v>
      </c>
      <c r="AX44" s="136">
        <f>IF($L$17="",$AT44,IF($L$17&gt;$AS44,$AT44,HLOOKUP($AS44-$L$17,CapX!$A$18:$AP$26,$H$24,FALSE)*$AT44))</f>
        <v>6376740.1775000002</v>
      </c>
      <c r="AY44" s="249">
        <f>IF($L$18="",$AT44,IF($L$18&gt;$AS44,$AT44,HLOOKUP($AS44-$L$18,CapX!$A$18:$AP$26,$H$24,FALSE)*$AT44))</f>
        <v>6376740.1775000002</v>
      </c>
      <c r="AZ44" s="249">
        <f>IF($L$19="",$AT44,IF($L$19&gt;$AS44,$AT44,HLOOKUP($AS44-$L$19,CapX!$A$18:$AP$26,$H$24,FALSE)*$AT44))</f>
        <v>6376740.1775000002</v>
      </c>
      <c r="BB44" s="253">
        <v>2018</v>
      </c>
      <c r="BC44" s="249">
        <f t="shared" si="26"/>
        <v>5739066.1597500006</v>
      </c>
      <c r="BD44" s="249">
        <f t="shared" si="27"/>
        <v>0</v>
      </c>
      <c r="BE44" s="249">
        <f t="shared" si="28"/>
        <v>0</v>
      </c>
      <c r="BF44" s="249">
        <f t="shared" si="29"/>
        <v>0</v>
      </c>
      <c r="BG44" s="136">
        <f t="shared" si="30"/>
        <v>0</v>
      </c>
      <c r="BH44" s="249">
        <f t="shared" si="31"/>
        <v>0</v>
      </c>
      <c r="BI44" s="138"/>
      <c r="BJ44" s="253">
        <v>2018</v>
      </c>
      <c r="BK44" s="249">
        <f>IF($O$14&gt;=$BJ44,BC44,IF($O$14&lt;$BJ44,'Sc11 Sub1'!AT44,0))</f>
        <v>5739066.1597500006</v>
      </c>
      <c r="BL44" s="249">
        <f>IF($O$14&gt;$BJ44,BD44,IF($O$14&lt;$BJ44,'Sc11 Sub1'!AU44,IF($O$14=$BJ44,SUM(SUM(BD44/12)*$P$14)+(SUM('Sc11 Sub1'!AU44/12)*SUM(12-$P$14)),0)))</f>
        <v>0</v>
      </c>
      <c r="BM44" s="249">
        <f>IF($O$14&gt;$BJ44,BE44,IF($O$14&lt;$BJ44,'Sc11 Sub1'!AV44,IF($O$14=$BJ44,SUM(SUM(BE44/12)*$P$14)+(SUM('Sc11 Sub1'!AV44/12)*SUM(12-$P$14)),0)))</f>
        <v>0</v>
      </c>
      <c r="BN44" s="249">
        <f>IF($O$14&gt;$BJ44,BF44,IF($O$14&lt;$BJ44,'Sc11 Sub1'!AW44,IF($O$14=$BJ44,SUM(SUM(BF44/12)*$P$14)+(SUM('Sc11 Sub1'!AW44/12)*SUM(12-$P$14)),0)))</f>
        <v>0</v>
      </c>
      <c r="BO44" s="249">
        <f>IF($O$14&gt;$BJ44,BG44,IF($O$14&lt;$BJ44,'Sc11 Sub1'!AX44,IF($O$14=$BJ44,SUM(SUM(BG44/12)*$P$14)+(SUM('Sc11 Sub1'!AX44/12)*SUM(12-$P$14)),0)))</f>
        <v>0</v>
      </c>
      <c r="BP44" s="249">
        <f>IF($O$14&gt;$BJ44,BH44,IF($O$14&lt;$BJ44,'Sc11 Sub1'!AY44,IF($O$14=$BJ44,SUM(SUM(BH44/12)*$P$14)+(SUM('Sc11 Sub1'!AY44/12)*SUM(12-$P$14)),0)))</f>
        <v>0</v>
      </c>
      <c r="BR44" s="135"/>
      <c r="BS44" s="143"/>
      <c r="BT44" s="143"/>
      <c r="BU44" s="143"/>
      <c r="BV44" s="143"/>
      <c r="BW44" s="143"/>
      <c r="BX44" s="143"/>
      <c r="BY44" s="140"/>
      <c r="BZ44" s="135"/>
      <c r="CA44" s="143"/>
      <c r="CB44" s="143"/>
      <c r="CC44" s="143"/>
      <c r="CD44" s="143"/>
      <c r="CE44" s="143"/>
      <c r="CF44" s="143"/>
      <c r="CG44" s="140"/>
    </row>
    <row r="45" spans="1:85">
      <c r="A45" s="242"/>
      <c r="B45" s="242"/>
      <c r="C45" s="242"/>
      <c r="D45" s="242"/>
      <c r="E45" s="242"/>
      <c r="F45" s="242"/>
      <c r="G45" s="242"/>
      <c r="H45" s="253">
        <v>2019</v>
      </c>
      <c r="I45" s="249">
        <f t="shared" si="32"/>
        <v>9320316.4349999987</v>
      </c>
      <c r="J45" s="249">
        <f t="shared" si="15"/>
        <v>0</v>
      </c>
      <c r="K45" s="249">
        <f t="shared" si="16"/>
        <v>0</v>
      </c>
      <c r="L45" s="249">
        <f t="shared" si="17"/>
        <v>0</v>
      </c>
      <c r="M45" s="249">
        <f t="shared" si="18"/>
        <v>0</v>
      </c>
      <c r="N45" s="249">
        <f t="shared" si="19"/>
        <v>0</v>
      </c>
      <c r="O45" s="242"/>
      <c r="P45" s="242"/>
      <c r="Q45" s="242"/>
      <c r="R45" s="242"/>
      <c r="S45" s="253">
        <v>2019</v>
      </c>
      <c r="T45" s="274">
        <f>HLOOKUP($S45,CapX!$A$11:$AP$14,2,FALSE)</f>
        <v>3802341.1675</v>
      </c>
      <c r="U45" s="274">
        <f>IF($K$14="",$T45,IF($K$14&gt;$S45,$T45,HLOOKUP($S45-$K$14,CapX!$A$18:$AP$26,$H$24,FALSE)*$T45))</f>
        <v>3422107.0507499999</v>
      </c>
      <c r="V45" s="249">
        <f>IF($K$15="",$T45,IF($K$15&gt;$S45,$T45,HLOOKUP($S45-$K$15,CapX!$A$18:$AP$26,$H$24,FALSE)*$T45))</f>
        <v>3802341.1675</v>
      </c>
      <c r="W45" s="249">
        <f>IF($K$16="",$T45,IF($K$16&gt;$S45,$T45,HLOOKUP($S45-$K$16,CapX!$A$18:$AP$26,$H$24,FALSE)*$T45))</f>
        <v>3802341.1675</v>
      </c>
      <c r="X45" s="249">
        <f>IF($K$17="",$T45,IF($K$17&gt;$S45,$T45,HLOOKUP($S45-$K$17,CapX!$A$18:$AP$26,$H$24,FALSE)*$T45))</f>
        <v>3802341.1675</v>
      </c>
      <c r="Y45" s="249">
        <f>IF($K$18="",$T45,IF($K$18&gt;$S45,$T45,HLOOKUP($S45-$K$18,CapX!$A$18:$AP$26,$H$24,FALSE)*$T45))</f>
        <v>3802341.1675</v>
      </c>
      <c r="Z45" s="249">
        <f>IF($K$19="",$T45,IF($K$19&gt;$S45,$T45,HLOOKUP($S45-$K$19,CapX!$A$18:$AP$26,$H$24,FALSE)*$T45))</f>
        <v>3802341.1675</v>
      </c>
      <c r="AB45" s="253">
        <v>2019</v>
      </c>
      <c r="AC45" s="249">
        <f t="shared" si="20"/>
        <v>3422107.0507499999</v>
      </c>
      <c r="AD45" s="249">
        <f t="shared" si="21"/>
        <v>0</v>
      </c>
      <c r="AE45" s="249">
        <f t="shared" si="22"/>
        <v>0</v>
      </c>
      <c r="AF45" s="249">
        <f t="shared" si="23"/>
        <v>0</v>
      </c>
      <c r="AG45" s="136">
        <f t="shared" si="24"/>
        <v>0</v>
      </c>
      <c r="AH45" s="249">
        <f t="shared" si="25"/>
        <v>0</v>
      </c>
      <c r="AJ45" s="253">
        <v>2019</v>
      </c>
      <c r="AK45" s="249">
        <f>IF($O$14&gt;$AJ45,AC45,IF($O$14&lt;$BJ45,'Sc11 Sub1'!AC45,IF($O$14=$AJ45,SUM(SUM(AC45/12)*$P$14)+(SUM('Sc11 Sub1'!AC45/12)*SUM(12-$P$14)),0)))</f>
        <v>3422107.0507499995</v>
      </c>
      <c r="AL45" s="249">
        <f>IF($O$14&gt;$AJ45,AD45,IF($O$14&lt;$BJ45,'Sc11 Sub1'!AD45,IF($O$14=$AJ45,SUM(SUM(AD45/12)*$P$14)+(SUM('Sc11 Sub1'!AD45/12)*SUM(12-$P$14)),0)))</f>
        <v>0</v>
      </c>
      <c r="AM45" s="249">
        <f>IF($O$14&gt;$AJ45,AE45,IF($O$14&lt;$BJ45,'Sc11 Sub1'!AE45,IF($O$14=$AJ45,SUM(SUM(AE45/12)*$P$14)+(SUM('Sc11 Sub1'!AE45/12)*SUM(12-$P$14)),0)))</f>
        <v>0</v>
      </c>
      <c r="AN45" s="249">
        <f>IF($O$14&gt;$AJ45,AF45,IF($O$14&lt;$BJ45,'Sc11 Sub1'!AF45,IF($O$14=$AJ45,SUM(SUM(AF45/12)*$P$14)+(SUM('Sc11 Sub1'!AF45/12)*SUM(12-$P$14)),0)))</f>
        <v>0</v>
      </c>
      <c r="AO45" s="249">
        <f>IF($O$14&gt;$AJ45,AG45,IF($O$14&lt;$BJ45,'Sc11 Sub1'!AG45,IF($O$14=$AJ45,SUM(SUM(AG45/12)*$P$14)+(SUM('Sc11 Sub1'!AG45/12)*SUM(12-$P$14)),0)))</f>
        <v>0</v>
      </c>
      <c r="AP45" s="249">
        <f>IF($O$14&gt;$AJ45,AH45,IF($O$14&lt;$BJ45,'Sc11 Sub1'!AH45,IF($O$14=$AJ45,SUM(SUM(AH45/12)*$P$14)+(SUM('Sc11 Sub1'!AH45/12)*SUM(12-$P$14)),0)))</f>
        <v>0</v>
      </c>
      <c r="AS45" s="253">
        <v>2019</v>
      </c>
      <c r="AT45" s="249">
        <f>HLOOKUP($S45,CapX!$A$11:$AP$14,3,FALSE)</f>
        <v>6553565.9824999999</v>
      </c>
      <c r="AU45" s="249">
        <f>IF($L$14="",$AT45,IF($L$14&gt;$AS45,$AT45,HLOOKUP($AS45-$L$14,CapX!$A$18:$AP$26,$H$24,FALSE)*$AT45))</f>
        <v>5898209.3842500001</v>
      </c>
      <c r="AV45" s="249">
        <f>IF($L$15="",$AT45,IF($L$15&gt;$AS45,$AT45,HLOOKUP($AS45-$L$15,CapX!$A$18:$AP$26,$H$24,FALSE)*$AT45))</f>
        <v>6553565.9824999999</v>
      </c>
      <c r="AW45" s="249">
        <f>IF($L$16="",$AT45,IF($L$16&gt;$AS45,$AT45,HLOOKUP($AS45-$L$16,CapX!$A$18:$AP$26,$H$24,FALSE)*$AT45))</f>
        <v>6553565.9824999999</v>
      </c>
      <c r="AX45" s="136">
        <f>IF($L$17="",$AT45,IF($L$17&gt;$AS45,$AT45,HLOOKUP($AS45-$L$17,CapX!$A$18:$AP$26,$H$24,FALSE)*$AT45))</f>
        <v>6553565.9824999999</v>
      </c>
      <c r="AY45" s="249">
        <f>IF($L$18="",$AT45,IF($L$18&gt;$AS45,$AT45,HLOOKUP($AS45-$L$18,CapX!$A$18:$AP$26,$H$24,FALSE)*$AT45))</f>
        <v>6553565.9824999999</v>
      </c>
      <c r="AZ45" s="249">
        <f>IF($L$19="",$AT45,IF($L$19&gt;$AS45,$AT45,HLOOKUP($AS45-$L$19,CapX!$A$18:$AP$26,$H$24,FALSE)*$AT45))</f>
        <v>6553565.9824999999</v>
      </c>
      <c r="BB45" s="253">
        <v>2019</v>
      </c>
      <c r="BC45" s="249">
        <f t="shared" si="26"/>
        <v>5898209.3842500001</v>
      </c>
      <c r="BD45" s="249">
        <f t="shared" si="27"/>
        <v>0</v>
      </c>
      <c r="BE45" s="249">
        <f t="shared" si="28"/>
        <v>0</v>
      </c>
      <c r="BF45" s="249">
        <f t="shared" si="29"/>
        <v>0</v>
      </c>
      <c r="BG45" s="136">
        <f t="shared" si="30"/>
        <v>0</v>
      </c>
      <c r="BH45" s="249">
        <f t="shared" si="31"/>
        <v>0</v>
      </c>
      <c r="BI45" s="138"/>
      <c r="BJ45" s="253">
        <v>2019</v>
      </c>
      <c r="BK45" s="249">
        <f>IF($O$14&gt;=$BJ45,BC45,IF($O$14&lt;$BJ45,'Sc11 Sub1'!AT45,0))</f>
        <v>5898209.3842500001</v>
      </c>
      <c r="BL45" s="249">
        <f>IF($O$14&gt;$BJ45,BD45,IF($O$14&lt;$BJ45,'Sc11 Sub1'!AU45,IF($O$14=$BJ45,SUM(SUM(BD45/12)*$P$14)+(SUM('Sc11 Sub1'!AU45/12)*SUM(12-$P$14)),0)))</f>
        <v>0</v>
      </c>
      <c r="BM45" s="249">
        <f>IF($O$14&gt;$BJ45,BE45,IF($O$14&lt;$BJ45,'Sc11 Sub1'!AV45,IF($O$14=$BJ45,SUM(SUM(BE45/12)*$P$14)+(SUM('Sc11 Sub1'!AV45/12)*SUM(12-$P$14)),0)))</f>
        <v>0</v>
      </c>
      <c r="BN45" s="249">
        <f>IF($O$14&gt;$BJ45,BF45,IF($O$14&lt;$BJ45,'Sc11 Sub1'!AW45,IF($O$14=$BJ45,SUM(SUM(BF45/12)*$P$14)+(SUM('Sc11 Sub1'!AW45/12)*SUM(12-$P$14)),0)))</f>
        <v>0</v>
      </c>
      <c r="BO45" s="249">
        <f>IF($O$14&gt;$BJ45,BG45,IF($O$14&lt;$BJ45,'Sc11 Sub1'!AX45,IF($O$14=$BJ45,SUM(SUM(BG45/12)*$P$14)+(SUM('Sc11 Sub1'!AX45/12)*SUM(12-$P$14)),0)))</f>
        <v>0</v>
      </c>
      <c r="BP45" s="249">
        <f>IF($O$14&gt;$BJ45,BH45,IF($O$14&lt;$BJ45,'Sc11 Sub1'!AY45,IF($O$14=$BJ45,SUM(SUM(BH45/12)*$P$14)+(SUM('Sc11 Sub1'!AY45/12)*SUM(12-$P$14)),0)))</f>
        <v>0</v>
      </c>
      <c r="BR45" s="135"/>
      <c r="BS45" s="143"/>
      <c r="BT45" s="143"/>
      <c r="BU45" s="143"/>
      <c r="BV45" s="143"/>
      <c r="BW45" s="143"/>
      <c r="BX45" s="143"/>
      <c r="BY45" s="140"/>
      <c r="BZ45" s="135"/>
      <c r="CA45" s="143"/>
      <c r="CB45" s="143"/>
      <c r="CC45" s="143"/>
      <c r="CD45" s="143"/>
      <c r="CE45" s="143"/>
      <c r="CF45" s="143"/>
      <c r="CG45" s="140"/>
    </row>
    <row r="46" spans="1:85">
      <c r="A46" s="242"/>
      <c r="B46" s="242"/>
      <c r="C46" s="242"/>
      <c r="D46" s="242"/>
      <c r="E46" s="242"/>
      <c r="F46" s="242"/>
      <c r="G46" s="242"/>
      <c r="H46" s="253">
        <v>2020</v>
      </c>
      <c r="I46" s="249">
        <f t="shared" si="32"/>
        <v>11682802.886999998</v>
      </c>
      <c r="J46" s="249">
        <f t="shared" si="15"/>
        <v>0</v>
      </c>
      <c r="K46" s="249">
        <f t="shared" si="16"/>
        <v>0</v>
      </c>
      <c r="L46" s="249">
        <f t="shared" si="17"/>
        <v>0</v>
      </c>
      <c r="M46" s="249">
        <f t="shared" si="18"/>
        <v>0</v>
      </c>
      <c r="N46" s="249">
        <f t="shared" si="19"/>
        <v>0</v>
      </c>
      <c r="O46" s="242"/>
      <c r="P46" s="242"/>
      <c r="Q46" s="242"/>
      <c r="R46" s="242"/>
      <c r="S46" s="253">
        <v>2020</v>
      </c>
      <c r="T46" s="274">
        <f>HLOOKUP($S46,CapX!$A$11:$AP$14,2,FALSE)</f>
        <v>6163918.9424999999</v>
      </c>
      <c r="U46" s="274">
        <f>IF($K$14="",$T46,IF($K$14&gt;$S46,$T46,HLOOKUP($S46-$K$14,CapX!$A$18:$AP$26,$H$24,FALSE)*$T46))</f>
        <v>5547527.04825</v>
      </c>
      <c r="V46" s="249">
        <f>IF($K$15="",$T46,IF($K$15&gt;$S46,$T46,HLOOKUP($S46-$K$15,CapX!$A$18:$AP$26,$H$24,FALSE)*$T46))</f>
        <v>6163918.9424999999</v>
      </c>
      <c r="W46" s="249">
        <f>IF($K$16="",$T46,IF($K$16&gt;$S46,$T46,HLOOKUP($S46-$K$16,CapX!$A$18:$AP$26,$H$24,FALSE)*$T46))</f>
        <v>6163918.9424999999</v>
      </c>
      <c r="X46" s="249">
        <f>IF($K$17="",$T46,IF($K$17&gt;$S46,$T46,HLOOKUP($S46-$K$17,CapX!$A$18:$AP$26,$H$24,FALSE)*$T46))</f>
        <v>6163918.9424999999</v>
      </c>
      <c r="Y46" s="249">
        <f>IF($K$18="",$T46,IF($K$18&gt;$S46,$T46,HLOOKUP($S46-$K$18,CapX!$A$18:$AP$26,$H$24,FALSE)*$T46))</f>
        <v>6163918.9424999999</v>
      </c>
      <c r="Z46" s="249">
        <f>IF($K$19="",$T46,IF($K$19&gt;$S46,$T46,HLOOKUP($S46-$K$19,CapX!$A$18:$AP$26,$H$24,FALSE)*$T46))</f>
        <v>6163918.9424999999</v>
      </c>
      <c r="AB46" s="253">
        <v>2020</v>
      </c>
      <c r="AC46" s="249">
        <f t="shared" si="20"/>
        <v>5547527.04825</v>
      </c>
      <c r="AD46" s="249">
        <f t="shared" si="21"/>
        <v>0</v>
      </c>
      <c r="AE46" s="249">
        <f t="shared" si="22"/>
        <v>0</v>
      </c>
      <c r="AF46" s="249">
        <f t="shared" si="23"/>
        <v>0</v>
      </c>
      <c r="AG46" s="136">
        <f t="shared" si="24"/>
        <v>0</v>
      </c>
      <c r="AH46" s="249">
        <f t="shared" si="25"/>
        <v>0</v>
      </c>
      <c r="AJ46" s="253">
        <v>2020</v>
      </c>
      <c r="AK46" s="249">
        <f>IF($O$14&gt;$AJ46,AC46,IF($O$14&lt;$BJ46,'Sc11 Sub1'!AC46,IF($O$14=$AJ46,SUM(SUM(AC46/12)*$P$14)+(SUM('Sc11 Sub1'!AC46/12)*SUM(12-$P$14)),0)))</f>
        <v>4314743.2597499993</v>
      </c>
      <c r="AL46" s="249">
        <f>IF($O$14&gt;$AJ46,AD46,IF($O$14&lt;$BJ46,'Sc11 Sub1'!AD46,IF($O$14=$AJ46,SUM(SUM(AD46/12)*$P$14)+(SUM('Sc11 Sub1'!AD46/12)*SUM(12-$P$14)),0)))</f>
        <v>0</v>
      </c>
      <c r="AM46" s="249">
        <f>IF($O$14&gt;$AJ46,AE46,IF($O$14&lt;$BJ46,'Sc11 Sub1'!AE46,IF($O$14=$AJ46,SUM(SUM(AE46/12)*$P$14)+(SUM('Sc11 Sub1'!AE46/12)*SUM(12-$P$14)),0)))</f>
        <v>0</v>
      </c>
      <c r="AN46" s="249">
        <f>IF($O$14&gt;$AJ46,AF46,IF($O$14&lt;$BJ46,'Sc11 Sub1'!AF46,IF($O$14=$AJ46,SUM(SUM(AF46/12)*$P$14)+(SUM('Sc11 Sub1'!AF46/12)*SUM(12-$P$14)),0)))</f>
        <v>0</v>
      </c>
      <c r="AO46" s="249">
        <f>IF($O$14&gt;$AJ46,AG46,IF($O$14&lt;$BJ46,'Sc11 Sub1'!AG46,IF($O$14=$AJ46,SUM(SUM(AG46/12)*$P$14)+(SUM('Sc11 Sub1'!AG46/12)*SUM(12-$P$14)),0)))</f>
        <v>0</v>
      </c>
      <c r="AP46" s="249">
        <f>IF($O$14&gt;$AJ46,AH46,IF($O$14&lt;$BJ46,'Sc11 Sub1'!AH46,IF($O$14=$AJ46,SUM(SUM(AH46/12)*$P$14)+(SUM('Sc11 Sub1'!AH46/12)*SUM(12-$P$14)),0)))</f>
        <v>0</v>
      </c>
      <c r="AS46" s="253">
        <v>2020</v>
      </c>
      <c r="AT46" s="249">
        <f>HLOOKUP($S46,CapX!$A$11:$AP$14,3,FALSE)</f>
        <v>10525799.467500001</v>
      </c>
      <c r="AU46" s="249">
        <f>IF($L$14="",$AT46,IF($L$14&gt;$AS46,$AT46,HLOOKUP($AS46-$L$14,CapX!$A$18:$AP$26,$H$24,FALSE)*$AT46))</f>
        <v>9473219.5207500011</v>
      </c>
      <c r="AV46" s="249">
        <f>IF($L$15="",$AT46,IF($L$15&gt;$AS46,$AT46,HLOOKUP($AS46-$L$15,CapX!$A$18:$AP$26,$H$24,FALSE)*$AT46))</f>
        <v>10525799.467500001</v>
      </c>
      <c r="AW46" s="249">
        <f>IF($L$16="",$AT46,IF($L$16&gt;$AS46,$AT46,HLOOKUP($AS46-$L$16,CapX!$A$18:$AP$26,$H$24,FALSE)*$AT46))</f>
        <v>10525799.467500001</v>
      </c>
      <c r="AX46" s="136">
        <f>IF($L$17="",$AT46,IF($L$17&gt;$AS46,$AT46,HLOOKUP($AS46-$L$17,CapX!$A$18:$AP$26,$H$24,FALSE)*$AT46))</f>
        <v>10525799.467500001</v>
      </c>
      <c r="AY46" s="249">
        <f>IF($L$18="",$AT46,IF($L$18&gt;$AS46,$AT46,HLOOKUP($AS46-$L$18,CapX!$A$18:$AP$26,$H$24,FALSE)*$AT46))</f>
        <v>10525799.467500001</v>
      </c>
      <c r="AZ46" s="249">
        <f>IF($L$19="",$AT46,IF($L$19&gt;$AS46,$AT46,HLOOKUP($AS46-$L$19,CapX!$A$18:$AP$26,$H$24,FALSE)*$AT46))</f>
        <v>10525799.467500001</v>
      </c>
      <c r="BB46" s="253">
        <v>2020</v>
      </c>
      <c r="BC46" s="249">
        <f t="shared" si="26"/>
        <v>9473219.5207500011</v>
      </c>
      <c r="BD46" s="249">
        <f t="shared" si="27"/>
        <v>0</v>
      </c>
      <c r="BE46" s="249">
        <f t="shared" si="28"/>
        <v>0</v>
      </c>
      <c r="BF46" s="249">
        <f t="shared" si="29"/>
        <v>0</v>
      </c>
      <c r="BG46" s="136">
        <f t="shared" si="30"/>
        <v>0</v>
      </c>
      <c r="BH46" s="249">
        <f t="shared" si="31"/>
        <v>0</v>
      </c>
      <c r="BI46" s="138"/>
      <c r="BJ46" s="253">
        <v>2020</v>
      </c>
      <c r="BK46" s="249">
        <f>IF($O$14&gt;=$BJ46,BC46,IF($O$14&lt;$BJ46,'Sc11 Sub1'!AT46,0))</f>
        <v>7368059.6272499999</v>
      </c>
      <c r="BL46" s="249">
        <f>IF($O$14&gt;$BJ46,BD46,IF($O$14&lt;$BJ46,'Sc11 Sub1'!AU46,IF($O$14=$BJ46,SUM(SUM(BD46/12)*$P$14)+(SUM('Sc11 Sub1'!AU46/12)*SUM(12-$P$14)),0)))</f>
        <v>0</v>
      </c>
      <c r="BM46" s="249">
        <f>IF($O$14&gt;$BJ46,BE46,IF($O$14&lt;$BJ46,'Sc11 Sub1'!AV46,IF($O$14=$BJ46,SUM(SUM(BE46/12)*$P$14)+(SUM('Sc11 Sub1'!AV46/12)*SUM(12-$P$14)),0)))</f>
        <v>0</v>
      </c>
      <c r="BN46" s="249">
        <f>IF($O$14&gt;$BJ46,BF46,IF($O$14&lt;$BJ46,'Sc11 Sub1'!AW46,IF($O$14=$BJ46,SUM(SUM(BF46/12)*$P$14)+(SUM('Sc11 Sub1'!AW46/12)*SUM(12-$P$14)),0)))</f>
        <v>0</v>
      </c>
      <c r="BO46" s="249">
        <f>IF($O$14&gt;$BJ46,BG46,IF($O$14&lt;$BJ46,'Sc11 Sub1'!AX46,IF($O$14=$BJ46,SUM(SUM(BG46/12)*$P$14)+(SUM('Sc11 Sub1'!AX46/12)*SUM(12-$P$14)),0)))</f>
        <v>0</v>
      </c>
      <c r="BP46" s="249">
        <f>IF($O$14&gt;$BJ46,BH46,IF($O$14&lt;$BJ46,'Sc11 Sub1'!AY46,IF($O$14=$BJ46,SUM(SUM(BH46/12)*$P$14)+(SUM('Sc11 Sub1'!AY46/12)*SUM(12-$P$14)),0)))</f>
        <v>0</v>
      </c>
      <c r="BR46" s="306"/>
      <c r="BS46" s="138"/>
      <c r="BT46" s="138"/>
      <c r="BU46" s="138"/>
      <c r="BV46" s="138"/>
      <c r="BW46" s="138"/>
      <c r="BX46" s="138"/>
      <c r="BZ46" s="306"/>
      <c r="CA46" s="138"/>
      <c r="CB46" s="138"/>
      <c r="CC46" s="138"/>
      <c r="CD46" s="138"/>
      <c r="CE46" s="138"/>
      <c r="CF46" s="138"/>
    </row>
    <row r="47" spans="1:85">
      <c r="A47" s="242"/>
      <c r="B47" s="242"/>
      <c r="C47" s="242"/>
      <c r="D47" s="242"/>
      <c r="E47" s="242"/>
      <c r="F47" s="242"/>
      <c r="G47" s="242"/>
      <c r="H47" s="253">
        <v>2021</v>
      </c>
      <c r="I47" s="249">
        <f t="shared" si="32"/>
        <v>8858409.1896538679</v>
      </c>
      <c r="J47" s="249">
        <f t="shared" si="15"/>
        <v>0</v>
      </c>
      <c r="K47" s="249">
        <f t="shared" si="16"/>
        <v>0</v>
      </c>
      <c r="L47" s="249">
        <f t="shared" si="17"/>
        <v>0</v>
      </c>
      <c r="M47" s="249">
        <f t="shared" si="18"/>
        <v>0</v>
      </c>
      <c r="N47" s="249">
        <f t="shared" si="19"/>
        <v>0</v>
      </c>
      <c r="O47" s="242"/>
      <c r="P47" s="242"/>
      <c r="Q47" s="242"/>
      <c r="R47" s="242"/>
      <c r="S47" s="253">
        <v>2021</v>
      </c>
      <c r="T47" s="274">
        <f>HLOOKUP($S47,CapX!$A$11:$AP$14,2,FALSE)</f>
        <v>10631803.235945571</v>
      </c>
      <c r="U47" s="274">
        <f>IF($K$14="",$T47,IF($K$14&gt;$S47,$T47,HLOOKUP($S47-$K$14,CapX!$A$18:$AP$26,$H$24,FALSE)*$T47))</f>
        <v>9568622.9123510141</v>
      </c>
      <c r="V47" s="249">
        <f>IF($K$15="",$T47,IF($K$15&gt;$S47,$T47,HLOOKUP($S47-$K$15,CapX!$A$18:$AP$26,$H$24,FALSE)*$T47))</f>
        <v>10631803.235945571</v>
      </c>
      <c r="W47" s="249">
        <f>IF($K$16="",$T47,IF($K$16&gt;$S47,$T47,HLOOKUP($S47-$K$16,CapX!$A$18:$AP$26,$H$24,FALSE)*$T47))</f>
        <v>10631803.235945571</v>
      </c>
      <c r="X47" s="249">
        <f>IF($K$17="",$T47,IF($K$17&gt;$S47,$T47,HLOOKUP($S47-$K$17,CapX!$A$18:$AP$26,$H$24,FALSE)*$T47))</f>
        <v>10631803.235945571</v>
      </c>
      <c r="Y47" s="249">
        <f>IF($K$18="",$T47,IF($K$18&gt;$S47,$T47,HLOOKUP($S47-$K$18,CapX!$A$18:$AP$26,$H$24,FALSE)*$T47))</f>
        <v>10631803.235945571</v>
      </c>
      <c r="Z47" s="249">
        <f>IF($K$19="",$T47,IF($K$19&gt;$S47,$T47,HLOOKUP($S47-$K$19,CapX!$A$18:$AP$26,$H$24,FALSE)*$T47))</f>
        <v>10631803.235945571</v>
      </c>
      <c r="AB47" s="253">
        <v>2021</v>
      </c>
      <c r="AC47" s="249">
        <f t="shared" si="20"/>
        <v>9568622.9123510141</v>
      </c>
      <c r="AD47" s="249">
        <f t="shared" si="21"/>
        <v>0</v>
      </c>
      <c r="AE47" s="249">
        <f t="shared" si="22"/>
        <v>0</v>
      </c>
      <c r="AF47" s="249">
        <f t="shared" si="23"/>
        <v>0</v>
      </c>
      <c r="AG47" s="136">
        <f t="shared" si="24"/>
        <v>0</v>
      </c>
      <c r="AH47" s="249">
        <f t="shared" si="25"/>
        <v>0</v>
      </c>
      <c r="AJ47" s="253">
        <v>2021</v>
      </c>
      <c r="AK47" s="249">
        <f>IF($O$14&gt;$AJ47,AC47,IF($O$14&lt;$BJ47,'Sc11 Sub1'!AC47,IF($O$14=$AJ47,SUM(SUM(AC47/12)*$P$14)+(SUM('Sc11 Sub1'!AC47/12)*SUM(12-$P$14)),0)))</f>
        <v>6379081.9415673427</v>
      </c>
      <c r="AL47" s="249">
        <f>IF($O$14&gt;$AJ47,AD47,IF($O$14&lt;$BJ47,'Sc11 Sub1'!AD47,IF($O$14=$AJ47,SUM(SUM(AD47/12)*$P$14)+(SUM('Sc11 Sub1'!AD47/12)*SUM(12-$P$14)),0)))</f>
        <v>0</v>
      </c>
      <c r="AM47" s="249">
        <f>IF($O$14&gt;$AJ47,AE47,IF($O$14&lt;$BJ47,'Sc11 Sub1'!AE47,IF($O$14=$AJ47,SUM(SUM(AE47/12)*$P$14)+(SUM('Sc11 Sub1'!AE47/12)*SUM(12-$P$14)),0)))</f>
        <v>0</v>
      </c>
      <c r="AN47" s="249">
        <f>IF($O$14&gt;$AJ47,AF47,IF($O$14&lt;$BJ47,'Sc11 Sub1'!AF47,IF($O$14=$AJ47,SUM(SUM(AF47/12)*$P$14)+(SUM('Sc11 Sub1'!AF47/12)*SUM(12-$P$14)),0)))</f>
        <v>0</v>
      </c>
      <c r="AO47" s="249">
        <f>IF($O$14&gt;$AJ47,AG47,IF($O$14&lt;$BJ47,'Sc11 Sub1'!AG47,IF($O$14=$AJ47,SUM(SUM(AG47/12)*$P$14)+(SUM('Sc11 Sub1'!AG47/12)*SUM(12-$P$14)),0)))</f>
        <v>0</v>
      </c>
      <c r="AP47" s="249">
        <f>IF($O$14&gt;$AJ47,AH47,IF($O$14&lt;$BJ47,'Sc11 Sub1'!AH47,IF($O$14=$AJ47,SUM(SUM(AH47/12)*$P$14)+(SUM('Sc11 Sub1'!AH47/12)*SUM(12-$P$14)),0)))</f>
        <v>0</v>
      </c>
      <c r="AS47" s="253">
        <v>2021</v>
      </c>
      <c r="AT47" s="249">
        <f>HLOOKUP($S47,CapX!$A$11:$AP$14,3,FALSE)</f>
        <v>4132212.0801442079</v>
      </c>
      <c r="AU47" s="249">
        <f>IF($L$14="",$AT47,IF($L$14&gt;$AS47,$AT47,HLOOKUP($AS47-$L$14,CapX!$A$18:$AP$26,$H$24,FALSE)*$AT47))</f>
        <v>3718990.8721297872</v>
      </c>
      <c r="AV47" s="249">
        <f>IF($L$15="",$AT47,IF($L$15&gt;$AS47,$AT47,HLOOKUP($AS47-$L$15,CapX!$A$18:$AP$26,$H$24,FALSE)*$AT47))</f>
        <v>4132212.0801442079</v>
      </c>
      <c r="AW47" s="249">
        <f>IF($L$16="",$AT47,IF($L$16&gt;$AS47,$AT47,HLOOKUP($AS47-$L$16,CapX!$A$18:$AP$26,$H$24,FALSE)*$AT47))</f>
        <v>4132212.0801442079</v>
      </c>
      <c r="AX47" s="136">
        <f>IF($L$17="",$AT47,IF($L$17&gt;$AS47,$AT47,HLOOKUP($AS47-$L$17,CapX!$A$18:$AP$26,$H$24,FALSE)*$AT47))</f>
        <v>4132212.0801442079</v>
      </c>
      <c r="AY47" s="249">
        <f>IF($L$18="",$AT47,IF($L$18&gt;$AS47,$AT47,HLOOKUP($AS47-$L$18,CapX!$A$18:$AP$26,$H$24,FALSE)*$AT47))</f>
        <v>4132212.0801442079</v>
      </c>
      <c r="AZ47" s="249">
        <f>IF($L$19="",$AT47,IF($L$19&gt;$AS47,$AT47,HLOOKUP($AS47-$L$19,CapX!$A$18:$AP$26,$H$24,FALSE)*$AT47))</f>
        <v>4132212.0801442079</v>
      </c>
      <c r="BB47" s="253">
        <v>2021</v>
      </c>
      <c r="BC47" s="249">
        <f t="shared" si="26"/>
        <v>3718990.8721297872</v>
      </c>
      <c r="BD47" s="249">
        <f t="shared" si="27"/>
        <v>0</v>
      </c>
      <c r="BE47" s="249">
        <f t="shared" si="28"/>
        <v>0</v>
      </c>
      <c r="BF47" s="249">
        <f t="shared" si="29"/>
        <v>0</v>
      </c>
      <c r="BG47" s="136">
        <f t="shared" si="30"/>
        <v>0</v>
      </c>
      <c r="BH47" s="249">
        <f t="shared" si="31"/>
        <v>0</v>
      </c>
      <c r="BI47" s="138"/>
      <c r="BJ47" s="253">
        <v>2021</v>
      </c>
      <c r="BK47" s="249">
        <f>IF($O$14&gt;=$BJ47,BC47,IF($O$14&lt;$BJ47,'Sc11 Sub1'!AT47,0))</f>
        <v>2479327.2480865247</v>
      </c>
      <c r="BL47" s="249">
        <f>IF($O$14&gt;$BJ47,BD47,IF($O$14&lt;$BJ47,'Sc11 Sub1'!AU47,IF($O$14=$BJ47,SUM(SUM(BD47/12)*$P$14)+(SUM('Sc11 Sub1'!AU47/12)*SUM(12-$P$14)),0)))</f>
        <v>0</v>
      </c>
      <c r="BM47" s="249">
        <f>IF($O$14&gt;$BJ47,BE47,IF($O$14&lt;$BJ47,'Sc11 Sub1'!AV47,IF($O$14=$BJ47,SUM(SUM(BE47/12)*$P$14)+(SUM('Sc11 Sub1'!AV47/12)*SUM(12-$P$14)),0)))</f>
        <v>0</v>
      </c>
      <c r="BN47" s="249">
        <f>IF($O$14&gt;$BJ47,BF47,IF($O$14&lt;$BJ47,'Sc11 Sub1'!AW47,IF($O$14=$BJ47,SUM(SUM(BF47/12)*$P$14)+(SUM('Sc11 Sub1'!AW47/12)*SUM(12-$P$14)),0)))</f>
        <v>0</v>
      </c>
      <c r="BO47" s="249">
        <f>IF($O$14&gt;$BJ47,BG47,IF($O$14&lt;$BJ47,'Sc11 Sub1'!AX47,IF($O$14=$BJ47,SUM(SUM(BG47/12)*$P$14)+(SUM('Sc11 Sub1'!AX47/12)*SUM(12-$P$14)),0)))</f>
        <v>0</v>
      </c>
      <c r="BP47" s="249">
        <f>IF($O$14&gt;$BJ47,BH47,IF($O$14&lt;$BJ47,'Sc11 Sub1'!AY47,IF($O$14=$BJ47,SUM(SUM(BH47/12)*$P$14)+(SUM('Sc11 Sub1'!AY47/12)*SUM(12-$P$14)),0)))</f>
        <v>0</v>
      </c>
      <c r="BR47" s="306"/>
      <c r="BS47" s="138"/>
      <c r="BT47" s="138"/>
      <c r="BU47" s="138"/>
      <c r="BV47" s="138"/>
      <c r="BW47" s="138"/>
      <c r="BX47" s="138"/>
      <c r="BZ47" s="306"/>
      <c r="CA47" s="138"/>
      <c r="CB47" s="138"/>
      <c r="CC47" s="138"/>
      <c r="CD47" s="138"/>
      <c r="CE47" s="138"/>
      <c r="CF47" s="138"/>
    </row>
    <row r="48" spans="1:85">
      <c r="A48" s="242"/>
      <c r="B48" s="242"/>
      <c r="C48" s="242"/>
      <c r="D48" s="242"/>
      <c r="E48" s="242"/>
      <c r="F48" s="242"/>
      <c r="G48" s="242"/>
      <c r="H48" s="253">
        <v>2022</v>
      </c>
      <c r="I48" s="249">
        <f t="shared" si="32"/>
        <v>5387142.8994299993</v>
      </c>
      <c r="J48" s="249">
        <f t="shared" si="15"/>
        <v>0</v>
      </c>
      <c r="K48" s="249">
        <f t="shared" si="16"/>
        <v>0</v>
      </c>
      <c r="L48" s="249">
        <f t="shared" si="17"/>
        <v>0</v>
      </c>
      <c r="M48" s="249">
        <f t="shared" si="18"/>
        <v>0</v>
      </c>
      <c r="N48" s="249">
        <f t="shared" si="19"/>
        <v>0</v>
      </c>
      <c r="O48" s="242"/>
      <c r="P48" s="242"/>
      <c r="Q48" s="242"/>
      <c r="R48" s="242"/>
      <c r="S48" s="253">
        <v>2022</v>
      </c>
      <c r="T48" s="274">
        <f>HLOOKUP($S48,CapX!$A$11:$AP$14,2,FALSE)</f>
        <v>3955955.7506670002</v>
      </c>
      <c r="U48" s="274">
        <f>IF($K$14="",$T48,IF($K$14&gt;$S48,$T48,HLOOKUP($S48-$K$14,CapX!$A$18:$AP$26,$H$24,FALSE)*$T48))</f>
        <v>3560360.1756003001</v>
      </c>
      <c r="V48" s="249">
        <f>IF($K$15="",$T48,IF($K$15&gt;$S48,$T48,HLOOKUP($S48-$K$15,CapX!$A$18:$AP$26,$H$24,FALSE)*$T48))</f>
        <v>3955955.7506670002</v>
      </c>
      <c r="W48" s="249">
        <f>IF($K$16="",$T48,IF($K$16&gt;$S48,$T48,HLOOKUP($S48-$K$16,CapX!$A$18:$AP$26,$H$24,FALSE)*$T48))</f>
        <v>3955955.7506670002</v>
      </c>
      <c r="X48" s="249">
        <f>IF($K$17="",$T48,IF($K$17&gt;$S48,$T48,HLOOKUP($S48-$K$17,CapX!$A$18:$AP$26,$H$24,FALSE)*$T48))</f>
        <v>3955955.7506670002</v>
      </c>
      <c r="Y48" s="249">
        <f>IF($K$18="",$T48,IF($K$18&gt;$S48,$T48,HLOOKUP($S48-$K$18,CapX!$A$18:$AP$26,$H$24,FALSE)*$T48))</f>
        <v>3955955.7506670002</v>
      </c>
      <c r="Z48" s="249">
        <f>IF($K$19="",$T48,IF($K$19&gt;$S48,$T48,HLOOKUP($S48-$K$19,CapX!$A$18:$AP$26,$H$24,FALSE)*$T48))</f>
        <v>3955955.7506670002</v>
      </c>
      <c r="AB48" s="253">
        <v>2022</v>
      </c>
      <c r="AC48" s="249">
        <f t="shared" si="20"/>
        <v>3560360.1756003001</v>
      </c>
      <c r="AD48" s="249">
        <f t="shared" si="21"/>
        <v>0</v>
      </c>
      <c r="AE48" s="249">
        <f t="shared" si="22"/>
        <v>0</v>
      </c>
      <c r="AF48" s="249">
        <f t="shared" si="23"/>
        <v>0</v>
      </c>
      <c r="AG48" s="136">
        <f t="shared" si="24"/>
        <v>0</v>
      </c>
      <c r="AH48" s="249">
        <f t="shared" si="25"/>
        <v>0</v>
      </c>
      <c r="AJ48" s="253">
        <v>2022</v>
      </c>
      <c r="AK48" s="249">
        <f>IF($O$14&gt;$AJ48,AC48,IF($O$14&lt;$BJ48,'Sc11 Sub1'!AC48,IF($O$14=$AJ48,SUM(SUM(AC48/12)*$P$14)+(SUM('Sc11 Sub1'!AC48/12)*SUM(12-$P$14)),0)))</f>
        <v>1977977.8753335001</v>
      </c>
      <c r="AL48" s="249">
        <f>IF($O$14&gt;$AJ48,AD48,IF($O$14&lt;$BJ48,'Sc11 Sub1'!AD48,IF($O$14=$AJ48,SUM(SUM(AD48/12)*$P$14)+(SUM('Sc11 Sub1'!AD48/12)*SUM(12-$P$14)),0)))</f>
        <v>0</v>
      </c>
      <c r="AM48" s="249">
        <f>IF($O$14&gt;$AJ48,AE48,IF($O$14&lt;$BJ48,'Sc11 Sub1'!AE48,IF($O$14=$AJ48,SUM(SUM(AE48/12)*$P$14)+(SUM('Sc11 Sub1'!AE48/12)*SUM(12-$P$14)),0)))</f>
        <v>0</v>
      </c>
      <c r="AN48" s="249">
        <f>IF($O$14&gt;$AJ48,AF48,IF($O$14&lt;$BJ48,'Sc11 Sub1'!AF48,IF($O$14=$AJ48,SUM(SUM(AF48/12)*$P$14)+(SUM('Sc11 Sub1'!AF48/12)*SUM(12-$P$14)),0)))</f>
        <v>0</v>
      </c>
      <c r="AO48" s="249">
        <f>IF($O$14&gt;$AJ48,AG48,IF($O$14&lt;$BJ48,'Sc11 Sub1'!AG48,IF($O$14=$AJ48,SUM(SUM(AG48/12)*$P$14)+(SUM('Sc11 Sub1'!AG48/12)*SUM(12-$P$14)),0)))</f>
        <v>0</v>
      </c>
      <c r="AP48" s="249">
        <f>IF($O$14&gt;$AJ48,AH48,IF($O$14&lt;$BJ48,'Sc11 Sub1'!AH48,IF($O$14=$AJ48,SUM(SUM(AH48/12)*$P$14)+(SUM('Sc11 Sub1'!AH48/12)*SUM(12-$P$14)),0)))</f>
        <v>0</v>
      </c>
      <c r="AS48" s="253">
        <v>2022</v>
      </c>
      <c r="AT48" s="249">
        <f>HLOOKUP($S48,CapX!$A$11:$AP$14,3,FALSE)</f>
        <v>6818330.0481929993</v>
      </c>
      <c r="AU48" s="249">
        <f>IF($L$14="",$AT48,IF($L$14&gt;$AS48,$AT48,HLOOKUP($AS48-$L$14,CapX!$A$18:$AP$26,$H$24,FALSE)*$AT48))</f>
        <v>6136497.0433736993</v>
      </c>
      <c r="AV48" s="249">
        <f>IF($L$15="",$AT48,IF($L$15&gt;$AS48,$AT48,HLOOKUP($AS48-$L$15,CapX!$A$18:$AP$26,$H$24,FALSE)*$AT48))</f>
        <v>6818330.0481929993</v>
      </c>
      <c r="AW48" s="249">
        <f>IF($L$16="",$AT48,IF($L$16&gt;$AS48,$AT48,HLOOKUP($AS48-$L$16,CapX!$A$18:$AP$26,$H$24,FALSE)*$AT48))</f>
        <v>6818330.0481929993</v>
      </c>
      <c r="AX48" s="136">
        <f>IF($L$17="",$AT48,IF($L$17&gt;$AS48,$AT48,HLOOKUP($AS48-$L$17,CapX!$A$18:$AP$26,$H$24,FALSE)*$AT48))</f>
        <v>6818330.0481929993</v>
      </c>
      <c r="AY48" s="249">
        <f>IF($L$18="",$AT48,IF($L$18&gt;$AS48,$AT48,HLOOKUP($AS48-$L$18,CapX!$A$18:$AP$26,$H$24,FALSE)*$AT48))</f>
        <v>6818330.0481929993</v>
      </c>
      <c r="AZ48" s="249">
        <f>IF($L$19="",$AT48,IF($L$19&gt;$AS48,$AT48,HLOOKUP($AS48-$L$19,CapX!$A$18:$AP$26,$H$24,FALSE)*$AT48))</f>
        <v>6818330.0481929993</v>
      </c>
      <c r="BB48" s="253">
        <v>2022</v>
      </c>
      <c r="BC48" s="249">
        <f t="shared" si="26"/>
        <v>6136497.0433736993</v>
      </c>
      <c r="BD48" s="249">
        <f t="shared" si="27"/>
        <v>0</v>
      </c>
      <c r="BE48" s="249">
        <f t="shared" si="28"/>
        <v>0</v>
      </c>
      <c r="BF48" s="249">
        <f t="shared" si="29"/>
        <v>0</v>
      </c>
      <c r="BG48" s="136">
        <f t="shared" si="30"/>
        <v>0</v>
      </c>
      <c r="BH48" s="249">
        <f t="shared" si="31"/>
        <v>0</v>
      </c>
      <c r="BI48" s="138"/>
      <c r="BJ48" s="253">
        <v>2022</v>
      </c>
      <c r="BK48" s="249">
        <f>IF($O$14&gt;=$BJ48,BC48,IF($O$14&lt;$BJ48,'Sc11 Sub1'!AT48,0))</f>
        <v>3409165.0240964997</v>
      </c>
      <c r="BL48" s="249">
        <f>IF($O$14&gt;$BJ48,BD48,IF($O$14&lt;$BJ48,'Sc11 Sub1'!AU48,IF($O$14=$BJ48,SUM(SUM(BD48/12)*$P$14)+(SUM('Sc11 Sub1'!AU48/12)*SUM(12-$P$14)),0)))</f>
        <v>0</v>
      </c>
      <c r="BM48" s="249">
        <f>IF($O$14&gt;$BJ48,BE48,IF($O$14&lt;$BJ48,'Sc11 Sub1'!AV48,IF($O$14=$BJ48,SUM(SUM(BE48/12)*$P$14)+(SUM('Sc11 Sub1'!AV48/12)*SUM(12-$P$14)),0)))</f>
        <v>0</v>
      </c>
      <c r="BN48" s="249">
        <f>IF($O$14&gt;$BJ48,BF48,IF($O$14&lt;$BJ48,'Sc11 Sub1'!AW48,IF($O$14=$BJ48,SUM(SUM(BF48/12)*$P$14)+(SUM('Sc11 Sub1'!AW48/12)*SUM(12-$P$14)),0)))</f>
        <v>0</v>
      </c>
      <c r="BO48" s="249">
        <f>IF($O$14&gt;$BJ48,BG48,IF($O$14&lt;$BJ48,'Sc11 Sub1'!AX48,IF($O$14=$BJ48,SUM(SUM(BG48/12)*$P$14)+(SUM('Sc11 Sub1'!AX48/12)*SUM(12-$P$14)),0)))</f>
        <v>0</v>
      </c>
      <c r="BP48" s="249">
        <f>IF($O$14&gt;$BJ48,BH48,IF($O$14&lt;$BJ48,'Sc11 Sub1'!AY48,IF($O$14=$BJ48,SUM(SUM(BH48/12)*$P$14)+(SUM('Sc11 Sub1'!AY48/12)*SUM(12-$P$14)),0)))</f>
        <v>0</v>
      </c>
      <c r="BR48" s="306"/>
      <c r="BS48" s="138"/>
      <c r="BT48" s="138"/>
      <c r="BU48" s="138"/>
      <c r="BV48" s="138"/>
      <c r="BW48" s="138"/>
      <c r="BX48" s="138"/>
      <c r="BZ48" s="306"/>
      <c r="CA48" s="138"/>
      <c r="CB48" s="138"/>
      <c r="CC48" s="138"/>
      <c r="CD48" s="138"/>
      <c r="CE48" s="138"/>
      <c r="CF48" s="138"/>
    </row>
    <row r="49" spans="1:84">
      <c r="A49" s="242"/>
      <c r="B49" s="242"/>
      <c r="C49" s="242"/>
      <c r="D49" s="242"/>
      <c r="E49" s="242"/>
      <c r="F49" s="242"/>
      <c r="G49" s="242"/>
      <c r="H49" s="253">
        <v>2023</v>
      </c>
      <c r="I49" s="249">
        <f t="shared" si="32"/>
        <v>6945593.2135055996</v>
      </c>
      <c r="J49" s="249">
        <f t="shared" si="15"/>
        <v>0</v>
      </c>
      <c r="K49" s="249">
        <f t="shared" si="16"/>
        <v>0</v>
      </c>
      <c r="L49" s="249">
        <f t="shared" si="17"/>
        <v>0</v>
      </c>
      <c r="M49" s="249">
        <f t="shared" si="18"/>
        <v>0</v>
      </c>
      <c r="N49" s="249">
        <f t="shared" si="19"/>
        <v>0</v>
      </c>
      <c r="O49" s="242"/>
      <c r="P49" s="242"/>
      <c r="Q49" s="242"/>
      <c r="R49" s="242"/>
      <c r="S49" s="253">
        <v>2023</v>
      </c>
      <c r="T49" s="274">
        <f>HLOOKUP($S49,CapX!$A$11:$AP$14,2,FALSE)</f>
        <v>6412941.2677769996</v>
      </c>
      <c r="U49" s="274">
        <f>IF($K$14="",$T49,IF($K$14&gt;$S49,$T49,HLOOKUP($S49-$K$14,CapX!$A$18:$AP$26,$H$24,FALSE)*$T49))</f>
        <v>5771647.1409992995</v>
      </c>
      <c r="V49" s="249">
        <f>IF($K$15="",$T49,IF($K$15&gt;$S49,$T49,HLOOKUP($S49-$K$15,CapX!$A$18:$AP$26,$H$24,FALSE)*$T49))</f>
        <v>6412941.2677769996</v>
      </c>
      <c r="W49" s="249">
        <f>IF($K$16="",$T49,IF($K$16&gt;$S49,$T49,HLOOKUP($S49-$K$16,CapX!$A$18:$AP$26,$H$24,FALSE)*$T49))</f>
        <v>6412941.2677769996</v>
      </c>
      <c r="X49" s="249">
        <f>IF($K$17="",$T49,IF($K$17&gt;$S49,$T49,HLOOKUP($S49-$K$17,CapX!$A$18:$AP$26,$H$24,FALSE)*$T49))</f>
        <v>6412941.2677769996</v>
      </c>
      <c r="Y49" s="249">
        <f>IF($K$18="",$T49,IF($K$18&gt;$S49,$T49,HLOOKUP($S49-$K$18,CapX!$A$18:$AP$26,$H$24,FALSE)*$T49))</f>
        <v>6412941.2677769996</v>
      </c>
      <c r="Z49" s="249">
        <f>IF($K$19="",$T49,IF($K$19&gt;$S49,$T49,HLOOKUP($S49-$K$19,CapX!$A$18:$AP$26,$H$24,FALSE)*$T49))</f>
        <v>6412941.2677769996</v>
      </c>
      <c r="AB49" s="253">
        <v>2023</v>
      </c>
      <c r="AC49" s="249">
        <f t="shared" si="20"/>
        <v>5771647.1409992995</v>
      </c>
      <c r="AD49" s="249">
        <f t="shared" si="21"/>
        <v>0</v>
      </c>
      <c r="AE49" s="249">
        <f t="shared" si="22"/>
        <v>0</v>
      </c>
      <c r="AF49" s="249">
        <f t="shared" si="23"/>
        <v>0</v>
      </c>
      <c r="AG49" s="136">
        <f t="shared" si="24"/>
        <v>0</v>
      </c>
      <c r="AH49" s="249">
        <f t="shared" si="25"/>
        <v>0</v>
      </c>
      <c r="AJ49" s="253">
        <v>2023</v>
      </c>
      <c r="AK49" s="249">
        <f>IF($O$14&gt;$AJ49,AC49,IF($O$14&lt;$BJ49,'Sc11 Sub1'!AC49,IF($O$14=$AJ49,SUM(SUM(AC49/12)*$P$14)+(SUM('Sc11 Sub1'!AC49/12)*SUM(12-$P$14)),0)))</f>
        <v>2565176.5071108001</v>
      </c>
      <c r="AL49" s="249">
        <f>IF($O$14&gt;$AJ49,AD49,IF($O$14&lt;$BJ49,'Sc11 Sub1'!AD49,IF($O$14=$AJ49,SUM(SUM(AD49/12)*$P$14)+(SUM('Sc11 Sub1'!AD49/12)*SUM(12-$P$14)),0)))</f>
        <v>0</v>
      </c>
      <c r="AM49" s="249">
        <f>IF($O$14&gt;$AJ49,AE49,IF($O$14&lt;$BJ49,'Sc11 Sub1'!AE49,IF($O$14=$AJ49,SUM(SUM(AE49/12)*$P$14)+(SUM('Sc11 Sub1'!AE49/12)*SUM(12-$P$14)),0)))</f>
        <v>0</v>
      </c>
      <c r="AN49" s="249">
        <f>IF($O$14&gt;$AJ49,AF49,IF($O$14&lt;$BJ49,'Sc11 Sub1'!AF49,IF($O$14=$AJ49,SUM(SUM(AF49/12)*$P$14)+(SUM('Sc11 Sub1'!AF49/12)*SUM(12-$P$14)),0)))</f>
        <v>0</v>
      </c>
      <c r="AO49" s="249">
        <f>IF($O$14&gt;$AJ49,AG49,IF($O$14&lt;$BJ49,'Sc11 Sub1'!AG49,IF($O$14=$AJ49,SUM(SUM(AG49/12)*$P$14)+(SUM('Sc11 Sub1'!AG49/12)*SUM(12-$P$14)),0)))</f>
        <v>0</v>
      </c>
      <c r="AP49" s="249">
        <f>IF($O$14&gt;$AJ49,AH49,IF($O$14&lt;$BJ49,'Sc11 Sub1'!AH49,IF($O$14=$AJ49,SUM(SUM(AH49/12)*$P$14)+(SUM('Sc11 Sub1'!AH49/12)*SUM(12-$P$14)),0)))</f>
        <v>0</v>
      </c>
      <c r="AS49" s="253">
        <v>2023</v>
      </c>
      <c r="AT49" s="249">
        <f>HLOOKUP($S49,CapX!$A$11:$AP$14,3,FALSE)</f>
        <v>10951041.765986999</v>
      </c>
      <c r="AU49" s="249">
        <f>IF($L$14="",$AT49,IF($L$14&gt;$AS49,$AT49,HLOOKUP($AS49-$L$14,CapX!$A$18:$AP$26,$H$24,FALSE)*$AT49))</f>
        <v>9855937.5893882997</v>
      </c>
      <c r="AV49" s="249">
        <f>IF($L$15="",$AT49,IF($L$15&gt;$AS49,$AT49,HLOOKUP($AS49-$L$15,CapX!$A$18:$AP$26,$H$24,FALSE)*$AT49))</f>
        <v>10951041.765986999</v>
      </c>
      <c r="AW49" s="249">
        <f>IF($L$16="",$AT49,IF($L$16&gt;$AS49,$AT49,HLOOKUP($AS49-$L$16,CapX!$A$18:$AP$26,$H$24,FALSE)*$AT49))</f>
        <v>10951041.765986999</v>
      </c>
      <c r="AX49" s="136">
        <f>IF($L$17="",$AT49,IF($L$17&gt;$AS49,$AT49,HLOOKUP($AS49-$L$17,CapX!$A$18:$AP$26,$H$24,FALSE)*$AT49))</f>
        <v>10951041.765986999</v>
      </c>
      <c r="AY49" s="249">
        <f>IF($L$18="",$AT49,IF($L$18&gt;$AS49,$AT49,HLOOKUP($AS49-$L$18,CapX!$A$18:$AP$26,$H$24,FALSE)*$AT49))</f>
        <v>10951041.765986999</v>
      </c>
      <c r="AZ49" s="249">
        <f>IF($L$19="",$AT49,IF($L$19&gt;$AS49,$AT49,HLOOKUP($AS49-$L$19,CapX!$A$18:$AP$26,$H$24,FALSE)*$AT49))</f>
        <v>10951041.765986999</v>
      </c>
      <c r="BB49" s="253">
        <v>2023</v>
      </c>
      <c r="BC49" s="249">
        <f t="shared" si="26"/>
        <v>9855937.5893882997</v>
      </c>
      <c r="BD49" s="249">
        <f t="shared" si="27"/>
        <v>0</v>
      </c>
      <c r="BE49" s="249">
        <f t="shared" si="28"/>
        <v>0</v>
      </c>
      <c r="BF49" s="249">
        <f t="shared" si="29"/>
        <v>0</v>
      </c>
      <c r="BG49" s="136">
        <f t="shared" si="30"/>
        <v>0</v>
      </c>
      <c r="BH49" s="249">
        <f t="shared" si="31"/>
        <v>0</v>
      </c>
      <c r="BI49" s="138"/>
      <c r="BJ49" s="253">
        <v>2023</v>
      </c>
      <c r="BK49" s="249">
        <f>IF($O$14&gt;=$BJ49,BC49,IF($O$14&lt;$BJ49,'Sc11 Sub1'!AT49,0))</f>
        <v>4380416.7063948</v>
      </c>
      <c r="BL49" s="249">
        <f>IF($O$14&gt;$BJ49,BD49,IF($O$14&lt;$BJ49,'Sc11 Sub1'!AU49,IF($O$14=$BJ49,SUM(SUM(BD49/12)*$P$14)+(SUM('Sc11 Sub1'!AU49/12)*SUM(12-$P$14)),0)))</f>
        <v>0</v>
      </c>
      <c r="BM49" s="249">
        <f>IF($O$14&gt;$BJ49,BE49,IF($O$14&lt;$BJ49,'Sc11 Sub1'!AV49,IF($O$14=$BJ49,SUM(SUM(BE49/12)*$P$14)+(SUM('Sc11 Sub1'!AV49/12)*SUM(12-$P$14)),0)))</f>
        <v>0</v>
      </c>
      <c r="BN49" s="249">
        <f>IF($O$14&gt;$BJ49,BF49,IF($O$14&lt;$BJ49,'Sc11 Sub1'!AW49,IF($O$14=$BJ49,SUM(SUM(BF49/12)*$P$14)+(SUM('Sc11 Sub1'!AW49/12)*SUM(12-$P$14)),0)))</f>
        <v>0</v>
      </c>
      <c r="BO49" s="249">
        <f>IF($O$14&gt;$BJ49,BG49,IF($O$14&lt;$BJ49,'Sc11 Sub1'!AX49,IF($O$14=$BJ49,SUM(SUM(BG49/12)*$P$14)+(SUM('Sc11 Sub1'!AX49/12)*SUM(12-$P$14)),0)))</f>
        <v>0</v>
      </c>
      <c r="BP49" s="249">
        <f>IF($O$14&gt;$BJ49,BH49,IF($O$14&lt;$BJ49,'Sc11 Sub1'!AY49,IF($O$14=$BJ49,SUM(SUM(BH49/12)*$P$14)+(SUM('Sc11 Sub1'!AY49/12)*SUM(12-$P$14)),0)))</f>
        <v>0</v>
      </c>
      <c r="BR49" s="306"/>
      <c r="BS49" s="138"/>
      <c r="BT49" s="138"/>
      <c r="BU49" s="138"/>
      <c r="BV49" s="138"/>
      <c r="BW49" s="138"/>
      <c r="BX49" s="138"/>
      <c r="BZ49" s="306"/>
      <c r="CA49" s="138"/>
      <c r="CB49" s="138"/>
      <c r="CC49" s="138"/>
      <c r="CD49" s="138"/>
      <c r="CE49" s="138"/>
      <c r="CF49" s="138"/>
    </row>
    <row r="50" spans="1:84">
      <c r="A50" s="242"/>
      <c r="B50" s="242"/>
      <c r="C50" s="242"/>
      <c r="D50" s="242"/>
      <c r="E50" s="242"/>
      <c r="F50" s="242"/>
      <c r="G50" s="242"/>
      <c r="H50" s="253">
        <v>2024</v>
      </c>
      <c r="I50" s="249">
        <f t="shared" si="32"/>
        <v>6144192.6139439233</v>
      </c>
      <c r="J50" s="249">
        <f t="shared" si="15"/>
        <v>0</v>
      </c>
      <c r="K50" s="249">
        <f t="shared" si="16"/>
        <v>0</v>
      </c>
      <c r="L50" s="249">
        <f t="shared" si="17"/>
        <v>0</v>
      </c>
      <c r="M50" s="249">
        <f t="shared" si="18"/>
        <v>0</v>
      </c>
      <c r="N50" s="249">
        <f t="shared" si="19"/>
        <v>0</v>
      </c>
      <c r="O50" s="242"/>
      <c r="P50" s="242"/>
      <c r="Q50" s="242"/>
      <c r="R50" s="242"/>
      <c r="S50" s="253">
        <v>2024</v>
      </c>
      <c r="T50" s="274">
        <f>HLOOKUP($S50,CapX!$A$11:$AP$14,2,FALSE)</f>
        <v>11061328.086677773</v>
      </c>
      <c r="U50" s="274">
        <f>IF($K$14="",$T50,IF($K$14&gt;$S50,$T50,HLOOKUP($S50-$K$14,CapX!$A$18:$AP$26,$H$24,FALSE)*$T50))</f>
        <v>9955195.2780099958</v>
      </c>
      <c r="V50" s="249">
        <f>IF($K$15="",$T50,IF($K$15&gt;$S50,$T50,HLOOKUP($S50-$K$15,CapX!$A$18:$AP$26,$H$24,FALSE)*$T50))</f>
        <v>11061328.086677773</v>
      </c>
      <c r="W50" s="249">
        <f>IF($K$16="",$T50,IF($K$16&gt;$S50,$T50,HLOOKUP($S50-$K$16,CapX!$A$18:$AP$26,$H$24,FALSE)*$T50))</f>
        <v>11061328.086677773</v>
      </c>
      <c r="X50" s="249">
        <f>IF($K$17="",$T50,IF($K$17&gt;$S50,$T50,HLOOKUP($S50-$K$17,CapX!$A$18:$AP$26,$H$24,FALSE)*$T50))</f>
        <v>11061328.086677773</v>
      </c>
      <c r="Y50" s="249">
        <f>IF($K$18="",$T50,IF($K$18&gt;$S50,$T50,HLOOKUP($S50-$K$18,CapX!$A$18:$AP$26,$H$24,FALSE)*$T50))</f>
        <v>11061328.086677773</v>
      </c>
      <c r="Z50" s="249">
        <f>IF($K$19="",$T50,IF($K$19&gt;$S50,$T50,HLOOKUP($S50-$K$19,CapX!$A$18:$AP$26,$H$24,FALSE)*$T50))</f>
        <v>11061328.086677773</v>
      </c>
      <c r="AB50" s="253">
        <v>2024</v>
      </c>
      <c r="AC50" s="249">
        <f t="shared" si="20"/>
        <v>9955195.2780099958</v>
      </c>
      <c r="AD50" s="249">
        <f t="shared" si="21"/>
        <v>0</v>
      </c>
      <c r="AE50" s="249">
        <f t="shared" si="22"/>
        <v>0</v>
      </c>
      <c r="AF50" s="249">
        <f t="shared" si="23"/>
        <v>0</v>
      </c>
      <c r="AG50" s="136">
        <f t="shared" si="24"/>
        <v>0</v>
      </c>
      <c r="AH50" s="249">
        <f t="shared" si="25"/>
        <v>0</v>
      </c>
      <c r="AJ50" s="253">
        <v>2024</v>
      </c>
      <c r="AK50" s="249">
        <f>IF($O$14&gt;$AJ50,AC50,IF($O$14&lt;$BJ50,'Sc11 Sub1'!AC50,IF($O$14=$AJ50,SUM(SUM(AC50/12)*$P$14)+(SUM('Sc11 Sub1'!AC50/12)*SUM(12-$P$14)),0)))</f>
        <v>4424531.2346711094</v>
      </c>
      <c r="AL50" s="249">
        <f>IF($O$14&gt;$AJ50,AD50,IF($O$14&lt;$BJ50,'Sc11 Sub1'!AD50,IF($O$14=$AJ50,SUM(SUM(AD50/12)*$P$14)+(SUM('Sc11 Sub1'!AD50/12)*SUM(12-$P$14)),0)))</f>
        <v>0</v>
      </c>
      <c r="AM50" s="249">
        <f>IF($O$14&gt;$AJ50,AE50,IF($O$14&lt;$BJ50,'Sc11 Sub1'!AE50,IF($O$14=$AJ50,SUM(SUM(AE50/12)*$P$14)+(SUM('Sc11 Sub1'!AE50/12)*SUM(12-$P$14)),0)))</f>
        <v>0</v>
      </c>
      <c r="AN50" s="249">
        <f>IF($O$14&gt;$AJ50,AF50,IF($O$14&lt;$BJ50,'Sc11 Sub1'!AF50,IF($O$14=$AJ50,SUM(SUM(AF50/12)*$P$14)+(SUM('Sc11 Sub1'!AF50/12)*SUM(12-$P$14)),0)))</f>
        <v>0</v>
      </c>
      <c r="AO50" s="249">
        <f>IF($O$14&gt;$AJ50,AG50,IF($O$14&lt;$BJ50,'Sc11 Sub1'!AG50,IF($O$14=$AJ50,SUM(SUM(AG50/12)*$P$14)+(SUM('Sc11 Sub1'!AG50/12)*SUM(12-$P$14)),0)))</f>
        <v>0</v>
      </c>
      <c r="AP50" s="249">
        <f>IF($O$14&gt;$AJ50,AH50,IF($O$14&lt;$BJ50,'Sc11 Sub1'!AH50,IF($O$14=$AJ50,SUM(SUM(AH50/12)*$P$14)+(SUM('Sc11 Sub1'!AH50/12)*SUM(12-$P$14)),0)))</f>
        <v>0</v>
      </c>
      <c r="AS50" s="253">
        <v>2024</v>
      </c>
      <c r="AT50" s="249">
        <f>HLOOKUP($S50,CapX!$A$11:$AP$14,3,FALSE)</f>
        <v>4299153.4481820334</v>
      </c>
      <c r="AU50" s="249">
        <f>IF($L$14="",$AT50,IF($L$14&gt;$AS50,$AT50,HLOOKUP($AS50-$L$14,CapX!$A$18:$AP$26,$H$24,FALSE)*$AT50))</f>
        <v>3869238.1033638301</v>
      </c>
      <c r="AV50" s="249">
        <f>IF($L$15="",$AT50,IF($L$15&gt;$AS50,$AT50,HLOOKUP($AS50-$L$15,CapX!$A$18:$AP$26,$H$24,FALSE)*$AT50))</f>
        <v>4299153.4481820334</v>
      </c>
      <c r="AW50" s="249">
        <f>IF($L$16="",$AT50,IF($L$16&gt;$AS50,$AT50,HLOOKUP($AS50-$L$16,CapX!$A$18:$AP$26,$H$24,FALSE)*$AT50))</f>
        <v>4299153.4481820334</v>
      </c>
      <c r="AX50" s="136">
        <f>IF($L$17="",$AT50,IF($L$17&gt;$AS50,$AT50,HLOOKUP($AS50-$L$17,CapX!$A$18:$AP$26,$H$24,FALSE)*$AT50))</f>
        <v>4299153.4481820334</v>
      </c>
      <c r="AY50" s="249">
        <f>IF($L$18="",$AT50,IF($L$18&gt;$AS50,$AT50,HLOOKUP($AS50-$L$18,CapX!$A$18:$AP$26,$H$24,FALSE)*$AT50))</f>
        <v>4299153.4481820334</v>
      </c>
      <c r="AZ50" s="249">
        <f>IF($L$19="",$AT50,IF($L$19&gt;$AS50,$AT50,HLOOKUP($AS50-$L$19,CapX!$A$18:$AP$26,$H$24,FALSE)*$AT50))</f>
        <v>4299153.4481820334</v>
      </c>
      <c r="BB50" s="253">
        <v>2024</v>
      </c>
      <c r="BC50" s="249">
        <f t="shared" si="26"/>
        <v>3869238.1033638301</v>
      </c>
      <c r="BD50" s="249">
        <f t="shared" si="27"/>
        <v>0</v>
      </c>
      <c r="BE50" s="249">
        <f t="shared" si="28"/>
        <v>0</v>
      </c>
      <c r="BF50" s="249">
        <f t="shared" si="29"/>
        <v>0</v>
      </c>
      <c r="BG50" s="136">
        <f t="shared" si="30"/>
        <v>0</v>
      </c>
      <c r="BH50" s="249">
        <f t="shared" si="31"/>
        <v>0</v>
      </c>
      <c r="BI50" s="138"/>
      <c r="BJ50" s="253">
        <v>2024</v>
      </c>
      <c r="BK50" s="249">
        <f>IF($O$14&gt;=$BJ50,BC50,IF($O$14&lt;$BJ50,'Sc11 Sub1'!AT50,0))</f>
        <v>1719661.3792728134</v>
      </c>
      <c r="BL50" s="249">
        <f>IF($O$14&gt;$BJ50,BD50,IF($O$14&lt;$BJ50,'Sc11 Sub1'!AU50,IF($O$14=$BJ50,SUM(SUM(BD50/12)*$P$14)+(SUM('Sc11 Sub1'!AU50/12)*SUM(12-$P$14)),0)))</f>
        <v>0</v>
      </c>
      <c r="BM50" s="249">
        <f>IF($O$14&gt;$BJ50,BE50,IF($O$14&lt;$BJ50,'Sc11 Sub1'!AV50,IF($O$14=$BJ50,SUM(SUM(BE50/12)*$P$14)+(SUM('Sc11 Sub1'!AV50/12)*SUM(12-$P$14)),0)))</f>
        <v>0</v>
      </c>
      <c r="BN50" s="249">
        <f>IF($O$14&gt;$BJ50,BF50,IF($O$14&lt;$BJ50,'Sc11 Sub1'!AW50,IF($O$14=$BJ50,SUM(SUM(BF50/12)*$P$14)+(SUM('Sc11 Sub1'!AW50/12)*SUM(12-$P$14)),0)))</f>
        <v>0</v>
      </c>
      <c r="BO50" s="249">
        <f>IF($O$14&gt;$BJ50,BG50,IF($O$14&lt;$BJ50,'Sc11 Sub1'!AX50,IF($O$14=$BJ50,SUM(SUM(BG50/12)*$P$14)+(SUM('Sc11 Sub1'!AX50/12)*SUM(12-$P$14)),0)))</f>
        <v>0</v>
      </c>
      <c r="BP50" s="249">
        <f>IF($O$14&gt;$BJ50,BH50,IF($O$14&lt;$BJ50,'Sc11 Sub1'!AY50,IF($O$14=$BJ50,SUM(SUM(BH50/12)*$P$14)+(SUM('Sc11 Sub1'!AY50/12)*SUM(12-$P$14)),0)))</f>
        <v>0</v>
      </c>
      <c r="BR50" s="306"/>
      <c r="BS50" s="138"/>
      <c r="BT50" s="138"/>
      <c r="BU50" s="138"/>
      <c r="BV50" s="138"/>
      <c r="BW50" s="138"/>
      <c r="BX50" s="138"/>
      <c r="BZ50" s="306"/>
      <c r="CA50" s="138"/>
      <c r="CB50" s="138"/>
      <c r="CC50" s="138"/>
      <c r="CD50" s="138"/>
      <c r="CE50" s="138"/>
      <c r="CF50" s="138"/>
    </row>
    <row r="51" spans="1:84">
      <c r="A51" s="242"/>
      <c r="B51" s="242"/>
      <c r="C51" s="242"/>
      <c r="D51" s="242"/>
      <c r="E51" s="242"/>
      <c r="F51" s="242"/>
      <c r="G51" s="242"/>
      <c r="H51" s="253">
        <v>2025</v>
      </c>
      <c r="I51" s="249">
        <f t="shared" si="32"/>
        <v>4483826.778053578</v>
      </c>
      <c r="J51" s="249">
        <f t="shared" si="15"/>
        <v>0</v>
      </c>
      <c r="K51" s="249">
        <f t="shared" si="16"/>
        <v>0</v>
      </c>
      <c r="L51" s="249">
        <f t="shared" si="17"/>
        <v>0</v>
      </c>
      <c r="M51" s="249">
        <f t="shared" si="18"/>
        <v>0</v>
      </c>
      <c r="N51" s="249">
        <f t="shared" si="19"/>
        <v>0</v>
      </c>
      <c r="O51" s="242"/>
      <c r="P51" s="242"/>
      <c r="Q51" s="242"/>
      <c r="R51" s="242"/>
      <c r="S51" s="253">
        <v>2025</v>
      </c>
      <c r="T51" s="274">
        <f>HLOOKUP($S51,CapX!$A$11:$AP$14,2,FALSE)</f>
        <v>4115776.3629939472</v>
      </c>
      <c r="U51" s="274">
        <f>IF($K$14="",$T51,IF($K$14&gt;$S51,$T51,HLOOKUP($S51-$K$14,CapX!$A$18:$AP$26,$H$24,FALSE)*$T51))</f>
        <v>3704198.7266945527</v>
      </c>
      <c r="V51" s="249">
        <f>IF($K$15="",$T51,IF($K$15&gt;$S51,$T51,HLOOKUP($S51-$K$15,CapX!$A$18:$AP$26,$H$24,FALSE)*$T51))</f>
        <v>4115776.3629939472</v>
      </c>
      <c r="W51" s="249">
        <f>IF($K$16="",$T51,IF($K$16&gt;$S51,$T51,HLOOKUP($S51-$K$16,CapX!$A$18:$AP$26,$H$24,FALSE)*$T51))</f>
        <v>4115776.3629939472</v>
      </c>
      <c r="X51" s="249">
        <f>IF($K$17="",$T51,IF($K$17&gt;$S51,$T51,HLOOKUP($S51-$K$17,CapX!$A$18:$AP$26,$H$24,FALSE)*$T51))</f>
        <v>4115776.3629939472</v>
      </c>
      <c r="Y51" s="249">
        <f>IF($K$18="",$T51,IF($K$18&gt;$S51,$T51,HLOOKUP($S51-$K$18,CapX!$A$18:$AP$26,$H$24,FALSE)*$T51))</f>
        <v>4115776.3629939472</v>
      </c>
      <c r="Z51" s="249">
        <f>IF($K$19="",$T51,IF($K$19&gt;$S51,$T51,HLOOKUP($S51-$K$19,CapX!$A$18:$AP$26,$H$24,FALSE)*$T51))</f>
        <v>4115776.3629939472</v>
      </c>
      <c r="AB51" s="253">
        <v>2025</v>
      </c>
      <c r="AC51" s="249">
        <f t="shared" si="20"/>
        <v>3704198.7266945527</v>
      </c>
      <c r="AD51" s="249">
        <f t="shared" si="21"/>
        <v>0</v>
      </c>
      <c r="AE51" s="249">
        <f t="shared" si="22"/>
        <v>0</v>
      </c>
      <c r="AF51" s="249">
        <f t="shared" si="23"/>
        <v>0</v>
      </c>
      <c r="AG51" s="136">
        <f t="shared" si="24"/>
        <v>0</v>
      </c>
      <c r="AH51" s="249">
        <f t="shared" si="25"/>
        <v>0</v>
      </c>
      <c r="AJ51" s="253">
        <v>2025</v>
      </c>
      <c r="AK51" s="249">
        <f>IF($O$14&gt;$AJ51,AC51,IF($O$14&lt;$BJ51,'Sc11 Sub1'!AC51,IF($O$14=$AJ51,SUM(SUM(AC51/12)*$P$14)+(SUM('Sc11 Sub1'!AC51/12)*SUM(12-$P$14)),0)))</f>
        <v>1646310.5451975791</v>
      </c>
      <c r="AL51" s="249">
        <f>IF($O$14&gt;$AJ51,AD51,IF($O$14&lt;$BJ51,'Sc11 Sub1'!AD51,IF($O$14=$AJ51,SUM(SUM(AD51/12)*$P$14)+(SUM('Sc11 Sub1'!AD51/12)*SUM(12-$P$14)),0)))</f>
        <v>0</v>
      </c>
      <c r="AM51" s="249">
        <f>IF($O$14&gt;$AJ51,AE51,IF($O$14&lt;$BJ51,'Sc11 Sub1'!AE51,IF($O$14=$AJ51,SUM(SUM(AE51/12)*$P$14)+(SUM('Sc11 Sub1'!AE51/12)*SUM(12-$P$14)),0)))</f>
        <v>0</v>
      </c>
      <c r="AN51" s="249">
        <f>IF($O$14&gt;$AJ51,AF51,IF($O$14&lt;$BJ51,'Sc11 Sub1'!AF51,IF($O$14=$AJ51,SUM(SUM(AF51/12)*$P$14)+(SUM('Sc11 Sub1'!AF51/12)*SUM(12-$P$14)),0)))</f>
        <v>0</v>
      </c>
      <c r="AO51" s="249">
        <f>IF($O$14&gt;$AJ51,AG51,IF($O$14&lt;$BJ51,'Sc11 Sub1'!AG51,IF($O$14=$AJ51,SUM(SUM(AG51/12)*$P$14)+(SUM('Sc11 Sub1'!AG51/12)*SUM(12-$P$14)),0)))</f>
        <v>0</v>
      </c>
      <c r="AP51" s="249">
        <f>IF($O$14&gt;$AJ51,AH51,IF($O$14&lt;$BJ51,'Sc11 Sub1'!AH51,IF($O$14=$AJ51,SUM(SUM(AH51/12)*$P$14)+(SUM('Sc11 Sub1'!AH51/12)*SUM(12-$P$14)),0)))</f>
        <v>0</v>
      </c>
      <c r="AS51" s="253">
        <v>2025</v>
      </c>
      <c r="AT51" s="249">
        <f>HLOOKUP($S51,CapX!$A$11:$AP$14,3,FALSE)</f>
        <v>7093790.5821399968</v>
      </c>
      <c r="AU51" s="249">
        <f>IF($L$14="",$AT51,IF($L$14&gt;$AS51,$AT51,HLOOKUP($AS51-$L$14,CapX!$A$18:$AP$26,$H$24,FALSE)*$AT51))</f>
        <v>6384411.5239259973</v>
      </c>
      <c r="AV51" s="249">
        <f>IF($L$15="",$AT51,IF($L$15&gt;$AS51,$AT51,HLOOKUP($AS51-$L$15,CapX!$A$18:$AP$26,$H$24,FALSE)*$AT51))</f>
        <v>7093790.5821399968</v>
      </c>
      <c r="AW51" s="249">
        <f>IF($L$16="",$AT51,IF($L$16&gt;$AS51,$AT51,HLOOKUP($AS51-$L$16,CapX!$A$18:$AP$26,$H$24,FALSE)*$AT51))</f>
        <v>7093790.5821399968</v>
      </c>
      <c r="AX51" s="136">
        <f>IF($L$17="",$AT51,IF($L$17&gt;$AS51,$AT51,HLOOKUP($AS51-$L$17,CapX!$A$18:$AP$26,$H$24,FALSE)*$AT51))</f>
        <v>7093790.5821399968</v>
      </c>
      <c r="AY51" s="249">
        <f>IF($L$18="",$AT51,IF($L$18&gt;$AS51,$AT51,HLOOKUP($AS51-$L$18,CapX!$A$18:$AP$26,$H$24,FALSE)*$AT51))</f>
        <v>7093790.5821399968</v>
      </c>
      <c r="AZ51" s="249">
        <f>IF($L$19="",$AT51,IF($L$19&gt;$AS51,$AT51,HLOOKUP($AS51-$L$19,CapX!$A$18:$AP$26,$H$24,FALSE)*$AT51))</f>
        <v>7093790.5821399968</v>
      </c>
      <c r="BB51" s="253">
        <v>2025</v>
      </c>
      <c r="BC51" s="249">
        <f t="shared" si="26"/>
        <v>6384411.5239259973</v>
      </c>
      <c r="BD51" s="249">
        <f t="shared" si="27"/>
        <v>0</v>
      </c>
      <c r="BE51" s="249">
        <f t="shared" si="28"/>
        <v>0</v>
      </c>
      <c r="BF51" s="249">
        <f t="shared" si="29"/>
        <v>0</v>
      </c>
      <c r="BG51" s="136">
        <f t="shared" si="30"/>
        <v>0</v>
      </c>
      <c r="BH51" s="249">
        <f t="shared" si="31"/>
        <v>0</v>
      </c>
      <c r="BI51" s="138"/>
      <c r="BJ51" s="253">
        <v>2025</v>
      </c>
      <c r="BK51" s="249">
        <f>IF($O$14&gt;=$BJ51,BC51,IF($O$14&lt;$BJ51,'Sc11 Sub1'!AT51,0))</f>
        <v>2837516.2328559989</v>
      </c>
      <c r="BL51" s="249">
        <f>IF($O$14&gt;$BJ51,BD51,IF($O$14&lt;$BJ51,'Sc11 Sub1'!AU51,IF($O$14=$BJ51,SUM(SUM(BD51/12)*$P$14)+(SUM('Sc11 Sub1'!AU51/12)*SUM(12-$P$14)),0)))</f>
        <v>0</v>
      </c>
      <c r="BM51" s="249">
        <f>IF($O$14&gt;$BJ51,BE51,IF($O$14&lt;$BJ51,'Sc11 Sub1'!AV51,IF($O$14=$BJ51,SUM(SUM(BE51/12)*$P$14)+(SUM('Sc11 Sub1'!AV51/12)*SUM(12-$P$14)),0)))</f>
        <v>0</v>
      </c>
      <c r="BN51" s="249">
        <f>IF($O$14&gt;$BJ51,BF51,IF($O$14&lt;$BJ51,'Sc11 Sub1'!AW51,IF($O$14=$BJ51,SUM(SUM(BF51/12)*$P$14)+(SUM('Sc11 Sub1'!AW51/12)*SUM(12-$P$14)),0)))</f>
        <v>0</v>
      </c>
      <c r="BO51" s="249">
        <f>IF($O$14&gt;$BJ51,BG51,IF($O$14&lt;$BJ51,'Sc11 Sub1'!AX51,IF($O$14=$BJ51,SUM(SUM(BG51/12)*$P$14)+(SUM('Sc11 Sub1'!AX51/12)*SUM(12-$P$14)),0)))</f>
        <v>0</v>
      </c>
      <c r="BP51" s="249">
        <f>IF($O$14&gt;$BJ51,BH51,IF($O$14&lt;$BJ51,'Sc11 Sub1'!AY51,IF($O$14=$BJ51,SUM(SUM(BH51/12)*$P$14)+(SUM('Sc11 Sub1'!AY51/12)*SUM(12-$P$14)),0)))</f>
        <v>0</v>
      </c>
      <c r="BR51" s="306"/>
      <c r="BS51" s="138"/>
      <c r="BT51" s="138"/>
      <c r="BU51" s="138"/>
      <c r="BV51" s="138"/>
      <c r="BW51" s="138"/>
      <c r="BX51" s="138"/>
      <c r="BZ51" s="306"/>
      <c r="CA51" s="138"/>
      <c r="CB51" s="138"/>
      <c r="CC51" s="138"/>
      <c r="CD51" s="138"/>
      <c r="CE51" s="138"/>
      <c r="CF51" s="138"/>
    </row>
    <row r="52" spans="1:84">
      <c r="A52" s="242"/>
      <c r="B52" s="242"/>
      <c r="C52" s="242"/>
      <c r="D52" s="242"/>
      <c r="E52" s="242"/>
      <c r="F52" s="242"/>
      <c r="G52" s="242"/>
      <c r="H52" s="253">
        <v>2026</v>
      </c>
      <c r="I52" s="249">
        <f t="shared" si="32"/>
        <v>7226195.1793312263</v>
      </c>
      <c r="J52" s="249">
        <f t="shared" si="15"/>
        <v>0</v>
      </c>
      <c r="K52" s="249">
        <f t="shared" si="16"/>
        <v>0</v>
      </c>
      <c r="L52" s="249">
        <f t="shared" si="17"/>
        <v>0</v>
      </c>
      <c r="M52" s="249">
        <f t="shared" si="18"/>
        <v>0</v>
      </c>
      <c r="N52" s="249">
        <f t="shared" si="19"/>
        <v>0</v>
      </c>
      <c r="O52" s="242"/>
      <c r="P52" s="242"/>
      <c r="Q52" s="242"/>
      <c r="R52" s="242"/>
      <c r="S52" s="253">
        <v>2026</v>
      </c>
      <c r="T52" s="274">
        <f>HLOOKUP($S52,CapX!$A$11:$AP$14,2,FALSE)</f>
        <v>6672024.0949951913</v>
      </c>
      <c r="U52" s="274">
        <f>IF($K$14="",$T52,IF($K$14&gt;$S52,$T52,HLOOKUP($S52-$K$14,CapX!$A$18:$AP$26,$H$24,FALSE)*$T52))</f>
        <v>6004821.6854956727</v>
      </c>
      <c r="V52" s="249">
        <f>IF($K$15="",$T52,IF($K$15&gt;$S52,$T52,HLOOKUP($S52-$K$15,CapX!$A$18:$AP$26,$H$24,FALSE)*$T52))</f>
        <v>6672024.0949951913</v>
      </c>
      <c r="W52" s="249">
        <f>IF($K$16="",$T52,IF($K$16&gt;$S52,$T52,HLOOKUP($S52-$K$16,CapX!$A$18:$AP$26,$H$24,FALSE)*$T52))</f>
        <v>6672024.0949951913</v>
      </c>
      <c r="X52" s="249">
        <f>IF($K$17="",$T52,IF($K$17&gt;$S52,$T52,HLOOKUP($S52-$K$17,CapX!$A$18:$AP$26,$H$24,FALSE)*$T52))</f>
        <v>6672024.0949951913</v>
      </c>
      <c r="Y52" s="249">
        <f>IF($K$18="",$T52,IF($K$18&gt;$S52,$T52,HLOOKUP($S52-$K$18,CapX!$A$18:$AP$26,$H$24,FALSE)*$T52))</f>
        <v>6672024.0949951913</v>
      </c>
      <c r="Z52" s="249">
        <f>IF($K$19="",$T52,IF($K$19&gt;$S52,$T52,HLOOKUP($S52-$K$19,CapX!$A$18:$AP$26,$H$24,FALSE)*$T52))</f>
        <v>6672024.0949951913</v>
      </c>
      <c r="AB52" s="253">
        <v>2026</v>
      </c>
      <c r="AC52" s="249">
        <f t="shared" si="20"/>
        <v>6004821.6854956727</v>
      </c>
      <c r="AD52" s="249">
        <f t="shared" si="21"/>
        <v>0</v>
      </c>
      <c r="AE52" s="249">
        <f t="shared" si="22"/>
        <v>0</v>
      </c>
      <c r="AF52" s="249">
        <f t="shared" si="23"/>
        <v>0</v>
      </c>
      <c r="AG52" s="136">
        <f t="shared" si="24"/>
        <v>0</v>
      </c>
      <c r="AH52" s="249">
        <f t="shared" si="25"/>
        <v>0</v>
      </c>
      <c r="AJ52" s="253">
        <v>2026</v>
      </c>
      <c r="AK52" s="249">
        <f>IF($O$14&gt;$AJ52,AC52,IF($O$14&lt;$BJ52,'Sc11 Sub1'!AC52,IF($O$14=$AJ52,SUM(SUM(AC52/12)*$P$14)+(SUM('Sc11 Sub1'!AC52/12)*SUM(12-$P$14)),0)))</f>
        <v>2668809.6379980766</v>
      </c>
      <c r="AL52" s="249">
        <f>IF($O$14&gt;$AJ52,AD52,IF($O$14&lt;$BJ52,'Sc11 Sub1'!AD52,IF($O$14=$AJ52,SUM(SUM(AD52/12)*$P$14)+(SUM('Sc11 Sub1'!AD52/12)*SUM(12-$P$14)),0)))</f>
        <v>0</v>
      </c>
      <c r="AM52" s="249">
        <f>IF($O$14&gt;$AJ52,AE52,IF($O$14&lt;$BJ52,'Sc11 Sub1'!AE52,IF($O$14=$AJ52,SUM(SUM(AE52/12)*$P$14)+(SUM('Sc11 Sub1'!AE52/12)*SUM(12-$P$14)),0)))</f>
        <v>0</v>
      </c>
      <c r="AN52" s="249">
        <f>IF($O$14&gt;$AJ52,AF52,IF($O$14&lt;$BJ52,'Sc11 Sub1'!AF52,IF($O$14=$AJ52,SUM(SUM(AF52/12)*$P$14)+(SUM('Sc11 Sub1'!AF52/12)*SUM(12-$P$14)),0)))</f>
        <v>0</v>
      </c>
      <c r="AO52" s="249">
        <f>IF($O$14&gt;$AJ52,AG52,IF($O$14&lt;$BJ52,'Sc11 Sub1'!AG52,IF($O$14=$AJ52,SUM(SUM(AG52/12)*$P$14)+(SUM('Sc11 Sub1'!AG52/12)*SUM(12-$P$14)),0)))</f>
        <v>0</v>
      </c>
      <c r="AP52" s="249">
        <f>IF($O$14&gt;$AJ52,AH52,IF($O$14&lt;$BJ52,'Sc11 Sub1'!AH52,IF($O$14=$AJ52,SUM(SUM(AH52/12)*$P$14)+(SUM('Sc11 Sub1'!AH52/12)*SUM(12-$P$14)),0)))</f>
        <v>0</v>
      </c>
      <c r="AS52" s="253">
        <v>2026</v>
      </c>
      <c r="AT52" s="249">
        <f>HLOOKUP($S52,CapX!$A$11:$AP$14,3,FALSE)</f>
        <v>11393463.853332873</v>
      </c>
      <c r="AU52" s="249">
        <f>IF($L$14="",$AT52,IF($L$14&gt;$AS52,$AT52,HLOOKUP($AS52-$L$14,CapX!$A$18:$AP$26,$H$24,FALSE)*$AT52))</f>
        <v>10254117.467999587</v>
      </c>
      <c r="AV52" s="249">
        <f>IF($L$15="",$AT52,IF($L$15&gt;$AS52,$AT52,HLOOKUP($AS52-$L$15,CapX!$A$18:$AP$26,$H$24,FALSE)*$AT52))</f>
        <v>11393463.853332873</v>
      </c>
      <c r="AW52" s="249">
        <f>IF($L$16="",$AT52,IF($L$16&gt;$AS52,$AT52,HLOOKUP($AS52-$L$16,CapX!$A$18:$AP$26,$H$24,FALSE)*$AT52))</f>
        <v>11393463.853332873</v>
      </c>
      <c r="AX52" s="136">
        <f>IF($L$17="",$AT52,IF($L$17&gt;$AS52,$AT52,HLOOKUP($AS52-$L$17,CapX!$A$18:$AP$26,$H$24,FALSE)*$AT52))</f>
        <v>11393463.853332873</v>
      </c>
      <c r="AY52" s="249">
        <f>IF($L$18="",$AT52,IF($L$18&gt;$AS52,$AT52,HLOOKUP($AS52-$L$18,CapX!$A$18:$AP$26,$H$24,FALSE)*$AT52))</f>
        <v>11393463.853332873</v>
      </c>
      <c r="AZ52" s="249">
        <f>IF($L$19="",$AT52,IF($L$19&gt;$AS52,$AT52,HLOOKUP($AS52-$L$19,CapX!$A$18:$AP$26,$H$24,FALSE)*$AT52))</f>
        <v>11393463.853332873</v>
      </c>
      <c r="BB52" s="253">
        <v>2026</v>
      </c>
      <c r="BC52" s="249">
        <f t="shared" si="26"/>
        <v>10254117.467999587</v>
      </c>
      <c r="BD52" s="249">
        <f t="shared" si="27"/>
        <v>0</v>
      </c>
      <c r="BE52" s="249">
        <f t="shared" si="28"/>
        <v>0</v>
      </c>
      <c r="BF52" s="249">
        <f t="shared" si="29"/>
        <v>0</v>
      </c>
      <c r="BG52" s="136">
        <f t="shared" si="30"/>
        <v>0</v>
      </c>
      <c r="BH52" s="249">
        <f t="shared" si="31"/>
        <v>0</v>
      </c>
      <c r="BI52" s="138"/>
      <c r="BJ52" s="253">
        <v>2026</v>
      </c>
      <c r="BK52" s="249">
        <f>IF($O$14&gt;=$BJ52,BC52,IF($O$14&lt;$BJ52,'Sc11 Sub1'!AT52,0))</f>
        <v>4557385.5413331492</v>
      </c>
      <c r="BL52" s="249">
        <f>IF($O$14&gt;$BJ52,BD52,IF($O$14&lt;$BJ52,'Sc11 Sub1'!AU52,IF($O$14=$BJ52,SUM(SUM(BD52/12)*$P$14)+(SUM('Sc11 Sub1'!AU52/12)*SUM(12-$P$14)),0)))</f>
        <v>0</v>
      </c>
      <c r="BM52" s="249">
        <f>IF($O$14&gt;$BJ52,BE52,IF($O$14&lt;$BJ52,'Sc11 Sub1'!AV52,IF($O$14=$BJ52,SUM(SUM(BE52/12)*$P$14)+(SUM('Sc11 Sub1'!AV52/12)*SUM(12-$P$14)),0)))</f>
        <v>0</v>
      </c>
      <c r="BN52" s="249">
        <f>IF($O$14&gt;$BJ52,BF52,IF($O$14&lt;$BJ52,'Sc11 Sub1'!AW52,IF($O$14=$BJ52,SUM(SUM(BF52/12)*$P$14)+(SUM('Sc11 Sub1'!AW52/12)*SUM(12-$P$14)),0)))</f>
        <v>0</v>
      </c>
      <c r="BO52" s="249">
        <f>IF($O$14&gt;$BJ52,BG52,IF($O$14&lt;$BJ52,'Sc11 Sub1'!AX52,IF($O$14=$BJ52,SUM(SUM(BG52/12)*$P$14)+(SUM('Sc11 Sub1'!AX52/12)*SUM(12-$P$14)),0)))</f>
        <v>0</v>
      </c>
      <c r="BP52" s="249">
        <f>IF($O$14&gt;$BJ52,BH52,IF($O$14&lt;$BJ52,'Sc11 Sub1'!AY52,IF($O$14=$BJ52,SUM(SUM(BH52/12)*$P$14)+(SUM('Sc11 Sub1'!AY52/12)*SUM(12-$P$14)),0)))</f>
        <v>0</v>
      </c>
      <c r="BR52" s="306"/>
      <c r="BS52" s="138"/>
      <c r="BT52" s="138"/>
      <c r="BU52" s="138"/>
      <c r="BV52" s="138"/>
      <c r="BW52" s="138"/>
      <c r="BX52" s="138"/>
      <c r="BZ52" s="306"/>
      <c r="CA52" s="138"/>
      <c r="CB52" s="138"/>
      <c r="CC52" s="138"/>
      <c r="CD52" s="138"/>
      <c r="CE52" s="138"/>
      <c r="CF52" s="138"/>
    </row>
    <row r="53" spans="1:84">
      <c r="A53" s="242"/>
      <c r="B53" s="242"/>
      <c r="C53" s="242"/>
      <c r="D53" s="242"/>
      <c r="E53" s="242"/>
      <c r="F53" s="242"/>
      <c r="G53" s="242"/>
      <c r="H53" s="253">
        <v>2027</v>
      </c>
      <c r="I53" s="249">
        <f t="shared" si="32"/>
        <v>6392417.9955472574</v>
      </c>
      <c r="J53" s="249">
        <f t="shared" si="15"/>
        <v>0</v>
      </c>
      <c r="K53" s="249">
        <f t="shared" si="16"/>
        <v>0</v>
      </c>
      <c r="L53" s="249">
        <f t="shared" si="17"/>
        <v>0</v>
      </c>
      <c r="M53" s="249">
        <f t="shared" si="18"/>
        <v>0</v>
      </c>
      <c r="N53" s="249">
        <f t="shared" si="19"/>
        <v>0</v>
      </c>
      <c r="O53" s="242"/>
      <c r="P53" s="242"/>
      <c r="Q53" s="242"/>
      <c r="R53" s="242"/>
      <c r="S53" s="253">
        <v>2027</v>
      </c>
      <c r="T53" s="274">
        <f>HLOOKUP($S53,CapX!$A$11:$AP$14,2,FALSE)</f>
        <v>11508205.741379553</v>
      </c>
      <c r="U53" s="274">
        <f>IF($K$14="",$T53,IF($K$14&gt;$S53,$T53,HLOOKUP($S53-$K$14,CapX!$A$18:$AP$26,$H$24,FALSE)*$T53))</f>
        <v>10357385.167241598</v>
      </c>
      <c r="V53" s="249">
        <f>IF($K$15="",$T53,IF($K$15&gt;$S53,$T53,HLOOKUP($S53-$K$15,CapX!$A$18:$AP$26,$H$24,FALSE)*$T53))</f>
        <v>11508205.741379553</v>
      </c>
      <c r="W53" s="249">
        <f>IF($K$16="",$T53,IF($K$16&gt;$S53,$T53,HLOOKUP($S53-$K$16,CapX!$A$18:$AP$26,$H$24,FALSE)*$T53))</f>
        <v>11508205.741379553</v>
      </c>
      <c r="X53" s="249">
        <f>IF($K$17="",$T53,IF($K$17&gt;$S53,$T53,HLOOKUP($S53-$K$17,CapX!$A$18:$AP$26,$H$24,FALSE)*$T53))</f>
        <v>11508205.741379553</v>
      </c>
      <c r="Y53" s="249">
        <f>IF($K$18="",$T53,IF($K$18&gt;$S53,$T53,HLOOKUP($S53-$K$18,CapX!$A$18:$AP$26,$H$24,FALSE)*$T53))</f>
        <v>11508205.741379553</v>
      </c>
      <c r="Z53" s="249">
        <f>IF($K$19="",$T53,IF($K$19&gt;$S53,$T53,HLOOKUP($S53-$K$19,CapX!$A$18:$AP$26,$H$24,FALSE)*$T53))</f>
        <v>11508205.741379553</v>
      </c>
      <c r="AB53" s="253">
        <v>2027</v>
      </c>
      <c r="AC53" s="249">
        <f t="shared" si="20"/>
        <v>10357385.167241598</v>
      </c>
      <c r="AD53" s="249">
        <f t="shared" si="21"/>
        <v>0</v>
      </c>
      <c r="AE53" s="249">
        <f t="shared" si="22"/>
        <v>0</v>
      </c>
      <c r="AF53" s="249">
        <f t="shared" si="23"/>
        <v>0</v>
      </c>
      <c r="AG53" s="136">
        <f t="shared" si="24"/>
        <v>0</v>
      </c>
      <c r="AH53" s="249">
        <f t="shared" si="25"/>
        <v>0</v>
      </c>
      <c r="AJ53" s="253">
        <v>2027</v>
      </c>
      <c r="AK53" s="249">
        <f>IF($O$14&gt;$AJ53,AC53,IF($O$14&lt;$BJ53,'Sc11 Sub1'!AC53,IF($O$14=$AJ53,SUM(SUM(AC53/12)*$P$14)+(SUM('Sc11 Sub1'!AC53/12)*SUM(12-$P$14)),0)))</f>
        <v>4603282.2965518218</v>
      </c>
      <c r="AL53" s="249">
        <f>IF($O$14&gt;$AJ53,AD53,IF($O$14&lt;$BJ53,'Sc11 Sub1'!AD53,IF($O$14=$AJ53,SUM(SUM(AD53/12)*$P$14)+(SUM('Sc11 Sub1'!AD53/12)*SUM(12-$P$14)),0)))</f>
        <v>0</v>
      </c>
      <c r="AM53" s="249">
        <f>IF($O$14&gt;$AJ53,AE53,IF($O$14&lt;$BJ53,'Sc11 Sub1'!AE53,IF($O$14=$AJ53,SUM(SUM(AE53/12)*$P$14)+(SUM('Sc11 Sub1'!AE53/12)*SUM(12-$P$14)),0)))</f>
        <v>0</v>
      </c>
      <c r="AN53" s="249">
        <f>IF($O$14&gt;$AJ53,AF53,IF($O$14&lt;$BJ53,'Sc11 Sub1'!AF53,IF($O$14=$AJ53,SUM(SUM(AF53/12)*$P$14)+(SUM('Sc11 Sub1'!AF53/12)*SUM(12-$P$14)),0)))</f>
        <v>0</v>
      </c>
      <c r="AO53" s="249">
        <f>IF($O$14&gt;$AJ53,AG53,IF($O$14&lt;$BJ53,'Sc11 Sub1'!AG53,IF($O$14=$AJ53,SUM(SUM(AG53/12)*$P$14)+(SUM('Sc11 Sub1'!AG53/12)*SUM(12-$P$14)),0)))</f>
        <v>0</v>
      </c>
      <c r="AP53" s="249">
        <f>IF($O$14&gt;$AJ53,AH53,IF($O$14&lt;$BJ53,'Sc11 Sub1'!AH53,IF($O$14=$AJ53,SUM(SUM(AH53/12)*$P$14)+(SUM('Sc11 Sub1'!AH53/12)*SUM(12-$P$14)),0)))</f>
        <v>0</v>
      </c>
      <c r="AS53" s="253">
        <v>2027</v>
      </c>
      <c r="AT53" s="249">
        <f>HLOOKUP($S53,CapX!$A$11:$AP$14,3,FALSE)</f>
        <v>4472839.2474885881</v>
      </c>
      <c r="AU53" s="249">
        <f>IF($L$14="",$AT53,IF($L$14&gt;$AS53,$AT53,HLOOKUP($AS53-$L$14,CapX!$A$18:$AP$26,$H$24,FALSE)*$AT53))</f>
        <v>4025555.3227397292</v>
      </c>
      <c r="AV53" s="249">
        <f>IF($L$15="",$AT53,IF($L$15&gt;$AS53,$AT53,HLOOKUP($AS53-$L$15,CapX!$A$18:$AP$26,$H$24,FALSE)*$AT53))</f>
        <v>4472839.2474885881</v>
      </c>
      <c r="AW53" s="249">
        <f>IF($L$16="",$AT53,IF($L$16&gt;$AS53,$AT53,HLOOKUP($AS53-$L$16,CapX!$A$18:$AP$26,$H$24,FALSE)*$AT53))</f>
        <v>4472839.2474885881</v>
      </c>
      <c r="AX53" s="136">
        <f>IF($L$17="",$AT53,IF($L$17&gt;$AS53,$AT53,HLOOKUP($AS53-$L$17,CapX!$A$18:$AP$26,$H$24,FALSE)*$AT53))</f>
        <v>4472839.2474885881</v>
      </c>
      <c r="AY53" s="249">
        <f>IF($L$18="",$AT53,IF($L$18&gt;$AS53,$AT53,HLOOKUP($AS53-$L$18,CapX!$A$18:$AP$26,$H$24,FALSE)*$AT53))</f>
        <v>4472839.2474885881</v>
      </c>
      <c r="AZ53" s="249">
        <f>IF($L$19="",$AT53,IF($L$19&gt;$AS53,$AT53,HLOOKUP($AS53-$L$19,CapX!$A$18:$AP$26,$H$24,FALSE)*$AT53))</f>
        <v>4472839.2474885881</v>
      </c>
      <c r="BB53" s="253">
        <v>2027</v>
      </c>
      <c r="BC53" s="249">
        <f t="shared" si="26"/>
        <v>4025555.3227397292</v>
      </c>
      <c r="BD53" s="249">
        <f t="shared" si="27"/>
        <v>0</v>
      </c>
      <c r="BE53" s="249">
        <f t="shared" si="28"/>
        <v>0</v>
      </c>
      <c r="BF53" s="249">
        <f t="shared" si="29"/>
        <v>0</v>
      </c>
      <c r="BG53" s="136">
        <f t="shared" si="30"/>
        <v>0</v>
      </c>
      <c r="BH53" s="249">
        <f t="shared" si="31"/>
        <v>0</v>
      </c>
      <c r="BI53" s="138"/>
      <c r="BJ53" s="253">
        <v>2027</v>
      </c>
      <c r="BK53" s="249">
        <f>IF($O$14&gt;=$BJ53,BC53,IF($O$14&lt;$BJ53,'Sc11 Sub1'!AT53,0))</f>
        <v>1789135.6989954354</v>
      </c>
      <c r="BL53" s="249">
        <f>IF($O$14&gt;$BJ53,BD53,IF($O$14&lt;$BJ53,'Sc11 Sub1'!AU53,IF($O$14=$BJ53,SUM(SUM(BD53/12)*$P$14)+(SUM('Sc11 Sub1'!AU53/12)*SUM(12-$P$14)),0)))</f>
        <v>0</v>
      </c>
      <c r="BM53" s="249">
        <f>IF($O$14&gt;$BJ53,BE53,IF($O$14&lt;$BJ53,'Sc11 Sub1'!AV53,IF($O$14=$BJ53,SUM(SUM(BE53/12)*$P$14)+(SUM('Sc11 Sub1'!AV53/12)*SUM(12-$P$14)),0)))</f>
        <v>0</v>
      </c>
      <c r="BN53" s="249">
        <f>IF($O$14&gt;$BJ53,BF53,IF($O$14&lt;$BJ53,'Sc11 Sub1'!AW53,IF($O$14=$BJ53,SUM(SUM(BF53/12)*$P$14)+(SUM('Sc11 Sub1'!AW53/12)*SUM(12-$P$14)),0)))</f>
        <v>0</v>
      </c>
      <c r="BO53" s="249">
        <f>IF($O$14&gt;$BJ53,BG53,IF($O$14&lt;$BJ53,'Sc11 Sub1'!AX53,IF($O$14=$BJ53,SUM(SUM(BG53/12)*$P$14)+(SUM('Sc11 Sub1'!AX53/12)*SUM(12-$P$14)),0)))</f>
        <v>0</v>
      </c>
      <c r="BP53" s="249">
        <f>IF($O$14&gt;$BJ53,BH53,IF($O$14&lt;$BJ53,'Sc11 Sub1'!AY53,IF($O$14=$BJ53,SUM(SUM(BH53/12)*$P$14)+(SUM('Sc11 Sub1'!AY53/12)*SUM(12-$P$14)),0)))</f>
        <v>0</v>
      </c>
      <c r="BR53" s="306"/>
      <c r="BS53" s="138"/>
      <c r="BT53" s="138"/>
      <c r="BU53" s="138"/>
      <c r="BV53" s="138"/>
      <c r="BW53" s="138"/>
      <c r="BX53" s="138"/>
      <c r="BZ53" s="306"/>
      <c r="CA53" s="138"/>
      <c r="CB53" s="138"/>
      <c r="CC53" s="138"/>
      <c r="CD53" s="138"/>
      <c r="CE53" s="138"/>
      <c r="CF53" s="138"/>
    </row>
    <row r="54" spans="1:84">
      <c r="A54" s="242"/>
      <c r="B54" s="242"/>
      <c r="C54" s="242"/>
      <c r="D54" s="242"/>
      <c r="E54" s="242"/>
      <c r="F54" s="242"/>
      <c r="G54" s="242"/>
      <c r="H54" s="253">
        <v>2028</v>
      </c>
      <c r="I54" s="249">
        <f t="shared" si="32"/>
        <v>3449747.8144263942</v>
      </c>
      <c r="J54" s="249">
        <f t="shared" si="15"/>
        <v>0</v>
      </c>
      <c r="K54" s="249">
        <f t="shared" si="16"/>
        <v>0</v>
      </c>
      <c r="L54" s="249">
        <f t="shared" si="17"/>
        <v>0</v>
      </c>
      <c r="M54" s="249">
        <f t="shared" si="18"/>
        <v>0</v>
      </c>
      <c r="N54" s="249">
        <f t="shared" si="19"/>
        <v>0</v>
      </c>
      <c r="O54" s="242"/>
      <c r="P54" s="242"/>
      <c r="Q54" s="242"/>
      <c r="R54" s="242"/>
      <c r="S54" s="253">
        <v>2028</v>
      </c>
      <c r="T54" s="274">
        <f>HLOOKUP($S54,CapX!$A$11:$AP$14,2,FALSE)</f>
        <v>4367694.8026200812</v>
      </c>
      <c r="U54" s="274">
        <f>IF($K$14="",$T54,IF($K$14&gt;$S54,$T54,HLOOKUP($S54-$K$14,CapX!$A$18:$AP$26,$H$24,FALSE)*$T54))</f>
        <v>3930925.3223580732</v>
      </c>
      <c r="V54" s="249">
        <f>IF($K$15="",$T54,IF($K$15&gt;$S54,$T54,HLOOKUP($S54-$K$15,CapX!$A$18:$AP$26,$H$24,FALSE)*$T54))</f>
        <v>4367694.8026200812</v>
      </c>
      <c r="W54" s="249">
        <f>IF($K$16="",$T54,IF($K$16&gt;$S54,$T54,HLOOKUP($S54-$K$16,CapX!$A$18:$AP$26,$H$24,FALSE)*$T54))</f>
        <v>4367694.8026200812</v>
      </c>
      <c r="X54" s="249">
        <f>IF($K$17="",$T54,IF($K$17&gt;$S54,$T54,HLOOKUP($S54-$K$17,CapX!$A$18:$AP$26,$H$24,FALSE)*$T54))</f>
        <v>4367694.8026200812</v>
      </c>
      <c r="Y54" s="249">
        <f>IF($K$18="",$T54,IF($K$18&gt;$S54,$T54,HLOOKUP($S54-$K$18,CapX!$A$18:$AP$26,$H$24,FALSE)*$T54))</f>
        <v>4367694.8026200812</v>
      </c>
      <c r="Z54" s="249">
        <f>IF($K$19="",$T54,IF($K$19&gt;$S54,$T54,HLOOKUP($S54-$K$19,CapX!$A$18:$AP$26,$H$24,FALSE)*$T54))</f>
        <v>4367694.8026200812</v>
      </c>
      <c r="AB54" s="253">
        <v>2028</v>
      </c>
      <c r="AC54" s="249">
        <f t="shared" si="20"/>
        <v>3930925.3223580732</v>
      </c>
      <c r="AD54" s="249">
        <f t="shared" si="21"/>
        <v>0</v>
      </c>
      <c r="AE54" s="249">
        <f t="shared" si="22"/>
        <v>0</v>
      </c>
      <c r="AF54" s="249">
        <f t="shared" si="23"/>
        <v>0</v>
      </c>
      <c r="AG54" s="136">
        <f t="shared" si="24"/>
        <v>0</v>
      </c>
      <c r="AH54" s="249">
        <f t="shared" si="25"/>
        <v>0</v>
      </c>
      <c r="AJ54" s="253">
        <v>2028</v>
      </c>
      <c r="AK54" s="249">
        <f>IF($O$14&gt;$AJ54,AC54,IF($O$14&lt;$BJ54,'Sc11 Sub1'!AC54,IF($O$14=$AJ54,SUM(SUM(AC54/12)*$P$14)+(SUM('Sc11 Sub1'!AC54/12)*SUM(12-$P$14)),0)))</f>
        <v>1266631.4927598236</v>
      </c>
      <c r="AL54" s="249">
        <f>IF($O$14&gt;$AJ54,AD54,IF($O$14&lt;$BJ54,'Sc11 Sub1'!AD54,IF($O$14=$AJ54,SUM(SUM(AD54/12)*$P$14)+(SUM('Sc11 Sub1'!AD54/12)*SUM(12-$P$14)),0)))</f>
        <v>0</v>
      </c>
      <c r="AM54" s="249">
        <f>IF($O$14&gt;$AJ54,AE54,IF($O$14&lt;$BJ54,'Sc11 Sub1'!AE54,IF($O$14=$AJ54,SUM(SUM(AE54/12)*$P$14)+(SUM('Sc11 Sub1'!AE54/12)*SUM(12-$P$14)),0)))</f>
        <v>0</v>
      </c>
      <c r="AN54" s="249">
        <f>IF($O$14&gt;$AJ54,AF54,IF($O$14&lt;$BJ54,'Sc11 Sub1'!AF54,IF($O$14=$AJ54,SUM(SUM(AF54/12)*$P$14)+(SUM('Sc11 Sub1'!AF54/12)*SUM(12-$P$14)),0)))</f>
        <v>0</v>
      </c>
      <c r="AO54" s="249">
        <f>IF($O$14&gt;$AJ54,AG54,IF($O$14&lt;$BJ54,'Sc11 Sub1'!AG54,IF($O$14=$AJ54,SUM(SUM(AG54/12)*$P$14)+(SUM('Sc11 Sub1'!AG54/12)*SUM(12-$P$14)),0)))</f>
        <v>0</v>
      </c>
      <c r="AP54" s="249">
        <f>IF($O$14&gt;$AJ54,AH54,IF($O$14&lt;$BJ54,'Sc11 Sub1'!AH54,IF($O$14=$AJ54,SUM(SUM(AH54/12)*$P$14)+(SUM('Sc11 Sub1'!AH54/12)*SUM(12-$P$14)),0)))</f>
        <v>0</v>
      </c>
      <c r="AS54" s="253">
        <v>2028</v>
      </c>
      <c r="AT54" s="249">
        <f>HLOOKUP($S54,CapX!$A$11:$AP$14,3,FALSE)</f>
        <v>7527987.3160916222</v>
      </c>
      <c r="AU54" s="249">
        <f>IF($L$14="",$AT54,IF($L$14&gt;$AS54,$AT54,HLOOKUP($AS54-$L$14,CapX!$A$18:$AP$26,$H$24,FALSE)*$AT54))</f>
        <v>6775188.5844824603</v>
      </c>
      <c r="AV54" s="249">
        <f>IF($L$15="",$AT54,IF($L$15&gt;$AS54,$AT54,HLOOKUP($AS54-$L$15,CapX!$A$18:$AP$26,$H$24,FALSE)*$AT54))</f>
        <v>7527987.3160916222</v>
      </c>
      <c r="AW54" s="249">
        <f>IF($L$16="",$AT54,IF($L$16&gt;$AS54,$AT54,HLOOKUP($AS54-$L$16,CapX!$A$18:$AP$26,$H$24,FALSE)*$AT54))</f>
        <v>7527987.3160916222</v>
      </c>
      <c r="AX54" s="136">
        <f>IF($L$17="",$AT54,IF($L$17&gt;$AS54,$AT54,HLOOKUP($AS54-$L$17,CapX!$A$18:$AP$26,$H$24,FALSE)*$AT54))</f>
        <v>7527987.3160916222</v>
      </c>
      <c r="AY54" s="249">
        <f>IF($L$18="",$AT54,IF($L$18&gt;$AS54,$AT54,HLOOKUP($AS54-$L$18,CapX!$A$18:$AP$26,$H$24,FALSE)*$AT54))</f>
        <v>7527987.3160916222</v>
      </c>
      <c r="AZ54" s="249">
        <f>IF($L$19="",$AT54,IF($L$19&gt;$AS54,$AT54,HLOOKUP($AS54-$L$19,CapX!$A$18:$AP$26,$H$24,FALSE)*$AT54))</f>
        <v>7527987.3160916222</v>
      </c>
      <c r="BB54" s="253">
        <v>2028</v>
      </c>
      <c r="BC54" s="249">
        <f t="shared" si="26"/>
        <v>6775188.5844824603</v>
      </c>
      <c r="BD54" s="249">
        <f t="shared" si="27"/>
        <v>0</v>
      </c>
      <c r="BE54" s="249">
        <f t="shared" si="28"/>
        <v>0</v>
      </c>
      <c r="BF54" s="249">
        <f t="shared" si="29"/>
        <v>0</v>
      </c>
      <c r="BG54" s="136">
        <f t="shared" si="30"/>
        <v>0</v>
      </c>
      <c r="BH54" s="249">
        <f t="shared" si="31"/>
        <v>0</v>
      </c>
      <c r="BI54" s="138"/>
      <c r="BJ54" s="253">
        <v>2028</v>
      </c>
      <c r="BK54" s="249">
        <f>IF($O$14&gt;=$BJ54,BC54,IF($O$14&lt;$BJ54,'Sc11 Sub1'!AT54,0))</f>
        <v>2183116.3216665704</v>
      </c>
      <c r="BL54" s="249">
        <f>IF($O$14&gt;$BJ54,BD54,IF($O$14&lt;$BJ54,'Sc11 Sub1'!AU54,IF($O$14=$BJ54,SUM(SUM(BD54/12)*$P$14)+(SUM('Sc11 Sub1'!AU54/12)*SUM(12-$P$14)),0)))</f>
        <v>0</v>
      </c>
      <c r="BM54" s="249">
        <f>IF($O$14&gt;$BJ54,BE54,IF($O$14&lt;$BJ54,'Sc11 Sub1'!AV54,IF($O$14=$BJ54,SUM(SUM(BE54/12)*$P$14)+(SUM('Sc11 Sub1'!AV54/12)*SUM(12-$P$14)),0)))</f>
        <v>0</v>
      </c>
      <c r="BN54" s="249">
        <f>IF($O$14&gt;$BJ54,BF54,IF($O$14&lt;$BJ54,'Sc11 Sub1'!AW54,IF($O$14=$BJ54,SUM(SUM(BF54/12)*$P$14)+(SUM('Sc11 Sub1'!AW54/12)*SUM(12-$P$14)),0)))</f>
        <v>0</v>
      </c>
      <c r="BO54" s="249">
        <f>IF($O$14&gt;$BJ54,BG54,IF($O$14&lt;$BJ54,'Sc11 Sub1'!AX54,IF($O$14=$BJ54,SUM(SUM(BG54/12)*$P$14)+(SUM('Sc11 Sub1'!AX54/12)*SUM(12-$P$14)),0)))</f>
        <v>0</v>
      </c>
      <c r="BP54" s="249">
        <f>IF($O$14&gt;$BJ54,BH54,IF($O$14&lt;$BJ54,'Sc11 Sub1'!AY54,IF($O$14=$BJ54,SUM(SUM(BH54/12)*$P$14)+(SUM('Sc11 Sub1'!AY54/12)*SUM(12-$P$14)),0)))</f>
        <v>0</v>
      </c>
      <c r="BR54" s="306"/>
      <c r="BS54" s="138"/>
      <c r="BT54" s="138"/>
      <c r="BU54" s="138"/>
      <c r="BV54" s="138"/>
      <c r="BW54" s="138"/>
      <c r="BX54" s="138"/>
      <c r="BZ54" s="306"/>
      <c r="CA54" s="138"/>
      <c r="CB54" s="138"/>
      <c r="CC54" s="138"/>
      <c r="CD54" s="138"/>
      <c r="CE54" s="138"/>
      <c r="CF54" s="138"/>
    </row>
    <row r="55" spans="1:84">
      <c r="A55" s="242"/>
      <c r="B55" s="242"/>
      <c r="C55" s="242"/>
      <c r="D55" s="242"/>
      <c r="E55" s="242"/>
      <c r="F55" s="242"/>
      <c r="G55" s="242"/>
      <c r="H55" s="253">
        <v>2029</v>
      </c>
      <c r="I55" s="249">
        <f t="shared" si="32"/>
        <v>3726889.1210597181</v>
      </c>
      <c r="J55" s="249">
        <f t="shared" si="15"/>
        <v>0</v>
      </c>
      <c r="K55" s="249">
        <f t="shared" si="16"/>
        <v>0</v>
      </c>
      <c r="L55" s="249">
        <f t="shared" si="17"/>
        <v>0</v>
      </c>
      <c r="M55" s="249">
        <f t="shared" si="18"/>
        <v>0</v>
      </c>
      <c r="N55" s="249">
        <f t="shared" si="19"/>
        <v>0</v>
      </c>
      <c r="O55" s="242"/>
      <c r="P55" s="242"/>
      <c r="Q55" s="242"/>
      <c r="R55" s="242"/>
      <c r="S55" s="253">
        <v>2029</v>
      </c>
      <c r="T55" s="274">
        <f>HLOOKUP($S55,CapX!$A$11:$AP$14,2,FALSE)</f>
        <v>7080405.3458016571</v>
      </c>
      <c r="U55" s="274">
        <f>IF($K$14="",$T55,IF($K$14&gt;$S55,$T55,HLOOKUP($S55-$K$14,CapX!$A$18:$AP$26,$H$24,FALSE)*$T55))</f>
        <v>6372364.8112214915</v>
      </c>
      <c r="V55" s="249">
        <f>IF($K$15="",$T55,IF($K$15&gt;$S55,$T55,HLOOKUP($S55-$K$15,CapX!$A$18:$AP$26,$H$24,FALSE)*$T55))</f>
        <v>7080405.3458016571</v>
      </c>
      <c r="W55" s="249">
        <f>IF($K$16="",$T55,IF($K$16&gt;$S55,$T55,HLOOKUP($S55-$K$16,CapX!$A$18:$AP$26,$H$24,FALSE)*$T55))</f>
        <v>7080405.3458016571</v>
      </c>
      <c r="X55" s="249">
        <f>IF($K$17="",$T55,IF($K$17&gt;$S55,$T55,HLOOKUP($S55-$K$17,CapX!$A$18:$AP$26,$H$24,FALSE)*$T55))</f>
        <v>7080405.3458016571</v>
      </c>
      <c r="Y55" s="249">
        <f>IF($K$18="",$T55,IF($K$18&gt;$S55,$T55,HLOOKUP($S55-$K$18,CapX!$A$18:$AP$26,$H$24,FALSE)*$T55))</f>
        <v>7080405.3458016571</v>
      </c>
      <c r="Z55" s="249">
        <f>IF($K$19="",$T55,IF($K$19&gt;$S55,$T55,HLOOKUP($S55-$K$19,CapX!$A$18:$AP$26,$H$24,FALSE)*$T55))</f>
        <v>7080405.3458016571</v>
      </c>
      <c r="AB55" s="253">
        <v>2029</v>
      </c>
      <c r="AC55" s="274">
        <f t="shared" si="20"/>
        <v>4619964.4881355809</v>
      </c>
      <c r="AD55" s="249">
        <f t="shared" si="21"/>
        <v>0</v>
      </c>
      <c r="AE55" s="249">
        <f t="shared" si="22"/>
        <v>0</v>
      </c>
      <c r="AF55" s="249">
        <f t="shared" si="23"/>
        <v>0</v>
      </c>
      <c r="AG55" s="136">
        <f t="shared" si="24"/>
        <v>0</v>
      </c>
      <c r="AH55" s="249">
        <f t="shared" si="25"/>
        <v>0</v>
      </c>
      <c r="AJ55" s="253">
        <v>2029</v>
      </c>
      <c r="AK55" s="249">
        <f>IF($O$14&gt;$AJ55,AC55,IF($O$14&lt;$BJ55,'Sc11 Sub1'!AC55,IF($O$14=$AJ55,SUM(SUM(AC55/12)*$P$14)+(SUM('Sc11 Sub1'!AC55/12)*SUM(12-$P$14)),0)))</f>
        <v>1376430.7992238421</v>
      </c>
      <c r="AL55" s="249">
        <f>IF($O$14&gt;$AJ55,AD55,IF($O$14&lt;$BJ55,'Sc11 Sub1'!AD55,IF($O$14=$AJ55,SUM(SUM(AD55/12)*$P$14)+(SUM('Sc11 Sub1'!AD55/12)*SUM(12-$P$14)),0)))</f>
        <v>0</v>
      </c>
      <c r="AM55" s="249">
        <f>IF($O$14&gt;$AJ55,AE55,IF($O$14&lt;$BJ55,'Sc11 Sub1'!AE55,IF($O$14=$AJ55,SUM(SUM(AE55/12)*$P$14)+(SUM('Sc11 Sub1'!AE55/12)*SUM(12-$P$14)),0)))</f>
        <v>0</v>
      </c>
      <c r="AN55" s="249">
        <f>IF($O$14&gt;$AJ55,AF55,IF($O$14&lt;$BJ55,'Sc11 Sub1'!AF55,IF($O$14=$AJ55,SUM(SUM(AF55/12)*$P$14)+(SUM('Sc11 Sub1'!AF55/12)*SUM(12-$P$14)),0)))</f>
        <v>0</v>
      </c>
      <c r="AO55" s="249">
        <f>IF($O$14&gt;$AJ55,AG55,IF($O$14&lt;$BJ55,'Sc11 Sub1'!AG55,IF($O$14=$AJ55,SUM(SUM(AG55/12)*$P$14)+(SUM('Sc11 Sub1'!AG55/12)*SUM(12-$P$14)),0)))</f>
        <v>0</v>
      </c>
      <c r="AP55" s="249">
        <f>IF($O$14&gt;$AJ55,AH55,IF($O$14&lt;$BJ55,'Sc11 Sub1'!AH55,IF($O$14=$AJ55,SUM(SUM(AH55/12)*$P$14)+(SUM('Sc11 Sub1'!AH55/12)*SUM(12-$P$14)),0)))</f>
        <v>0</v>
      </c>
      <c r="AS55" s="253">
        <v>2029</v>
      </c>
      <c r="AT55" s="274">
        <f>HLOOKUP($S55,CapX!$A$11:$AP$14,3,FALSE)</f>
        <v>12090834.988867674</v>
      </c>
      <c r="AU55" s="249">
        <f>IF($L$14="",$AT55,IF($L$14&gt;$AS55,$AT55,HLOOKUP($AS55-$L$14,CapX!$A$18:$AP$26,$H$24,FALSE)*$AT55))</f>
        <v>10881751.489980906</v>
      </c>
      <c r="AV55" s="249">
        <f>IF($L$15="",$AT55,IF($L$15&gt;$AS55,$AT55,HLOOKUP($AS55-$L$15,CapX!$A$18:$AP$26,$H$24,FALSE)*$AT55))</f>
        <v>12090834.988867674</v>
      </c>
      <c r="AW55" s="249">
        <f>IF($L$16="",$AT55,IF($L$16&gt;$AS55,$AT55,HLOOKUP($AS55-$L$16,CapX!$A$18:$AP$26,$H$24,FALSE)*$AT55))</f>
        <v>12090834.988867674</v>
      </c>
      <c r="AX55" s="136">
        <f>IF($L$17="",$AT55,IF($L$17&gt;$AS55,$AT55,HLOOKUP($AS55-$L$17,CapX!$A$18:$AP$26,$H$24,FALSE)*$AT55))</f>
        <v>12090834.988867674</v>
      </c>
      <c r="AY55" s="249">
        <f>IF($L$18="",$AT55,IF($L$18&gt;$AS55,$AT55,HLOOKUP($AS55-$L$18,CapX!$A$18:$AP$26,$H$24,FALSE)*$AT55))</f>
        <v>12090834.988867674</v>
      </c>
      <c r="AZ55" s="249">
        <f>IF($L$19="",$AT55,IF($L$19&gt;$AS55,$AT55,HLOOKUP($AS55-$L$19,CapX!$A$18:$AP$26,$H$24,FALSE)*$AT55))</f>
        <v>12090834.988867674</v>
      </c>
      <c r="BB55" s="253">
        <v>2029</v>
      </c>
      <c r="BC55" s="274">
        <f t="shared" si="26"/>
        <v>7889269.8302361565</v>
      </c>
      <c r="BD55" s="249">
        <f t="shared" si="27"/>
        <v>0</v>
      </c>
      <c r="BE55" s="249">
        <f t="shared" si="28"/>
        <v>0</v>
      </c>
      <c r="BF55" s="249">
        <f t="shared" si="29"/>
        <v>0</v>
      </c>
      <c r="BG55" s="136">
        <f t="shared" si="30"/>
        <v>0</v>
      </c>
      <c r="BH55" s="249">
        <f t="shared" si="31"/>
        <v>0</v>
      </c>
      <c r="BI55" s="138"/>
      <c r="BJ55" s="253">
        <v>2029</v>
      </c>
      <c r="BK55" s="249">
        <f>IF($O$14&gt;=$BJ55,BC55,IF($O$14&lt;$BJ55,'Sc11 Sub1'!AT55,0))</f>
        <v>2350458.321835876</v>
      </c>
      <c r="BL55" s="249">
        <f>IF($O$14&gt;$BJ55,BD55,IF($O$14&lt;$BJ55,'Sc11 Sub1'!AU55,IF($O$14=$BJ55,SUM(SUM(BD55/12)*$P$14)+(SUM('Sc11 Sub1'!AU55/12)*SUM(12-$P$14)),0)))</f>
        <v>0</v>
      </c>
      <c r="BM55" s="249">
        <f>IF($O$14&gt;$BJ55,BE55,IF($O$14&lt;$BJ55,'Sc11 Sub1'!AV55,IF($O$14=$BJ55,SUM(SUM(BE55/12)*$P$14)+(SUM('Sc11 Sub1'!AV55/12)*SUM(12-$P$14)),0)))</f>
        <v>0</v>
      </c>
      <c r="BN55" s="249">
        <f>IF($O$14&gt;$BJ55,BF55,IF($O$14&lt;$BJ55,'Sc11 Sub1'!AW55,IF($O$14=$BJ55,SUM(SUM(BF55/12)*$P$14)+(SUM('Sc11 Sub1'!AW55/12)*SUM(12-$P$14)),0)))</f>
        <v>0</v>
      </c>
      <c r="BO55" s="249">
        <f>IF($O$14&gt;$BJ55,BG55,IF($O$14&lt;$BJ55,'Sc11 Sub1'!AX55,IF($O$14=$BJ55,SUM(SUM(BG55/12)*$P$14)+(SUM('Sc11 Sub1'!AX55/12)*SUM(12-$P$14)),0)))</f>
        <v>0</v>
      </c>
      <c r="BP55" s="249">
        <f>IF($O$14&gt;$BJ55,BH55,IF($O$14&lt;$BJ55,'Sc11 Sub1'!AY55,IF($O$14=$BJ55,SUM(SUM(BH55/12)*$P$14)+(SUM('Sc11 Sub1'!AY55/12)*SUM(12-$P$14)),0)))</f>
        <v>0</v>
      </c>
      <c r="BR55" s="306"/>
      <c r="BS55" s="138"/>
      <c r="BT55" s="138"/>
      <c r="BU55" s="138"/>
      <c r="BV55" s="138"/>
      <c r="BW55" s="138"/>
      <c r="BX55" s="138"/>
      <c r="BZ55" s="306"/>
      <c r="CA55" s="138"/>
      <c r="CB55" s="138"/>
      <c r="CC55" s="138"/>
      <c r="CD55" s="138"/>
      <c r="CE55" s="138"/>
      <c r="CF55" s="138"/>
    </row>
    <row r="56" spans="1:84">
      <c r="A56" s="242"/>
      <c r="B56" s="242"/>
      <c r="C56" s="242"/>
      <c r="D56" s="242"/>
      <c r="E56" s="242"/>
      <c r="F56" s="242"/>
      <c r="G56" s="242"/>
      <c r="H56" s="253">
        <v>2030</v>
      </c>
      <c r="I56" s="249">
        <f t="shared" si="32"/>
        <v>1423243.7400694164</v>
      </c>
      <c r="J56" s="249">
        <f t="shared" si="15"/>
        <v>0</v>
      </c>
      <c r="K56" s="249">
        <f t="shared" si="16"/>
        <v>0</v>
      </c>
      <c r="L56" s="249">
        <f t="shared" si="17"/>
        <v>0</v>
      </c>
      <c r="M56" s="249">
        <f t="shared" si="18"/>
        <v>0</v>
      </c>
      <c r="N56" s="249">
        <f t="shared" si="19"/>
        <v>0</v>
      </c>
      <c r="O56" s="242"/>
      <c r="P56" s="242"/>
      <c r="Q56" s="242"/>
      <c r="R56" s="242"/>
      <c r="S56" s="253">
        <v>2030</v>
      </c>
      <c r="T56" s="274">
        <f>HLOOKUP($S56,CapX!$A$11:$AP$14,2,FALSE)</f>
        <v>11973137.253331287</v>
      </c>
      <c r="U56" s="274">
        <f>IF($K$14="",$T56,IF($K$14&gt;$S56,$T56,HLOOKUP($S56-$K$14,CapX!$A$18:$AP$26,$H$24,FALSE)*$T56))</f>
        <v>10775823.527998159</v>
      </c>
      <c r="V56" s="249">
        <f>IF($K$15="",$T56,IF($K$15&gt;$S56,$T56,HLOOKUP($S56-$K$15,CapX!$A$18:$AP$26,$H$24,FALSE)*$T56))</f>
        <v>11973137.253331287</v>
      </c>
      <c r="W56" s="249">
        <f>IF($K$16="",$T56,IF($K$16&gt;$S56,$T56,HLOOKUP($S56-$K$16,CapX!$A$18:$AP$26,$H$24,FALSE)*$T56))</f>
        <v>11973137.253331287</v>
      </c>
      <c r="X56" s="249">
        <f>IF($K$17="",$T56,IF($K$17&gt;$S56,$T56,HLOOKUP($S56-$K$17,CapX!$A$18:$AP$26,$H$24,FALSE)*$T56))</f>
        <v>11973137.253331287</v>
      </c>
      <c r="Y56" s="249">
        <f>IF($K$18="",$T56,IF($K$18&gt;$S56,$T56,HLOOKUP($S56-$K$18,CapX!$A$18:$AP$26,$H$24,FALSE)*$T56))</f>
        <v>11973137.253331287</v>
      </c>
      <c r="Z56" s="249">
        <f>IF($K$19="",$T56,IF($K$19&gt;$S56,$T56,HLOOKUP($S56-$K$19,CapX!$A$18:$AP$26,$H$24,FALSE)*$T56))</f>
        <v>11973137.253331287</v>
      </c>
      <c r="AB56" s="253">
        <v>2030</v>
      </c>
      <c r="AC56" s="274">
        <f t="shared" si="20"/>
        <v>5237050.2346071051</v>
      </c>
      <c r="AD56" s="249">
        <f t="shared" si="21"/>
        <v>0</v>
      </c>
      <c r="AE56" s="249">
        <f t="shared" si="22"/>
        <v>0</v>
      </c>
      <c r="AF56" s="249">
        <f t="shared" si="23"/>
        <v>0</v>
      </c>
      <c r="AG56" s="136">
        <f t="shared" si="24"/>
        <v>0</v>
      </c>
      <c r="AH56" s="249">
        <f t="shared" si="25"/>
        <v>0</v>
      </c>
      <c r="AJ56" s="253">
        <v>2030</v>
      </c>
      <c r="AK56" s="249">
        <f>IF($O$14&gt;$AJ56,AC56,IF($O$14&lt;$BJ56,'Sc11 Sub1'!AC56,IF($O$14=$AJ56,SUM(SUM(AC56/12)*$P$14)+(SUM('Sc11 Sub1'!AC56/12)*SUM(12-$P$14)),0)))</f>
        <v>1024900.5488851583</v>
      </c>
      <c r="AL56" s="249">
        <f>IF($O$14&gt;$AJ56,AD56,IF($O$14&lt;$BJ56,'Sc11 Sub1'!AD56,IF($O$14=$AJ56,SUM(SUM(AD56/12)*$P$14)+(SUM('Sc11 Sub1'!AD56/12)*SUM(12-$P$14)),0)))</f>
        <v>0</v>
      </c>
      <c r="AM56" s="249">
        <f>IF($O$14&gt;$AJ56,AE56,IF($O$14&lt;$BJ56,'Sc11 Sub1'!AE56,IF($O$14=$AJ56,SUM(SUM(AE56/12)*$P$14)+(SUM('Sc11 Sub1'!AE56/12)*SUM(12-$P$14)),0)))</f>
        <v>0</v>
      </c>
      <c r="AN56" s="249">
        <f>IF($O$14&gt;$AJ56,AF56,IF($O$14&lt;$BJ56,'Sc11 Sub1'!AF56,IF($O$14=$AJ56,SUM(SUM(AF56/12)*$P$14)+(SUM('Sc11 Sub1'!AF56/12)*SUM(12-$P$14)),0)))</f>
        <v>0</v>
      </c>
      <c r="AO56" s="249">
        <f>IF($O$14&gt;$AJ56,AG56,IF($O$14&lt;$BJ56,'Sc11 Sub1'!AG56,IF($O$14=$AJ56,SUM(SUM(AG56/12)*$P$14)+(SUM('Sc11 Sub1'!AG56/12)*SUM(12-$P$14)),0)))</f>
        <v>0</v>
      </c>
      <c r="AP56" s="249">
        <f>IF($O$14&gt;$AJ56,AH56,IF($O$14&lt;$BJ56,'Sc11 Sub1'!AH56,IF($O$14=$AJ56,SUM(SUM(AH56/12)*$P$14)+(SUM('Sc11 Sub1'!AH56/12)*SUM(12-$P$14)),0)))</f>
        <v>0</v>
      </c>
      <c r="AS56" s="253">
        <v>2030</v>
      </c>
      <c r="AT56" s="274">
        <f>HLOOKUP($S56,CapX!$A$11:$AP$14,3,FALSE)</f>
        <v>4653541.9530871278</v>
      </c>
      <c r="AU56" s="249">
        <f>IF($L$14="",$AT56,IF($L$14&gt;$AS56,$AT56,HLOOKUP($AS56-$L$14,CapX!$A$18:$AP$26,$H$24,FALSE)*$AT56))</f>
        <v>4188187.757778415</v>
      </c>
      <c r="AV56" s="249">
        <f>IF($L$15="",$AT56,IF($L$15&gt;$AS56,$AT56,HLOOKUP($AS56-$L$15,CapX!$A$18:$AP$26,$H$24,FALSE)*$AT56))</f>
        <v>4653541.9530871278</v>
      </c>
      <c r="AW56" s="249">
        <f>IF($L$16="",$AT56,IF($L$16&gt;$AS56,$AT56,HLOOKUP($AS56-$L$16,CapX!$A$18:$AP$26,$H$24,FALSE)*$AT56))</f>
        <v>4653541.9530871278</v>
      </c>
      <c r="AX56" s="136">
        <f>IF($L$17="",$AT56,IF($L$17&gt;$AS56,$AT56,HLOOKUP($AS56-$L$17,CapX!$A$18:$AP$26,$H$24,FALSE)*$AT56))</f>
        <v>4653541.9530871278</v>
      </c>
      <c r="AY56" s="249">
        <f>IF($L$18="",$AT56,IF($L$18&gt;$AS56,$AT56,HLOOKUP($AS56-$L$18,CapX!$A$18:$AP$26,$H$24,FALSE)*$AT56))</f>
        <v>4653541.9530871278</v>
      </c>
      <c r="AZ56" s="249">
        <f>IF($L$19="",$AT56,IF($L$19&gt;$AS56,$AT56,HLOOKUP($AS56-$L$19,CapX!$A$18:$AP$26,$H$24,FALSE)*$AT56))</f>
        <v>4653541.9530871278</v>
      </c>
      <c r="BB56" s="253">
        <v>2030</v>
      </c>
      <c r="BC56" s="274">
        <f t="shared" si="26"/>
        <v>2035459.2502803097</v>
      </c>
      <c r="BD56" s="249">
        <f t="shared" si="27"/>
        <v>0</v>
      </c>
      <c r="BE56" s="249">
        <f t="shared" si="28"/>
        <v>0</v>
      </c>
      <c r="BF56" s="249">
        <f t="shared" si="29"/>
        <v>0</v>
      </c>
      <c r="BG56" s="136">
        <f t="shared" si="30"/>
        <v>0</v>
      </c>
      <c r="BH56" s="249">
        <f t="shared" si="31"/>
        <v>0</v>
      </c>
      <c r="BI56" s="138"/>
      <c r="BJ56" s="253">
        <v>2030</v>
      </c>
      <c r="BK56" s="249">
        <f>IF($O$14&gt;=$BJ56,BC56,IF($O$14&lt;$BJ56,'Sc11 Sub1'!AT56,0))</f>
        <v>398343.19118425815</v>
      </c>
      <c r="BL56" s="249">
        <f>IF($O$14&gt;$BJ56,BD56,IF($O$14&lt;$BJ56,'Sc11 Sub1'!AU56,IF($O$14=$BJ56,SUM(SUM(BD56/12)*$P$14)+(SUM('Sc11 Sub1'!AU56/12)*SUM(12-$P$14)),0)))</f>
        <v>0</v>
      </c>
      <c r="BM56" s="249">
        <f>IF($O$14&gt;$BJ56,BE56,IF($O$14&lt;$BJ56,'Sc11 Sub1'!AV56,IF($O$14=$BJ56,SUM(SUM(BE56/12)*$P$14)+(SUM('Sc11 Sub1'!AV56/12)*SUM(12-$P$14)),0)))</f>
        <v>0</v>
      </c>
      <c r="BN56" s="249">
        <f>IF($O$14&gt;$BJ56,BF56,IF($O$14&lt;$BJ56,'Sc11 Sub1'!AW56,IF($O$14=$BJ56,SUM(SUM(BF56/12)*$P$14)+(SUM('Sc11 Sub1'!AW56/12)*SUM(12-$P$14)),0)))</f>
        <v>0</v>
      </c>
      <c r="BO56" s="249">
        <f>IF($O$14&gt;$BJ56,BG56,IF($O$14&lt;$BJ56,'Sc11 Sub1'!AX56,IF($O$14=$BJ56,SUM(SUM(BG56/12)*$P$14)+(SUM('Sc11 Sub1'!AX56/12)*SUM(12-$P$14)),0)))</f>
        <v>0</v>
      </c>
      <c r="BP56" s="249">
        <f>IF($O$14&gt;$BJ56,BH56,IF($O$14&lt;$BJ56,'Sc11 Sub1'!AY56,IF($O$14=$BJ56,SUM(SUM(BH56/12)*$P$14)+(SUM('Sc11 Sub1'!AY56/12)*SUM(12-$P$14)),0)))</f>
        <v>0</v>
      </c>
      <c r="BR56" s="306"/>
      <c r="BS56" s="138"/>
      <c r="BT56" s="138"/>
      <c r="BU56" s="138"/>
      <c r="BV56" s="138"/>
      <c r="BW56" s="138"/>
      <c r="BX56" s="138"/>
      <c r="BZ56" s="306"/>
      <c r="CA56" s="138"/>
      <c r="CB56" s="138"/>
      <c r="CC56" s="138"/>
      <c r="CD56" s="138"/>
      <c r="CE56" s="138"/>
      <c r="CF56" s="138"/>
    </row>
    <row r="57" spans="1:84">
      <c r="A57" s="242"/>
      <c r="B57" s="242"/>
      <c r="C57" s="242"/>
      <c r="D57" s="242"/>
      <c r="E57" s="242"/>
      <c r="F57" s="242"/>
      <c r="G57" s="242"/>
      <c r="H57" s="253">
        <v>2031</v>
      </c>
      <c r="I57" s="249">
        <f t="shared" si="32"/>
        <v>196535.13069976561</v>
      </c>
      <c r="J57" s="249">
        <f t="shared" si="15"/>
        <v>0</v>
      </c>
      <c r="K57" s="249">
        <f t="shared" si="16"/>
        <v>0</v>
      </c>
      <c r="L57" s="249">
        <f t="shared" si="17"/>
        <v>0</v>
      </c>
      <c r="M57" s="249">
        <f t="shared" si="18"/>
        <v>0</v>
      </c>
      <c r="N57" s="249">
        <f t="shared" si="19"/>
        <v>0</v>
      </c>
      <c r="O57" s="242"/>
      <c r="P57" s="242"/>
      <c r="Q57" s="242"/>
      <c r="R57" s="242"/>
      <c r="S57" s="253">
        <v>2031</v>
      </c>
      <c r="T57" s="274">
        <f>HLOOKUP($S57,CapX!$A$11:$AP$14,2,FALSE)</f>
        <v>4544149.6726459321</v>
      </c>
      <c r="U57" s="274">
        <f>IF($K$14="",$T57,IF($K$14&gt;$S57,$T57,HLOOKUP($S57-$K$14,CapX!$A$18:$AP$26,$H$24,FALSE)*$T57))</f>
        <v>4089734.705381339</v>
      </c>
      <c r="V57" s="249">
        <f>IF($K$15="",$T57,IF($K$15&gt;$S57,$T57,HLOOKUP($S57-$K$15,CapX!$A$18:$AP$26,$H$24,FALSE)*$T57))</f>
        <v>4544149.6726459321</v>
      </c>
      <c r="W57" s="249">
        <f>IF($K$16="",$T57,IF($K$16&gt;$S57,$T57,HLOOKUP($S57-$K$16,CapX!$A$18:$AP$26,$H$24,FALSE)*$T57))</f>
        <v>4544149.6726459321</v>
      </c>
      <c r="X57" s="249">
        <f>IF($K$17="",$T57,IF($K$17&gt;$S57,$T57,HLOOKUP($S57-$K$17,CapX!$A$18:$AP$26,$H$24,FALSE)*$T57))</f>
        <v>4544149.6726459321</v>
      </c>
      <c r="Y57" s="249">
        <f>IF($K$18="",$T57,IF($K$18&gt;$S57,$T57,HLOOKUP($S57-$K$18,CapX!$A$18:$AP$26,$H$24,FALSE)*$T57))</f>
        <v>4544149.6726459321</v>
      </c>
      <c r="Z57" s="249">
        <f>IF($K$19="",$T57,IF($K$19&gt;$S57,$T57,HLOOKUP($S57-$K$19,CapX!$A$18:$AP$26,$H$24,FALSE)*$T57))</f>
        <v>4544149.6726459321</v>
      </c>
      <c r="AB57" s="253">
        <v>2031</v>
      </c>
      <c r="AC57" s="274">
        <f t="shared" si="20"/>
        <v>875203.22695160657</v>
      </c>
      <c r="AD57" s="249">
        <f t="shared" si="21"/>
        <v>0</v>
      </c>
      <c r="AE57" s="249">
        <f t="shared" si="22"/>
        <v>0</v>
      </c>
      <c r="AF57" s="249">
        <f t="shared" si="23"/>
        <v>0</v>
      </c>
      <c r="AG57" s="136">
        <f t="shared" si="24"/>
        <v>0</v>
      </c>
      <c r="AH57" s="249">
        <f t="shared" si="25"/>
        <v>0</v>
      </c>
      <c r="AJ57" s="253">
        <v>2031</v>
      </c>
      <c r="AK57" s="249">
        <f>IF($O$14&gt;$AJ57,AC57,IF($O$14&lt;$BJ57,'Sc11 Sub1'!AC57,IF($O$14=$AJ57,SUM(SUM(AC57/12)*$P$14)+(SUM('Sc11 Sub1'!AC57/12)*SUM(12-$P$14)),0)))</f>
        <v>72161.096801617401</v>
      </c>
      <c r="AL57" s="249">
        <f>IF($O$14&gt;$AJ57,AD57,IF($O$14&lt;$BJ57,'Sc11 Sub1'!AD57,IF($O$14=$AJ57,SUM(SUM(AD57/12)*$P$14)+(SUM('Sc11 Sub1'!AD57/12)*SUM(12-$P$14)),0)))</f>
        <v>0</v>
      </c>
      <c r="AM57" s="249">
        <f>IF($O$14&gt;$AJ57,AE57,IF($O$14&lt;$BJ57,'Sc11 Sub1'!AE57,IF($O$14=$AJ57,SUM(SUM(AE57/12)*$P$14)+(SUM('Sc11 Sub1'!AE57/12)*SUM(12-$P$14)),0)))</f>
        <v>0</v>
      </c>
      <c r="AN57" s="249">
        <f>IF($O$14&gt;$AJ57,AF57,IF($O$14&lt;$BJ57,'Sc11 Sub1'!AF57,IF($O$14=$AJ57,SUM(SUM(AF57/12)*$P$14)+(SUM('Sc11 Sub1'!AF57/12)*SUM(12-$P$14)),0)))</f>
        <v>0</v>
      </c>
      <c r="AO57" s="249">
        <f>IF($O$14&gt;$AJ57,AG57,IF($O$14&lt;$BJ57,'Sc11 Sub1'!AG57,IF($O$14=$AJ57,SUM(SUM(AG57/12)*$P$14)+(SUM('Sc11 Sub1'!AG57/12)*SUM(12-$P$14)),0)))</f>
        <v>0</v>
      </c>
      <c r="AP57" s="249">
        <f>IF($O$14&gt;$AJ57,AH57,IF($O$14&lt;$BJ57,'Sc11 Sub1'!AH57,IF($O$14=$AJ57,SUM(SUM(AH57/12)*$P$14)+(SUM('Sc11 Sub1'!AH57/12)*SUM(12-$P$14)),0)))</f>
        <v>0</v>
      </c>
      <c r="AS57" s="253">
        <v>2031</v>
      </c>
      <c r="AT57" s="274">
        <f>HLOOKUP($S57,CapX!$A$11:$AP$14,3,FALSE)</f>
        <v>7832118.0036617247</v>
      </c>
      <c r="AU57" s="249">
        <f>IF($L$14="",$AT57,IF($L$14&gt;$AS57,$AT57,HLOOKUP($AS57-$L$14,CapX!$A$18:$AP$26,$H$24,FALSE)*$AT57))</f>
        <v>7048906.2032955522</v>
      </c>
      <c r="AV57" s="249">
        <f>IF($L$15="",$AT57,IF($L$15&gt;$AS57,$AT57,HLOOKUP($AS57-$L$15,CapX!$A$18:$AP$26,$H$24,FALSE)*$AT57))</f>
        <v>7832118.0036617247</v>
      </c>
      <c r="AW57" s="249">
        <f>IF($L$16="",$AT57,IF($L$16&gt;$AS57,$AT57,HLOOKUP($AS57-$L$16,CapX!$A$18:$AP$26,$H$24,FALSE)*$AT57))</f>
        <v>7832118.0036617247</v>
      </c>
      <c r="AX57" s="136">
        <f>IF($L$17="",$AT57,IF($L$17&gt;$AS57,$AT57,HLOOKUP($AS57-$L$17,CapX!$A$18:$AP$26,$H$24,FALSE)*$AT57))</f>
        <v>7832118.0036617247</v>
      </c>
      <c r="AY57" s="249">
        <f>IF($L$18="",$AT57,IF($L$18&gt;$AS57,$AT57,HLOOKUP($AS57-$L$18,CapX!$A$18:$AP$26,$H$24,FALSE)*$AT57))</f>
        <v>7832118.0036617247</v>
      </c>
      <c r="AZ57" s="249">
        <f>IF($L$19="",$AT57,IF($L$19&gt;$AS57,$AT57,HLOOKUP($AS57-$L$19,CapX!$A$18:$AP$26,$H$24,FALSE)*$AT57))</f>
        <v>7832118.0036617247</v>
      </c>
      <c r="BB57" s="253">
        <v>2031</v>
      </c>
      <c r="BC57" s="274">
        <f t="shared" si="26"/>
        <v>1508465.9275052482</v>
      </c>
      <c r="BD57" s="249">
        <f t="shared" si="27"/>
        <v>0</v>
      </c>
      <c r="BE57" s="249">
        <f t="shared" si="28"/>
        <v>0</v>
      </c>
      <c r="BF57" s="249">
        <f t="shared" si="29"/>
        <v>0</v>
      </c>
      <c r="BG57" s="136">
        <f t="shared" si="30"/>
        <v>0</v>
      </c>
      <c r="BH57" s="249">
        <f t="shared" si="31"/>
        <v>0</v>
      </c>
      <c r="BI57" s="138"/>
      <c r="BJ57" s="253">
        <v>2031</v>
      </c>
      <c r="BK57" s="249">
        <f>IF($O$14&gt;=$BJ57,BC57,IF($O$14&lt;$BJ57,'Sc11 Sub1'!AT57,0))</f>
        <v>124374.03389814821</v>
      </c>
      <c r="BL57" s="249">
        <f>IF($O$14&gt;$BJ57,BD57,IF($O$14&lt;$BJ57,'Sc11 Sub1'!AU57,IF($O$14=$BJ57,SUM(SUM(BD57/12)*$P$14)+(SUM('Sc11 Sub1'!AU57/12)*SUM(12-$P$14)),0)))</f>
        <v>0</v>
      </c>
      <c r="BM57" s="249">
        <f>IF($O$14&gt;$BJ57,BE57,IF($O$14&lt;$BJ57,'Sc11 Sub1'!AV57,IF($O$14=$BJ57,SUM(SUM(BE57/12)*$P$14)+(SUM('Sc11 Sub1'!AV57/12)*SUM(12-$P$14)),0)))</f>
        <v>0</v>
      </c>
      <c r="BN57" s="249">
        <f>IF($O$14&gt;$BJ57,BF57,IF($O$14&lt;$BJ57,'Sc11 Sub1'!AW57,IF($O$14=$BJ57,SUM(SUM(BF57/12)*$P$14)+(SUM('Sc11 Sub1'!AW57/12)*SUM(12-$P$14)),0)))</f>
        <v>0</v>
      </c>
      <c r="BO57" s="249">
        <f>IF($O$14&gt;$BJ57,BG57,IF($O$14&lt;$BJ57,'Sc11 Sub1'!AX57,IF($O$14=$BJ57,SUM(SUM(BG57/12)*$P$14)+(SUM('Sc11 Sub1'!AX57/12)*SUM(12-$P$14)),0)))</f>
        <v>0</v>
      </c>
      <c r="BP57" s="249">
        <f>IF($O$14&gt;$BJ57,BH57,IF($O$14&lt;$BJ57,'Sc11 Sub1'!AY57,IF($O$14=$BJ57,SUM(SUM(BH57/12)*$P$14)+(SUM('Sc11 Sub1'!AY57/12)*SUM(12-$P$14)),0)))</f>
        <v>0</v>
      </c>
      <c r="BR57" s="306"/>
      <c r="BS57" s="138"/>
      <c r="BT57" s="138"/>
      <c r="BU57" s="138"/>
      <c r="BV57" s="138"/>
      <c r="BW57" s="138"/>
      <c r="BX57" s="138"/>
      <c r="BZ57" s="306"/>
      <c r="CA57" s="138"/>
      <c r="CB57" s="138"/>
      <c r="CC57" s="138"/>
      <c r="CD57" s="138"/>
      <c r="CE57" s="138"/>
      <c r="CF57" s="138"/>
    </row>
    <row r="58" spans="1:84">
      <c r="A58" s="242"/>
      <c r="B58" s="242"/>
      <c r="C58" s="242"/>
      <c r="D58" s="242"/>
      <c r="E58" s="242"/>
      <c r="F58" s="242"/>
      <c r="G58" s="242"/>
      <c r="H58" s="253">
        <v>2032</v>
      </c>
      <c r="I58" s="249">
        <f t="shared" si="32"/>
        <v>0</v>
      </c>
      <c r="J58" s="249">
        <f t="shared" si="15"/>
        <v>0</v>
      </c>
      <c r="K58" s="249">
        <f t="shared" si="16"/>
        <v>0</v>
      </c>
      <c r="L58" s="249">
        <f t="shared" si="17"/>
        <v>0</v>
      </c>
      <c r="M58" s="249">
        <f t="shared" si="18"/>
        <v>0</v>
      </c>
      <c r="N58" s="249">
        <f t="shared" si="19"/>
        <v>0</v>
      </c>
      <c r="O58" s="242"/>
      <c r="P58" s="242"/>
      <c r="Q58" s="242"/>
      <c r="R58" s="242"/>
      <c r="S58" s="253">
        <v>2032</v>
      </c>
      <c r="T58" s="274">
        <f>HLOOKUP($S58,CapX!$A$11:$AP$14,2,FALSE)</f>
        <v>7366453.721772044</v>
      </c>
      <c r="U58" s="274">
        <f>IF($K$14="",$T58,IF($K$14&gt;$S58,$T58,HLOOKUP($S58-$K$14,CapX!$A$18:$AP$26,$H$24,FALSE)*$T58))</f>
        <v>6629808.3495948398</v>
      </c>
      <c r="V58" s="249">
        <f>IF($K$15="",$T58,IF($K$15&gt;$S58,$T58,HLOOKUP($S58-$K$15,CapX!$A$18:$AP$26,$H$24,FALSE)*$T58))</f>
        <v>7366453.721772044</v>
      </c>
      <c r="W58" s="249">
        <f>IF($K$16="",$T58,IF($K$16&gt;$S58,$T58,HLOOKUP($S58-$K$16,CapX!$A$18:$AP$26,$H$24,FALSE)*$T58))</f>
        <v>7366453.721772044</v>
      </c>
      <c r="X58" s="249">
        <f>IF($K$17="",$T58,IF($K$17&gt;$S58,$T58,HLOOKUP($S58-$K$17,CapX!$A$18:$AP$26,$H$24,FALSE)*$T58))</f>
        <v>7366453.721772044</v>
      </c>
      <c r="Y58" s="249">
        <f>IF($K$18="",$T58,IF($K$18&gt;$S58,$T58,HLOOKUP($S58-$K$18,CapX!$A$18:$AP$26,$H$24,FALSE)*$T58))</f>
        <v>7366453.721772044</v>
      </c>
      <c r="Z58" s="249">
        <f>IF($K$19="",$T58,IF($K$19&gt;$S58,$T58,HLOOKUP($S58-$K$19,CapX!$A$18:$AP$26,$H$24,FALSE)*$T58))</f>
        <v>7366453.721772044</v>
      </c>
      <c r="AB58" s="253">
        <v>2032</v>
      </c>
      <c r="AC58" s="274">
        <f t="shared" si="20"/>
        <v>263203.39147891512</v>
      </c>
      <c r="AD58" s="249">
        <f t="shared" si="21"/>
        <v>0</v>
      </c>
      <c r="AE58" s="249">
        <f t="shared" si="22"/>
        <v>0</v>
      </c>
      <c r="AF58" s="249">
        <f t="shared" si="23"/>
        <v>0</v>
      </c>
      <c r="AG58" s="136">
        <f t="shared" si="24"/>
        <v>0</v>
      </c>
      <c r="AH58" s="249">
        <f t="shared" si="25"/>
        <v>0</v>
      </c>
      <c r="AJ58" s="253">
        <v>2032</v>
      </c>
      <c r="AK58" s="249">
        <f>IF($O$14&gt;$AJ58,AC58,IF($O$14&lt;$BJ58,'Sc11 Sub1'!AC58,IF($O$14=$AJ58,SUM(SUM(AC58/12)*$P$14)+(SUM('Sc11 Sub1'!AC58/12)*SUM(12-$P$14)),0)))</f>
        <v>0</v>
      </c>
      <c r="AL58" s="249">
        <f>IF($O$14&gt;$AJ58,AD58,IF($O$14&lt;$BJ58,'Sc11 Sub1'!AD58,IF($O$14=$AJ58,SUM(SUM(AD58/12)*$P$14)+(SUM('Sc11 Sub1'!AD58/12)*SUM(12-$P$14)),0)))</f>
        <v>0</v>
      </c>
      <c r="AM58" s="249">
        <f>IF($O$14&gt;$AJ58,AE58,IF($O$14&lt;$BJ58,'Sc11 Sub1'!AE58,IF($O$14=$AJ58,SUM(SUM(AE58/12)*$P$14)+(SUM('Sc11 Sub1'!AE58/12)*SUM(12-$P$14)),0)))</f>
        <v>0</v>
      </c>
      <c r="AN58" s="249">
        <f>IF($O$14&gt;$AJ58,AF58,IF($O$14&lt;$BJ58,'Sc11 Sub1'!AF58,IF($O$14=$AJ58,SUM(SUM(AF58/12)*$P$14)+(SUM('Sc11 Sub1'!AF58/12)*SUM(12-$P$14)),0)))</f>
        <v>0</v>
      </c>
      <c r="AO58" s="249">
        <f>IF($O$14&gt;$AJ58,AG58,IF($O$14&lt;$BJ58,'Sc11 Sub1'!AG58,IF($O$14=$AJ58,SUM(SUM(AG58/12)*$P$14)+(SUM('Sc11 Sub1'!AG58/12)*SUM(12-$P$14)),0)))</f>
        <v>0</v>
      </c>
      <c r="AP58" s="249">
        <f>IF($O$14&gt;$AJ58,AH58,IF($O$14&lt;$BJ58,'Sc11 Sub1'!AH58,IF($O$14=$AJ58,SUM(SUM(AH58/12)*$P$14)+(SUM('Sc11 Sub1'!AH58/12)*SUM(12-$P$14)),0)))</f>
        <v>0</v>
      </c>
      <c r="AS58" s="253">
        <v>2032</v>
      </c>
      <c r="AT58" s="274">
        <f>HLOOKUP($S58,CapX!$A$11:$AP$14,3,FALSE)</f>
        <v>12579304.722417928</v>
      </c>
      <c r="AU58" s="249">
        <f>IF($L$14="",$AT58,IF($L$14&gt;$AS58,$AT58,HLOOKUP($AS58-$L$14,CapX!$A$18:$AP$26,$H$24,FALSE)*$AT58))</f>
        <v>11321374.250176135</v>
      </c>
      <c r="AV58" s="249">
        <f>IF($L$15="",$AT58,IF($L$15&gt;$AS58,$AT58,HLOOKUP($AS58-$L$15,CapX!$A$18:$AP$26,$H$24,FALSE)*$AT58))</f>
        <v>12579304.722417928</v>
      </c>
      <c r="AW58" s="249">
        <f>IF($L$16="",$AT58,IF($L$16&gt;$AS58,$AT58,HLOOKUP($AS58-$L$16,CapX!$A$18:$AP$26,$H$24,FALSE)*$AT58))</f>
        <v>12579304.722417928</v>
      </c>
      <c r="AX58" s="136">
        <f>IF($L$17="",$AT58,IF($L$17&gt;$AS58,$AT58,HLOOKUP($AS58-$L$17,CapX!$A$18:$AP$26,$H$24,FALSE)*$AT58))</f>
        <v>12579304.722417928</v>
      </c>
      <c r="AY58" s="249">
        <f>IF($L$18="",$AT58,IF($L$18&gt;$AS58,$AT58,HLOOKUP($AS58-$L$18,CapX!$A$18:$AP$26,$H$24,FALSE)*$AT58))</f>
        <v>12579304.722417928</v>
      </c>
      <c r="AZ58" s="249">
        <f>IF($L$19="",$AT58,IF($L$19&gt;$AS58,$AT58,HLOOKUP($AS58-$L$19,CapX!$A$18:$AP$26,$H$24,FALSE)*$AT58))</f>
        <v>12579304.722417928</v>
      </c>
      <c r="BB58" s="253">
        <v>2032</v>
      </c>
      <c r="BC58" s="274">
        <f t="shared" si="26"/>
        <v>449458.55773199257</v>
      </c>
      <c r="BD58" s="249">
        <f t="shared" si="27"/>
        <v>0</v>
      </c>
      <c r="BE58" s="249">
        <f t="shared" si="28"/>
        <v>0</v>
      </c>
      <c r="BF58" s="249">
        <f t="shared" si="29"/>
        <v>0</v>
      </c>
      <c r="BG58" s="136">
        <f t="shared" si="30"/>
        <v>0</v>
      </c>
      <c r="BH58" s="249">
        <f t="shared" si="31"/>
        <v>0</v>
      </c>
      <c r="BI58" s="138"/>
      <c r="BJ58" s="253">
        <v>2032</v>
      </c>
      <c r="BK58" s="249">
        <f>IF($O$14&gt;=$BJ58,BC58,IF($O$14&lt;$BJ58,'Sc11 Sub1'!AT58,0))</f>
        <v>0</v>
      </c>
      <c r="BL58" s="249">
        <f>IF($O$14&gt;$BJ58,BD58,IF($O$14&lt;$BJ58,'Sc11 Sub1'!AU58,IF($O$14=$BJ58,SUM(SUM(BD58/12)*$P$14)+(SUM('Sc11 Sub1'!AU58/12)*SUM(12-$P$14)),0)))</f>
        <v>0</v>
      </c>
      <c r="BM58" s="249">
        <f>IF($O$14&gt;$BJ58,BE58,IF($O$14&lt;$BJ58,'Sc11 Sub1'!AV58,IF($O$14=$BJ58,SUM(SUM(BE58/12)*$P$14)+(SUM('Sc11 Sub1'!AV58/12)*SUM(12-$P$14)),0)))</f>
        <v>0</v>
      </c>
      <c r="BN58" s="249">
        <f>IF($O$14&gt;$BJ58,BF58,IF($O$14&lt;$BJ58,'Sc11 Sub1'!AW58,IF($O$14=$BJ58,SUM(SUM(BF58/12)*$P$14)+(SUM('Sc11 Sub1'!AW58/12)*SUM(12-$P$14)),0)))</f>
        <v>0</v>
      </c>
      <c r="BO58" s="249">
        <f>IF($O$14&gt;$BJ58,BG58,IF($O$14&lt;$BJ58,'Sc11 Sub1'!AX58,IF($O$14=$BJ58,SUM(SUM(BG58/12)*$P$14)+(SUM('Sc11 Sub1'!AX58/12)*SUM(12-$P$14)),0)))</f>
        <v>0</v>
      </c>
      <c r="BP58" s="249">
        <f>IF($O$14&gt;$BJ58,BH58,IF($O$14&lt;$BJ58,'Sc11 Sub1'!AY58,IF($O$14=$BJ58,SUM(SUM(BH58/12)*$P$14)+(SUM('Sc11 Sub1'!AY58/12)*SUM(12-$P$14)),0)))</f>
        <v>0</v>
      </c>
      <c r="BR58" s="306"/>
      <c r="BS58" s="138"/>
      <c r="BT58" s="138"/>
      <c r="BU58" s="138"/>
      <c r="BV58" s="138"/>
      <c r="BW58" s="138"/>
      <c r="BX58" s="138"/>
      <c r="BZ58" s="306"/>
      <c r="CA58" s="138"/>
      <c r="CB58" s="138"/>
      <c r="CC58" s="138"/>
      <c r="CD58" s="138"/>
      <c r="CE58" s="138"/>
      <c r="CF58" s="138"/>
    </row>
    <row r="59" spans="1:84">
      <c r="A59" s="242"/>
      <c r="B59" s="242"/>
      <c r="C59" s="242"/>
      <c r="D59" s="242"/>
      <c r="E59" s="242"/>
      <c r="F59" s="242"/>
      <c r="G59" s="242"/>
      <c r="H59" s="253">
        <v>2033</v>
      </c>
      <c r="I59" s="249">
        <f t="shared" si="32"/>
        <v>0</v>
      </c>
      <c r="J59" s="249">
        <f t="shared" si="15"/>
        <v>0</v>
      </c>
      <c r="K59" s="249">
        <f t="shared" si="16"/>
        <v>0</v>
      </c>
      <c r="L59" s="249">
        <f t="shared" si="17"/>
        <v>0</v>
      </c>
      <c r="M59" s="249">
        <f t="shared" si="18"/>
        <v>0</v>
      </c>
      <c r="N59" s="249">
        <f t="shared" si="19"/>
        <v>0</v>
      </c>
      <c r="O59" s="242"/>
      <c r="P59" s="242"/>
      <c r="Q59" s="242"/>
      <c r="R59" s="242"/>
      <c r="S59" s="253">
        <v>2033</v>
      </c>
      <c r="T59" s="274">
        <f>HLOOKUP($S59,CapX!$A$11:$AP$14,2,FALSE)</f>
        <v>12456851.998365872</v>
      </c>
      <c r="U59" s="274">
        <f>IF($K$14="",$T59,IF($K$14&gt;$S59,$T59,HLOOKUP($S59-$K$14,CapX!$A$18:$AP$26,$H$24,FALSE)*$T59))</f>
        <v>11211166.798529284</v>
      </c>
      <c r="V59" s="249">
        <f>IF($K$15="",$T59,IF($K$15&gt;$S59,$T59,HLOOKUP($S59-$K$15,CapX!$A$18:$AP$26,$H$24,FALSE)*$T59))</f>
        <v>12456851.998365872</v>
      </c>
      <c r="W59" s="249">
        <f>IF($K$16="",$T59,IF($K$16&gt;$S59,$T59,HLOOKUP($S59-$K$16,CapX!$A$18:$AP$26,$H$24,FALSE)*$T59))</f>
        <v>12456851.998365872</v>
      </c>
      <c r="X59" s="249">
        <f>IF($K$17="",$T59,IF($K$17&gt;$S59,$T59,HLOOKUP($S59-$K$17,CapX!$A$18:$AP$26,$H$24,FALSE)*$T59))</f>
        <v>12456851.998365872</v>
      </c>
      <c r="Y59" s="249">
        <f>IF($K$18="",$T59,IF($K$18&gt;$S59,$T59,HLOOKUP($S59-$K$18,CapX!$A$18:$AP$26,$H$24,FALSE)*$T59))</f>
        <v>12456851.998365872</v>
      </c>
      <c r="Z59" s="249">
        <f>IF($K$19="",$T59,IF($K$19&gt;$S59,$T59,HLOOKUP($S59-$K$19,CapX!$A$18:$AP$26,$H$24,FALSE)*$T59))</f>
        <v>12456851.998365872</v>
      </c>
      <c r="AB59" s="253">
        <v>2033</v>
      </c>
      <c r="AC59" s="274">
        <f t="shared" si="20"/>
        <v>0</v>
      </c>
      <c r="AD59" s="249">
        <f t="shared" si="21"/>
        <v>0</v>
      </c>
      <c r="AE59" s="249">
        <f t="shared" si="22"/>
        <v>0</v>
      </c>
      <c r="AF59" s="249">
        <f t="shared" si="23"/>
        <v>0</v>
      </c>
      <c r="AG59" s="136">
        <f t="shared" si="24"/>
        <v>0</v>
      </c>
      <c r="AH59" s="249">
        <f t="shared" si="25"/>
        <v>0</v>
      </c>
      <c r="AJ59" s="253">
        <v>2033</v>
      </c>
      <c r="AK59" s="249">
        <f>IF($O$14&gt;$AJ59,AC59,IF($O$14&lt;$BJ59,'Sc11 Sub1'!AC59,IF($O$14=$AJ59,SUM(SUM(AC59/12)*$P$14)+(SUM('Sc11 Sub1'!AC59/12)*SUM(12-$P$14)),0)))</f>
        <v>0</v>
      </c>
      <c r="AL59" s="249">
        <f>IF($O$14&gt;$AJ59,AD59,IF($O$14&lt;$BJ59,'Sc11 Sub1'!AD59,IF($O$14=$AJ59,SUM(SUM(AD59/12)*$P$14)+(SUM('Sc11 Sub1'!AD59/12)*SUM(12-$P$14)),0)))</f>
        <v>0</v>
      </c>
      <c r="AM59" s="249">
        <f>IF($O$14&gt;$AJ59,AE59,IF($O$14&lt;$BJ59,'Sc11 Sub1'!AE59,IF($O$14=$AJ59,SUM(SUM(AE59/12)*$P$14)+(SUM('Sc11 Sub1'!AE59/12)*SUM(12-$P$14)),0)))</f>
        <v>0</v>
      </c>
      <c r="AN59" s="249">
        <f>IF($O$14&gt;$AJ59,AF59,IF($O$14&lt;$BJ59,'Sc11 Sub1'!AF59,IF($O$14=$AJ59,SUM(SUM(AF59/12)*$P$14)+(SUM('Sc11 Sub1'!AF59/12)*SUM(12-$P$14)),0)))</f>
        <v>0</v>
      </c>
      <c r="AO59" s="249">
        <f>IF($O$14&gt;$AJ59,AG59,IF($O$14&lt;$BJ59,'Sc11 Sub1'!AG59,IF($O$14=$AJ59,SUM(SUM(AG59/12)*$P$14)+(SUM('Sc11 Sub1'!AG59/12)*SUM(12-$P$14)),0)))</f>
        <v>0</v>
      </c>
      <c r="AP59" s="249">
        <f>IF($O$14&gt;$AJ59,AH59,IF($O$14&lt;$BJ59,'Sc11 Sub1'!AH59,IF($O$14=$AJ59,SUM(SUM(AH59/12)*$P$14)+(SUM('Sc11 Sub1'!AH59/12)*SUM(12-$P$14)),0)))</f>
        <v>0</v>
      </c>
      <c r="AS59" s="253">
        <v>2033</v>
      </c>
      <c r="AT59" s="274">
        <f>HLOOKUP($S59,CapX!$A$11:$AP$14,3,FALSE)</f>
        <v>4841545.0479918476</v>
      </c>
      <c r="AU59" s="249">
        <f>IF($L$14="",$AT59,IF($L$14&gt;$AS59,$AT59,HLOOKUP($AS59-$L$14,CapX!$A$18:$AP$26,$H$24,FALSE)*$AT59))</f>
        <v>4357390.5431926632</v>
      </c>
      <c r="AV59" s="249">
        <f>IF($L$15="",$AT59,IF($L$15&gt;$AS59,$AT59,HLOOKUP($AS59-$L$15,CapX!$A$18:$AP$26,$H$24,FALSE)*$AT59))</f>
        <v>4841545.0479918476</v>
      </c>
      <c r="AW59" s="249">
        <f>IF($L$16="",$AT59,IF($L$16&gt;$AS59,$AT59,HLOOKUP($AS59-$L$16,CapX!$A$18:$AP$26,$H$24,FALSE)*$AT59))</f>
        <v>4841545.0479918476</v>
      </c>
      <c r="AX59" s="136">
        <f>IF($L$17="",$AT59,IF($L$17&gt;$AS59,$AT59,HLOOKUP($AS59-$L$17,CapX!$A$18:$AP$26,$H$24,FALSE)*$AT59))</f>
        <v>4841545.0479918476</v>
      </c>
      <c r="AY59" s="249">
        <f>IF($L$18="",$AT59,IF($L$18&gt;$AS59,$AT59,HLOOKUP($AS59-$L$18,CapX!$A$18:$AP$26,$H$24,FALSE)*$AT59))</f>
        <v>4841545.0479918476</v>
      </c>
      <c r="AZ59" s="249">
        <f>IF($L$19="",$AT59,IF($L$19&gt;$AS59,$AT59,HLOOKUP($AS59-$L$19,CapX!$A$18:$AP$26,$H$24,FALSE)*$AT59))</f>
        <v>4841545.0479918476</v>
      </c>
      <c r="BB59" s="253">
        <v>2033</v>
      </c>
      <c r="BC59" s="274">
        <f t="shared" si="26"/>
        <v>0</v>
      </c>
      <c r="BD59" s="249">
        <f t="shared" si="27"/>
        <v>0</v>
      </c>
      <c r="BE59" s="249">
        <f t="shared" si="28"/>
        <v>0</v>
      </c>
      <c r="BF59" s="249">
        <f t="shared" si="29"/>
        <v>0</v>
      </c>
      <c r="BG59" s="136">
        <f t="shared" si="30"/>
        <v>0</v>
      </c>
      <c r="BH59" s="249">
        <f t="shared" si="31"/>
        <v>0</v>
      </c>
      <c r="BI59" s="138"/>
      <c r="BJ59" s="253">
        <v>2033</v>
      </c>
      <c r="BK59" s="249">
        <f>IF($O$14&gt;=$BJ59,BC59,IF($O$14&lt;$BJ59,'Sc11 Sub1'!AT59,0))</f>
        <v>0</v>
      </c>
      <c r="BL59" s="249">
        <f>IF($O$14&gt;$BJ59,BD59,IF($O$14&lt;$BJ59,'Sc11 Sub1'!AU59,IF($O$14=$BJ59,SUM(SUM(BD59/12)*$P$14)+(SUM('Sc11 Sub1'!AU59/12)*SUM(12-$P$14)),0)))</f>
        <v>0</v>
      </c>
      <c r="BM59" s="249">
        <f>IF($O$14&gt;$BJ59,BE59,IF($O$14&lt;$BJ59,'Sc11 Sub1'!AV59,IF($O$14=$BJ59,SUM(SUM(BE59/12)*$P$14)+(SUM('Sc11 Sub1'!AV59/12)*SUM(12-$P$14)),0)))</f>
        <v>0</v>
      </c>
      <c r="BN59" s="249">
        <f>IF($O$14&gt;$BJ59,BF59,IF($O$14&lt;$BJ59,'Sc11 Sub1'!AW59,IF($O$14=$BJ59,SUM(SUM(BF59/12)*$P$14)+(SUM('Sc11 Sub1'!AW59/12)*SUM(12-$P$14)),0)))</f>
        <v>0</v>
      </c>
      <c r="BO59" s="249">
        <f>IF($O$14&gt;$BJ59,BG59,IF($O$14&lt;$BJ59,'Sc11 Sub1'!AX59,IF($O$14=$BJ59,SUM(SUM(BG59/12)*$P$14)+(SUM('Sc11 Sub1'!AX59/12)*SUM(12-$P$14)),0)))</f>
        <v>0</v>
      </c>
      <c r="BP59" s="249">
        <f>IF($O$14&gt;$BJ59,BH59,IF($O$14&lt;$BJ59,'Sc11 Sub1'!AY59,IF($O$14=$BJ59,SUM(SUM(BH59/12)*$P$14)+(SUM('Sc11 Sub1'!AY59/12)*SUM(12-$P$14)),0)))</f>
        <v>0</v>
      </c>
      <c r="BR59" s="306"/>
      <c r="BS59" s="138"/>
      <c r="BT59" s="138"/>
      <c r="BU59" s="138"/>
      <c r="BV59" s="138"/>
      <c r="BW59" s="138"/>
      <c r="BX59" s="138"/>
      <c r="BZ59" s="306"/>
      <c r="CA59" s="138"/>
      <c r="CB59" s="138"/>
      <c r="CC59" s="138"/>
      <c r="CD59" s="138"/>
      <c r="CE59" s="138"/>
      <c r="CF59" s="138"/>
    </row>
    <row r="60" spans="1:84">
      <c r="A60" s="242"/>
      <c r="B60" s="242"/>
      <c r="C60" s="242"/>
      <c r="D60" s="242"/>
      <c r="E60" s="242"/>
      <c r="F60" s="242"/>
      <c r="G60" s="242"/>
      <c r="H60" s="253">
        <v>2034</v>
      </c>
      <c r="I60" s="249">
        <f t="shared" si="32"/>
        <v>0</v>
      </c>
      <c r="J60" s="249">
        <f t="shared" si="15"/>
        <v>0</v>
      </c>
      <c r="K60" s="249">
        <f t="shared" si="16"/>
        <v>0</v>
      </c>
      <c r="L60" s="249">
        <f t="shared" si="17"/>
        <v>0</v>
      </c>
      <c r="M60" s="249">
        <f t="shared" si="18"/>
        <v>0</v>
      </c>
      <c r="N60" s="249">
        <f t="shared" si="19"/>
        <v>0</v>
      </c>
      <c r="O60" s="242"/>
      <c r="P60" s="242"/>
      <c r="Q60" s="242"/>
      <c r="R60" s="242"/>
      <c r="S60" s="253">
        <v>2034</v>
      </c>
      <c r="T60" s="274">
        <f>HLOOKUP($S60,CapX!$A$11:$AP$14,2,FALSE)</f>
        <v>4727733.3194208285</v>
      </c>
      <c r="U60" s="274">
        <f>IF($K$14="",$T60,IF($K$14&gt;$S60,$T60,HLOOKUP($S60-$K$14,CapX!$A$18:$AP$26,$H$24,FALSE)*$T60))</f>
        <v>4254959.9874787461</v>
      </c>
      <c r="V60" s="249">
        <f>IF($K$15="",$T60,IF($K$15&gt;$S60,$T60,HLOOKUP($S60-$K$15,CapX!$A$18:$AP$26,$H$24,FALSE)*$T60))</f>
        <v>4727733.3194208285</v>
      </c>
      <c r="W60" s="249">
        <f>IF($K$16="",$T60,IF($K$16&gt;$S60,$T60,HLOOKUP($S60-$K$16,CapX!$A$18:$AP$26,$H$24,FALSE)*$T60))</f>
        <v>4727733.3194208285</v>
      </c>
      <c r="X60" s="249">
        <f>IF($K$17="",$T60,IF($K$17&gt;$S60,$T60,HLOOKUP($S60-$K$17,CapX!$A$18:$AP$26,$H$24,FALSE)*$T60))</f>
        <v>4727733.3194208285</v>
      </c>
      <c r="Y60" s="249">
        <f>IF($K$18="",$T60,IF($K$18&gt;$S60,$T60,HLOOKUP($S60-$K$18,CapX!$A$18:$AP$26,$H$24,FALSE)*$T60))</f>
        <v>4727733.3194208285</v>
      </c>
      <c r="Z60" s="249">
        <f>IF($K$19="",$T60,IF($K$19&gt;$S60,$T60,HLOOKUP($S60-$K$19,CapX!$A$18:$AP$26,$H$24,FALSE)*$T60))</f>
        <v>4727733.3194208285</v>
      </c>
      <c r="AB60" s="253">
        <v>2034</v>
      </c>
      <c r="AC60" s="274">
        <f t="shared" si="20"/>
        <v>0</v>
      </c>
      <c r="AD60" s="249">
        <f t="shared" si="21"/>
        <v>0</v>
      </c>
      <c r="AE60" s="249">
        <f t="shared" si="22"/>
        <v>0</v>
      </c>
      <c r="AF60" s="249">
        <f t="shared" si="23"/>
        <v>0</v>
      </c>
      <c r="AG60" s="136">
        <f t="shared" si="24"/>
        <v>0</v>
      </c>
      <c r="AH60" s="249">
        <f t="shared" si="25"/>
        <v>0</v>
      </c>
      <c r="AJ60" s="253">
        <v>2034</v>
      </c>
      <c r="AK60" s="249">
        <f>IF($O$14&gt;$AJ60,AC60,IF($O$14&lt;$BJ60,'Sc11 Sub1'!AC60,IF($O$14=$AJ60,SUM(SUM(AC60/12)*$P$14)+(SUM('Sc11 Sub1'!AC60/12)*SUM(12-$P$14)),0)))</f>
        <v>0</v>
      </c>
      <c r="AL60" s="249">
        <f>IF($O$14&gt;$AJ60,AD60,IF($O$14&lt;$BJ60,'Sc11 Sub1'!AD60,IF($O$14=$AJ60,SUM(SUM(AD60/12)*$P$14)+(SUM('Sc11 Sub1'!AD60/12)*SUM(12-$P$14)),0)))</f>
        <v>0</v>
      </c>
      <c r="AM60" s="249">
        <f>IF($O$14&gt;$AJ60,AE60,IF($O$14&lt;$BJ60,'Sc11 Sub1'!AE60,IF($O$14=$AJ60,SUM(SUM(AE60/12)*$P$14)+(SUM('Sc11 Sub1'!AE60/12)*SUM(12-$P$14)),0)))</f>
        <v>0</v>
      </c>
      <c r="AN60" s="249">
        <f>IF($O$14&gt;$AJ60,AF60,IF($O$14&lt;$BJ60,'Sc11 Sub1'!AF60,IF($O$14=$AJ60,SUM(SUM(AF60/12)*$P$14)+(SUM('Sc11 Sub1'!AF60/12)*SUM(12-$P$14)),0)))</f>
        <v>0</v>
      </c>
      <c r="AO60" s="249">
        <f>IF($O$14&gt;$AJ60,AG60,IF($O$14&lt;$BJ60,'Sc11 Sub1'!AG60,IF($O$14=$AJ60,SUM(SUM(AG60/12)*$P$14)+(SUM('Sc11 Sub1'!AG60/12)*SUM(12-$P$14)),0)))</f>
        <v>0</v>
      </c>
      <c r="AP60" s="249">
        <f>IF($O$14&gt;$AJ60,AH60,IF($O$14&lt;$BJ60,'Sc11 Sub1'!AH60,IF($O$14=$AJ60,SUM(SUM(AH60/12)*$P$14)+(SUM('Sc11 Sub1'!AH60/12)*SUM(12-$P$14)),0)))</f>
        <v>0</v>
      </c>
      <c r="AS60" s="253">
        <v>2034</v>
      </c>
      <c r="AT60" s="274">
        <f>HLOOKUP($S60,CapX!$A$11:$AP$14,3,FALSE)</f>
        <v>8148535.5710096592</v>
      </c>
      <c r="AU60" s="249">
        <f>IF($L$14="",$AT60,IF($L$14&gt;$AS60,$AT60,HLOOKUP($AS60-$L$14,CapX!$A$18:$AP$26,$H$24,FALSE)*$AT60))</f>
        <v>7333682.0139086936</v>
      </c>
      <c r="AV60" s="249">
        <f>IF($L$15="",$AT60,IF($L$15&gt;$AS60,$AT60,HLOOKUP($AS60-$L$15,CapX!$A$18:$AP$26,$H$24,FALSE)*$AT60))</f>
        <v>8148535.5710096592</v>
      </c>
      <c r="AW60" s="249">
        <f>IF($L$16="",$AT60,IF($L$16&gt;$AS60,$AT60,HLOOKUP($AS60-$L$16,CapX!$A$18:$AP$26,$H$24,FALSE)*$AT60))</f>
        <v>8148535.5710096592</v>
      </c>
      <c r="AX60" s="136">
        <f>IF($L$17="",$AT60,IF($L$17&gt;$AS60,$AT60,HLOOKUP($AS60-$L$17,CapX!$A$18:$AP$26,$H$24,FALSE)*$AT60))</f>
        <v>8148535.5710096592</v>
      </c>
      <c r="AY60" s="249">
        <f>IF($L$18="",$AT60,IF($L$18&gt;$AS60,$AT60,HLOOKUP($AS60-$L$18,CapX!$A$18:$AP$26,$H$24,FALSE)*$AT60))</f>
        <v>8148535.5710096592</v>
      </c>
      <c r="AZ60" s="249">
        <f>IF($L$19="",$AT60,IF($L$19&gt;$AS60,$AT60,HLOOKUP($AS60-$L$19,CapX!$A$18:$AP$26,$H$24,FALSE)*$AT60))</f>
        <v>8148535.5710096592</v>
      </c>
      <c r="BB60" s="253">
        <v>2034</v>
      </c>
      <c r="BC60" s="274">
        <f t="shared" si="26"/>
        <v>0</v>
      </c>
      <c r="BD60" s="249">
        <f t="shared" si="27"/>
        <v>0</v>
      </c>
      <c r="BE60" s="249">
        <f t="shared" si="28"/>
        <v>0</v>
      </c>
      <c r="BF60" s="249">
        <f t="shared" si="29"/>
        <v>0</v>
      </c>
      <c r="BG60" s="136">
        <f t="shared" si="30"/>
        <v>0</v>
      </c>
      <c r="BH60" s="249">
        <f t="shared" si="31"/>
        <v>0</v>
      </c>
      <c r="BI60" s="138"/>
      <c r="BJ60" s="253">
        <v>2034</v>
      </c>
      <c r="BK60" s="249">
        <f>IF($O$14&gt;=$BJ60,BC60,IF($O$14&lt;$BJ60,'Sc11 Sub1'!AT60,0))</f>
        <v>0</v>
      </c>
      <c r="BL60" s="249">
        <f>IF($O$14&gt;$BJ60,BD60,IF($O$14&lt;$BJ60,'Sc11 Sub1'!AU60,IF($O$14=$BJ60,SUM(SUM(BD60/12)*$P$14)+(SUM('Sc11 Sub1'!AU60/12)*SUM(12-$P$14)),0)))</f>
        <v>0</v>
      </c>
      <c r="BM60" s="249">
        <f>IF($O$14&gt;$BJ60,BE60,IF($O$14&lt;$BJ60,'Sc11 Sub1'!AV60,IF($O$14=$BJ60,SUM(SUM(BE60/12)*$P$14)+(SUM('Sc11 Sub1'!AV60/12)*SUM(12-$P$14)),0)))</f>
        <v>0</v>
      </c>
      <c r="BN60" s="249">
        <f>IF($O$14&gt;$BJ60,BF60,IF($O$14&lt;$BJ60,'Sc11 Sub1'!AW60,IF($O$14=$BJ60,SUM(SUM(BF60/12)*$P$14)+(SUM('Sc11 Sub1'!AW60/12)*SUM(12-$P$14)),0)))</f>
        <v>0</v>
      </c>
      <c r="BO60" s="249">
        <f>IF($O$14&gt;$BJ60,BG60,IF($O$14&lt;$BJ60,'Sc11 Sub1'!AX60,IF($O$14=$BJ60,SUM(SUM(BG60/12)*$P$14)+(SUM('Sc11 Sub1'!AX60/12)*SUM(12-$P$14)),0)))</f>
        <v>0</v>
      </c>
      <c r="BP60" s="249">
        <f>IF($O$14&gt;$BJ60,BH60,IF($O$14&lt;$BJ60,'Sc11 Sub1'!AY60,IF($O$14=$BJ60,SUM(SUM(BH60/12)*$P$14)+(SUM('Sc11 Sub1'!AY60/12)*SUM(12-$P$14)),0)))</f>
        <v>0</v>
      </c>
      <c r="BR60" s="306"/>
      <c r="BS60" s="138"/>
      <c r="BT60" s="138"/>
      <c r="BU60" s="138"/>
      <c r="BV60" s="138"/>
      <c r="BW60" s="138"/>
      <c r="BX60" s="138"/>
      <c r="BZ60" s="306"/>
      <c r="CA60" s="138"/>
      <c r="CB60" s="138"/>
      <c r="CC60" s="138"/>
      <c r="CD60" s="138"/>
      <c r="CE60" s="138"/>
      <c r="CF60" s="138"/>
    </row>
    <row r="61" spans="1:84">
      <c r="A61" s="242"/>
      <c r="B61" s="242"/>
      <c r="C61" s="242"/>
      <c r="D61" s="242"/>
      <c r="E61" s="242"/>
      <c r="F61" s="242"/>
      <c r="G61" s="242"/>
      <c r="H61" s="253">
        <v>2035</v>
      </c>
      <c r="I61" s="249">
        <f t="shared" si="32"/>
        <v>0</v>
      </c>
      <c r="J61" s="249">
        <f t="shared" si="15"/>
        <v>0</v>
      </c>
      <c r="K61" s="249">
        <f t="shared" si="16"/>
        <v>0</v>
      </c>
      <c r="L61" s="249">
        <f t="shared" si="17"/>
        <v>0</v>
      </c>
      <c r="M61" s="249">
        <f t="shared" si="18"/>
        <v>0</v>
      </c>
      <c r="N61" s="249">
        <f t="shared" si="19"/>
        <v>0</v>
      </c>
      <c r="O61" s="242"/>
      <c r="P61" s="242"/>
      <c r="Q61" s="242"/>
      <c r="R61" s="242"/>
      <c r="S61" s="253">
        <v>2035</v>
      </c>
      <c r="T61" s="274">
        <f>HLOOKUP($S61,CapX!$A$11:$AP$14,2,FALSE)</f>
        <v>7664058.4521316346</v>
      </c>
      <c r="U61" s="274">
        <f>IF($K$14="",$T61,IF($K$14&gt;$S61,$T61,HLOOKUP($S61-$K$14,CapX!$A$18:$AP$26,$H$24,FALSE)*$T61))</f>
        <v>6897652.6069184709</v>
      </c>
      <c r="V61" s="249">
        <f>IF($K$15="",$T61,IF($K$15&gt;$S61,$T61,HLOOKUP($S61-$K$15,CapX!$A$18:$AP$26,$H$24,FALSE)*$T61))</f>
        <v>7664058.4521316346</v>
      </c>
      <c r="W61" s="249">
        <f>IF($K$16="",$T61,IF($K$16&gt;$S61,$T61,HLOOKUP($S61-$K$16,CapX!$A$18:$AP$26,$H$24,FALSE)*$T61))</f>
        <v>7664058.4521316346</v>
      </c>
      <c r="X61" s="249">
        <f>IF($K$17="",$T61,IF($K$17&gt;$S61,$T61,HLOOKUP($S61-$K$17,CapX!$A$18:$AP$26,$H$24,FALSE)*$T61))</f>
        <v>7664058.4521316346</v>
      </c>
      <c r="Y61" s="249">
        <f>IF($K$18="",$T61,IF($K$18&gt;$S61,$T61,HLOOKUP($S61-$K$18,CapX!$A$18:$AP$26,$H$24,FALSE)*$T61))</f>
        <v>7664058.4521316346</v>
      </c>
      <c r="Z61" s="249">
        <f>IF($K$19="",$T61,IF($K$19&gt;$S61,$T61,HLOOKUP($S61-$K$19,CapX!$A$18:$AP$26,$H$24,FALSE)*$T61))</f>
        <v>7664058.4521316346</v>
      </c>
      <c r="AB61" s="253">
        <v>2035</v>
      </c>
      <c r="AC61" s="274">
        <f t="shared" si="20"/>
        <v>0</v>
      </c>
      <c r="AD61" s="249">
        <f t="shared" si="21"/>
        <v>0</v>
      </c>
      <c r="AE61" s="249">
        <f t="shared" si="22"/>
        <v>0</v>
      </c>
      <c r="AF61" s="249">
        <f t="shared" si="23"/>
        <v>0</v>
      </c>
      <c r="AG61" s="136">
        <f t="shared" si="24"/>
        <v>0</v>
      </c>
      <c r="AH61" s="249">
        <f t="shared" si="25"/>
        <v>0</v>
      </c>
      <c r="AJ61" s="253">
        <v>2035</v>
      </c>
      <c r="AK61" s="249">
        <f>IF($O$14&gt;$AJ61,AC61,IF($O$14&lt;$BJ61,'Sc11 Sub1'!AC61,IF($O$14=$AJ61,SUM(SUM(AC61/12)*$P$14)+(SUM('Sc11 Sub1'!AC61/12)*SUM(12-$P$14)),0)))</f>
        <v>0</v>
      </c>
      <c r="AL61" s="249">
        <f>IF($O$14&gt;$AJ61,AD61,IF($O$14&lt;$BJ61,'Sc11 Sub1'!AD61,IF($O$14=$AJ61,SUM(SUM(AD61/12)*$P$14)+(SUM('Sc11 Sub1'!AD61/12)*SUM(12-$P$14)),0)))</f>
        <v>0</v>
      </c>
      <c r="AM61" s="249">
        <f>IF($O$14&gt;$AJ61,AE61,IF($O$14&lt;$BJ61,'Sc11 Sub1'!AE61,IF($O$14=$AJ61,SUM(SUM(AE61/12)*$P$14)+(SUM('Sc11 Sub1'!AE61/12)*SUM(12-$P$14)),0)))</f>
        <v>0</v>
      </c>
      <c r="AN61" s="249">
        <f>IF($O$14&gt;$AJ61,AF61,IF($O$14&lt;$BJ61,'Sc11 Sub1'!AF61,IF($O$14=$AJ61,SUM(SUM(AF61/12)*$P$14)+(SUM('Sc11 Sub1'!AF61/12)*SUM(12-$P$14)),0)))</f>
        <v>0</v>
      </c>
      <c r="AO61" s="249">
        <f>IF($O$14&gt;$AJ61,AG61,IF($O$14&lt;$BJ61,'Sc11 Sub1'!AG61,IF($O$14=$AJ61,SUM(SUM(AG61/12)*$P$14)+(SUM('Sc11 Sub1'!AG61/12)*SUM(12-$P$14)),0)))</f>
        <v>0</v>
      </c>
      <c r="AP61" s="249">
        <f>IF($O$14&gt;$AJ61,AH61,IF($O$14&lt;$BJ61,'Sc11 Sub1'!AH61,IF($O$14=$AJ61,SUM(SUM(AH61/12)*$P$14)+(SUM('Sc11 Sub1'!AH61/12)*SUM(12-$P$14)),0)))</f>
        <v>0</v>
      </c>
      <c r="AS61" s="253">
        <v>2035</v>
      </c>
      <c r="AT61" s="274">
        <f>HLOOKUP($S61,CapX!$A$11:$AP$14,3,FALSE)</f>
        <v>13087508.633203615</v>
      </c>
      <c r="AU61" s="249">
        <f>IF($L$14="",$AT61,IF($L$14&gt;$AS61,$AT61,HLOOKUP($AS61-$L$14,CapX!$A$18:$AP$26,$H$24,FALSE)*$AT61))</f>
        <v>11778757.769883253</v>
      </c>
      <c r="AV61" s="249">
        <f>IF($L$15="",$AT61,IF($L$15&gt;$AS61,$AT61,HLOOKUP($AS61-$L$15,CapX!$A$18:$AP$26,$H$24,FALSE)*$AT61))</f>
        <v>13087508.633203615</v>
      </c>
      <c r="AW61" s="249">
        <f>IF($L$16="",$AT61,IF($L$16&gt;$AS61,$AT61,HLOOKUP($AS61-$L$16,CapX!$A$18:$AP$26,$H$24,FALSE)*$AT61))</f>
        <v>13087508.633203615</v>
      </c>
      <c r="AX61" s="136">
        <f>IF($L$17="",$AT61,IF($L$17&gt;$AS61,$AT61,HLOOKUP($AS61-$L$17,CapX!$A$18:$AP$26,$H$24,FALSE)*$AT61))</f>
        <v>13087508.633203615</v>
      </c>
      <c r="AY61" s="249">
        <f>IF($L$18="",$AT61,IF($L$18&gt;$AS61,$AT61,HLOOKUP($AS61-$L$18,CapX!$A$18:$AP$26,$H$24,FALSE)*$AT61))</f>
        <v>13087508.633203615</v>
      </c>
      <c r="AZ61" s="249">
        <f>IF($L$19="",$AT61,IF($L$19&gt;$AS61,$AT61,HLOOKUP($AS61-$L$19,CapX!$A$18:$AP$26,$H$24,FALSE)*$AT61))</f>
        <v>13087508.633203615</v>
      </c>
      <c r="BB61" s="253">
        <v>2035</v>
      </c>
      <c r="BC61" s="274">
        <f t="shared" si="26"/>
        <v>0</v>
      </c>
      <c r="BD61" s="249">
        <f t="shared" si="27"/>
        <v>0</v>
      </c>
      <c r="BE61" s="249">
        <f t="shared" si="28"/>
        <v>0</v>
      </c>
      <c r="BF61" s="249">
        <f t="shared" si="29"/>
        <v>0</v>
      </c>
      <c r="BG61" s="136">
        <f t="shared" si="30"/>
        <v>0</v>
      </c>
      <c r="BH61" s="249">
        <f t="shared" si="31"/>
        <v>0</v>
      </c>
      <c r="BI61" s="138"/>
      <c r="BJ61" s="253">
        <v>2035</v>
      </c>
      <c r="BK61" s="249">
        <f>IF($O$14&gt;=$BJ61,BC61,IF($O$14&lt;$BJ61,'Sc11 Sub1'!AT61,0))</f>
        <v>0</v>
      </c>
      <c r="BL61" s="249">
        <f>IF($O$14&gt;$BJ61,BD61,IF($O$14&lt;$BJ61,'Sc11 Sub1'!AU61,IF($O$14=$BJ61,SUM(SUM(BD61/12)*$P$14)+(SUM('Sc11 Sub1'!AU61/12)*SUM(12-$P$14)),0)))</f>
        <v>0</v>
      </c>
      <c r="BM61" s="249">
        <f>IF($O$14&gt;$BJ61,BE61,IF($O$14&lt;$BJ61,'Sc11 Sub1'!AV61,IF($O$14=$BJ61,SUM(SUM(BE61/12)*$P$14)+(SUM('Sc11 Sub1'!AV61/12)*SUM(12-$P$14)),0)))</f>
        <v>0</v>
      </c>
      <c r="BN61" s="249">
        <f>IF($O$14&gt;$BJ61,BF61,IF($O$14&lt;$BJ61,'Sc11 Sub1'!AW61,IF($O$14=$BJ61,SUM(SUM(BF61/12)*$P$14)+(SUM('Sc11 Sub1'!AW61/12)*SUM(12-$P$14)),0)))</f>
        <v>0</v>
      </c>
      <c r="BO61" s="249">
        <f>IF($O$14&gt;$BJ61,BG61,IF($O$14&lt;$BJ61,'Sc11 Sub1'!AX61,IF($O$14=$BJ61,SUM(SUM(BG61/12)*$P$14)+(SUM('Sc11 Sub1'!AX61/12)*SUM(12-$P$14)),0)))</f>
        <v>0</v>
      </c>
      <c r="BP61" s="249">
        <f>IF($O$14&gt;$BJ61,BH61,IF($O$14&lt;$BJ61,'Sc11 Sub1'!AY61,IF($O$14=$BJ61,SUM(SUM(BH61/12)*$P$14)+(SUM('Sc11 Sub1'!AY61/12)*SUM(12-$P$14)),0)))</f>
        <v>0</v>
      </c>
      <c r="BR61" s="306"/>
      <c r="BS61" s="138"/>
      <c r="BT61" s="138"/>
      <c r="BU61" s="138"/>
      <c r="BV61" s="138"/>
      <c r="BW61" s="138"/>
      <c r="BX61" s="138"/>
      <c r="BZ61" s="306"/>
      <c r="CA61" s="138"/>
      <c r="CB61" s="138"/>
      <c r="CC61" s="138"/>
      <c r="CD61" s="138"/>
      <c r="CE61" s="138"/>
      <c r="CF61" s="138"/>
    </row>
    <row r="62" spans="1:84">
      <c r="A62" s="242"/>
      <c r="B62" s="242"/>
      <c r="C62" s="242"/>
      <c r="D62" s="242"/>
      <c r="E62" s="242"/>
      <c r="F62" s="242"/>
      <c r="G62" s="242"/>
      <c r="H62" s="253">
        <v>2036</v>
      </c>
      <c r="I62" s="249">
        <f t="shared" si="32"/>
        <v>0</v>
      </c>
      <c r="J62" s="249">
        <f t="shared" si="15"/>
        <v>0</v>
      </c>
      <c r="K62" s="249">
        <f t="shared" si="16"/>
        <v>0</v>
      </c>
      <c r="L62" s="249">
        <f t="shared" si="17"/>
        <v>0</v>
      </c>
      <c r="M62" s="249">
        <f t="shared" si="18"/>
        <v>0</v>
      </c>
      <c r="N62" s="249">
        <f t="shared" si="19"/>
        <v>0</v>
      </c>
      <c r="O62" s="242"/>
      <c r="P62" s="242"/>
      <c r="Q62" s="242"/>
      <c r="R62" s="242"/>
      <c r="S62" s="253">
        <v>2036</v>
      </c>
      <c r="T62" s="274">
        <f>HLOOKUP($S62,CapX!$A$11:$AP$14,2,FALSE)</f>
        <v>12960108.819099851</v>
      </c>
      <c r="U62" s="274">
        <f>IF($K$14="",$T62,IF($K$14&gt;$S62,$T62,HLOOKUP($S62-$K$14,CapX!$A$18:$AP$26,$H$24,FALSE)*$T62))</f>
        <v>11664097.937189866</v>
      </c>
      <c r="V62" s="249">
        <f>IF($K$15="",$T62,IF($K$15&gt;$S62,$T62,HLOOKUP($S62-$K$15,CapX!$A$18:$AP$26,$H$24,FALSE)*$T62))</f>
        <v>12960108.819099851</v>
      </c>
      <c r="W62" s="249">
        <f>IF($K$16="",$T62,IF($K$16&gt;$S62,$T62,HLOOKUP($S62-$K$16,CapX!$A$18:$AP$26,$H$24,FALSE)*$T62))</f>
        <v>12960108.819099851</v>
      </c>
      <c r="X62" s="249">
        <f>IF($K$17="",$T62,IF($K$17&gt;$S62,$T62,HLOOKUP($S62-$K$17,CapX!$A$18:$AP$26,$H$24,FALSE)*$T62))</f>
        <v>12960108.819099851</v>
      </c>
      <c r="Y62" s="249">
        <f>IF($K$18="",$T62,IF($K$18&gt;$S62,$T62,HLOOKUP($S62-$K$18,CapX!$A$18:$AP$26,$H$24,FALSE)*$T62))</f>
        <v>12960108.819099851</v>
      </c>
      <c r="Z62" s="249">
        <f>IF($K$19="",$T62,IF($K$19&gt;$S62,$T62,HLOOKUP($S62-$K$19,CapX!$A$18:$AP$26,$H$24,FALSE)*$T62))</f>
        <v>12960108.819099851</v>
      </c>
      <c r="AB62" s="253">
        <v>2036</v>
      </c>
      <c r="AC62" s="274">
        <f t="shared" si="20"/>
        <v>0</v>
      </c>
      <c r="AD62" s="249">
        <f t="shared" si="21"/>
        <v>0</v>
      </c>
      <c r="AE62" s="249">
        <f t="shared" si="22"/>
        <v>0</v>
      </c>
      <c r="AF62" s="249">
        <f t="shared" si="23"/>
        <v>0</v>
      </c>
      <c r="AG62" s="136">
        <f t="shared" si="24"/>
        <v>0</v>
      </c>
      <c r="AH62" s="249">
        <f t="shared" si="25"/>
        <v>0</v>
      </c>
      <c r="AJ62" s="253">
        <v>2036</v>
      </c>
      <c r="AK62" s="249">
        <f>IF($O$14&gt;$AJ62,AC62,IF($O$14&lt;$BJ62,'Sc11 Sub1'!AC62,IF($O$14=$AJ62,SUM(SUM(AC62/12)*$P$14)+(SUM('Sc11 Sub1'!AC62/12)*SUM(12-$P$14)),0)))</f>
        <v>0</v>
      </c>
      <c r="AL62" s="249">
        <f>IF($O$14&gt;$AJ62,AD62,IF($O$14&lt;$BJ62,'Sc11 Sub1'!AD62,IF($O$14=$AJ62,SUM(SUM(AD62/12)*$P$14)+(SUM('Sc11 Sub1'!AD62/12)*SUM(12-$P$14)),0)))</f>
        <v>0</v>
      </c>
      <c r="AM62" s="249">
        <f>IF($O$14&gt;$AJ62,AE62,IF($O$14&lt;$BJ62,'Sc11 Sub1'!AE62,IF($O$14=$AJ62,SUM(SUM(AE62/12)*$P$14)+(SUM('Sc11 Sub1'!AE62/12)*SUM(12-$P$14)),0)))</f>
        <v>0</v>
      </c>
      <c r="AN62" s="249">
        <f>IF($O$14&gt;$AJ62,AF62,IF($O$14&lt;$BJ62,'Sc11 Sub1'!AF62,IF($O$14=$AJ62,SUM(SUM(AF62/12)*$P$14)+(SUM('Sc11 Sub1'!AF62/12)*SUM(12-$P$14)),0)))</f>
        <v>0</v>
      </c>
      <c r="AO62" s="249">
        <f>IF($O$14&gt;$AJ62,AG62,IF($O$14&lt;$BJ62,'Sc11 Sub1'!AG62,IF($O$14=$AJ62,SUM(SUM(AG62/12)*$P$14)+(SUM('Sc11 Sub1'!AG62/12)*SUM(12-$P$14)),0)))</f>
        <v>0</v>
      </c>
      <c r="AP62" s="249">
        <f>IF($O$14&gt;$AJ62,AH62,IF($O$14&lt;$BJ62,'Sc11 Sub1'!AH62,IF($O$14=$AJ62,SUM(SUM(AH62/12)*$P$14)+(SUM('Sc11 Sub1'!AH62/12)*SUM(12-$P$14)),0)))</f>
        <v>0</v>
      </c>
      <c r="AS62" s="253">
        <v>2036</v>
      </c>
      <c r="AT62" s="274">
        <f>HLOOKUP($S62,CapX!$A$11:$AP$14,3,FALSE)</f>
        <v>5037143.4679307193</v>
      </c>
      <c r="AU62" s="249">
        <f>IF($L$14="",$AT62,IF($L$14&gt;$AS62,$AT62,HLOOKUP($AS62-$L$14,CapX!$A$18:$AP$26,$H$24,FALSE)*$AT62))</f>
        <v>4533429.1211376479</v>
      </c>
      <c r="AV62" s="249">
        <f>IF($L$15="",$AT62,IF($L$15&gt;$AS62,$AT62,HLOOKUP($AS62-$L$15,CapX!$A$18:$AP$26,$H$24,FALSE)*$AT62))</f>
        <v>5037143.4679307193</v>
      </c>
      <c r="AW62" s="249">
        <f>IF($L$16="",$AT62,IF($L$16&gt;$AS62,$AT62,HLOOKUP($AS62-$L$16,CapX!$A$18:$AP$26,$H$24,FALSE)*$AT62))</f>
        <v>5037143.4679307193</v>
      </c>
      <c r="AX62" s="136">
        <f>IF($L$17="",$AT62,IF($L$17&gt;$AS62,$AT62,HLOOKUP($AS62-$L$17,CapX!$A$18:$AP$26,$H$24,FALSE)*$AT62))</f>
        <v>5037143.4679307193</v>
      </c>
      <c r="AY62" s="249">
        <f>IF($L$18="",$AT62,IF($L$18&gt;$AS62,$AT62,HLOOKUP($AS62-$L$18,CapX!$A$18:$AP$26,$H$24,FALSE)*$AT62))</f>
        <v>5037143.4679307193</v>
      </c>
      <c r="AZ62" s="249">
        <f>IF($L$19="",$AT62,IF($L$19&gt;$AS62,$AT62,HLOOKUP($AS62-$L$19,CapX!$A$18:$AP$26,$H$24,FALSE)*$AT62))</f>
        <v>5037143.4679307193</v>
      </c>
      <c r="BB62" s="253">
        <v>2036</v>
      </c>
      <c r="BC62" s="274">
        <f t="shared" si="26"/>
        <v>0</v>
      </c>
      <c r="BD62" s="249">
        <f t="shared" si="27"/>
        <v>0</v>
      </c>
      <c r="BE62" s="249">
        <f t="shared" si="28"/>
        <v>0</v>
      </c>
      <c r="BF62" s="249">
        <f t="shared" si="29"/>
        <v>0</v>
      </c>
      <c r="BG62" s="136">
        <f t="shared" si="30"/>
        <v>0</v>
      </c>
      <c r="BH62" s="249">
        <f t="shared" si="31"/>
        <v>0</v>
      </c>
      <c r="BI62" s="138"/>
      <c r="BJ62" s="253">
        <v>2036</v>
      </c>
      <c r="BK62" s="249">
        <f>IF($O$14&gt;=$BJ62,BC62,IF($O$14&lt;$BJ62,'Sc11 Sub1'!AT62,0))</f>
        <v>0</v>
      </c>
      <c r="BL62" s="249">
        <f>IF($O$14&gt;$BJ62,BD62,IF($O$14&lt;$BJ62,'Sc11 Sub1'!AU62,IF($O$14=$BJ62,SUM(SUM(BD62/12)*$P$14)+(SUM('Sc11 Sub1'!AU62/12)*SUM(12-$P$14)),0)))</f>
        <v>0</v>
      </c>
      <c r="BM62" s="249">
        <f>IF($O$14&gt;$BJ62,BE62,IF($O$14&lt;$BJ62,'Sc11 Sub1'!AV62,IF($O$14=$BJ62,SUM(SUM(BE62/12)*$P$14)+(SUM('Sc11 Sub1'!AV62/12)*SUM(12-$P$14)),0)))</f>
        <v>0</v>
      </c>
      <c r="BN62" s="249">
        <f>IF($O$14&gt;$BJ62,BF62,IF($O$14&lt;$BJ62,'Sc11 Sub1'!AW62,IF($O$14=$BJ62,SUM(SUM(BF62/12)*$P$14)+(SUM('Sc11 Sub1'!AW62/12)*SUM(12-$P$14)),0)))</f>
        <v>0</v>
      </c>
      <c r="BO62" s="249">
        <f>IF($O$14&gt;$BJ62,BG62,IF($O$14&lt;$BJ62,'Sc11 Sub1'!AX62,IF($O$14=$BJ62,SUM(SUM(BG62/12)*$P$14)+(SUM('Sc11 Sub1'!AX62/12)*SUM(12-$P$14)),0)))</f>
        <v>0</v>
      </c>
      <c r="BP62" s="249">
        <f>IF($O$14&gt;$BJ62,BH62,IF($O$14&lt;$BJ62,'Sc11 Sub1'!AY62,IF($O$14=$BJ62,SUM(SUM(BH62/12)*$P$14)+(SUM('Sc11 Sub1'!AY62/12)*SUM(12-$P$14)),0)))</f>
        <v>0</v>
      </c>
      <c r="BR62" s="306"/>
      <c r="BS62" s="138"/>
      <c r="BT62" s="138"/>
      <c r="BU62" s="138"/>
      <c r="BV62" s="138"/>
      <c r="BW62" s="138"/>
      <c r="BX62" s="138"/>
      <c r="BZ62" s="306"/>
      <c r="CA62" s="138"/>
      <c r="CB62" s="138"/>
      <c r="CC62" s="138"/>
      <c r="CD62" s="138"/>
      <c r="CE62" s="138"/>
      <c r="CF62" s="138"/>
    </row>
    <row r="63" spans="1:84">
      <c r="A63" s="242"/>
      <c r="B63" s="242"/>
      <c r="C63" s="242"/>
      <c r="D63" s="242"/>
      <c r="E63" s="242"/>
      <c r="F63" s="242"/>
      <c r="G63" s="242"/>
      <c r="H63" s="253">
        <v>2037</v>
      </c>
      <c r="I63" s="249">
        <f t="shared" si="32"/>
        <v>0</v>
      </c>
      <c r="J63" s="249">
        <f t="shared" si="15"/>
        <v>0</v>
      </c>
      <c r="K63" s="249">
        <f t="shared" si="16"/>
        <v>0</v>
      </c>
      <c r="L63" s="249">
        <f t="shared" si="17"/>
        <v>0</v>
      </c>
      <c r="M63" s="249">
        <f t="shared" si="18"/>
        <v>0</v>
      </c>
      <c r="N63" s="249">
        <f t="shared" si="19"/>
        <v>0</v>
      </c>
      <c r="O63" s="242"/>
      <c r="P63" s="242"/>
      <c r="Q63" s="242"/>
      <c r="R63" s="242"/>
      <c r="S63" s="253">
        <v>2037</v>
      </c>
      <c r="T63" s="274">
        <f>HLOOKUP($S63,CapX!$A$11:$AP$14,2,FALSE)</f>
        <v>4918733.74552543</v>
      </c>
      <c r="U63" s="274">
        <f>IF($K$14="",$T63,IF($K$14&gt;$S63,$T63,HLOOKUP($S63-$K$14,CapX!$A$18:$AP$26,$H$24,FALSE)*$T63))</f>
        <v>4426860.3709728867</v>
      </c>
      <c r="V63" s="249">
        <f>IF($K$15="",$T63,IF($K$15&gt;$S63,$T63,HLOOKUP($S63-$K$15,CapX!$A$18:$AP$26,$H$24,FALSE)*$T63))</f>
        <v>4918733.74552543</v>
      </c>
      <c r="W63" s="249">
        <f>IF($K$16="",$T63,IF($K$16&gt;$S63,$T63,HLOOKUP($S63-$K$16,CapX!$A$18:$AP$26,$H$24,FALSE)*$T63))</f>
        <v>4918733.74552543</v>
      </c>
      <c r="X63" s="249">
        <f>IF($K$17="",$T63,IF($K$17&gt;$S63,$T63,HLOOKUP($S63-$K$17,CapX!$A$18:$AP$26,$H$24,FALSE)*$T63))</f>
        <v>4918733.74552543</v>
      </c>
      <c r="Y63" s="249">
        <f>IF($K$18="",$T63,IF($K$18&gt;$S63,$T63,HLOOKUP($S63-$K$18,CapX!$A$18:$AP$26,$H$24,FALSE)*$T63))</f>
        <v>4918733.74552543</v>
      </c>
      <c r="Z63" s="249">
        <f>IF($K$19="",$T63,IF($K$19&gt;$S63,$T63,HLOOKUP($S63-$K$19,CapX!$A$18:$AP$26,$H$24,FALSE)*$T63))</f>
        <v>4918733.74552543</v>
      </c>
      <c r="AB63" s="253">
        <v>2037</v>
      </c>
      <c r="AC63" s="274">
        <f t="shared" si="20"/>
        <v>0</v>
      </c>
      <c r="AD63" s="249">
        <f t="shared" si="21"/>
        <v>0</v>
      </c>
      <c r="AE63" s="249">
        <f t="shared" si="22"/>
        <v>0</v>
      </c>
      <c r="AF63" s="249">
        <f t="shared" si="23"/>
        <v>0</v>
      </c>
      <c r="AG63" s="136">
        <f t="shared" si="24"/>
        <v>0</v>
      </c>
      <c r="AH63" s="249">
        <f t="shared" si="25"/>
        <v>0</v>
      </c>
      <c r="AJ63" s="253">
        <v>2037</v>
      </c>
      <c r="AK63" s="249">
        <f>IF($O$14&gt;$AJ63,AC63,IF($O$14&lt;$BJ63,'Sc11 Sub1'!AC63,IF($O$14=$AJ63,SUM(SUM(AC63/12)*$P$14)+(SUM('Sc11 Sub1'!AC63/12)*SUM(12-$P$14)),0)))</f>
        <v>0</v>
      </c>
      <c r="AL63" s="249">
        <f>IF($O$14&gt;$AJ63,AD63,IF($O$14&lt;$BJ63,'Sc11 Sub1'!AD63,IF($O$14=$AJ63,SUM(SUM(AD63/12)*$P$14)+(SUM('Sc11 Sub1'!AD63/12)*SUM(12-$P$14)),0)))</f>
        <v>0</v>
      </c>
      <c r="AM63" s="249">
        <f>IF($O$14&gt;$AJ63,AE63,IF($O$14&lt;$BJ63,'Sc11 Sub1'!AE63,IF($O$14=$AJ63,SUM(SUM(AE63/12)*$P$14)+(SUM('Sc11 Sub1'!AE63/12)*SUM(12-$P$14)),0)))</f>
        <v>0</v>
      </c>
      <c r="AN63" s="249">
        <f>IF($O$14&gt;$AJ63,AF63,IF($O$14&lt;$BJ63,'Sc11 Sub1'!AF63,IF($O$14=$AJ63,SUM(SUM(AF63/12)*$P$14)+(SUM('Sc11 Sub1'!AF63/12)*SUM(12-$P$14)),0)))</f>
        <v>0</v>
      </c>
      <c r="AO63" s="249">
        <f>IF($O$14&gt;$AJ63,AG63,IF($O$14&lt;$BJ63,'Sc11 Sub1'!AG63,IF($O$14=$AJ63,SUM(SUM(AG63/12)*$P$14)+(SUM('Sc11 Sub1'!AG63/12)*SUM(12-$P$14)),0)))</f>
        <v>0</v>
      </c>
      <c r="AP63" s="249">
        <f>IF($O$14&gt;$AJ63,AH63,IF($O$14&lt;$BJ63,'Sc11 Sub1'!AH63,IF($O$14=$AJ63,SUM(SUM(AH63/12)*$P$14)+(SUM('Sc11 Sub1'!AH63/12)*SUM(12-$P$14)),0)))</f>
        <v>0</v>
      </c>
      <c r="AS63" s="253">
        <v>2037</v>
      </c>
      <c r="AT63" s="274">
        <f>HLOOKUP($S63,CapX!$A$11:$AP$14,3,FALSE)</f>
        <v>8477736.4080784488</v>
      </c>
      <c r="AU63" s="249">
        <f>IF($L$14="",$AT63,IF($L$14&gt;$AS63,$AT63,HLOOKUP($AS63-$L$14,CapX!$A$18:$AP$26,$H$24,FALSE)*$AT63))</f>
        <v>7629962.7672706041</v>
      </c>
      <c r="AV63" s="249">
        <f>IF($L$15="",$AT63,IF($L$15&gt;$AS63,$AT63,HLOOKUP($AS63-$L$15,CapX!$A$18:$AP$26,$H$24,FALSE)*$AT63))</f>
        <v>8477736.4080784488</v>
      </c>
      <c r="AW63" s="249">
        <f>IF($L$16="",$AT63,IF($L$16&gt;$AS63,$AT63,HLOOKUP($AS63-$L$16,CapX!$A$18:$AP$26,$H$24,FALSE)*$AT63))</f>
        <v>8477736.4080784488</v>
      </c>
      <c r="AX63" s="136">
        <f>IF($L$17="",$AT63,IF($L$17&gt;$AS63,$AT63,HLOOKUP($AS63-$L$17,CapX!$A$18:$AP$26,$H$24,FALSE)*$AT63))</f>
        <v>8477736.4080784488</v>
      </c>
      <c r="AY63" s="249">
        <f>IF($L$18="",$AT63,IF($L$18&gt;$AS63,$AT63,HLOOKUP($AS63-$L$18,CapX!$A$18:$AP$26,$H$24,FALSE)*$AT63))</f>
        <v>8477736.4080784488</v>
      </c>
      <c r="AZ63" s="249">
        <f>IF($L$19="",$AT63,IF($L$19&gt;$AS63,$AT63,HLOOKUP($AS63-$L$19,CapX!$A$18:$AP$26,$H$24,FALSE)*$AT63))</f>
        <v>8477736.4080784488</v>
      </c>
      <c r="BB63" s="253">
        <v>2037</v>
      </c>
      <c r="BC63" s="274">
        <f t="shared" si="26"/>
        <v>0</v>
      </c>
      <c r="BD63" s="249">
        <f t="shared" si="27"/>
        <v>0</v>
      </c>
      <c r="BE63" s="249">
        <f t="shared" si="28"/>
        <v>0</v>
      </c>
      <c r="BF63" s="249">
        <f t="shared" si="29"/>
        <v>0</v>
      </c>
      <c r="BG63" s="136">
        <f t="shared" si="30"/>
        <v>0</v>
      </c>
      <c r="BH63" s="249">
        <f t="shared" si="31"/>
        <v>0</v>
      </c>
      <c r="BI63" s="138"/>
      <c r="BJ63" s="253">
        <v>2037</v>
      </c>
      <c r="BK63" s="249">
        <f>IF($O$14&gt;=$BJ63,BC63,IF($O$14&lt;$BJ63,'Sc11 Sub1'!AT63,0))</f>
        <v>0</v>
      </c>
      <c r="BL63" s="249">
        <f>IF($O$14&gt;$BJ63,BD63,IF($O$14&lt;$BJ63,'Sc11 Sub1'!AU63,IF($O$14=$BJ63,SUM(SUM(BD63/12)*$P$14)+(SUM('Sc11 Sub1'!AU63/12)*SUM(12-$P$14)),0)))</f>
        <v>0</v>
      </c>
      <c r="BM63" s="249">
        <f>IF($O$14&gt;$BJ63,BE63,IF($O$14&lt;$BJ63,'Sc11 Sub1'!AV63,IF($O$14=$BJ63,SUM(SUM(BE63/12)*$P$14)+(SUM('Sc11 Sub1'!AV63/12)*SUM(12-$P$14)),0)))</f>
        <v>0</v>
      </c>
      <c r="BN63" s="249">
        <f>IF($O$14&gt;$BJ63,BF63,IF($O$14&lt;$BJ63,'Sc11 Sub1'!AW63,IF($O$14=$BJ63,SUM(SUM(BF63/12)*$P$14)+(SUM('Sc11 Sub1'!AW63/12)*SUM(12-$P$14)),0)))</f>
        <v>0</v>
      </c>
      <c r="BO63" s="249">
        <f>IF($O$14&gt;$BJ63,BG63,IF($O$14&lt;$BJ63,'Sc11 Sub1'!AX63,IF($O$14=$BJ63,SUM(SUM(BG63/12)*$P$14)+(SUM('Sc11 Sub1'!AX63/12)*SUM(12-$P$14)),0)))</f>
        <v>0</v>
      </c>
      <c r="BP63" s="249">
        <f>IF($O$14&gt;$BJ63,BH63,IF($O$14&lt;$BJ63,'Sc11 Sub1'!AY63,IF($O$14=$BJ63,SUM(SUM(BH63/12)*$P$14)+(SUM('Sc11 Sub1'!AY63/12)*SUM(12-$P$14)),0)))</f>
        <v>0</v>
      </c>
      <c r="BR63" s="306"/>
      <c r="BS63" s="138"/>
      <c r="BT63" s="138"/>
      <c r="BU63" s="138"/>
      <c r="BV63" s="138"/>
      <c r="BW63" s="138"/>
      <c r="BX63" s="138"/>
      <c r="BZ63" s="306"/>
      <c r="CA63" s="138"/>
      <c r="CB63" s="138"/>
      <c r="CC63" s="138"/>
      <c r="CD63" s="138"/>
      <c r="CE63" s="138"/>
      <c r="CF63" s="138"/>
    </row>
    <row r="64" spans="1:84">
      <c r="A64" s="242"/>
      <c r="B64" s="242"/>
      <c r="C64" s="242"/>
      <c r="D64" s="242"/>
      <c r="E64" s="242"/>
      <c r="F64" s="242"/>
      <c r="G64" s="242"/>
      <c r="H64" s="253">
        <v>2038</v>
      </c>
      <c r="I64" s="249">
        <f t="shared" si="32"/>
        <v>0</v>
      </c>
      <c r="J64" s="249">
        <f t="shared" si="15"/>
        <v>0</v>
      </c>
      <c r="K64" s="249">
        <f t="shared" si="16"/>
        <v>0</v>
      </c>
      <c r="L64" s="249">
        <f t="shared" si="17"/>
        <v>0</v>
      </c>
      <c r="M64" s="249">
        <f t="shared" si="18"/>
        <v>0</v>
      </c>
      <c r="N64" s="249">
        <f t="shared" si="19"/>
        <v>0</v>
      </c>
      <c r="O64" s="242"/>
      <c r="P64" s="242"/>
      <c r="Q64" s="242"/>
      <c r="R64" s="242"/>
      <c r="S64" s="253">
        <v>2038</v>
      </c>
      <c r="T64" s="274">
        <f>HLOOKUP($S64,CapX!$A$11:$AP$14,2,FALSE)</f>
        <v>7973686.4135977533</v>
      </c>
      <c r="U64" s="274">
        <f>IF($K$14="",$T64,IF($K$14&gt;$S64,$T64,HLOOKUP($S64-$K$14,CapX!$A$18:$AP$26,$H$24,FALSE)*$T64))</f>
        <v>7176317.7722379779</v>
      </c>
      <c r="V64" s="249">
        <f>IF($K$15="",$T64,IF($K$15&gt;$S64,$T64,HLOOKUP($S64-$K$15,CapX!$A$18:$AP$26,$H$24,FALSE)*$T64))</f>
        <v>7973686.4135977533</v>
      </c>
      <c r="W64" s="249">
        <f>IF($K$16="",$T64,IF($K$16&gt;$S64,$T64,HLOOKUP($S64-$K$16,CapX!$A$18:$AP$26,$H$24,FALSE)*$T64))</f>
        <v>7973686.4135977533</v>
      </c>
      <c r="X64" s="249">
        <f>IF($K$17="",$T64,IF($K$17&gt;$S64,$T64,HLOOKUP($S64-$K$17,CapX!$A$18:$AP$26,$H$24,FALSE)*$T64))</f>
        <v>7973686.4135977533</v>
      </c>
      <c r="Y64" s="249">
        <f>IF($K$18="",$T64,IF($K$18&gt;$S64,$T64,HLOOKUP($S64-$K$18,CapX!$A$18:$AP$26,$H$24,FALSE)*$T64))</f>
        <v>7973686.4135977533</v>
      </c>
      <c r="Z64" s="249">
        <f>IF($K$19="",$T64,IF($K$19&gt;$S64,$T64,HLOOKUP($S64-$K$19,CapX!$A$18:$AP$26,$H$24,FALSE)*$T64))</f>
        <v>7973686.4135977533</v>
      </c>
      <c r="AB64" s="253">
        <v>2038</v>
      </c>
      <c r="AC64" s="274">
        <f t="shared" si="20"/>
        <v>0</v>
      </c>
      <c r="AD64" s="249">
        <f t="shared" si="21"/>
        <v>0</v>
      </c>
      <c r="AE64" s="249">
        <f t="shared" si="22"/>
        <v>0</v>
      </c>
      <c r="AF64" s="249">
        <f t="shared" si="23"/>
        <v>0</v>
      </c>
      <c r="AG64" s="136">
        <f t="shared" si="24"/>
        <v>0</v>
      </c>
      <c r="AH64" s="249">
        <f t="shared" si="25"/>
        <v>0</v>
      </c>
      <c r="AJ64" s="253">
        <v>2038</v>
      </c>
      <c r="AK64" s="249">
        <f>IF($O$14&gt;$AJ64,AC64,IF($O$14&lt;$BJ64,'Sc11 Sub1'!AC64,IF($O$14=$AJ64,SUM(SUM(AC64/12)*$P$14)+(SUM('Sc11 Sub1'!AC64/12)*SUM(12-$P$14)),0)))</f>
        <v>0</v>
      </c>
      <c r="AL64" s="249">
        <f>IF($O$14&gt;$AJ64,AD64,IF($O$14&lt;$BJ64,'Sc11 Sub1'!AD64,IF($O$14=$AJ64,SUM(SUM(AD64/12)*$P$14)+(SUM('Sc11 Sub1'!AD64/12)*SUM(12-$P$14)),0)))</f>
        <v>0</v>
      </c>
      <c r="AM64" s="249">
        <f>IF($O$14&gt;$AJ64,AE64,IF($O$14&lt;$BJ64,'Sc11 Sub1'!AE64,IF($O$14=$AJ64,SUM(SUM(AE64/12)*$P$14)+(SUM('Sc11 Sub1'!AE64/12)*SUM(12-$P$14)),0)))</f>
        <v>0</v>
      </c>
      <c r="AN64" s="249">
        <f>IF($O$14&gt;$AJ64,AF64,IF($O$14&lt;$BJ64,'Sc11 Sub1'!AF64,IF($O$14=$AJ64,SUM(SUM(AF64/12)*$P$14)+(SUM('Sc11 Sub1'!AF64/12)*SUM(12-$P$14)),0)))</f>
        <v>0</v>
      </c>
      <c r="AO64" s="249">
        <f>IF($O$14&gt;$AJ64,AG64,IF($O$14&lt;$BJ64,'Sc11 Sub1'!AG64,IF($O$14=$AJ64,SUM(SUM(AG64/12)*$P$14)+(SUM('Sc11 Sub1'!AG64/12)*SUM(12-$P$14)),0)))</f>
        <v>0</v>
      </c>
      <c r="AP64" s="249">
        <f>IF($O$14&gt;$AJ64,AH64,IF($O$14&lt;$BJ64,'Sc11 Sub1'!AH64,IF($O$14=$AJ64,SUM(SUM(AH64/12)*$P$14)+(SUM('Sc11 Sub1'!AH64/12)*SUM(12-$P$14)),0)))</f>
        <v>0</v>
      </c>
      <c r="AS64" s="253">
        <v>2038</v>
      </c>
      <c r="AT64" s="274">
        <f>HLOOKUP($S64,CapX!$A$11:$AP$14,3,FALSE)</f>
        <v>13616243.981985042</v>
      </c>
      <c r="AU64" s="249">
        <f>IF($L$14="",$AT64,IF($L$14&gt;$AS64,$AT64,HLOOKUP($AS64-$L$14,CapX!$A$18:$AP$26,$H$24,FALSE)*$AT64))</f>
        <v>12254619.583786538</v>
      </c>
      <c r="AV64" s="249">
        <f>IF($L$15="",$AT64,IF($L$15&gt;$AS64,$AT64,HLOOKUP($AS64-$L$15,CapX!$A$18:$AP$26,$H$24,FALSE)*$AT64))</f>
        <v>13616243.981985042</v>
      </c>
      <c r="AW64" s="249">
        <f>IF($L$16="",$AT64,IF($L$16&gt;$AS64,$AT64,HLOOKUP($AS64-$L$16,CapX!$A$18:$AP$26,$H$24,FALSE)*$AT64))</f>
        <v>13616243.981985042</v>
      </c>
      <c r="AX64" s="136">
        <f>IF($L$17="",$AT64,IF($L$17&gt;$AS64,$AT64,HLOOKUP($AS64-$L$17,CapX!$A$18:$AP$26,$H$24,FALSE)*$AT64))</f>
        <v>13616243.981985042</v>
      </c>
      <c r="AY64" s="249">
        <f>IF($L$18="",$AT64,IF($L$18&gt;$AS64,$AT64,HLOOKUP($AS64-$L$18,CapX!$A$18:$AP$26,$H$24,FALSE)*$AT64))</f>
        <v>13616243.981985042</v>
      </c>
      <c r="AZ64" s="249">
        <f>IF($L$19="",$AT64,IF($L$19&gt;$AS64,$AT64,HLOOKUP($AS64-$L$19,CapX!$A$18:$AP$26,$H$24,FALSE)*$AT64))</f>
        <v>13616243.981985042</v>
      </c>
      <c r="BB64" s="253">
        <v>2038</v>
      </c>
      <c r="BC64" s="274">
        <f t="shared" si="26"/>
        <v>0</v>
      </c>
      <c r="BD64" s="249">
        <f t="shared" si="27"/>
        <v>0</v>
      </c>
      <c r="BE64" s="249">
        <f t="shared" si="28"/>
        <v>0</v>
      </c>
      <c r="BF64" s="249">
        <f t="shared" si="29"/>
        <v>0</v>
      </c>
      <c r="BG64" s="136">
        <f t="shared" si="30"/>
        <v>0</v>
      </c>
      <c r="BH64" s="249">
        <f t="shared" si="31"/>
        <v>0</v>
      </c>
      <c r="BI64" s="138"/>
      <c r="BJ64" s="253">
        <v>2038</v>
      </c>
      <c r="BK64" s="249">
        <f>IF($O$14&gt;=$BJ64,BC64,IF($O$14&lt;$BJ64,'Sc11 Sub1'!AT64,0))</f>
        <v>0</v>
      </c>
      <c r="BL64" s="249">
        <f>IF($O$14&gt;$BJ64,BD64,IF($O$14&lt;$BJ64,'Sc11 Sub1'!AU64,IF($O$14=$BJ64,SUM(SUM(BD64/12)*$P$14)+(SUM('Sc11 Sub1'!AU64/12)*SUM(12-$P$14)),0)))</f>
        <v>0</v>
      </c>
      <c r="BM64" s="249">
        <f>IF($O$14&gt;$BJ64,BE64,IF($O$14&lt;$BJ64,'Sc11 Sub1'!AV64,IF($O$14=$BJ64,SUM(SUM(BE64/12)*$P$14)+(SUM('Sc11 Sub1'!AV64/12)*SUM(12-$P$14)),0)))</f>
        <v>0</v>
      </c>
      <c r="BN64" s="249">
        <f>IF($O$14&gt;$BJ64,BF64,IF($O$14&lt;$BJ64,'Sc11 Sub1'!AW64,IF($O$14=$BJ64,SUM(SUM(BF64/12)*$P$14)+(SUM('Sc11 Sub1'!AW64/12)*SUM(12-$P$14)),0)))</f>
        <v>0</v>
      </c>
      <c r="BO64" s="249">
        <f>IF($O$14&gt;$BJ64,BG64,IF($O$14&lt;$BJ64,'Sc11 Sub1'!AX64,IF($O$14=$BJ64,SUM(SUM(BG64/12)*$P$14)+(SUM('Sc11 Sub1'!AX64/12)*SUM(12-$P$14)),0)))</f>
        <v>0</v>
      </c>
      <c r="BP64" s="249">
        <f>IF($O$14&gt;$BJ64,BH64,IF($O$14&lt;$BJ64,'Sc11 Sub1'!AY64,IF($O$14=$BJ64,SUM(SUM(BH64/12)*$P$14)+(SUM('Sc11 Sub1'!AY64/12)*SUM(12-$P$14)),0)))</f>
        <v>0</v>
      </c>
      <c r="BR64" s="306"/>
      <c r="BS64" s="138"/>
      <c r="BT64" s="138"/>
      <c r="BU64" s="138"/>
      <c r="BV64" s="138"/>
      <c r="BW64" s="138"/>
      <c r="BX64" s="138"/>
      <c r="BZ64" s="306"/>
      <c r="CA64" s="138"/>
      <c r="CB64" s="138"/>
      <c r="CC64" s="138"/>
      <c r="CD64" s="138"/>
      <c r="CE64" s="138"/>
      <c r="CF64" s="138"/>
    </row>
    <row r="65" spans="1:84">
      <c r="A65" s="242"/>
      <c r="B65" s="242"/>
      <c r="C65" s="242"/>
      <c r="D65" s="242"/>
      <c r="E65" s="242"/>
      <c r="F65" s="242"/>
      <c r="G65" s="242"/>
      <c r="H65" s="253">
        <v>2039</v>
      </c>
      <c r="I65" s="249">
        <f t="shared" si="32"/>
        <v>0</v>
      </c>
      <c r="J65" s="249">
        <f t="shared" si="15"/>
        <v>0</v>
      </c>
      <c r="K65" s="249">
        <f t="shared" si="16"/>
        <v>0</v>
      </c>
      <c r="L65" s="249">
        <f t="shared" si="17"/>
        <v>0</v>
      </c>
      <c r="M65" s="249">
        <f t="shared" si="18"/>
        <v>0</v>
      </c>
      <c r="N65" s="249">
        <f t="shared" si="19"/>
        <v>0</v>
      </c>
      <c r="O65" s="242"/>
      <c r="P65" s="242"/>
      <c r="Q65" s="242"/>
      <c r="R65" s="242"/>
      <c r="S65" s="253">
        <v>2039</v>
      </c>
      <c r="T65" s="274">
        <f>HLOOKUP($S65,CapX!$A$11:$AP$14,2,FALSE)</f>
        <v>13483697.215391487</v>
      </c>
      <c r="U65" s="274">
        <f>IF($K$14="",$T65,IF($K$14&gt;$S65,$T65,HLOOKUP($S65-$K$14,CapX!$A$18:$AP$26,$H$24,FALSE)*$T65))</f>
        <v>12135327.493852338</v>
      </c>
      <c r="V65" s="249">
        <f>IF($K$15="",$T65,IF($K$15&gt;$S65,$T65,HLOOKUP($S65-$K$15,CapX!$A$18:$AP$26,$H$24,FALSE)*$T65))</f>
        <v>13483697.215391487</v>
      </c>
      <c r="W65" s="249">
        <f>IF($K$16="",$T65,IF($K$16&gt;$S65,$T65,HLOOKUP($S65-$K$16,CapX!$A$18:$AP$26,$H$24,FALSE)*$T65))</f>
        <v>13483697.215391487</v>
      </c>
      <c r="X65" s="249">
        <f>IF($K$17="",$T65,IF($K$17&gt;$S65,$T65,HLOOKUP($S65-$K$17,CapX!$A$18:$AP$26,$H$24,FALSE)*$T65))</f>
        <v>13483697.215391487</v>
      </c>
      <c r="Y65" s="249">
        <f>IF($K$18="",$T65,IF($K$18&gt;$S65,$T65,HLOOKUP($S65-$K$18,CapX!$A$18:$AP$26,$H$24,FALSE)*$T65))</f>
        <v>13483697.215391487</v>
      </c>
      <c r="Z65" s="249">
        <f>IF($K$19="",$T65,IF($K$19&gt;$S65,$T65,HLOOKUP($S65-$K$19,CapX!$A$18:$AP$26,$H$24,FALSE)*$T65))</f>
        <v>13483697.215391487</v>
      </c>
      <c r="AB65" s="253">
        <v>2039</v>
      </c>
      <c r="AC65" s="274">
        <f t="shared" si="20"/>
        <v>0</v>
      </c>
      <c r="AD65" s="249">
        <f t="shared" si="21"/>
        <v>0</v>
      </c>
      <c r="AE65" s="249">
        <f t="shared" si="22"/>
        <v>0</v>
      </c>
      <c r="AF65" s="249">
        <f t="shared" si="23"/>
        <v>0</v>
      </c>
      <c r="AG65" s="136">
        <f t="shared" si="24"/>
        <v>0</v>
      </c>
      <c r="AH65" s="249">
        <f t="shared" si="25"/>
        <v>0</v>
      </c>
      <c r="AJ65" s="253">
        <v>2039</v>
      </c>
      <c r="AK65" s="249">
        <f>IF($O$14&gt;$AJ65,AC65,IF($O$14&lt;$BJ65,'Sc11 Sub1'!AC65,IF($O$14=$AJ65,SUM(SUM(AC65/12)*$P$14)+(SUM('Sc11 Sub1'!AC65/12)*SUM(12-$P$14)),0)))</f>
        <v>0</v>
      </c>
      <c r="AL65" s="249">
        <f>IF($O$14&gt;$AJ65,AD65,IF($O$14&lt;$BJ65,'Sc11 Sub1'!AD65,IF($O$14=$AJ65,SUM(SUM(AD65/12)*$P$14)+(SUM('Sc11 Sub1'!AD65/12)*SUM(12-$P$14)),0)))</f>
        <v>0</v>
      </c>
      <c r="AM65" s="249">
        <f>IF($O$14&gt;$AJ65,AE65,IF($O$14&lt;$BJ65,'Sc11 Sub1'!AE65,IF($O$14=$AJ65,SUM(SUM(AE65/12)*$P$14)+(SUM('Sc11 Sub1'!AE65/12)*SUM(12-$P$14)),0)))</f>
        <v>0</v>
      </c>
      <c r="AN65" s="249">
        <f>IF($O$14&gt;$AJ65,AF65,IF($O$14&lt;$BJ65,'Sc11 Sub1'!AF65,IF($O$14=$AJ65,SUM(SUM(AF65/12)*$P$14)+(SUM('Sc11 Sub1'!AF65/12)*SUM(12-$P$14)),0)))</f>
        <v>0</v>
      </c>
      <c r="AO65" s="249">
        <f>IF($O$14&gt;$AJ65,AG65,IF($O$14&lt;$BJ65,'Sc11 Sub1'!AG65,IF($O$14=$AJ65,SUM(SUM(AG65/12)*$P$14)+(SUM('Sc11 Sub1'!AG65/12)*SUM(12-$P$14)),0)))</f>
        <v>0</v>
      </c>
      <c r="AP65" s="249">
        <f>IF($O$14&gt;$AJ65,AH65,IF($O$14&lt;$BJ65,'Sc11 Sub1'!AH65,IF($O$14=$AJ65,SUM(SUM(AH65/12)*$P$14)+(SUM('Sc11 Sub1'!AH65/12)*SUM(12-$P$14)),0)))</f>
        <v>0</v>
      </c>
      <c r="AS65" s="253">
        <v>2039</v>
      </c>
      <c r="AT65" s="274">
        <f>HLOOKUP($S65,CapX!$A$11:$AP$14,3,FALSE)</f>
        <v>5240644.0640351214</v>
      </c>
      <c r="AU65" s="249">
        <f>IF($L$14="",$AT65,IF($L$14&gt;$AS65,$AT65,HLOOKUP($AS65-$L$14,CapX!$A$18:$AP$26,$H$24,FALSE)*$AT65))</f>
        <v>4716579.6576316096</v>
      </c>
      <c r="AV65" s="249">
        <f>IF($L$15="",$AT65,IF($L$15&gt;$AS65,$AT65,HLOOKUP($AS65-$L$15,CapX!$A$18:$AP$26,$H$24,FALSE)*$AT65))</f>
        <v>5240644.0640351214</v>
      </c>
      <c r="AW65" s="249">
        <f>IF($L$16="",$AT65,IF($L$16&gt;$AS65,$AT65,HLOOKUP($AS65-$L$16,CapX!$A$18:$AP$26,$H$24,FALSE)*$AT65))</f>
        <v>5240644.0640351214</v>
      </c>
      <c r="AX65" s="136">
        <f>IF($L$17="",$AT65,IF($L$17&gt;$AS65,$AT65,HLOOKUP($AS65-$L$17,CapX!$A$18:$AP$26,$H$24,FALSE)*$AT65))</f>
        <v>5240644.0640351214</v>
      </c>
      <c r="AY65" s="249">
        <f>IF($L$18="",$AT65,IF($L$18&gt;$AS65,$AT65,HLOOKUP($AS65-$L$18,CapX!$A$18:$AP$26,$H$24,FALSE)*$AT65))</f>
        <v>5240644.0640351214</v>
      </c>
      <c r="AZ65" s="249">
        <f>IF($L$19="",$AT65,IF($L$19&gt;$AS65,$AT65,HLOOKUP($AS65-$L$19,CapX!$A$18:$AP$26,$H$24,FALSE)*$AT65))</f>
        <v>5240644.0640351214</v>
      </c>
      <c r="BB65" s="253">
        <v>2039</v>
      </c>
      <c r="BC65" s="274">
        <f t="shared" si="26"/>
        <v>0</v>
      </c>
      <c r="BD65" s="249">
        <f t="shared" si="27"/>
        <v>0</v>
      </c>
      <c r="BE65" s="249">
        <f t="shared" si="28"/>
        <v>0</v>
      </c>
      <c r="BF65" s="249">
        <f t="shared" si="29"/>
        <v>0</v>
      </c>
      <c r="BG65" s="136">
        <f t="shared" si="30"/>
        <v>0</v>
      </c>
      <c r="BH65" s="249">
        <f t="shared" si="31"/>
        <v>0</v>
      </c>
      <c r="BI65" s="138"/>
      <c r="BJ65" s="253">
        <v>2039</v>
      </c>
      <c r="BK65" s="249">
        <f>IF($O$14&gt;=$BJ65,BC65,IF($O$14&lt;$BJ65,'Sc11 Sub1'!AT65,0))</f>
        <v>0</v>
      </c>
      <c r="BL65" s="249">
        <f>IF($O$14&gt;$BJ65,BD65,IF($O$14&lt;$BJ65,'Sc11 Sub1'!AU65,IF($O$14=$BJ65,SUM(SUM(BD65/12)*$P$14)+(SUM('Sc11 Sub1'!AU65/12)*SUM(12-$P$14)),0)))</f>
        <v>0</v>
      </c>
      <c r="BM65" s="249">
        <f>IF($O$14&gt;$BJ65,BE65,IF($O$14&lt;$BJ65,'Sc11 Sub1'!AV65,IF($O$14=$BJ65,SUM(SUM(BE65/12)*$P$14)+(SUM('Sc11 Sub1'!AV65/12)*SUM(12-$P$14)),0)))</f>
        <v>0</v>
      </c>
      <c r="BN65" s="249">
        <f>IF($O$14&gt;$BJ65,BF65,IF($O$14&lt;$BJ65,'Sc11 Sub1'!AW65,IF($O$14=$BJ65,SUM(SUM(BF65/12)*$P$14)+(SUM('Sc11 Sub1'!AW65/12)*SUM(12-$P$14)),0)))</f>
        <v>0</v>
      </c>
      <c r="BO65" s="249">
        <f>IF($O$14&gt;$BJ65,BG65,IF($O$14&lt;$BJ65,'Sc11 Sub1'!AX65,IF($O$14=$BJ65,SUM(SUM(BG65/12)*$P$14)+(SUM('Sc11 Sub1'!AX65/12)*SUM(12-$P$14)),0)))</f>
        <v>0</v>
      </c>
      <c r="BP65" s="249">
        <f>IF($O$14&gt;$BJ65,BH65,IF($O$14&lt;$BJ65,'Sc11 Sub1'!AY65,IF($O$14=$BJ65,SUM(SUM(BH65/12)*$P$14)+(SUM('Sc11 Sub1'!AY65/12)*SUM(12-$P$14)),0)))</f>
        <v>0</v>
      </c>
      <c r="BR65" s="306"/>
      <c r="BS65" s="138"/>
      <c r="BT65" s="138"/>
      <c r="BU65" s="138"/>
      <c r="BV65" s="138"/>
      <c r="BW65" s="138"/>
      <c r="BX65" s="138"/>
      <c r="BZ65" s="306"/>
      <c r="CA65" s="138"/>
      <c r="CB65" s="138"/>
      <c r="CC65" s="138"/>
      <c r="CD65" s="138"/>
      <c r="CE65" s="138"/>
      <c r="CF65" s="138"/>
    </row>
    <row r="66" spans="1:84">
      <c r="A66" s="242"/>
      <c r="B66" s="242"/>
      <c r="C66" s="242"/>
      <c r="D66" s="242"/>
      <c r="E66" s="242"/>
      <c r="F66" s="242"/>
      <c r="G66" s="242"/>
      <c r="H66" s="253">
        <v>2040</v>
      </c>
      <c r="I66" s="249">
        <f t="shared" si="32"/>
        <v>0</v>
      </c>
      <c r="J66" s="249">
        <f t="shared" si="15"/>
        <v>0</v>
      </c>
      <c r="K66" s="249">
        <f t="shared" si="16"/>
        <v>0</v>
      </c>
      <c r="L66" s="249">
        <f t="shared" si="17"/>
        <v>0</v>
      </c>
      <c r="M66" s="249">
        <f t="shared" si="18"/>
        <v>0</v>
      </c>
      <c r="N66" s="249">
        <f t="shared" si="19"/>
        <v>0</v>
      </c>
      <c r="O66" s="242"/>
      <c r="P66" s="242"/>
      <c r="Q66" s="242"/>
      <c r="R66" s="242"/>
      <c r="S66" s="253">
        <v>2040</v>
      </c>
      <c r="T66" s="274">
        <f>HLOOKUP($S66,CapX!$A$11:$AP$14,2,FALSE)</f>
        <v>5117450.5888446579</v>
      </c>
      <c r="U66" s="274">
        <f>IF($K$14="",$T66,IF($K$14&gt;$S66,$T66,HLOOKUP($S66-$K$14,CapX!$A$18:$AP$26,$H$24,FALSE)*$T66))</f>
        <v>4605705.5299601918</v>
      </c>
      <c r="V66" s="249">
        <f>IF($K$15="",$T66,IF($K$15&gt;$S66,$T66,HLOOKUP($S66-$K$15,CapX!$A$18:$AP$26,$H$24,FALSE)*$T66))</f>
        <v>5117450.5888446579</v>
      </c>
      <c r="W66" s="249">
        <f>IF($K$16="",$T66,IF($K$16&gt;$S66,$T66,HLOOKUP($S66-$K$16,CapX!$A$18:$AP$26,$H$24,FALSE)*$T66))</f>
        <v>5117450.5888446579</v>
      </c>
      <c r="X66" s="249">
        <f>IF($K$17="",$T66,IF($K$17&gt;$S66,$T66,HLOOKUP($S66-$K$17,CapX!$A$18:$AP$26,$H$24,FALSE)*$T66))</f>
        <v>5117450.5888446579</v>
      </c>
      <c r="Y66" s="249">
        <f>IF($K$18="",$T66,IF($K$18&gt;$S66,$T66,HLOOKUP($S66-$K$18,CapX!$A$18:$AP$26,$H$24,FALSE)*$T66))</f>
        <v>5117450.5888446579</v>
      </c>
      <c r="Z66" s="249">
        <f>IF($K$19="",$T66,IF($K$19&gt;$S66,$T66,HLOOKUP($S66-$K$19,CapX!$A$18:$AP$26,$H$24,FALSE)*$T66))</f>
        <v>5117450.5888446579</v>
      </c>
      <c r="AB66" s="253">
        <v>2040</v>
      </c>
      <c r="AC66" s="274">
        <f t="shared" si="20"/>
        <v>0</v>
      </c>
      <c r="AD66" s="249">
        <f t="shared" si="21"/>
        <v>0</v>
      </c>
      <c r="AE66" s="249">
        <f t="shared" si="22"/>
        <v>0</v>
      </c>
      <c r="AF66" s="249">
        <f t="shared" si="23"/>
        <v>0</v>
      </c>
      <c r="AG66" s="136">
        <f t="shared" si="24"/>
        <v>0</v>
      </c>
      <c r="AH66" s="249">
        <f t="shared" si="25"/>
        <v>0</v>
      </c>
      <c r="AJ66" s="253">
        <v>2040</v>
      </c>
      <c r="AK66" s="249">
        <f>IF($O$14&gt;$AJ66,AC66,IF($O$14&lt;$BJ66,'Sc11 Sub1'!AC66,IF($O$14=$AJ66,SUM(SUM(AC66/12)*$P$14)+(SUM('Sc11 Sub1'!AC66/12)*SUM(12-$P$14)),0)))</f>
        <v>0</v>
      </c>
      <c r="AL66" s="249">
        <f>IF($O$14&gt;$AJ66,AD66,IF($O$14&lt;$BJ66,'Sc11 Sub1'!AD66,IF($O$14=$AJ66,SUM(SUM(AD66/12)*$P$14)+(SUM('Sc11 Sub1'!AD66/12)*SUM(12-$P$14)),0)))</f>
        <v>0</v>
      </c>
      <c r="AM66" s="249">
        <f>IF($O$14&gt;$AJ66,AE66,IF($O$14&lt;$BJ66,'Sc11 Sub1'!AE66,IF($O$14=$AJ66,SUM(SUM(AE66/12)*$P$14)+(SUM('Sc11 Sub1'!AE66/12)*SUM(12-$P$14)),0)))</f>
        <v>0</v>
      </c>
      <c r="AN66" s="249">
        <f>IF($O$14&gt;$AJ66,AF66,IF($O$14&lt;$BJ66,'Sc11 Sub1'!AF66,IF($O$14=$AJ66,SUM(SUM(AF66/12)*$P$14)+(SUM('Sc11 Sub1'!AF66/12)*SUM(12-$P$14)),0)))</f>
        <v>0</v>
      </c>
      <c r="AO66" s="249">
        <f>IF($O$14&gt;$AJ66,AG66,IF($O$14&lt;$BJ66,'Sc11 Sub1'!AG66,IF($O$14=$AJ66,SUM(SUM(AG66/12)*$P$14)+(SUM('Sc11 Sub1'!AG66/12)*SUM(12-$P$14)),0)))</f>
        <v>0</v>
      </c>
      <c r="AP66" s="249">
        <f>IF($O$14&gt;$AJ66,AH66,IF($O$14&lt;$BJ66,'Sc11 Sub1'!AH66,IF($O$14=$AJ66,SUM(SUM(AH66/12)*$P$14)+(SUM('Sc11 Sub1'!AH66/12)*SUM(12-$P$14)),0)))</f>
        <v>0</v>
      </c>
      <c r="AS66" s="253">
        <v>2040</v>
      </c>
      <c r="AT66" s="274">
        <f>HLOOKUP($S66,CapX!$A$11:$AP$14,3,FALSE)</f>
        <v>8820236.9589648191</v>
      </c>
      <c r="AU66" s="249">
        <f>IF($L$14="",$AT66,IF($L$14&gt;$AS66,$AT66,HLOOKUP($AS66-$L$14,CapX!$A$18:$AP$26,$H$24,FALSE)*$AT66))</f>
        <v>7938213.263068337</v>
      </c>
      <c r="AV66" s="249">
        <f>IF($L$15="",$AT66,IF($L$15&gt;$AS66,$AT66,HLOOKUP($AS66-$L$15,CapX!$A$18:$AP$26,$H$24,FALSE)*$AT66))</f>
        <v>8820236.9589648191</v>
      </c>
      <c r="AW66" s="249">
        <f>IF($L$16="",$AT66,IF($L$16&gt;$AS66,$AT66,HLOOKUP($AS66-$L$16,CapX!$A$18:$AP$26,$H$24,FALSE)*$AT66))</f>
        <v>8820236.9589648191</v>
      </c>
      <c r="AX66" s="136">
        <f>IF($L$17="",$AT66,IF($L$17&gt;$AS66,$AT66,HLOOKUP($AS66-$L$17,CapX!$A$18:$AP$26,$H$24,FALSE)*$AT66))</f>
        <v>8820236.9589648191</v>
      </c>
      <c r="AY66" s="249">
        <f>IF($L$18="",$AT66,IF($L$18&gt;$AS66,$AT66,HLOOKUP($AS66-$L$18,CapX!$A$18:$AP$26,$H$24,FALSE)*$AT66))</f>
        <v>8820236.9589648191</v>
      </c>
      <c r="AZ66" s="249">
        <f>IF($L$19="",$AT66,IF($L$19&gt;$AS66,$AT66,HLOOKUP($AS66-$L$19,CapX!$A$18:$AP$26,$H$24,FALSE)*$AT66))</f>
        <v>8820236.9589648191</v>
      </c>
      <c r="BB66" s="253">
        <v>2040</v>
      </c>
      <c r="BC66" s="274">
        <f t="shared" si="26"/>
        <v>0</v>
      </c>
      <c r="BD66" s="249">
        <f t="shared" si="27"/>
        <v>0</v>
      </c>
      <c r="BE66" s="249">
        <f t="shared" si="28"/>
        <v>0</v>
      </c>
      <c r="BF66" s="249">
        <f t="shared" si="29"/>
        <v>0</v>
      </c>
      <c r="BG66" s="136">
        <f t="shared" si="30"/>
        <v>0</v>
      </c>
      <c r="BH66" s="249">
        <f t="shared" si="31"/>
        <v>0</v>
      </c>
      <c r="BI66" s="138"/>
      <c r="BJ66" s="253">
        <v>2040</v>
      </c>
      <c r="BK66" s="249">
        <f>IF($O$14&gt;=$BJ66,BC66,IF($O$14&lt;$BJ66,'Sc11 Sub1'!AT66,0))</f>
        <v>0</v>
      </c>
      <c r="BL66" s="249">
        <f>IF($O$14&gt;$BJ66,BD66,IF($O$14&lt;$BJ66,'Sc11 Sub1'!AU66,IF($O$14=$BJ66,SUM(SUM(BD66/12)*$P$14)+(SUM('Sc11 Sub1'!AU66/12)*SUM(12-$P$14)),0)))</f>
        <v>0</v>
      </c>
      <c r="BM66" s="249">
        <f>IF($O$14&gt;$BJ66,BE66,IF($O$14&lt;$BJ66,'Sc11 Sub1'!AV66,IF($O$14=$BJ66,SUM(SUM(BE66/12)*$P$14)+(SUM('Sc11 Sub1'!AV66/12)*SUM(12-$P$14)),0)))</f>
        <v>0</v>
      </c>
      <c r="BN66" s="249">
        <f>IF($O$14&gt;$BJ66,BF66,IF($O$14&lt;$BJ66,'Sc11 Sub1'!AW66,IF($O$14=$BJ66,SUM(SUM(BF66/12)*$P$14)+(SUM('Sc11 Sub1'!AW66/12)*SUM(12-$P$14)),0)))</f>
        <v>0</v>
      </c>
      <c r="BO66" s="249">
        <f>IF($O$14&gt;$BJ66,BG66,IF($O$14&lt;$BJ66,'Sc11 Sub1'!AX66,IF($O$14=$BJ66,SUM(SUM(BG66/12)*$P$14)+(SUM('Sc11 Sub1'!AX66/12)*SUM(12-$P$14)),0)))</f>
        <v>0</v>
      </c>
      <c r="BP66" s="249">
        <f>IF($O$14&gt;$BJ66,BH66,IF($O$14&lt;$BJ66,'Sc11 Sub1'!AY66,IF($O$14=$BJ66,SUM(SUM(BH66/12)*$P$14)+(SUM('Sc11 Sub1'!AY66/12)*SUM(12-$P$14)),0)))</f>
        <v>0</v>
      </c>
      <c r="BR66" s="306"/>
      <c r="BS66" s="138"/>
      <c r="BT66" s="138"/>
      <c r="BU66" s="138"/>
      <c r="BV66" s="138"/>
      <c r="BW66" s="138"/>
      <c r="BX66" s="138"/>
      <c r="BZ66" s="306"/>
      <c r="CA66" s="138"/>
      <c r="CB66" s="138"/>
      <c r="CC66" s="138"/>
      <c r="CD66" s="138"/>
      <c r="CE66" s="138"/>
      <c r="CF66" s="138"/>
    </row>
    <row r="67" spans="1:84">
      <c r="A67" s="242"/>
      <c r="B67" s="242"/>
      <c r="C67" s="242"/>
      <c r="D67" s="242"/>
      <c r="E67" s="242"/>
      <c r="F67" s="242"/>
      <c r="G67" s="242"/>
      <c r="H67" s="253">
        <v>2041</v>
      </c>
      <c r="I67" s="249">
        <f t="shared" si="32"/>
        <v>0</v>
      </c>
      <c r="J67" s="249">
        <f t="shared" si="15"/>
        <v>0</v>
      </c>
      <c r="K67" s="249">
        <f t="shared" si="16"/>
        <v>0</v>
      </c>
      <c r="L67" s="249">
        <f t="shared" si="17"/>
        <v>0</v>
      </c>
      <c r="M67" s="249">
        <f t="shared" si="18"/>
        <v>0</v>
      </c>
      <c r="N67" s="249">
        <f t="shared" si="19"/>
        <v>0</v>
      </c>
      <c r="O67" s="242"/>
      <c r="P67" s="242"/>
      <c r="Q67" s="242"/>
      <c r="R67" s="242"/>
      <c r="S67" s="253">
        <v>2041</v>
      </c>
      <c r="T67" s="274">
        <f>HLOOKUP($S67,CapX!$A$11:$AP$14,2,FALSE)</f>
        <v>8295823.3447071016</v>
      </c>
      <c r="U67" s="274">
        <f>IF($K$14="",$T67,IF($K$14&gt;$S67,$T67,HLOOKUP($S67-$K$14,CapX!$A$18:$AP$26,$H$24,FALSE)*$T67))</f>
        <v>7466241.0102363918</v>
      </c>
      <c r="V67" s="249">
        <f>IF($K$15="",$T67,IF($K$15&gt;$S67,$T67,HLOOKUP($S67-$K$15,CapX!$A$18:$AP$26,$H$24,FALSE)*$T67))</f>
        <v>8295823.3447071016</v>
      </c>
      <c r="W67" s="249">
        <f>IF($K$16="",$T67,IF($K$16&gt;$S67,$T67,HLOOKUP($S67-$K$16,CapX!$A$18:$AP$26,$H$24,FALSE)*$T67))</f>
        <v>8295823.3447071016</v>
      </c>
      <c r="X67" s="249">
        <f>IF($K$17="",$T67,IF($K$17&gt;$S67,$T67,HLOOKUP($S67-$K$17,CapX!$A$18:$AP$26,$H$24,FALSE)*$T67))</f>
        <v>8295823.3447071016</v>
      </c>
      <c r="Y67" s="249">
        <f>IF($K$18="",$T67,IF($K$18&gt;$S67,$T67,HLOOKUP($S67-$K$18,CapX!$A$18:$AP$26,$H$24,FALSE)*$T67))</f>
        <v>8295823.3447071016</v>
      </c>
      <c r="Z67" s="249">
        <f>IF($K$19="",$T67,IF($K$19&gt;$S67,$T67,HLOOKUP($S67-$K$19,CapX!$A$18:$AP$26,$H$24,FALSE)*$T67))</f>
        <v>8295823.3447071016</v>
      </c>
      <c r="AB67" s="253">
        <v>2041</v>
      </c>
      <c r="AC67" s="274">
        <f t="shared" si="20"/>
        <v>0</v>
      </c>
      <c r="AD67" s="249">
        <f t="shared" si="21"/>
        <v>0</v>
      </c>
      <c r="AE67" s="249">
        <f t="shared" si="22"/>
        <v>0</v>
      </c>
      <c r="AF67" s="249">
        <f t="shared" si="23"/>
        <v>0</v>
      </c>
      <c r="AG67" s="136">
        <f t="shared" si="24"/>
        <v>0</v>
      </c>
      <c r="AH67" s="249">
        <f t="shared" si="25"/>
        <v>0</v>
      </c>
      <c r="AJ67" s="253">
        <v>2041</v>
      </c>
      <c r="AK67" s="249">
        <f>IF($O$14&gt;$AJ67,AC67,IF($O$14&lt;$BJ67,'Sc11 Sub1'!AC67,IF($O$14=$AJ67,SUM(SUM(AC67/12)*$P$14)+(SUM('Sc11 Sub1'!AC67/12)*SUM(12-$P$14)),0)))</f>
        <v>0</v>
      </c>
      <c r="AL67" s="249">
        <f>IF($O$14&gt;$AJ67,AD67,IF($O$14&lt;$BJ67,'Sc11 Sub1'!AD67,IF($O$14=$AJ67,SUM(SUM(AD67/12)*$P$14)+(SUM('Sc11 Sub1'!AD67/12)*SUM(12-$P$14)),0)))</f>
        <v>0</v>
      </c>
      <c r="AM67" s="249">
        <f>IF($O$14&gt;$AJ67,AE67,IF($O$14&lt;$BJ67,'Sc11 Sub1'!AE67,IF($O$14=$AJ67,SUM(SUM(AE67/12)*$P$14)+(SUM('Sc11 Sub1'!AE67/12)*SUM(12-$P$14)),0)))</f>
        <v>0</v>
      </c>
      <c r="AN67" s="249">
        <f>IF($O$14&gt;$AJ67,AF67,IF($O$14&lt;$BJ67,'Sc11 Sub1'!AF67,IF($O$14=$AJ67,SUM(SUM(AF67/12)*$P$14)+(SUM('Sc11 Sub1'!AF67/12)*SUM(12-$P$14)),0)))</f>
        <v>0</v>
      </c>
      <c r="AO67" s="249">
        <f>IF($O$14&gt;$AJ67,AG67,IF($O$14&lt;$BJ67,'Sc11 Sub1'!AG67,IF($O$14=$AJ67,SUM(SUM(AG67/12)*$P$14)+(SUM('Sc11 Sub1'!AG67/12)*SUM(12-$P$14)),0)))</f>
        <v>0</v>
      </c>
      <c r="AP67" s="249">
        <f>IF($O$14&gt;$AJ67,AH67,IF($O$14&lt;$BJ67,'Sc11 Sub1'!AH67,IF($O$14=$AJ67,SUM(SUM(AH67/12)*$P$14)+(SUM('Sc11 Sub1'!AH67/12)*SUM(12-$P$14)),0)))</f>
        <v>0</v>
      </c>
      <c r="AS67" s="253">
        <v>2041</v>
      </c>
      <c r="AT67" s="274">
        <f>HLOOKUP($S67,CapX!$A$11:$AP$14,3,FALSE)</f>
        <v>14166340.238857238</v>
      </c>
      <c r="AU67" s="249">
        <f>IF($L$14="",$AT67,IF($L$14&gt;$AS67,$AT67,HLOOKUP($AS67-$L$14,CapX!$A$18:$AP$26,$H$24,FALSE)*$AT67))</f>
        <v>12749706.214971514</v>
      </c>
      <c r="AV67" s="249">
        <f>IF($L$15="",$AT67,IF($L$15&gt;$AS67,$AT67,HLOOKUP($AS67-$L$15,CapX!$A$18:$AP$26,$H$24,FALSE)*$AT67))</f>
        <v>14166340.238857238</v>
      </c>
      <c r="AW67" s="249">
        <f>IF($L$16="",$AT67,IF($L$16&gt;$AS67,$AT67,HLOOKUP($AS67-$L$16,CapX!$A$18:$AP$26,$H$24,FALSE)*$AT67))</f>
        <v>14166340.238857238</v>
      </c>
      <c r="AX67" s="136">
        <f>IF($L$17="",$AT67,IF($L$17&gt;$AS67,$AT67,HLOOKUP($AS67-$L$17,CapX!$A$18:$AP$26,$H$24,FALSE)*$AT67))</f>
        <v>14166340.238857238</v>
      </c>
      <c r="AY67" s="249">
        <f>IF($L$18="",$AT67,IF($L$18&gt;$AS67,$AT67,HLOOKUP($AS67-$L$18,CapX!$A$18:$AP$26,$H$24,FALSE)*$AT67))</f>
        <v>14166340.238857238</v>
      </c>
      <c r="AZ67" s="249">
        <f>IF($L$19="",$AT67,IF($L$19&gt;$AS67,$AT67,HLOOKUP($AS67-$L$19,CapX!$A$18:$AP$26,$H$24,FALSE)*$AT67))</f>
        <v>14166340.238857238</v>
      </c>
      <c r="BB67" s="253">
        <v>2041</v>
      </c>
      <c r="BC67" s="274">
        <f t="shared" si="26"/>
        <v>0</v>
      </c>
      <c r="BD67" s="249">
        <f t="shared" si="27"/>
        <v>0</v>
      </c>
      <c r="BE67" s="249">
        <f t="shared" si="28"/>
        <v>0</v>
      </c>
      <c r="BF67" s="249">
        <f t="shared" si="29"/>
        <v>0</v>
      </c>
      <c r="BG67" s="136">
        <f t="shared" si="30"/>
        <v>0</v>
      </c>
      <c r="BH67" s="249">
        <f t="shared" si="31"/>
        <v>0</v>
      </c>
      <c r="BI67" s="138"/>
      <c r="BJ67" s="253">
        <v>2041</v>
      </c>
      <c r="BK67" s="249">
        <f>IF($O$14&gt;=$BJ67,BC67,IF($O$14&lt;$BJ67,'Sc11 Sub1'!AT67,0))</f>
        <v>0</v>
      </c>
      <c r="BL67" s="249">
        <f>IF($O$14&gt;$BJ67,BD67,IF($O$14&lt;$BJ67,'Sc11 Sub1'!AU67,IF($O$14=$BJ67,SUM(SUM(BD67/12)*$P$14)+(SUM('Sc11 Sub1'!AU67/12)*SUM(12-$P$14)),0)))</f>
        <v>0</v>
      </c>
      <c r="BM67" s="249">
        <f>IF($O$14&gt;$BJ67,BE67,IF($O$14&lt;$BJ67,'Sc11 Sub1'!AV67,IF($O$14=$BJ67,SUM(SUM(BE67/12)*$P$14)+(SUM('Sc11 Sub1'!AV67/12)*SUM(12-$P$14)),0)))</f>
        <v>0</v>
      </c>
      <c r="BN67" s="249">
        <f>IF($O$14&gt;$BJ67,BF67,IF($O$14&lt;$BJ67,'Sc11 Sub1'!AW67,IF($O$14=$BJ67,SUM(SUM(BF67/12)*$P$14)+(SUM('Sc11 Sub1'!AW67/12)*SUM(12-$P$14)),0)))</f>
        <v>0</v>
      </c>
      <c r="BO67" s="249">
        <f>IF($O$14&gt;$BJ67,BG67,IF($O$14&lt;$BJ67,'Sc11 Sub1'!AX67,IF($O$14=$BJ67,SUM(SUM(BG67/12)*$P$14)+(SUM('Sc11 Sub1'!AX67/12)*SUM(12-$P$14)),0)))</f>
        <v>0</v>
      </c>
      <c r="BP67" s="249">
        <f>IF($O$14&gt;$BJ67,BH67,IF($O$14&lt;$BJ67,'Sc11 Sub1'!AY67,IF($O$14=$BJ67,SUM(SUM(BH67/12)*$P$14)+(SUM('Sc11 Sub1'!AY67/12)*SUM(12-$P$14)),0)))</f>
        <v>0</v>
      </c>
      <c r="BR67" s="306"/>
      <c r="BS67" s="138"/>
      <c r="BT67" s="138"/>
      <c r="BU67" s="138"/>
      <c r="BV67" s="138"/>
      <c r="BW67" s="138"/>
      <c r="BX67" s="138"/>
      <c r="BZ67" s="306"/>
      <c r="CA67" s="138"/>
      <c r="CB67" s="138"/>
      <c r="CC67" s="138"/>
      <c r="CD67" s="138"/>
      <c r="CE67" s="138"/>
      <c r="CF67" s="138"/>
    </row>
    <row r="68" spans="1:84">
      <c r="A68" s="242"/>
      <c r="B68" s="242"/>
      <c r="C68" s="242"/>
      <c r="D68" s="242"/>
      <c r="E68" s="242"/>
      <c r="F68" s="242"/>
      <c r="G68" s="242"/>
      <c r="H68" s="253">
        <v>2042</v>
      </c>
      <c r="I68" s="249">
        <f t="shared" si="32"/>
        <v>0</v>
      </c>
      <c r="J68" s="249">
        <f t="shared" si="15"/>
        <v>0</v>
      </c>
      <c r="K68" s="249">
        <f t="shared" si="16"/>
        <v>0</v>
      </c>
      <c r="L68" s="249">
        <f t="shared" si="17"/>
        <v>0</v>
      </c>
      <c r="M68" s="249">
        <f t="shared" si="18"/>
        <v>0</v>
      </c>
      <c r="N68" s="249">
        <f t="shared" si="19"/>
        <v>0</v>
      </c>
      <c r="O68" s="242"/>
      <c r="P68" s="242"/>
      <c r="Q68" s="242"/>
      <c r="R68" s="242"/>
      <c r="S68" s="253">
        <v>2042</v>
      </c>
      <c r="T68" s="274">
        <f>HLOOKUP($S68,CapX!$A$11:$AP$14,2,FALSE)</f>
        <v>14028438.582893301</v>
      </c>
      <c r="U68" s="274">
        <f>IF($K$14="",$T68,IF($K$14&gt;$S68,$T68,HLOOKUP($S68-$K$14,CapX!$A$18:$AP$26,$H$24,FALSE)*$T68))</f>
        <v>12625594.724603971</v>
      </c>
      <c r="V68" s="249">
        <f>IF($K$15="",$T68,IF($K$15&gt;$S68,$T68,HLOOKUP($S68-$K$15,CapX!$A$18:$AP$26,$H$24,FALSE)*$T68))</f>
        <v>14028438.582893301</v>
      </c>
      <c r="W68" s="249">
        <f>IF($K$16="",$T68,IF($K$16&gt;$S68,$T68,HLOOKUP($S68-$K$16,CapX!$A$18:$AP$26,$H$24,FALSE)*$T68))</f>
        <v>14028438.582893301</v>
      </c>
      <c r="X68" s="249">
        <f>IF($K$17="",$T68,IF($K$17&gt;$S68,$T68,HLOOKUP($S68-$K$17,CapX!$A$18:$AP$26,$H$24,FALSE)*$T68))</f>
        <v>14028438.582893301</v>
      </c>
      <c r="Y68" s="249">
        <f>IF($K$18="",$T68,IF($K$18&gt;$S68,$T68,HLOOKUP($S68-$K$18,CapX!$A$18:$AP$26,$H$24,FALSE)*$T68))</f>
        <v>14028438.582893301</v>
      </c>
      <c r="Z68" s="249">
        <f>IF($K$19="",$T68,IF($K$19&gt;$S68,$T68,HLOOKUP($S68-$K$19,CapX!$A$18:$AP$26,$H$24,FALSE)*$T68))</f>
        <v>14028438.582893301</v>
      </c>
      <c r="AB68" s="253">
        <v>2042</v>
      </c>
      <c r="AC68" s="274">
        <f t="shared" si="20"/>
        <v>0</v>
      </c>
      <c r="AD68" s="249">
        <f t="shared" si="21"/>
        <v>0</v>
      </c>
      <c r="AE68" s="249">
        <f t="shared" si="22"/>
        <v>0</v>
      </c>
      <c r="AF68" s="249">
        <f t="shared" si="23"/>
        <v>0</v>
      </c>
      <c r="AG68" s="136">
        <f t="shared" si="24"/>
        <v>0</v>
      </c>
      <c r="AH68" s="249">
        <f t="shared" si="25"/>
        <v>0</v>
      </c>
      <c r="AJ68" s="253">
        <v>2042</v>
      </c>
      <c r="AK68" s="249">
        <f>IF($O$14&gt;$AJ68,AC68,IF($O$14&lt;$BJ68,'Sc11 Sub1'!AC68,IF($O$14=$AJ68,SUM(SUM(AC68/12)*$P$14)+(SUM('Sc11 Sub1'!AC68/12)*SUM(12-$P$14)),0)))</f>
        <v>0</v>
      </c>
      <c r="AL68" s="249">
        <f>IF($O$14&gt;$AJ68,AD68,IF($O$14&lt;$BJ68,'Sc11 Sub1'!AD68,IF($O$14=$AJ68,SUM(SUM(AD68/12)*$P$14)+(SUM('Sc11 Sub1'!AD68/12)*SUM(12-$P$14)),0)))</f>
        <v>0</v>
      </c>
      <c r="AM68" s="249">
        <f>IF($O$14&gt;$AJ68,AE68,IF($O$14&lt;$BJ68,'Sc11 Sub1'!AE68,IF($O$14=$AJ68,SUM(SUM(AE68/12)*$P$14)+(SUM('Sc11 Sub1'!AE68/12)*SUM(12-$P$14)),0)))</f>
        <v>0</v>
      </c>
      <c r="AN68" s="249">
        <f>IF($O$14&gt;$AJ68,AF68,IF($O$14&lt;$BJ68,'Sc11 Sub1'!AF68,IF($O$14=$AJ68,SUM(SUM(AF68/12)*$P$14)+(SUM('Sc11 Sub1'!AF68/12)*SUM(12-$P$14)),0)))</f>
        <v>0</v>
      </c>
      <c r="AO68" s="249">
        <f>IF($O$14&gt;$AJ68,AG68,IF($O$14&lt;$BJ68,'Sc11 Sub1'!AG68,IF($O$14=$AJ68,SUM(SUM(AG68/12)*$P$14)+(SUM('Sc11 Sub1'!AG68/12)*SUM(12-$P$14)),0)))</f>
        <v>0</v>
      </c>
      <c r="AP68" s="249">
        <f>IF($O$14&gt;$AJ68,AH68,IF($O$14&lt;$BJ68,'Sc11 Sub1'!AH68,IF($O$14=$AJ68,SUM(SUM(AH68/12)*$P$14)+(SUM('Sc11 Sub1'!AH68/12)*SUM(12-$P$14)),0)))</f>
        <v>0</v>
      </c>
      <c r="AS68" s="253">
        <v>2042</v>
      </c>
      <c r="AT68" s="274">
        <f>HLOOKUP($S68,CapX!$A$11:$AP$14,3,FALSE)</f>
        <v>5452366.0842221398</v>
      </c>
      <c r="AU68" s="249">
        <f>IF($L$14="",$AT68,IF($L$14&gt;$AS68,$AT68,HLOOKUP($AS68-$L$14,CapX!$A$18:$AP$26,$H$24,FALSE)*$AT68))</f>
        <v>4907129.4757999256</v>
      </c>
      <c r="AV68" s="249">
        <f>IF($L$15="",$AT68,IF($L$15&gt;$AS68,$AT68,HLOOKUP($AS68-$L$15,CapX!$A$18:$AP$26,$H$24,FALSE)*$AT68))</f>
        <v>5452366.0842221398</v>
      </c>
      <c r="AW68" s="249">
        <f>IF($L$16="",$AT68,IF($L$16&gt;$AS68,$AT68,HLOOKUP($AS68-$L$16,CapX!$A$18:$AP$26,$H$24,FALSE)*$AT68))</f>
        <v>5452366.0842221398</v>
      </c>
      <c r="AX68" s="136">
        <f>IF($L$17="",$AT68,IF($L$17&gt;$AS68,$AT68,HLOOKUP($AS68-$L$17,CapX!$A$18:$AP$26,$H$24,FALSE)*$AT68))</f>
        <v>5452366.0842221398</v>
      </c>
      <c r="AY68" s="249">
        <f>IF($L$18="",$AT68,IF($L$18&gt;$AS68,$AT68,HLOOKUP($AS68-$L$18,CapX!$A$18:$AP$26,$H$24,FALSE)*$AT68))</f>
        <v>5452366.0842221398</v>
      </c>
      <c r="AZ68" s="249">
        <f>IF($L$19="",$AT68,IF($L$19&gt;$AS68,$AT68,HLOOKUP($AS68-$L$19,CapX!$A$18:$AP$26,$H$24,FALSE)*$AT68))</f>
        <v>5452366.0842221398</v>
      </c>
      <c r="BB68" s="253">
        <v>2042</v>
      </c>
      <c r="BC68" s="274">
        <f t="shared" si="26"/>
        <v>0</v>
      </c>
      <c r="BD68" s="249">
        <f t="shared" si="27"/>
        <v>0</v>
      </c>
      <c r="BE68" s="249">
        <f t="shared" si="28"/>
        <v>0</v>
      </c>
      <c r="BF68" s="249">
        <f t="shared" si="29"/>
        <v>0</v>
      </c>
      <c r="BG68" s="136">
        <f t="shared" si="30"/>
        <v>0</v>
      </c>
      <c r="BH68" s="249">
        <f t="shared" si="31"/>
        <v>0</v>
      </c>
      <c r="BI68" s="138"/>
      <c r="BJ68" s="253">
        <v>2042</v>
      </c>
      <c r="BK68" s="249">
        <f>IF($O$14&gt;=$BJ68,BC68,IF($O$14&lt;$BJ68,'Sc11 Sub1'!AT68,0))</f>
        <v>0</v>
      </c>
      <c r="BL68" s="249">
        <f>IF($O$14&gt;$BJ68,BD68,IF($O$14&lt;$BJ68,'Sc11 Sub1'!AU68,IF($O$14=$BJ68,SUM(SUM(BD68/12)*$P$14)+(SUM('Sc11 Sub1'!AU68/12)*SUM(12-$P$14)),0)))</f>
        <v>0</v>
      </c>
      <c r="BM68" s="249">
        <f>IF($O$14&gt;$BJ68,BE68,IF($O$14&lt;$BJ68,'Sc11 Sub1'!AV68,IF($O$14=$BJ68,SUM(SUM(BE68/12)*$P$14)+(SUM('Sc11 Sub1'!AV68/12)*SUM(12-$P$14)),0)))</f>
        <v>0</v>
      </c>
      <c r="BN68" s="249">
        <f>IF($O$14&gt;$BJ68,BF68,IF($O$14&lt;$BJ68,'Sc11 Sub1'!AW68,IF($O$14=$BJ68,SUM(SUM(BF68/12)*$P$14)+(SUM('Sc11 Sub1'!AW68/12)*SUM(12-$P$14)),0)))</f>
        <v>0</v>
      </c>
      <c r="BO68" s="249">
        <f>IF($O$14&gt;$BJ68,BG68,IF($O$14&lt;$BJ68,'Sc11 Sub1'!AX68,IF($O$14=$BJ68,SUM(SUM(BG68/12)*$P$14)+(SUM('Sc11 Sub1'!AX68/12)*SUM(12-$P$14)),0)))</f>
        <v>0</v>
      </c>
      <c r="BP68" s="249">
        <f>IF($O$14&gt;$BJ68,BH68,IF($O$14&lt;$BJ68,'Sc11 Sub1'!AY68,IF($O$14=$BJ68,SUM(SUM(BH68/12)*$P$14)+(SUM('Sc11 Sub1'!AY68/12)*SUM(12-$P$14)),0)))</f>
        <v>0</v>
      </c>
      <c r="BR68" s="306"/>
      <c r="BS68" s="138"/>
      <c r="BT68" s="138"/>
      <c r="BU68" s="138"/>
      <c r="BV68" s="138"/>
      <c r="BW68" s="138"/>
      <c r="BX68" s="138"/>
      <c r="BZ68" s="306"/>
      <c r="CA68" s="138"/>
      <c r="CB68" s="138"/>
      <c r="CC68" s="138"/>
      <c r="CD68" s="138"/>
      <c r="CE68" s="138"/>
      <c r="CF68" s="138"/>
    </row>
    <row r="69" spans="1:84">
      <c r="A69" s="242"/>
      <c r="B69" s="242"/>
      <c r="C69" s="242"/>
      <c r="D69" s="242"/>
      <c r="E69" s="242"/>
      <c r="F69" s="242"/>
      <c r="G69" s="242"/>
      <c r="H69" s="253">
        <v>2043</v>
      </c>
      <c r="I69" s="249">
        <f t="shared" si="32"/>
        <v>0</v>
      </c>
      <c r="J69" s="249">
        <f t="shared" si="15"/>
        <v>0</v>
      </c>
      <c r="K69" s="249">
        <f t="shared" si="16"/>
        <v>0</v>
      </c>
      <c r="L69" s="249">
        <f t="shared" si="17"/>
        <v>0</v>
      </c>
      <c r="M69" s="249">
        <f t="shared" si="18"/>
        <v>0</v>
      </c>
      <c r="N69" s="249">
        <f t="shared" si="19"/>
        <v>0</v>
      </c>
      <c r="O69" s="242"/>
      <c r="P69" s="242"/>
      <c r="Q69" s="242"/>
      <c r="R69" s="242"/>
      <c r="S69" s="253">
        <v>2043</v>
      </c>
      <c r="T69" s="274">
        <f>HLOOKUP($S69,CapX!$A$11:$AP$14,2,FALSE)</f>
        <v>5324195.5926339831</v>
      </c>
      <c r="U69" s="274">
        <f>IF($K$14="",$T69,IF($K$14&gt;$S69,$T69,HLOOKUP($S69-$K$14,CapX!$A$18:$AP$26,$H$24,FALSE)*$T69))</f>
        <v>4791776.0333705852</v>
      </c>
      <c r="V69" s="249">
        <f>IF($K$15="",$T69,IF($K$15&gt;$S69,$T69,HLOOKUP($S69-$K$15,CapX!$A$18:$AP$26,$H$24,FALSE)*$T69))</f>
        <v>5324195.5926339831</v>
      </c>
      <c r="W69" s="249">
        <f>IF($K$16="",$T69,IF($K$16&gt;$S69,$T69,HLOOKUP($S69-$K$16,CapX!$A$18:$AP$26,$H$24,FALSE)*$T69))</f>
        <v>5324195.5926339831</v>
      </c>
      <c r="X69" s="249">
        <f>IF($K$17="",$T69,IF($K$17&gt;$S69,$T69,HLOOKUP($S69-$K$17,CapX!$A$18:$AP$26,$H$24,FALSE)*$T69))</f>
        <v>5324195.5926339831</v>
      </c>
      <c r="Y69" s="249">
        <f>IF($K$18="",$T69,IF($K$18&gt;$S69,$T69,HLOOKUP($S69-$K$18,CapX!$A$18:$AP$26,$H$24,FALSE)*$T69))</f>
        <v>5324195.5926339831</v>
      </c>
      <c r="Z69" s="249">
        <f>IF($K$19="",$T69,IF($K$19&gt;$S69,$T69,HLOOKUP($S69-$K$19,CapX!$A$18:$AP$26,$H$24,FALSE)*$T69))</f>
        <v>5324195.5926339831</v>
      </c>
      <c r="AB69" s="253">
        <v>2043</v>
      </c>
      <c r="AC69" s="274">
        <f t="shared" si="20"/>
        <v>0</v>
      </c>
      <c r="AD69" s="249">
        <f t="shared" si="21"/>
        <v>0</v>
      </c>
      <c r="AE69" s="249">
        <f t="shared" si="22"/>
        <v>0</v>
      </c>
      <c r="AF69" s="249">
        <f t="shared" si="23"/>
        <v>0</v>
      </c>
      <c r="AG69" s="136">
        <f t="shared" si="24"/>
        <v>0</v>
      </c>
      <c r="AH69" s="249">
        <f t="shared" si="25"/>
        <v>0</v>
      </c>
      <c r="AJ69" s="253">
        <v>2043</v>
      </c>
      <c r="AK69" s="249">
        <f>IF($O$14&gt;$AJ69,AC69,IF($O$14&lt;$BJ69,'Sc11 Sub1'!AC69,IF($O$14=$AJ69,SUM(SUM(AC69/12)*$P$14)+(SUM('Sc11 Sub1'!AC69/12)*SUM(12-$P$14)),0)))</f>
        <v>0</v>
      </c>
      <c r="AL69" s="249">
        <f>IF($O$14&gt;$AJ69,AD69,IF($O$14&lt;$BJ69,'Sc11 Sub1'!AD69,IF($O$14=$AJ69,SUM(SUM(AD69/12)*$P$14)+(SUM('Sc11 Sub1'!AD69/12)*SUM(12-$P$14)),0)))</f>
        <v>0</v>
      </c>
      <c r="AM69" s="249">
        <f>IF($O$14&gt;$AJ69,AE69,IF($O$14&lt;$BJ69,'Sc11 Sub1'!AE69,IF($O$14=$AJ69,SUM(SUM(AE69/12)*$P$14)+(SUM('Sc11 Sub1'!AE69/12)*SUM(12-$P$14)),0)))</f>
        <v>0</v>
      </c>
      <c r="AN69" s="249">
        <f>IF($O$14&gt;$AJ69,AF69,IF($O$14&lt;$BJ69,'Sc11 Sub1'!AF69,IF($O$14=$AJ69,SUM(SUM(AF69/12)*$P$14)+(SUM('Sc11 Sub1'!AF69/12)*SUM(12-$P$14)),0)))</f>
        <v>0</v>
      </c>
      <c r="AO69" s="249">
        <f>IF($O$14&gt;$AJ69,AG69,IF($O$14&lt;$BJ69,'Sc11 Sub1'!AG69,IF($O$14=$AJ69,SUM(SUM(AG69/12)*$P$14)+(SUM('Sc11 Sub1'!AG69/12)*SUM(12-$P$14)),0)))</f>
        <v>0</v>
      </c>
      <c r="AP69" s="249">
        <f>IF($O$14&gt;$AJ69,AH69,IF($O$14&lt;$BJ69,'Sc11 Sub1'!AH69,IF($O$14=$AJ69,SUM(SUM(AH69/12)*$P$14)+(SUM('Sc11 Sub1'!AH69/12)*SUM(12-$P$14)),0)))</f>
        <v>0</v>
      </c>
      <c r="AS69" s="253">
        <v>2043</v>
      </c>
      <c r="AT69" s="274">
        <f>HLOOKUP($S69,CapX!$A$11:$AP$14,3,FALSE)</f>
        <v>9176574.5321069993</v>
      </c>
      <c r="AU69" s="249">
        <f>IF($L$14="",$AT69,IF($L$14&gt;$AS69,$AT69,HLOOKUP($AS69-$L$14,CapX!$A$18:$AP$26,$H$24,FALSE)*$AT69))</f>
        <v>8258917.0788962999</v>
      </c>
      <c r="AV69" s="249">
        <f>IF($L$15="",$AT69,IF($L$15&gt;$AS69,$AT69,HLOOKUP($AS69-$L$15,CapX!$A$18:$AP$26,$H$24,FALSE)*$AT69))</f>
        <v>9176574.5321069993</v>
      </c>
      <c r="AW69" s="249">
        <f>IF($L$16="",$AT69,IF($L$16&gt;$AS69,$AT69,HLOOKUP($AS69-$L$16,CapX!$A$18:$AP$26,$H$24,FALSE)*$AT69))</f>
        <v>9176574.5321069993</v>
      </c>
      <c r="AX69" s="136">
        <f>IF($L$17="",$AT69,IF($L$17&gt;$AS69,$AT69,HLOOKUP($AS69-$L$17,CapX!$A$18:$AP$26,$H$24,FALSE)*$AT69))</f>
        <v>9176574.5321069993</v>
      </c>
      <c r="AY69" s="249">
        <f>IF($L$18="",$AT69,IF($L$18&gt;$AS69,$AT69,HLOOKUP($AS69-$L$18,CapX!$A$18:$AP$26,$H$24,FALSE)*$AT69))</f>
        <v>9176574.5321069993</v>
      </c>
      <c r="AZ69" s="249">
        <f>IF($L$19="",$AT69,IF($L$19&gt;$AS69,$AT69,HLOOKUP($AS69-$L$19,CapX!$A$18:$AP$26,$H$24,FALSE)*$AT69))</f>
        <v>9176574.5321069993</v>
      </c>
      <c r="BB69" s="253">
        <v>2043</v>
      </c>
      <c r="BC69" s="274">
        <f t="shared" si="26"/>
        <v>0</v>
      </c>
      <c r="BD69" s="249">
        <f t="shared" si="27"/>
        <v>0</v>
      </c>
      <c r="BE69" s="249">
        <f t="shared" si="28"/>
        <v>0</v>
      </c>
      <c r="BF69" s="249">
        <f t="shared" si="29"/>
        <v>0</v>
      </c>
      <c r="BG69" s="136">
        <f t="shared" si="30"/>
        <v>0</v>
      </c>
      <c r="BH69" s="249">
        <f t="shared" si="31"/>
        <v>0</v>
      </c>
      <c r="BI69" s="138"/>
      <c r="BJ69" s="253">
        <v>2043</v>
      </c>
      <c r="BK69" s="249">
        <f>IF($O$14&gt;=$BJ69,BC69,IF($O$14&lt;$BJ69,'Sc11 Sub1'!AT69,0))</f>
        <v>0</v>
      </c>
      <c r="BL69" s="249">
        <f>IF($O$14&gt;$BJ69,BD69,IF($O$14&lt;$BJ69,'Sc11 Sub1'!AU69,IF($O$14=$BJ69,SUM(SUM(BD69/12)*$P$14)+(SUM('Sc11 Sub1'!AU69/12)*SUM(12-$P$14)),0)))</f>
        <v>0</v>
      </c>
      <c r="BM69" s="249">
        <f>IF($O$14&gt;$BJ69,BE69,IF($O$14&lt;$BJ69,'Sc11 Sub1'!AV69,IF($O$14=$BJ69,SUM(SUM(BE69/12)*$P$14)+(SUM('Sc11 Sub1'!AV69/12)*SUM(12-$P$14)),0)))</f>
        <v>0</v>
      </c>
      <c r="BN69" s="249">
        <f>IF($O$14&gt;$BJ69,BF69,IF($O$14&lt;$BJ69,'Sc11 Sub1'!AW69,IF($O$14=$BJ69,SUM(SUM(BF69/12)*$P$14)+(SUM('Sc11 Sub1'!AW69/12)*SUM(12-$P$14)),0)))</f>
        <v>0</v>
      </c>
      <c r="BO69" s="249">
        <f>IF($O$14&gt;$BJ69,BG69,IF($O$14&lt;$BJ69,'Sc11 Sub1'!AX69,IF($O$14=$BJ69,SUM(SUM(BG69/12)*$P$14)+(SUM('Sc11 Sub1'!AX69/12)*SUM(12-$P$14)),0)))</f>
        <v>0</v>
      </c>
      <c r="BP69" s="249">
        <f>IF($O$14&gt;$BJ69,BH69,IF($O$14&lt;$BJ69,'Sc11 Sub1'!AY69,IF($O$14=$BJ69,SUM(SUM(BH69/12)*$P$14)+(SUM('Sc11 Sub1'!AY69/12)*SUM(12-$P$14)),0)))</f>
        <v>0</v>
      </c>
      <c r="BR69" s="306"/>
      <c r="BS69" s="138"/>
      <c r="BT69" s="138"/>
      <c r="BU69" s="138"/>
      <c r="BV69" s="138"/>
      <c r="BW69" s="138"/>
      <c r="BX69" s="138"/>
      <c r="BZ69" s="306"/>
      <c r="CA69" s="138"/>
      <c r="CB69" s="138"/>
      <c r="CC69" s="138"/>
      <c r="CD69" s="138"/>
      <c r="CE69" s="138"/>
      <c r="CF69" s="138"/>
    </row>
    <row r="70" spans="1:84">
      <c r="A70" s="242"/>
      <c r="B70" s="242"/>
      <c r="C70" s="242"/>
      <c r="D70" s="242"/>
      <c r="E70" s="242"/>
      <c r="F70" s="242"/>
      <c r="G70" s="242"/>
      <c r="H70" s="253">
        <v>2044</v>
      </c>
      <c r="I70" s="249">
        <f t="shared" si="32"/>
        <v>0</v>
      </c>
      <c r="J70" s="249">
        <f t="shared" si="15"/>
        <v>0</v>
      </c>
      <c r="K70" s="249">
        <f t="shared" si="16"/>
        <v>0</v>
      </c>
      <c r="L70" s="249">
        <f t="shared" si="17"/>
        <v>0</v>
      </c>
      <c r="M70" s="249">
        <f t="shared" si="18"/>
        <v>0</v>
      </c>
      <c r="N70" s="249">
        <f t="shared" si="19"/>
        <v>0</v>
      </c>
      <c r="O70" s="242"/>
      <c r="P70" s="242"/>
      <c r="Q70" s="242"/>
      <c r="R70" s="242"/>
      <c r="S70" s="253">
        <v>2044</v>
      </c>
      <c r="T70" s="274">
        <f>HLOOKUP($S70,CapX!$A$11:$AP$14,2,FALSE)</f>
        <v>8630974.60783327</v>
      </c>
      <c r="U70" s="274">
        <f>IF($K$14="",$T70,IF($K$14&gt;$S70,$T70,HLOOKUP($S70-$K$14,CapX!$A$18:$AP$26,$H$24,FALSE)*$T70))</f>
        <v>7767877.147049943</v>
      </c>
      <c r="V70" s="249">
        <f>IF($K$15="",$T70,IF($K$15&gt;$S70,$T70,HLOOKUP($S70-$K$15,CapX!$A$18:$AP$26,$H$24,FALSE)*$T70))</f>
        <v>8630974.60783327</v>
      </c>
      <c r="W70" s="249">
        <f>IF($K$16="",$T70,IF($K$16&gt;$S70,$T70,HLOOKUP($S70-$K$16,CapX!$A$18:$AP$26,$H$24,FALSE)*$T70))</f>
        <v>8630974.60783327</v>
      </c>
      <c r="X70" s="249">
        <f>IF($K$17="",$T70,IF($K$17&gt;$S70,$T70,HLOOKUP($S70-$K$17,CapX!$A$18:$AP$26,$H$24,FALSE)*$T70))</f>
        <v>8630974.60783327</v>
      </c>
      <c r="Y70" s="249">
        <f>IF($K$18="",$T70,IF($K$18&gt;$S70,$T70,HLOOKUP($S70-$K$18,CapX!$A$18:$AP$26,$H$24,FALSE)*$T70))</f>
        <v>8630974.60783327</v>
      </c>
      <c r="Z70" s="249">
        <f>IF($K$19="",$T70,IF($K$19&gt;$S70,$T70,HLOOKUP($S70-$K$19,CapX!$A$18:$AP$26,$H$24,FALSE)*$T70))</f>
        <v>8630974.60783327</v>
      </c>
      <c r="AB70" s="253">
        <v>2044</v>
      </c>
      <c r="AC70" s="274">
        <f t="shared" si="20"/>
        <v>0</v>
      </c>
      <c r="AD70" s="249">
        <f t="shared" si="21"/>
        <v>0</v>
      </c>
      <c r="AE70" s="249">
        <f t="shared" si="22"/>
        <v>0</v>
      </c>
      <c r="AF70" s="249">
        <f t="shared" si="23"/>
        <v>0</v>
      </c>
      <c r="AG70" s="136">
        <f t="shared" si="24"/>
        <v>0</v>
      </c>
      <c r="AH70" s="249">
        <f t="shared" si="25"/>
        <v>0</v>
      </c>
      <c r="AJ70" s="253">
        <v>2044</v>
      </c>
      <c r="AK70" s="249">
        <f>IF($O$14&gt;$AJ70,AC70,IF($O$14&lt;$BJ70,'Sc11 Sub1'!AC70,IF($O$14=$AJ70,SUM(SUM(AC70/12)*$P$14)+(SUM('Sc11 Sub1'!AC70/12)*SUM(12-$P$14)),0)))</f>
        <v>0</v>
      </c>
      <c r="AL70" s="249">
        <f>IF($O$14&gt;$AJ70,AD70,IF($O$14&lt;$BJ70,'Sc11 Sub1'!AD70,IF($O$14=$AJ70,SUM(SUM(AD70/12)*$P$14)+(SUM('Sc11 Sub1'!AD70/12)*SUM(12-$P$14)),0)))</f>
        <v>0</v>
      </c>
      <c r="AM70" s="249">
        <f>IF($O$14&gt;$AJ70,AE70,IF($O$14&lt;$BJ70,'Sc11 Sub1'!AE70,IF($O$14=$AJ70,SUM(SUM(AE70/12)*$P$14)+(SUM('Sc11 Sub1'!AE70/12)*SUM(12-$P$14)),0)))</f>
        <v>0</v>
      </c>
      <c r="AN70" s="249">
        <f>IF($O$14&gt;$AJ70,AF70,IF($O$14&lt;$BJ70,'Sc11 Sub1'!AF70,IF($O$14=$AJ70,SUM(SUM(AF70/12)*$P$14)+(SUM('Sc11 Sub1'!AF70/12)*SUM(12-$P$14)),0)))</f>
        <v>0</v>
      </c>
      <c r="AO70" s="249">
        <f>IF($O$14&gt;$AJ70,AG70,IF($O$14&lt;$BJ70,'Sc11 Sub1'!AG70,IF($O$14=$AJ70,SUM(SUM(AG70/12)*$P$14)+(SUM('Sc11 Sub1'!AG70/12)*SUM(12-$P$14)),0)))</f>
        <v>0</v>
      </c>
      <c r="AP70" s="249">
        <f>IF($O$14&gt;$AJ70,AH70,IF($O$14&lt;$BJ70,'Sc11 Sub1'!AH70,IF($O$14=$AJ70,SUM(SUM(AH70/12)*$P$14)+(SUM('Sc11 Sub1'!AH70/12)*SUM(12-$P$14)),0)))</f>
        <v>0</v>
      </c>
      <c r="AS70" s="253">
        <v>2044</v>
      </c>
      <c r="AT70" s="274">
        <f>HLOOKUP($S70,CapX!$A$11:$AP$14,3,FALSE)</f>
        <v>14738660.384507069</v>
      </c>
      <c r="AU70" s="249">
        <f>IF($L$14="",$AT70,IF($L$14&gt;$AS70,$AT70,HLOOKUP($AS70-$L$14,CapX!$A$18:$AP$26,$H$24,FALSE)*$AT70))</f>
        <v>13264794.346056363</v>
      </c>
      <c r="AV70" s="249">
        <f>IF($L$15="",$AT70,IF($L$15&gt;$AS70,$AT70,HLOOKUP($AS70-$L$15,CapX!$A$18:$AP$26,$H$24,FALSE)*$AT70))</f>
        <v>14738660.384507069</v>
      </c>
      <c r="AW70" s="249">
        <f>IF($L$16="",$AT70,IF($L$16&gt;$AS70,$AT70,HLOOKUP($AS70-$L$16,CapX!$A$18:$AP$26,$H$24,FALSE)*$AT70))</f>
        <v>14738660.384507069</v>
      </c>
      <c r="AX70" s="136">
        <f>IF($L$17="",$AT70,IF($L$17&gt;$AS70,$AT70,HLOOKUP($AS70-$L$17,CapX!$A$18:$AP$26,$H$24,FALSE)*$AT70))</f>
        <v>14738660.384507069</v>
      </c>
      <c r="AY70" s="249">
        <f>IF($L$18="",$AT70,IF($L$18&gt;$AS70,$AT70,HLOOKUP($AS70-$L$18,CapX!$A$18:$AP$26,$H$24,FALSE)*$AT70))</f>
        <v>14738660.384507069</v>
      </c>
      <c r="AZ70" s="249">
        <f>IF($L$19="",$AT70,IF($L$19&gt;$AS70,$AT70,HLOOKUP($AS70-$L$19,CapX!$A$18:$AP$26,$H$24,FALSE)*$AT70))</f>
        <v>14738660.384507069</v>
      </c>
      <c r="BB70" s="253">
        <v>2044</v>
      </c>
      <c r="BC70" s="274">
        <f t="shared" si="26"/>
        <v>0</v>
      </c>
      <c r="BD70" s="249">
        <f t="shared" si="27"/>
        <v>0</v>
      </c>
      <c r="BE70" s="249">
        <f t="shared" si="28"/>
        <v>0</v>
      </c>
      <c r="BF70" s="249">
        <f t="shared" si="29"/>
        <v>0</v>
      </c>
      <c r="BG70" s="136">
        <f t="shared" si="30"/>
        <v>0</v>
      </c>
      <c r="BH70" s="249">
        <f t="shared" si="31"/>
        <v>0</v>
      </c>
      <c r="BI70" s="138"/>
      <c r="BJ70" s="253">
        <v>2044</v>
      </c>
      <c r="BK70" s="249">
        <f>IF($O$14&gt;=$BJ70,BC70,IF($O$14&lt;$BJ70,'Sc11 Sub1'!AT70,0))</f>
        <v>0</v>
      </c>
      <c r="BL70" s="249">
        <f>IF($O$14&gt;$BJ70,BD70,IF($O$14&lt;$BJ70,'Sc11 Sub1'!AU70,IF($O$14=$BJ70,SUM(SUM(BD70/12)*$P$14)+(SUM('Sc11 Sub1'!AU70/12)*SUM(12-$P$14)),0)))</f>
        <v>0</v>
      </c>
      <c r="BM70" s="249">
        <f>IF($O$14&gt;$BJ70,BE70,IF($O$14&lt;$BJ70,'Sc11 Sub1'!AV70,IF($O$14=$BJ70,SUM(SUM(BE70/12)*$P$14)+(SUM('Sc11 Sub1'!AV70/12)*SUM(12-$P$14)),0)))</f>
        <v>0</v>
      </c>
      <c r="BN70" s="249">
        <f>IF($O$14&gt;$BJ70,BF70,IF($O$14&lt;$BJ70,'Sc11 Sub1'!AW70,IF($O$14=$BJ70,SUM(SUM(BF70/12)*$P$14)+(SUM('Sc11 Sub1'!AW70/12)*SUM(12-$P$14)),0)))</f>
        <v>0</v>
      </c>
      <c r="BO70" s="249">
        <f>IF($O$14&gt;$BJ70,BG70,IF($O$14&lt;$BJ70,'Sc11 Sub1'!AX70,IF($O$14=$BJ70,SUM(SUM(BG70/12)*$P$14)+(SUM('Sc11 Sub1'!AX70/12)*SUM(12-$P$14)),0)))</f>
        <v>0</v>
      </c>
      <c r="BP70" s="249">
        <f>IF($O$14&gt;$BJ70,BH70,IF($O$14&lt;$BJ70,'Sc11 Sub1'!AY70,IF($O$14=$BJ70,SUM(SUM(BH70/12)*$P$14)+(SUM('Sc11 Sub1'!AY70/12)*SUM(12-$P$14)),0)))</f>
        <v>0</v>
      </c>
      <c r="BR70" s="306"/>
      <c r="BS70" s="138"/>
      <c r="BT70" s="138"/>
      <c r="BU70" s="138"/>
      <c r="BV70" s="138"/>
      <c r="BW70" s="138"/>
      <c r="BX70" s="138"/>
      <c r="BZ70" s="306"/>
      <c r="CA70" s="138"/>
      <c r="CB70" s="138"/>
      <c r="CC70" s="138"/>
      <c r="CD70" s="138"/>
      <c r="CE70" s="138"/>
      <c r="CF70" s="138"/>
    </row>
    <row r="71" spans="1:84">
      <c r="A71" s="242"/>
      <c r="B71" s="242"/>
      <c r="C71" s="242"/>
      <c r="D71" s="242"/>
      <c r="E71" s="242"/>
      <c r="F71" s="242"/>
      <c r="G71" s="242"/>
      <c r="H71" s="254">
        <v>2045</v>
      </c>
      <c r="I71" s="249">
        <f t="shared" si="32"/>
        <v>0</v>
      </c>
      <c r="J71" s="249">
        <f t="shared" si="15"/>
        <v>0</v>
      </c>
      <c r="K71" s="249">
        <f t="shared" si="16"/>
        <v>0</v>
      </c>
      <c r="L71" s="249">
        <f t="shared" si="17"/>
        <v>0</v>
      </c>
      <c r="M71" s="249">
        <f t="shared" si="18"/>
        <v>0</v>
      </c>
      <c r="N71" s="249">
        <f t="shared" si="19"/>
        <v>0</v>
      </c>
      <c r="O71" s="242"/>
      <c r="P71" s="242"/>
      <c r="Q71" s="242"/>
      <c r="R71" s="242"/>
      <c r="S71" s="254">
        <v>2045</v>
      </c>
      <c r="T71" s="275">
        <f>HLOOKUP($S71,CapX!$A$11:$AP$14,2,FALSE)</f>
        <v>14595187.501642192</v>
      </c>
      <c r="U71" s="275">
        <f>IF($K$14="",$T71,IF($K$14&gt;$S71,$T71,HLOOKUP($S71-$K$14,CapX!$A$18:$AP$26,$H$24,FALSE)*$T71))</f>
        <v>13135668.751477974</v>
      </c>
      <c r="V71" s="250">
        <f>IF($K$15="",$T71,IF($K$15&gt;$S71,$T71,HLOOKUP($S71-$K$15,CapX!$A$18:$AP$26,$H$24,FALSE)*$T71))</f>
        <v>14595187.501642192</v>
      </c>
      <c r="W71" s="250">
        <f>IF($K$16="",$T71,IF($K$16&gt;$S71,$T71,HLOOKUP($S71-$K$16,CapX!$A$18:$AP$26,$H$24,FALSE)*$T71))</f>
        <v>14595187.501642192</v>
      </c>
      <c r="X71" s="250">
        <f>IF($K$17="",$T71,IF($K$17&gt;$S71,$T71,HLOOKUP($S71-$K$17,CapX!$A$18:$AP$26,$H$24,FALSE)*$T71))</f>
        <v>14595187.501642192</v>
      </c>
      <c r="Y71" s="250">
        <f>IF($K$18="",$T71,IF($K$18&gt;$S71,$T71,HLOOKUP($S71-$K$18,CapX!$A$18:$AP$26,$H$24,FALSE)*$T71))</f>
        <v>14595187.501642192</v>
      </c>
      <c r="Z71" s="250">
        <f>IF($K$19="",$T71,IF($K$19&gt;$S71,$T71,HLOOKUP($S71-$K$19,CapX!$A$18:$AP$26,$H$24,FALSE)*$T71))</f>
        <v>14595187.501642192</v>
      </c>
      <c r="AB71" s="254">
        <v>2045</v>
      </c>
      <c r="AC71" s="275">
        <f t="shared" si="20"/>
        <v>0</v>
      </c>
      <c r="AD71" s="250">
        <f t="shared" si="21"/>
        <v>0</v>
      </c>
      <c r="AE71" s="250">
        <f t="shared" si="22"/>
        <v>0</v>
      </c>
      <c r="AF71" s="250">
        <f t="shared" si="23"/>
        <v>0</v>
      </c>
      <c r="AG71" s="137">
        <f t="shared" si="24"/>
        <v>0</v>
      </c>
      <c r="AH71" s="250">
        <f t="shared" si="25"/>
        <v>0</v>
      </c>
      <c r="AJ71" s="254">
        <v>2045</v>
      </c>
      <c r="AK71" s="250">
        <f>IF($O$14&gt;$AJ71,AC71,IF($O$14&lt;$BJ71,'Sc11 Sub1'!AC71,IF($O$14=$AJ71,SUM(SUM(AC71/12)*$P$14)+(SUM('Sc11 Sub1'!AC71/12)*SUM(12-$P$14)),0)))</f>
        <v>0</v>
      </c>
      <c r="AL71" s="250">
        <f>IF($O$14&gt;$AJ71,AD71,IF($O$14&lt;$BJ71,'Sc11 Sub1'!AD71,IF($O$14=$AJ71,SUM(SUM(AD71/12)*$P$14)+(SUM('Sc11 Sub1'!AD71/12)*SUM(12-$P$14)),0)))</f>
        <v>0</v>
      </c>
      <c r="AM71" s="250">
        <f>IF($O$14&gt;$AJ71,AE71,IF($O$14&lt;$BJ71,'Sc11 Sub1'!AE71,IF($O$14=$AJ71,SUM(SUM(AE71/12)*$P$14)+(SUM('Sc11 Sub1'!AE71/12)*SUM(12-$P$14)),0)))</f>
        <v>0</v>
      </c>
      <c r="AN71" s="250">
        <f>IF($O$14&gt;$AJ71,AF71,IF($O$14&lt;$BJ71,'Sc11 Sub1'!AF71,IF($O$14=$AJ71,SUM(SUM(AF71/12)*$P$14)+(SUM('Sc11 Sub1'!AF71/12)*SUM(12-$P$14)),0)))</f>
        <v>0</v>
      </c>
      <c r="AO71" s="250">
        <f>IF($O$14&gt;$AJ71,AG71,IF($O$14&lt;$BJ71,'Sc11 Sub1'!AG71,IF($O$14=$AJ71,SUM(SUM(AG71/12)*$P$14)+(SUM('Sc11 Sub1'!AG71/12)*SUM(12-$P$14)),0)))</f>
        <v>0</v>
      </c>
      <c r="AP71" s="250">
        <f>IF($O$14&gt;$AJ71,AH71,IF($O$14&lt;$BJ71,'Sc11 Sub1'!AH71,IF($O$14=$AJ71,SUM(SUM(AH71/12)*$P$14)+(SUM('Sc11 Sub1'!AH71/12)*SUM(12-$P$14)),0)))</f>
        <v>0</v>
      </c>
      <c r="AS71" s="254">
        <v>2045</v>
      </c>
      <c r="AT71" s="275">
        <f>HLOOKUP($S71,CapX!$A$11:$AP$14,3,FALSE)</f>
        <v>5672641.6740247151</v>
      </c>
      <c r="AU71" s="250">
        <f>IF($L$14="",$AT71,IF($L$14&gt;$AS71,$AT71,HLOOKUP($AS71-$L$14,CapX!$A$18:$AP$26,$H$24,FALSE)*$AT71))</f>
        <v>5105377.5066222437</v>
      </c>
      <c r="AV71" s="250">
        <f>IF($L$15="",$AT71,IF($L$15&gt;$AS71,$AT71,HLOOKUP($AS71-$L$15,CapX!$A$18:$AP$26,$H$24,FALSE)*$AT71))</f>
        <v>5672641.6740247151</v>
      </c>
      <c r="AW71" s="250">
        <f>IF($L$16="",$AT71,IF($L$16&gt;$AS71,$AT71,HLOOKUP($AS71-$L$16,CapX!$A$18:$AP$26,$H$24,FALSE)*$AT71))</f>
        <v>5672641.6740247151</v>
      </c>
      <c r="AX71" s="137">
        <f>IF($L$17="",$AT71,IF($L$17&gt;$AS71,$AT71,HLOOKUP($AS71-$L$17,CapX!$A$18:$AP$26,$H$24,FALSE)*$AT71))</f>
        <v>5672641.6740247151</v>
      </c>
      <c r="AY71" s="250">
        <f>IF($L$18="",$AT71,IF($L$18&gt;$AS71,$AT71,HLOOKUP($AS71-$L$18,CapX!$A$18:$AP$26,$H$24,FALSE)*$AT71))</f>
        <v>5672641.6740247151</v>
      </c>
      <c r="AZ71" s="250">
        <f>IF($L$19="",$AT71,IF($L$19&gt;$AS71,$AT71,HLOOKUP($AS71-$L$19,CapX!$A$18:$AP$26,$H$24,FALSE)*$AT71))</f>
        <v>5672641.6740247151</v>
      </c>
      <c r="BB71" s="254">
        <v>2045</v>
      </c>
      <c r="BC71" s="275">
        <f t="shared" si="26"/>
        <v>0</v>
      </c>
      <c r="BD71" s="250">
        <f t="shared" si="27"/>
        <v>0</v>
      </c>
      <c r="BE71" s="250">
        <f t="shared" si="28"/>
        <v>0</v>
      </c>
      <c r="BF71" s="250">
        <f t="shared" si="29"/>
        <v>0</v>
      </c>
      <c r="BG71" s="137">
        <f t="shared" si="30"/>
        <v>0</v>
      </c>
      <c r="BH71" s="250">
        <f t="shared" si="31"/>
        <v>0</v>
      </c>
      <c r="BI71" s="138"/>
      <c r="BJ71" s="254">
        <v>2045</v>
      </c>
      <c r="BK71" s="250">
        <f>IF($O$14&gt;=$BJ71,BC71,IF($O$14&lt;$BJ71,'Sc11 Sub1'!AT71,0))</f>
        <v>0</v>
      </c>
      <c r="BL71" s="250">
        <f>IF($O$14&gt;$BJ71,BD71,IF($O$14&lt;$BJ71,'Sc11 Sub1'!AU71,IF($O$14=$BJ71,SUM(SUM(BD71/12)*$P$14)+(SUM('Sc11 Sub1'!AU71/12)*SUM(12-$P$14)),0)))</f>
        <v>0</v>
      </c>
      <c r="BM71" s="250">
        <f>IF($O$14&gt;$BJ71,BE71,IF($O$14&lt;$BJ71,'Sc11 Sub1'!AV71,IF($O$14=$BJ71,SUM(SUM(BE71/12)*$P$14)+(SUM('Sc11 Sub1'!AV71/12)*SUM(12-$P$14)),0)))</f>
        <v>0</v>
      </c>
      <c r="BN71" s="250">
        <f>IF($O$14&gt;$BJ71,BF71,IF($O$14&lt;$BJ71,'Sc11 Sub1'!AW71,IF($O$14=$BJ71,SUM(SUM(BF71/12)*$P$14)+(SUM('Sc11 Sub1'!AW71/12)*SUM(12-$P$14)),0)))</f>
        <v>0</v>
      </c>
      <c r="BO71" s="250">
        <f>IF($O$14&gt;$BJ71,BG71,IF($O$14&lt;$BJ71,'Sc11 Sub1'!AX71,IF($O$14=$BJ71,SUM(SUM(BG71/12)*$P$14)+(SUM('Sc11 Sub1'!AX71/12)*SUM(12-$P$14)),0)))</f>
        <v>0</v>
      </c>
      <c r="BP71" s="250">
        <f>IF($O$14&gt;$BJ71,BH71,IF($O$14&lt;$BJ71,'Sc11 Sub1'!AY71,IF($O$14=$BJ71,SUM(SUM(BH71/12)*$P$14)+(SUM('Sc11 Sub1'!AY71/12)*SUM(12-$P$14)),0)))</f>
        <v>0</v>
      </c>
      <c r="BR71" s="306"/>
      <c r="BS71" s="138"/>
      <c r="BT71" s="138"/>
      <c r="BU71" s="138"/>
      <c r="BV71" s="138"/>
      <c r="BW71" s="138"/>
      <c r="BX71" s="138"/>
      <c r="BZ71" s="306"/>
      <c r="CA71" s="138"/>
      <c r="CB71" s="138"/>
      <c r="CC71" s="138"/>
      <c r="CD71" s="138"/>
      <c r="CE71" s="138"/>
      <c r="CF71" s="138"/>
    </row>
    <row r="72" spans="1:84">
      <c r="A72" s="242"/>
      <c r="B72" s="242"/>
      <c r="C72" s="242"/>
      <c r="D72" s="242"/>
      <c r="E72" s="242"/>
      <c r="F72" s="242"/>
      <c r="G72" s="242"/>
      <c r="H72" s="266" t="s">
        <v>26</v>
      </c>
      <c r="I72" s="265">
        <f t="shared" ref="I72:N72" si="33">SUM(I43:I71)</f>
        <v>108004713.71072073</v>
      </c>
      <c r="J72" s="265">
        <f t="shared" si="33"/>
        <v>0</v>
      </c>
      <c r="K72" s="265">
        <f t="shared" si="33"/>
        <v>0</v>
      </c>
      <c r="L72" s="265">
        <f t="shared" si="33"/>
        <v>0</v>
      </c>
      <c r="M72" s="265">
        <f t="shared" si="33"/>
        <v>0</v>
      </c>
      <c r="N72" s="265">
        <f t="shared" si="33"/>
        <v>0</v>
      </c>
      <c r="O72" s="242"/>
      <c r="P72" s="242"/>
      <c r="Q72" s="242"/>
      <c r="R72" s="242"/>
    </row>
    <row r="73" spans="1:84">
      <c r="A73" s="242"/>
      <c r="B73" s="247" t="s">
        <v>409</v>
      </c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57"/>
      <c r="AB73" s="257"/>
      <c r="AJ73" s="257"/>
      <c r="AS73" s="257"/>
      <c r="BB73" s="257"/>
      <c r="BJ73" s="257"/>
      <c r="BR73" s="257" t="s">
        <v>232</v>
      </c>
      <c r="BZ73" s="257" t="s">
        <v>231</v>
      </c>
    </row>
    <row r="74" spans="1:84">
      <c r="A74" s="242"/>
      <c r="B74" s="242"/>
      <c r="C74" s="242"/>
      <c r="D74" s="242"/>
      <c r="E74" s="242"/>
      <c r="F74" s="242"/>
      <c r="G74" s="242"/>
      <c r="H74" s="327"/>
      <c r="I74" s="327"/>
      <c r="J74" s="242"/>
      <c r="K74" s="242"/>
      <c r="L74" s="242"/>
      <c r="M74" s="242"/>
      <c r="N74" s="242"/>
      <c r="O74" s="242"/>
      <c r="P74" s="242"/>
      <c r="Q74" s="242"/>
      <c r="R74" s="242"/>
    </row>
    <row r="75" spans="1:84">
      <c r="A75" s="242"/>
      <c r="B75" s="242"/>
      <c r="C75" s="242"/>
      <c r="D75" s="242"/>
      <c r="E75" s="242"/>
      <c r="F75" s="242"/>
      <c r="G75" s="242"/>
      <c r="H75" s="303" t="s">
        <v>33</v>
      </c>
      <c r="I75" s="303">
        <f t="shared" ref="I75:N75" si="34">I42</f>
        <v>11</v>
      </c>
      <c r="J75" s="303" t="str">
        <f t="shared" si="34"/>
        <v>11A</v>
      </c>
      <c r="K75" s="303" t="str">
        <f t="shared" si="34"/>
        <v>11B</v>
      </c>
      <c r="L75" s="303" t="str">
        <f t="shared" si="34"/>
        <v>11C</v>
      </c>
      <c r="M75" s="303" t="str">
        <f t="shared" si="34"/>
        <v>11D</v>
      </c>
      <c r="N75" s="303" t="str">
        <f t="shared" si="34"/>
        <v>11E</v>
      </c>
      <c r="O75" s="242"/>
      <c r="P75" s="242"/>
      <c r="Q75" s="242"/>
      <c r="R75" s="242"/>
      <c r="BR75" s="303" t="s">
        <v>33</v>
      </c>
      <c r="BS75" s="303">
        <f t="shared" ref="BS75:BX75" si="35">U42</f>
        <v>11</v>
      </c>
      <c r="BT75" s="303" t="str">
        <f t="shared" si="35"/>
        <v>11A</v>
      </c>
      <c r="BU75" s="303" t="str">
        <f t="shared" si="35"/>
        <v>11B</v>
      </c>
      <c r="BV75" s="303" t="str">
        <f t="shared" si="35"/>
        <v>11C</v>
      </c>
      <c r="BW75" s="303" t="str">
        <f t="shared" si="35"/>
        <v>11D</v>
      </c>
      <c r="BX75" s="303" t="str">
        <f t="shared" si="35"/>
        <v>11E</v>
      </c>
      <c r="BZ75" s="303" t="s">
        <v>33</v>
      </c>
      <c r="CA75" s="303">
        <f>BS75</f>
        <v>11</v>
      </c>
      <c r="CB75" s="303" t="str">
        <f t="shared" ref="CB75:CF75" si="36">BT75</f>
        <v>11A</v>
      </c>
      <c r="CC75" s="303" t="str">
        <f t="shared" si="36"/>
        <v>11B</v>
      </c>
      <c r="CD75" s="303" t="str">
        <f t="shared" si="36"/>
        <v>11C</v>
      </c>
      <c r="CE75" s="303" t="str">
        <f t="shared" si="36"/>
        <v>11D</v>
      </c>
      <c r="CF75" s="303" t="str">
        <f t="shared" si="36"/>
        <v>11E</v>
      </c>
    </row>
    <row r="76" spans="1:84">
      <c r="A76" s="242"/>
      <c r="B76" s="242"/>
      <c r="C76" s="242"/>
      <c r="D76" s="242"/>
      <c r="E76" s="242"/>
      <c r="F76" s="242"/>
      <c r="G76" s="242"/>
      <c r="H76" s="252">
        <v>2017</v>
      </c>
      <c r="I76" s="249">
        <f ca="1">IF($H$14="","",HLOOKUP($H$14,'Capx - H2O'!$E$352:$AU$382,$H76-2015,FALSE)+BS76+CA76)</f>
        <v>600000</v>
      </c>
      <c r="J76" s="249" t="str">
        <f>IF($H$15="","",HLOOKUP($H$15,'Capx - H2O'!$E$352:$AU$382,$H76-2015,FALSE)+BT76+CB76)</f>
        <v/>
      </c>
      <c r="K76" s="249" t="str">
        <f>IF($H$16="","",HLOOKUP($H$16,'Capx - H2O'!$E$352:$AU$382,$H76-2015,FALSE)+BU76+CC76)</f>
        <v/>
      </c>
      <c r="L76" s="249" t="str">
        <f>IF($H$17="","",HLOOKUP($H$17,'Capx - H2O'!$E$352:$AU$382,$H76-2015,FALSE)+BV76+CD76)</f>
        <v/>
      </c>
      <c r="M76" s="249" t="str">
        <f>IF($H$18="","",HLOOKUP($H$18,'Capx - H2O'!$E$352:$AU$382,$H76-2015,FALSE)+BW76+CE76)</f>
        <v/>
      </c>
      <c r="N76" s="249" t="str">
        <f>IF($H$19="","",HLOOKUP($H$19,'Capx - H2O'!$E$352:$AU$382,$H76-2015,FALSE)+BX76+CF76)</f>
        <v/>
      </c>
      <c r="O76" s="242"/>
      <c r="P76" s="242"/>
      <c r="Q76" s="242"/>
      <c r="R76" s="242"/>
      <c r="BR76" s="144">
        <v>2017</v>
      </c>
      <c r="BS76" s="251">
        <f ca="1">IF($E$14="",0,IF($H43&gt;$E$14,0,IF($H43-$E$14&lt;-3,0,OFFSET(Extras!$E$3,0,'Scenario 11'!$H43-'Scenario 11'!$E$14))))</f>
        <v>0</v>
      </c>
      <c r="BT76" s="251">
        <f ca="1">IF($E$15="",0,IF($H43&gt;$E$15,0,IF($H43-$E$15&lt;-3,0,OFFSET(Extras!$E$3,0,'Scenario 11'!$H43-'Scenario 11'!$E$15))))</f>
        <v>0</v>
      </c>
      <c r="BU76" s="251">
        <f ca="1">IF($E$16="",0,IF($H43&gt;$E$16,0,IF($H43-$E$16&lt;-3,0,OFFSET(Extras!$E$3,0,'Scenario 11'!$H43-'Scenario 11'!$E$16))))</f>
        <v>0</v>
      </c>
      <c r="BV76" s="251">
        <f ca="1">IF($E$17="",0,IF($H43&gt;$E$17,0,IF($H43-$E$17&lt;-3,0,OFFSET(Extras!$E$3,0,'Scenario 11'!$H43-'Scenario 11'!$E$17))))</f>
        <v>0</v>
      </c>
      <c r="BW76" s="251">
        <f ca="1">IF($E$18="",0,IF($H43&gt;$E$18,0,IF($H43-$E$18&lt;-3,0,OFFSET(Extras!$E$3,0,'Scenario 11'!$H43-'Scenario 11'!$E$18))))</f>
        <v>0</v>
      </c>
      <c r="BX76" s="251">
        <f ca="1">IF($E$19="",0,IF($H43&gt;$E$19,0,IF($H43-$E$19&lt;-3,0,OFFSET(Extras!$E$3,0,'Scenario 11'!$H43-'Scenario 11'!$E$19))))</f>
        <v>0</v>
      </c>
      <c r="BZ76" s="144">
        <v>2017</v>
      </c>
      <c r="CA76" s="251">
        <f ca="1">IF($G$14="",0,IF($H43&gt;$G$14,0,IF($H43-$G$14&lt;-3,0,OFFSET(Extras!$E$4,0,'Scenario 11'!$H43-'Scenario 11'!$G$14))))</f>
        <v>0</v>
      </c>
      <c r="CB76" s="251">
        <f ca="1">IF($G$15="",0,IF($H43&gt;$G$15,0,IF($H43-$G$15&lt;-3,0,OFFSET(Extras!$E$4,0,'Scenario 11'!$H43-'Scenario 11'!$G$15))))</f>
        <v>0</v>
      </c>
      <c r="CC76" s="251">
        <f ca="1">IF($G$16="",0,IF($H43&gt;$G$16,0,IF($H43-$G$16&lt;-3,0,OFFSET(Extras!$E$4,0,'Scenario 11'!$H43-'Scenario 11'!$G$16))))</f>
        <v>0</v>
      </c>
      <c r="CD76" s="251">
        <f ca="1">IF($G$17="",0,IF($H43&gt;$G$17,0,IF($H43-$G$17&lt;-3,0,OFFSET(Extras!$E$4,0,'Scenario 11'!$H43-'Scenario 11'!$G$17))))</f>
        <v>0</v>
      </c>
      <c r="CE76" s="251">
        <f ca="1">IF($G$18="",0,IF($H43&gt;$G$18,0,IF($H43-$G$18&lt;-3,0,OFFSET(Extras!$E$4,0,'Scenario 11'!$H43-'Scenario 11'!$G$18))))</f>
        <v>0</v>
      </c>
      <c r="CF76" s="251">
        <f ca="1">IF($G$19="",0,IF($H43&gt;$G$19,0,IF($H43-$G$19&lt;-3,0,OFFSET(Extras!$E$4,0,'Scenario 11'!$H43-'Scenario 11'!$G$19))))</f>
        <v>0</v>
      </c>
    </row>
    <row r="77" spans="1:84">
      <c r="A77" s="242"/>
      <c r="B77" s="242"/>
      <c r="C77" s="242"/>
      <c r="D77" s="242"/>
      <c r="E77" s="242"/>
      <c r="F77" s="242"/>
      <c r="G77" s="242"/>
      <c r="H77" s="253">
        <v>2018</v>
      </c>
      <c r="I77" s="249">
        <f ca="1">IF($H$14="","",HLOOKUP($H$14,'Capx - H2O'!$E$352:$AU$382,$H77-2015,FALSE)+BS77+CA77)</f>
        <v>3927000</v>
      </c>
      <c r="J77" s="249" t="str">
        <f>IF($H$15="","",HLOOKUP($H$15,'Capx - H2O'!$E$352:$AU$382,$H77-2015,FALSE)+BT77+CB77)</f>
        <v/>
      </c>
      <c r="K77" s="249" t="str">
        <f>IF($H$16="","",HLOOKUP($H$16,'Capx - H2O'!$E$352:$AU$382,$H77-2015,FALSE)+BU77+CC77)</f>
        <v/>
      </c>
      <c r="L77" s="249" t="str">
        <f>IF($H$17="","",HLOOKUP($H$17,'Capx - H2O'!$E$352:$AU$382,$H77-2015,FALSE)+BV77+CD77)</f>
        <v/>
      </c>
      <c r="M77" s="249" t="str">
        <f>IF($H$18="","",HLOOKUP($H$18,'Capx - H2O'!$E$352:$AU$382,$H77-2015,FALSE)+BW77+CE77)</f>
        <v/>
      </c>
      <c r="N77" s="249" t="str">
        <f>IF($H$19="","",HLOOKUP($H$19,'Capx - H2O'!$E$352:$AU$382,$H77-2015,FALSE)+BX77+CF77)</f>
        <v/>
      </c>
      <c r="O77" s="242"/>
      <c r="P77" s="242"/>
      <c r="Q77" s="242"/>
      <c r="R77" s="242"/>
      <c r="BR77" s="145">
        <v>2018</v>
      </c>
      <c r="BS77" s="249">
        <f ca="1">IF($E$14="",0,IF($H44&gt;$E$14,0,IF($H44-$E$14&lt;-3,0,OFFSET(Extras!$E$3,0,'Scenario 11'!$H44-'Scenario 11'!$E$14))))</f>
        <v>0</v>
      </c>
      <c r="BT77" s="249">
        <f ca="1">IF($E$15="",0,IF($H44&gt;$E$15,0,IF($H44-$E$15&lt;-3,0,OFFSET(Extras!$E$3,0,'Scenario 11'!$H44-'Scenario 11'!$E$15))))</f>
        <v>0</v>
      </c>
      <c r="BU77" s="249">
        <f ca="1">IF($E$16="",0,IF($H44&gt;$E$16,0,IF($H44-$E$16&lt;-3,0,OFFSET(Extras!$E$3,0,'Scenario 11'!$H44-'Scenario 11'!$E$16))))</f>
        <v>0</v>
      </c>
      <c r="BV77" s="249">
        <f ca="1">IF($E$17="",0,IF($H44&gt;$E$17,0,IF($H44-$E$17&lt;-3,0,OFFSET(Extras!$E$3,0,'Scenario 11'!$H44-'Scenario 11'!$E$17))))</f>
        <v>0</v>
      </c>
      <c r="BW77" s="249">
        <f ca="1">IF($E$18="",0,IF($H44&gt;$E$18,0,IF($H44-$E$18&lt;-3,0,OFFSET(Extras!$E$3,0,'Scenario 11'!$H44-'Scenario 11'!$E$18))))</f>
        <v>0</v>
      </c>
      <c r="BX77" s="249">
        <f ca="1">IF($E$19="",0,IF($H44&gt;$E$19,0,IF($H44-$E$19&lt;-3,0,OFFSET(Extras!$E$3,0,'Scenario 11'!$H44-'Scenario 11'!$E$19))))</f>
        <v>0</v>
      </c>
      <c r="BZ77" s="145">
        <v>2018</v>
      </c>
      <c r="CA77" s="249">
        <f ca="1">IF($G$14="",0,IF($H44&gt;$G$14,0,IF($H44-$G$14&lt;-3,0,OFFSET(Extras!$E$4,0,'Scenario 11'!$H44-'Scenario 11'!$G$14))))</f>
        <v>0</v>
      </c>
      <c r="CB77" s="249">
        <f ca="1">IF($G$15="",0,IF($H44&gt;$G$15,0,IF($H44-$G$15&lt;-3,0,OFFSET(Extras!$E$4,0,'Scenario 11'!$H44-'Scenario 11'!$G$15))))</f>
        <v>0</v>
      </c>
      <c r="CC77" s="249">
        <f ca="1">IF($G$16="",0,IF($H44&gt;$G$16,0,IF($H44-$G$16&lt;-3,0,OFFSET(Extras!$E$4,0,'Scenario 11'!$H44-'Scenario 11'!$G$16))))</f>
        <v>0</v>
      </c>
      <c r="CD77" s="249">
        <f ca="1">IF($G$17="",0,IF($H44&gt;$G$17,0,IF($H44-$G$17&lt;-3,0,OFFSET(Extras!$E$4,0,'Scenario 11'!$H44-'Scenario 11'!$G$17))))</f>
        <v>0</v>
      </c>
      <c r="CE77" s="249">
        <f ca="1">IF($G$18="",0,IF($H44&gt;$G$18,0,IF($H44-$G$18&lt;-3,0,OFFSET(Extras!$E$4,0,'Scenario 11'!$H44-'Scenario 11'!$G$18))))</f>
        <v>0</v>
      </c>
      <c r="CF77" s="249">
        <f ca="1">IF($G$19="",0,IF($H44&gt;$G$19,0,IF($H44-$G$19&lt;-3,0,OFFSET(Extras!$E$4,0,'Scenario 11'!$H44-'Scenario 11'!$G$19))))</f>
        <v>0</v>
      </c>
    </row>
    <row r="78" spans="1:84">
      <c r="A78" s="242"/>
      <c r="B78" s="242"/>
      <c r="C78" s="242"/>
      <c r="D78" s="242"/>
      <c r="E78" s="242"/>
      <c r="F78" s="242"/>
      <c r="G78" s="242"/>
      <c r="H78" s="253">
        <v>2019</v>
      </c>
      <c r="I78" s="249">
        <f ca="1">IF($H$14="","",HLOOKUP($H$14,'Capx - H2O'!$E$352:$AU$382,$H78-2015,FALSE)+BS78+CA78)</f>
        <v>364000</v>
      </c>
      <c r="J78" s="249" t="str">
        <f>IF($H$15="","",HLOOKUP($H$15,'Capx - H2O'!$E$352:$AU$382,$H78-2015,FALSE)+BT78+CB78)</f>
        <v/>
      </c>
      <c r="K78" s="249" t="str">
        <f>IF($H$16="","",HLOOKUP($H$16,'Capx - H2O'!$E$352:$AU$382,$H78-2015,FALSE)+BU78+CC78)</f>
        <v/>
      </c>
      <c r="L78" s="249" t="str">
        <f>IF($H$17="","",HLOOKUP($H$17,'Capx - H2O'!$E$352:$AU$382,$H78-2015,FALSE)+BV78+CD78)</f>
        <v/>
      </c>
      <c r="M78" s="249" t="str">
        <f>IF($H$18="","",HLOOKUP($H$18,'Capx - H2O'!$E$352:$AU$382,$H78-2015,FALSE)+BW78+CE78)</f>
        <v/>
      </c>
      <c r="N78" s="249" t="str">
        <f>IF($H$19="","",HLOOKUP($H$19,'Capx - H2O'!$E$352:$AU$382,$H78-2015,FALSE)+BX78+CF78)</f>
        <v/>
      </c>
      <c r="O78" s="242"/>
      <c r="P78" s="242"/>
      <c r="Q78" s="242"/>
      <c r="R78" s="242"/>
      <c r="BR78" s="145">
        <v>2019</v>
      </c>
      <c r="BS78" s="249">
        <f ca="1">IF($E$14="",0,IF($H45&gt;$E$14,0,IF($H45-$E$14&lt;-3,0,OFFSET(Extras!$E$3,0,'Scenario 11'!$H45-'Scenario 11'!$E$14))))</f>
        <v>0</v>
      </c>
      <c r="BT78" s="249">
        <f ca="1">IF($E$15="",0,IF($H45&gt;$E$15,0,IF($H45-$E$15&lt;-3,0,OFFSET(Extras!$E$3,0,'Scenario 11'!$H45-'Scenario 11'!$E$15))))</f>
        <v>0</v>
      </c>
      <c r="BU78" s="249">
        <f ca="1">IF($E$16="",0,IF($H45&gt;$E$16,0,IF($H45-$E$16&lt;-3,0,OFFSET(Extras!$E$3,0,'Scenario 11'!$H45-'Scenario 11'!$E$16))))</f>
        <v>0</v>
      </c>
      <c r="BV78" s="249">
        <f ca="1">IF($E$17="",0,IF($H45&gt;$E$17,0,IF($H45-$E$17&lt;-3,0,OFFSET(Extras!$E$3,0,'Scenario 11'!$H45-'Scenario 11'!$E$17))))</f>
        <v>0</v>
      </c>
      <c r="BW78" s="249">
        <f ca="1">IF($E$18="",0,IF($H45&gt;$E$18,0,IF($H45-$E$18&lt;-3,0,OFFSET(Extras!$E$3,0,'Scenario 11'!$H45-'Scenario 11'!$E$18))))</f>
        <v>0</v>
      </c>
      <c r="BX78" s="249">
        <f ca="1">IF($E$19="",0,IF($H45&gt;$E$19,0,IF($H45-$E$19&lt;-3,0,OFFSET(Extras!$E$3,0,'Scenario 11'!$H45-'Scenario 11'!$E$19))))</f>
        <v>0</v>
      </c>
      <c r="BZ78" s="145">
        <v>2019</v>
      </c>
      <c r="CA78" s="249">
        <f ca="1">IF($G$14="",0,IF($H45&gt;$G$14,0,IF($H45-$G$14&lt;-3,0,OFFSET(Extras!$E$4,0,'Scenario 11'!$H45-'Scenario 11'!$G$14))))</f>
        <v>0</v>
      </c>
      <c r="CB78" s="249">
        <f ca="1">IF($G$15="",0,IF($H45&gt;$G$15,0,IF($H45-$G$15&lt;-3,0,OFFSET(Extras!$E$4,0,'Scenario 11'!$H45-'Scenario 11'!$G$15))))</f>
        <v>0</v>
      </c>
      <c r="CC78" s="249">
        <f ca="1">IF($G$16="",0,IF($H45&gt;$G$16,0,IF($H45-$G$16&lt;-3,0,OFFSET(Extras!$E$4,0,'Scenario 11'!$H45-'Scenario 11'!$G$16))))</f>
        <v>0</v>
      </c>
      <c r="CD78" s="249">
        <f ca="1">IF($G$17="",0,IF($H45&gt;$G$17,0,IF($H45-$G$17&lt;-3,0,OFFSET(Extras!$E$4,0,'Scenario 11'!$H45-'Scenario 11'!$G$17))))</f>
        <v>0</v>
      </c>
      <c r="CE78" s="249">
        <f ca="1">IF($G$18="",0,IF($H45&gt;$G$18,0,IF($H45-$G$18&lt;-3,0,OFFSET(Extras!$E$4,0,'Scenario 11'!$H45-'Scenario 11'!$G$18))))</f>
        <v>0</v>
      </c>
      <c r="CF78" s="249">
        <f ca="1">IF($G$19="",0,IF($H45&gt;$G$19,0,IF($H45-$G$19&lt;-3,0,OFFSET(Extras!$E$4,0,'Scenario 11'!$H45-'Scenario 11'!$G$19))))</f>
        <v>0</v>
      </c>
    </row>
    <row r="79" spans="1:84">
      <c r="A79" s="242"/>
      <c r="B79" s="242"/>
      <c r="C79" s="242"/>
      <c r="D79" s="242"/>
      <c r="E79" s="242"/>
      <c r="F79" s="242"/>
      <c r="G79" s="242"/>
      <c r="H79" s="253">
        <v>2020</v>
      </c>
      <c r="I79" s="249">
        <f ca="1">IF($H$14="","",HLOOKUP($H$14,'Capx - H2O'!$E$352:$AU$382,$H79-2015,FALSE)+BS79+CA79)</f>
        <v>371000</v>
      </c>
      <c r="J79" s="249" t="str">
        <f>IF($H$15="","",HLOOKUP($H$15,'Capx - H2O'!$E$352:$AU$382,$H79-2015,FALSE)+BT79+CB79)</f>
        <v/>
      </c>
      <c r="K79" s="249" t="str">
        <f>IF($H$16="","",HLOOKUP($H$16,'Capx - H2O'!$E$352:$AU$382,$H79-2015,FALSE)+BU79+CC79)</f>
        <v/>
      </c>
      <c r="L79" s="249" t="str">
        <f>IF($H$17="","",HLOOKUP($H$17,'Capx - H2O'!$E$352:$AU$382,$H79-2015,FALSE)+BV79+CD79)</f>
        <v/>
      </c>
      <c r="M79" s="249" t="str">
        <f>IF($H$18="","",HLOOKUP($H$18,'Capx - H2O'!$E$352:$AU$382,$H79-2015,FALSE)+BW79+CE79)</f>
        <v/>
      </c>
      <c r="N79" s="249" t="str">
        <f>IF($H$19="","",HLOOKUP($H$19,'Capx - H2O'!$E$352:$AU$382,$H79-2015,FALSE)+BX79+CF79)</f>
        <v/>
      </c>
      <c r="O79" s="242"/>
      <c r="P79" s="242"/>
      <c r="Q79" s="242"/>
      <c r="R79" s="242"/>
      <c r="BR79" s="145">
        <v>2020</v>
      </c>
      <c r="BS79" s="249">
        <f ca="1">IF($E$14="",0,IF($H46&gt;$E$14,0,IF($H46-$E$14&lt;-3,0,OFFSET(Extras!$E$3,0,'Scenario 11'!$H46-'Scenario 11'!$E$14))))</f>
        <v>0</v>
      </c>
      <c r="BT79" s="249">
        <f ca="1">IF($E$15="",0,IF($H46&gt;$E$15,0,IF($H46-$E$15&lt;-3,0,OFFSET(Extras!$E$3,0,'Scenario 11'!$H46-'Scenario 11'!$E$15))))</f>
        <v>0</v>
      </c>
      <c r="BU79" s="249">
        <f ca="1">IF($E$16="",0,IF($H46&gt;$E$16,0,IF($H46-$E$16&lt;-3,0,OFFSET(Extras!$E$3,0,'Scenario 11'!$H46-'Scenario 11'!$E$16))))</f>
        <v>0</v>
      </c>
      <c r="BV79" s="249">
        <f ca="1">IF($E$17="",0,IF($H46&gt;$E$17,0,IF($H46-$E$17&lt;-3,0,OFFSET(Extras!$E$3,0,'Scenario 11'!$H46-'Scenario 11'!$E$17))))</f>
        <v>0</v>
      </c>
      <c r="BW79" s="249">
        <f ca="1">IF($E$18="",0,IF($H46&gt;$E$18,0,IF($H46-$E$18&lt;-3,0,OFFSET(Extras!$E$3,0,'Scenario 11'!$H46-'Scenario 11'!$E$18))))</f>
        <v>0</v>
      </c>
      <c r="BX79" s="249">
        <f ca="1">IF($E$19="",0,IF($H46&gt;$E$19,0,IF($H46-$E$19&lt;-3,0,OFFSET(Extras!$E$3,0,'Scenario 11'!$H46-'Scenario 11'!$E$19))))</f>
        <v>0</v>
      </c>
      <c r="BZ79" s="145">
        <v>2020</v>
      </c>
      <c r="CA79" s="249">
        <f ca="1">IF($G$14="",0,IF($H46&gt;$G$14,0,IF($H46-$G$14&lt;-3,0,OFFSET(Extras!$E$4,0,'Scenario 11'!$H46-'Scenario 11'!$G$14))))</f>
        <v>0</v>
      </c>
      <c r="CB79" s="249">
        <f ca="1">IF($G$15="",0,IF($H46&gt;$G$15,0,IF($H46-$G$15&lt;-3,0,OFFSET(Extras!$E$4,0,'Scenario 11'!$H46-'Scenario 11'!$G$15))))</f>
        <v>0</v>
      </c>
      <c r="CC79" s="249">
        <f ca="1">IF($G$16="",0,IF($H46&gt;$G$16,0,IF($H46-$G$16&lt;-3,0,OFFSET(Extras!$E$4,0,'Scenario 11'!$H46-'Scenario 11'!$G$16))))</f>
        <v>0</v>
      </c>
      <c r="CD79" s="249">
        <f ca="1">IF($G$17="",0,IF($H46&gt;$G$17,0,IF($H46-$G$17&lt;-3,0,OFFSET(Extras!$E$4,0,'Scenario 11'!$H46-'Scenario 11'!$G$17))))</f>
        <v>0</v>
      </c>
      <c r="CE79" s="249">
        <f ca="1">IF($G$18="",0,IF($H46&gt;$G$18,0,IF($H46-$G$18&lt;-3,0,OFFSET(Extras!$E$4,0,'Scenario 11'!$H46-'Scenario 11'!$G$18))))</f>
        <v>0</v>
      </c>
      <c r="CF79" s="249">
        <f ca="1">IF($G$19="",0,IF($H46&gt;$G$19,0,IF($H46-$G$19&lt;-3,0,OFFSET(Extras!$E$4,0,'Scenario 11'!$H46-'Scenario 11'!$G$19))))</f>
        <v>0</v>
      </c>
    </row>
    <row r="80" spans="1:84">
      <c r="A80" s="242"/>
      <c r="B80" s="242"/>
      <c r="C80" s="242"/>
      <c r="D80" s="242"/>
      <c r="E80" s="242"/>
      <c r="F80" s="242"/>
      <c r="G80" s="242"/>
      <c r="H80" s="253">
        <v>2021</v>
      </c>
      <c r="I80" s="249">
        <f ca="1">IF($H$14="","",HLOOKUP($H$14,'Capx - H2O'!$E$352:$AU$382,$H80-2015,FALSE)+BS80+CA80)</f>
        <v>378000</v>
      </c>
      <c r="J80" s="249" t="str">
        <f>IF($H$15="","",HLOOKUP($H$15,'Capx - H2O'!$E$352:$AU$382,$H80-2015,FALSE)+BT80+CB80)</f>
        <v/>
      </c>
      <c r="K80" s="249" t="str">
        <f>IF($H$16="","",HLOOKUP($H$16,'Capx - H2O'!$E$352:$AU$382,$H80-2015,FALSE)+BU80+CC80)</f>
        <v/>
      </c>
      <c r="L80" s="249" t="str">
        <f>IF($H$17="","",HLOOKUP($H$17,'Capx - H2O'!$E$352:$AU$382,$H80-2015,FALSE)+BV80+CD80)</f>
        <v/>
      </c>
      <c r="M80" s="249" t="str">
        <f>IF($H$18="","",HLOOKUP($H$18,'Capx - H2O'!$E$352:$AU$382,$H80-2015,FALSE)+BW80+CE80)</f>
        <v/>
      </c>
      <c r="N80" s="249" t="str">
        <f>IF($H$19="","",HLOOKUP($H$19,'Capx - H2O'!$E$352:$AU$382,$H80-2015,FALSE)+BX80+CF80)</f>
        <v/>
      </c>
      <c r="O80" s="242"/>
      <c r="P80" s="242"/>
      <c r="Q80" s="242"/>
      <c r="R80" s="242"/>
      <c r="BR80" s="145">
        <v>2021</v>
      </c>
      <c r="BS80" s="249">
        <f ca="1">IF($E$14="",0,IF($H47&gt;$E$14,0,IF($H47-$E$14&lt;-3,0,OFFSET(Extras!$E$3,0,'Scenario 11'!$H47-'Scenario 11'!$E$14))))</f>
        <v>0</v>
      </c>
      <c r="BT80" s="249">
        <f ca="1">IF($E$15="",0,IF($H47&gt;$E$15,0,IF($H47-$E$15&lt;-3,0,OFFSET(Extras!$E$3,0,'Scenario 11'!$H47-'Scenario 11'!$E$15))))</f>
        <v>0</v>
      </c>
      <c r="BU80" s="249">
        <f ca="1">IF($E$16="",0,IF($H47&gt;$E$16,0,IF($H47-$E$16&lt;-3,0,OFFSET(Extras!$E$3,0,'Scenario 11'!$H47-'Scenario 11'!$E$16))))</f>
        <v>0</v>
      </c>
      <c r="BV80" s="249">
        <f ca="1">IF($E$17="",0,IF($H47&gt;$E$17,0,IF($H47-$E$17&lt;-3,0,OFFSET(Extras!$E$3,0,'Scenario 11'!$H47-'Scenario 11'!$E$17))))</f>
        <v>0</v>
      </c>
      <c r="BW80" s="249">
        <f ca="1">IF($E$18="",0,IF($H47&gt;$E$18,0,IF($H47-$E$18&lt;-3,0,OFFSET(Extras!$E$3,0,'Scenario 11'!$H47-'Scenario 11'!$E$18))))</f>
        <v>0</v>
      </c>
      <c r="BX80" s="249">
        <f ca="1">IF($E$19="",0,IF($H47&gt;$E$19,0,IF($H47-$E$19&lt;-3,0,OFFSET(Extras!$E$3,0,'Scenario 11'!$H47-'Scenario 11'!$E$19))))</f>
        <v>0</v>
      </c>
      <c r="BZ80" s="145">
        <v>2021</v>
      </c>
      <c r="CA80" s="249">
        <f ca="1">IF($G$14="",0,IF($H47&gt;$G$14,0,IF($H47-$G$14&lt;-3,0,OFFSET(Extras!$E$4,0,'Scenario 11'!$H47-'Scenario 11'!$G$14))))</f>
        <v>0</v>
      </c>
      <c r="CB80" s="249">
        <f ca="1">IF($G$15="",0,IF($H47&gt;$G$15,0,IF($H47-$G$15&lt;-3,0,OFFSET(Extras!$E$4,0,'Scenario 11'!$H47-'Scenario 11'!$G$15))))</f>
        <v>0</v>
      </c>
      <c r="CC80" s="249">
        <f ca="1">IF($G$16="",0,IF($H47&gt;$G$16,0,IF($H47-$G$16&lt;-3,0,OFFSET(Extras!$E$4,0,'Scenario 11'!$H47-'Scenario 11'!$G$16))))</f>
        <v>0</v>
      </c>
      <c r="CD80" s="249">
        <f ca="1">IF($G$17="",0,IF($H47&gt;$G$17,0,IF($H47-$G$17&lt;-3,0,OFFSET(Extras!$E$4,0,'Scenario 11'!$H47-'Scenario 11'!$G$17))))</f>
        <v>0</v>
      </c>
      <c r="CE80" s="249">
        <f ca="1">IF($G$18="",0,IF($H47&gt;$G$18,0,IF($H47-$G$18&lt;-3,0,OFFSET(Extras!$E$4,0,'Scenario 11'!$H47-'Scenario 11'!$G$18))))</f>
        <v>0</v>
      </c>
      <c r="CF80" s="249">
        <f ca="1">IF($G$19="",0,IF($H47&gt;$G$19,0,IF($H47-$G$19&lt;-3,0,OFFSET(Extras!$E$4,0,'Scenario 11'!$H47-'Scenario 11'!$G$19))))</f>
        <v>0</v>
      </c>
    </row>
    <row r="81" spans="1:84">
      <c r="A81" s="242"/>
      <c r="B81" s="242"/>
      <c r="C81" s="242"/>
      <c r="D81" s="242"/>
      <c r="E81" s="242"/>
      <c r="F81" s="242"/>
      <c r="G81" s="242"/>
      <c r="H81" s="253">
        <v>2022</v>
      </c>
      <c r="I81" s="249">
        <f ca="1">IF($H$14="","",HLOOKUP($H$14,'Capx - H2O'!$E$352:$AU$382,$H81-2015,FALSE)+BS81+CA81)</f>
        <v>385000.00000000006</v>
      </c>
      <c r="J81" s="249" t="str">
        <f>IF($H$15="","",HLOOKUP($H$15,'Capx - H2O'!$E$352:$AU$382,$H81-2015,FALSE)+BT81+CB81)</f>
        <v/>
      </c>
      <c r="K81" s="249" t="str">
        <f>IF($H$16="","",HLOOKUP($H$16,'Capx - H2O'!$E$352:$AU$382,$H81-2015,FALSE)+BU81+CC81)</f>
        <v/>
      </c>
      <c r="L81" s="249" t="str">
        <f>IF($H$17="","",HLOOKUP($H$17,'Capx - H2O'!$E$352:$AU$382,$H81-2015,FALSE)+BV81+CD81)</f>
        <v/>
      </c>
      <c r="M81" s="249" t="str">
        <f>IF($H$18="","",HLOOKUP($H$18,'Capx - H2O'!$E$352:$AU$382,$H81-2015,FALSE)+BW81+CE81)</f>
        <v/>
      </c>
      <c r="N81" s="249" t="str">
        <f>IF($H$19="","",HLOOKUP($H$19,'Capx - H2O'!$E$352:$AU$382,$H81-2015,FALSE)+BX81+CF81)</f>
        <v/>
      </c>
      <c r="O81" s="242"/>
      <c r="P81" s="242"/>
      <c r="Q81" s="242"/>
      <c r="R81" s="242"/>
      <c r="BR81" s="145">
        <v>2022</v>
      </c>
      <c r="BS81" s="249">
        <f ca="1">IF($E$14="",0,IF($H48&gt;$E$14,0,IF($H48-$E$14&lt;-3,0,OFFSET(Extras!$E$3,0,'Scenario 11'!$H48-'Scenario 11'!$E$14))))</f>
        <v>0</v>
      </c>
      <c r="BT81" s="249">
        <f ca="1">IF($E$15="",0,IF($H48&gt;$E$15,0,IF($H48-$E$15&lt;-3,0,OFFSET(Extras!$E$3,0,'Scenario 11'!$H48-'Scenario 11'!$E$15))))</f>
        <v>0</v>
      </c>
      <c r="BU81" s="249">
        <f ca="1">IF($E$16="",0,IF($H48&gt;$E$16,0,IF($H48-$E$16&lt;-3,0,OFFSET(Extras!$E$3,0,'Scenario 11'!$H48-'Scenario 11'!$E$16))))</f>
        <v>0</v>
      </c>
      <c r="BV81" s="249">
        <f ca="1">IF($E$17="",0,IF($H48&gt;$E$17,0,IF($H48-$E$17&lt;-3,0,OFFSET(Extras!$E$3,0,'Scenario 11'!$H48-'Scenario 11'!$E$17))))</f>
        <v>0</v>
      </c>
      <c r="BW81" s="249">
        <f ca="1">IF($E$18="",0,IF($H48&gt;$E$18,0,IF($H48-$E$18&lt;-3,0,OFFSET(Extras!$E$3,0,'Scenario 11'!$H48-'Scenario 11'!$E$18))))</f>
        <v>0</v>
      </c>
      <c r="BX81" s="249">
        <f ca="1">IF($E$19="",0,IF($H48&gt;$E$19,0,IF($H48-$E$19&lt;-3,0,OFFSET(Extras!$E$3,0,'Scenario 11'!$H48-'Scenario 11'!$E$19))))</f>
        <v>0</v>
      </c>
      <c r="BZ81" s="145">
        <v>2022</v>
      </c>
      <c r="CA81" s="249">
        <f ca="1">IF($G$14="",0,IF($H48&gt;$G$14,0,IF($H48-$G$14&lt;-3,0,OFFSET(Extras!$E$4,0,'Scenario 11'!$H48-'Scenario 11'!$G$14))))</f>
        <v>0</v>
      </c>
      <c r="CB81" s="249">
        <f ca="1">IF($G$15="",0,IF($H48&gt;$G$15,0,IF($H48-$G$15&lt;-3,0,OFFSET(Extras!$E$4,0,'Scenario 11'!$H48-'Scenario 11'!$G$15))))</f>
        <v>0</v>
      </c>
      <c r="CC81" s="249">
        <f ca="1">IF($G$16="",0,IF($H48&gt;$G$16,0,IF($H48-$G$16&lt;-3,0,OFFSET(Extras!$E$4,0,'Scenario 11'!$H48-'Scenario 11'!$G$16))))</f>
        <v>0</v>
      </c>
      <c r="CD81" s="249">
        <f ca="1">IF($G$17="",0,IF($H48&gt;$G$17,0,IF($H48-$G$17&lt;-3,0,OFFSET(Extras!$E$4,0,'Scenario 11'!$H48-'Scenario 11'!$G$17))))</f>
        <v>0</v>
      </c>
      <c r="CE81" s="249">
        <f ca="1">IF($G$18="",0,IF($H48&gt;$G$18,0,IF($H48-$G$18&lt;-3,0,OFFSET(Extras!$E$4,0,'Scenario 11'!$H48-'Scenario 11'!$G$18))))</f>
        <v>0</v>
      </c>
      <c r="CF81" s="249">
        <f ca="1">IF($G$19="",0,IF($H48&gt;$G$19,0,IF($H48-$G$19&lt;-3,0,OFFSET(Extras!$E$4,0,'Scenario 11'!$H48-'Scenario 11'!$G$19))))</f>
        <v>0</v>
      </c>
    </row>
    <row r="82" spans="1:84">
      <c r="A82" s="242"/>
      <c r="B82" s="242"/>
      <c r="C82" s="242"/>
      <c r="D82" s="242"/>
      <c r="E82" s="242"/>
      <c r="F82" s="242"/>
      <c r="G82" s="242"/>
      <c r="H82" s="253">
        <v>2023</v>
      </c>
      <c r="I82" s="249">
        <f ca="1">IF($H$14="","",HLOOKUP($H$14,'Capx - H2O'!$E$352:$AU$382,$H82-2015,FALSE)+BS82+CA82)</f>
        <v>392000.00000000006</v>
      </c>
      <c r="J82" s="249" t="str">
        <f>IF($H$15="","",HLOOKUP($H$15,'Capx - H2O'!$E$352:$AU$382,$H82-2015,FALSE)+BT82+CB82)</f>
        <v/>
      </c>
      <c r="K82" s="249" t="str">
        <f>IF($H$16="","",HLOOKUP($H$16,'Capx - H2O'!$E$352:$AU$382,$H82-2015,FALSE)+BU82+CC82)</f>
        <v/>
      </c>
      <c r="L82" s="249" t="str">
        <f>IF($H$17="","",HLOOKUP($H$17,'Capx - H2O'!$E$352:$AU$382,$H82-2015,FALSE)+BV82+CD82)</f>
        <v/>
      </c>
      <c r="M82" s="249" t="str">
        <f>IF($H$18="","",HLOOKUP($H$18,'Capx - H2O'!$E$352:$AU$382,$H82-2015,FALSE)+BW82+CE82)</f>
        <v/>
      </c>
      <c r="N82" s="249" t="str">
        <f>IF($H$19="","",HLOOKUP($H$19,'Capx - H2O'!$E$352:$AU$382,$H82-2015,FALSE)+BX82+CF82)</f>
        <v/>
      </c>
      <c r="O82" s="242"/>
      <c r="P82" s="242"/>
      <c r="Q82" s="242"/>
      <c r="R82" s="242"/>
      <c r="BR82" s="145">
        <v>2023</v>
      </c>
      <c r="BS82" s="249">
        <f ca="1">IF($E$14="",0,IF($H49&gt;$E$14,0,IF($H49-$E$14&lt;-3,0,OFFSET(Extras!$E$3,0,'Scenario 11'!$H49-'Scenario 11'!$E$14))))</f>
        <v>0</v>
      </c>
      <c r="BT82" s="249">
        <f ca="1">IF($E$15="",0,IF($H49&gt;$E$15,0,IF($H49-$E$15&lt;-3,0,OFFSET(Extras!$E$3,0,'Scenario 11'!$H49-'Scenario 11'!$E$15))))</f>
        <v>0</v>
      </c>
      <c r="BU82" s="249">
        <f ca="1">IF($E$16="",0,IF($H49&gt;$E$16,0,IF($H49-$E$16&lt;-3,0,OFFSET(Extras!$E$3,0,'Scenario 11'!$H49-'Scenario 11'!$E$16))))</f>
        <v>0</v>
      </c>
      <c r="BV82" s="249">
        <f ca="1">IF($E$17="",0,IF($H49&gt;$E$17,0,IF($H49-$E$17&lt;-3,0,OFFSET(Extras!$E$3,0,'Scenario 11'!$H49-'Scenario 11'!$E$17))))</f>
        <v>0</v>
      </c>
      <c r="BW82" s="249">
        <f ca="1">IF($E$18="",0,IF($H49&gt;$E$18,0,IF($H49-$E$18&lt;-3,0,OFFSET(Extras!$E$3,0,'Scenario 11'!$H49-'Scenario 11'!$E$18))))</f>
        <v>0</v>
      </c>
      <c r="BX82" s="249">
        <f ca="1">IF($E$19="",0,IF($H49&gt;$E$19,0,IF($H49-$E$19&lt;-3,0,OFFSET(Extras!$E$3,0,'Scenario 11'!$H49-'Scenario 11'!$E$19))))</f>
        <v>0</v>
      </c>
      <c r="BZ82" s="145">
        <v>2023</v>
      </c>
      <c r="CA82" s="249">
        <f ca="1">IF($G$14="",0,IF($H49&gt;$G$14,0,IF($H49-$G$14&lt;-3,0,OFFSET(Extras!$E$4,0,'Scenario 11'!$H49-'Scenario 11'!$G$14))))</f>
        <v>0</v>
      </c>
      <c r="CB82" s="249">
        <f ca="1">IF($G$15="",0,IF($H49&gt;$G$15,0,IF($H49-$G$15&lt;-3,0,OFFSET(Extras!$E$4,0,'Scenario 11'!$H49-'Scenario 11'!$G$15))))</f>
        <v>0</v>
      </c>
      <c r="CC82" s="249">
        <f ca="1">IF($G$16="",0,IF($H49&gt;$G$16,0,IF($H49-$G$16&lt;-3,0,OFFSET(Extras!$E$4,0,'Scenario 11'!$H49-'Scenario 11'!$G$16))))</f>
        <v>0</v>
      </c>
      <c r="CD82" s="249">
        <f ca="1">IF($G$17="",0,IF($H49&gt;$G$17,0,IF($H49-$G$17&lt;-3,0,OFFSET(Extras!$E$4,0,'Scenario 11'!$H49-'Scenario 11'!$G$17))))</f>
        <v>0</v>
      </c>
      <c r="CE82" s="249">
        <f ca="1">IF($G$18="",0,IF($H49&gt;$G$18,0,IF($H49-$G$18&lt;-3,0,OFFSET(Extras!$E$4,0,'Scenario 11'!$H49-'Scenario 11'!$G$18))))</f>
        <v>0</v>
      </c>
      <c r="CF82" s="249">
        <f ca="1">IF($G$19="",0,IF($H49&gt;$G$19,0,IF($H49-$G$19&lt;-3,0,OFFSET(Extras!$E$4,0,'Scenario 11'!$H49-'Scenario 11'!$G$19))))</f>
        <v>0</v>
      </c>
    </row>
    <row r="83" spans="1:84">
      <c r="A83" s="242"/>
      <c r="B83" s="242"/>
      <c r="C83" s="242"/>
      <c r="D83" s="242"/>
      <c r="E83" s="242"/>
      <c r="F83" s="242"/>
      <c r="G83" s="242"/>
      <c r="H83" s="253">
        <v>2024</v>
      </c>
      <c r="I83" s="249">
        <f ca="1">IF($H$14="","",HLOOKUP($H$14,'Capx - H2O'!$E$352:$AU$382,$H83-2015,FALSE)+BS83+CA83)</f>
        <v>1490685.6676492798</v>
      </c>
      <c r="J83" s="249" t="str">
        <f>IF($H$15="","",HLOOKUP($H$15,'Capx - H2O'!$E$352:$AU$382,$H83-2015,FALSE)+BT83+CB83)</f>
        <v/>
      </c>
      <c r="K83" s="249" t="str">
        <f>IF($H$16="","",HLOOKUP($H$16,'Capx - H2O'!$E$352:$AU$382,$H83-2015,FALSE)+BU83+CC83)</f>
        <v/>
      </c>
      <c r="L83" s="249" t="str">
        <f>IF($H$17="","",HLOOKUP($H$17,'Capx - H2O'!$E$352:$AU$382,$H83-2015,FALSE)+BV83+CD83)</f>
        <v/>
      </c>
      <c r="M83" s="249" t="str">
        <f>IF($H$18="","",HLOOKUP($H$18,'Capx - H2O'!$E$352:$AU$382,$H83-2015,FALSE)+BW83+CE83)</f>
        <v/>
      </c>
      <c r="N83" s="249" t="str">
        <f>IF($H$19="","",HLOOKUP($H$19,'Capx - H2O'!$E$352:$AU$382,$H83-2015,FALSE)+BX83+CF83)</f>
        <v/>
      </c>
      <c r="O83" s="242"/>
      <c r="P83" s="242"/>
      <c r="Q83" s="242"/>
      <c r="R83" s="242"/>
      <c r="BR83" s="145">
        <v>2024</v>
      </c>
      <c r="BS83" s="249">
        <f ca="1">IF($E$14="",0,IF($H50&gt;$E$14,0,IF($H50-$E$14&lt;-3,0,OFFSET(Extras!$E$3,0,'Scenario 11'!$H50-'Scenario 11'!$E$14))))</f>
        <v>0</v>
      </c>
      <c r="BT83" s="249">
        <f ca="1">IF($E$15="",0,IF($H50&gt;$E$15,0,IF($H50-$E$15&lt;-3,0,OFFSET(Extras!$E$3,0,'Scenario 11'!$H50-'Scenario 11'!$E$15))))</f>
        <v>0</v>
      </c>
      <c r="BU83" s="249">
        <f ca="1">IF($E$16="",0,IF($H50&gt;$E$16,0,IF($H50-$E$16&lt;-3,0,OFFSET(Extras!$E$3,0,'Scenario 11'!$H50-'Scenario 11'!$E$16))))</f>
        <v>0</v>
      </c>
      <c r="BV83" s="249">
        <f ca="1">IF($E$17="",0,IF($H50&gt;$E$17,0,IF($H50-$E$17&lt;-3,0,OFFSET(Extras!$E$3,0,'Scenario 11'!$H50-'Scenario 11'!$E$17))))</f>
        <v>0</v>
      </c>
      <c r="BW83" s="249">
        <f ca="1">IF($E$18="",0,IF($H50&gt;$E$18,0,IF($H50-$E$18&lt;-3,0,OFFSET(Extras!$E$3,0,'Scenario 11'!$H50-'Scenario 11'!$E$18))))</f>
        <v>0</v>
      </c>
      <c r="BX83" s="249">
        <f ca="1">IF($E$19="",0,IF($H50&gt;$E$19,0,IF($H50-$E$19&lt;-3,0,OFFSET(Extras!$E$3,0,'Scenario 11'!$H50-'Scenario 11'!$E$19))))</f>
        <v>0</v>
      </c>
      <c r="BZ83" s="145">
        <v>2024</v>
      </c>
      <c r="CA83" s="249">
        <f ca="1">IF($G$14="",0,IF($H50&gt;$G$14,0,IF($H50-$G$14&lt;-3,0,OFFSET(Extras!$E$4,0,'Scenario 11'!$H50-'Scenario 11'!$G$14))))</f>
        <v>0</v>
      </c>
      <c r="CB83" s="249">
        <f ca="1">IF($G$15="",0,IF($H50&gt;$G$15,0,IF($H50-$G$15&lt;-3,0,OFFSET(Extras!$E$4,0,'Scenario 11'!$H50-'Scenario 11'!$G$15))))</f>
        <v>0</v>
      </c>
      <c r="CC83" s="249">
        <f ca="1">IF($G$16="",0,IF($H50&gt;$G$16,0,IF($H50-$G$16&lt;-3,0,OFFSET(Extras!$E$4,0,'Scenario 11'!$H50-'Scenario 11'!$G$16))))</f>
        <v>0</v>
      </c>
      <c r="CD83" s="249">
        <f ca="1">IF($G$17="",0,IF($H50&gt;$G$17,0,IF($H50-$G$17&lt;-3,0,OFFSET(Extras!$E$4,0,'Scenario 11'!$H50-'Scenario 11'!$G$17))))</f>
        <v>0</v>
      </c>
      <c r="CE83" s="249">
        <f ca="1">IF($G$18="",0,IF($H50&gt;$G$18,0,IF($H50-$G$18&lt;-3,0,OFFSET(Extras!$E$4,0,'Scenario 11'!$H50-'Scenario 11'!$G$18))))</f>
        <v>0</v>
      </c>
      <c r="CF83" s="249">
        <f ca="1">IF($G$19="",0,IF($H50&gt;$G$19,0,IF($H50-$G$19&lt;-3,0,OFFSET(Extras!$E$4,0,'Scenario 11'!$H50-'Scenario 11'!$G$19))))</f>
        <v>0</v>
      </c>
    </row>
    <row r="84" spans="1:84">
      <c r="A84" s="242"/>
      <c r="B84" s="242"/>
      <c r="C84" s="242"/>
      <c r="D84" s="242"/>
      <c r="E84" s="242"/>
      <c r="F84" s="242"/>
      <c r="G84" s="242"/>
      <c r="H84" s="253">
        <v>2025</v>
      </c>
      <c r="I84" s="249">
        <f ca="1">IF($H$14="","",HLOOKUP($H$14,'Capx - H2O'!$E$352:$AU$382,$H84-2015,FALSE)+BS84+CA84)</f>
        <v>348000</v>
      </c>
      <c r="J84" s="249" t="str">
        <f>IF($H$15="","",HLOOKUP($H$15,'Capx - H2O'!$E$352:$AU$382,$H84-2015,FALSE)+BT84+CB84)</f>
        <v/>
      </c>
      <c r="K84" s="249" t="str">
        <f>IF($H$16="","",HLOOKUP($H$16,'Capx - H2O'!$E$352:$AU$382,$H84-2015,FALSE)+BU84+CC84)</f>
        <v/>
      </c>
      <c r="L84" s="249" t="str">
        <f>IF($H$17="","",HLOOKUP($H$17,'Capx - H2O'!$E$352:$AU$382,$H84-2015,FALSE)+BV84+CD84)</f>
        <v/>
      </c>
      <c r="M84" s="249" t="str">
        <f>IF($H$18="","",HLOOKUP($H$18,'Capx - H2O'!$E$352:$AU$382,$H84-2015,FALSE)+BW84+CE84)</f>
        <v/>
      </c>
      <c r="N84" s="249" t="str">
        <f>IF($H$19="","",HLOOKUP($H$19,'Capx - H2O'!$E$352:$AU$382,$H84-2015,FALSE)+BX84+CF84)</f>
        <v/>
      </c>
      <c r="O84" s="242"/>
      <c r="P84" s="242"/>
      <c r="Q84" s="242"/>
      <c r="R84" s="242"/>
      <c r="BR84" s="145">
        <v>2025</v>
      </c>
      <c r="BS84" s="249">
        <f ca="1">IF($E$14="",0,IF($H51&gt;$E$14,0,IF($H51-$E$14&lt;-3,0,OFFSET(Extras!$E$3,0,'Scenario 11'!$H51-'Scenario 11'!$E$14))))</f>
        <v>0</v>
      </c>
      <c r="BT84" s="249">
        <f ca="1">IF($E$15="",0,IF($H51&gt;$E$15,0,IF($H51-$E$15&lt;-3,0,OFFSET(Extras!$E$3,0,'Scenario 11'!$H51-'Scenario 11'!$E$15))))</f>
        <v>0</v>
      </c>
      <c r="BU84" s="249">
        <f ca="1">IF($E$16="",0,IF($H51&gt;$E$16,0,IF($H51-$E$16&lt;-3,0,OFFSET(Extras!$E$3,0,'Scenario 11'!$H51-'Scenario 11'!$E$16))))</f>
        <v>0</v>
      </c>
      <c r="BV84" s="249">
        <f ca="1">IF($E$17="",0,IF($H51&gt;$E$17,0,IF($H51-$E$17&lt;-3,0,OFFSET(Extras!$E$3,0,'Scenario 11'!$H51-'Scenario 11'!$E$17))))</f>
        <v>0</v>
      </c>
      <c r="BW84" s="249">
        <f ca="1">IF($E$18="",0,IF($H51&gt;$E$18,0,IF($H51-$E$18&lt;-3,0,OFFSET(Extras!$E$3,0,'Scenario 11'!$H51-'Scenario 11'!$E$18))))</f>
        <v>0</v>
      </c>
      <c r="BX84" s="249">
        <f ca="1">IF($E$19="",0,IF($H51&gt;$E$19,0,IF($H51-$E$19&lt;-3,0,OFFSET(Extras!$E$3,0,'Scenario 11'!$H51-'Scenario 11'!$E$19))))</f>
        <v>0</v>
      </c>
      <c r="BZ84" s="145">
        <v>2025</v>
      </c>
      <c r="CA84" s="249">
        <f ca="1">IF($G$14="",0,IF($H51&gt;$G$14,0,IF($H51-$G$14&lt;-3,0,OFFSET(Extras!$E$4,0,'Scenario 11'!$H51-'Scenario 11'!$G$14))))</f>
        <v>0</v>
      </c>
      <c r="CB84" s="249">
        <f ca="1">IF($G$15="",0,IF($H51&gt;$G$15,0,IF($H51-$G$15&lt;-3,0,OFFSET(Extras!$E$4,0,'Scenario 11'!$H51-'Scenario 11'!$G$15))))</f>
        <v>0</v>
      </c>
      <c r="CC84" s="249">
        <f ca="1">IF($G$16="",0,IF($H51&gt;$G$16,0,IF($H51-$G$16&lt;-3,0,OFFSET(Extras!$E$4,0,'Scenario 11'!$H51-'Scenario 11'!$G$16))))</f>
        <v>0</v>
      </c>
      <c r="CD84" s="249">
        <f ca="1">IF($G$17="",0,IF($H51&gt;$G$17,0,IF($H51-$G$17&lt;-3,0,OFFSET(Extras!$E$4,0,'Scenario 11'!$H51-'Scenario 11'!$G$17))))</f>
        <v>0</v>
      </c>
      <c r="CE84" s="249">
        <f ca="1">IF($G$18="",0,IF($H51&gt;$G$18,0,IF($H51-$G$18&lt;-3,0,OFFSET(Extras!$E$4,0,'Scenario 11'!$H51-'Scenario 11'!$G$18))))</f>
        <v>0</v>
      </c>
      <c r="CF84" s="249">
        <f ca="1">IF($G$19="",0,IF($H51&gt;$G$19,0,IF($H51-$G$19&lt;-3,0,OFFSET(Extras!$E$4,0,'Scenario 11'!$H51-'Scenario 11'!$G$19))))</f>
        <v>0</v>
      </c>
    </row>
    <row r="85" spans="1:84">
      <c r="A85" s="242"/>
      <c r="B85" s="242"/>
      <c r="C85" s="242"/>
      <c r="D85" s="242"/>
      <c r="E85" s="242"/>
      <c r="F85" s="242"/>
      <c r="G85" s="242"/>
      <c r="H85" s="253">
        <v>2026</v>
      </c>
      <c r="I85" s="249">
        <f ca="1">IF($H$14="","",HLOOKUP($H$14,'Capx - H2O'!$E$352:$AU$382,$H85-2015,FALSE)+BS85+CA85)</f>
        <v>354000</v>
      </c>
      <c r="J85" s="249" t="str">
        <f>IF($H$15="","",HLOOKUP($H$15,'Capx - H2O'!$E$352:$AU$382,$H85-2015,FALSE)+BT85+CB85)</f>
        <v/>
      </c>
      <c r="K85" s="249" t="str">
        <f>IF($H$16="","",HLOOKUP($H$16,'Capx - H2O'!$E$352:$AU$382,$H85-2015,FALSE)+BU85+CC85)</f>
        <v/>
      </c>
      <c r="L85" s="249" t="str">
        <f>IF($H$17="","",HLOOKUP($H$17,'Capx - H2O'!$E$352:$AU$382,$H85-2015,FALSE)+BV85+CD85)</f>
        <v/>
      </c>
      <c r="M85" s="249" t="str">
        <f>IF($H$18="","",HLOOKUP($H$18,'Capx - H2O'!$E$352:$AU$382,$H85-2015,FALSE)+BW85+CE85)</f>
        <v/>
      </c>
      <c r="N85" s="249" t="str">
        <f>IF($H$19="","",HLOOKUP($H$19,'Capx - H2O'!$E$352:$AU$382,$H85-2015,FALSE)+BX85+CF85)</f>
        <v/>
      </c>
      <c r="O85" s="242"/>
      <c r="P85" s="242"/>
      <c r="Q85" s="242"/>
      <c r="R85" s="242"/>
      <c r="BR85" s="145">
        <v>2026</v>
      </c>
      <c r="BS85" s="249">
        <f ca="1">IF($E$14="",0,IF($H52&gt;$E$14,0,IF($H52-$E$14&lt;-3,0,OFFSET(Extras!$E$3,0,'Scenario 11'!$H52-'Scenario 11'!$E$14))))</f>
        <v>0</v>
      </c>
      <c r="BT85" s="249">
        <f ca="1">IF($E$15="",0,IF($H52&gt;$E$15,0,IF($H52-$E$15&lt;-3,0,OFFSET(Extras!$E$3,0,'Scenario 11'!$H52-'Scenario 11'!$E$15))))</f>
        <v>0</v>
      </c>
      <c r="BU85" s="249">
        <f ca="1">IF($E$16="",0,IF($H52&gt;$E$16,0,IF($H52-$E$16&lt;-3,0,OFFSET(Extras!$E$3,0,'Scenario 11'!$H52-'Scenario 11'!$E$16))))</f>
        <v>0</v>
      </c>
      <c r="BV85" s="249">
        <f ca="1">IF($E$17="",0,IF($H52&gt;$E$17,0,IF($H52-$E$17&lt;-3,0,OFFSET(Extras!$E$3,0,'Scenario 11'!$H52-'Scenario 11'!$E$17))))</f>
        <v>0</v>
      </c>
      <c r="BW85" s="249">
        <f ca="1">IF($E$18="",0,IF($H52&gt;$E$18,0,IF($H52-$E$18&lt;-3,0,OFFSET(Extras!$E$3,0,'Scenario 11'!$H52-'Scenario 11'!$E$18))))</f>
        <v>0</v>
      </c>
      <c r="BX85" s="249">
        <f ca="1">IF($E$19="",0,IF($H52&gt;$E$19,0,IF($H52-$E$19&lt;-3,0,OFFSET(Extras!$E$3,0,'Scenario 11'!$H52-'Scenario 11'!$E$19))))</f>
        <v>0</v>
      </c>
      <c r="BZ85" s="145">
        <v>2026</v>
      </c>
      <c r="CA85" s="249">
        <f ca="1">IF($G$14="",0,IF($H52&gt;$G$14,0,IF($H52-$G$14&lt;-3,0,OFFSET(Extras!$E$4,0,'Scenario 11'!$H52-'Scenario 11'!$G$14))))</f>
        <v>0</v>
      </c>
      <c r="CB85" s="249">
        <f ca="1">IF($G$15="",0,IF($H52&gt;$G$15,0,IF($H52-$G$15&lt;-3,0,OFFSET(Extras!$E$4,0,'Scenario 11'!$H52-'Scenario 11'!$G$15))))</f>
        <v>0</v>
      </c>
      <c r="CC85" s="249">
        <f ca="1">IF($G$16="",0,IF($H52&gt;$G$16,0,IF($H52-$G$16&lt;-3,0,OFFSET(Extras!$E$4,0,'Scenario 11'!$H52-'Scenario 11'!$G$16))))</f>
        <v>0</v>
      </c>
      <c r="CD85" s="249">
        <f ca="1">IF($G$17="",0,IF($H52&gt;$G$17,0,IF($H52-$G$17&lt;-3,0,OFFSET(Extras!$E$4,0,'Scenario 11'!$H52-'Scenario 11'!$G$17))))</f>
        <v>0</v>
      </c>
      <c r="CE85" s="249">
        <f ca="1">IF($G$18="",0,IF($H52&gt;$G$18,0,IF($H52-$G$18&lt;-3,0,OFFSET(Extras!$E$4,0,'Scenario 11'!$H52-'Scenario 11'!$G$18))))</f>
        <v>0</v>
      </c>
      <c r="CF85" s="249">
        <f ca="1">IF($G$19="",0,IF($H52&gt;$G$19,0,IF($H52-$G$19&lt;-3,0,OFFSET(Extras!$E$4,0,'Scenario 11'!$H52-'Scenario 11'!$G$19))))</f>
        <v>0</v>
      </c>
    </row>
    <row r="86" spans="1:84">
      <c r="A86" s="242"/>
      <c r="B86" s="242"/>
      <c r="C86" s="242"/>
      <c r="D86" s="242"/>
      <c r="E86" s="242"/>
      <c r="F86" s="242"/>
      <c r="G86" s="242"/>
      <c r="H86" s="253">
        <v>2027</v>
      </c>
      <c r="I86" s="249">
        <f ca="1">IF($H$14="","",HLOOKUP($H$14,'Capx - H2O'!$E$352:$AU$382,$H86-2015,FALSE)+BS86+CA86)</f>
        <v>360000</v>
      </c>
      <c r="J86" s="249" t="str">
        <f>IF($H$15="","",HLOOKUP($H$15,'Capx - H2O'!$E$352:$AU$382,$H86-2015,FALSE)+BT86+CB86)</f>
        <v/>
      </c>
      <c r="K86" s="249" t="str">
        <f>IF($H$16="","",HLOOKUP($H$16,'Capx - H2O'!$E$352:$AU$382,$H86-2015,FALSE)+BU86+CC86)</f>
        <v/>
      </c>
      <c r="L86" s="249" t="str">
        <f>IF($H$17="","",HLOOKUP($H$17,'Capx - H2O'!$E$352:$AU$382,$H86-2015,FALSE)+BV86+CD86)</f>
        <v/>
      </c>
      <c r="M86" s="249" t="str">
        <f>IF($H$18="","",HLOOKUP($H$18,'Capx - H2O'!$E$352:$AU$382,$H86-2015,FALSE)+BW86+CE86)</f>
        <v/>
      </c>
      <c r="N86" s="249" t="str">
        <f>IF($H$19="","",HLOOKUP($H$19,'Capx - H2O'!$E$352:$AU$382,$H86-2015,FALSE)+BX86+CF86)</f>
        <v/>
      </c>
      <c r="O86" s="242"/>
      <c r="P86" s="242"/>
      <c r="Q86" s="242"/>
      <c r="R86" s="242"/>
      <c r="BR86" s="145">
        <v>2027</v>
      </c>
      <c r="BS86" s="249">
        <f ca="1">IF($E$14="",0,IF($H53&gt;$E$14,0,IF($H53-$E$14&lt;-3,0,OFFSET(Extras!$E$3,0,'Scenario 11'!$H53-'Scenario 11'!$E$14))))</f>
        <v>0</v>
      </c>
      <c r="BT86" s="249">
        <f ca="1">IF($E$15="",0,IF($H53&gt;$E$15,0,IF($H53-$E$15&lt;-3,0,OFFSET(Extras!$E$3,0,'Scenario 11'!$H53-'Scenario 11'!$E$15))))</f>
        <v>0</v>
      </c>
      <c r="BU86" s="249">
        <f ca="1">IF($E$16="",0,IF($H53&gt;$E$16,0,IF($H53-$E$16&lt;-3,0,OFFSET(Extras!$E$3,0,'Scenario 11'!$H53-'Scenario 11'!$E$16))))</f>
        <v>0</v>
      </c>
      <c r="BV86" s="249">
        <f ca="1">IF($E$17="",0,IF($H53&gt;$E$17,0,IF($H53-$E$17&lt;-3,0,OFFSET(Extras!$E$3,0,'Scenario 11'!$H53-'Scenario 11'!$E$17))))</f>
        <v>0</v>
      </c>
      <c r="BW86" s="249">
        <f ca="1">IF($E$18="",0,IF($H53&gt;$E$18,0,IF($H53-$E$18&lt;-3,0,OFFSET(Extras!$E$3,0,'Scenario 11'!$H53-'Scenario 11'!$E$18))))</f>
        <v>0</v>
      </c>
      <c r="BX86" s="249">
        <f ca="1">IF($E$19="",0,IF($H53&gt;$E$19,0,IF($H53-$E$19&lt;-3,0,OFFSET(Extras!$E$3,0,'Scenario 11'!$H53-'Scenario 11'!$E$19))))</f>
        <v>0</v>
      </c>
      <c r="BZ86" s="145">
        <v>2027</v>
      </c>
      <c r="CA86" s="249">
        <f ca="1">IF($G$14="",0,IF($H53&gt;$G$14,0,IF($H53-$G$14&lt;-3,0,OFFSET(Extras!$E$4,0,'Scenario 11'!$H53-'Scenario 11'!$G$14))))</f>
        <v>0</v>
      </c>
      <c r="CB86" s="249">
        <f ca="1">IF($G$15="",0,IF($H53&gt;$G$15,0,IF($H53-$G$15&lt;-3,0,OFFSET(Extras!$E$4,0,'Scenario 11'!$H53-'Scenario 11'!$G$15))))</f>
        <v>0</v>
      </c>
      <c r="CC86" s="249">
        <f ca="1">IF($G$16="",0,IF($H53&gt;$G$16,0,IF($H53-$G$16&lt;-3,0,OFFSET(Extras!$E$4,0,'Scenario 11'!$H53-'Scenario 11'!$G$16))))</f>
        <v>0</v>
      </c>
      <c r="CD86" s="249">
        <f ca="1">IF($G$17="",0,IF($H53&gt;$G$17,0,IF($H53-$G$17&lt;-3,0,OFFSET(Extras!$E$4,0,'Scenario 11'!$H53-'Scenario 11'!$G$17))))</f>
        <v>0</v>
      </c>
      <c r="CE86" s="249">
        <f ca="1">IF($G$18="",0,IF($H53&gt;$G$18,0,IF($H53-$G$18&lt;-3,0,OFFSET(Extras!$E$4,0,'Scenario 11'!$H53-'Scenario 11'!$G$18))))</f>
        <v>0</v>
      </c>
      <c r="CF86" s="249">
        <f ca="1">IF($G$19="",0,IF($H53&gt;$G$19,0,IF($H53-$G$19&lt;-3,0,OFFSET(Extras!$E$4,0,'Scenario 11'!$H53-'Scenario 11'!$G$19))))</f>
        <v>0</v>
      </c>
    </row>
    <row r="87" spans="1:84">
      <c r="A87" s="242"/>
      <c r="B87" s="242"/>
      <c r="C87" s="242"/>
      <c r="D87" s="242"/>
      <c r="E87" s="242"/>
      <c r="F87" s="242"/>
      <c r="G87" s="242"/>
      <c r="H87" s="253">
        <v>2028</v>
      </c>
      <c r="I87" s="249">
        <f ca="1">IF($H$14="","",HLOOKUP($H$14,'Capx - H2O'!$E$352:$AU$382,$H87-2015,FALSE)+BS87+CA87)</f>
        <v>366000</v>
      </c>
      <c r="J87" s="249" t="str">
        <f>IF($H$15="","",HLOOKUP($H$15,'Capx - H2O'!$E$352:$AU$382,$H87-2015,FALSE)+BT87+CB87)</f>
        <v/>
      </c>
      <c r="K87" s="249" t="str">
        <f>IF($H$16="","",HLOOKUP($H$16,'Capx - H2O'!$E$352:$AU$382,$H87-2015,FALSE)+BU87+CC87)</f>
        <v/>
      </c>
      <c r="L87" s="249" t="str">
        <f>IF($H$17="","",HLOOKUP($H$17,'Capx - H2O'!$E$352:$AU$382,$H87-2015,FALSE)+BV87+CD87)</f>
        <v/>
      </c>
      <c r="M87" s="249" t="str">
        <f>IF($H$18="","",HLOOKUP($H$18,'Capx - H2O'!$E$352:$AU$382,$H87-2015,FALSE)+BW87+CE87)</f>
        <v/>
      </c>
      <c r="N87" s="249" t="str">
        <f>IF($H$19="","",HLOOKUP($H$19,'Capx - H2O'!$E$352:$AU$382,$H87-2015,FALSE)+BX87+CF87)</f>
        <v/>
      </c>
      <c r="O87" s="242"/>
      <c r="P87" s="242"/>
      <c r="Q87" s="242"/>
      <c r="R87" s="242"/>
      <c r="BR87" s="145">
        <v>2028</v>
      </c>
      <c r="BS87" s="249">
        <f ca="1">IF($E$14="",0,IF($H54&gt;$E$14,0,IF($H54-$E$14&lt;-3,0,OFFSET(Extras!$E$3,0,'Scenario 11'!$H54-'Scenario 11'!$E$14))))</f>
        <v>0</v>
      </c>
      <c r="BT87" s="249">
        <f ca="1">IF($E$15="",0,IF($H54&gt;$E$15,0,IF($H54-$E$15&lt;-3,0,OFFSET(Extras!$E$3,0,'Scenario 11'!$H54-'Scenario 11'!$E$15))))</f>
        <v>0</v>
      </c>
      <c r="BU87" s="249">
        <f ca="1">IF($E$16="",0,IF($H54&gt;$E$16,0,IF($H54-$E$16&lt;-3,0,OFFSET(Extras!$E$3,0,'Scenario 11'!$H54-'Scenario 11'!$E$16))))</f>
        <v>0</v>
      </c>
      <c r="BV87" s="249">
        <f ca="1">IF($E$17="",0,IF($H54&gt;$E$17,0,IF($H54-$E$17&lt;-3,0,OFFSET(Extras!$E$3,0,'Scenario 11'!$H54-'Scenario 11'!$E$17))))</f>
        <v>0</v>
      </c>
      <c r="BW87" s="249">
        <f ca="1">IF($E$18="",0,IF($H54&gt;$E$18,0,IF($H54-$E$18&lt;-3,0,OFFSET(Extras!$E$3,0,'Scenario 11'!$H54-'Scenario 11'!$E$18))))</f>
        <v>0</v>
      </c>
      <c r="BX87" s="249">
        <f ca="1">IF($E$19="",0,IF($H54&gt;$E$19,0,IF($H54-$E$19&lt;-3,0,OFFSET(Extras!$E$3,0,'Scenario 11'!$H54-'Scenario 11'!$E$19))))</f>
        <v>0</v>
      </c>
      <c r="BZ87" s="145">
        <v>2028</v>
      </c>
      <c r="CA87" s="249">
        <f ca="1">IF($G$14="",0,IF($H54&gt;$G$14,0,IF($H54-$G$14&lt;-3,0,OFFSET(Extras!$E$4,0,'Scenario 11'!$H54-'Scenario 11'!$G$14))))</f>
        <v>0</v>
      </c>
      <c r="CB87" s="249">
        <f ca="1">IF($G$15="",0,IF($H54&gt;$G$15,0,IF($H54-$G$15&lt;-3,0,OFFSET(Extras!$E$4,0,'Scenario 11'!$H54-'Scenario 11'!$G$15))))</f>
        <v>0</v>
      </c>
      <c r="CC87" s="249">
        <f ca="1">IF($G$16="",0,IF($H54&gt;$G$16,0,IF($H54-$G$16&lt;-3,0,OFFSET(Extras!$E$4,0,'Scenario 11'!$H54-'Scenario 11'!$G$16))))</f>
        <v>0</v>
      </c>
      <c r="CD87" s="249">
        <f ca="1">IF($G$17="",0,IF($H54&gt;$G$17,0,IF($H54-$G$17&lt;-3,0,OFFSET(Extras!$E$4,0,'Scenario 11'!$H54-'Scenario 11'!$G$17))))</f>
        <v>0</v>
      </c>
      <c r="CE87" s="249">
        <f ca="1">IF($G$18="",0,IF($H54&gt;$G$18,0,IF($H54-$G$18&lt;-3,0,OFFSET(Extras!$E$4,0,'Scenario 11'!$H54-'Scenario 11'!$G$18))))</f>
        <v>0</v>
      </c>
      <c r="CF87" s="249">
        <f ca="1">IF($G$19="",0,IF($H54&gt;$G$19,0,IF($H54-$G$19&lt;-3,0,OFFSET(Extras!$E$4,0,'Scenario 11'!$H54-'Scenario 11'!$G$19))))</f>
        <v>0</v>
      </c>
    </row>
    <row r="88" spans="1:84">
      <c r="A88" s="242"/>
      <c r="B88" s="242"/>
      <c r="C88" s="242"/>
      <c r="D88" s="242"/>
      <c r="E88" s="242"/>
      <c r="F88" s="242"/>
      <c r="G88" s="242"/>
      <c r="H88" s="253">
        <v>2029</v>
      </c>
      <c r="I88" s="249">
        <f ca="1">IF($H$14="","",HLOOKUP($H$14,'Capx - H2O'!$E$352:$AU$382,$H88-2015,FALSE)+BS88+CA88)</f>
        <v>0</v>
      </c>
      <c r="J88" s="249" t="str">
        <f>IF($H$15="","",HLOOKUP($H$15,'Capx - H2O'!$E$352:$AU$382,$H88-2015,FALSE)+BT88+CB88)</f>
        <v/>
      </c>
      <c r="K88" s="249" t="str">
        <f>IF($H$16="","",HLOOKUP($H$16,'Capx - H2O'!$E$352:$AU$382,$H88-2015,FALSE)+BU88+CC88)</f>
        <v/>
      </c>
      <c r="L88" s="249" t="str">
        <f>IF($H$17="","",HLOOKUP($H$17,'Capx - H2O'!$E$352:$AU$382,$H88-2015,FALSE)+BV88+CD88)</f>
        <v/>
      </c>
      <c r="M88" s="249" t="str">
        <f>IF($H$18="","",HLOOKUP($H$18,'Capx - H2O'!$E$352:$AU$382,$H88-2015,FALSE)+BW88+CE88)</f>
        <v/>
      </c>
      <c r="N88" s="249" t="str">
        <f>IF($H$19="","",HLOOKUP($H$19,'Capx - H2O'!$E$352:$AU$382,$H88-2015,FALSE)+BX88+CF88)</f>
        <v/>
      </c>
      <c r="O88" s="242"/>
      <c r="P88" s="242"/>
      <c r="Q88" s="242"/>
      <c r="R88" s="242"/>
      <c r="BR88" s="145">
        <v>2029</v>
      </c>
      <c r="BS88" s="249">
        <f ca="1">IF($E$14="",0,IF($H55&gt;$E$14,0,IF($H55-$E$14&lt;-3,0,OFFSET(Extras!$E$3,0,'Scenario 11'!$H55-'Scenario 11'!$E$14))))</f>
        <v>0</v>
      </c>
      <c r="BT88" s="249">
        <f ca="1">IF($E$15="",0,IF($H55&gt;$E$15,0,IF($H55-$E$15&lt;-3,0,OFFSET(Extras!$E$3,0,'Scenario 11'!$H55-'Scenario 11'!$E$15))))</f>
        <v>0</v>
      </c>
      <c r="BU88" s="249">
        <f ca="1">IF($E$16="",0,IF($H55&gt;$E$16,0,IF($H55-$E$16&lt;-3,0,OFFSET(Extras!$E$3,0,'Scenario 11'!$H55-'Scenario 11'!$E$16))))</f>
        <v>0</v>
      </c>
      <c r="BV88" s="249">
        <f ca="1">IF($E$17="",0,IF($H55&gt;$E$17,0,IF($H55-$E$17&lt;-3,0,OFFSET(Extras!$E$3,0,'Scenario 11'!$H55-'Scenario 11'!$E$17))))</f>
        <v>0</v>
      </c>
      <c r="BW88" s="249">
        <f ca="1">IF($E$18="",0,IF($H55&gt;$E$18,0,IF($H55-$E$18&lt;-3,0,OFFSET(Extras!$E$3,0,'Scenario 11'!$H55-'Scenario 11'!$E$18))))</f>
        <v>0</v>
      </c>
      <c r="BX88" s="249">
        <f ca="1">IF($E$19="",0,IF($H55&gt;$E$19,0,IF($H55-$E$19&lt;-3,0,OFFSET(Extras!$E$3,0,'Scenario 11'!$H55-'Scenario 11'!$E$19))))</f>
        <v>0</v>
      </c>
      <c r="BZ88" s="145">
        <v>2029</v>
      </c>
      <c r="CA88" s="249">
        <f ca="1">IF($G$14="",0,IF($H55&gt;$G$14,0,IF($H55-$G$14&lt;-3,0,OFFSET(Extras!$E$4,0,'Scenario 11'!$H55-'Scenario 11'!$G$14))))</f>
        <v>0</v>
      </c>
      <c r="CB88" s="249">
        <f ca="1">IF($G$15="",0,IF($H55&gt;$G$15,0,IF($H55-$G$15&lt;-3,0,OFFSET(Extras!$E$4,0,'Scenario 11'!$H55-'Scenario 11'!$G$15))))</f>
        <v>0</v>
      </c>
      <c r="CC88" s="249">
        <f ca="1">IF($G$16="",0,IF($H55&gt;$G$16,0,IF($H55-$G$16&lt;-3,0,OFFSET(Extras!$E$4,0,'Scenario 11'!$H55-'Scenario 11'!$G$16))))</f>
        <v>0</v>
      </c>
      <c r="CD88" s="249">
        <f ca="1">IF($G$17="",0,IF($H55&gt;$G$17,0,IF($H55-$G$17&lt;-3,0,OFFSET(Extras!$E$4,0,'Scenario 11'!$H55-'Scenario 11'!$G$17))))</f>
        <v>0</v>
      </c>
      <c r="CE88" s="249">
        <f ca="1">IF($G$18="",0,IF($H55&gt;$G$18,0,IF($H55-$G$18&lt;-3,0,OFFSET(Extras!$E$4,0,'Scenario 11'!$H55-'Scenario 11'!$G$18))))</f>
        <v>0</v>
      </c>
      <c r="CF88" s="249">
        <f ca="1">IF($G$19="",0,IF($H55&gt;$G$19,0,IF($H55-$G$19&lt;-3,0,OFFSET(Extras!$E$4,0,'Scenario 11'!$H55-'Scenario 11'!$G$19))))</f>
        <v>0</v>
      </c>
    </row>
    <row r="89" spans="1:84">
      <c r="A89" s="242"/>
      <c r="B89" s="242"/>
      <c r="C89" s="242"/>
      <c r="D89" s="242"/>
      <c r="E89" s="242"/>
      <c r="F89" s="242"/>
      <c r="G89" s="242"/>
      <c r="H89" s="253">
        <v>2030</v>
      </c>
      <c r="I89" s="249">
        <f ca="1">IF($H$14="","",HLOOKUP($H$14,'Capx - H2O'!$E$352:$AU$382,$H89-2015,FALSE)+BS89+CA89)</f>
        <v>0</v>
      </c>
      <c r="J89" s="249" t="str">
        <f>IF($H$15="","",HLOOKUP($H$15,'Capx - H2O'!$E$352:$AU$382,$H89-2015,FALSE)+BT89+CB89)</f>
        <v/>
      </c>
      <c r="K89" s="249" t="str">
        <f>IF($H$16="","",HLOOKUP($H$16,'Capx - H2O'!$E$352:$AU$382,$H89-2015,FALSE)+BU89+CC89)</f>
        <v/>
      </c>
      <c r="L89" s="249" t="str">
        <f>IF($H$17="","",HLOOKUP($H$17,'Capx - H2O'!$E$352:$AU$382,$H89-2015,FALSE)+BV89+CD89)</f>
        <v/>
      </c>
      <c r="M89" s="249" t="str">
        <f>IF($H$18="","",HLOOKUP($H$18,'Capx - H2O'!$E$352:$AU$382,$H89-2015,FALSE)+BW89+CE89)</f>
        <v/>
      </c>
      <c r="N89" s="249" t="str">
        <f>IF($H$19="","",HLOOKUP($H$19,'Capx - H2O'!$E$352:$AU$382,$H89-2015,FALSE)+BX89+CF89)</f>
        <v/>
      </c>
      <c r="O89" s="242"/>
      <c r="P89" s="242"/>
      <c r="Q89" s="242"/>
      <c r="R89" s="242"/>
      <c r="BR89" s="145">
        <v>2030</v>
      </c>
      <c r="BS89" s="249">
        <f ca="1">IF($E$14="",0,IF($H56&gt;$E$14,0,IF($H56-$E$14&lt;-3,0,OFFSET(Extras!$E$3,0,'Scenario 11'!$H56-'Scenario 11'!$E$14))))</f>
        <v>0</v>
      </c>
      <c r="BT89" s="249">
        <f ca="1">IF($E$15="",0,IF($H56&gt;$E$15,0,IF($H56-$E$15&lt;-3,0,OFFSET(Extras!$E$3,0,'Scenario 11'!$H56-'Scenario 11'!$E$15))))</f>
        <v>0</v>
      </c>
      <c r="BU89" s="249">
        <f ca="1">IF($E$16="",0,IF($H56&gt;$E$16,0,IF($H56-$E$16&lt;-3,0,OFFSET(Extras!$E$3,0,'Scenario 11'!$H56-'Scenario 11'!$E$16))))</f>
        <v>0</v>
      </c>
      <c r="BV89" s="249">
        <f ca="1">IF($E$17="",0,IF($H56&gt;$E$17,0,IF($H56-$E$17&lt;-3,0,OFFSET(Extras!$E$3,0,'Scenario 11'!$H56-'Scenario 11'!$E$17))))</f>
        <v>0</v>
      </c>
      <c r="BW89" s="249">
        <f ca="1">IF($E$18="",0,IF($H56&gt;$E$18,0,IF($H56-$E$18&lt;-3,0,OFFSET(Extras!$E$3,0,'Scenario 11'!$H56-'Scenario 11'!$E$18))))</f>
        <v>0</v>
      </c>
      <c r="BX89" s="249">
        <f ca="1">IF($E$19="",0,IF($H56&gt;$E$19,0,IF($H56-$E$19&lt;-3,0,OFFSET(Extras!$E$3,0,'Scenario 11'!$H56-'Scenario 11'!$E$19))))</f>
        <v>0</v>
      </c>
      <c r="BZ89" s="145">
        <v>2030</v>
      </c>
      <c r="CA89" s="249">
        <f ca="1">IF($G$14="",0,IF($H56&gt;$G$14,0,IF($H56-$G$14&lt;-3,0,OFFSET(Extras!$E$4,0,'Scenario 11'!$H56-'Scenario 11'!$G$14))))</f>
        <v>0</v>
      </c>
      <c r="CB89" s="249">
        <f ca="1">IF($G$15="",0,IF($H56&gt;$G$15,0,IF($H56-$G$15&lt;-3,0,OFFSET(Extras!$E$4,0,'Scenario 11'!$H56-'Scenario 11'!$G$15))))</f>
        <v>0</v>
      </c>
      <c r="CC89" s="249">
        <f ca="1">IF($G$16="",0,IF($H56&gt;$G$16,0,IF($H56-$G$16&lt;-3,0,OFFSET(Extras!$E$4,0,'Scenario 11'!$H56-'Scenario 11'!$G$16))))</f>
        <v>0</v>
      </c>
      <c r="CD89" s="249">
        <f ca="1">IF($G$17="",0,IF($H56&gt;$G$17,0,IF($H56-$G$17&lt;-3,0,OFFSET(Extras!$E$4,0,'Scenario 11'!$H56-'Scenario 11'!$G$17))))</f>
        <v>0</v>
      </c>
      <c r="CE89" s="249">
        <f ca="1">IF($G$18="",0,IF($H56&gt;$G$18,0,IF($H56-$G$18&lt;-3,0,OFFSET(Extras!$E$4,0,'Scenario 11'!$H56-'Scenario 11'!$G$18))))</f>
        <v>0</v>
      </c>
      <c r="CF89" s="249">
        <f ca="1">IF($G$19="",0,IF($H56&gt;$G$19,0,IF($H56-$G$19&lt;-3,0,OFFSET(Extras!$E$4,0,'Scenario 11'!$H56-'Scenario 11'!$G$19))))</f>
        <v>0</v>
      </c>
    </row>
    <row r="90" spans="1:84">
      <c r="A90" s="242"/>
      <c r="B90" s="242"/>
      <c r="C90" s="242"/>
      <c r="D90" s="242"/>
      <c r="E90" s="242"/>
      <c r="F90" s="242"/>
      <c r="G90" s="242"/>
      <c r="H90" s="253">
        <v>2031</v>
      </c>
      <c r="I90" s="249">
        <f ca="1">IF($H$14="","",HLOOKUP($H$14,'Capx - H2O'!$E$352:$AU$382,$H90-2015,FALSE)+BS90+CA90)</f>
        <v>0</v>
      </c>
      <c r="J90" s="249" t="str">
        <f>IF($H$15="","",HLOOKUP($H$15,'Capx - H2O'!$E$352:$AU$382,$H90-2015,FALSE)+BT90+CB90)</f>
        <v/>
      </c>
      <c r="K90" s="249" t="str">
        <f>IF($H$16="","",HLOOKUP($H$16,'Capx - H2O'!$E$352:$AU$382,$H90-2015,FALSE)+BU90+CC90)</f>
        <v/>
      </c>
      <c r="L90" s="249" t="str">
        <f>IF($H$17="","",HLOOKUP($H$17,'Capx - H2O'!$E$352:$AU$382,$H90-2015,FALSE)+BV90+CD90)</f>
        <v/>
      </c>
      <c r="M90" s="249" t="str">
        <f>IF($H$18="","",HLOOKUP($H$18,'Capx - H2O'!$E$352:$AU$382,$H90-2015,FALSE)+BW90+CE90)</f>
        <v/>
      </c>
      <c r="N90" s="249" t="str">
        <f>IF($H$19="","",HLOOKUP($H$19,'Capx - H2O'!$E$352:$AU$382,$H90-2015,FALSE)+BX90+CF90)</f>
        <v/>
      </c>
      <c r="O90" s="242"/>
      <c r="P90" s="242"/>
      <c r="Q90" s="242"/>
      <c r="R90" s="242"/>
      <c r="BR90" s="145">
        <v>2031</v>
      </c>
      <c r="BS90" s="249">
        <f ca="1">IF($E$14="",0,IF($H57&gt;$E$14,0,IF($H57-$E$14&lt;-3,0,OFFSET(Extras!$E$3,0,'Scenario 11'!$H57-'Scenario 11'!$E$14))))</f>
        <v>0</v>
      </c>
      <c r="BT90" s="249">
        <f ca="1">IF($E$15="",0,IF($H57&gt;$E$15,0,IF($H57-$E$15&lt;-3,0,OFFSET(Extras!$E$3,0,'Scenario 11'!$H57-'Scenario 11'!$E$15))))</f>
        <v>0</v>
      </c>
      <c r="BU90" s="249">
        <f ca="1">IF($E$16="",0,IF($H57&gt;$E$16,0,IF($H57-$E$16&lt;-3,0,OFFSET(Extras!$E$3,0,'Scenario 11'!$H57-'Scenario 11'!$E$16))))</f>
        <v>0</v>
      </c>
      <c r="BV90" s="249">
        <f ca="1">IF($E$17="",0,IF($H57&gt;$E$17,0,IF($H57-$E$17&lt;-3,0,OFFSET(Extras!$E$3,0,'Scenario 11'!$H57-'Scenario 11'!$E$17))))</f>
        <v>0</v>
      </c>
      <c r="BW90" s="249">
        <f ca="1">IF($E$18="",0,IF($H57&gt;$E$18,0,IF($H57-$E$18&lt;-3,0,OFFSET(Extras!$E$3,0,'Scenario 11'!$H57-'Scenario 11'!$E$18))))</f>
        <v>0</v>
      </c>
      <c r="BX90" s="249">
        <f ca="1">IF($E$19="",0,IF($H57&gt;$E$19,0,IF($H57-$E$19&lt;-3,0,OFFSET(Extras!$E$3,0,'Scenario 11'!$H57-'Scenario 11'!$E$19))))</f>
        <v>0</v>
      </c>
      <c r="BZ90" s="145">
        <v>2031</v>
      </c>
      <c r="CA90" s="249">
        <f ca="1">IF($G$14="",0,IF($H57&gt;$G$14,0,IF($H57-$G$14&lt;-3,0,OFFSET(Extras!$E$4,0,'Scenario 11'!$H57-'Scenario 11'!$G$14))))</f>
        <v>0</v>
      </c>
      <c r="CB90" s="249">
        <f ca="1">IF($G$15="",0,IF($H57&gt;$G$15,0,IF($H57-$G$15&lt;-3,0,OFFSET(Extras!$E$4,0,'Scenario 11'!$H57-'Scenario 11'!$G$15))))</f>
        <v>0</v>
      </c>
      <c r="CC90" s="249">
        <f ca="1">IF($G$16="",0,IF($H57&gt;$G$16,0,IF($H57-$G$16&lt;-3,0,OFFSET(Extras!$E$4,0,'Scenario 11'!$H57-'Scenario 11'!$G$16))))</f>
        <v>0</v>
      </c>
      <c r="CD90" s="249">
        <f ca="1">IF($G$17="",0,IF($H57&gt;$G$17,0,IF($H57-$G$17&lt;-3,0,OFFSET(Extras!$E$4,0,'Scenario 11'!$H57-'Scenario 11'!$G$17))))</f>
        <v>0</v>
      </c>
      <c r="CE90" s="249">
        <f ca="1">IF($G$18="",0,IF($H57&gt;$G$18,0,IF($H57-$G$18&lt;-3,0,OFFSET(Extras!$E$4,0,'Scenario 11'!$H57-'Scenario 11'!$G$18))))</f>
        <v>0</v>
      </c>
      <c r="CF90" s="249">
        <f ca="1">IF($G$19="",0,IF($H57&gt;$G$19,0,IF($H57-$G$19&lt;-3,0,OFFSET(Extras!$E$4,0,'Scenario 11'!$H57-'Scenario 11'!$G$19))))</f>
        <v>0</v>
      </c>
    </row>
    <row r="91" spans="1:84">
      <c r="A91" s="242"/>
      <c r="B91" s="242"/>
      <c r="C91" s="242"/>
      <c r="D91" s="242"/>
      <c r="E91" s="242"/>
      <c r="F91" s="242"/>
      <c r="G91" s="242"/>
      <c r="H91" s="253">
        <v>2032</v>
      </c>
      <c r="I91" s="249">
        <f ca="1">IF($H$14="","",HLOOKUP($H$14,'Capx - H2O'!$E$352:$AU$382,$H91-2015,FALSE)+BS91+CA91)</f>
        <v>0</v>
      </c>
      <c r="J91" s="249" t="str">
        <f>IF($H$15="","",HLOOKUP($H$15,'Capx - H2O'!$E$352:$AU$382,$H91-2015,FALSE)+BT91+CB91)</f>
        <v/>
      </c>
      <c r="K91" s="249" t="str">
        <f>IF($H$16="","",HLOOKUP($H$16,'Capx - H2O'!$E$352:$AU$382,$H91-2015,FALSE)+BU91+CC91)</f>
        <v/>
      </c>
      <c r="L91" s="249" t="str">
        <f>IF($H$17="","",HLOOKUP($H$17,'Capx - H2O'!$E$352:$AU$382,$H91-2015,FALSE)+BV91+CD91)</f>
        <v/>
      </c>
      <c r="M91" s="249" t="str">
        <f>IF($H$18="","",HLOOKUP($H$18,'Capx - H2O'!$E$352:$AU$382,$H91-2015,FALSE)+BW91+CE91)</f>
        <v/>
      </c>
      <c r="N91" s="249" t="str">
        <f>IF($H$19="","",HLOOKUP($H$19,'Capx - H2O'!$E$352:$AU$382,$H91-2015,FALSE)+BX91+CF91)</f>
        <v/>
      </c>
      <c r="O91" s="242"/>
      <c r="P91" s="242"/>
      <c r="Q91" s="242"/>
      <c r="R91" s="242"/>
      <c r="BR91" s="145">
        <v>2032</v>
      </c>
      <c r="BS91" s="249">
        <f ca="1">IF($E$14="",0,IF($H58&gt;$E$14,0,IF($H58-$E$14&lt;-3,0,OFFSET(Extras!$E$3,0,'Scenario 11'!$H58-'Scenario 11'!$E$14))))</f>
        <v>0</v>
      </c>
      <c r="BT91" s="249">
        <f ca="1">IF($E$15="",0,IF($H58&gt;$E$15,0,IF($H58-$E$15&lt;-3,0,OFFSET(Extras!$E$3,0,'Scenario 11'!$H58-'Scenario 11'!$E$15))))</f>
        <v>0</v>
      </c>
      <c r="BU91" s="249">
        <f ca="1">IF($E$16="",0,IF($H58&gt;$E$16,0,IF($H58-$E$16&lt;-3,0,OFFSET(Extras!$E$3,0,'Scenario 11'!$H58-'Scenario 11'!$E$16))))</f>
        <v>0</v>
      </c>
      <c r="BV91" s="249">
        <f ca="1">IF($E$17="",0,IF($H58&gt;$E$17,0,IF($H58-$E$17&lt;-3,0,OFFSET(Extras!$E$3,0,'Scenario 11'!$H58-'Scenario 11'!$E$17))))</f>
        <v>0</v>
      </c>
      <c r="BW91" s="249">
        <f ca="1">IF($E$18="",0,IF($H58&gt;$E$18,0,IF($H58-$E$18&lt;-3,0,OFFSET(Extras!$E$3,0,'Scenario 11'!$H58-'Scenario 11'!$E$18))))</f>
        <v>0</v>
      </c>
      <c r="BX91" s="249">
        <f ca="1">IF($E$19="",0,IF($H58&gt;$E$19,0,IF($H58-$E$19&lt;-3,0,OFFSET(Extras!$E$3,0,'Scenario 11'!$H58-'Scenario 11'!$E$19))))</f>
        <v>0</v>
      </c>
      <c r="BZ91" s="145">
        <v>2032</v>
      </c>
      <c r="CA91" s="249">
        <f ca="1">IF($G$14="",0,IF($H58&gt;$G$14,0,IF($H58-$G$14&lt;-3,0,OFFSET(Extras!$E$4,0,'Scenario 11'!$H58-'Scenario 11'!$G$14))))</f>
        <v>0</v>
      </c>
      <c r="CB91" s="249">
        <f ca="1">IF($G$15="",0,IF($H58&gt;$G$15,0,IF($H58-$G$15&lt;-3,0,OFFSET(Extras!$E$4,0,'Scenario 11'!$H58-'Scenario 11'!$G$15))))</f>
        <v>0</v>
      </c>
      <c r="CC91" s="249">
        <f ca="1">IF($G$16="",0,IF($H58&gt;$G$16,0,IF($H58-$G$16&lt;-3,0,OFFSET(Extras!$E$4,0,'Scenario 11'!$H58-'Scenario 11'!$G$16))))</f>
        <v>0</v>
      </c>
      <c r="CD91" s="249">
        <f ca="1">IF($G$17="",0,IF($H58&gt;$G$17,0,IF($H58-$G$17&lt;-3,0,OFFSET(Extras!$E$4,0,'Scenario 11'!$H58-'Scenario 11'!$G$17))))</f>
        <v>0</v>
      </c>
      <c r="CE91" s="249">
        <f ca="1">IF($G$18="",0,IF($H58&gt;$G$18,0,IF($H58-$G$18&lt;-3,0,OFFSET(Extras!$E$4,0,'Scenario 11'!$H58-'Scenario 11'!$G$18))))</f>
        <v>0</v>
      </c>
      <c r="CF91" s="249">
        <f ca="1">IF($G$19="",0,IF($H58&gt;$G$19,0,IF($H58-$G$19&lt;-3,0,OFFSET(Extras!$E$4,0,'Scenario 11'!$H58-'Scenario 11'!$G$19))))</f>
        <v>0</v>
      </c>
    </row>
    <row r="92" spans="1:84">
      <c r="A92" s="242"/>
      <c r="B92" s="242"/>
      <c r="C92" s="242"/>
      <c r="D92" s="242"/>
      <c r="E92" s="242"/>
      <c r="F92" s="242"/>
      <c r="G92" s="242"/>
      <c r="H92" s="253">
        <v>2033</v>
      </c>
      <c r="I92" s="249">
        <f ca="1">IF($H$14="","",HLOOKUP($H$14,'Capx - H2O'!$E$352:$AU$382,$H92-2015,FALSE)+BS92+CA92)</f>
        <v>0</v>
      </c>
      <c r="J92" s="249" t="str">
        <f>IF($H$15="","",HLOOKUP($H$15,'Capx - H2O'!$E$352:$AU$382,$H92-2015,FALSE)+BT92+CB92)</f>
        <v/>
      </c>
      <c r="K92" s="249" t="str">
        <f>IF($H$16="","",HLOOKUP($H$16,'Capx - H2O'!$E$352:$AU$382,$H92-2015,FALSE)+BU92+CC92)</f>
        <v/>
      </c>
      <c r="L92" s="249" t="str">
        <f>IF($H$17="","",HLOOKUP($H$17,'Capx - H2O'!$E$352:$AU$382,$H92-2015,FALSE)+BV92+CD92)</f>
        <v/>
      </c>
      <c r="M92" s="249" t="str">
        <f>IF($H$18="","",HLOOKUP($H$18,'Capx - H2O'!$E$352:$AU$382,$H92-2015,FALSE)+BW92+CE92)</f>
        <v/>
      </c>
      <c r="N92" s="249" t="str">
        <f>IF($H$19="","",HLOOKUP($H$19,'Capx - H2O'!$E$352:$AU$382,$H92-2015,FALSE)+BX92+CF92)</f>
        <v/>
      </c>
      <c r="O92" s="242"/>
      <c r="P92" s="242"/>
      <c r="Q92" s="242"/>
      <c r="R92" s="242"/>
      <c r="BR92" s="145">
        <v>2033</v>
      </c>
      <c r="BS92" s="249">
        <f ca="1">IF($E$14="",0,IF($H59&gt;$E$14,0,IF($H59-$E$14&lt;-3,0,OFFSET(Extras!$E$3,0,'Scenario 11'!$H59-'Scenario 11'!$E$14))))</f>
        <v>0</v>
      </c>
      <c r="BT92" s="249">
        <f ca="1">IF($E$15="",0,IF($H59&gt;$E$15,0,IF($H59-$E$15&lt;-3,0,OFFSET(Extras!$E$3,0,'Scenario 11'!$H59-'Scenario 11'!$E$15))))</f>
        <v>0</v>
      </c>
      <c r="BU92" s="249">
        <f ca="1">IF($E$16="",0,IF($H59&gt;$E$16,0,IF($H59-$E$16&lt;-3,0,OFFSET(Extras!$E$3,0,'Scenario 11'!$H59-'Scenario 11'!$E$16))))</f>
        <v>0</v>
      </c>
      <c r="BV92" s="249">
        <f ca="1">IF($E$17="",0,IF($H59&gt;$E$17,0,IF($H59-$E$17&lt;-3,0,OFFSET(Extras!$E$3,0,'Scenario 11'!$H59-'Scenario 11'!$E$17))))</f>
        <v>0</v>
      </c>
      <c r="BW92" s="249">
        <f ca="1">IF($E$18="",0,IF($H59&gt;$E$18,0,IF($H59-$E$18&lt;-3,0,OFFSET(Extras!$E$3,0,'Scenario 11'!$H59-'Scenario 11'!$E$18))))</f>
        <v>0</v>
      </c>
      <c r="BX92" s="249">
        <f ca="1">IF($E$19="",0,IF($H59&gt;$E$19,0,IF($H59-$E$19&lt;-3,0,OFFSET(Extras!$E$3,0,'Scenario 11'!$H59-'Scenario 11'!$E$19))))</f>
        <v>0</v>
      </c>
      <c r="BZ92" s="145">
        <v>2033</v>
      </c>
      <c r="CA92" s="249">
        <f ca="1">IF($G$14="",0,IF($H59&gt;$G$14,0,IF($H59-$G$14&lt;-3,0,OFFSET(Extras!$E$4,0,'Scenario 11'!$H59-'Scenario 11'!$G$14))))</f>
        <v>0</v>
      </c>
      <c r="CB92" s="249">
        <f ca="1">IF($G$15="",0,IF($H59&gt;$G$15,0,IF($H59-$G$15&lt;-3,0,OFFSET(Extras!$E$4,0,'Scenario 11'!$H59-'Scenario 11'!$G$15))))</f>
        <v>0</v>
      </c>
      <c r="CC92" s="249">
        <f ca="1">IF($G$16="",0,IF($H59&gt;$G$16,0,IF($H59-$G$16&lt;-3,0,OFFSET(Extras!$E$4,0,'Scenario 11'!$H59-'Scenario 11'!$G$16))))</f>
        <v>0</v>
      </c>
      <c r="CD92" s="249">
        <f ca="1">IF($G$17="",0,IF($H59&gt;$G$17,0,IF($H59-$G$17&lt;-3,0,OFFSET(Extras!$E$4,0,'Scenario 11'!$H59-'Scenario 11'!$G$17))))</f>
        <v>0</v>
      </c>
      <c r="CE92" s="249">
        <f ca="1">IF($G$18="",0,IF($H59&gt;$G$18,0,IF($H59-$G$18&lt;-3,0,OFFSET(Extras!$E$4,0,'Scenario 11'!$H59-'Scenario 11'!$G$18))))</f>
        <v>0</v>
      </c>
      <c r="CF92" s="249">
        <f ca="1">IF($G$19="",0,IF($H59&gt;$G$19,0,IF($H59-$G$19&lt;-3,0,OFFSET(Extras!$E$4,0,'Scenario 11'!$H59-'Scenario 11'!$G$19))))</f>
        <v>0</v>
      </c>
    </row>
    <row r="93" spans="1:84">
      <c r="A93" s="242"/>
      <c r="B93" s="242"/>
      <c r="C93" s="242"/>
      <c r="D93" s="242"/>
      <c r="E93" s="242"/>
      <c r="F93" s="242"/>
      <c r="G93" s="242"/>
      <c r="H93" s="253">
        <v>2034</v>
      </c>
      <c r="I93" s="249">
        <f ca="1">IF($H$14="","",HLOOKUP($H$14,'Capx - H2O'!$E$352:$AU$382,$H93-2015,FALSE)+BS93+CA93)</f>
        <v>0</v>
      </c>
      <c r="J93" s="249" t="str">
        <f>IF($H$15="","",HLOOKUP($H$15,'Capx - H2O'!$E$352:$AU$382,$H93-2015,FALSE)+BT93+CB93)</f>
        <v/>
      </c>
      <c r="K93" s="249" t="str">
        <f>IF($H$16="","",HLOOKUP($H$16,'Capx - H2O'!$E$352:$AU$382,$H93-2015,FALSE)+BU93+CC93)</f>
        <v/>
      </c>
      <c r="L93" s="249" t="str">
        <f>IF($H$17="","",HLOOKUP($H$17,'Capx - H2O'!$E$352:$AU$382,$H93-2015,FALSE)+BV93+CD93)</f>
        <v/>
      </c>
      <c r="M93" s="249" t="str">
        <f>IF($H$18="","",HLOOKUP($H$18,'Capx - H2O'!$E$352:$AU$382,$H93-2015,FALSE)+BW93+CE93)</f>
        <v/>
      </c>
      <c r="N93" s="249" t="str">
        <f>IF($H$19="","",HLOOKUP($H$19,'Capx - H2O'!$E$352:$AU$382,$H93-2015,FALSE)+BX93+CF93)</f>
        <v/>
      </c>
      <c r="O93" s="242"/>
      <c r="P93" s="242"/>
      <c r="Q93" s="242"/>
      <c r="R93" s="242"/>
      <c r="BR93" s="145">
        <v>2034</v>
      </c>
      <c r="BS93" s="249">
        <f ca="1">IF($E$14="",0,IF($H60&gt;$E$14,0,IF($H60-$E$14&lt;-3,0,OFFSET(Extras!$E$3,0,'Scenario 11'!$H60-'Scenario 11'!$E$14))))</f>
        <v>0</v>
      </c>
      <c r="BT93" s="249">
        <f ca="1">IF($E$15="",0,IF($H60&gt;$E$15,0,IF($H60-$E$15&lt;-3,0,OFFSET(Extras!$E$3,0,'Scenario 11'!$H60-'Scenario 11'!$E$15))))</f>
        <v>0</v>
      </c>
      <c r="BU93" s="249">
        <f ca="1">IF($E$16="",0,IF($H60&gt;$E$16,0,IF($H60-$E$16&lt;-3,0,OFFSET(Extras!$E$3,0,'Scenario 11'!$H60-'Scenario 11'!$E$16))))</f>
        <v>0</v>
      </c>
      <c r="BV93" s="249">
        <f ca="1">IF($E$17="",0,IF($H60&gt;$E$17,0,IF($H60-$E$17&lt;-3,0,OFFSET(Extras!$E$3,0,'Scenario 11'!$H60-'Scenario 11'!$E$17))))</f>
        <v>0</v>
      </c>
      <c r="BW93" s="249">
        <f ca="1">IF($E$18="",0,IF($H60&gt;$E$18,0,IF($H60-$E$18&lt;-3,0,OFFSET(Extras!$E$3,0,'Scenario 11'!$H60-'Scenario 11'!$E$18))))</f>
        <v>0</v>
      </c>
      <c r="BX93" s="249">
        <f ca="1">IF($E$19="",0,IF($H60&gt;$E$19,0,IF($H60-$E$19&lt;-3,0,OFFSET(Extras!$E$3,0,'Scenario 11'!$H60-'Scenario 11'!$E$19))))</f>
        <v>0</v>
      </c>
      <c r="BZ93" s="145">
        <v>2034</v>
      </c>
      <c r="CA93" s="249">
        <f ca="1">IF($G$14="",0,IF($H60&gt;$G$14,0,IF($H60-$G$14&lt;-3,0,OFFSET(Extras!$E$4,0,'Scenario 11'!$H60-'Scenario 11'!$G$14))))</f>
        <v>0</v>
      </c>
      <c r="CB93" s="249">
        <f ca="1">IF($G$15="",0,IF($H60&gt;$G$15,0,IF($H60-$G$15&lt;-3,0,OFFSET(Extras!$E$4,0,'Scenario 11'!$H60-'Scenario 11'!$G$15))))</f>
        <v>0</v>
      </c>
      <c r="CC93" s="249">
        <f ca="1">IF($G$16="",0,IF($H60&gt;$G$16,0,IF($H60-$G$16&lt;-3,0,OFFSET(Extras!$E$4,0,'Scenario 11'!$H60-'Scenario 11'!$G$16))))</f>
        <v>0</v>
      </c>
      <c r="CD93" s="249">
        <f ca="1">IF($G$17="",0,IF($H60&gt;$G$17,0,IF($H60-$G$17&lt;-3,0,OFFSET(Extras!$E$4,0,'Scenario 11'!$H60-'Scenario 11'!$G$17))))</f>
        <v>0</v>
      </c>
      <c r="CE93" s="249">
        <f ca="1">IF($G$18="",0,IF($H60&gt;$G$18,0,IF($H60-$G$18&lt;-3,0,OFFSET(Extras!$E$4,0,'Scenario 11'!$H60-'Scenario 11'!$G$18))))</f>
        <v>0</v>
      </c>
      <c r="CF93" s="249">
        <f ca="1">IF($G$19="",0,IF($H60&gt;$G$19,0,IF($H60-$G$19&lt;-3,0,OFFSET(Extras!$E$4,0,'Scenario 11'!$H60-'Scenario 11'!$G$19))))</f>
        <v>0</v>
      </c>
    </row>
    <row r="94" spans="1:84">
      <c r="A94" s="242"/>
      <c r="B94" s="242"/>
      <c r="C94" s="242"/>
      <c r="D94" s="242"/>
      <c r="E94" s="242"/>
      <c r="F94" s="242"/>
      <c r="G94" s="242"/>
      <c r="H94" s="253">
        <v>2035</v>
      </c>
      <c r="I94" s="249">
        <f ca="1">IF($H$14="","",HLOOKUP($H$14,'Capx - H2O'!$E$352:$AU$382,$H94-2015,FALSE)+BS94+CA94)</f>
        <v>0</v>
      </c>
      <c r="J94" s="249" t="str">
        <f>IF($H$15="","",HLOOKUP($H$15,'Capx - H2O'!$E$352:$AU$382,$H94-2015,FALSE)+BT94+CB94)</f>
        <v/>
      </c>
      <c r="K94" s="249" t="str">
        <f>IF($H$16="","",HLOOKUP($H$16,'Capx - H2O'!$E$352:$AU$382,$H94-2015,FALSE)+BU94+CC94)</f>
        <v/>
      </c>
      <c r="L94" s="249" t="str">
        <f>IF($H$17="","",HLOOKUP($H$17,'Capx - H2O'!$E$352:$AU$382,$H94-2015,FALSE)+BV94+CD94)</f>
        <v/>
      </c>
      <c r="M94" s="249" t="str">
        <f>IF($H$18="","",HLOOKUP($H$18,'Capx - H2O'!$E$352:$AU$382,$H94-2015,FALSE)+BW94+CE94)</f>
        <v/>
      </c>
      <c r="N94" s="249" t="str">
        <f>IF($H$19="","",HLOOKUP($H$19,'Capx - H2O'!$E$352:$AU$382,$H94-2015,FALSE)+BX94+CF94)</f>
        <v/>
      </c>
      <c r="O94" s="242"/>
      <c r="P94" s="242"/>
      <c r="Q94" s="242"/>
      <c r="R94" s="242"/>
      <c r="BR94" s="145">
        <v>2035</v>
      </c>
      <c r="BS94" s="249">
        <f ca="1">IF($E$14="",0,IF($H61&gt;$E$14,0,IF($H61-$E$14&lt;-3,0,OFFSET(Extras!$E$3,0,'Scenario 11'!$H61-'Scenario 11'!$E$14))))</f>
        <v>0</v>
      </c>
      <c r="BT94" s="249">
        <f ca="1">IF($E$15="",0,IF($H61&gt;$E$15,0,IF($H61-$E$15&lt;-3,0,OFFSET(Extras!$E$3,0,'Scenario 11'!$H61-'Scenario 11'!$E$15))))</f>
        <v>0</v>
      </c>
      <c r="BU94" s="249">
        <f ca="1">IF($E$16="",0,IF($H61&gt;$E$16,0,IF($H61-$E$16&lt;-3,0,OFFSET(Extras!$E$3,0,'Scenario 11'!$H61-'Scenario 11'!$E$16))))</f>
        <v>0</v>
      </c>
      <c r="BV94" s="249">
        <f ca="1">IF($E$17="",0,IF($H61&gt;$E$17,0,IF($H61-$E$17&lt;-3,0,OFFSET(Extras!$E$3,0,'Scenario 11'!$H61-'Scenario 11'!$E$17))))</f>
        <v>0</v>
      </c>
      <c r="BW94" s="249">
        <f ca="1">IF($E$18="",0,IF($H61&gt;$E$18,0,IF($H61-$E$18&lt;-3,0,OFFSET(Extras!$E$3,0,'Scenario 11'!$H61-'Scenario 11'!$E$18))))</f>
        <v>0</v>
      </c>
      <c r="BX94" s="249">
        <f ca="1">IF($E$19="",0,IF($H61&gt;$E$19,0,IF($H61-$E$19&lt;-3,0,OFFSET(Extras!$E$3,0,'Scenario 11'!$H61-'Scenario 11'!$E$19))))</f>
        <v>0</v>
      </c>
      <c r="BZ94" s="145">
        <v>2035</v>
      </c>
      <c r="CA94" s="249">
        <f ca="1">IF($G$14="",0,IF($H61&gt;$G$14,0,IF($H61-$G$14&lt;-3,0,OFFSET(Extras!$E$4,0,'Scenario 11'!$H61-'Scenario 11'!$G$14))))</f>
        <v>0</v>
      </c>
      <c r="CB94" s="249">
        <f ca="1">IF($G$15="",0,IF($H61&gt;$G$15,0,IF($H61-$G$15&lt;-3,0,OFFSET(Extras!$E$4,0,'Scenario 11'!$H61-'Scenario 11'!$G$15))))</f>
        <v>0</v>
      </c>
      <c r="CC94" s="249">
        <f ca="1">IF($G$16="",0,IF($H61&gt;$G$16,0,IF($H61-$G$16&lt;-3,0,OFFSET(Extras!$E$4,0,'Scenario 11'!$H61-'Scenario 11'!$G$16))))</f>
        <v>0</v>
      </c>
      <c r="CD94" s="249">
        <f ca="1">IF($G$17="",0,IF($H61&gt;$G$17,0,IF($H61-$G$17&lt;-3,0,OFFSET(Extras!$E$4,0,'Scenario 11'!$H61-'Scenario 11'!$G$17))))</f>
        <v>0</v>
      </c>
      <c r="CE94" s="249">
        <f ca="1">IF($G$18="",0,IF($H61&gt;$G$18,0,IF($H61-$G$18&lt;-3,0,OFFSET(Extras!$E$4,0,'Scenario 11'!$H61-'Scenario 11'!$G$18))))</f>
        <v>0</v>
      </c>
      <c r="CF94" s="249">
        <f ca="1">IF($G$19="",0,IF($H61&gt;$G$19,0,IF($H61-$G$19&lt;-3,0,OFFSET(Extras!$E$4,0,'Scenario 11'!$H61-'Scenario 11'!$G$19))))</f>
        <v>0</v>
      </c>
    </row>
    <row r="95" spans="1:84">
      <c r="A95" s="242"/>
      <c r="B95" s="242"/>
      <c r="C95" s="242"/>
      <c r="D95" s="242"/>
      <c r="E95" s="242"/>
      <c r="F95" s="242"/>
      <c r="G95" s="242"/>
      <c r="H95" s="253">
        <v>2036</v>
      </c>
      <c r="I95" s="249">
        <f ca="1">IF($H$14="","",HLOOKUP($H$14,'Capx - H2O'!$E$352:$AU$382,$H95-2015,FALSE)+BS95+CA95)</f>
        <v>0</v>
      </c>
      <c r="J95" s="249" t="str">
        <f>IF($H$15="","",HLOOKUP($H$15,'Capx - H2O'!$E$352:$AU$382,$H95-2015,FALSE)+BT95+CB95)</f>
        <v/>
      </c>
      <c r="K95" s="249" t="str">
        <f>IF($H$16="","",HLOOKUP($H$16,'Capx - H2O'!$E$352:$AU$382,$H95-2015,FALSE)+BU95+CC95)</f>
        <v/>
      </c>
      <c r="L95" s="249" t="str">
        <f>IF($H$17="","",HLOOKUP($H$17,'Capx - H2O'!$E$352:$AU$382,$H95-2015,FALSE)+BV95+CD95)</f>
        <v/>
      </c>
      <c r="M95" s="249" t="str">
        <f>IF($H$18="","",HLOOKUP($H$18,'Capx - H2O'!$E$352:$AU$382,$H95-2015,FALSE)+BW95+CE95)</f>
        <v/>
      </c>
      <c r="N95" s="249" t="str">
        <f>IF($H$19="","",HLOOKUP($H$19,'Capx - H2O'!$E$352:$AU$382,$H95-2015,FALSE)+BX95+CF95)</f>
        <v/>
      </c>
      <c r="O95" s="242"/>
      <c r="P95" s="242"/>
      <c r="Q95" s="242"/>
      <c r="R95" s="242"/>
      <c r="BR95" s="145">
        <v>2036</v>
      </c>
      <c r="BS95" s="249">
        <f ca="1">IF($E$14="",0,IF($H62&gt;$E$14,0,IF($H62-$E$14&lt;-3,0,OFFSET(Extras!$E$3,0,'Scenario 11'!$H62-'Scenario 11'!$E$14))))</f>
        <v>0</v>
      </c>
      <c r="BT95" s="249">
        <f ca="1">IF($E$15="",0,IF($H62&gt;$E$15,0,IF($H62-$E$15&lt;-3,0,OFFSET(Extras!$E$3,0,'Scenario 11'!$H62-'Scenario 11'!$E$15))))</f>
        <v>0</v>
      </c>
      <c r="BU95" s="249">
        <f ca="1">IF($E$16="",0,IF($H62&gt;$E$16,0,IF($H62-$E$16&lt;-3,0,OFFSET(Extras!$E$3,0,'Scenario 11'!$H62-'Scenario 11'!$E$16))))</f>
        <v>0</v>
      </c>
      <c r="BV95" s="249">
        <f ca="1">IF($E$17="",0,IF($H62&gt;$E$17,0,IF($H62-$E$17&lt;-3,0,OFFSET(Extras!$E$3,0,'Scenario 11'!$H62-'Scenario 11'!$E$17))))</f>
        <v>0</v>
      </c>
      <c r="BW95" s="249">
        <f ca="1">IF($E$18="",0,IF($H62&gt;$E$18,0,IF($H62-$E$18&lt;-3,0,OFFSET(Extras!$E$3,0,'Scenario 11'!$H62-'Scenario 11'!$E$18))))</f>
        <v>0</v>
      </c>
      <c r="BX95" s="249">
        <f ca="1">IF($E$19="",0,IF($H62&gt;$E$19,0,IF($H62-$E$19&lt;-3,0,OFFSET(Extras!$E$3,0,'Scenario 11'!$H62-'Scenario 11'!$E$19))))</f>
        <v>0</v>
      </c>
      <c r="BZ95" s="145">
        <v>2036</v>
      </c>
      <c r="CA95" s="249">
        <f ca="1">IF($G$14="",0,IF($H62&gt;$G$14,0,IF($H62-$G$14&lt;-3,0,OFFSET(Extras!$E$4,0,'Scenario 11'!$H62-'Scenario 11'!$G$14))))</f>
        <v>0</v>
      </c>
      <c r="CB95" s="249">
        <f ca="1">IF($G$15="",0,IF($H62&gt;$G$15,0,IF($H62-$G$15&lt;-3,0,OFFSET(Extras!$E$4,0,'Scenario 11'!$H62-'Scenario 11'!$G$15))))</f>
        <v>0</v>
      </c>
      <c r="CC95" s="249">
        <f ca="1">IF($G$16="",0,IF($H62&gt;$G$16,0,IF($H62-$G$16&lt;-3,0,OFFSET(Extras!$E$4,0,'Scenario 11'!$H62-'Scenario 11'!$G$16))))</f>
        <v>0</v>
      </c>
      <c r="CD95" s="249">
        <f ca="1">IF($G$17="",0,IF($H62&gt;$G$17,0,IF($H62-$G$17&lt;-3,0,OFFSET(Extras!$E$4,0,'Scenario 11'!$H62-'Scenario 11'!$G$17))))</f>
        <v>0</v>
      </c>
      <c r="CE95" s="249">
        <f ca="1">IF($G$18="",0,IF($H62&gt;$G$18,0,IF($H62-$G$18&lt;-3,0,OFFSET(Extras!$E$4,0,'Scenario 11'!$H62-'Scenario 11'!$G$18))))</f>
        <v>0</v>
      </c>
      <c r="CF95" s="249">
        <f ca="1">IF($G$19="",0,IF($H62&gt;$G$19,0,IF($H62-$G$19&lt;-3,0,OFFSET(Extras!$E$4,0,'Scenario 11'!$H62-'Scenario 11'!$G$19))))</f>
        <v>0</v>
      </c>
    </row>
    <row r="96" spans="1:84">
      <c r="A96" s="242"/>
      <c r="B96" s="242"/>
      <c r="C96" s="242"/>
      <c r="D96" s="242"/>
      <c r="E96" s="242"/>
      <c r="F96" s="242"/>
      <c r="G96" s="242"/>
      <c r="H96" s="253">
        <v>2037</v>
      </c>
      <c r="I96" s="249">
        <f ca="1">IF($H$14="","",HLOOKUP($H$14,'Capx - H2O'!$E$352:$AU$382,$H96-2015,FALSE)+BS96+CA96)</f>
        <v>0</v>
      </c>
      <c r="J96" s="249" t="str">
        <f>IF($H$15="","",HLOOKUP($H$15,'Capx - H2O'!$E$352:$AU$382,$H96-2015,FALSE)+BT96+CB96)</f>
        <v/>
      </c>
      <c r="K96" s="249" t="str">
        <f>IF($H$16="","",HLOOKUP($H$16,'Capx - H2O'!$E$352:$AU$382,$H96-2015,FALSE)+BU96+CC96)</f>
        <v/>
      </c>
      <c r="L96" s="249" t="str">
        <f>IF($H$17="","",HLOOKUP($H$17,'Capx - H2O'!$E$352:$AU$382,$H96-2015,FALSE)+BV96+CD96)</f>
        <v/>
      </c>
      <c r="M96" s="249" t="str">
        <f>IF($H$18="","",HLOOKUP($H$18,'Capx - H2O'!$E$352:$AU$382,$H96-2015,FALSE)+BW96+CE96)</f>
        <v/>
      </c>
      <c r="N96" s="249" t="str">
        <f>IF($H$19="","",HLOOKUP($H$19,'Capx - H2O'!$E$352:$AU$382,$H96-2015,FALSE)+BX96+CF96)</f>
        <v/>
      </c>
      <c r="O96" s="242"/>
      <c r="P96" s="242"/>
      <c r="Q96" s="242"/>
      <c r="R96" s="242"/>
      <c r="BR96" s="145">
        <v>2037</v>
      </c>
      <c r="BS96" s="249">
        <f ca="1">IF($E$14="",0,IF($H63&gt;$E$14,0,IF($H63-$E$14&lt;-3,0,OFFSET(Extras!$E$3,0,'Scenario 11'!$H63-'Scenario 11'!$E$14))))</f>
        <v>0</v>
      </c>
      <c r="BT96" s="249">
        <f ca="1">IF($E$15="",0,IF($H63&gt;$E$15,0,IF($H63-$E$15&lt;-3,0,OFFSET(Extras!$E$3,0,'Scenario 11'!$H63-'Scenario 11'!$E$15))))</f>
        <v>0</v>
      </c>
      <c r="BU96" s="249">
        <f ca="1">IF($E$16="",0,IF($H63&gt;$E$16,0,IF($H63-$E$16&lt;-3,0,OFFSET(Extras!$E$3,0,'Scenario 11'!$H63-'Scenario 11'!$E$16))))</f>
        <v>0</v>
      </c>
      <c r="BV96" s="249">
        <f ca="1">IF($E$17="",0,IF($H63&gt;$E$17,0,IF($H63-$E$17&lt;-3,0,OFFSET(Extras!$E$3,0,'Scenario 11'!$H63-'Scenario 11'!$E$17))))</f>
        <v>0</v>
      </c>
      <c r="BW96" s="249">
        <f ca="1">IF($E$18="",0,IF($H63&gt;$E$18,0,IF($H63-$E$18&lt;-3,0,OFFSET(Extras!$E$3,0,'Scenario 11'!$H63-'Scenario 11'!$E$18))))</f>
        <v>0</v>
      </c>
      <c r="BX96" s="249">
        <f ca="1">IF($E$19="",0,IF($H63&gt;$E$19,0,IF($H63-$E$19&lt;-3,0,OFFSET(Extras!$E$3,0,'Scenario 11'!$H63-'Scenario 11'!$E$19))))</f>
        <v>0</v>
      </c>
      <c r="BZ96" s="145">
        <v>2037</v>
      </c>
      <c r="CA96" s="249">
        <f ca="1">IF($G$14="",0,IF($H63&gt;$G$14,0,IF($H63-$G$14&lt;-3,0,OFFSET(Extras!$E$4,0,'Scenario 11'!$H63-'Scenario 11'!$G$14))))</f>
        <v>0</v>
      </c>
      <c r="CB96" s="249">
        <f ca="1">IF($G$15="",0,IF($H63&gt;$G$15,0,IF($H63-$G$15&lt;-3,0,OFFSET(Extras!$E$4,0,'Scenario 11'!$H63-'Scenario 11'!$G$15))))</f>
        <v>0</v>
      </c>
      <c r="CC96" s="249">
        <f ca="1">IF($G$16="",0,IF($H63&gt;$G$16,0,IF($H63-$G$16&lt;-3,0,OFFSET(Extras!$E$4,0,'Scenario 11'!$H63-'Scenario 11'!$G$16))))</f>
        <v>0</v>
      </c>
      <c r="CD96" s="249">
        <f ca="1">IF($G$17="",0,IF($H63&gt;$G$17,0,IF($H63-$G$17&lt;-3,0,OFFSET(Extras!$E$4,0,'Scenario 11'!$H63-'Scenario 11'!$G$17))))</f>
        <v>0</v>
      </c>
      <c r="CE96" s="249">
        <f ca="1">IF($G$18="",0,IF($H63&gt;$G$18,0,IF($H63-$G$18&lt;-3,0,OFFSET(Extras!$E$4,0,'Scenario 11'!$H63-'Scenario 11'!$G$18))))</f>
        <v>0</v>
      </c>
      <c r="CF96" s="249">
        <f ca="1">IF($G$19="",0,IF($H63&gt;$G$19,0,IF($H63-$G$19&lt;-3,0,OFFSET(Extras!$E$4,0,'Scenario 11'!$H63-'Scenario 11'!$G$19))))</f>
        <v>0</v>
      </c>
    </row>
    <row r="97" spans="1:84">
      <c r="A97" s="242"/>
      <c r="B97" s="242"/>
      <c r="C97" s="242"/>
      <c r="D97" s="242"/>
      <c r="E97" s="242"/>
      <c r="F97" s="242"/>
      <c r="G97" s="242"/>
      <c r="H97" s="253">
        <v>2038</v>
      </c>
      <c r="I97" s="249">
        <f ca="1">IF($H$14="","",HLOOKUP($H$14,'Capx - H2O'!$E$352:$AU$382,$H97-2015,FALSE)+BS97+CA97)</f>
        <v>0</v>
      </c>
      <c r="J97" s="249" t="str">
        <f>IF($H$15="","",HLOOKUP($H$15,'Capx - H2O'!$E$352:$AU$382,$H97-2015,FALSE)+BT97+CB97)</f>
        <v/>
      </c>
      <c r="K97" s="249" t="str">
        <f>IF($H$16="","",HLOOKUP($H$16,'Capx - H2O'!$E$352:$AU$382,$H97-2015,FALSE)+BU97+CC97)</f>
        <v/>
      </c>
      <c r="L97" s="249" t="str">
        <f>IF($H$17="","",HLOOKUP($H$17,'Capx - H2O'!$E$352:$AU$382,$H97-2015,FALSE)+BV97+CD97)</f>
        <v/>
      </c>
      <c r="M97" s="249" t="str">
        <f>IF($H$18="","",HLOOKUP($H$18,'Capx - H2O'!$E$352:$AU$382,$H97-2015,FALSE)+BW97+CE97)</f>
        <v/>
      </c>
      <c r="N97" s="249" t="str">
        <f>IF($H$19="","",HLOOKUP($H$19,'Capx - H2O'!$E$352:$AU$382,$H97-2015,FALSE)+BX97+CF97)</f>
        <v/>
      </c>
      <c r="O97" s="242"/>
      <c r="P97" s="242"/>
      <c r="Q97" s="242"/>
      <c r="R97" s="242"/>
      <c r="BR97" s="145">
        <v>2038</v>
      </c>
      <c r="BS97" s="249">
        <f ca="1">IF($E$14="",0,IF($H64&gt;$E$14,0,IF($H64-$E$14&lt;-3,0,OFFSET(Extras!$E$3,0,'Scenario 11'!$H64-'Scenario 11'!$E$14))))</f>
        <v>0</v>
      </c>
      <c r="BT97" s="249">
        <f ca="1">IF($E$15="",0,IF($H64&gt;$E$15,0,IF($H64-$E$15&lt;-3,0,OFFSET(Extras!$E$3,0,'Scenario 11'!$H64-'Scenario 11'!$E$15))))</f>
        <v>0</v>
      </c>
      <c r="BU97" s="249">
        <f ca="1">IF($E$16="",0,IF($H64&gt;$E$16,0,IF($H64-$E$16&lt;-3,0,OFFSET(Extras!$E$3,0,'Scenario 11'!$H64-'Scenario 11'!$E$16))))</f>
        <v>0</v>
      </c>
      <c r="BV97" s="249">
        <f ca="1">IF($E$17="",0,IF($H64&gt;$E$17,0,IF($H64-$E$17&lt;-3,0,OFFSET(Extras!$E$3,0,'Scenario 11'!$H64-'Scenario 11'!$E$17))))</f>
        <v>0</v>
      </c>
      <c r="BW97" s="249">
        <f ca="1">IF($E$18="",0,IF($H64&gt;$E$18,0,IF($H64-$E$18&lt;-3,0,OFFSET(Extras!$E$3,0,'Scenario 11'!$H64-'Scenario 11'!$E$18))))</f>
        <v>0</v>
      </c>
      <c r="BX97" s="249">
        <f ca="1">IF($E$19="",0,IF($H64&gt;$E$19,0,IF($H64-$E$19&lt;-3,0,OFFSET(Extras!$E$3,0,'Scenario 11'!$H64-'Scenario 11'!$E$19))))</f>
        <v>0</v>
      </c>
      <c r="BZ97" s="145">
        <v>2038</v>
      </c>
      <c r="CA97" s="249">
        <f ca="1">IF($G$14="",0,IF($H64&gt;$G$14,0,IF($H64-$G$14&lt;-3,0,OFFSET(Extras!$E$4,0,'Scenario 11'!$H64-'Scenario 11'!$G$14))))</f>
        <v>0</v>
      </c>
      <c r="CB97" s="249">
        <f ca="1">IF($G$15="",0,IF($H64&gt;$G$15,0,IF($H64-$G$15&lt;-3,0,OFFSET(Extras!$E$4,0,'Scenario 11'!$H64-'Scenario 11'!$G$15))))</f>
        <v>0</v>
      </c>
      <c r="CC97" s="249">
        <f ca="1">IF($G$16="",0,IF($H64&gt;$G$16,0,IF($H64-$G$16&lt;-3,0,OFFSET(Extras!$E$4,0,'Scenario 11'!$H64-'Scenario 11'!$G$16))))</f>
        <v>0</v>
      </c>
      <c r="CD97" s="249">
        <f ca="1">IF($G$17="",0,IF($H64&gt;$G$17,0,IF($H64-$G$17&lt;-3,0,OFFSET(Extras!$E$4,0,'Scenario 11'!$H64-'Scenario 11'!$G$17))))</f>
        <v>0</v>
      </c>
      <c r="CE97" s="249">
        <f ca="1">IF($G$18="",0,IF($H64&gt;$G$18,0,IF($H64-$G$18&lt;-3,0,OFFSET(Extras!$E$4,0,'Scenario 11'!$H64-'Scenario 11'!$G$18))))</f>
        <v>0</v>
      </c>
      <c r="CF97" s="249">
        <f ca="1">IF($G$19="",0,IF($H64&gt;$G$19,0,IF($H64-$G$19&lt;-3,0,OFFSET(Extras!$E$4,0,'Scenario 11'!$H64-'Scenario 11'!$G$19))))</f>
        <v>0</v>
      </c>
    </row>
    <row r="98" spans="1:84">
      <c r="A98" s="242"/>
      <c r="B98" s="242"/>
      <c r="C98" s="242"/>
      <c r="D98" s="242"/>
      <c r="E98" s="242"/>
      <c r="F98" s="242"/>
      <c r="G98" s="242"/>
      <c r="H98" s="253">
        <v>2039</v>
      </c>
      <c r="I98" s="249">
        <f ca="1">IF($H$14="","",HLOOKUP($H$14,'Capx - H2O'!$E$352:$AU$382,$H98-2015,FALSE)+BS98+CA98)</f>
        <v>0</v>
      </c>
      <c r="J98" s="249" t="str">
        <f>IF($H$15="","",HLOOKUP($H$15,'Capx - H2O'!$E$352:$AU$382,$H98-2015,FALSE)+BT98+CB98)</f>
        <v/>
      </c>
      <c r="K98" s="249" t="str">
        <f>IF($H$16="","",HLOOKUP($H$16,'Capx - H2O'!$E$352:$AU$382,$H98-2015,FALSE)+BU98+CC98)</f>
        <v/>
      </c>
      <c r="L98" s="249" t="str">
        <f>IF($H$17="","",HLOOKUP($H$17,'Capx - H2O'!$E$352:$AU$382,$H98-2015,FALSE)+BV98+CD98)</f>
        <v/>
      </c>
      <c r="M98" s="249" t="str">
        <f>IF($H$18="","",HLOOKUP($H$18,'Capx - H2O'!$E$352:$AU$382,$H98-2015,FALSE)+BW98+CE98)</f>
        <v/>
      </c>
      <c r="N98" s="249" t="str">
        <f>IF($H$19="","",HLOOKUP($H$19,'Capx - H2O'!$E$352:$AU$382,$H98-2015,FALSE)+BX98+CF98)</f>
        <v/>
      </c>
      <c r="O98" s="242"/>
      <c r="P98" s="242"/>
      <c r="Q98" s="242"/>
      <c r="R98" s="242"/>
      <c r="BR98" s="145">
        <v>2039</v>
      </c>
      <c r="BS98" s="249">
        <f ca="1">IF($E$14="",0,IF($H65&gt;$E$14,0,IF($H65-$E$14&lt;-3,0,OFFSET(Extras!$E$3,0,'Scenario 11'!$H65-'Scenario 11'!$E$14))))</f>
        <v>0</v>
      </c>
      <c r="BT98" s="249">
        <f ca="1">IF($E$15="",0,IF($H65&gt;$E$15,0,IF($H65-$E$15&lt;-3,0,OFFSET(Extras!$E$3,0,'Scenario 11'!$H65-'Scenario 11'!$E$15))))</f>
        <v>0</v>
      </c>
      <c r="BU98" s="249">
        <f ca="1">IF($E$16="",0,IF($H65&gt;$E$16,0,IF($H65-$E$16&lt;-3,0,OFFSET(Extras!$E$3,0,'Scenario 11'!$H65-'Scenario 11'!$E$16))))</f>
        <v>0</v>
      </c>
      <c r="BV98" s="249">
        <f ca="1">IF($E$17="",0,IF($H65&gt;$E$17,0,IF($H65-$E$17&lt;-3,0,OFFSET(Extras!$E$3,0,'Scenario 11'!$H65-'Scenario 11'!$E$17))))</f>
        <v>0</v>
      </c>
      <c r="BW98" s="249">
        <f ca="1">IF($E$18="",0,IF($H65&gt;$E$18,0,IF($H65-$E$18&lt;-3,0,OFFSET(Extras!$E$3,0,'Scenario 11'!$H65-'Scenario 11'!$E$18))))</f>
        <v>0</v>
      </c>
      <c r="BX98" s="249">
        <f ca="1">IF($E$19="",0,IF($H65&gt;$E$19,0,IF($H65-$E$19&lt;-3,0,OFFSET(Extras!$E$3,0,'Scenario 11'!$H65-'Scenario 11'!$E$19))))</f>
        <v>0</v>
      </c>
      <c r="BZ98" s="145">
        <v>2039</v>
      </c>
      <c r="CA98" s="249">
        <f ca="1">IF($G$14="",0,IF($H65&gt;$G$14,0,IF($H65-$G$14&lt;-3,0,OFFSET(Extras!$E$4,0,'Scenario 11'!$H65-'Scenario 11'!$G$14))))</f>
        <v>0</v>
      </c>
      <c r="CB98" s="249">
        <f ca="1">IF($G$15="",0,IF($H65&gt;$G$15,0,IF($H65-$G$15&lt;-3,0,OFFSET(Extras!$E$4,0,'Scenario 11'!$H65-'Scenario 11'!$G$15))))</f>
        <v>0</v>
      </c>
      <c r="CC98" s="249">
        <f ca="1">IF($G$16="",0,IF($H65&gt;$G$16,0,IF($H65-$G$16&lt;-3,0,OFFSET(Extras!$E$4,0,'Scenario 11'!$H65-'Scenario 11'!$G$16))))</f>
        <v>0</v>
      </c>
      <c r="CD98" s="249">
        <f ca="1">IF($G$17="",0,IF($H65&gt;$G$17,0,IF($H65-$G$17&lt;-3,0,OFFSET(Extras!$E$4,0,'Scenario 11'!$H65-'Scenario 11'!$G$17))))</f>
        <v>0</v>
      </c>
      <c r="CE98" s="249">
        <f ca="1">IF($G$18="",0,IF($H65&gt;$G$18,0,IF($H65-$G$18&lt;-3,0,OFFSET(Extras!$E$4,0,'Scenario 11'!$H65-'Scenario 11'!$G$18))))</f>
        <v>0</v>
      </c>
      <c r="CF98" s="249">
        <f ca="1">IF($G$19="",0,IF($H65&gt;$G$19,0,IF($H65-$G$19&lt;-3,0,OFFSET(Extras!$E$4,0,'Scenario 11'!$H65-'Scenario 11'!$G$19))))</f>
        <v>0</v>
      </c>
    </row>
    <row r="99" spans="1:84">
      <c r="A99" s="242"/>
      <c r="B99" s="242"/>
      <c r="C99" s="242"/>
      <c r="D99" s="242"/>
      <c r="E99" s="242"/>
      <c r="F99" s="242"/>
      <c r="G99" s="242"/>
      <c r="H99" s="253">
        <v>2040</v>
      </c>
      <c r="I99" s="249">
        <f ca="1">IF($H$14="","",HLOOKUP($H$14,'Capx - H2O'!$E$352:$AU$382,$H99-2015,FALSE)+BS99+CA99)</f>
        <v>0</v>
      </c>
      <c r="J99" s="249" t="str">
        <f>IF($H$15="","",HLOOKUP($H$15,'Capx - H2O'!$E$352:$AU$382,$H99-2015,FALSE)+BT99+CB99)</f>
        <v/>
      </c>
      <c r="K99" s="249" t="str">
        <f>IF($H$16="","",HLOOKUP($H$16,'Capx - H2O'!$E$352:$AU$382,$H99-2015,FALSE)+BU99+CC99)</f>
        <v/>
      </c>
      <c r="L99" s="249" t="str">
        <f>IF($H$17="","",HLOOKUP($H$17,'Capx - H2O'!$E$352:$AU$382,$H99-2015,FALSE)+BV99+CD99)</f>
        <v/>
      </c>
      <c r="M99" s="249" t="str">
        <f>IF($H$18="","",HLOOKUP($H$18,'Capx - H2O'!$E$352:$AU$382,$H99-2015,FALSE)+BW99+CE99)</f>
        <v/>
      </c>
      <c r="N99" s="249" t="str">
        <f>IF($H$19="","",HLOOKUP($H$19,'Capx - H2O'!$E$352:$AU$382,$H99-2015,FALSE)+BX99+CF99)</f>
        <v/>
      </c>
      <c r="O99" s="242"/>
      <c r="P99" s="242"/>
      <c r="Q99" s="242"/>
      <c r="R99" s="242"/>
      <c r="BR99" s="145">
        <v>2040</v>
      </c>
      <c r="BS99" s="249">
        <f ca="1">IF($E$14="",0,IF($H66&gt;$E$14,0,IF($H66-$E$14&lt;-3,0,OFFSET(Extras!$E$3,0,'Scenario 11'!$H66-'Scenario 11'!$E$14))))</f>
        <v>0</v>
      </c>
      <c r="BT99" s="249">
        <f ca="1">IF($E$15="",0,IF($H66&gt;$E$15,0,IF($H66-$E$15&lt;-3,0,OFFSET(Extras!$E$3,0,'Scenario 11'!$H66-'Scenario 11'!$E$15))))</f>
        <v>0</v>
      </c>
      <c r="BU99" s="249">
        <f ca="1">IF($E$16="",0,IF($H66&gt;$E$16,0,IF($H66-$E$16&lt;-3,0,OFFSET(Extras!$E$3,0,'Scenario 11'!$H66-'Scenario 11'!$E$16))))</f>
        <v>0</v>
      </c>
      <c r="BV99" s="249">
        <f ca="1">IF($E$17="",0,IF($H66&gt;$E$17,0,IF($H66-$E$17&lt;-3,0,OFFSET(Extras!$E$3,0,'Scenario 11'!$H66-'Scenario 11'!$E$17))))</f>
        <v>0</v>
      </c>
      <c r="BW99" s="249">
        <f ca="1">IF($E$18="",0,IF($H66&gt;$E$18,0,IF($H66-$E$18&lt;-3,0,OFFSET(Extras!$E$3,0,'Scenario 11'!$H66-'Scenario 11'!$E$18))))</f>
        <v>0</v>
      </c>
      <c r="BX99" s="249">
        <f ca="1">IF($E$19="",0,IF($H66&gt;$E$19,0,IF($H66-$E$19&lt;-3,0,OFFSET(Extras!$E$3,0,'Scenario 11'!$H66-'Scenario 11'!$E$19))))</f>
        <v>0</v>
      </c>
      <c r="BZ99" s="145">
        <v>2040</v>
      </c>
      <c r="CA99" s="249">
        <f ca="1">IF($G$14="",0,IF($H66&gt;$G$14,0,IF($H66-$G$14&lt;-3,0,OFFSET(Extras!$E$4,0,'Scenario 11'!$H66-'Scenario 11'!$G$14))))</f>
        <v>0</v>
      </c>
      <c r="CB99" s="249">
        <f ca="1">IF($G$15="",0,IF($H66&gt;$G$15,0,IF($H66-$G$15&lt;-3,0,OFFSET(Extras!$E$4,0,'Scenario 11'!$H66-'Scenario 11'!$G$15))))</f>
        <v>0</v>
      </c>
      <c r="CC99" s="249">
        <f ca="1">IF($G$16="",0,IF($H66&gt;$G$16,0,IF($H66-$G$16&lt;-3,0,OFFSET(Extras!$E$4,0,'Scenario 11'!$H66-'Scenario 11'!$G$16))))</f>
        <v>0</v>
      </c>
      <c r="CD99" s="249">
        <f ca="1">IF($G$17="",0,IF($H66&gt;$G$17,0,IF($H66-$G$17&lt;-3,0,OFFSET(Extras!$E$4,0,'Scenario 11'!$H66-'Scenario 11'!$G$17))))</f>
        <v>0</v>
      </c>
      <c r="CE99" s="249">
        <f ca="1">IF($G$18="",0,IF($H66&gt;$G$18,0,IF($H66-$G$18&lt;-3,0,OFFSET(Extras!$E$4,0,'Scenario 11'!$H66-'Scenario 11'!$G$18))))</f>
        <v>0</v>
      </c>
      <c r="CF99" s="249">
        <f ca="1">IF($G$19="",0,IF($H66&gt;$G$19,0,IF($H66-$G$19&lt;-3,0,OFFSET(Extras!$E$4,0,'Scenario 11'!$H66-'Scenario 11'!$G$19))))</f>
        <v>0</v>
      </c>
    </row>
    <row r="100" spans="1:84">
      <c r="A100" s="242"/>
      <c r="B100" s="242"/>
      <c r="C100" s="242"/>
      <c r="D100" s="242"/>
      <c r="E100" s="242"/>
      <c r="F100" s="242"/>
      <c r="G100" s="242"/>
      <c r="H100" s="253">
        <v>2041</v>
      </c>
      <c r="I100" s="249">
        <f ca="1">IF($H$14="","",HLOOKUP($H$14,'Capx - H2O'!$E$352:$AU$382,$H100-2015,FALSE)+BS100+CA100)</f>
        <v>0</v>
      </c>
      <c r="J100" s="249" t="str">
        <f>IF($H$15="","",HLOOKUP($H$15,'Capx - H2O'!$E$352:$AU$382,$H100-2015,FALSE)+BT100+CB100)</f>
        <v/>
      </c>
      <c r="K100" s="249" t="str">
        <f>IF($H$16="","",HLOOKUP($H$16,'Capx - H2O'!$E$352:$AU$382,$H100-2015,FALSE)+BU100+CC100)</f>
        <v/>
      </c>
      <c r="L100" s="249" t="str">
        <f>IF($H$17="","",HLOOKUP($H$17,'Capx - H2O'!$E$352:$AU$382,$H100-2015,FALSE)+BV100+CD100)</f>
        <v/>
      </c>
      <c r="M100" s="249" t="str">
        <f>IF($H$18="","",HLOOKUP($H$18,'Capx - H2O'!$E$352:$AU$382,$H100-2015,FALSE)+BW100+CE100)</f>
        <v/>
      </c>
      <c r="N100" s="249" t="str">
        <f>IF($H$19="","",HLOOKUP($H$19,'Capx - H2O'!$E$352:$AU$382,$H100-2015,FALSE)+BX100+CF100)</f>
        <v/>
      </c>
      <c r="O100" s="242"/>
      <c r="P100" s="242"/>
      <c r="Q100" s="242"/>
      <c r="R100" s="242"/>
      <c r="BR100" s="145">
        <v>2041</v>
      </c>
      <c r="BS100" s="249">
        <f ca="1">IF($E$14="",0,IF($H67&gt;$E$14,0,IF($H67-$E$14&lt;-3,0,OFFSET(Extras!$E$3,0,'Scenario 11'!$H67-'Scenario 11'!$E$14))))</f>
        <v>0</v>
      </c>
      <c r="BT100" s="249">
        <f ca="1">IF($E$15="",0,IF($H67&gt;$E$15,0,IF($H67-$E$15&lt;-3,0,OFFSET(Extras!$E$3,0,'Scenario 11'!$H67-'Scenario 11'!$E$15))))</f>
        <v>0</v>
      </c>
      <c r="BU100" s="249">
        <f ca="1">IF($E$16="",0,IF($H67&gt;$E$16,0,IF($H67-$E$16&lt;-3,0,OFFSET(Extras!$E$3,0,'Scenario 11'!$H67-'Scenario 11'!$E$16))))</f>
        <v>0</v>
      </c>
      <c r="BV100" s="249">
        <f ca="1">IF($E$17="",0,IF($H67&gt;$E$17,0,IF($H67-$E$17&lt;-3,0,OFFSET(Extras!$E$3,0,'Scenario 11'!$H67-'Scenario 11'!$E$17))))</f>
        <v>0</v>
      </c>
      <c r="BW100" s="249">
        <f ca="1">IF($E$18="",0,IF($H67&gt;$E$18,0,IF($H67-$E$18&lt;-3,0,OFFSET(Extras!$E$3,0,'Scenario 11'!$H67-'Scenario 11'!$E$18))))</f>
        <v>0</v>
      </c>
      <c r="BX100" s="249">
        <f ca="1">IF($E$19="",0,IF($H67&gt;$E$19,0,IF($H67-$E$19&lt;-3,0,OFFSET(Extras!$E$3,0,'Scenario 11'!$H67-'Scenario 11'!$E$19))))</f>
        <v>0</v>
      </c>
      <c r="BZ100" s="145">
        <v>2041</v>
      </c>
      <c r="CA100" s="249">
        <f ca="1">IF($G$14="",0,IF($H67&gt;$G$14,0,IF($H67-$G$14&lt;-3,0,OFFSET(Extras!$E$4,0,'Scenario 11'!$H67-'Scenario 11'!$G$14))))</f>
        <v>0</v>
      </c>
      <c r="CB100" s="249">
        <f ca="1">IF($G$15="",0,IF($H67&gt;$G$15,0,IF($H67-$G$15&lt;-3,0,OFFSET(Extras!$E$4,0,'Scenario 11'!$H67-'Scenario 11'!$G$15))))</f>
        <v>0</v>
      </c>
      <c r="CC100" s="249">
        <f ca="1">IF($G$16="",0,IF($H67&gt;$G$16,0,IF($H67-$G$16&lt;-3,0,OFFSET(Extras!$E$4,0,'Scenario 11'!$H67-'Scenario 11'!$G$16))))</f>
        <v>0</v>
      </c>
      <c r="CD100" s="249">
        <f ca="1">IF($G$17="",0,IF($H67&gt;$G$17,0,IF($H67-$G$17&lt;-3,0,OFFSET(Extras!$E$4,0,'Scenario 11'!$H67-'Scenario 11'!$G$17))))</f>
        <v>0</v>
      </c>
      <c r="CE100" s="249">
        <f ca="1">IF($G$18="",0,IF($H67&gt;$G$18,0,IF($H67-$G$18&lt;-3,0,OFFSET(Extras!$E$4,0,'Scenario 11'!$H67-'Scenario 11'!$G$18))))</f>
        <v>0</v>
      </c>
      <c r="CF100" s="249">
        <f ca="1">IF($G$19="",0,IF($H67&gt;$G$19,0,IF($H67-$G$19&lt;-3,0,OFFSET(Extras!$E$4,0,'Scenario 11'!$H67-'Scenario 11'!$G$19))))</f>
        <v>0</v>
      </c>
    </row>
    <row r="101" spans="1:84">
      <c r="A101" s="242"/>
      <c r="B101" s="242"/>
      <c r="C101" s="242"/>
      <c r="D101" s="242"/>
      <c r="E101" s="242"/>
      <c r="F101" s="242"/>
      <c r="G101" s="242"/>
      <c r="H101" s="253">
        <v>2042</v>
      </c>
      <c r="I101" s="249">
        <f ca="1">IF($H$14="","",HLOOKUP($H$14,'Capx - H2O'!$E$352:$AU$382,$H101-2015,FALSE)+BS101+CA101)</f>
        <v>0</v>
      </c>
      <c r="J101" s="249" t="str">
        <f>IF($H$15="","",HLOOKUP($H$15,'Capx - H2O'!$E$352:$AU$382,$H101-2015,FALSE)+BT101+CB101)</f>
        <v/>
      </c>
      <c r="K101" s="249" t="str">
        <f>IF($H$16="","",HLOOKUP($H$16,'Capx - H2O'!$E$352:$AU$382,$H101-2015,FALSE)+BU101+CC101)</f>
        <v/>
      </c>
      <c r="L101" s="249" t="str">
        <f>IF($H$17="","",HLOOKUP($H$17,'Capx - H2O'!$E$352:$AU$382,$H101-2015,FALSE)+BV101+CD101)</f>
        <v/>
      </c>
      <c r="M101" s="249" t="str">
        <f>IF($H$18="","",HLOOKUP($H$18,'Capx - H2O'!$E$352:$AU$382,$H101-2015,FALSE)+BW101+CE101)</f>
        <v/>
      </c>
      <c r="N101" s="249" t="str">
        <f>IF($H$19="","",HLOOKUP($H$19,'Capx - H2O'!$E$352:$AU$382,$H101-2015,FALSE)+BX101+CF101)</f>
        <v/>
      </c>
      <c r="O101" s="242"/>
      <c r="P101" s="242"/>
      <c r="Q101" s="242"/>
      <c r="R101" s="242"/>
      <c r="BR101" s="145">
        <v>2042</v>
      </c>
      <c r="BS101" s="249">
        <f ca="1">IF($E$14="",0,IF($H68&gt;$E$14,0,IF($H68-$E$14&lt;-3,0,OFFSET(Extras!$E$3,0,'Scenario 11'!$H68-'Scenario 11'!$E$14))))</f>
        <v>0</v>
      </c>
      <c r="BT101" s="249">
        <f ca="1">IF($E$15="",0,IF($H68&gt;$E$15,0,IF($H68-$E$15&lt;-3,0,OFFSET(Extras!$E$3,0,'Scenario 11'!$H68-'Scenario 11'!$E$15))))</f>
        <v>0</v>
      </c>
      <c r="BU101" s="249">
        <f ca="1">IF($E$16="",0,IF($H68&gt;$E$16,0,IF($H68-$E$16&lt;-3,0,OFFSET(Extras!$E$3,0,'Scenario 11'!$H68-'Scenario 11'!$E$16))))</f>
        <v>0</v>
      </c>
      <c r="BV101" s="249">
        <f ca="1">IF($E$17="",0,IF($H68&gt;$E$17,0,IF($H68-$E$17&lt;-3,0,OFFSET(Extras!$E$3,0,'Scenario 11'!$H68-'Scenario 11'!$E$17))))</f>
        <v>0</v>
      </c>
      <c r="BW101" s="249">
        <f ca="1">IF($E$18="",0,IF($H68&gt;$E$18,0,IF($H68-$E$18&lt;-3,0,OFFSET(Extras!$E$3,0,'Scenario 11'!$H68-'Scenario 11'!$E$18))))</f>
        <v>0</v>
      </c>
      <c r="BX101" s="249">
        <f ca="1">IF($E$19="",0,IF($H68&gt;$E$19,0,IF($H68-$E$19&lt;-3,0,OFFSET(Extras!$E$3,0,'Scenario 11'!$H68-'Scenario 11'!$E$19))))</f>
        <v>0</v>
      </c>
      <c r="BZ101" s="145">
        <v>2042</v>
      </c>
      <c r="CA101" s="249">
        <f ca="1">IF($G$14="",0,IF($H68&gt;$G$14,0,IF($H68-$G$14&lt;-3,0,OFFSET(Extras!$E$4,0,'Scenario 11'!$H68-'Scenario 11'!$G$14))))</f>
        <v>0</v>
      </c>
      <c r="CB101" s="249">
        <f ca="1">IF($G$15="",0,IF($H68&gt;$G$15,0,IF($H68-$G$15&lt;-3,0,OFFSET(Extras!$E$4,0,'Scenario 11'!$H68-'Scenario 11'!$G$15))))</f>
        <v>0</v>
      </c>
      <c r="CC101" s="249">
        <f ca="1">IF($G$16="",0,IF($H68&gt;$G$16,0,IF($H68-$G$16&lt;-3,0,OFFSET(Extras!$E$4,0,'Scenario 11'!$H68-'Scenario 11'!$G$16))))</f>
        <v>0</v>
      </c>
      <c r="CD101" s="249">
        <f ca="1">IF($G$17="",0,IF($H68&gt;$G$17,0,IF($H68-$G$17&lt;-3,0,OFFSET(Extras!$E$4,0,'Scenario 11'!$H68-'Scenario 11'!$G$17))))</f>
        <v>0</v>
      </c>
      <c r="CE101" s="249">
        <f ca="1">IF($G$18="",0,IF($H68&gt;$G$18,0,IF($H68-$G$18&lt;-3,0,OFFSET(Extras!$E$4,0,'Scenario 11'!$H68-'Scenario 11'!$G$18))))</f>
        <v>0</v>
      </c>
      <c r="CF101" s="249">
        <f ca="1">IF($G$19="",0,IF($H68&gt;$G$19,0,IF($H68-$G$19&lt;-3,0,OFFSET(Extras!$E$4,0,'Scenario 11'!$H68-'Scenario 11'!$G$19))))</f>
        <v>0</v>
      </c>
    </row>
    <row r="102" spans="1:84">
      <c r="A102" s="242"/>
      <c r="B102" s="242"/>
      <c r="C102" s="242"/>
      <c r="D102" s="242"/>
      <c r="E102" s="242"/>
      <c r="F102" s="242"/>
      <c r="G102" s="242"/>
      <c r="H102" s="253">
        <v>2043</v>
      </c>
      <c r="I102" s="249">
        <f ca="1">IF($H$14="","",HLOOKUP($H$14,'Capx - H2O'!$E$352:$AU$382,$H102-2015,FALSE)+BS102+CA102)</f>
        <v>0</v>
      </c>
      <c r="J102" s="249" t="str">
        <f>IF($H$15="","",HLOOKUP($H$15,'Capx - H2O'!$E$352:$AU$382,$H102-2015,FALSE)+BT102+CB102)</f>
        <v/>
      </c>
      <c r="K102" s="249" t="str">
        <f>IF($H$16="","",HLOOKUP($H$16,'Capx - H2O'!$E$352:$AU$382,$H102-2015,FALSE)+BU102+CC102)</f>
        <v/>
      </c>
      <c r="L102" s="249" t="str">
        <f>IF($H$17="","",HLOOKUP($H$17,'Capx - H2O'!$E$352:$AU$382,$H102-2015,FALSE)+BV102+CD102)</f>
        <v/>
      </c>
      <c r="M102" s="249" t="str">
        <f>IF($H$18="","",HLOOKUP($H$18,'Capx - H2O'!$E$352:$AU$382,$H102-2015,FALSE)+BW102+CE102)</f>
        <v/>
      </c>
      <c r="N102" s="249" t="str">
        <f>IF($H$19="","",HLOOKUP($H$19,'Capx - H2O'!$E$352:$AU$382,$H102-2015,FALSE)+BX102+CF102)</f>
        <v/>
      </c>
      <c r="O102" s="242"/>
      <c r="P102" s="242"/>
      <c r="Q102" s="242"/>
      <c r="R102" s="242"/>
      <c r="BR102" s="145">
        <v>2043</v>
      </c>
      <c r="BS102" s="249">
        <f ca="1">IF($E$14="",0,IF($H69&gt;$E$14,0,IF($H69-$E$14&lt;-3,0,OFFSET(Extras!$E$3,0,'Scenario 11'!$H69-'Scenario 11'!$E$14))))</f>
        <v>0</v>
      </c>
      <c r="BT102" s="249">
        <f ca="1">IF($E$15="",0,IF($H69&gt;$E$15,0,IF($H69-$E$15&lt;-3,0,OFFSET(Extras!$E$3,0,'Scenario 11'!$H69-'Scenario 11'!$E$15))))</f>
        <v>0</v>
      </c>
      <c r="BU102" s="249">
        <f ca="1">IF($E$16="",0,IF($H69&gt;$E$16,0,IF($H69-$E$16&lt;-3,0,OFFSET(Extras!$E$3,0,'Scenario 11'!$H69-'Scenario 11'!$E$16))))</f>
        <v>0</v>
      </c>
      <c r="BV102" s="249">
        <f ca="1">IF($E$17="",0,IF($H69&gt;$E$17,0,IF($H69-$E$17&lt;-3,0,OFFSET(Extras!$E$3,0,'Scenario 11'!$H69-'Scenario 11'!$E$17))))</f>
        <v>0</v>
      </c>
      <c r="BW102" s="249">
        <f ca="1">IF($E$18="",0,IF($H69&gt;$E$18,0,IF($H69-$E$18&lt;-3,0,OFFSET(Extras!$E$3,0,'Scenario 11'!$H69-'Scenario 11'!$E$18))))</f>
        <v>0</v>
      </c>
      <c r="BX102" s="249">
        <f ca="1">IF($E$19="",0,IF($H69&gt;$E$19,0,IF($H69-$E$19&lt;-3,0,OFFSET(Extras!$E$3,0,'Scenario 11'!$H69-'Scenario 11'!$E$19))))</f>
        <v>0</v>
      </c>
      <c r="BZ102" s="145">
        <v>2043</v>
      </c>
      <c r="CA102" s="249">
        <f ca="1">IF($G$14="",0,IF($H69&gt;$G$14,0,IF($H69-$G$14&lt;-3,0,OFFSET(Extras!$E$4,0,'Scenario 11'!$H69-'Scenario 11'!$G$14))))</f>
        <v>0</v>
      </c>
      <c r="CB102" s="249">
        <f ca="1">IF($G$15="",0,IF($H69&gt;$G$15,0,IF($H69-$G$15&lt;-3,0,OFFSET(Extras!$E$4,0,'Scenario 11'!$H69-'Scenario 11'!$G$15))))</f>
        <v>0</v>
      </c>
      <c r="CC102" s="249">
        <f ca="1">IF($G$16="",0,IF($H69&gt;$G$16,0,IF($H69-$G$16&lt;-3,0,OFFSET(Extras!$E$4,0,'Scenario 11'!$H69-'Scenario 11'!$G$16))))</f>
        <v>0</v>
      </c>
      <c r="CD102" s="249">
        <f ca="1">IF($G$17="",0,IF($H69&gt;$G$17,0,IF($H69-$G$17&lt;-3,0,OFFSET(Extras!$E$4,0,'Scenario 11'!$H69-'Scenario 11'!$G$17))))</f>
        <v>0</v>
      </c>
      <c r="CE102" s="249">
        <f ca="1">IF($G$18="",0,IF($H69&gt;$G$18,0,IF($H69-$G$18&lt;-3,0,OFFSET(Extras!$E$4,0,'Scenario 11'!$H69-'Scenario 11'!$G$18))))</f>
        <v>0</v>
      </c>
      <c r="CF102" s="249">
        <f ca="1">IF($G$19="",0,IF($H69&gt;$G$19,0,IF($H69-$G$19&lt;-3,0,OFFSET(Extras!$E$4,0,'Scenario 11'!$H69-'Scenario 11'!$G$19))))</f>
        <v>0</v>
      </c>
    </row>
    <row r="103" spans="1:84">
      <c r="A103" s="242"/>
      <c r="B103" s="242"/>
      <c r="C103" s="242"/>
      <c r="D103" s="242"/>
      <c r="E103" s="242"/>
      <c r="F103" s="242"/>
      <c r="G103" s="242"/>
      <c r="H103" s="253">
        <v>2044</v>
      </c>
      <c r="I103" s="249">
        <f ca="1">IF($H$14="","",HLOOKUP($H$14,'Capx - H2O'!$E$352:$AU$382,$H103-2015,FALSE)+BS103+CA103)</f>
        <v>0</v>
      </c>
      <c r="J103" s="249" t="str">
        <f>IF($H$15="","",HLOOKUP($H$15,'Capx - H2O'!$E$352:$AU$382,$H103-2015,FALSE)+BT103+CB103)</f>
        <v/>
      </c>
      <c r="K103" s="249" t="str">
        <f>IF($H$16="","",HLOOKUP($H$16,'Capx - H2O'!$E$352:$AU$382,$H103-2015,FALSE)+BU103+CC103)</f>
        <v/>
      </c>
      <c r="L103" s="249" t="str">
        <f>IF($H$17="","",HLOOKUP($H$17,'Capx - H2O'!$E$352:$AU$382,$H103-2015,FALSE)+BV103+CD103)</f>
        <v/>
      </c>
      <c r="M103" s="249" t="str">
        <f>IF($H$18="","",HLOOKUP($H$18,'Capx - H2O'!$E$352:$AU$382,$H103-2015,FALSE)+BW103+CE103)</f>
        <v/>
      </c>
      <c r="N103" s="249" t="str">
        <f>IF($H$19="","",HLOOKUP($H$19,'Capx - H2O'!$E$352:$AU$382,$H103-2015,FALSE)+BX103+CF103)</f>
        <v/>
      </c>
      <c r="O103" s="242"/>
      <c r="P103" s="242"/>
      <c r="Q103" s="242"/>
      <c r="R103" s="242"/>
      <c r="BR103" s="145">
        <v>2044</v>
      </c>
      <c r="BS103" s="249">
        <f ca="1">IF($E$14="",0,IF($H70&gt;$E$14,0,IF($H70-$E$14&lt;-3,0,OFFSET(Extras!$E$3,0,'Scenario 11'!$H70-'Scenario 11'!$E$14))))</f>
        <v>0</v>
      </c>
      <c r="BT103" s="249">
        <f ca="1">IF($E$15="",0,IF($H70&gt;$E$15,0,IF($H70-$E$15&lt;-3,0,OFFSET(Extras!$E$3,0,'Scenario 11'!$H70-'Scenario 11'!$E$15))))</f>
        <v>0</v>
      </c>
      <c r="BU103" s="249">
        <f ca="1">IF($E$16="",0,IF($H70&gt;$E$16,0,IF($H70-$E$16&lt;-3,0,OFFSET(Extras!$E$3,0,'Scenario 11'!$H70-'Scenario 11'!$E$16))))</f>
        <v>0</v>
      </c>
      <c r="BV103" s="249">
        <f ca="1">IF($E$17="",0,IF($H70&gt;$E$17,0,IF($H70-$E$17&lt;-3,0,OFFSET(Extras!$E$3,0,'Scenario 11'!$H70-'Scenario 11'!$E$17))))</f>
        <v>0</v>
      </c>
      <c r="BW103" s="249">
        <f ca="1">IF($E$18="",0,IF($H70&gt;$E$18,0,IF($H70-$E$18&lt;-3,0,OFFSET(Extras!$E$3,0,'Scenario 11'!$H70-'Scenario 11'!$E$18))))</f>
        <v>0</v>
      </c>
      <c r="BX103" s="249">
        <f ca="1">IF($E$19="",0,IF($H70&gt;$E$19,0,IF($H70-$E$19&lt;-3,0,OFFSET(Extras!$E$3,0,'Scenario 11'!$H70-'Scenario 11'!$E$19))))</f>
        <v>0</v>
      </c>
      <c r="BZ103" s="145">
        <v>2044</v>
      </c>
      <c r="CA103" s="249">
        <f ca="1">IF($G$14="",0,IF($H70&gt;$G$14,0,IF($H70-$G$14&lt;-3,0,OFFSET(Extras!$E$4,0,'Scenario 11'!$H70-'Scenario 11'!$G$14))))</f>
        <v>0</v>
      </c>
      <c r="CB103" s="249">
        <f ca="1">IF($G$15="",0,IF($H70&gt;$G$15,0,IF($H70-$G$15&lt;-3,0,OFFSET(Extras!$E$4,0,'Scenario 11'!$H70-'Scenario 11'!$G$15))))</f>
        <v>0</v>
      </c>
      <c r="CC103" s="249">
        <f ca="1">IF($G$16="",0,IF($H70&gt;$G$16,0,IF($H70-$G$16&lt;-3,0,OFFSET(Extras!$E$4,0,'Scenario 11'!$H70-'Scenario 11'!$G$16))))</f>
        <v>0</v>
      </c>
      <c r="CD103" s="249">
        <f ca="1">IF($G$17="",0,IF($H70&gt;$G$17,0,IF($H70-$G$17&lt;-3,0,OFFSET(Extras!$E$4,0,'Scenario 11'!$H70-'Scenario 11'!$G$17))))</f>
        <v>0</v>
      </c>
      <c r="CE103" s="249">
        <f ca="1">IF($G$18="",0,IF($H70&gt;$G$18,0,IF($H70-$G$18&lt;-3,0,OFFSET(Extras!$E$4,0,'Scenario 11'!$H70-'Scenario 11'!$G$18))))</f>
        <v>0</v>
      </c>
      <c r="CF103" s="249">
        <f ca="1">IF($G$19="",0,IF($H70&gt;$G$19,0,IF($H70-$G$19&lt;-3,0,OFFSET(Extras!$E$4,0,'Scenario 11'!$H70-'Scenario 11'!$G$19))))</f>
        <v>0</v>
      </c>
    </row>
    <row r="104" spans="1:84">
      <c r="A104" s="242"/>
      <c r="B104" s="242"/>
      <c r="C104" s="242"/>
      <c r="D104" s="242"/>
      <c r="E104" s="242"/>
      <c r="F104" s="242"/>
      <c r="G104" s="242"/>
      <c r="H104" s="254">
        <v>2045</v>
      </c>
      <c r="I104" s="249">
        <f ca="1">IF($H$14="","",HLOOKUP($H$14,'Capx - H2O'!$E$352:$AU$382,$H104-2015,FALSE)+BS104+CA104)</f>
        <v>0</v>
      </c>
      <c r="J104" s="249" t="str">
        <f>IF($H$15="","",HLOOKUP($H$15,'Capx - H2O'!$E$352:$AU$382,$H104-2015,FALSE)+BT104+CB104)</f>
        <v/>
      </c>
      <c r="K104" s="249" t="str">
        <f>IF($H$16="","",HLOOKUP($H$16,'Capx - H2O'!$E$352:$AU$382,$H104-2015,FALSE)+BU104+CC104)</f>
        <v/>
      </c>
      <c r="L104" s="249" t="str">
        <f>IF($H$17="","",HLOOKUP($H$17,'Capx - H2O'!$E$352:$AU$382,$H104-2015,FALSE)+BV104+CD104)</f>
        <v/>
      </c>
      <c r="M104" s="249" t="str">
        <f>IF($H$18="","",HLOOKUP($H$18,'Capx - H2O'!$E$352:$AU$382,$H104-2015,FALSE)+BW104+CE104)</f>
        <v/>
      </c>
      <c r="N104" s="249" t="str">
        <f>IF($H$19="","",HLOOKUP($H$19,'Capx - H2O'!$E$352:$AU$382,$H104-2015,FALSE)+BX104+CF104)</f>
        <v/>
      </c>
      <c r="O104" s="242"/>
      <c r="P104" s="242"/>
      <c r="Q104" s="242"/>
      <c r="R104" s="242"/>
      <c r="BR104" s="103">
        <v>2045</v>
      </c>
      <c r="BS104" s="250">
        <f ca="1">IF($E$14="",0,IF($H71&gt;$E$14,0,IF($H71-$E$14&lt;-3,0,OFFSET(Extras!$E$3,0,'Scenario 11'!$H71-'Scenario 11'!$E$14))))</f>
        <v>0</v>
      </c>
      <c r="BT104" s="250">
        <f ca="1">IF($E$15="",0,IF($H71&gt;$E$15,0,IF($H71-$E$15&lt;-3,0,OFFSET(Extras!$E$3,0,'Scenario 11'!$H71-'Scenario 11'!$E$15))))</f>
        <v>0</v>
      </c>
      <c r="BU104" s="250">
        <f ca="1">IF($E$16="",0,IF($H71&gt;$E$16,0,IF($H71-$E$16&lt;-3,0,OFFSET(Extras!$E$3,0,'Scenario 11'!$H71-'Scenario 11'!$E$16))))</f>
        <v>0</v>
      </c>
      <c r="BV104" s="250">
        <f ca="1">IF($E$17="",0,IF($H71&gt;$E$17,0,IF($H71-$E$17&lt;-3,0,OFFSET(Extras!$E$3,0,'Scenario 11'!$H71-'Scenario 11'!$E$17))))</f>
        <v>0</v>
      </c>
      <c r="BW104" s="250">
        <f ca="1">IF($E$18="",0,IF($H71&gt;$E$18,0,IF($H71-$E$18&lt;-3,0,OFFSET(Extras!$E$3,0,'Scenario 11'!$H71-'Scenario 11'!$E$18))))</f>
        <v>0</v>
      </c>
      <c r="BX104" s="250">
        <f ca="1">IF($E$19="",0,IF($H71&gt;$E$19,0,IF($H71-$E$19&lt;-3,0,OFFSET(Extras!$E$3,0,'Scenario 11'!$H71-'Scenario 11'!$E$19))))</f>
        <v>0</v>
      </c>
      <c r="BZ104" s="103">
        <v>2045</v>
      </c>
      <c r="CA104" s="250">
        <f ca="1">IF($G$14="",0,IF($H71&gt;$G$14,0,IF($H71-$G$14&lt;-3,0,OFFSET(Extras!$E$4,0,'Scenario 11'!$H71-'Scenario 11'!$G$14))))</f>
        <v>0</v>
      </c>
      <c r="CB104" s="250">
        <f ca="1">IF($G$15="",0,IF($H71&gt;$G$15,0,IF($H71-$G$15&lt;-3,0,OFFSET(Extras!$E$4,0,'Scenario 11'!$H71-'Scenario 11'!$G$15))))</f>
        <v>0</v>
      </c>
      <c r="CC104" s="250">
        <f ca="1">IF($G$16="",0,IF($H71&gt;$G$16,0,IF($H71-$G$16&lt;-3,0,OFFSET(Extras!$E$4,0,'Scenario 11'!$H71-'Scenario 11'!$G$16))))</f>
        <v>0</v>
      </c>
      <c r="CD104" s="250">
        <f ca="1">IF($G$17="",0,IF($H71&gt;$G$17,0,IF($H71-$G$17&lt;-3,0,OFFSET(Extras!$E$4,0,'Scenario 11'!$H71-'Scenario 11'!$G$17))))</f>
        <v>0</v>
      </c>
      <c r="CE104" s="250">
        <f ca="1">IF($G$18="",0,IF($H71&gt;$G$18,0,IF($H71-$G$18&lt;-3,0,OFFSET(Extras!$E$4,0,'Scenario 11'!$H71-'Scenario 11'!$G$18))))</f>
        <v>0</v>
      </c>
      <c r="CF104" s="250">
        <f ca="1">IF($G$19="",0,IF($H71&gt;$G$19,0,IF($H71-$G$19&lt;-3,0,OFFSET(Extras!$E$4,0,'Scenario 11'!$H71-'Scenario 11'!$G$19))))</f>
        <v>0</v>
      </c>
    </row>
    <row r="105" spans="1:84">
      <c r="A105" s="242"/>
      <c r="B105" s="242"/>
      <c r="C105" s="242"/>
      <c r="D105" s="242"/>
      <c r="E105" s="242"/>
      <c r="F105" s="242"/>
      <c r="G105" s="242"/>
      <c r="H105" s="266" t="s">
        <v>26</v>
      </c>
      <c r="I105" s="265">
        <f t="shared" ref="I105:N105" ca="1" si="37">SUM(I76:I104)</f>
        <v>9335685.6676492803</v>
      </c>
      <c r="J105" s="265">
        <f t="shared" si="37"/>
        <v>0</v>
      </c>
      <c r="K105" s="265">
        <f t="shared" si="37"/>
        <v>0</v>
      </c>
      <c r="L105" s="265">
        <f t="shared" si="37"/>
        <v>0</v>
      </c>
      <c r="M105" s="265">
        <f t="shared" si="37"/>
        <v>0</v>
      </c>
      <c r="N105" s="265">
        <f t="shared" si="37"/>
        <v>0</v>
      </c>
      <c r="O105" s="242"/>
      <c r="P105" s="242"/>
      <c r="Q105" s="242"/>
      <c r="R105" s="242"/>
    </row>
    <row r="106" spans="1:84">
      <c r="A106" s="242"/>
      <c r="B106" s="261" t="s">
        <v>364</v>
      </c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57" t="s">
        <v>52</v>
      </c>
      <c r="AB106" s="257" t="s">
        <v>56</v>
      </c>
      <c r="AJ106" s="257" t="s">
        <v>447</v>
      </c>
      <c r="AS106" s="257" t="s">
        <v>54</v>
      </c>
      <c r="BB106" s="257" t="s">
        <v>57</v>
      </c>
      <c r="BJ106" s="257" t="s">
        <v>437</v>
      </c>
      <c r="BR106" s="257"/>
      <c r="BZ106" s="257"/>
    </row>
    <row r="107" spans="1:84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</row>
    <row r="108" spans="1:84">
      <c r="A108" s="242"/>
      <c r="B108" s="242"/>
      <c r="C108" s="242"/>
      <c r="D108" s="242"/>
      <c r="E108" s="242"/>
      <c r="F108" s="242"/>
      <c r="G108" s="242"/>
      <c r="H108" s="303" t="s">
        <v>33</v>
      </c>
      <c r="I108" s="303">
        <f t="shared" ref="I108:N108" si="38">I42</f>
        <v>11</v>
      </c>
      <c r="J108" s="303" t="str">
        <f t="shared" si="38"/>
        <v>11A</v>
      </c>
      <c r="K108" s="303" t="str">
        <f t="shared" si="38"/>
        <v>11B</v>
      </c>
      <c r="L108" s="303" t="str">
        <f t="shared" si="38"/>
        <v>11C</v>
      </c>
      <c r="M108" s="303" t="str">
        <f t="shared" si="38"/>
        <v>11D</v>
      </c>
      <c r="N108" s="303" t="str">
        <f t="shared" si="38"/>
        <v>11E</v>
      </c>
      <c r="O108" s="242"/>
      <c r="P108" s="242"/>
      <c r="Q108" s="242"/>
      <c r="R108" s="242"/>
      <c r="S108" s="303" t="s">
        <v>33</v>
      </c>
      <c r="T108" s="305" t="s">
        <v>27</v>
      </c>
      <c r="U108" s="159">
        <f t="shared" ref="U108:Z108" si="39">U42</f>
        <v>11</v>
      </c>
      <c r="V108" s="303" t="str">
        <f t="shared" si="39"/>
        <v>11A</v>
      </c>
      <c r="W108" s="303" t="str">
        <f t="shared" si="39"/>
        <v>11B</v>
      </c>
      <c r="X108" s="303" t="str">
        <f t="shared" si="39"/>
        <v>11C</v>
      </c>
      <c r="Y108" s="303" t="str">
        <f t="shared" si="39"/>
        <v>11D</v>
      </c>
      <c r="Z108" s="303" t="str">
        <f t="shared" si="39"/>
        <v>11E</v>
      </c>
      <c r="AB108" s="303" t="s">
        <v>33</v>
      </c>
      <c r="AC108" s="303">
        <f>U108</f>
        <v>11</v>
      </c>
      <c r="AD108" s="303" t="str">
        <f t="shared" ref="AD108:AH108" si="40">V108</f>
        <v>11A</v>
      </c>
      <c r="AE108" s="303" t="str">
        <f t="shared" si="40"/>
        <v>11B</v>
      </c>
      <c r="AF108" s="303" t="str">
        <f t="shared" si="40"/>
        <v>11C</v>
      </c>
      <c r="AG108" s="303" t="str">
        <f t="shared" si="40"/>
        <v>11D</v>
      </c>
      <c r="AH108" s="303" t="str">
        <f t="shared" si="40"/>
        <v>11E</v>
      </c>
      <c r="AJ108" s="307" t="s">
        <v>33</v>
      </c>
      <c r="AK108" s="307">
        <f>AC108</f>
        <v>11</v>
      </c>
      <c r="AL108" s="307" t="str">
        <f t="shared" ref="AL108" si="41">AD108</f>
        <v>11A</v>
      </c>
      <c r="AM108" s="307" t="str">
        <f t="shared" ref="AM108" si="42">AE108</f>
        <v>11B</v>
      </c>
      <c r="AN108" s="307" t="str">
        <f t="shared" ref="AN108" si="43">AF108</f>
        <v>11C</v>
      </c>
      <c r="AO108" s="307" t="str">
        <f t="shared" ref="AO108" si="44">AG108</f>
        <v>11D</v>
      </c>
      <c r="AP108" s="307" t="str">
        <f t="shared" ref="AP108" si="45">AH108</f>
        <v>11E</v>
      </c>
      <c r="AS108" s="303" t="s">
        <v>33</v>
      </c>
      <c r="AT108" s="305" t="s">
        <v>27</v>
      </c>
      <c r="AU108" s="303">
        <f t="shared" ref="AU108:AZ108" si="46">AU42</f>
        <v>11</v>
      </c>
      <c r="AV108" s="303" t="str">
        <f t="shared" si="46"/>
        <v>11A</v>
      </c>
      <c r="AW108" s="303" t="str">
        <f t="shared" si="46"/>
        <v>11B</v>
      </c>
      <c r="AX108" s="303" t="str">
        <f t="shared" si="46"/>
        <v>11C</v>
      </c>
      <c r="AY108" s="303" t="str">
        <f t="shared" si="46"/>
        <v>11D</v>
      </c>
      <c r="AZ108" s="303" t="str">
        <f t="shared" si="46"/>
        <v>11E</v>
      </c>
      <c r="BB108" s="303" t="s">
        <v>33</v>
      </c>
      <c r="BC108" s="303">
        <f>AU108</f>
        <v>11</v>
      </c>
      <c r="BD108" s="303" t="str">
        <f t="shared" ref="BD108:BH108" si="47">AV108</f>
        <v>11A</v>
      </c>
      <c r="BE108" s="303" t="str">
        <f t="shared" si="47"/>
        <v>11B</v>
      </c>
      <c r="BF108" s="303" t="str">
        <f t="shared" si="47"/>
        <v>11C</v>
      </c>
      <c r="BG108" s="303" t="str">
        <f t="shared" si="47"/>
        <v>11D</v>
      </c>
      <c r="BH108" s="303" t="str">
        <f t="shared" si="47"/>
        <v>11E</v>
      </c>
      <c r="BI108" s="312"/>
      <c r="BJ108" s="307" t="s">
        <v>33</v>
      </c>
      <c r="BK108" s="307">
        <f>BC108</f>
        <v>11</v>
      </c>
      <c r="BL108" s="307" t="str">
        <f t="shared" ref="BL108" si="48">BD108</f>
        <v>11A</v>
      </c>
      <c r="BM108" s="307" t="str">
        <f t="shared" ref="BM108" si="49">BE108</f>
        <v>11B</v>
      </c>
      <c r="BN108" s="307" t="str">
        <f t="shared" ref="BN108" si="50">BF108</f>
        <v>11C</v>
      </c>
      <c r="BO108" s="307" t="str">
        <f t="shared" ref="BO108" si="51">BG108</f>
        <v>11D</v>
      </c>
      <c r="BP108" s="307" t="str">
        <f t="shared" ref="BP108" si="52">BH108</f>
        <v>11E</v>
      </c>
      <c r="BR108" s="306"/>
      <c r="BS108" s="138"/>
      <c r="BT108" s="138"/>
      <c r="BU108" s="138"/>
      <c r="BV108" s="138"/>
      <c r="BW108" s="138"/>
      <c r="BX108" s="138"/>
      <c r="BZ108" s="306"/>
      <c r="CA108" s="138"/>
      <c r="CB108" s="138"/>
      <c r="CC108" s="138"/>
      <c r="CD108" s="138"/>
      <c r="CE108" s="138"/>
      <c r="CF108" s="138"/>
    </row>
    <row r="109" spans="1:84">
      <c r="A109" s="242"/>
      <c r="B109" s="242"/>
      <c r="C109" s="242"/>
      <c r="D109" s="242"/>
      <c r="E109" s="242"/>
      <c r="F109" s="242"/>
      <c r="G109" s="242"/>
      <c r="H109" s="252">
        <v>2017</v>
      </c>
      <c r="I109" s="249">
        <f>AK109+BK109</f>
        <v>18063856.140000001</v>
      </c>
      <c r="J109" s="249">
        <f t="shared" ref="J109:J137" si="53">AL109+BL109</f>
        <v>0</v>
      </c>
      <c r="K109" s="249">
        <f t="shared" ref="K109:K137" si="54">AM109+BM109</f>
        <v>0</v>
      </c>
      <c r="L109" s="249">
        <f t="shared" ref="L109:L137" si="55">AN109+BN109</f>
        <v>0</v>
      </c>
      <c r="M109" s="249">
        <f t="shared" ref="M109:M137" si="56">AO109+BO109</f>
        <v>0</v>
      </c>
      <c r="N109" s="249">
        <f t="shared" ref="N109:N137" si="57">AP109+BP109</f>
        <v>0</v>
      </c>
      <c r="O109" s="242"/>
      <c r="P109" s="242"/>
      <c r="Q109" s="242"/>
      <c r="R109" s="242"/>
      <c r="S109" s="252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A</v>
      </c>
      <c r="V109" s="156" t="str">
        <f t="shared" ref="V109:V137" si="58">IF($S109&gt;$I$15,"Retired",IF($K$15="","A",IF($S109&lt;$K$15,"A",IF($S109&lt;=$I$15,"B"))))</f>
        <v>Retired</v>
      </c>
      <c r="W109" s="156" t="str">
        <f t="shared" ref="W109:W137" si="59">IF($S109&gt;$I$16,"Retired",IF($K$16="","A",IF($S109&lt;$K$16,"A",IF($S109&lt;=$I$16,"B"))))</f>
        <v>Retired</v>
      </c>
      <c r="X109" s="156" t="str">
        <f t="shared" ref="X109:X137" si="60">IF($S109&gt;$I$17,"Retired",IF($K$17="","A",IF($S109&lt;$K$17,"A",IF($S109&lt;=$I$17,"B"))))</f>
        <v>Retired</v>
      </c>
      <c r="Y109" s="156" t="str">
        <f t="shared" ref="Y109:Y137" si="61">IF($S109&gt;$I$18,"Retired",IF($K$18="","A",IF($S109&lt;$K$18,"A",IF($S109&lt;=$I$18,"B"))))</f>
        <v>Retired</v>
      </c>
      <c r="Z109" s="156" t="str">
        <f t="shared" ref="Z109:Z137" si="62">IF($S109&gt;$I$19,"Retired",IF($K$19="","A",IF($S109&lt;$K$19,"A",IF($S109&lt;=$I$19,"B"))))</f>
        <v>Retired</v>
      </c>
      <c r="AB109" s="252">
        <v>2017</v>
      </c>
      <c r="AC109" s="249">
        <f>IF(U109="Retired",0,HLOOKUP(U109,'Fixed - Labor'!$C$29:$E$37,'Scenario 11'!$H$24,FALSE)*$T109)</f>
        <v>5908687.3433940001</v>
      </c>
      <c r="AD109" s="249">
        <f>IF(V109="Retired",0,HLOOKUP(V109,'Fixed - Labor'!$C$29:$E$37,'Scenario 11'!$H$24,FALSE)*$T109)</f>
        <v>0</v>
      </c>
      <c r="AE109" s="249">
        <f>IF(W109="Retired",0,HLOOKUP(W109,'Fixed - Labor'!$C$29:$E$37,'Scenario 11'!$H$24,FALSE)*$T109)</f>
        <v>0</v>
      </c>
      <c r="AF109" s="249">
        <f>IF(X109="Retired",0,HLOOKUP(X109,'Fixed - Labor'!$C$29:$E$37,'Scenario 11'!$H$24,FALSE)*$T109)</f>
        <v>0</v>
      </c>
      <c r="AG109" s="249">
        <f>IF(Y109="Retired",0,HLOOKUP(Y109,'Fixed - Labor'!$C$29:$E$37,'Scenario 11'!$H$24,FALSE)*$T109)</f>
        <v>0</v>
      </c>
      <c r="AH109" s="249">
        <f>IF(Z109="Retired",0,HLOOKUP(Z109,'Fixed - Labor'!$C$29:$E$37,'Scenario 11'!$H$24,FALSE)*$T109)</f>
        <v>0</v>
      </c>
      <c r="AJ109" s="252">
        <v>2017</v>
      </c>
      <c r="AK109" s="251">
        <f>IF($O$14&gt;$AJ109,AC109,IF($O$14&lt;$BJ109,'Sc11 Sub1'!AC109,IF($O$14=$AJ109,SUM(SUM(AC109/12)*$P$14)+(SUM('Sc11 Sub1'!AC109/12)*SUM(12-$P$14)),0)))</f>
        <v>5908687.3433940001</v>
      </c>
      <c r="AL109" s="251">
        <f>IF($O$14&gt;$AJ109,AD109,IF($O$14&lt;$BJ109,'Sc11 Sub1'!AD109,IF($O$14=$AJ109,SUM(SUM(AD109/12)*$P$14)+(SUM('Sc11 Sub1'!AD109/12)*SUM(12-$P$14)),0)))</f>
        <v>0</v>
      </c>
      <c r="AM109" s="251">
        <f>IF($O$14&gt;$AJ109,AE109,IF($O$14&lt;$BJ109,'Sc11 Sub1'!AE109,IF($O$14=$AJ109,SUM(SUM(AE109/12)*$P$14)+(SUM('Sc11 Sub1'!AE109/12)*SUM(12-$P$14)),0)))</f>
        <v>0</v>
      </c>
      <c r="AN109" s="251">
        <f>IF($O$14&gt;$AJ109,AF109,IF($O$14&lt;$BJ109,'Sc11 Sub1'!AF109,IF($O$14=$AJ109,SUM(SUM(AF109/12)*$P$14)+(SUM('Sc11 Sub1'!AF109/12)*SUM(12-$P$14)),0)))</f>
        <v>0</v>
      </c>
      <c r="AO109" s="251">
        <f>IF($O$14&gt;$AJ109,AG109,IF($O$14&lt;$BJ109,'Sc11 Sub1'!AG109,IF($O$14=$AJ109,SUM(SUM(AG109/12)*$P$14)+(SUM('Sc11 Sub1'!AG109/12)*SUM(12-$P$14)),0)))</f>
        <v>0</v>
      </c>
      <c r="AP109" s="251">
        <f>IF($O$14&gt;$AJ109,AH109,IF($O$14&lt;$BJ109,'Sc11 Sub1'!AH109,IF($O$14=$AJ109,SUM(SUM(AH109/12)*$P$14)+(SUM('Sc11 Sub1'!AH109/12)*SUM(12-$P$14)),0)))</f>
        <v>0</v>
      </c>
      <c r="AS109" s="252">
        <v>2017</v>
      </c>
      <c r="AT109" s="251">
        <f>HLOOKUP($AS109,'Fixed - Labor'!$A$21:$AE$24,3,FALSE)</f>
        <v>12155168.796606001</v>
      </c>
      <c r="AU109" s="156" t="str">
        <f t="shared" ref="AU109:AU113" si="63">IF($S109&gt;$J$14,"Retired",IF($L$14="","A",IF($S109&lt;$L$14,"A",IF(AND($S109&lt;=$J$14,$S109&lt;=$I$14),"B","C"))))</f>
        <v>A</v>
      </c>
      <c r="AV109" s="156" t="str">
        <f t="shared" ref="AV109:AV137" si="64">IF($S109&gt;$J$15,"Retired",IF($L$15="","A",IF($S109&lt;$L$15,"A",IF(AND($S109&lt;=$J$15,$S109&lt;=$I$15),"B","C"))))</f>
        <v>Retired</v>
      </c>
      <c r="AW109" s="156" t="str">
        <f t="shared" ref="AW109:AW137" si="65">IF($S109&gt;$J$16,"Retired",IF($L$16="","A",IF($S109&lt;$L$16,"A",IF(AND($S109&lt;=$J$16,$S109&lt;=$I$16),"B","C"))))</f>
        <v>Retired</v>
      </c>
      <c r="AX109" s="156" t="str">
        <f t="shared" ref="AX109:AX137" si="66">IF($S109&gt;$J$17,"Retired",IF($L$17="","A",IF($S109&lt;$L$17,"A",IF(AND($S109&lt;=$J$17,$S109&lt;=$I$17),"B","C"))))</f>
        <v>Retired</v>
      </c>
      <c r="AY109" s="156" t="str">
        <f t="shared" ref="AY109:AY137" si="67">IF($S109&gt;$J$18,"Retired",IF($L$18="","A",IF($S109&lt;$L$18,"A",IF(AND($S109&lt;=$J$18,$S109&lt;=$I$18),"B","C"))))</f>
        <v>Retired</v>
      </c>
      <c r="AZ109" s="156" t="str">
        <f t="shared" ref="AZ109:AZ137" si="68">IF($S109&gt;$J$19,"Retired",IF($L$19="","A",IF($S109&lt;$L$19,"A",IF(AND($S109&lt;=$J$19,$S109&lt;=$I$19),"B","C"))))</f>
        <v>Retired</v>
      </c>
      <c r="BB109" s="252">
        <v>2017</v>
      </c>
      <c r="BC109" s="251">
        <f>IF(AU109="Retired",0,HLOOKUP(AU109,'Fixed - Labor'!$C$29:$E$37,'Scenario 11'!$H$24,FALSE)*$AT109)</f>
        <v>12155168.796606001</v>
      </c>
      <c r="BD109" s="251">
        <f>IF(AV109="Retired",0,HLOOKUP(AV109,'Fixed - Labor'!$C$29:$E$37,'Scenario 11'!$H$24,FALSE)*$AT109)</f>
        <v>0</v>
      </c>
      <c r="BE109" s="251">
        <f>IF(AW109="Retired",0,HLOOKUP(AW109,'Fixed - Labor'!$C$29:$E$37,'Scenario 11'!$H$24,FALSE)*$AT109)</f>
        <v>0</v>
      </c>
      <c r="BF109" s="251">
        <f>IF(AX109="Retired",0,HLOOKUP(AX109,'Fixed - Labor'!$C$29:$E$37,'Scenario 11'!$H$24,FALSE)*$AT109)</f>
        <v>0</v>
      </c>
      <c r="BG109" s="251">
        <f>IF(AY109="Retired",0,HLOOKUP(AY109,'Fixed - Labor'!$C$29:$E$37,'Scenario 11'!$H$24,FALSE)*$AT109)</f>
        <v>0</v>
      </c>
      <c r="BH109" s="251">
        <f>IF(AZ109="Retired",0,HLOOKUP(AZ109,'Fixed - Labor'!$C$29:$E$37,'Scenario 11'!$H$24,FALSE)*$AT109)</f>
        <v>0</v>
      </c>
      <c r="BI109" s="138"/>
      <c r="BJ109" s="252">
        <v>2017</v>
      </c>
      <c r="BK109" s="251">
        <f>IF($O$14&gt;=$BJ109,BC109,IF($O$14&lt;$BJ109,'Sc11 Sub1'!AT109,0))</f>
        <v>12155168.796606001</v>
      </c>
      <c r="BL109" s="249">
        <f>IF($O$14&gt;$BJ109,BD109,IF($O$14&lt;$BJ109,'Sc11 Sub1'!AU109,IF($O$14=$BJ109,SUM(SUM(BD109/12)*$P$14)+(SUM('Sc11 Sub1'!AU109/12)*SUM(12-$P$14)),0)))</f>
        <v>0</v>
      </c>
      <c r="BM109" s="249">
        <f>IF($O$14&gt;$BJ109,BE109,IF($O$14&lt;$BJ109,'Sc11 Sub1'!AV109,IF($O$14=$BJ109,SUM(SUM(BE109/12)*$P$14)+(SUM('Sc11 Sub1'!AV109/12)*SUM(12-$P$14)),0)))</f>
        <v>0</v>
      </c>
      <c r="BN109" s="249">
        <f>IF($O$14&gt;$BJ109,BF109,IF($O$14&lt;$BJ109,'Sc11 Sub1'!AW109,IF($O$14=$BJ109,SUM(SUM(BF109/12)*$P$14)+(SUM('Sc11 Sub1'!AW109/12)*SUM(12-$P$14)),0)))</f>
        <v>0</v>
      </c>
      <c r="BO109" s="249">
        <f>IF($O$14&gt;$BJ109,BG109,IF($O$14&lt;$BJ109,'Sc11 Sub1'!AX109,IF($O$14=$BJ109,SUM(SUM(BG109/12)*$P$14)+(SUM('Sc11 Sub1'!AX109/12)*SUM(12-$P$14)),0)))</f>
        <v>0</v>
      </c>
      <c r="BP109" s="249">
        <f>IF($O$14&gt;$BJ109,BH109,IF($O$14&lt;$BJ109,'Sc11 Sub1'!AY109,IF($O$14=$BJ109,SUM(SUM(BH109/12)*$P$14)+(SUM('Sc11 Sub1'!AY109/12)*SUM(12-$P$14)),0)))</f>
        <v>0</v>
      </c>
      <c r="BR109" s="306"/>
      <c r="BS109" s="138"/>
      <c r="BT109" s="138"/>
      <c r="BU109" s="138"/>
      <c r="BV109" s="138"/>
      <c r="BW109" s="138"/>
      <c r="BX109" s="138"/>
      <c r="BZ109" s="306"/>
      <c r="CA109" s="138"/>
      <c r="CB109" s="138"/>
      <c r="CC109" s="138"/>
      <c r="CD109" s="138"/>
      <c r="CE109" s="138"/>
      <c r="CF109" s="138"/>
    </row>
    <row r="110" spans="1:84">
      <c r="A110" s="242"/>
      <c r="B110" s="242"/>
      <c r="C110" s="242"/>
      <c r="D110" s="242"/>
      <c r="E110" s="242"/>
      <c r="F110" s="242"/>
      <c r="G110" s="242"/>
      <c r="H110" s="253">
        <v>2018</v>
      </c>
      <c r="I110" s="249">
        <f t="shared" ref="I110:I137" si="69">AK110+BK110</f>
        <v>16632735.566355139</v>
      </c>
      <c r="J110" s="249">
        <f t="shared" si="53"/>
        <v>0</v>
      </c>
      <c r="K110" s="249">
        <f t="shared" si="54"/>
        <v>0</v>
      </c>
      <c r="L110" s="249">
        <f t="shared" si="55"/>
        <v>0</v>
      </c>
      <c r="M110" s="249">
        <f t="shared" si="56"/>
        <v>0</v>
      </c>
      <c r="N110" s="249">
        <f t="shared" si="57"/>
        <v>0</v>
      </c>
      <c r="O110" s="242"/>
      <c r="P110" s="242"/>
      <c r="Q110" s="242"/>
      <c r="R110" s="242"/>
      <c r="S110" s="253">
        <v>2018</v>
      </c>
      <c r="T110" s="136">
        <f>HLOOKUP($S110,'Fixed - Labor'!$A$21:$AE$24,2,FALSE)</f>
        <v>6063966.1979349991</v>
      </c>
      <c r="U110" s="155" t="str">
        <f t="shared" ref="U110:U137" si="70">IF($S110&gt;$I$14,"Retired",IF($K$14="","A",IF($S110&lt;$K$14,"A",IF($S110&lt;=$I$14,"B"))))</f>
        <v>B</v>
      </c>
      <c r="V110" s="155" t="str">
        <f t="shared" si="58"/>
        <v>Retired</v>
      </c>
      <c r="W110" s="155" t="str">
        <f t="shared" si="59"/>
        <v>Retired</v>
      </c>
      <c r="X110" s="155" t="str">
        <f t="shared" si="60"/>
        <v>Retired</v>
      </c>
      <c r="Y110" s="155" t="str">
        <f t="shared" si="61"/>
        <v>Retired</v>
      </c>
      <c r="Z110" s="155" t="str">
        <f t="shared" si="62"/>
        <v>Retired</v>
      </c>
      <c r="AB110" s="253">
        <v>2018</v>
      </c>
      <c r="AC110" s="249">
        <f>IF(U110="Retired",0,HLOOKUP(U110,'Fixed - Labor'!$C$29:$E$37,'Scenario 11'!$H$24,FALSE)*$T110)</f>
        <v>5440567.8037547655</v>
      </c>
      <c r="AD110" s="249">
        <f>IF(V110="Retired",0,HLOOKUP(V110,'Fixed - Labor'!$C$29:$E$37,'Scenario 11'!$H$24,FALSE)*$T110)</f>
        <v>0</v>
      </c>
      <c r="AE110" s="249">
        <f>IF(W110="Retired",0,HLOOKUP(W110,'Fixed - Labor'!$C$29:$E$37,'Scenario 11'!$H$24,FALSE)*$T110)</f>
        <v>0</v>
      </c>
      <c r="AF110" s="249">
        <f>IF(X110="Retired",0,HLOOKUP(X110,'Fixed - Labor'!$C$29:$E$37,'Scenario 11'!$H$24,FALSE)*$T110)</f>
        <v>0</v>
      </c>
      <c r="AG110" s="249">
        <f>IF(Y110="Retired",0,HLOOKUP(Y110,'Fixed - Labor'!$C$29:$E$37,'Scenario 11'!$H$24,FALSE)*$T110)</f>
        <v>0</v>
      </c>
      <c r="AH110" s="249">
        <f>IF(Z110="Retired",0,HLOOKUP(Z110,'Fixed - Labor'!$C$29:$E$37,'Scenario 11'!$H$24,FALSE)*$T110)</f>
        <v>0</v>
      </c>
      <c r="AJ110" s="253">
        <v>2018</v>
      </c>
      <c r="AK110" s="249">
        <f>IF($O$14&gt;$AJ110,AC110,IF($O$14&lt;$BJ110,'Sc11 Sub1'!AC110,IF($O$14=$AJ110,SUM(SUM(AC110/12)*$P$14)+(SUM('Sc11 Sub1'!AC110/12)*SUM(12-$P$14)),0)))</f>
        <v>5440567.8037547655</v>
      </c>
      <c r="AL110" s="249">
        <f>IF($O$14&gt;$AJ110,AD110,IF($O$14&lt;$BJ110,'Sc11 Sub1'!AD110,IF($O$14=$AJ110,SUM(SUM(AD110/12)*$P$14)+(SUM('Sc11 Sub1'!AD110/12)*SUM(12-$P$14)),0)))</f>
        <v>0</v>
      </c>
      <c r="AM110" s="249">
        <f>IF($O$14&gt;$AJ110,AE110,IF($O$14&lt;$BJ110,'Sc11 Sub1'!AE110,IF($O$14=$AJ110,SUM(SUM(AE110/12)*$P$14)+(SUM('Sc11 Sub1'!AE110/12)*SUM(12-$P$14)),0)))</f>
        <v>0</v>
      </c>
      <c r="AN110" s="249">
        <f>IF($O$14&gt;$AJ110,AF110,IF($O$14&lt;$BJ110,'Sc11 Sub1'!AF110,IF($O$14=$AJ110,SUM(SUM(AF110/12)*$P$14)+(SUM('Sc11 Sub1'!AF110/12)*SUM(12-$P$14)),0)))</f>
        <v>0</v>
      </c>
      <c r="AO110" s="249">
        <f>IF($O$14&gt;$AJ110,AG110,IF($O$14&lt;$BJ110,'Sc11 Sub1'!AG110,IF($O$14=$AJ110,SUM(SUM(AG110/12)*$P$14)+(SUM('Sc11 Sub1'!AG110/12)*SUM(12-$P$14)),0)))</f>
        <v>0</v>
      </c>
      <c r="AP110" s="249">
        <f>IF($O$14&gt;$AJ110,AH110,IF($O$14&lt;$BJ110,'Sc11 Sub1'!AH110,IF($O$14=$AJ110,SUM(SUM(AH110/12)*$P$14)+(SUM('Sc11 Sub1'!AH110/12)*SUM(12-$P$14)),0)))</f>
        <v>0</v>
      </c>
      <c r="AS110" s="253">
        <v>2018</v>
      </c>
      <c r="AT110" s="249">
        <f>HLOOKUP($AS110,'Fixed - Labor'!$A$21:$AE$24,3,FALSE)</f>
        <v>12474603.652065</v>
      </c>
      <c r="AU110" s="155" t="str">
        <f t="shared" si="63"/>
        <v>B</v>
      </c>
      <c r="AV110" s="155" t="str">
        <f t="shared" si="64"/>
        <v>Retired</v>
      </c>
      <c r="AW110" s="155" t="str">
        <f t="shared" si="65"/>
        <v>Retired</v>
      </c>
      <c r="AX110" s="155" t="str">
        <f t="shared" si="66"/>
        <v>Retired</v>
      </c>
      <c r="AY110" s="155" t="str">
        <f t="shared" si="67"/>
        <v>Retired</v>
      </c>
      <c r="AZ110" s="155" t="str">
        <f t="shared" si="68"/>
        <v>Retired</v>
      </c>
      <c r="BB110" s="253">
        <v>2018</v>
      </c>
      <c r="BC110" s="249">
        <f>IF(AU110="Retired",0,HLOOKUP(AU110,'Fixed - Labor'!$C$29:$E$37,'Scenario 11'!$H$24,FALSE)*$AT110)</f>
        <v>11192167.762600373</v>
      </c>
      <c r="BD110" s="249">
        <f>IF(AV110="Retired",0,HLOOKUP(AV110,'Fixed - Labor'!$C$29:$E$37,'Scenario 11'!$H$24,FALSE)*$AT110)</f>
        <v>0</v>
      </c>
      <c r="BE110" s="249">
        <f>IF(AW110="Retired",0,HLOOKUP(AW110,'Fixed - Labor'!$C$29:$E$37,'Scenario 11'!$H$24,FALSE)*$AT110)</f>
        <v>0</v>
      </c>
      <c r="BF110" s="249">
        <f>IF(AX110="Retired",0,HLOOKUP(AX110,'Fixed - Labor'!$C$29:$E$37,'Scenario 11'!$H$24,FALSE)*$AT110)</f>
        <v>0</v>
      </c>
      <c r="BG110" s="249">
        <f>IF(AY110="Retired",0,HLOOKUP(AY110,'Fixed - Labor'!$C$29:$E$37,'Scenario 11'!$H$24,FALSE)*$AT110)</f>
        <v>0</v>
      </c>
      <c r="BH110" s="249">
        <f>IF(AZ110="Retired",0,HLOOKUP(AZ110,'Fixed - Labor'!$C$29:$E$37,'Scenario 11'!$H$24,FALSE)*$AT110)</f>
        <v>0</v>
      </c>
      <c r="BI110" s="138"/>
      <c r="BJ110" s="253">
        <v>2018</v>
      </c>
      <c r="BK110" s="249">
        <f>IF($O$14&gt;=$BJ110,BC110,IF($O$14&lt;$BJ110,'Sc11 Sub1'!AT110,0))</f>
        <v>11192167.762600373</v>
      </c>
      <c r="BL110" s="249">
        <f>IF($O$14&gt;$BJ110,BD110,IF($O$14&lt;$BJ110,'Sc11 Sub1'!AU110,IF($O$14=$BJ110,SUM(SUM(BD110/12)*$P$14)+(SUM('Sc11 Sub1'!AU110/12)*SUM(12-$P$14)),0)))</f>
        <v>0</v>
      </c>
      <c r="BM110" s="249">
        <f>IF($O$14&gt;$BJ110,BE110,IF($O$14&lt;$BJ110,'Sc11 Sub1'!AV110,IF($O$14=$BJ110,SUM(SUM(BE110/12)*$P$14)+(SUM('Sc11 Sub1'!AV110/12)*SUM(12-$P$14)),0)))</f>
        <v>0</v>
      </c>
      <c r="BN110" s="249">
        <f>IF($O$14&gt;$BJ110,BF110,IF($O$14&lt;$BJ110,'Sc11 Sub1'!AW110,IF($O$14=$BJ110,SUM(SUM(BF110/12)*$P$14)+(SUM('Sc11 Sub1'!AW110/12)*SUM(12-$P$14)),0)))</f>
        <v>0</v>
      </c>
      <c r="BO110" s="249">
        <f>IF($O$14&gt;$BJ110,BG110,IF($O$14&lt;$BJ110,'Sc11 Sub1'!AX110,IF($O$14=$BJ110,SUM(SUM(BG110/12)*$P$14)+(SUM('Sc11 Sub1'!AX110/12)*SUM(12-$P$14)),0)))</f>
        <v>0</v>
      </c>
      <c r="BP110" s="249">
        <f>IF($O$14&gt;$BJ110,BH110,IF($O$14&lt;$BJ110,'Sc11 Sub1'!AY110,IF($O$14=$BJ110,SUM(SUM(BH110/12)*$P$14)+(SUM('Sc11 Sub1'!AY110/12)*SUM(12-$P$14)),0)))</f>
        <v>0</v>
      </c>
      <c r="BR110" s="306"/>
      <c r="BS110" s="138"/>
      <c r="BT110" s="138"/>
      <c r="BU110" s="138"/>
      <c r="BV110" s="138"/>
      <c r="BW110" s="138"/>
      <c r="BX110" s="138"/>
      <c r="BZ110" s="306"/>
      <c r="CA110" s="138"/>
      <c r="CB110" s="138"/>
      <c r="CC110" s="138"/>
      <c r="CD110" s="138"/>
      <c r="CE110" s="138"/>
      <c r="CF110" s="138"/>
    </row>
    <row r="111" spans="1:84">
      <c r="A111" s="242"/>
      <c r="B111" s="242"/>
      <c r="C111" s="242"/>
      <c r="D111" s="242"/>
      <c r="E111" s="242"/>
      <c r="F111" s="242"/>
      <c r="G111" s="242"/>
      <c r="H111" s="253">
        <v>2019</v>
      </c>
      <c r="I111" s="249">
        <f t="shared" si="69"/>
        <v>16426091.011799585</v>
      </c>
      <c r="J111" s="249">
        <f t="shared" si="53"/>
        <v>0</v>
      </c>
      <c r="K111" s="249">
        <f t="shared" si="54"/>
        <v>0</v>
      </c>
      <c r="L111" s="249">
        <f t="shared" si="55"/>
        <v>0</v>
      </c>
      <c r="M111" s="249">
        <f t="shared" si="56"/>
        <v>0</v>
      </c>
      <c r="N111" s="249">
        <f t="shared" si="57"/>
        <v>0</v>
      </c>
      <c r="O111" s="242"/>
      <c r="P111" s="242"/>
      <c r="Q111" s="242"/>
      <c r="R111" s="242"/>
      <c r="S111" s="253">
        <v>2019</v>
      </c>
      <c r="T111" s="136">
        <f>HLOOKUP($S111,'Fixed - Labor'!$A$21:$AE$24,2,FALSE)</f>
        <v>6167243.2538169995</v>
      </c>
      <c r="U111" s="155" t="str">
        <f t="shared" si="70"/>
        <v>B</v>
      </c>
      <c r="V111" s="155" t="str">
        <f t="shared" si="58"/>
        <v>Retired</v>
      </c>
      <c r="W111" s="155" t="str">
        <f t="shared" si="59"/>
        <v>Retired</v>
      </c>
      <c r="X111" s="155" t="str">
        <f t="shared" si="60"/>
        <v>Retired</v>
      </c>
      <c r="Y111" s="155" t="str">
        <f t="shared" si="61"/>
        <v>Retired</v>
      </c>
      <c r="Z111" s="155" t="str">
        <f t="shared" si="62"/>
        <v>Retired</v>
      </c>
      <c r="AB111" s="253">
        <v>2019</v>
      </c>
      <c r="AC111" s="249">
        <f>IF(U111="Retired",0,HLOOKUP(U111,'Fixed - Labor'!$C$29:$E$37,'Scenario 11'!$H$24,FALSE)*$T111)</f>
        <v>5533227.5922096446</v>
      </c>
      <c r="AD111" s="249">
        <f>IF(V111="Retired",0,HLOOKUP(V111,'Fixed - Labor'!$C$29:$E$37,'Scenario 11'!$H$24,FALSE)*$T111)</f>
        <v>0</v>
      </c>
      <c r="AE111" s="249">
        <f>IF(W111="Retired",0,HLOOKUP(W111,'Fixed - Labor'!$C$29:$E$37,'Scenario 11'!$H$24,FALSE)*$T111)</f>
        <v>0</v>
      </c>
      <c r="AF111" s="249">
        <f>IF(X111="Retired",0,HLOOKUP(X111,'Fixed - Labor'!$C$29:$E$37,'Scenario 11'!$H$24,FALSE)*$T111)</f>
        <v>0</v>
      </c>
      <c r="AG111" s="249">
        <f>IF(Y111="Retired",0,HLOOKUP(Y111,'Fixed - Labor'!$C$29:$E$37,'Scenario 11'!$H$24,FALSE)*$T111)</f>
        <v>0</v>
      </c>
      <c r="AH111" s="249">
        <f>IF(Z111="Retired",0,HLOOKUP(Z111,'Fixed - Labor'!$C$29:$E$37,'Scenario 11'!$H$24,FALSE)*$T111)</f>
        <v>0</v>
      </c>
      <c r="AJ111" s="253">
        <v>2019</v>
      </c>
      <c r="AK111" s="249">
        <f>IF($O$14&gt;$AJ111,AC111,IF($O$14&lt;$BJ111,'Sc11 Sub1'!AC111,IF($O$14=$AJ111,SUM(SUM(AC111/12)*$P$14)+(SUM('Sc11 Sub1'!AC111/12)*SUM(12-$P$14)),0)))</f>
        <v>5043306.399149416</v>
      </c>
      <c r="AL111" s="249">
        <f>IF($O$14&gt;$AJ111,AD111,IF($O$14&lt;$BJ111,'Sc11 Sub1'!AD111,IF($O$14=$AJ111,SUM(SUM(AD111/12)*$P$14)+(SUM('Sc11 Sub1'!AD111/12)*SUM(12-$P$14)),0)))</f>
        <v>0</v>
      </c>
      <c r="AM111" s="249">
        <f>IF($O$14&gt;$AJ111,AE111,IF($O$14&lt;$BJ111,'Sc11 Sub1'!AE111,IF($O$14=$AJ111,SUM(SUM(AE111/12)*$P$14)+(SUM('Sc11 Sub1'!AE111/12)*SUM(12-$P$14)),0)))</f>
        <v>0</v>
      </c>
      <c r="AN111" s="249">
        <f>IF($O$14&gt;$AJ111,AF111,IF($O$14&lt;$BJ111,'Sc11 Sub1'!AF111,IF($O$14=$AJ111,SUM(SUM(AF111/12)*$P$14)+(SUM('Sc11 Sub1'!AF111/12)*SUM(12-$P$14)),0)))</f>
        <v>0</v>
      </c>
      <c r="AO111" s="249">
        <f>IF($O$14&gt;$AJ111,AG111,IF($O$14&lt;$BJ111,'Sc11 Sub1'!AG111,IF($O$14=$AJ111,SUM(SUM(AG111/12)*$P$14)+(SUM('Sc11 Sub1'!AG111/12)*SUM(12-$P$14)),0)))</f>
        <v>0</v>
      </c>
      <c r="AP111" s="249">
        <f>IF($O$14&gt;$AJ111,AH111,IF($O$14&lt;$BJ111,'Sc11 Sub1'!AH111,IF($O$14=$AJ111,SUM(SUM(AH111/12)*$P$14)+(SUM('Sc11 Sub1'!AH111/12)*SUM(12-$P$14)),0)))</f>
        <v>0</v>
      </c>
      <c r="AS111" s="253">
        <v>2019</v>
      </c>
      <c r="AT111" s="249">
        <f>HLOOKUP($AS111,'Fixed - Labor'!$A$21:$AE$24,3,FALSE)</f>
        <v>12687062.016183</v>
      </c>
      <c r="AU111" s="155" t="str">
        <f t="shared" si="63"/>
        <v>B</v>
      </c>
      <c r="AV111" s="155" t="str">
        <f t="shared" si="64"/>
        <v>Retired</v>
      </c>
      <c r="AW111" s="155" t="str">
        <f t="shared" si="65"/>
        <v>Retired</v>
      </c>
      <c r="AX111" s="155" t="str">
        <f t="shared" si="66"/>
        <v>Retired</v>
      </c>
      <c r="AY111" s="155" t="str">
        <f t="shared" si="67"/>
        <v>Retired</v>
      </c>
      <c r="AZ111" s="155" t="str">
        <f t="shared" si="68"/>
        <v>Retired</v>
      </c>
      <c r="BB111" s="253">
        <v>2019</v>
      </c>
      <c r="BC111" s="249">
        <f>IF(AU111="Retired",0,HLOOKUP(AU111,'Fixed - Labor'!$C$29:$E$37,'Scenario 11'!$H$24,FALSE)*$AT111)</f>
        <v>11382784.612650169</v>
      </c>
      <c r="BD111" s="249">
        <f>IF(AV111="Retired",0,HLOOKUP(AV111,'Fixed - Labor'!$C$29:$E$37,'Scenario 11'!$H$24,FALSE)*$AT111)</f>
        <v>0</v>
      </c>
      <c r="BE111" s="249">
        <f>IF(AW111="Retired",0,HLOOKUP(AW111,'Fixed - Labor'!$C$29:$E$37,'Scenario 11'!$H$24,FALSE)*$AT111)</f>
        <v>0</v>
      </c>
      <c r="BF111" s="249">
        <f>IF(AX111="Retired",0,HLOOKUP(AX111,'Fixed - Labor'!$C$29:$E$37,'Scenario 11'!$H$24,FALSE)*$AT111)</f>
        <v>0</v>
      </c>
      <c r="BG111" s="249">
        <f>IF(AY111="Retired",0,HLOOKUP(AY111,'Fixed - Labor'!$C$29:$E$37,'Scenario 11'!$H$24,FALSE)*$AT111)</f>
        <v>0</v>
      </c>
      <c r="BH111" s="249">
        <f>IF(AZ111="Retired",0,HLOOKUP(AZ111,'Fixed - Labor'!$C$29:$E$37,'Scenario 11'!$H$24,FALSE)*$AT111)</f>
        <v>0</v>
      </c>
      <c r="BI111" s="138"/>
      <c r="BJ111" s="253">
        <v>2019</v>
      </c>
      <c r="BK111" s="249">
        <f>IF($O$14&gt;=$BJ111,BC111,IF($O$14&lt;$BJ111,'Sc11 Sub1'!AT111,0))</f>
        <v>11382784.612650169</v>
      </c>
      <c r="BL111" s="249">
        <f>IF($O$14&gt;$BJ111,BD111,IF($O$14&lt;$BJ111,'Sc11 Sub1'!AU111,IF($O$14=$BJ111,SUM(SUM(BD111/12)*$P$14)+(SUM('Sc11 Sub1'!AU111/12)*SUM(12-$P$14)),0)))</f>
        <v>0</v>
      </c>
      <c r="BM111" s="249">
        <f>IF($O$14&gt;$BJ111,BE111,IF($O$14&lt;$BJ111,'Sc11 Sub1'!AV111,IF($O$14=$BJ111,SUM(SUM(BE111/12)*$P$14)+(SUM('Sc11 Sub1'!AV111/12)*SUM(12-$P$14)),0)))</f>
        <v>0</v>
      </c>
      <c r="BN111" s="249">
        <f>IF($O$14&gt;$BJ111,BF111,IF($O$14&lt;$BJ111,'Sc11 Sub1'!AW111,IF($O$14=$BJ111,SUM(SUM(BF111/12)*$P$14)+(SUM('Sc11 Sub1'!AW111/12)*SUM(12-$P$14)),0)))</f>
        <v>0</v>
      </c>
      <c r="BO111" s="249">
        <f>IF($O$14&gt;$BJ111,BG111,IF($O$14&lt;$BJ111,'Sc11 Sub1'!AX111,IF($O$14=$BJ111,SUM(SUM(BG111/12)*$P$14)+(SUM('Sc11 Sub1'!AX111/12)*SUM(12-$P$14)),0)))</f>
        <v>0</v>
      </c>
      <c r="BP111" s="249">
        <f>IF($O$14&gt;$BJ111,BH111,IF($O$14&lt;$BJ111,'Sc11 Sub1'!AY111,IF($O$14=$BJ111,SUM(SUM(BH111/12)*$P$14)+(SUM('Sc11 Sub1'!AY111/12)*SUM(12-$P$14)),0)))</f>
        <v>0</v>
      </c>
      <c r="BR111" s="306"/>
      <c r="BS111" s="138"/>
      <c r="BT111" s="138"/>
      <c r="BU111" s="138"/>
      <c r="BV111" s="138"/>
      <c r="BW111" s="138"/>
      <c r="BX111" s="138"/>
      <c r="BZ111" s="306"/>
      <c r="CA111" s="138"/>
      <c r="CB111" s="138"/>
      <c r="CC111" s="138"/>
      <c r="CD111" s="138"/>
      <c r="CE111" s="138"/>
      <c r="CF111" s="138"/>
    </row>
    <row r="112" spans="1:84">
      <c r="A112" s="242"/>
      <c r="B112" s="242"/>
      <c r="C112" s="242"/>
      <c r="D112" s="242"/>
      <c r="E112" s="242"/>
      <c r="F112" s="242"/>
      <c r="G112" s="242"/>
      <c r="H112" s="253">
        <v>2020</v>
      </c>
      <c r="I112" s="249">
        <f t="shared" si="69"/>
        <v>11493147.618878502</v>
      </c>
      <c r="J112" s="249">
        <f t="shared" si="53"/>
        <v>0</v>
      </c>
      <c r="K112" s="249">
        <f t="shared" si="54"/>
        <v>0</v>
      </c>
      <c r="L112" s="249">
        <f t="shared" si="55"/>
        <v>0</v>
      </c>
      <c r="M112" s="249">
        <f t="shared" si="56"/>
        <v>0</v>
      </c>
      <c r="N112" s="249">
        <f t="shared" si="57"/>
        <v>0</v>
      </c>
      <c r="O112" s="242"/>
      <c r="P112" s="242"/>
      <c r="Q112" s="242"/>
      <c r="R112" s="242"/>
      <c r="S112" s="253">
        <v>2020</v>
      </c>
      <c r="T112" s="136">
        <f>HLOOKUP($S112,'Fixed - Labor'!$A$21:$AE$24,2,FALSE)</f>
        <v>6488011.5922009991</v>
      </c>
      <c r="U112" s="155" t="str">
        <f t="shared" si="70"/>
        <v>B</v>
      </c>
      <c r="V112" s="155" t="str">
        <f t="shared" si="58"/>
        <v>Retired</v>
      </c>
      <c r="W112" s="155" t="str">
        <f t="shared" si="59"/>
        <v>Retired</v>
      </c>
      <c r="X112" s="155" t="str">
        <f t="shared" si="60"/>
        <v>Retired</v>
      </c>
      <c r="Y112" s="155" t="str">
        <f t="shared" si="61"/>
        <v>Retired</v>
      </c>
      <c r="Z112" s="155" t="str">
        <f t="shared" si="62"/>
        <v>Retired</v>
      </c>
      <c r="AB112" s="253">
        <v>2020</v>
      </c>
      <c r="AC112" s="249">
        <f>IF(U112="Retired",0,HLOOKUP(U112,'Fixed - Labor'!$C$29:$E$37,'Scenario 11'!$H$24,FALSE)*$T112)</f>
        <v>5821019.7462737933</v>
      </c>
      <c r="AD112" s="249">
        <f>IF(V112="Retired",0,HLOOKUP(V112,'Fixed - Labor'!$C$29:$E$37,'Scenario 11'!$H$24,FALSE)*$T112)</f>
        <v>0</v>
      </c>
      <c r="AE112" s="249">
        <f>IF(W112="Retired",0,HLOOKUP(W112,'Fixed - Labor'!$C$29:$E$37,'Scenario 11'!$H$24,FALSE)*$T112)</f>
        <v>0</v>
      </c>
      <c r="AF112" s="249">
        <f>IF(X112="Retired",0,HLOOKUP(X112,'Fixed - Labor'!$C$29:$E$37,'Scenario 11'!$H$24,FALSE)*$T112)</f>
        <v>0</v>
      </c>
      <c r="AG112" s="249">
        <f>IF(Y112="Retired",0,HLOOKUP(Y112,'Fixed - Labor'!$C$29:$E$37,'Scenario 11'!$H$24,FALSE)*$T112)</f>
        <v>0</v>
      </c>
      <c r="AH112" s="249">
        <f>IF(Z112="Retired",0,HLOOKUP(Z112,'Fixed - Labor'!$C$29:$E$37,'Scenario 11'!$H$24,FALSE)*$T112)</f>
        <v>0</v>
      </c>
      <c r="AJ112" s="253">
        <v>2020</v>
      </c>
      <c r="AK112" s="249">
        <f>IF($O$14&gt;$AJ112,AC112,IF($O$14&lt;$BJ112,'Sc11 Sub1'!AC112,IF($O$14=$AJ112,SUM(SUM(AC112/12)*$P$14)+(SUM('Sc11 Sub1'!AC112/12)*SUM(12-$P$14)),0)))</f>
        <v>3759408.5861351578</v>
      </c>
      <c r="AL112" s="249">
        <f>IF($O$14&gt;$AJ112,AD112,IF($O$14&lt;$BJ112,'Sc11 Sub1'!AD112,IF($O$14=$AJ112,SUM(SUM(AD112/12)*$P$14)+(SUM('Sc11 Sub1'!AD112/12)*SUM(12-$P$14)),0)))</f>
        <v>0</v>
      </c>
      <c r="AM112" s="249">
        <f>IF($O$14&gt;$AJ112,AE112,IF($O$14&lt;$BJ112,'Sc11 Sub1'!AE112,IF($O$14=$AJ112,SUM(SUM(AE112/12)*$P$14)+(SUM('Sc11 Sub1'!AE112/12)*SUM(12-$P$14)),0)))</f>
        <v>0</v>
      </c>
      <c r="AN112" s="249">
        <f>IF($O$14&gt;$AJ112,AF112,IF($O$14&lt;$BJ112,'Sc11 Sub1'!AF112,IF($O$14=$AJ112,SUM(SUM(AF112/12)*$P$14)+(SUM('Sc11 Sub1'!AF112/12)*SUM(12-$P$14)),0)))</f>
        <v>0</v>
      </c>
      <c r="AO112" s="249">
        <f>IF($O$14&gt;$AJ112,AG112,IF($O$14&lt;$BJ112,'Sc11 Sub1'!AG112,IF($O$14=$AJ112,SUM(SUM(AG112/12)*$P$14)+(SUM('Sc11 Sub1'!AG112/12)*SUM(12-$P$14)),0)))</f>
        <v>0</v>
      </c>
      <c r="AP112" s="249">
        <f>IF($O$14&gt;$AJ112,AH112,IF($O$14&lt;$BJ112,'Sc11 Sub1'!AH112,IF($O$14=$AJ112,SUM(SUM(AH112/12)*$P$14)+(SUM('Sc11 Sub1'!AH112/12)*SUM(12-$P$14)),0)))</f>
        <v>0</v>
      </c>
      <c r="AS112" s="253">
        <v>2020</v>
      </c>
      <c r="AT112" s="249">
        <f>HLOOKUP($AS112,'Fixed - Labor'!$A$21:$AE$24,3,FALSE)</f>
        <v>13346936.717799</v>
      </c>
      <c r="AU112" s="155" t="str">
        <f t="shared" si="63"/>
        <v>B</v>
      </c>
      <c r="AV112" s="155" t="str">
        <f t="shared" si="64"/>
        <v>Retired</v>
      </c>
      <c r="AW112" s="155" t="str">
        <f t="shared" si="65"/>
        <v>Retired</v>
      </c>
      <c r="AX112" s="155" t="str">
        <f t="shared" si="66"/>
        <v>Retired</v>
      </c>
      <c r="AY112" s="155" t="str">
        <f t="shared" si="67"/>
        <v>Retired</v>
      </c>
      <c r="AZ112" s="155" t="str">
        <f t="shared" si="68"/>
        <v>Retired</v>
      </c>
      <c r="BB112" s="253">
        <v>2020</v>
      </c>
      <c r="BC112" s="249">
        <f>IF(AU112="Retired",0,HLOOKUP(AU112,'Fixed - Labor'!$C$29:$E$37,'Scenario 11'!$H$24,FALSE)*$AT112)</f>
        <v>11974821.728118729</v>
      </c>
      <c r="BD112" s="249">
        <f>IF(AV112="Retired",0,HLOOKUP(AV112,'Fixed - Labor'!$C$29:$E$37,'Scenario 11'!$H$24,FALSE)*$AT112)</f>
        <v>0</v>
      </c>
      <c r="BE112" s="249">
        <f>IF(AW112="Retired",0,HLOOKUP(AW112,'Fixed - Labor'!$C$29:$E$37,'Scenario 11'!$H$24,FALSE)*$AT112)</f>
        <v>0</v>
      </c>
      <c r="BF112" s="249">
        <f>IF(AX112="Retired",0,HLOOKUP(AX112,'Fixed - Labor'!$C$29:$E$37,'Scenario 11'!$H$24,FALSE)*$AT112)</f>
        <v>0</v>
      </c>
      <c r="BG112" s="249">
        <f>IF(AY112="Retired",0,HLOOKUP(AY112,'Fixed - Labor'!$C$29:$E$37,'Scenario 11'!$H$24,FALSE)*$AT112)</f>
        <v>0</v>
      </c>
      <c r="BH112" s="249">
        <f>IF(AZ112="Retired",0,HLOOKUP(AZ112,'Fixed - Labor'!$C$29:$E$37,'Scenario 11'!$H$24,FALSE)*$AT112)</f>
        <v>0</v>
      </c>
      <c r="BI112" s="138"/>
      <c r="BJ112" s="253">
        <v>2020</v>
      </c>
      <c r="BK112" s="249">
        <f>IF($O$14&gt;=$BJ112,BC112,IF($O$14&lt;$BJ112,'Sc11 Sub1'!AT112,0))</f>
        <v>7733739.032743345</v>
      </c>
      <c r="BL112" s="249">
        <f>IF($O$14&gt;$BJ112,BD112,IF($O$14&lt;$BJ112,'Sc11 Sub1'!AU112,IF($O$14=$BJ112,SUM(SUM(BD112/12)*$P$14)+(SUM('Sc11 Sub1'!AU112/12)*SUM(12-$P$14)),0)))</f>
        <v>0</v>
      </c>
      <c r="BM112" s="249">
        <f>IF($O$14&gt;$BJ112,BE112,IF($O$14&lt;$BJ112,'Sc11 Sub1'!AV112,IF($O$14=$BJ112,SUM(SUM(BE112/12)*$P$14)+(SUM('Sc11 Sub1'!AV112/12)*SUM(12-$P$14)),0)))</f>
        <v>0</v>
      </c>
      <c r="BN112" s="249">
        <f>IF($O$14&gt;$BJ112,BF112,IF($O$14&lt;$BJ112,'Sc11 Sub1'!AW112,IF($O$14=$BJ112,SUM(SUM(BF112/12)*$P$14)+(SUM('Sc11 Sub1'!AW112/12)*SUM(12-$P$14)),0)))</f>
        <v>0</v>
      </c>
      <c r="BO112" s="249">
        <f>IF($O$14&gt;$BJ112,BG112,IF($O$14&lt;$BJ112,'Sc11 Sub1'!AX112,IF($O$14=$BJ112,SUM(SUM(BG112/12)*$P$14)+(SUM('Sc11 Sub1'!AX112/12)*SUM(12-$P$14)),0)))</f>
        <v>0</v>
      </c>
      <c r="BP112" s="249">
        <f>IF($O$14&gt;$BJ112,BH112,IF($O$14&lt;$BJ112,'Sc11 Sub1'!AY112,IF($O$14=$BJ112,SUM(SUM(BH112/12)*$P$14)+(SUM('Sc11 Sub1'!AY112/12)*SUM(12-$P$14)),0)))</f>
        <v>0</v>
      </c>
      <c r="BR112" s="306"/>
      <c r="BS112" s="138"/>
      <c r="BT112" s="138"/>
      <c r="BU112" s="138"/>
      <c r="BV112" s="138"/>
      <c r="BW112" s="138"/>
      <c r="BX112" s="138"/>
      <c r="BZ112" s="306"/>
      <c r="CA112" s="138"/>
      <c r="CB112" s="138"/>
      <c r="CC112" s="138"/>
      <c r="CD112" s="138"/>
      <c r="CE112" s="138"/>
      <c r="CF112" s="138"/>
    </row>
    <row r="113" spans="1:84">
      <c r="A113" s="242"/>
      <c r="B113" s="242"/>
      <c r="C113" s="242"/>
      <c r="D113" s="242"/>
      <c r="E113" s="242"/>
      <c r="F113" s="242"/>
      <c r="G113" s="242"/>
      <c r="H113" s="253">
        <v>2021</v>
      </c>
      <c r="I113" s="249">
        <f t="shared" si="69"/>
        <v>11558273.021495329</v>
      </c>
      <c r="J113" s="249">
        <f t="shared" si="53"/>
        <v>0</v>
      </c>
      <c r="K113" s="249">
        <f t="shared" si="54"/>
        <v>0</v>
      </c>
      <c r="L113" s="249">
        <f t="shared" si="55"/>
        <v>0</v>
      </c>
      <c r="M113" s="249">
        <f t="shared" si="56"/>
        <v>0</v>
      </c>
      <c r="N113" s="249">
        <f t="shared" si="57"/>
        <v>0</v>
      </c>
      <c r="O113" s="242"/>
      <c r="P113" s="242"/>
      <c r="Q113" s="242"/>
      <c r="R113" s="242"/>
      <c r="S113" s="253">
        <v>2021</v>
      </c>
      <c r="T113" s="136">
        <f>HLOOKUP($S113,'Fixed - Labor'!$A$21:$AE$24,2,FALSE)</f>
        <v>6524775.6172650009</v>
      </c>
      <c r="U113" s="155" t="str">
        <f t="shared" si="70"/>
        <v>B</v>
      </c>
      <c r="V113" s="155" t="str">
        <f t="shared" si="58"/>
        <v>Retired</v>
      </c>
      <c r="W113" s="155" t="str">
        <f t="shared" si="59"/>
        <v>Retired</v>
      </c>
      <c r="X113" s="155" t="str">
        <f t="shared" si="60"/>
        <v>Retired</v>
      </c>
      <c r="Y113" s="155" t="str">
        <f t="shared" si="61"/>
        <v>Retired</v>
      </c>
      <c r="Z113" s="155" t="str">
        <f t="shared" si="62"/>
        <v>Retired</v>
      </c>
      <c r="AB113" s="253">
        <v>2021</v>
      </c>
      <c r="AC113" s="249">
        <f>IF(U113="Retired",0,HLOOKUP(U113,'Fixed - Labor'!$C$29:$E$37,'Scenario 11'!$H$24,FALSE)*$T113)</f>
        <v>5854004.2921256078</v>
      </c>
      <c r="AD113" s="249">
        <f>IF(V113="Retired",0,HLOOKUP(V113,'Fixed - Labor'!$C$29:$E$37,'Scenario 11'!$H$24,FALSE)*$T113)</f>
        <v>0</v>
      </c>
      <c r="AE113" s="249">
        <f>IF(W113="Retired",0,HLOOKUP(W113,'Fixed - Labor'!$C$29:$E$37,'Scenario 11'!$H$24,FALSE)*$T113)</f>
        <v>0</v>
      </c>
      <c r="AF113" s="249">
        <f>IF(X113="Retired",0,HLOOKUP(X113,'Fixed - Labor'!$C$29:$E$37,'Scenario 11'!$H$24,FALSE)*$T113)</f>
        <v>0</v>
      </c>
      <c r="AG113" s="249">
        <f>IF(Y113="Retired",0,HLOOKUP(Y113,'Fixed - Labor'!$C$29:$E$37,'Scenario 11'!$H$24,FALSE)*$T113)</f>
        <v>0</v>
      </c>
      <c r="AH113" s="249">
        <f>IF(Z113="Retired",0,HLOOKUP(Z113,'Fixed - Labor'!$C$29:$E$37,'Scenario 11'!$H$24,FALSE)*$T113)</f>
        <v>0</v>
      </c>
      <c r="AJ113" s="253">
        <v>2021</v>
      </c>
      <c r="AK113" s="249">
        <f>IF($O$14&gt;$AJ113,AC113,IF($O$14&lt;$BJ113,'Sc11 Sub1'!AC113,IF($O$14=$AJ113,SUM(SUM(AC113/12)*$P$14)+(SUM('Sc11 Sub1'!AC113/12)*SUM(12-$P$14)),0)))</f>
        <v>3780711.1053311219</v>
      </c>
      <c r="AL113" s="249">
        <f>IF($O$14&gt;$AJ113,AD113,IF($O$14&lt;$BJ113,'Sc11 Sub1'!AD113,IF($O$14=$AJ113,SUM(SUM(AD113/12)*$P$14)+(SUM('Sc11 Sub1'!AD113/12)*SUM(12-$P$14)),0)))</f>
        <v>0</v>
      </c>
      <c r="AM113" s="249">
        <f>IF($O$14&gt;$AJ113,AE113,IF($O$14&lt;$BJ113,'Sc11 Sub1'!AE113,IF($O$14=$AJ113,SUM(SUM(AE113/12)*$P$14)+(SUM('Sc11 Sub1'!AE113/12)*SUM(12-$P$14)),0)))</f>
        <v>0</v>
      </c>
      <c r="AN113" s="249">
        <f>IF($O$14&gt;$AJ113,AF113,IF($O$14&lt;$BJ113,'Sc11 Sub1'!AF113,IF($O$14=$AJ113,SUM(SUM(AF113/12)*$P$14)+(SUM('Sc11 Sub1'!AF113/12)*SUM(12-$P$14)),0)))</f>
        <v>0</v>
      </c>
      <c r="AO113" s="249">
        <f>IF($O$14&gt;$AJ113,AG113,IF($O$14&lt;$BJ113,'Sc11 Sub1'!AG113,IF($O$14=$AJ113,SUM(SUM(AG113/12)*$P$14)+(SUM('Sc11 Sub1'!AG113/12)*SUM(12-$P$14)),0)))</f>
        <v>0</v>
      </c>
      <c r="AP113" s="249">
        <f>IF($O$14&gt;$AJ113,AH113,IF($O$14&lt;$BJ113,'Sc11 Sub1'!AH113,IF($O$14=$AJ113,SUM(SUM(AH113/12)*$P$14)+(SUM('Sc11 Sub1'!AH113/12)*SUM(12-$P$14)),0)))</f>
        <v>0</v>
      </c>
      <c r="AS113" s="253">
        <v>2021</v>
      </c>
      <c r="AT113" s="249">
        <f>HLOOKUP($AS113,'Fixed - Labor'!$A$21:$AE$24,3,FALSE)</f>
        <v>13422566.532735003</v>
      </c>
      <c r="AU113" s="155" t="str">
        <f t="shared" si="63"/>
        <v>B</v>
      </c>
      <c r="AV113" s="155" t="str">
        <f t="shared" si="64"/>
        <v>Retired</v>
      </c>
      <c r="AW113" s="155" t="str">
        <f t="shared" si="65"/>
        <v>Retired</v>
      </c>
      <c r="AX113" s="155" t="str">
        <f t="shared" si="66"/>
        <v>Retired</v>
      </c>
      <c r="AY113" s="155" t="str">
        <f t="shared" si="67"/>
        <v>Retired</v>
      </c>
      <c r="AZ113" s="155" t="str">
        <f t="shared" si="68"/>
        <v>Retired</v>
      </c>
      <c r="BB113" s="253">
        <v>2021</v>
      </c>
      <c r="BC113" s="249">
        <f>IF(AU113="Retired",0,HLOOKUP(AU113,'Fixed - Labor'!$C$29:$E$37,'Scenario 11'!$H$24,FALSE)*$AT113)</f>
        <v>12042676.515351031</v>
      </c>
      <c r="BD113" s="249">
        <f>IF(AV113="Retired",0,HLOOKUP(AV113,'Fixed - Labor'!$C$29:$E$37,'Scenario 11'!$H$24,FALSE)*$AT113)</f>
        <v>0</v>
      </c>
      <c r="BE113" s="249">
        <f>IF(AW113="Retired",0,HLOOKUP(AW113,'Fixed - Labor'!$C$29:$E$37,'Scenario 11'!$H$24,FALSE)*$AT113)</f>
        <v>0</v>
      </c>
      <c r="BF113" s="249">
        <f>IF(AX113="Retired",0,HLOOKUP(AX113,'Fixed - Labor'!$C$29:$E$37,'Scenario 11'!$H$24,FALSE)*$AT113)</f>
        <v>0</v>
      </c>
      <c r="BG113" s="249">
        <f>IF(AY113="Retired",0,HLOOKUP(AY113,'Fixed - Labor'!$C$29:$E$37,'Scenario 11'!$H$24,FALSE)*$AT113)</f>
        <v>0</v>
      </c>
      <c r="BH113" s="249">
        <f>IF(AZ113="Retired",0,HLOOKUP(AZ113,'Fixed - Labor'!$C$29:$E$37,'Scenario 11'!$H$24,FALSE)*$AT113)</f>
        <v>0</v>
      </c>
      <c r="BI113" s="138"/>
      <c r="BJ113" s="253">
        <v>2021</v>
      </c>
      <c r="BK113" s="249">
        <f>IF($O$14&gt;=$BJ113,BC113,IF($O$14&lt;$BJ113,'Sc11 Sub1'!AT113,0))</f>
        <v>7777561.9161642073</v>
      </c>
      <c r="BL113" s="249">
        <f>IF($O$14&gt;$BJ113,BD113,IF($O$14&lt;$BJ113,'Sc11 Sub1'!AU113,IF($O$14=$BJ113,SUM(SUM(BD113/12)*$P$14)+(SUM('Sc11 Sub1'!AU113/12)*SUM(12-$P$14)),0)))</f>
        <v>0</v>
      </c>
      <c r="BM113" s="249">
        <f>IF($O$14&gt;$BJ113,BE113,IF($O$14&lt;$BJ113,'Sc11 Sub1'!AV113,IF($O$14=$BJ113,SUM(SUM(BE113/12)*$P$14)+(SUM('Sc11 Sub1'!AV113/12)*SUM(12-$P$14)),0)))</f>
        <v>0</v>
      </c>
      <c r="BN113" s="249">
        <f>IF($O$14&gt;$BJ113,BF113,IF($O$14&lt;$BJ113,'Sc11 Sub1'!AW113,IF($O$14=$BJ113,SUM(SUM(BF113/12)*$P$14)+(SUM('Sc11 Sub1'!AW113/12)*SUM(12-$P$14)),0)))</f>
        <v>0</v>
      </c>
      <c r="BO113" s="249">
        <f>IF($O$14&gt;$BJ113,BG113,IF($O$14&lt;$BJ113,'Sc11 Sub1'!AX113,IF($O$14=$BJ113,SUM(SUM(BG113/12)*$P$14)+(SUM('Sc11 Sub1'!AX113/12)*SUM(12-$P$14)),0)))</f>
        <v>0</v>
      </c>
      <c r="BP113" s="249">
        <f>IF($O$14&gt;$BJ113,BH113,IF($O$14&lt;$BJ113,'Sc11 Sub1'!AY113,IF($O$14=$BJ113,SUM(SUM(BH113/12)*$P$14)+(SUM('Sc11 Sub1'!AY113/12)*SUM(12-$P$14)),0)))</f>
        <v>0</v>
      </c>
      <c r="BR113" s="306"/>
      <c r="BS113" s="138"/>
      <c r="BT113" s="138"/>
      <c r="BU113" s="138"/>
      <c r="BV113" s="138"/>
      <c r="BW113" s="138"/>
      <c r="BX113" s="138"/>
      <c r="BZ113" s="306"/>
      <c r="CA113" s="138"/>
      <c r="CB113" s="138"/>
      <c r="CC113" s="138"/>
      <c r="CD113" s="138"/>
      <c r="CE113" s="138"/>
      <c r="CF113" s="138"/>
    </row>
    <row r="114" spans="1:84">
      <c r="A114" s="242"/>
      <c r="B114" s="242"/>
      <c r="C114" s="242"/>
      <c r="D114" s="242"/>
      <c r="E114" s="242"/>
      <c r="F114" s="242"/>
      <c r="G114" s="242"/>
      <c r="H114" s="253">
        <v>2022</v>
      </c>
      <c r="I114" s="249">
        <f t="shared" si="69"/>
        <v>11789438.481925236</v>
      </c>
      <c r="J114" s="249">
        <f t="shared" si="53"/>
        <v>0</v>
      </c>
      <c r="K114" s="249">
        <f t="shared" si="54"/>
        <v>0</v>
      </c>
      <c r="L114" s="249">
        <f t="shared" si="55"/>
        <v>0</v>
      </c>
      <c r="M114" s="249">
        <f t="shared" si="56"/>
        <v>0</v>
      </c>
      <c r="N114" s="249">
        <f t="shared" si="57"/>
        <v>0</v>
      </c>
      <c r="O114" s="242"/>
      <c r="P114" s="242"/>
      <c r="Q114" s="242"/>
      <c r="R114" s="242"/>
      <c r="S114" s="253">
        <v>2022</v>
      </c>
      <c r="T114" s="136">
        <f>HLOOKUP($S114,'Fixed - Labor'!$A$21:$AE$24,2,FALSE)</f>
        <v>6655271.1296103019</v>
      </c>
      <c r="U114" s="155" t="str">
        <f t="shared" si="70"/>
        <v>B</v>
      </c>
      <c r="V114" s="155" t="str">
        <f t="shared" si="58"/>
        <v>Retired</v>
      </c>
      <c r="W114" s="155" t="str">
        <f t="shared" si="59"/>
        <v>Retired</v>
      </c>
      <c r="X114" s="155" t="str">
        <f t="shared" si="60"/>
        <v>Retired</v>
      </c>
      <c r="Y114" s="155" t="str">
        <f t="shared" si="61"/>
        <v>Retired</v>
      </c>
      <c r="Z114" s="155" t="str">
        <f t="shared" si="62"/>
        <v>Retired</v>
      </c>
      <c r="AB114" s="253">
        <v>2022</v>
      </c>
      <c r="AC114" s="249">
        <f>IF(U114="Retired",0,HLOOKUP(U114,'Fixed - Labor'!$C$29:$E$37,'Scenario 11'!$H$24,FALSE)*$T114)</f>
        <v>5971084.3779681213</v>
      </c>
      <c r="AD114" s="249">
        <f>IF(V114="Retired",0,HLOOKUP(V114,'Fixed - Labor'!$C$29:$E$37,'Scenario 11'!$H$24,FALSE)*$T114)</f>
        <v>0</v>
      </c>
      <c r="AE114" s="249">
        <f>IF(W114="Retired",0,HLOOKUP(W114,'Fixed - Labor'!$C$29:$E$37,'Scenario 11'!$H$24,FALSE)*$T114)</f>
        <v>0</v>
      </c>
      <c r="AF114" s="249">
        <f>IF(X114="Retired",0,HLOOKUP(X114,'Fixed - Labor'!$C$29:$E$37,'Scenario 11'!$H$24,FALSE)*$T114)</f>
        <v>0</v>
      </c>
      <c r="AG114" s="249">
        <f>IF(Y114="Retired",0,HLOOKUP(Y114,'Fixed - Labor'!$C$29:$E$37,'Scenario 11'!$H$24,FALSE)*$T114)</f>
        <v>0</v>
      </c>
      <c r="AH114" s="249">
        <f>IF(Z114="Retired",0,HLOOKUP(Z114,'Fixed - Labor'!$C$29:$E$37,'Scenario 11'!$H$24,FALSE)*$T114)</f>
        <v>0</v>
      </c>
      <c r="AJ114" s="253">
        <v>2022</v>
      </c>
      <c r="AK114" s="249">
        <f>IF($O$14&gt;$AJ114,AC114,IF($O$14&lt;$BJ114,'Sc11 Sub1'!AC114,IF($O$14=$AJ114,SUM(SUM(AC114/12)*$P$14)+(SUM('Sc11 Sub1'!AC114/12)*SUM(12-$P$14)),0)))</f>
        <v>3856325.3274377449</v>
      </c>
      <c r="AL114" s="249">
        <f>IF($O$14&gt;$AJ114,AD114,IF($O$14&lt;$BJ114,'Sc11 Sub1'!AD114,IF($O$14=$AJ114,SUM(SUM(AD114/12)*$P$14)+(SUM('Sc11 Sub1'!AD114/12)*SUM(12-$P$14)),0)))</f>
        <v>0</v>
      </c>
      <c r="AM114" s="249">
        <f>IF($O$14&gt;$AJ114,AE114,IF($O$14&lt;$BJ114,'Sc11 Sub1'!AE114,IF($O$14=$AJ114,SUM(SUM(AE114/12)*$P$14)+(SUM('Sc11 Sub1'!AE114/12)*SUM(12-$P$14)),0)))</f>
        <v>0</v>
      </c>
      <c r="AN114" s="249">
        <f>IF($O$14&gt;$AJ114,AF114,IF($O$14&lt;$BJ114,'Sc11 Sub1'!AF114,IF($O$14=$AJ114,SUM(SUM(AF114/12)*$P$14)+(SUM('Sc11 Sub1'!AF114/12)*SUM(12-$P$14)),0)))</f>
        <v>0</v>
      </c>
      <c r="AO114" s="249">
        <f>IF($O$14&gt;$AJ114,AG114,IF($O$14&lt;$BJ114,'Sc11 Sub1'!AG114,IF($O$14=$AJ114,SUM(SUM(AG114/12)*$P$14)+(SUM('Sc11 Sub1'!AG114/12)*SUM(12-$P$14)),0)))</f>
        <v>0</v>
      </c>
      <c r="AP114" s="249">
        <f>IF($O$14&gt;$AJ114,AH114,IF($O$14&lt;$BJ114,'Sc11 Sub1'!AH114,IF($O$14=$AJ114,SUM(SUM(AH114/12)*$P$14)+(SUM('Sc11 Sub1'!AH114/12)*SUM(12-$P$14)),0)))</f>
        <v>0</v>
      </c>
      <c r="AS114" s="253">
        <v>2022</v>
      </c>
      <c r="AT114" s="249">
        <f>HLOOKUP($AS114,'Fixed - Labor'!$A$21:$AE$24,3,FALSE)</f>
        <v>13691017.863389704</v>
      </c>
      <c r="AU114" s="155" t="str">
        <f>IF($S114&gt;$J$14,"Retired",IF($L$14="","A",IF($S114&lt;$L$14,"A",IF(AND($S114&lt;=$J$14,$S114&lt;=$I$14),"B","C"))))</f>
        <v>B</v>
      </c>
      <c r="AV114" s="155" t="str">
        <f t="shared" si="64"/>
        <v>Retired</v>
      </c>
      <c r="AW114" s="155" t="str">
        <f t="shared" si="65"/>
        <v>Retired</v>
      </c>
      <c r="AX114" s="155" t="str">
        <f t="shared" si="66"/>
        <v>Retired</v>
      </c>
      <c r="AY114" s="155" t="str">
        <f t="shared" si="67"/>
        <v>Retired</v>
      </c>
      <c r="AZ114" s="155" t="str">
        <f t="shared" si="68"/>
        <v>Retired</v>
      </c>
      <c r="BB114" s="253">
        <v>2022</v>
      </c>
      <c r="BC114" s="249">
        <f>IF(AU114="Retired",0,HLOOKUP(AU114,'Fixed - Labor'!$C$29:$E$37,'Scenario 11'!$H$24,FALSE)*$AT114)</f>
        <v>12283530.045658052</v>
      </c>
      <c r="BD114" s="249">
        <f>IF(AV114="Retired",0,HLOOKUP(AV114,'Fixed - Labor'!$C$29:$E$37,'Scenario 11'!$H$24,FALSE)*$AT114)</f>
        <v>0</v>
      </c>
      <c r="BE114" s="249">
        <f>IF(AW114="Retired",0,HLOOKUP(AW114,'Fixed - Labor'!$C$29:$E$37,'Scenario 11'!$H$24,FALSE)*$AT114)</f>
        <v>0</v>
      </c>
      <c r="BF114" s="249">
        <f>IF(AX114="Retired",0,HLOOKUP(AX114,'Fixed - Labor'!$C$29:$E$37,'Scenario 11'!$H$24,FALSE)*$AT114)</f>
        <v>0</v>
      </c>
      <c r="BG114" s="249">
        <f>IF(AY114="Retired",0,HLOOKUP(AY114,'Fixed - Labor'!$C$29:$E$37,'Scenario 11'!$H$24,FALSE)*$AT114)</f>
        <v>0</v>
      </c>
      <c r="BH114" s="249">
        <f>IF(AZ114="Retired",0,HLOOKUP(AZ114,'Fixed - Labor'!$C$29:$E$37,'Scenario 11'!$H$24,FALSE)*$AT114)</f>
        <v>0</v>
      </c>
      <c r="BI114" s="138"/>
      <c r="BJ114" s="253">
        <v>2022</v>
      </c>
      <c r="BK114" s="249">
        <f>IF($O$14&gt;=$BJ114,BC114,IF($O$14&lt;$BJ114,'Sc11 Sub1'!AT114,0))</f>
        <v>7933113.1544874916</v>
      </c>
      <c r="BL114" s="249">
        <f>IF($O$14&gt;$BJ114,BD114,IF($O$14&lt;$BJ114,'Sc11 Sub1'!AU114,IF($O$14=$BJ114,SUM(SUM(BD114/12)*$P$14)+(SUM('Sc11 Sub1'!AU114/12)*SUM(12-$P$14)),0)))</f>
        <v>0</v>
      </c>
      <c r="BM114" s="249">
        <f>IF($O$14&gt;$BJ114,BE114,IF($O$14&lt;$BJ114,'Sc11 Sub1'!AV114,IF($O$14=$BJ114,SUM(SUM(BE114/12)*$P$14)+(SUM('Sc11 Sub1'!AV114/12)*SUM(12-$P$14)),0)))</f>
        <v>0</v>
      </c>
      <c r="BN114" s="249">
        <f>IF($O$14&gt;$BJ114,BF114,IF($O$14&lt;$BJ114,'Sc11 Sub1'!AW114,IF($O$14=$BJ114,SUM(SUM(BF114/12)*$P$14)+(SUM('Sc11 Sub1'!AW114/12)*SUM(12-$P$14)),0)))</f>
        <v>0</v>
      </c>
      <c r="BO114" s="249">
        <f>IF($O$14&gt;$BJ114,BG114,IF($O$14&lt;$BJ114,'Sc11 Sub1'!AX114,IF($O$14=$BJ114,SUM(SUM(BG114/12)*$P$14)+(SUM('Sc11 Sub1'!AX114/12)*SUM(12-$P$14)),0)))</f>
        <v>0</v>
      </c>
      <c r="BP114" s="249">
        <f>IF($O$14&gt;$BJ114,BH114,IF($O$14&lt;$BJ114,'Sc11 Sub1'!AY114,IF($O$14=$BJ114,SUM(SUM(BH114/12)*$P$14)+(SUM('Sc11 Sub1'!AY114/12)*SUM(12-$P$14)),0)))</f>
        <v>0</v>
      </c>
      <c r="BR114" s="306"/>
      <c r="BS114" s="138"/>
      <c r="BT114" s="138"/>
      <c r="BU114" s="138"/>
      <c r="BV114" s="138"/>
      <c r="BW114" s="138"/>
      <c r="BX114" s="138"/>
      <c r="BZ114" s="306"/>
      <c r="CA114" s="138"/>
      <c r="CB114" s="138"/>
      <c r="CC114" s="138"/>
      <c r="CD114" s="138"/>
      <c r="CE114" s="138"/>
      <c r="CF114" s="138"/>
    </row>
    <row r="115" spans="1:84">
      <c r="A115" s="242"/>
      <c r="B115" s="242"/>
      <c r="C115" s="242"/>
      <c r="D115" s="242"/>
      <c r="E115" s="242"/>
      <c r="F115" s="242"/>
      <c r="G115" s="242"/>
      <c r="H115" s="253">
        <v>2023</v>
      </c>
      <c r="I115" s="249">
        <f t="shared" si="69"/>
        <v>12025227.251563739</v>
      </c>
      <c r="J115" s="249">
        <f t="shared" si="53"/>
        <v>0</v>
      </c>
      <c r="K115" s="249">
        <f t="shared" si="54"/>
        <v>0</v>
      </c>
      <c r="L115" s="249">
        <f t="shared" si="55"/>
        <v>0</v>
      </c>
      <c r="M115" s="249">
        <f t="shared" si="56"/>
        <v>0</v>
      </c>
      <c r="N115" s="249">
        <f t="shared" si="57"/>
        <v>0</v>
      </c>
      <c r="O115" s="242"/>
      <c r="P115" s="242"/>
      <c r="Q115" s="242"/>
      <c r="R115" s="242"/>
      <c r="S115" s="253">
        <v>2023</v>
      </c>
      <c r="T115" s="136">
        <f>HLOOKUP($S115,'Fixed - Labor'!$A$21:$AE$24,2,FALSE)</f>
        <v>6788376.5522025069</v>
      </c>
      <c r="U115" s="155" t="str">
        <f t="shared" si="70"/>
        <v>B</v>
      </c>
      <c r="V115" s="155" t="str">
        <f t="shared" si="58"/>
        <v>Retired</v>
      </c>
      <c r="W115" s="155" t="str">
        <f t="shared" si="59"/>
        <v>Retired</v>
      </c>
      <c r="X115" s="155" t="str">
        <f t="shared" si="60"/>
        <v>Retired</v>
      </c>
      <c r="Y115" s="155" t="str">
        <f t="shared" si="61"/>
        <v>Retired</v>
      </c>
      <c r="Z115" s="155" t="str">
        <f t="shared" si="62"/>
        <v>Retired</v>
      </c>
      <c r="AB115" s="253">
        <v>2023</v>
      </c>
      <c r="AC115" s="249">
        <f>IF(U115="Retired",0,HLOOKUP(U115,'Fixed - Labor'!$C$29:$E$37,'Scenario 11'!$H$24,FALSE)*$T115)</f>
        <v>6090506.0655274829</v>
      </c>
      <c r="AD115" s="249">
        <f>IF(V115="Retired",0,HLOOKUP(V115,'Fixed - Labor'!$C$29:$E$37,'Scenario 11'!$H$24,FALSE)*$T115)</f>
        <v>0</v>
      </c>
      <c r="AE115" s="249">
        <f>IF(W115="Retired",0,HLOOKUP(W115,'Fixed - Labor'!$C$29:$E$37,'Scenario 11'!$H$24,FALSE)*$T115)</f>
        <v>0</v>
      </c>
      <c r="AF115" s="249">
        <f>IF(X115="Retired",0,HLOOKUP(X115,'Fixed - Labor'!$C$29:$E$37,'Scenario 11'!$H$24,FALSE)*$T115)</f>
        <v>0</v>
      </c>
      <c r="AG115" s="249">
        <f>IF(Y115="Retired",0,HLOOKUP(Y115,'Fixed - Labor'!$C$29:$E$37,'Scenario 11'!$H$24,FALSE)*$T115)</f>
        <v>0</v>
      </c>
      <c r="AH115" s="249">
        <f>IF(Z115="Retired",0,HLOOKUP(Z115,'Fixed - Labor'!$C$29:$E$37,'Scenario 11'!$H$24,FALSE)*$T115)</f>
        <v>0</v>
      </c>
      <c r="AJ115" s="253">
        <v>2023</v>
      </c>
      <c r="AK115" s="249">
        <f>IF($O$14&gt;$AJ115,AC115,IF($O$14&lt;$BJ115,'Sc11 Sub1'!AC115,IF($O$14=$AJ115,SUM(SUM(AC115/12)*$P$14)+(SUM('Sc11 Sub1'!AC115/12)*SUM(12-$P$14)),0)))</f>
        <v>3933451.8339864989</v>
      </c>
      <c r="AL115" s="249">
        <f>IF($O$14&gt;$AJ115,AD115,IF($O$14&lt;$BJ115,'Sc11 Sub1'!AD115,IF($O$14=$AJ115,SUM(SUM(AD115/12)*$P$14)+(SUM('Sc11 Sub1'!AD115/12)*SUM(12-$P$14)),0)))</f>
        <v>0</v>
      </c>
      <c r="AM115" s="249">
        <f>IF($O$14&gt;$AJ115,AE115,IF($O$14&lt;$BJ115,'Sc11 Sub1'!AE115,IF($O$14=$AJ115,SUM(SUM(AE115/12)*$P$14)+(SUM('Sc11 Sub1'!AE115/12)*SUM(12-$P$14)),0)))</f>
        <v>0</v>
      </c>
      <c r="AN115" s="249">
        <f>IF($O$14&gt;$AJ115,AF115,IF($O$14&lt;$BJ115,'Sc11 Sub1'!AF115,IF($O$14=$AJ115,SUM(SUM(AF115/12)*$P$14)+(SUM('Sc11 Sub1'!AF115/12)*SUM(12-$P$14)),0)))</f>
        <v>0</v>
      </c>
      <c r="AO115" s="249">
        <f>IF($O$14&gt;$AJ115,AG115,IF($O$14&lt;$BJ115,'Sc11 Sub1'!AG115,IF($O$14=$AJ115,SUM(SUM(AG115/12)*$P$14)+(SUM('Sc11 Sub1'!AG115/12)*SUM(12-$P$14)),0)))</f>
        <v>0</v>
      </c>
      <c r="AP115" s="249">
        <f>IF($O$14&gt;$AJ115,AH115,IF($O$14&lt;$BJ115,'Sc11 Sub1'!AH115,IF($O$14=$AJ115,SUM(SUM(AH115/12)*$P$14)+(SUM('Sc11 Sub1'!AH115/12)*SUM(12-$P$14)),0)))</f>
        <v>0</v>
      </c>
      <c r="AS115" s="253">
        <v>2023</v>
      </c>
      <c r="AT115" s="249">
        <f>HLOOKUP($AS115,'Fixed - Labor'!$A$21:$AE$24,3,FALSE)</f>
        <v>13964838.220657496</v>
      </c>
      <c r="AU115" s="155" t="str">
        <f t="shared" ref="AU115:AU137" si="71">IF($S115&gt;$J$14,"Retired",IF($L$14="","A",IF($S115&lt;$L$14,"A",IF(AND($S115&lt;=$J$14,$S115&lt;=$I$14),"B","C"))))</f>
        <v>B</v>
      </c>
      <c r="AV115" s="155" t="str">
        <f t="shared" si="64"/>
        <v>Retired</v>
      </c>
      <c r="AW115" s="155" t="str">
        <f t="shared" si="65"/>
        <v>Retired</v>
      </c>
      <c r="AX115" s="155" t="str">
        <f t="shared" si="66"/>
        <v>Retired</v>
      </c>
      <c r="AY115" s="155" t="str">
        <f t="shared" si="67"/>
        <v>Retired</v>
      </c>
      <c r="AZ115" s="155" t="str">
        <f t="shared" si="68"/>
        <v>Retired</v>
      </c>
      <c r="BB115" s="253">
        <v>2023</v>
      </c>
      <c r="BC115" s="249">
        <f>IF(AU115="Retired",0,HLOOKUP(AU115,'Fixed - Labor'!$C$29:$E$37,'Scenario 11'!$H$24,FALSE)*$AT115)</f>
        <v>12529200.646571212</v>
      </c>
      <c r="BD115" s="249">
        <f>IF(AV115="Retired",0,HLOOKUP(AV115,'Fixed - Labor'!$C$29:$E$37,'Scenario 11'!$H$24,FALSE)*$AT115)</f>
        <v>0</v>
      </c>
      <c r="BE115" s="249">
        <f>IF(AW115="Retired",0,HLOOKUP(AW115,'Fixed - Labor'!$C$29:$E$37,'Scenario 11'!$H$24,FALSE)*$AT115)</f>
        <v>0</v>
      </c>
      <c r="BF115" s="249">
        <f>IF(AX115="Retired",0,HLOOKUP(AX115,'Fixed - Labor'!$C$29:$E$37,'Scenario 11'!$H$24,FALSE)*$AT115)</f>
        <v>0</v>
      </c>
      <c r="BG115" s="249">
        <f>IF(AY115="Retired",0,HLOOKUP(AY115,'Fixed - Labor'!$C$29:$E$37,'Scenario 11'!$H$24,FALSE)*$AT115)</f>
        <v>0</v>
      </c>
      <c r="BH115" s="249">
        <f>IF(AZ115="Retired",0,HLOOKUP(AZ115,'Fixed - Labor'!$C$29:$E$37,'Scenario 11'!$H$24,FALSE)*$AT115)</f>
        <v>0</v>
      </c>
      <c r="BI115" s="138"/>
      <c r="BJ115" s="253">
        <v>2023</v>
      </c>
      <c r="BK115" s="249">
        <f>IF($O$14&gt;=$BJ115,BC115,IF($O$14&lt;$BJ115,'Sc11 Sub1'!AT115,0))</f>
        <v>8091775.4175772397</v>
      </c>
      <c r="BL115" s="249">
        <f>IF($O$14&gt;$BJ115,BD115,IF($O$14&lt;$BJ115,'Sc11 Sub1'!AU115,IF($O$14=$BJ115,SUM(SUM(BD115/12)*$P$14)+(SUM('Sc11 Sub1'!AU115/12)*SUM(12-$P$14)),0)))</f>
        <v>0</v>
      </c>
      <c r="BM115" s="249">
        <f>IF($O$14&gt;$BJ115,BE115,IF($O$14&lt;$BJ115,'Sc11 Sub1'!AV115,IF($O$14=$BJ115,SUM(SUM(BE115/12)*$P$14)+(SUM('Sc11 Sub1'!AV115/12)*SUM(12-$P$14)),0)))</f>
        <v>0</v>
      </c>
      <c r="BN115" s="249">
        <f>IF($O$14&gt;$BJ115,BF115,IF($O$14&lt;$BJ115,'Sc11 Sub1'!AW115,IF($O$14=$BJ115,SUM(SUM(BF115/12)*$P$14)+(SUM('Sc11 Sub1'!AW115/12)*SUM(12-$P$14)),0)))</f>
        <v>0</v>
      </c>
      <c r="BO115" s="249">
        <f>IF($O$14&gt;$BJ115,BG115,IF($O$14&lt;$BJ115,'Sc11 Sub1'!AX115,IF($O$14=$BJ115,SUM(SUM(BG115/12)*$P$14)+(SUM('Sc11 Sub1'!AX115/12)*SUM(12-$P$14)),0)))</f>
        <v>0</v>
      </c>
      <c r="BP115" s="249">
        <f>IF($O$14&gt;$BJ115,BH115,IF($O$14&lt;$BJ115,'Sc11 Sub1'!AY115,IF($O$14=$BJ115,SUM(SUM(BH115/12)*$P$14)+(SUM('Sc11 Sub1'!AY115/12)*SUM(12-$P$14)),0)))</f>
        <v>0</v>
      </c>
      <c r="BR115" s="306"/>
      <c r="BS115" s="138"/>
      <c r="BT115" s="138"/>
      <c r="BU115" s="138"/>
      <c r="BV115" s="138"/>
      <c r="BW115" s="138"/>
      <c r="BX115" s="138"/>
      <c r="BZ115" s="306"/>
      <c r="CA115" s="138"/>
      <c r="CB115" s="138"/>
      <c r="CC115" s="138"/>
      <c r="CD115" s="138"/>
      <c r="CE115" s="138"/>
      <c r="CF115" s="138"/>
    </row>
    <row r="116" spans="1:84">
      <c r="A116" s="242"/>
      <c r="B116" s="242"/>
      <c r="C116" s="242"/>
      <c r="D116" s="242"/>
      <c r="E116" s="242"/>
      <c r="F116" s="242"/>
      <c r="G116" s="242"/>
      <c r="H116" s="253">
        <v>2024</v>
      </c>
      <c r="I116" s="249">
        <f t="shared" si="69"/>
        <v>12265731.796595015</v>
      </c>
      <c r="J116" s="249">
        <f t="shared" si="53"/>
        <v>0</v>
      </c>
      <c r="K116" s="249">
        <f t="shared" si="54"/>
        <v>0</v>
      </c>
      <c r="L116" s="249">
        <f t="shared" si="55"/>
        <v>0</v>
      </c>
      <c r="M116" s="249">
        <f t="shared" si="56"/>
        <v>0</v>
      </c>
      <c r="N116" s="249">
        <f t="shared" si="57"/>
        <v>0</v>
      </c>
      <c r="O116" s="242"/>
      <c r="P116" s="242"/>
      <c r="Q116" s="242"/>
      <c r="R116" s="242"/>
      <c r="S116" s="253">
        <v>2024</v>
      </c>
      <c r="T116" s="136">
        <f>HLOOKUP($S116,'Fixed - Labor'!$A$21:$AE$24,2,FALSE)</f>
        <v>6924144.083246558</v>
      </c>
      <c r="U116" s="155" t="str">
        <f t="shared" si="70"/>
        <v>B</v>
      </c>
      <c r="V116" s="155" t="str">
        <f t="shared" si="58"/>
        <v>Retired</v>
      </c>
      <c r="W116" s="155" t="str">
        <f t="shared" si="59"/>
        <v>Retired</v>
      </c>
      <c r="X116" s="155" t="str">
        <f t="shared" si="60"/>
        <v>Retired</v>
      </c>
      <c r="Y116" s="155" t="str">
        <f t="shared" si="61"/>
        <v>Retired</v>
      </c>
      <c r="Z116" s="155" t="str">
        <f t="shared" si="62"/>
        <v>Retired</v>
      </c>
      <c r="AB116" s="253">
        <v>2024</v>
      </c>
      <c r="AC116" s="249">
        <f>IF(U116="Retired",0,HLOOKUP(U116,'Fixed - Labor'!$C$29:$E$37,'Scenario 11'!$H$24,FALSE)*$T116)</f>
        <v>6212316.1868380336</v>
      </c>
      <c r="AD116" s="249">
        <f>IF(V116="Retired",0,HLOOKUP(V116,'Fixed - Labor'!$C$29:$E$37,'Scenario 11'!$H$24,FALSE)*$T116)</f>
        <v>0</v>
      </c>
      <c r="AE116" s="249">
        <f>IF(W116="Retired",0,HLOOKUP(W116,'Fixed - Labor'!$C$29:$E$37,'Scenario 11'!$H$24,FALSE)*$T116)</f>
        <v>0</v>
      </c>
      <c r="AF116" s="249">
        <f>IF(X116="Retired",0,HLOOKUP(X116,'Fixed - Labor'!$C$29:$E$37,'Scenario 11'!$H$24,FALSE)*$T116)</f>
        <v>0</v>
      </c>
      <c r="AG116" s="249">
        <f>IF(Y116="Retired",0,HLOOKUP(Y116,'Fixed - Labor'!$C$29:$E$37,'Scenario 11'!$H$24,FALSE)*$T116)</f>
        <v>0</v>
      </c>
      <c r="AH116" s="249">
        <f>IF(Z116="Retired",0,HLOOKUP(Z116,'Fixed - Labor'!$C$29:$E$37,'Scenario 11'!$H$24,FALSE)*$T116)</f>
        <v>0</v>
      </c>
      <c r="AJ116" s="253">
        <v>2024</v>
      </c>
      <c r="AK116" s="249">
        <f>IF($O$14&gt;$AJ116,AC116,IF($O$14&lt;$BJ116,'Sc11 Sub1'!AC116,IF($O$14=$AJ116,SUM(SUM(AC116/12)*$P$14)+(SUM('Sc11 Sub1'!AC116/12)*SUM(12-$P$14)),0)))</f>
        <v>4012120.8706662296</v>
      </c>
      <c r="AL116" s="249">
        <f>IF($O$14&gt;$AJ116,AD116,IF($O$14&lt;$BJ116,'Sc11 Sub1'!AD116,IF($O$14=$AJ116,SUM(SUM(AD116/12)*$P$14)+(SUM('Sc11 Sub1'!AD116/12)*SUM(12-$P$14)),0)))</f>
        <v>0</v>
      </c>
      <c r="AM116" s="249">
        <f>IF($O$14&gt;$AJ116,AE116,IF($O$14&lt;$BJ116,'Sc11 Sub1'!AE116,IF($O$14=$AJ116,SUM(SUM(AE116/12)*$P$14)+(SUM('Sc11 Sub1'!AE116/12)*SUM(12-$P$14)),0)))</f>
        <v>0</v>
      </c>
      <c r="AN116" s="249">
        <f>IF($O$14&gt;$AJ116,AF116,IF($O$14&lt;$BJ116,'Sc11 Sub1'!AF116,IF($O$14=$AJ116,SUM(SUM(AF116/12)*$P$14)+(SUM('Sc11 Sub1'!AF116/12)*SUM(12-$P$14)),0)))</f>
        <v>0</v>
      </c>
      <c r="AO116" s="249">
        <f>IF($O$14&gt;$AJ116,AG116,IF($O$14&lt;$BJ116,'Sc11 Sub1'!AG116,IF($O$14=$AJ116,SUM(SUM(AG116/12)*$P$14)+(SUM('Sc11 Sub1'!AG116/12)*SUM(12-$P$14)),0)))</f>
        <v>0</v>
      </c>
      <c r="AP116" s="249">
        <f>IF($O$14&gt;$AJ116,AH116,IF($O$14&lt;$BJ116,'Sc11 Sub1'!AH116,IF($O$14=$AJ116,SUM(SUM(AH116/12)*$P$14)+(SUM('Sc11 Sub1'!AH116/12)*SUM(12-$P$14)),0)))</f>
        <v>0</v>
      </c>
      <c r="AS116" s="253">
        <v>2024</v>
      </c>
      <c r="AT116" s="249">
        <f>HLOOKUP($AS116,'Fixed - Labor'!$A$21:$AE$24,3,FALSE)</f>
        <v>14244134.985070648</v>
      </c>
      <c r="AU116" s="155" t="str">
        <f t="shared" si="71"/>
        <v>B</v>
      </c>
      <c r="AV116" s="155" t="str">
        <f t="shared" si="64"/>
        <v>Retired</v>
      </c>
      <c r="AW116" s="155" t="str">
        <f t="shared" si="65"/>
        <v>Retired</v>
      </c>
      <c r="AX116" s="155" t="str">
        <f t="shared" si="66"/>
        <v>Retired</v>
      </c>
      <c r="AY116" s="155" t="str">
        <f t="shared" si="67"/>
        <v>Retired</v>
      </c>
      <c r="AZ116" s="155" t="str">
        <f t="shared" si="68"/>
        <v>Retired</v>
      </c>
      <c r="BB116" s="253">
        <v>2024</v>
      </c>
      <c r="BC116" s="249">
        <f>IF(AU116="Retired",0,HLOOKUP(AU116,'Fixed - Labor'!$C$29:$E$37,'Scenario 11'!$H$24,FALSE)*$AT116)</f>
        <v>12779784.659502637</v>
      </c>
      <c r="BD116" s="249">
        <f>IF(AV116="Retired",0,HLOOKUP(AV116,'Fixed - Labor'!$C$29:$E$37,'Scenario 11'!$H$24,FALSE)*$AT116)</f>
        <v>0</v>
      </c>
      <c r="BE116" s="249">
        <f>IF(AW116="Retired",0,HLOOKUP(AW116,'Fixed - Labor'!$C$29:$E$37,'Scenario 11'!$H$24,FALSE)*$AT116)</f>
        <v>0</v>
      </c>
      <c r="BF116" s="249">
        <f>IF(AX116="Retired",0,HLOOKUP(AX116,'Fixed - Labor'!$C$29:$E$37,'Scenario 11'!$H$24,FALSE)*$AT116)</f>
        <v>0</v>
      </c>
      <c r="BG116" s="249">
        <f>IF(AY116="Retired",0,HLOOKUP(AY116,'Fixed - Labor'!$C$29:$E$37,'Scenario 11'!$H$24,FALSE)*$AT116)</f>
        <v>0</v>
      </c>
      <c r="BH116" s="249">
        <f>IF(AZ116="Retired",0,HLOOKUP(AZ116,'Fixed - Labor'!$C$29:$E$37,'Scenario 11'!$H$24,FALSE)*$AT116)</f>
        <v>0</v>
      </c>
      <c r="BI116" s="138"/>
      <c r="BJ116" s="253">
        <v>2024</v>
      </c>
      <c r="BK116" s="249">
        <f>IF($O$14&gt;=$BJ116,BC116,IF($O$14&lt;$BJ116,'Sc11 Sub1'!AT116,0))</f>
        <v>8253610.9259287855</v>
      </c>
      <c r="BL116" s="249">
        <f>IF($O$14&gt;$BJ116,BD116,IF($O$14&lt;$BJ116,'Sc11 Sub1'!AU116,IF($O$14=$BJ116,SUM(SUM(BD116/12)*$P$14)+(SUM('Sc11 Sub1'!AU116/12)*SUM(12-$P$14)),0)))</f>
        <v>0</v>
      </c>
      <c r="BM116" s="249">
        <f>IF($O$14&gt;$BJ116,BE116,IF($O$14&lt;$BJ116,'Sc11 Sub1'!AV116,IF($O$14=$BJ116,SUM(SUM(BE116/12)*$P$14)+(SUM('Sc11 Sub1'!AV116/12)*SUM(12-$P$14)),0)))</f>
        <v>0</v>
      </c>
      <c r="BN116" s="249">
        <f>IF($O$14&gt;$BJ116,BF116,IF($O$14&lt;$BJ116,'Sc11 Sub1'!AW116,IF($O$14=$BJ116,SUM(SUM(BF116/12)*$P$14)+(SUM('Sc11 Sub1'!AW116/12)*SUM(12-$P$14)),0)))</f>
        <v>0</v>
      </c>
      <c r="BO116" s="249">
        <f>IF($O$14&gt;$BJ116,BG116,IF($O$14&lt;$BJ116,'Sc11 Sub1'!AX116,IF($O$14=$BJ116,SUM(SUM(BG116/12)*$P$14)+(SUM('Sc11 Sub1'!AX116/12)*SUM(12-$P$14)),0)))</f>
        <v>0</v>
      </c>
      <c r="BP116" s="249">
        <f>IF($O$14&gt;$BJ116,BH116,IF($O$14&lt;$BJ116,'Sc11 Sub1'!AY116,IF($O$14=$BJ116,SUM(SUM(BH116/12)*$P$14)+(SUM('Sc11 Sub1'!AY116/12)*SUM(12-$P$14)),0)))</f>
        <v>0</v>
      </c>
      <c r="BR116" s="306"/>
      <c r="BS116" s="138"/>
      <c r="BT116" s="138"/>
      <c r="BU116" s="138"/>
      <c r="BV116" s="138"/>
      <c r="BW116" s="138"/>
      <c r="BX116" s="138"/>
      <c r="BZ116" s="306"/>
      <c r="CA116" s="138"/>
      <c r="CB116" s="138"/>
      <c r="CC116" s="138"/>
      <c r="CD116" s="138"/>
      <c r="CE116" s="138"/>
      <c r="CF116" s="138"/>
    </row>
    <row r="117" spans="1:84">
      <c r="A117" s="242"/>
      <c r="B117" s="242"/>
      <c r="C117" s="242"/>
      <c r="D117" s="242"/>
      <c r="E117" s="242"/>
      <c r="F117" s="242"/>
      <c r="G117" s="242"/>
      <c r="H117" s="253">
        <v>2025</v>
      </c>
      <c r="I117" s="249">
        <f t="shared" si="69"/>
        <v>12511046.432526913</v>
      </c>
      <c r="J117" s="249">
        <f t="shared" si="53"/>
        <v>0</v>
      </c>
      <c r="K117" s="249">
        <f t="shared" si="54"/>
        <v>0</v>
      </c>
      <c r="L117" s="249">
        <f t="shared" si="55"/>
        <v>0</v>
      </c>
      <c r="M117" s="249">
        <f t="shared" si="56"/>
        <v>0</v>
      </c>
      <c r="N117" s="249">
        <f t="shared" si="57"/>
        <v>0</v>
      </c>
      <c r="O117" s="242"/>
      <c r="P117" s="242"/>
      <c r="Q117" s="242"/>
      <c r="R117" s="242"/>
      <c r="S117" s="253">
        <v>2025</v>
      </c>
      <c r="T117" s="136">
        <f>HLOOKUP($S117,'Fixed - Labor'!$A$21:$AE$24,2,FALSE)</f>
        <v>7062626.964911487</v>
      </c>
      <c r="U117" s="155" t="str">
        <f t="shared" si="70"/>
        <v>B</v>
      </c>
      <c r="V117" s="155" t="str">
        <f t="shared" si="58"/>
        <v>Retired</v>
      </c>
      <c r="W117" s="155" t="str">
        <f t="shared" si="59"/>
        <v>Retired</v>
      </c>
      <c r="X117" s="155" t="str">
        <f t="shared" si="60"/>
        <v>Retired</v>
      </c>
      <c r="Y117" s="155" t="str">
        <f t="shared" si="61"/>
        <v>Retired</v>
      </c>
      <c r="Z117" s="155" t="str">
        <f t="shared" si="62"/>
        <v>Retired</v>
      </c>
      <c r="AB117" s="253">
        <v>2025</v>
      </c>
      <c r="AC117" s="249">
        <f>IF(U117="Retired",0,HLOOKUP(U117,'Fixed - Labor'!$C$29:$E$37,'Scenario 11'!$H$24,FALSE)*$T117)</f>
        <v>6336562.5105747916</v>
      </c>
      <c r="AD117" s="249">
        <f>IF(V117="Retired",0,HLOOKUP(V117,'Fixed - Labor'!$C$29:$E$37,'Scenario 11'!$H$24,FALSE)*$T117)</f>
        <v>0</v>
      </c>
      <c r="AE117" s="249">
        <f>IF(W117="Retired",0,HLOOKUP(W117,'Fixed - Labor'!$C$29:$E$37,'Scenario 11'!$H$24,FALSE)*$T117)</f>
        <v>0</v>
      </c>
      <c r="AF117" s="249">
        <f>IF(X117="Retired",0,HLOOKUP(X117,'Fixed - Labor'!$C$29:$E$37,'Scenario 11'!$H$24,FALSE)*$T117)</f>
        <v>0</v>
      </c>
      <c r="AG117" s="249">
        <f>IF(Y117="Retired",0,HLOOKUP(Y117,'Fixed - Labor'!$C$29:$E$37,'Scenario 11'!$H$24,FALSE)*$T117)</f>
        <v>0</v>
      </c>
      <c r="AH117" s="249">
        <f>IF(Z117="Retired",0,HLOOKUP(Z117,'Fixed - Labor'!$C$29:$E$37,'Scenario 11'!$H$24,FALSE)*$T117)</f>
        <v>0</v>
      </c>
      <c r="AJ117" s="253">
        <v>2025</v>
      </c>
      <c r="AK117" s="249">
        <f>IF($O$14&gt;$AJ117,AC117,IF($O$14&lt;$BJ117,'Sc11 Sub1'!AC117,IF($O$14=$AJ117,SUM(SUM(AC117/12)*$P$14)+(SUM('Sc11 Sub1'!AC117/12)*SUM(12-$P$14)),0)))</f>
        <v>4092363.2880795528</v>
      </c>
      <c r="AL117" s="249">
        <f>IF($O$14&gt;$AJ117,AD117,IF($O$14&lt;$BJ117,'Sc11 Sub1'!AD117,IF($O$14=$AJ117,SUM(SUM(AD117/12)*$P$14)+(SUM('Sc11 Sub1'!AD117/12)*SUM(12-$P$14)),0)))</f>
        <v>0</v>
      </c>
      <c r="AM117" s="249">
        <f>IF($O$14&gt;$AJ117,AE117,IF($O$14&lt;$BJ117,'Sc11 Sub1'!AE117,IF($O$14=$AJ117,SUM(SUM(AE117/12)*$P$14)+(SUM('Sc11 Sub1'!AE117/12)*SUM(12-$P$14)),0)))</f>
        <v>0</v>
      </c>
      <c r="AN117" s="249">
        <f>IF($O$14&gt;$AJ117,AF117,IF($O$14&lt;$BJ117,'Sc11 Sub1'!AF117,IF($O$14=$AJ117,SUM(SUM(AF117/12)*$P$14)+(SUM('Sc11 Sub1'!AF117/12)*SUM(12-$P$14)),0)))</f>
        <v>0</v>
      </c>
      <c r="AO117" s="249">
        <f>IF($O$14&gt;$AJ117,AG117,IF($O$14&lt;$BJ117,'Sc11 Sub1'!AG117,IF($O$14=$AJ117,SUM(SUM(AG117/12)*$P$14)+(SUM('Sc11 Sub1'!AG117/12)*SUM(12-$P$14)),0)))</f>
        <v>0</v>
      </c>
      <c r="AP117" s="249">
        <f>IF($O$14&gt;$AJ117,AH117,IF($O$14&lt;$BJ117,'Sc11 Sub1'!AH117,IF($O$14=$AJ117,SUM(SUM(AH117/12)*$P$14)+(SUM('Sc11 Sub1'!AH117/12)*SUM(12-$P$14)),0)))</f>
        <v>0</v>
      </c>
      <c r="AS117" s="253">
        <v>2025</v>
      </c>
      <c r="AT117" s="249">
        <f>HLOOKUP($AS117,'Fixed - Labor'!$A$21:$AE$24,3,FALSE)</f>
        <v>14529017.684772057</v>
      </c>
      <c r="AU117" s="155" t="str">
        <f t="shared" si="71"/>
        <v>B</v>
      </c>
      <c r="AV117" s="155" t="str">
        <f t="shared" si="64"/>
        <v>Retired</v>
      </c>
      <c r="AW117" s="155" t="str">
        <f t="shared" si="65"/>
        <v>Retired</v>
      </c>
      <c r="AX117" s="155" t="str">
        <f t="shared" si="66"/>
        <v>Retired</v>
      </c>
      <c r="AY117" s="155" t="str">
        <f t="shared" si="67"/>
        <v>Retired</v>
      </c>
      <c r="AZ117" s="155" t="str">
        <f t="shared" si="68"/>
        <v>Retired</v>
      </c>
      <c r="BB117" s="253">
        <v>2025</v>
      </c>
      <c r="BC117" s="249">
        <f>IF(AU117="Retired",0,HLOOKUP(AU117,'Fixed - Labor'!$C$29:$E$37,'Scenario 11'!$H$24,FALSE)*$AT117)</f>
        <v>13035380.352692686</v>
      </c>
      <c r="BD117" s="249">
        <f>IF(AV117="Retired",0,HLOOKUP(AV117,'Fixed - Labor'!$C$29:$E$37,'Scenario 11'!$H$24,FALSE)*$AT117)</f>
        <v>0</v>
      </c>
      <c r="BE117" s="249">
        <f>IF(AW117="Retired",0,HLOOKUP(AW117,'Fixed - Labor'!$C$29:$E$37,'Scenario 11'!$H$24,FALSE)*$AT117)</f>
        <v>0</v>
      </c>
      <c r="BF117" s="249">
        <f>IF(AX117="Retired",0,HLOOKUP(AX117,'Fixed - Labor'!$C$29:$E$37,'Scenario 11'!$H$24,FALSE)*$AT117)</f>
        <v>0</v>
      </c>
      <c r="BG117" s="249">
        <f>IF(AY117="Retired",0,HLOOKUP(AY117,'Fixed - Labor'!$C$29:$E$37,'Scenario 11'!$H$24,FALSE)*$AT117)</f>
        <v>0</v>
      </c>
      <c r="BH117" s="249">
        <f>IF(AZ117="Retired",0,HLOOKUP(AZ117,'Fixed - Labor'!$C$29:$E$37,'Scenario 11'!$H$24,FALSE)*$AT117)</f>
        <v>0</v>
      </c>
      <c r="BI117" s="138"/>
      <c r="BJ117" s="253">
        <v>2025</v>
      </c>
      <c r="BK117" s="249">
        <f>IF($O$14&gt;=$BJ117,BC117,IF($O$14&lt;$BJ117,'Sc11 Sub1'!AT117,0))</f>
        <v>8418683.1444473602</v>
      </c>
      <c r="BL117" s="249">
        <f>IF($O$14&gt;$BJ117,BD117,IF($O$14&lt;$BJ117,'Sc11 Sub1'!AU117,IF($O$14=$BJ117,SUM(SUM(BD117/12)*$P$14)+(SUM('Sc11 Sub1'!AU117/12)*SUM(12-$P$14)),0)))</f>
        <v>0</v>
      </c>
      <c r="BM117" s="249">
        <f>IF($O$14&gt;$BJ117,BE117,IF($O$14&lt;$BJ117,'Sc11 Sub1'!AV117,IF($O$14=$BJ117,SUM(SUM(BE117/12)*$P$14)+(SUM('Sc11 Sub1'!AV117/12)*SUM(12-$P$14)),0)))</f>
        <v>0</v>
      </c>
      <c r="BN117" s="249">
        <f>IF($O$14&gt;$BJ117,BF117,IF($O$14&lt;$BJ117,'Sc11 Sub1'!AW117,IF($O$14=$BJ117,SUM(SUM(BF117/12)*$P$14)+(SUM('Sc11 Sub1'!AW117/12)*SUM(12-$P$14)),0)))</f>
        <v>0</v>
      </c>
      <c r="BO117" s="249">
        <f>IF($O$14&gt;$BJ117,BG117,IF($O$14&lt;$BJ117,'Sc11 Sub1'!AX117,IF($O$14=$BJ117,SUM(SUM(BG117/12)*$P$14)+(SUM('Sc11 Sub1'!AX117/12)*SUM(12-$P$14)),0)))</f>
        <v>0</v>
      </c>
      <c r="BP117" s="249">
        <f>IF($O$14&gt;$BJ117,BH117,IF($O$14&lt;$BJ117,'Sc11 Sub1'!AY117,IF($O$14=$BJ117,SUM(SUM(BH117/12)*$P$14)+(SUM('Sc11 Sub1'!AY117/12)*SUM(12-$P$14)),0)))</f>
        <v>0</v>
      </c>
      <c r="BR117" s="306"/>
      <c r="BS117" s="138"/>
      <c r="BT117" s="138"/>
      <c r="BU117" s="138"/>
      <c r="BV117" s="138"/>
      <c r="BW117" s="138"/>
      <c r="BX117" s="138"/>
      <c r="BZ117" s="306"/>
      <c r="CA117" s="138"/>
      <c r="CB117" s="138"/>
      <c r="CC117" s="138"/>
      <c r="CD117" s="138"/>
      <c r="CE117" s="138"/>
      <c r="CF117" s="138"/>
    </row>
    <row r="118" spans="1:84">
      <c r="A118" s="242"/>
      <c r="B118" s="242"/>
      <c r="C118" s="242"/>
      <c r="D118" s="242"/>
      <c r="E118" s="242"/>
      <c r="F118" s="242"/>
      <c r="G118" s="242"/>
      <c r="H118" s="253">
        <v>2026</v>
      </c>
      <c r="I118" s="249">
        <f t="shared" si="69"/>
        <v>12761267.361177452</v>
      </c>
      <c r="J118" s="249">
        <f t="shared" si="53"/>
        <v>0</v>
      </c>
      <c r="K118" s="249">
        <f t="shared" si="54"/>
        <v>0</v>
      </c>
      <c r="L118" s="249">
        <f t="shared" si="55"/>
        <v>0</v>
      </c>
      <c r="M118" s="249">
        <f t="shared" si="56"/>
        <v>0</v>
      </c>
      <c r="N118" s="249">
        <f t="shared" si="57"/>
        <v>0</v>
      </c>
      <c r="O118" s="242"/>
      <c r="P118" s="242"/>
      <c r="Q118" s="242"/>
      <c r="R118" s="242"/>
      <c r="S118" s="253">
        <v>2026</v>
      </c>
      <c r="T118" s="136">
        <f>HLOOKUP($S118,'Fixed - Labor'!$A$21:$AE$24,2,FALSE)</f>
        <v>7203879.5042097177</v>
      </c>
      <c r="U118" s="155" t="str">
        <f t="shared" si="70"/>
        <v>B</v>
      </c>
      <c r="V118" s="155" t="str">
        <f t="shared" si="58"/>
        <v>Retired</v>
      </c>
      <c r="W118" s="155" t="str">
        <f t="shared" si="59"/>
        <v>Retired</v>
      </c>
      <c r="X118" s="155" t="str">
        <f t="shared" si="60"/>
        <v>Retired</v>
      </c>
      <c r="Y118" s="155" t="str">
        <f t="shared" si="61"/>
        <v>Retired</v>
      </c>
      <c r="Z118" s="155" t="str">
        <f t="shared" si="62"/>
        <v>Retired</v>
      </c>
      <c r="AB118" s="253">
        <v>2026</v>
      </c>
      <c r="AC118" s="249">
        <f>IF(U118="Retired",0,HLOOKUP(U118,'Fixed - Labor'!$C$29:$E$37,'Scenario 11'!$H$24,FALSE)*$T118)</f>
        <v>6463293.7607862884</v>
      </c>
      <c r="AD118" s="249">
        <f>IF(V118="Retired",0,HLOOKUP(V118,'Fixed - Labor'!$C$29:$E$37,'Scenario 11'!$H$24,FALSE)*$T118)</f>
        <v>0</v>
      </c>
      <c r="AE118" s="249">
        <f>IF(W118="Retired",0,HLOOKUP(W118,'Fixed - Labor'!$C$29:$E$37,'Scenario 11'!$H$24,FALSE)*$T118)</f>
        <v>0</v>
      </c>
      <c r="AF118" s="249">
        <f>IF(X118="Retired",0,HLOOKUP(X118,'Fixed - Labor'!$C$29:$E$37,'Scenario 11'!$H$24,FALSE)*$T118)</f>
        <v>0</v>
      </c>
      <c r="AG118" s="249">
        <f>IF(Y118="Retired",0,HLOOKUP(Y118,'Fixed - Labor'!$C$29:$E$37,'Scenario 11'!$H$24,FALSE)*$T118)</f>
        <v>0</v>
      </c>
      <c r="AH118" s="249">
        <f>IF(Z118="Retired",0,HLOOKUP(Z118,'Fixed - Labor'!$C$29:$E$37,'Scenario 11'!$H$24,FALSE)*$T118)</f>
        <v>0</v>
      </c>
      <c r="AJ118" s="253">
        <v>2026</v>
      </c>
      <c r="AK118" s="249">
        <f>IF($O$14&gt;$AJ118,AC118,IF($O$14&lt;$BJ118,'Sc11 Sub1'!AC118,IF($O$14=$AJ118,SUM(SUM(AC118/12)*$P$14)+(SUM('Sc11 Sub1'!AC118/12)*SUM(12-$P$14)),0)))</f>
        <v>4174210.5538411443</v>
      </c>
      <c r="AL118" s="249">
        <f>IF($O$14&gt;$AJ118,AD118,IF($O$14&lt;$BJ118,'Sc11 Sub1'!AD118,IF($O$14=$AJ118,SUM(SUM(AD118/12)*$P$14)+(SUM('Sc11 Sub1'!AD118/12)*SUM(12-$P$14)),0)))</f>
        <v>0</v>
      </c>
      <c r="AM118" s="249">
        <f>IF($O$14&gt;$AJ118,AE118,IF($O$14&lt;$BJ118,'Sc11 Sub1'!AE118,IF($O$14=$AJ118,SUM(SUM(AE118/12)*$P$14)+(SUM('Sc11 Sub1'!AE118/12)*SUM(12-$P$14)),0)))</f>
        <v>0</v>
      </c>
      <c r="AN118" s="249">
        <f>IF($O$14&gt;$AJ118,AF118,IF($O$14&lt;$BJ118,'Sc11 Sub1'!AF118,IF($O$14=$AJ118,SUM(SUM(AF118/12)*$P$14)+(SUM('Sc11 Sub1'!AF118/12)*SUM(12-$P$14)),0)))</f>
        <v>0</v>
      </c>
      <c r="AO118" s="249">
        <f>IF($O$14&gt;$AJ118,AG118,IF($O$14&lt;$BJ118,'Sc11 Sub1'!AG118,IF($O$14=$AJ118,SUM(SUM(AG118/12)*$P$14)+(SUM('Sc11 Sub1'!AG118/12)*SUM(12-$P$14)),0)))</f>
        <v>0</v>
      </c>
      <c r="AP118" s="249">
        <f>IF($O$14&gt;$AJ118,AH118,IF($O$14&lt;$BJ118,'Sc11 Sub1'!AH118,IF($O$14=$AJ118,SUM(SUM(AH118/12)*$P$14)+(SUM('Sc11 Sub1'!AH118/12)*SUM(12-$P$14)),0)))</f>
        <v>0</v>
      </c>
      <c r="AS118" s="253">
        <v>2026</v>
      </c>
      <c r="AT118" s="249">
        <f>HLOOKUP($AS118,'Fixed - Labor'!$A$21:$AE$24,3,FALSE)</f>
        <v>14819598.0384675</v>
      </c>
      <c r="AU118" s="155" t="str">
        <f t="shared" si="71"/>
        <v>B</v>
      </c>
      <c r="AV118" s="155" t="str">
        <f t="shared" si="64"/>
        <v>Retired</v>
      </c>
      <c r="AW118" s="155" t="str">
        <f t="shared" si="65"/>
        <v>Retired</v>
      </c>
      <c r="AX118" s="155" t="str">
        <f t="shared" si="66"/>
        <v>Retired</v>
      </c>
      <c r="AY118" s="155" t="str">
        <f t="shared" si="67"/>
        <v>Retired</v>
      </c>
      <c r="AZ118" s="155" t="str">
        <f t="shared" si="68"/>
        <v>Retired</v>
      </c>
      <c r="BB118" s="253">
        <v>2026</v>
      </c>
      <c r="BC118" s="249">
        <f>IF(AU118="Retired",0,HLOOKUP(AU118,'Fixed - Labor'!$C$29:$E$37,'Scenario 11'!$H$24,FALSE)*$AT118)</f>
        <v>13296087.959746541</v>
      </c>
      <c r="BD118" s="249">
        <f>IF(AV118="Retired",0,HLOOKUP(AV118,'Fixed - Labor'!$C$29:$E$37,'Scenario 11'!$H$24,FALSE)*$AT118)</f>
        <v>0</v>
      </c>
      <c r="BE118" s="249">
        <f>IF(AW118="Retired",0,HLOOKUP(AW118,'Fixed - Labor'!$C$29:$E$37,'Scenario 11'!$H$24,FALSE)*$AT118)</f>
        <v>0</v>
      </c>
      <c r="BF118" s="249">
        <f>IF(AX118="Retired",0,HLOOKUP(AX118,'Fixed - Labor'!$C$29:$E$37,'Scenario 11'!$H$24,FALSE)*$AT118)</f>
        <v>0</v>
      </c>
      <c r="BG118" s="249">
        <f>IF(AY118="Retired",0,HLOOKUP(AY118,'Fixed - Labor'!$C$29:$E$37,'Scenario 11'!$H$24,FALSE)*$AT118)</f>
        <v>0</v>
      </c>
      <c r="BH118" s="249">
        <f>IF(AZ118="Retired",0,HLOOKUP(AZ118,'Fixed - Labor'!$C$29:$E$37,'Scenario 11'!$H$24,FALSE)*$AT118)</f>
        <v>0</v>
      </c>
      <c r="BI118" s="138"/>
      <c r="BJ118" s="253">
        <v>2026</v>
      </c>
      <c r="BK118" s="249">
        <f>IF($O$14&gt;=$BJ118,BC118,IF($O$14&lt;$BJ118,'Sc11 Sub1'!AT118,0))</f>
        <v>8587056.8073363081</v>
      </c>
      <c r="BL118" s="249">
        <f>IF($O$14&gt;$BJ118,BD118,IF($O$14&lt;$BJ118,'Sc11 Sub1'!AU118,IF($O$14=$BJ118,SUM(SUM(BD118/12)*$P$14)+(SUM('Sc11 Sub1'!AU118/12)*SUM(12-$P$14)),0)))</f>
        <v>0</v>
      </c>
      <c r="BM118" s="249">
        <f>IF($O$14&gt;$BJ118,BE118,IF($O$14&lt;$BJ118,'Sc11 Sub1'!AV118,IF($O$14=$BJ118,SUM(SUM(BE118/12)*$P$14)+(SUM('Sc11 Sub1'!AV118/12)*SUM(12-$P$14)),0)))</f>
        <v>0</v>
      </c>
      <c r="BN118" s="249">
        <f>IF($O$14&gt;$BJ118,BF118,IF($O$14&lt;$BJ118,'Sc11 Sub1'!AW118,IF($O$14=$BJ118,SUM(SUM(BF118/12)*$P$14)+(SUM('Sc11 Sub1'!AW118/12)*SUM(12-$P$14)),0)))</f>
        <v>0</v>
      </c>
      <c r="BO118" s="249">
        <f>IF($O$14&gt;$BJ118,BG118,IF($O$14&lt;$BJ118,'Sc11 Sub1'!AX118,IF($O$14=$BJ118,SUM(SUM(BG118/12)*$P$14)+(SUM('Sc11 Sub1'!AX118/12)*SUM(12-$P$14)),0)))</f>
        <v>0</v>
      </c>
      <c r="BP118" s="249">
        <f>IF($O$14&gt;$BJ118,BH118,IF($O$14&lt;$BJ118,'Sc11 Sub1'!AY118,IF($O$14=$BJ118,SUM(SUM(BH118/12)*$P$14)+(SUM('Sc11 Sub1'!AY118/12)*SUM(12-$P$14)),0)))</f>
        <v>0</v>
      </c>
      <c r="BR118" s="306"/>
      <c r="BS118" s="138"/>
      <c r="BT118" s="138"/>
      <c r="BU118" s="138"/>
      <c r="BV118" s="138"/>
      <c r="BW118" s="138"/>
      <c r="BX118" s="138"/>
      <c r="BZ118" s="306"/>
      <c r="CA118" s="138"/>
      <c r="CB118" s="138"/>
      <c r="CC118" s="138"/>
      <c r="CD118" s="138"/>
      <c r="CE118" s="138"/>
      <c r="CF118" s="138"/>
    </row>
    <row r="119" spans="1:84">
      <c r="A119" s="242"/>
      <c r="B119" s="242"/>
      <c r="C119" s="242"/>
      <c r="D119" s="242"/>
      <c r="E119" s="242"/>
      <c r="F119" s="242"/>
      <c r="G119" s="242"/>
      <c r="H119" s="253">
        <v>2027</v>
      </c>
      <c r="I119" s="249">
        <f t="shared" si="69"/>
        <v>13016492.708401002</v>
      </c>
      <c r="J119" s="249">
        <f t="shared" si="53"/>
        <v>0</v>
      </c>
      <c r="K119" s="249">
        <f t="shared" si="54"/>
        <v>0</v>
      </c>
      <c r="L119" s="249">
        <f t="shared" si="55"/>
        <v>0</v>
      </c>
      <c r="M119" s="249">
        <f t="shared" si="56"/>
        <v>0</v>
      </c>
      <c r="N119" s="249">
        <f t="shared" si="57"/>
        <v>0</v>
      </c>
      <c r="O119" s="242"/>
      <c r="P119" s="242"/>
      <c r="Q119" s="242"/>
      <c r="R119" s="242"/>
      <c r="S119" s="253">
        <v>2027</v>
      </c>
      <c r="T119" s="136">
        <f>HLOOKUP($S119,'Fixed - Labor'!$A$21:$AE$24,2,FALSE)</f>
        <v>7347957.0942939129</v>
      </c>
      <c r="U119" s="155" t="str">
        <f t="shared" si="70"/>
        <v>B</v>
      </c>
      <c r="V119" s="155" t="str">
        <f t="shared" si="58"/>
        <v>Retired</v>
      </c>
      <c r="W119" s="155" t="str">
        <f t="shared" si="59"/>
        <v>Retired</v>
      </c>
      <c r="X119" s="155" t="str">
        <f t="shared" si="60"/>
        <v>Retired</v>
      </c>
      <c r="Y119" s="155" t="str">
        <f t="shared" si="61"/>
        <v>Retired</v>
      </c>
      <c r="Z119" s="155" t="str">
        <f t="shared" si="62"/>
        <v>Retired</v>
      </c>
      <c r="AB119" s="253">
        <v>2027</v>
      </c>
      <c r="AC119" s="249">
        <f>IF(U119="Retired",0,HLOOKUP(U119,'Fixed - Labor'!$C$29:$E$37,'Scenario 11'!$H$24,FALSE)*$T119)</f>
        <v>6592559.6360020153</v>
      </c>
      <c r="AD119" s="249">
        <f>IF(V119="Retired",0,HLOOKUP(V119,'Fixed - Labor'!$C$29:$E$37,'Scenario 11'!$H$24,FALSE)*$T119)</f>
        <v>0</v>
      </c>
      <c r="AE119" s="249">
        <f>IF(W119="Retired",0,HLOOKUP(W119,'Fixed - Labor'!$C$29:$E$37,'Scenario 11'!$H$24,FALSE)*$T119)</f>
        <v>0</v>
      </c>
      <c r="AF119" s="249">
        <f>IF(X119="Retired",0,HLOOKUP(X119,'Fixed - Labor'!$C$29:$E$37,'Scenario 11'!$H$24,FALSE)*$T119)</f>
        <v>0</v>
      </c>
      <c r="AG119" s="249">
        <f>IF(Y119="Retired",0,HLOOKUP(Y119,'Fixed - Labor'!$C$29:$E$37,'Scenario 11'!$H$24,FALSE)*$T119)</f>
        <v>0</v>
      </c>
      <c r="AH119" s="249">
        <f>IF(Z119="Retired",0,HLOOKUP(Z119,'Fixed - Labor'!$C$29:$E$37,'Scenario 11'!$H$24,FALSE)*$T119)</f>
        <v>0</v>
      </c>
      <c r="AJ119" s="253">
        <v>2027</v>
      </c>
      <c r="AK119" s="249">
        <f>IF($O$14&gt;$AJ119,AC119,IF($O$14&lt;$BJ119,'Sc11 Sub1'!AC119,IF($O$14=$AJ119,SUM(SUM(AC119/12)*$P$14)+(SUM('Sc11 Sub1'!AC119/12)*SUM(12-$P$14)),0)))</f>
        <v>4257694.7649179678</v>
      </c>
      <c r="AL119" s="249">
        <f>IF($O$14&gt;$AJ119,AD119,IF($O$14&lt;$BJ119,'Sc11 Sub1'!AD119,IF($O$14=$AJ119,SUM(SUM(AD119/12)*$P$14)+(SUM('Sc11 Sub1'!AD119/12)*SUM(12-$P$14)),0)))</f>
        <v>0</v>
      </c>
      <c r="AM119" s="249">
        <f>IF($O$14&gt;$AJ119,AE119,IF($O$14&lt;$BJ119,'Sc11 Sub1'!AE119,IF($O$14=$AJ119,SUM(SUM(AE119/12)*$P$14)+(SUM('Sc11 Sub1'!AE119/12)*SUM(12-$P$14)),0)))</f>
        <v>0</v>
      </c>
      <c r="AN119" s="249">
        <f>IF($O$14&gt;$AJ119,AF119,IF($O$14&lt;$BJ119,'Sc11 Sub1'!AF119,IF($O$14=$AJ119,SUM(SUM(AF119/12)*$P$14)+(SUM('Sc11 Sub1'!AF119/12)*SUM(12-$P$14)),0)))</f>
        <v>0</v>
      </c>
      <c r="AO119" s="249">
        <f>IF($O$14&gt;$AJ119,AG119,IF($O$14&lt;$BJ119,'Sc11 Sub1'!AG119,IF($O$14=$AJ119,SUM(SUM(AG119/12)*$P$14)+(SUM('Sc11 Sub1'!AG119/12)*SUM(12-$P$14)),0)))</f>
        <v>0</v>
      </c>
      <c r="AP119" s="249">
        <f>IF($O$14&gt;$AJ119,AH119,IF($O$14&lt;$BJ119,'Sc11 Sub1'!AH119,IF($O$14=$AJ119,SUM(SUM(AH119/12)*$P$14)+(SUM('Sc11 Sub1'!AH119/12)*SUM(12-$P$14)),0)))</f>
        <v>0</v>
      </c>
      <c r="AS119" s="253">
        <v>2027</v>
      </c>
      <c r="AT119" s="249">
        <f>HLOOKUP($AS119,'Fixed - Labor'!$A$21:$AE$24,3,FALSE)</f>
        <v>15115989.999236852</v>
      </c>
      <c r="AU119" s="155" t="str">
        <f t="shared" si="71"/>
        <v>B</v>
      </c>
      <c r="AV119" s="155" t="str">
        <f t="shared" si="64"/>
        <v>Retired</v>
      </c>
      <c r="AW119" s="155" t="str">
        <f t="shared" si="65"/>
        <v>Retired</v>
      </c>
      <c r="AX119" s="155" t="str">
        <f t="shared" si="66"/>
        <v>Retired</v>
      </c>
      <c r="AY119" s="155" t="str">
        <f t="shared" si="67"/>
        <v>Retired</v>
      </c>
      <c r="AZ119" s="155" t="str">
        <f t="shared" si="68"/>
        <v>Retired</v>
      </c>
      <c r="BB119" s="253">
        <v>2027</v>
      </c>
      <c r="BC119" s="249">
        <f>IF(AU119="Retired",0,HLOOKUP(AU119,'Fixed - Labor'!$C$29:$E$37,'Scenario 11'!$H$24,FALSE)*$AT119)</f>
        <v>13562009.718941474</v>
      </c>
      <c r="BD119" s="249">
        <f>IF(AV119="Retired",0,HLOOKUP(AV119,'Fixed - Labor'!$C$29:$E$37,'Scenario 11'!$H$24,FALSE)*$AT119)</f>
        <v>0</v>
      </c>
      <c r="BE119" s="249">
        <f>IF(AW119="Retired",0,HLOOKUP(AW119,'Fixed - Labor'!$C$29:$E$37,'Scenario 11'!$H$24,FALSE)*$AT119)</f>
        <v>0</v>
      </c>
      <c r="BF119" s="249">
        <f>IF(AX119="Retired",0,HLOOKUP(AX119,'Fixed - Labor'!$C$29:$E$37,'Scenario 11'!$H$24,FALSE)*$AT119)</f>
        <v>0</v>
      </c>
      <c r="BG119" s="249">
        <f>IF(AY119="Retired",0,HLOOKUP(AY119,'Fixed - Labor'!$C$29:$E$37,'Scenario 11'!$H$24,FALSE)*$AT119)</f>
        <v>0</v>
      </c>
      <c r="BH119" s="249">
        <f>IF(AZ119="Retired",0,HLOOKUP(AZ119,'Fixed - Labor'!$C$29:$E$37,'Scenario 11'!$H$24,FALSE)*$AT119)</f>
        <v>0</v>
      </c>
      <c r="BI119" s="138"/>
      <c r="BJ119" s="253">
        <v>2027</v>
      </c>
      <c r="BK119" s="249">
        <f>IF($O$14&gt;=$BJ119,BC119,IF($O$14&lt;$BJ119,'Sc11 Sub1'!AT119,0))</f>
        <v>8758797.9434830341</v>
      </c>
      <c r="BL119" s="249">
        <f>IF($O$14&gt;$BJ119,BD119,IF($O$14&lt;$BJ119,'Sc11 Sub1'!AU119,IF($O$14=$BJ119,SUM(SUM(BD119/12)*$P$14)+(SUM('Sc11 Sub1'!AU119/12)*SUM(12-$P$14)),0)))</f>
        <v>0</v>
      </c>
      <c r="BM119" s="249">
        <f>IF($O$14&gt;$BJ119,BE119,IF($O$14&lt;$BJ119,'Sc11 Sub1'!AV119,IF($O$14=$BJ119,SUM(SUM(BE119/12)*$P$14)+(SUM('Sc11 Sub1'!AV119/12)*SUM(12-$P$14)),0)))</f>
        <v>0</v>
      </c>
      <c r="BN119" s="249">
        <f>IF($O$14&gt;$BJ119,BF119,IF($O$14&lt;$BJ119,'Sc11 Sub1'!AW119,IF($O$14=$BJ119,SUM(SUM(BF119/12)*$P$14)+(SUM('Sc11 Sub1'!AW119/12)*SUM(12-$P$14)),0)))</f>
        <v>0</v>
      </c>
      <c r="BO119" s="249">
        <f>IF($O$14&gt;$BJ119,BG119,IF($O$14&lt;$BJ119,'Sc11 Sub1'!AX119,IF($O$14=$BJ119,SUM(SUM(BG119/12)*$P$14)+(SUM('Sc11 Sub1'!AX119/12)*SUM(12-$P$14)),0)))</f>
        <v>0</v>
      </c>
      <c r="BP119" s="249">
        <f>IF($O$14&gt;$BJ119,BH119,IF($O$14&lt;$BJ119,'Sc11 Sub1'!AY119,IF($O$14=$BJ119,SUM(SUM(BH119/12)*$P$14)+(SUM('Sc11 Sub1'!AY119/12)*SUM(12-$P$14)),0)))</f>
        <v>0</v>
      </c>
      <c r="BR119" s="306"/>
      <c r="BS119" s="138"/>
      <c r="BT119" s="138"/>
      <c r="BU119" s="138"/>
      <c r="BV119" s="138"/>
      <c r="BW119" s="138"/>
      <c r="BX119" s="138"/>
      <c r="BZ119" s="306"/>
      <c r="CA119" s="138"/>
      <c r="CB119" s="138"/>
      <c r="CC119" s="138"/>
      <c r="CD119" s="138"/>
      <c r="CE119" s="138"/>
      <c r="CF119" s="138"/>
    </row>
    <row r="120" spans="1:84">
      <c r="A120" s="242"/>
      <c r="B120" s="242"/>
      <c r="C120" s="242"/>
      <c r="D120" s="242"/>
      <c r="E120" s="242"/>
      <c r="F120" s="242"/>
      <c r="G120" s="242"/>
      <c r="H120" s="253">
        <v>2028</v>
      </c>
      <c r="I120" s="249">
        <f t="shared" si="69"/>
        <v>13276822.562569022</v>
      </c>
      <c r="J120" s="249">
        <f t="shared" si="53"/>
        <v>0</v>
      </c>
      <c r="K120" s="249">
        <f t="shared" si="54"/>
        <v>0</v>
      </c>
      <c r="L120" s="249">
        <f t="shared" si="55"/>
        <v>0</v>
      </c>
      <c r="M120" s="249">
        <f t="shared" si="56"/>
        <v>0</v>
      </c>
      <c r="N120" s="249">
        <f t="shared" si="57"/>
        <v>0</v>
      </c>
      <c r="O120" s="242"/>
      <c r="P120" s="242"/>
      <c r="Q120" s="242"/>
      <c r="R120" s="242"/>
      <c r="S120" s="253">
        <v>2028</v>
      </c>
      <c r="T120" s="136">
        <f>HLOOKUP($S120,'Fixed - Labor'!$A$21:$AE$24,2,FALSE)</f>
        <v>7494916.2361797905</v>
      </c>
      <c r="U120" s="155" t="str">
        <f t="shared" si="70"/>
        <v>B</v>
      </c>
      <c r="V120" s="155" t="str">
        <f t="shared" si="58"/>
        <v>Retired</v>
      </c>
      <c r="W120" s="155" t="str">
        <f t="shared" si="59"/>
        <v>Retired</v>
      </c>
      <c r="X120" s="155" t="str">
        <f t="shared" si="60"/>
        <v>Retired</v>
      </c>
      <c r="Y120" s="155" t="str">
        <f t="shared" si="61"/>
        <v>Retired</v>
      </c>
      <c r="Z120" s="155" t="str">
        <f t="shared" si="62"/>
        <v>Retired</v>
      </c>
      <c r="AB120" s="253">
        <v>2028</v>
      </c>
      <c r="AC120" s="249">
        <f>IF(U120="Retired",0,HLOOKUP(U120,'Fixed - Labor'!$C$29:$E$37,'Scenario 11'!$H$24,FALSE)*$T120)</f>
        <v>6724410.8287220551</v>
      </c>
      <c r="AD120" s="249">
        <f>IF(V120="Retired",0,HLOOKUP(V120,'Fixed - Labor'!$C$29:$E$37,'Scenario 11'!$H$24,FALSE)*$T120)</f>
        <v>0</v>
      </c>
      <c r="AE120" s="249">
        <f>IF(W120="Retired",0,HLOOKUP(W120,'Fixed - Labor'!$C$29:$E$37,'Scenario 11'!$H$24,FALSE)*$T120)</f>
        <v>0</v>
      </c>
      <c r="AF120" s="249">
        <f>IF(X120="Retired",0,HLOOKUP(X120,'Fixed - Labor'!$C$29:$E$37,'Scenario 11'!$H$24,FALSE)*$T120)</f>
        <v>0</v>
      </c>
      <c r="AG120" s="249">
        <f>IF(Y120="Retired",0,HLOOKUP(Y120,'Fixed - Labor'!$C$29:$E$37,'Scenario 11'!$H$24,FALSE)*$T120)</f>
        <v>0</v>
      </c>
      <c r="AH120" s="249">
        <f>IF(Z120="Retired",0,HLOOKUP(Z120,'Fixed - Labor'!$C$29:$E$37,'Scenario 11'!$H$24,FALSE)*$T120)</f>
        <v>0</v>
      </c>
      <c r="AJ120" s="253">
        <v>2028</v>
      </c>
      <c r="AK120" s="249">
        <f>IF($O$14&gt;$AJ120,AC120,IF($O$14&lt;$BJ120,'Sc11 Sub1'!AC120,IF($O$14=$AJ120,SUM(SUM(AC120/12)*$P$14)+(SUM('Sc11 Sub1'!AC120/12)*SUM(12-$P$14)),0)))</f>
        <v>4342848.6602163268</v>
      </c>
      <c r="AL120" s="249">
        <f>IF($O$14&gt;$AJ120,AD120,IF($O$14&lt;$BJ120,'Sc11 Sub1'!AD120,IF($O$14=$AJ120,SUM(SUM(AD120/12)*$P$14)+(SUM('Sc11 Sub1'!AD120/12)*SUM(12-$P$14)),0)))</f>
        <v>0</v>
      </c>
      <c r="AM120" s="249">
        <f>IF($O$14&gt;$AJ120,AE120,IF($O$14&lt;$BJ120,'Sc11 Sub1'!AE120,IF($O$14=$AJ120,SUM(SUM(AE120/12)*$P$14)+(SUM('Sc11 Sub1'!AE120/12)*SUM(12-$P$14)),0)))</f>
        <v>0</v>
      </c>
      <c r="AN120" s="249">
        <f>IF($O$14&gt;$AJ120,AF120,IF($O$14&lt;$BJ120,'Sc11 Sub1'!AF120,IF($O$14=$AJ120,SUM(SUM(AF120/12)*$P$14)+(SUM('Sc11 Sub1'!AF120/12)*SUM(12-$P$14)),0)))</f>
        <v>0</v>
      </c>
      <c r="AO120" s="249">
        <f>IF($O$14&gt;$AJ120,AG120,IF($O$14&lt;$BJ120,'Sc11 Sub1'!AG120,IF($O$14=$AJ120,SUM(SUM(AG120/12)*$P$14)+(SUM('Sc11 Sub1'!AG120/12)*SUM(12-$P$14)),0)))</f>
        <v>0</v>
      </c>
      <c r="AP120" s="249">
        <f>IF($O$14&gt;$AJ120,AH120,IF($O$14&lt;$BJ120,'Sc11 Sub1'!AH120,IF($O$14=$AJ120,SUM(SUM(AH120/12)*$P$14)+(SUM('Sc11 Sub1'!AH120/12)*SUM(12-$P$14)),0)))</f>
        <v>0</v>
      </c>
      <c r="AS120" s="253">
        <v>2028</v>
      </c>
      <c r="AT120" s="249">
        <f>HLOOKUP($AS120,'Fixed - Labor'!$A$21:$AE$24,3,FALSE)</f>
        <v>15418309.799221588</v>
      </c>
      <c r="AU120" s="155" t="str">
        <f t="shared" si="71"/>
        <v>B</v>
      </c>
      <c r="AV120" s="155" t="str">
        <f t="shared" si="64"/>
        <v>Retired</v>
      </c>
      <c r="AW120" s="155" t="str">
        <f t="shared" si="65"/>
        <v>Retired</v>
      </c>
      <c r="AX120" s="155" t="str">
        <f t="shared" si="66"/>
        <v>Retired</v>
      </c>
      <c r="AY120" s="155" t="str">
        <f t="shared" si="67"/>
        <v>Retired</v>
      </c>
      <c r="AZ120" s="155" t="str">
        <f t="shared" si="68"/>
        <v>Retired</v>
      </c>
      <c r="BB120" s="253">
        <v>2028</v>
      </c>
      <c r="BC120" s="249">
        <f>IF(AU120="Retired",0,HLOOKUP(AU120,'Fixed - Labor'!$C$29:$E$37,'Scenario 11'!$H$24,FALSE)*$AT120)</f>
        <v>13833249.913320303</v>
      </c>
      <c r="BD120" s="249">
        <f>IF(AV120="Retired",0,HLOOKUP(AV120,'Fixed - Labor'!$C$29:$E$37,'Scenario 11'!$H$24,FALSE)*$AT120)</f>
        <v>0</v>
      </c>
      <c r="BE120" s="249">
        <f>IF(AW120="Retired",0,HLOOKUP(AW120,'Fixed - Labor'!$C$29:$E$37,'Scenario 11'!$H$24,FALSE)*$AT120)</f>
        <v>0</v>
      </c>
      <c r="BF120" s="249">
        <f>IF(AX120="Retired",0,HLOOKUP(AX120,'Fixed - Labor'!$C$29:$E$37,'Scenario 11'!$H$24,FALSE)*$AT120)</f>
        <v>0</v>
      </c>
      <c r="BG120" s="249">
        <f>IF(AY120="Retired",0,HLOOKUP(AY120,'Fixed - Labor'!$C$29:$E$37,'Scenario 11'!$H$24,FALSE)*$AT120)</f>
        <v>0</v>
      </c>
      <c r="BH120" s="249">
        <f>IF(AZ120="Retired",0,HLOOKUP(AZ120,'Fixed - Labor'!$C$29:$E$37,'Scenario 11'!$H$24,FALSE)*$AT120)</f>
        <v>0</v>
      </c>
      <c r="BI120" s="138"/>
      <c r="BJ120" s="253">
        <v>2028</v>
      </c>
      <c r="BK120" s="249">
        <f>IF($O$14&gt;=$BJ120,BC120,IF($O$14&lt;$BJ120,'Sc11 Sub1'!AT120,0))</f>
        <v>8933973.9023526944</v>
      </c>
      <c r="BL120" s="249">
        <f>IF($O$14&gt;$BJ120,BD120,IF($O$14&lt;$BJ120,'Sc11 Sub1'!AU120,IF($O$14=$BJ120,SUM(SUM(BD120/12)*$P$14)+(SUM('Sc11 Sub1'!AU120/12)*SUM(12-$P$14)),0)))</f>
        <v>0</v>
      </c>
      <c r="BM120" s="249">
        <f>IF($O$14&gt;$BJ120,BE120,IF($O$14&lt;$BJ120,'Sc11 Sub1'!AV120,IF($O$14=$BJ120,SUM(SUM(BE120/12)*$P$14)+(SUM('Sc11 Sub1'!AV120/12)*SUM(12-$P$14)),0)))</f>
        <v>0</v>
      </c>
      <c r="BN120" s="249">
        <f>IF($O$14&gt;$BJ120,BF120,IF($O$14&lt;$BJ120,'Sc11 Sub1'!AW120,IF($O$14=$BJ120,SUM(SUM(BF120/12)*$P$14)+(SUM('Sc11 Sub1'!AW120/12)*SUM(12-$P$14)),0)))</f>
        <v>0</v>
      </c>
      <c r="BO120" s="249">
        <f>IF($O$14&gt;$BJ120,BG120,IF($O$14&lt;$BJ120,'Sc11 Sub1'!AX120,IF($O$14=$BJ120,SUM(SUM(BG120/12)*$P$14)+(SUM('Sc11 Sub1'!AX120/12)*SUM(12-$P$14)),0)))</f>
        <v>0</v>
      </c>
      <c r="BP120" s="249">
        <f>IF($O$14&gt;$BJ120,BH120,IF($O$14&lt;$BJ120,'Sc11 Sub1'!AY120,IF($O$14=$BJ120,SUM(SUM(BH120/12)*$P$14)+(SUM('Sc11 Sub1'!AY120/12)*SUM(12-$P$14)),0)))</f>
        <v>0</v>
      </c>
      <c r="BR120" s="306"/>
      <c r="BS120" s="138"/>
      <c r="BT120" s="138"/>
      <c r="BU120" s="138"/>
      <c r="BV120" s="138"/>
      <c r="BW120" s="138"/>
      <c r="BX120" s="138"/>
      <c r="BZ120" s="306"/>
      <c r="CA120" s="138"/>
      <c r="CB120" s="138"/>
      <c r="CC120" s="138"/>
      <c r="CD120" s="138"/>
      <c r="CE120" s="138"/>
      <c r="CF120" s="138"/>
    </row>
    <row r="121" spans="1:84">
      <c r="A121" s="242"/>
      <c r="B121" s="242"/>
      <c r="C121" s="242"/>
      <c r="D121" s="242"/>
      <c r="E121" s="242"/>
      <c r="F121" s="242"/>
      <c r="G121" s="242"/>
      <c r="H121" s="253">
        <v>2029</v>
      </c>
      <c r="I121" s="249">
        <f t="shared" si="69"/>
        <v>13542359.013820404</v>
      </c>
      <c r="J121" s="249">
        <f t="shared" si="53"/>
        <v>0</v>
      </c>
      <c r="K121" s="249">
        <f t="shared" si="54"/>
        <v>0</v>
      </c>
      <c r="L121" s="249">
        <f t="shared" si="55"/>
        <v>0</v>
      </c>
      <c r="M121" s="249">
        <f t="shared" si="56"/>
        <v>0</v>
      </c>
      <c r="N121" s="249">
        <f t="shared" si="57"/>
        <v>0</v>
      </c>
      <c r="O121" s="242"/>
      <c r="P121" s="242"/>
      <c r="Q121" s="242"/>
      <c r="R121" s="242"/>
      <c r="S121" s="253">
        <v>2029</v>
      </c>
      <c r="T121" s="136">
        <f>HLOOKUP($S121,'Fixed - Labor'!$A$21:$AE$24,2,FALSE)</f>
        <v>7644814.5609033871</v>
      </c>
      <c r="U121" s="155" t="str">
        <f t="shared" si="70"/>
        <v>B</v>
      </c>
      <c r="V121" s="155" t="str">
        <f t="shared" si="58"/>
        <v>Retired</v>
      </c>
      <c r="W121" s="155" t="str">
        <f t="shared" si="59"/>
        <v>Retired</v>
      </c>
      <c r="X121" s="155" t="str">
        <f t="shared" si="60"/>
        <v>Retired</v>
      </c>
      <c r="Y121" s="155" t="str">
        <f t="shared" si="61"/>
        <v>Retired</v>
      </c>
      <c r="Z121" s="155" t="str">
        <f t="shared" si="62"/>
        <v>Retired</v>
      </c>
      <c r="AB121" s="253">
        <v>2029</v>
      </c>
      <c r="AC121" s="249">
        <f>IF(U121="Retired",0,HLOOKUP(U121,'Fixed - Labor'!$C$29:$E$37,'Scenario 11'!$H$24,FALSE)*$T121)</f>
        <v>6858899.0452964967</v>
      </c>
      <c r="AD121" s="249">
        <f>IF(V121="Retired",0,HLOOKUP(V121,'Fixed - Labor'!$C$29:$E$37,'Scenario 11'!$H$24,FALSE)*$T121)</f>
        <v>0</v>
      </c>
      <c r="AE121" s="249">
        <f>IF(W121="Retired",0,HLOOKUP(W121,'Fixed - Labor'!$C$29:$E$37,'Scenario 11'!$H$24,FALSE)*$T121)</f>
        <v>0</v>
      </c>
      <c r="AF121" s="249">
        <f>IF(X121="Retired",0,HLOOKUP(X121,'Fixed - Labor'!$C$29:$E$37,'Scenario 11'!$H$24,FALSE)*$T121)</f>
        <v>0</v>
      </c>
      <c r="AG121" s="249">
        <f>IF(Y121="Retired",0,HLOOKUP(Y121,'Fixed - Labor'!$C$29:$E$37,'Scenario 11'!$H$24,FALSE)*$T121)</f>
        <v>0</v>
      </c>
      <c r="AH121" s="249">
        <f>IF(Z121="Retired",0,HLOOKUP(Z121,'Fixed - Labor'!$C$29:$E$37,'Scenario 11'!$H$24,FALSE)*$T121)</f>
        <v>0</v>
      </c>
      <c r="AJ121" s="253">
        <v>2029</v>
      </c>
      <c r="AK121" s="249">
        <f>IF($O$14&gt;$AJ121,AC121,IF($O$14&lt;$BJ121,'Sc11 Sub1'!AC121,IF($O$14=$AJ121,SUM(SUM(AC121/12)*$P$14)+(SUM('Sc11 Sub1'!AC121/12)*SUM(12-$P$14)),0)))</f>
        <v>4429705.6334206536</v>
      </c>
      <c r="AL121" s="249">
        <f>IF($O$14&gt;$AJ121,AD121,IF($O$14&lt;$BJ121,'Sc11 Sub1'!AD121,IF($O$14=$AJ121,SUM(SUM(AD121/12)*$P$14)+(SUM('Sc11 Sub1'!AD121/12)*SUM(12-$P$14)),0)))</f>
        <v>0</v>
      </c>
      <c r="AM121" s="249">
        <f>IF($O$14&gt;$AJ121,AE121,IF($O$14&lt;$BJ121,'Sc11 Sub1'!AE121,IF($O$14=$AJ121,SUM(SUM(AE121/12)*$P$14)+(SUM('Sc11 Sub1'!AE121/12)*SUM(12-$P$14)),0)))</f>
        <v>0</v>
      </c>
      <c r="AN121" s="249">
        <f>IF($O$14&gt;$AJ121,AF121,IF($O$14&lt;$BJ121,'Sc11 Sub1'!AF121,IF($O$14=$AJ121,SUM(SUM(AF121/12)*$P$14)+(SUM('Sc11 Sub1'!AF121/12)*SUM(12-$P$14)),0)))</f>
        <v>0</v>
      </c>
      <c r="AO121" s="249">
        <f>IF($O$14&gt;$AJ121,AG121,IF($O$14&lt;$BJ121,'Sc11 Sub1'!AG121,IF($O$14=$AJ121,SUM(SUM(AG121/12)*$P$14)+(SUM('Sc11 Sub1'!AG121/12)*SUM(12-$P$14)),0)))</f>
        <v>0</v>
      </c>
      <c r="AP121" s="249">
        <f>IF($O$14&gt;$AJ121,AH121,IF($O$14&lt;$BJ121,'Sc11 Sub1'!AH121,IF($O$14=$AJ121,SUM(SUM(AH121/12)*$P$14)+(SUM('Sc11 Sub1'!AH121/12)*SUM(12-$P$14)),0)))</f>
        <v>0</v>
      </c>
      <c r="AS121" s="253">
        <v>2029</v>
      </c>
      <c r="AT121" s="249">
        <f>HLOOKUP($AS121,'Fixed - Labor'!$A$21:$AE$24,3,FALSE)</f>
        <v>15726675.995206021</v>
      </c>
      <c r="AU121" s="155" t="str">
        <f t="shared" si="71"/>
        <v>B</v>
      </c>
      <c r="AV121" s="155" t="str">
        <f t="shared" si="64"/>
        <v>Retired</v>
      </c>
      <c r="AW121" s="155" t="str">
        <f t="shared" si="65"/>
        <v>Retired</v>
      </c>
      <c r="AX121" s="155" t="str">
        <f t="shared" si="66"/>
        <v>Retired</v>
      </c>
      <c r="AY121" s="155" t="str">
        <f t="shared" si="67"/>
        <v>Retired</v>
      </c>
      <c r="AZ121" s="155" t="str">
        <f t="shared" si="68"/>
        <v>Retired</v>
      </c>
      <c r="BB121" s="253">
        <v>2029</v>
      </c>
      <c r="BC121" s="249">
        <f>IF(AU121="Retired",0,HLOOKUP(AU121,'Fixed - Labor'!$C$29:$E$37,'Scenario 11'!$H$24,FALSE)*$AT121)</f>
        <v>14109914.911586709</v>
      </c>
      <c r="BD121" s="249">
        <f>IF(AV121="Retired",0,HLOOKUP(AV121,'Fixed - Labor'!$C$29:$E$37,'Scenario 11'!$H$24,FALSE)*$AT121)</f>
        <v>0</v>
      </c>
      <c r="BE121" s="249">
        <f>IF(AW121="Retired",0,HLOOKUP(AW121,'Fixed - Labor'!$C$29:$E$37,'Scenario 11'!$H$24,FALSE)*$AT121)</f>
        <v>0</v>
      </c>
      <c r="BF121" s="249">
        <f>IF(AX121="Retired",0,HLOOKUP(AX121,'Fixed - Labor'!$C$29:$E$37,'Scenario 11'!$H$24,FALSE)*$AT121)</f>
        <v>0</v>
      </c>
      <c r="BG121" s="249">
        <f>IF(AY121="Retired",0,HLOOKUP(AY121,'Fixed - Labor'!$C$29:$E$37,'Scenario 11'!$H$24,FALSE)*$AT121)</f>
        <v>0</v>
      </c>
      <c r="BH121" s="249">
        <f>IF(AZ121="Retired",0,HLOOKUP(AZ121,'Fixed - Labor'!$C$29:$E$37,'Scenario 11'!$H$24,FALSE)*$AT121)</f>
        <v>0</v>
      </c>
      <c r="BI121" s="138"/>
      <c r="BJ121" s="253">
        <v>2029</v>
      </c>
      <c r="BK121" s="249">
        <f>IF($O$14&gt;=$BJ121,BC121,IF($O$14&lt;$BJ121,'Sc11 Sub1'!AT121,0))</f>
        <v>9112653.3803997505</v>
      </c>
      <c r="BL121" s="249">
        <f>IF($O$14&gt;$BJ121,BD121,IF($O$14&lt;$BJ121,'Sc11 Sub1'!AU121,IF($O$14=$BJ121,SUM(SUM(BD121/12)*$P$14)+(SUM('Sc11 Sub1'!AU121/12)*SUM(12-$P$14)),0)))</f>
        <v>0</v>
      </c>
      <c r="BM121" s="249">
        <f>IF($O$14&gt;$BJ121,BE121,IF($O$14&lt;$BJ121,'Sc11 Sub1'!AV121,IF($O$14=$BJ121,SUM(SUM(BE121/12)*$P$14)+(SUM('Sc11 Sub1'!AV121/12)*SUM(12-$P$14)),0)))</f>
        <v>0</v>
      </c>
      <c r="BN121" s="249">
        <f>IF($O$14&gt;$BJ121,BF121,IF($O$14&lt;$BJ121,'Sc11 Sub1'!AW121,IF($O$14=$BJ121,SUM(SUM(BF121/12)*$P$14)+(SUM('Sc11 Sub1'!AW121/12)*SUM(12-$P$14)),0)))</f>
        <v>0</v>
      </c>
      <c r="BO121" s="249">
        <f>IF($O$14&gt;$BJ121,BG121,IF($O$14&lt;$BJ121,'Sc11 Sub1'!AX121,IF($O$14=$BJ121,SUM(SUM(BG121/12)*$P$14)+(SUM('Sc11 Sub1'!AX121/12)*SUM(12-$P$14)),0)))</f>
        <v>0</v>
      </c>
      <c r="BP121" s="249">
        <f>IF($O$14&gt;$BJ121,BH121,IF($O$14&lt;$BJ121,'Sc11 Sub1'!AY121,IF($O$14=$BJ121,SUM(SUM(BH121/12)*$P$14)+(SUM('Sc11 Sub1'!AY121/12)*SUM(12-$P$14)),0)))</f>
        <v>0</v>
      </c>
      <c r="BR121" s="306"/>
      <c r="BS121" s="138"/>
      <c r="BT121" s="138"/>
      <c r="BU121" s="138"/>
      <c r="BV121" s="138"/>
      <c r="BW121" s="138"/>
      <c r="BX121" s="138"/>
      <c r="BZ121" s="306"/>
      <c r="CA121" s="138"/>
      <c r="CB121" s="138"/>
      <c r="CC121" s="138"/>
      <c r="CD121" s="138"/>
      <c r="CE121" s="138"/>
      <c r="CF121" s="138"/>
    </row>
    <row r="122" spans="1:84">
      <c r="A122" s="242"/>
      <c r="B122" s="242"/>
      <c r="C122" s="242"/>
      <c r="D122" s="242"/>
      <c r="E122" s="242"/>
      <c r="F122" s="242"/>
      <c r="G122" s="242"/>
      <c r="H122" s="253">
        <v>2030</v>
      </c>
      <c r="I122" s="249">
        <f t="shared" si="69"/>
        <v>13813206.194096813</v>
      </c>
      <c r="J122" s="249">
        <f t="shared" si="53"/>
        <v>0</v>
      </c>
      <c r="K122" s="249">
        <f t="shared" si="54"/>
        <v>0</v>
      </c>
      <c r="L122" s="249">
        <f t="shared" si="55"/>
        <v>0</v>
      </c>
      <c r="M122" s="249">
        <f t="shared" si="56"/>
        <v>0</v>
      </c>
      <c r="N122" s="249">
        <f t="shared" si="57"/>
        <v>0</v>
      </c>
      <c r="O122" s="242"/>
      <c r="P122" s="242"/>
      <c r="Q122" s="242"/>
      <c r="R122" s="242"/>
      <c r="S122" s="253">
        <v>2030</v>
      </c>
      <c r="T122" s="136">
        <f>HLOOKUP($S122,'Fixed - Labor'!$A$21:$AE$24,2,FALSE)</f>
        <v>7797710.8521214556</v>
      </c>
      <c r="U122" s="155" t="str">
        <f t="shared" si="70"/>
        <v>B</v>
      </c>
      <c r="V122" s="155" t="str">
        <f t="shared" si="58"/>
        <v>Retired</v>
      </c>
      <c r="W122" s="155" t="str">
        <f t="shared" si="59"/>
        <v>Retired</v>
      </c>
      <c r="X122" s="155" t="str">
        <f t="shared" si="60"/>
        <v>Retired</v>
      </c>
      <c r="Y122" s="155" t="str">
        <f t="shared" si="61"/>
        <v>Retired</v>
      </c>
      <c r="Z122" s="155" t="str">
        <f t="shared" si="62"/>
        <v>Retired</v>
      </c>
      <c r="AB122" s="253">
        <v>2030</v>
      </c>
      <c r="AC122" s="249">
        <f>IF(U122="Retired",0,HLOOKUP(U122,'Fixed - Labor'!$C$29:$E$37,'Scenario 11'!$H$24,FALSE)*$T122)</f>
        <v>6996077.0262024272</v>
      </c>
      <c r="AD122" s="249">
        <f>IF(V122="Retired",0,HLOOKUP(V122,'Fixed - Labor'!$C$29:$E$37,'Scenario 11'!$H$24,FALSE)*$T122)</f>
        <v>0</v>
      </c>
      <c r="AE122" s="249">
        <f>IF(W122="Retired",0,HLOOKUP(W122,'Fixed - Labor'!$C$29:$E$37,'Scenario 11'!$H$24,FALSE)*$T122)</f>
        <v>0</v>
      </c>
      <c r="AF122" s="249">
        <f>IF(X122="Retired",0,HLOOKUP(X122,'Fixed - Labor'!$C$29:$E$37,'Scenario 11'!$H$24,FALSE)*$T122)</f>
        <v>0</v>
      </c>
      <c r="AG122" s="249">
        <f>IF(Y122="Retired",0,HLOOKUP(Y122,'Fixed - Labor'!$C$29:$E$37,'Scenario 11'!$H$24,FALSE)*$T122)</f>
        <v>0</v>
      </c>
      <c r="AH122" s="249">
        <f>IF(Z122="Retired",0,HLOOKUP(Z122,'Fixed - Labor'!$C$29:$E$37,'Scenario 11'!$H$24,FALSE)*$T122)</f>
        <v>0</v>
      </c>
      <c r="AJ122" s="253">
        <v>2030</v>
      </c>
      <c r="AK122" s="249">
        <f>IF($O$14&gt;$AJ122,AC122,IF($O$14&lt;$BJ122,'Sc11 Sub1'!AC122,IF($O$14=$AJ122,SUM(SUM(AC122/12)*$P$14)+(SUM('Sc11 Sub1'!AC122/12)*SUM(12-$P$14)),0)))</f>
        <v>4518299.7460890673</v>
      </c>
      <c r="AL122" s="249">
        <f>IF($O$14&gt;$AJ122,AD122,IF($O$14&lt;$BJ122,'Sc11 Sub1'!AD122,IF($O$14=$AJ122,SUM(SUM(AD122/12)*$P$14)+(SUM('Sc11 Sub1'!AD122/12)*SUM(12-$P$14)),0)))</f>
        <v>0</v>
      </c>
      <c r="AM122" s="249">
        <f>IF($O$14&gt;$AJ122,AE122,IF($O$14&lt;$BJ122,'Sc11 Sub1'!AE122,IF($O$14=$AJ122,SUM(SUM(AE122/12)*$P$14)+(SUM('Sc11 Sub1'!AE122/12)*SUM(12-$P$14)),0)))</f>
        <v>0</v>
      </c>
      <c r="AN122" s="249">
        <f>IF($O$14&gt;$AJ122,AF122,IF($O$14&lt;$BJ122,'Sc11 Sub1'!AF122,IF($O$14=$AJ122,SUM(SUM(AF122/12)*$P$14)+(SUM('Sc11 Sub1'!AF122/12)*SUM(12-$P$14)),0)))</f>
        <v>0</v>
      </c>
      <c r="AO122" s="249">
        <f>IF($O$14&gt;$AJ122,AG122,IF($O$14&lt;$BJ122,'Sc11 Sub1'!AG122,IF($O$14=$AJ122,SUM(SUM(AG122/12)*$P$14)+(SUM('Sc11 Sub1'!AG122/12)*SUM(12-$P$14)),0)))</f>
        <v>0</v>
      </c>
      <c r="AP122" s="249">
        <f>IF($O$14&gt;$AJ122,AH122,IF($O$14&lt;$BJ122,'Sc11 Sub1'!AH122,IF($O$14=$AJ122,SUM(SUM(AH122/12)*$P$14)+(SUM('Sc11 Sub1'!AH122/12)*SUM(12-$P$14)),0)))</f>
        <v>0</v>
      </c>
      <c r="AS122" s="253">
        <v>2030</v>
      </c>
      <c r="AT122" s="249">
        <f>HLOOKUP($AS122,'Fixed - Labor'!$A$21:$AE$24,3,FALSE)</f>
        <v>16041209.515110143</v>
      </c>
      <c r="AU122" s="155" t="str">
        <f t="shared" si="71"/>
        <v>B</v>
      </c>
      <c r="AV122" s="155" t="str">
        <f t="shared" si="64"/>
        <v>Retired</v>
      </c>
      <c r="AW122" s="155" t="str">
        <f t="shared" si="65"/>
        <v>Retired</v>
      </c>
      <c r="AX122" s="155" t="str">
        <f t="shared" si="66"/>
        <v>Retired</v>
      </c>
      <c r="AY122" s="155" t="str">
        <f t="shared" si="67"/>
        <v>Retired</v>
      </c>
      <c r="AZ122" s="155" t="str">
        <f t="shared" si="68"/>
        <v>Retired</v>
      </c>
      <c r="BB122" s="253">
        <v>2030</v>
      </c>
      <c r="BC122" s="249">
        <f>IF(AU122="Retired",0,HLOOKUP(AU122,'Fixed - Labor'!$C$29:$E$37,'Scenario 11'!$H$24,FALSE)*$AT122)</f>
        <v>14392113.209818445</v>
      </c>
      <c r="BD122" s="249">
        <f>IF(AV122="Retired",0,HLOOKUP(AV122,'Fixed - Labor'!$C$29:$E$37,'Scenario 11'!$H$24,FALSE)*$AT122)</f>
        <v>0</v>
      </c>
      <c r="BE122" s="249">
        <f>IF(AW122="Retired",0,HLOOKUP(AW122,'Fixed - Labor'!$C$29:$E$37,'Scenario 11'!$H$24,FALSE)*$AT122)</f>
        <v>0</v>
      </c>
      <c r="BF122" s="249">
        <f>IF(AX122="Retired",0,HLOOKUP(AX122,'Fixed - Labor'!$C$29:$E$37,'Scenario 11'!$H$24,FALSE)*$AT122)</f>
        <v>0</v>
      </c>
      <c r="BG122" s="249">
        <f>IF(AY122="Retired",0,HLOOKUP(AY122,'Fixed - Labor'!$C$29:$E$37,'Scenario 11'!$H$24,FALSE)*$AT122)</f>
        <v>0</v>
      </c>
      <c r="BH122" s="249">
        <f>IF(AZ122="Retired",0,HLOOKUP(AZ122,'Fixed - Labor'!$C$29:$E$37,'Scenario 11'!$H$24,FALSE)*$AT122)</f>
        <v>0</v>
      </c>
      <c r="BI122" s="138"/>
      <c r="BJ122" s="253">
        <v>2030</v>
      </c>
      <c r="BK122" s="249">
        <f>IF($O$14&gt;=$BJ122,BC122,IF($O$14&lt;$BJ122,'Sc11 Sub1'!AT122,0))</f>
        <v>9294906.4480077457</v>
      </c>
      <c r="BL122" s="249">
        <f>IF($O$14&gt;$BJ122,BD122,IF($O$14&lt;$BJ122,'Sc11 Sub1'!AU122,IF($O$14=$BJ122,SUM(SUM(BD122/12)*$P$14)+(SUM('Sc11 Sub1'!AU122/12)*SUM(12-$P$14)),0)))</f>
        <v>0</v>
      </c>
      <c r="BM122" s="249">
        <f>IF($O$14&gt;$BJ122,BE122,IF($O$14&lt;$BJ122,'Sc11 Sub1'!AV122,IF($O$14=$BJ122,SUM(SUM(BE122/12)*$P$14)+(SUM('Sc11 Sub1'!AV122/12)*SUM(12-$P$14)),0)))</f>
        <v>0</v>
      </c>
      <c r="BN122" s="249">
        <f>IF($O$14&gt;$BJ122,BF122,IF($O$14&lt;$BJ122,'Sc11 Sub1'!AW122,IF($O$14=$BJ122,SUM(SUM(BF122/12)*$P$14)+(SUM('Sc11 Sub1'!AW122/12)*SUM(12-$P$14)),0)))</f>
        <v>0</v>
      </c>
      <c r="BO122" s="249">
        <f>IF($O$14&gt;$BJ122,BG122,IF($O$14&lt;$BJ122,'Sc11 Sub1'!AX122,IF($O$14=$BJ122,SUM(SUM(BG122/12)*$P$14)+(SUM('Sc11 Sub1'!AX122/12)*SUM(12-$P$14)),0)))</f>
        <v>0</v>
      </c>
      <c r="BP122" s="249">
        <f>IF($O$14&gt;$BJ122,BH122,IF($O$14&lt;$BJ122,'Sc11 Sub1'!AY122,IF($O$14=$BJ122,SUM(SUM(BH122/12)*$P$14)+(SUM('Sc11 Sub1'!AY122/12)*SUM(12-$P$14)),0)))</f>
        <v>0</v>
      </c>
      <c r="BR122" s="306"/>
      <c r="BS122" s="138"/>
      <c r="BT122" s="138"/>
      <c r="BU122" s="138"/>
      <c r="BV122" s="138"/>
      <c r="BW122" s="138"/>
      <c r="BX122" s="138"/>
      <c r="BZ122" s="306"/>
      <c r="CA122" s="138"/>
      <c r="CB122" s="138"/>
      <c r="CC122" s="138"/>
      <c r="CD122" s="138"/>
      <c r="CE122" s="138"/>
      <c r="CF122" s="138"/>
    </row>
    <row r="123" spans="1:84">
      <c r="A123" s="242"/>
      <c r="B123" s="242"/>
      <c r="C123" s="242"/>
      <c r="D123" s="242"/>
      <c r="E123" s="242"/>
      <c r="F123" s="242"/>
      <c r="G123" s="242"/>
      <c r="H123" s="253">
        <v>2031</v>
      </c>
      <c r="I123" s="249">
        <f t="shared" si="69"/>
        <v>14089470.317978747</v>
      </c>
      <c r="J123" s="249">
        <f t="shared" si="53"/>
        <v>0</v>
      </c>
      <c r="K123" s="249">
        <f t="shared" si="54"/>
        <v>0</v>
      </c>
      <c r="L123" s="249">
        <f t="shared" si="55"/>
        <v>0</v>
      </c>
      <c r="M123" s="249">
        <f t="shared" si="56"/>
        <v>0</v>
      </c>
      <c r="N123" s="249">
        <f t="shared" si="57"/>
        <v>0</v>
      </c>
      <c r="O123" s="242"/>
      <c r="P123" s="242"/>
      <c r="Q123" s="242"/>
      <c r="R123" s="242"/>
      <c r="S123" s="253">
        <v>2031</v>
      </c>
      <c r="T123" s="136">
        <f>HLOOKUP($S123,'Fixed - Labor'!$A$21:$AE$24,2,FALSE)</f>
        <v>7953665.0691638831</v>
      </c>
      <c r="U123" s="155" t="str">
        <f t="shared" si="70"/>
        <v>B</v>
      </c>
      <c r="V123" s="155" t="str">
        <f t="shared" si="58"/>
        <v>Retired</v>
      </c>
      <c r="W123" s="155" t="str">
        <f t="shared" si="59"/>
        <v>Retired</v>
      </c>
      <c r="X123" s="155" t="str">
        <f t="shared" si="60"/>
        <v>Retired</v>
      </c>
      <c r="Y123" s="155" t="str">
        <f t="shared" si="61"/>
        <v>Retired</v>
      </c>
      <c r="Z123" s="155" t="str">
        <f t="shared" si="62"/>
        <v>Retired</v>
      </c>
      <c r="AB123" s="253">
        <v>2031</v>
      </c>
      <c r="AC123" s="249">
        <f>IF(U123="Retired",0,HLOOKUP(U123,'Fixed - Labor'!$C$29:$E$37,'Scenario 11'!$H$24,FALSE)*$T123)</f>
        <v>7135998.5667264741</v>
      </c>
      <c r="AD123" s="249">
        <f>IF(V123="Retired",0,HLOOKUP(V123,'Fixed - Labor'!$C$29:$E$37,'Scenario 11'!$H$24,FALSE)*$T123)</f>
        <v>0</v>
      </c>
      <c r="AE123" s="249">
        <f>IF(W123="Retired",0,HLOOKUP(W123,'Fixed - Labor'!$C$29:$E$37,'Scenario 11'!$H$24,FALSE)*$T123)</f>
        <v>0</v>
      </c>
      <c r="AF123" s="249">
        <f>IF(X123="Retired",0,HLOOKUP(X123,'Fixed - Labor'!$C$29:$E$37,'Scenario 11'!$H$24,FALSE)*$T123)</f>
        <v>0</v>
      </c>
      <c r="AG123" s="249">
        <f>IF(Y123="Retired",0,HLOOKUP(Y123,'Fixed - Labor'!$C$29:$E$37,'Scenario 11'!$H$24,FALSE)*$T123)</f>
        <v>0</v>
      </c>
      <c r="AH123" s="249">
        <f>IF(Z123="Retired",0,HLOOKUP(Z123,'Fixed - Labor'!$C$29:$E$37,'Scenario 11'!$H$24,FALSE)*$T123)</f>
        <v>0</v>
      </c>
      <c r="AJ123" s="253">
        <v>2031</v>
      </c>
      <c r="AK123" s="249">
        <f>IF($O$14&gt;$AJ123,AC123,IF($O$14&lt;$BJ123,'Sc11 Sub1'!AC123,IF($O$14=$AJ123,SUM(SUM(AC123/12)*$P$14)+(SUM('Sc11 Sub1'!AC123/12)*SUM(12-$P$14)),0)))</f>
        <v>4608665.7410108475</v>
      </c>
      <c r="AL123" s="249">
        <f>IF($O$14&gt;$AJ123,AD123,IF($O$14&lt;$BJ123,'Sc11 Sub1'!AD123,IF($O$14=$AJ123,SUM(SUM(AD123/12)*$P$14)+(SUM('Sc11 Sub1'!AD123/12)*SUM(12-$P$14)),0)))</f>
        <v>0</v>
      </c>
      <c r="AM123" s="249">
        <f>IF($O$14&gt;$AJ123,AE123,IF($O$14&lt;$BJ123,'Sc11 Sub1'!AE123,IF($O$14=$AJ123,SUM(SUM(AE123/12)*$P$14)+(SUM('Sc11 Sub1'!AE123/12)*SUM(12-$P$14)),0)))</f>
        <v>0</v>
      </c>
      <c r="AN123" s="249">
        <f>IF($O$14&gt;$AJ123,AF123,IF($O$14&lt;$BJ123,'Sc11 Sub1'!AF123,IF($O$14=$AJ123,SUM(SUM(AF123/12)*$P$14)+(SUM('Sc11 Sub1'!AF123/12)*SUM(12-$P$14)),0)))</f>
        <v>0</v>
      </c>
      <c r="AO123" s="249">
        <f>IF($O$14&gt;$AJ123,AG123,IF($O$14&lt;$BJ123,'Sc11 Sub1'!AG123,IF($O$14=$AJ123,SUM(SUM(AG123/12)*$P$14)+(SUM('Sc11 Sub1'!AG123/12)*SUM(12-$P$14)),0)))</f>
        <v>0</v>
      </c>
      <c r="AP123" s="249">
        <f>IF($O$14&gt;$AJ123,AH123,IF($O$14&lt;$BJ123,'Sc11 Sub1'!AH123,IF($O$14=$AJ123,SUM(SUM(AH123/12)*$P$14)+(SUM('Sc11 Sub1'!AH123/12)*SUM(12-$P$14)),0)))</f>
        <v>0</v>
      </c>
      <c r="AS123" s="253">
        <v>2031</v>
      </c>
      <c r="AT123" s="249">
        <f>HLOOKUP($AS123,'Fixed - Labor'!$A$21:$AE$24,3,FALSE)</f>
        <v>16362033.705412343</v>
      </c>
      <c r="AU123" s="155" t="str">
        <f t="shared" si="71"/>
        <v>B</v>
      </c>
      <c r="AV123" s="155" t="str">
        <f t="shared" si="64"/>
        <v>Retired</v>
      </c>
      <c r="AW123" s="155" t="str">
        <f t="shared" si="65"/>
        <v>Retired</v>
      </c>
      <c r="AX123" s="155" t="str">
        <f t="shared" si="66"/>
        <v>Retired</v>
      </c>
      <c r="AY123" s="155" t="str">
        <f t="shared" si="67"/>
        <v>Retired</v>
      </c>
      <c r="AZ123" s="155" t="str">
        <f t="shared" si="68"/>
        <v>Retired</v>
      </c>
      <c r="BB123" s="253">
        <v>2031</v>
      </c>
      <c r="BC123" s="249">
        <f>IF(AU123="Retired",0,HLOOKUP(AU123,'Fixed - Labor'!$C$29:$E$37,'Scenario 11'!$H$24,FALSE)*$AT123)</f>
        <v>14679955.474014813</v>
      </c>
      <c r="BD123" s="249">
        <f>IF(AV123="Retired",0,HLOOKUP(AV123,'Fixed - Labor'!$C$29:$E$37,'Scenario 11'!$H$24,FALSE)*$AT123)</f>
        <v>0</v>
      </c>
      <c r="BE123" s="249">
        <f>IF(AW123="Retired",0,HLOOKUP(AW123,'Fixed - Labor'!$C$29:$E$37,'Scenario 11'!$H$24,FALSE)*$AT123)</f>
        <v>0</v>
      </c>
      <c r="BF123" s="249">
        <f>IF(AX123="Retired",0,HLOOKUP(AX123,'Fixed - Labor'!$C$29:$E$37,'Scenario 11'!$H$24,FALSE)*$AT123)</f>
        <v>0</v>
      </c>
      <c r="BG123" s="249">
        <f>IF(AY123="Retired",0,HLOOKUP(AY123,'Fixed - Labor'!$C$29:$E$37,'Scenario 11'!$H$24,FALSE)*$AT123)</f>
        <v>0</v>
      </c>
      <c r="BH123" s="249">
        <f>IF(AZ123="Retired",0,HLOOKUP(AZ123,'Fixed - Labor'!$C$29:$E$37,'Scenario 11'!$H$24,FALSE)*$AT123)</f>
        <v>0</v>
      </c>
      <c r="BI123" s="138"/>
      <c r="BJ123" s="253">
        <v>2031</v>
      </c>
      <c r="BK123" s="249">
        <f>IF($O$14&gt;=$BJ123,BC123,IF($O$14&lt;$BJ123,'Sc11 Sub1'!AT123,0))</f>
        <v>9480804.5769678988</v>
      </c>
      <c r="BL123" s="249">
        <f>IF($O$14&gt;$BJ123,BD123,IF($O$14&lt;$BJ123,'Sc11 Sub1'!AU123,IF($O$14=$BJ123,SUM(SUM(BD123/12)*$P$14)+(SUM('Sc11 Sub1'!AU123/12)*SUM(12-$P$14)),0)))</f>
        <v>0</v>
      </c>
      <c r="BM123" s="249">
        <f>IF($O$14&gt;$BJ123,BE123,IF($O$14&lt;$BJ123,'Sc11 Sub1'!AV123,IF($O$14=$BJ123,SUM(SUM(BE123/12)*$P$14)+(SUM('Sc11 Sub1'!AV123/12)*SUM(12-$P$14)),0)))</f>
        <v>0</v>
      </c>
      <c r="BN123" s="249">
        <f>IF($O$14&gt;$BJ123,BF123,IF($O$14&lt;$BJ123,'Sc11 Sub1'!AW123,IF($O$14=$BJ123,SUM(SUM(BF123/12)*$P$14)+(SUM('Sc11 Sub1'!AW123/12)*SUM(12-$P$14)),0)))</f>
        <v>0</v>
      </c>
      <c r="BO123" s="249">
        <f>IF($O$14&gt;$BJ123,BG123,IF($O$14&lt;$BJ123,'Sc11 Sub1'!AX123,IF($O$14=$BJ123,SUM(SUM(BG123/12)*$P$14)+(SUM('Sc11 Sub1'!AX123/12)*SUM(12-$P$14)),0)))</f>
        <v>0</v>
      </c>
      <c r="BP123" s="249">
        <f>IF($O$14&gt;$BJ123,BH123,IF($O$14&lt;$BJ123,'Sc11 Sub1'!AY123,IF($O$14=$BJ123,SUM(SUM(BH123/12)*$P$14)+(SUM('Sc11 Sub1'!AY123/12)*SUM(12-$P$14)),0)))</f>
        <v>0</v>
      </c>
      <c r="BR123" s="306"/>
      <c r="BS123" s="138"/>
      <c r="BT123" s="138"/>
      <c r="BU123" s="138"/>
      <c r="BV123" s="138"/>
      <c r="BW123" s="138"/>
      <c r="BX123" s="138"/>
      <c r="BZ123" s="306"/>
      <c r="CA123" s="138"/>
      <c r="CB123" s="138"/>
      <c r="CC123" s="138"/>
      <c r="CD123" s="138"/>
      <c r="CE123" s="138"/>
      <c r="CF123" s="138"/>
    </row>
    <row r="124" spans="1:84">
      <c r="A124" s="242"/>
      <c r="B124" s="242"/>
      <c r="C124" s="242"/>
      <c r="D124" s="242"/>
      <c r="E124" s="242"/>
      <c r="F124" s="242"/>
      <c r="G124" s="242"/>
      <c r="H124" s="253">
        <v>2032</v>
      </c>
      <c r="I124" s="249">
        <f t="shared" si="69"/>
        <v>0</v>
      </c>
      <c r="J124" s="249">
        <f t="shared" si="53"/>
        <v>0</v>
      </c>
      <c r="K124" s="249">
        <f t="shared" si="54"/>
        <v>0</v>
      </c>
      <c r="L124" s="249">
        <f t="shared" si="55"/>
        <v>0</v>
      </c>
      <c r="M124" s="249">
        <f t="shared" si="56"/>
        <v>0</v>
      </c>
      <c r="N124" s="249">
        <f t="shared" si="57"/>
        <v>0</v>
      </c>
      <c r="O124" s="242"/>
      <c r="P124" s="242"/>
      <c r="Q124" s="242"/>
      <c r="R124" s="242"/>
      <c r="S124" s="253">
        <v>2032</v>
      </c>
      <c r="T124" s="136">
        <f>HLOOKUP($S124,'Fixed - Labor'!$A$21:$AE$24,2,FALSE)</f>
        <v>8112738.3705471605</v>
      </c>
      <c r="U124" s="155" t="str">
        <f t="shared" si="70"/>
        <v>B</v>
      </c>
      <c r="V124" s="155" t="str">
        <f t="shared" si="58"/>
        <v>Retired</v>
      </c>
      <c r="W124" s="155" t="str">
        <f t="shared" si="59"/>
        <v>Retired</v>
      </c>
      <c r="X124" s="155" t="str">
        <f t="shared" si="60"/>
        <v>Retired</v>
      </c>
      <c r="Y124" s="155" t="str">
        <f t="shared" si="61"/>
        <v>Retired</v>
      </c>
      <c r="Z124" s="155" t="str">
        <f t="shared" si="62"/>
        <v>Retired</v>
      </c>
      <c r="AB124" s="253">
        <v>2032</v>
      </c>
      <c r="AC124" s="249">
        <f>IF(U124="Retired",0,HLOOKUP(U124,'Fixed - Labor'!$C$29:$E$37,'Scenario 11'!$H$24,FALSE)*$T124)</f>
        <v>7278718.5380610041</v>
      </c>
      <c r="AD124" s="249">
        <f>IF(V124="Retired",0,HLOOKUP(V124,'Fixed - Labor'!$C$29:$E$37,'Scenario 11'!$H$24,FALSE)*$T124)</f>
        <v>0</v>
      </c>
      <c r="AE124" s="249">
        <f>IF(W124="Retired",0,HLOOKUP(W124,'Fixed - Labor'!$C$29:$E$37,'Scenario 11'!$H$24,FALSE)*$T124)</f>
        <v>0</v>
      </c>
      <c r="AF124" s="249">
        <f>IF(X124="Retired",0,HLOOKUP(X124,'Fixed - Labor'!$C$29:$E$37,'Scenario 11'!$H$24,FALSE)*$T124)</f>
        <v>0</v>
      </c>
      <c r="AG124" s="249">
        <f>IF(Y124="Retired",0,HLOOKUP(Y124,'Fixed - Labor'!$C$29:$E$37,'Scenario 11'!$H$24,FALSE)*$T124)</f>
        <v>0</v>
      </c>
      <c r="AH124" s="249">
        <f>IF(Z124="Retired",0,HLOOKUP(Z124,'Fixed - Labor'!$C$29:$E$37,'Scenario 11'!$H$24,FALSE)*$T124)</f>
        <v>0</v>
      </c>
      <c r="AJ124" s="253">
        <v>2032</v>
      </c>
      <c r="AK124" s="249">
        <f>IF($O$14&gt;$AJ124,AC124,IF($O$14&lt;$BJ124,'Sc11 Sub1'!AC124,IF($O$14=$AJ124,SUM(SUM(AC124/12)*$P$14)+(SUM('Sc11 Sub1'!AC124/12)*SUM(12-$P$14)),0)))</f>
        <v>0</v>
      </c>
      <c r="AL124" s="249">
        <f>IF($O$14&gt;$AJ124,AD124,IF($O$14&lt;$BJ124,'Sc11 Sub1'!AD124,IF($O$14=$AJ124,SUM(SUM(AD124/12)*$P$14)+(SUM('Sc11 Sub1'!AD124/12)*SUM(12-$P$14)),0)))</f>
        <v>0</v>
      </c>
      <c r="AM124" s="249">
        <f>IF($O$14&gt;$AJ124,AE124,IF($O$14&lt;$BJ124,'Sc11 Sub1'!AE124,IF($O$14=$AJ124,SUM(SUM(AE124/12)*$P$14)+(SUM('Sc11 Sub1'!AE124/12)*SUM(12-$P$14)),0)))</f>
        <v>0</v>
      </c>
      <c r="AN124" s="249">
        <f>IF($O$14&gt;$AJ124,AF124,IF($O$14&lt;$BJ124,'Sc11 Sub1'!AF124,IF($O$14=$AJ124,SUM(SUM(AF124/12)*$P$14)+(SUM('Sc11 Sub1'!AF124/12)*SUM(12-$P$14)),0)))</f>
        <v>0</v>
      </c>
      <c r="AO124" s="249">
        <f>IF($O$14&gt;$AJ124,AG124,IF($O$14&lt;$BJ124,'Sc11 Sub1'!AG124,IF($O$14=$AJ124,SUM(SUM(AG124/12)*$P$14)+(SUM('Sc11 Sub1'!AG124/12)*SUM(12-$P$14)),0)))</f>
        <v>0</v>
      </c>
      <c r="AP124" s="249">
        <f>IF($O$14&gt;$AJ124,AH124,IF($O$14&lt;$BJ124,'Sc11 Sub1'!AH124,IF($O$14=$AJ124,SUM(SUM(AH124/12)*$P$14)+(SUM('Sc11 Sub1'!AH124/12)*SUM(12-$P$14)),0)))</f>
        <v>0</v>
      </c>
      <c r="AS124" s="253">
        <v>2032</v>
      </c>
      <c r="AT124" s="249">
        <f>HLOOKUP($AS124,'Fixed - Labor'!$A$21:$AE$24,3,FALSE)</f>
        <v>16689274.379520589</v>
      </c>
      <c r="AU124" s="155" t="str">
        <f t="shared" si="71"/>
        <v>B</v>
      </c>
      <c r="AV124" s="155" t="str">
        <f t="shared" si="64"/>
        <v>Retired</v>
      </c>
      <c r="AW124" s="155" t="str">
        <f t="shared" si="65"/>
        <v>Retired</v>
      </c>
      <c r="AX124" s="155" t="str">
        <f t="shared" si="66"/>
        <v>Retired</v>
      </c>
      <c r="AY124" s="155" t="str">
        <f t="shared" si="67"/>
        <v>Retired</v>
      </c>
      <c r="AZ124" s="155" t="str">
        <f t="shared" si="68"/>
        <v>Retired</v>
      </c>
      <c r="BB124" s="253">
        <v>2032</v>
      </c>
      <c r="BC124" s="249">
        <f>IF(AU124="Retired",0,HLOOKUP(AU124,'Fixed - Labor'!$C$29:$E$37,'Scenario 11'!$H$24,FALSE)*$AT124)</f>
        <v>14973554.583495108</v>
      </c>
      <c r="BD124" s="249">
        <f>IF(AV124="Retired",0,HLOOKUP(AV124,'Fixed - Labor'!$C$29:$E$37,'Scenario 11'!$H$24,FALSE)*$AT124)</f>
        <v>0</v>
      </c>
      <c r="BE124" s="249">
        <f>IF(AW124="Retired",0,HLOOKUP(AW124,'Fixed - Labor'!$C$29:$E$37,'Scenario 11'!$H$24,FALSE)*$AT124)</f>
        <v>0</v>
      </c>
      <c r="BF124" s="249">
        <f>IF(AX124="Retired",0,HLOOKUP(AX124,'Fixed - Labor'!$C$29:$E$37,'Scenario 11'!$H$24,FALSE)*$AT124)</f>
        <v>0</v>
      </c>
      <c r="BG124" s="249">
        <f>IF(AY124="Retired",0,HLOOKUP(AY124,'Fixed - Labor'!$C$29:$E$37,'Scenario 11'!$H$24,FALSE)*$AT124)</f>
        <v>0</v>
      </c>
      <c r="BH124" s="249">
        <f>IF(AZ124="Retired",0,HLOOKUP(AZ124,'Fixed - Labor'!$C$29:$E$37,'Scenario 11'!$H$24,FALSE)*$AT124)</f>
        <v>0</v>
      </c>
      <c r="BI124" s="138"/>
      <c r="BJ124" s="253">
        <v>2032</v>
      </c>
      <c r="BK124" s="249">
        <f>IF($O$14&gt;=$BJ124,BC124,IF($O$14&lt;$BJ124,'Sc11 Sub1'!AT124,0))</f>
        <v>0</v>
      </c>
      <c r="BL124" s="249">
        <f>IF($O$14&gt;$BJ124,BD124,IF($O$14&lt;$BJ124,'Sc11 Sub1'!AU124,IF($O$14=$BJ124,SUM(SUM(BD124/12)*$P$14)+(SUM('Sc11 Sub1'!AU124/12)*SUM(12-$P$14)),0)))</f>
        <v>0</v>
      </c>
      <c r="BM124" s="249">
        <f>IF($O$14&gt;$BJ124,BE124,IF($O$14&lt;$BJ124,'Sc11 Sub1'!AV124,IF($O$14=$BJ124,SUM(SUM(BE124/12)*$P$14)+(SUM('Sc11 Sub1'!AV124/12)*SUM(12-$P$14)),0)))</f>
        <v>0</v>
      </c>
      <c r="BN124" s="249">
        <f>IF($O$14&gt;$BJ124,BF124,IF($O$14&lt;$BJ124,'Sc11 Sub1'!AW124,IF($O$14=$BJ124,SUM(SUM(BF124/12)*$P$14)+(SUM('Sc11 Sub1'!AW124/12)*SUM(12-$P$14)),0)))</f>
        <v>0</v>
      </c>
      <c r="BO124" s="249">
        <f>IF($O$14&gt;$BJ124,BG124,IF($O$14&lt;$BJ124,'Sc11 Sub1'!AX124,IF($O$14=$BJ124,SUM(SUM(BG124/12)*$P$14)+(SUM('Sc11 Sub1'!AX124/12)*SUM(12-$P$14)),0)))</f>
        <v>0</v>
      </c>
      <c r="BP124" s="249">
        <f>IF($O$14&gt;$BJ124,BH124,IF($O$14&lt;$BJ124,'Sc11 Sub1'!AY124,IF($O$14=$BJ124,SUM(SUM(BH124/12)*$P$14)+(SUM('Sc11 Sub1'!AY124/12)*SUM(12-$P$14)),0)))</f>
        <v>0</v>
      </c>
      <c r="BR124" s="306"/>
      <c r="BS124" s="138"/>
      <c r="BT124" s="138"/>
      <c r="BU124" s="138"/>
      <c r="BV124" s="138"/>
      <c r="BW124" s="138"/>
      <c r="BX124" s="138"/>
      <c r="BZ124" s="306"/>
      <c r="CA124" s="138"/>
      <c r="CB124" s="138"/>
      <c r="CC124" s="138"/>
      <c r="CD124" s="138"/>
      <c r="CE124" s="138"/>
      <c r="CF124" s="138"/>
    </row>
    <row r="125" spans="1:84">
      <c r="A125" s="242"/>
      <c r="B125" s="242"/>
      <c r="C125" s="242"/>
      <c r="D125" s="242"/>
      <c r="E125" s="242"/>
      <c r="F125" s="242"/>
      <c r="G125" s="242"/>
      <c r="H125" s="253">
        <v>2033</v>
      </c>
      <c r="I125" s="249">
        <f t="shared" si="69"/>
        <v>0</v>
      </c>
      <c r="J125" s="249">
        <f t="shared" si="53"/>
        <v>0</v>
      </c>
      <c r="K125" s="249">
        <f t="shared" si="54"/>
        <v>0</v>
      </c>
      <c r="L125" s="249">
        <f t="shared" si="55"/>
        <v>0</v>
      </c>
      <c r="M125" s="249">
        <f t="shared" si="56"/>
        <v>0</v>
      </c>
      <c r="N125" s="249">
        <f t="shared" si="57"/>
        <v>0</v>
      </c>
      <c r="O125" s="242"/>
      <c r="P125" s="242"/>
      <c r="Q125" s="242"/>
      <c r="R125" s="242"/>
      <c r="S125" s="253">
        <v>2033</v>
      </c>
      <c r="T125" s="136">
        <f>HLOOKUP($S125,'Fixed - Labor'!$A$21:$AE$24,2,FALSE)</f>
        <v>8274993.1379581038</v>
      </c>
      <c r="U125" s="155" t="str">
        <f t="shared" si="70"/>
        <v>Retired</v>
      </c>
      <c r="V125" s="155" t="str">
        <f t="shared" si="58"/>
        <v>Retired</v>
      </c>
      <c r="W125" s="155" t="str">
        <f t="shared" si="59"/>
        <v>Retired</v>
      </c>
      <c r="X125" s="155" t="str">
        <f t="shared" si="60"/>
        <v>Retired</v>
      </c>
      <c r="Y125" s="155" t="str">
        <f t="shared" si="61"/>
        <v>Retired</v>
      </c>
      <c r="Z125" s="155" t="str">
        <f t="shared" si="62"/>
        <v>Retired</v>
      </c>
      <c r="AB125" s="253">
        <v>2033</v>
      </c>
      <c r="AC125" s="249">
        <f>IF(U125="Retired",0,HLOOKUP(U125,'Fixed - Labor'!$C$29:$E$37,'Scenario 11'!$H$24,FALSE)*$T125)</f>
        <v>0</v>
      </c>
      <c r="AD125" s="249">
        <f>IF(V125="Retired",0,HLOOKUP(V125,'Fixed - Labor'!$C$29:$E$37,'Scenario 11'!$H$24,FALSE)*$T125)</f>
        <v>0</v>
      </c>
      <c r="AE125" s="249">
        <f>IF(W125="Retired",0,HLOOKUP(W125,'Fixed - Labor'!$C$29:$E$37,'Scenario 11'!$H$24,FALSE)*$T125)</f>
        <v>0</v>
      </c>
      <c r="AF125" s="249">
        <f>IF(X125="Retired",0,HLOOKUP(X125,'Fixed - Labor'!$C$29:$E$37,'Scenario 11'!$H$24,FALSE)*$T125)</f>
        <v>0</v>
      </c>
      <c r="AG125" s="249">
        <f>IF(Y125="Retired",0,HLOOKUP(Y125,'Fixed - Labor'!$C$29:$E$37,'Scenario 11'!$H$24,FALSE)*$T125)</f>
        <v>0</v>
      </c>
      <c r="AH125" s="249">
        <f>IF(Z125="Retired",0,HLOOKUP(Z125,'Fixed - Labor'!$C$29:$E$37,'Scenario 11'!$H$24,FALSE)*$T125)</f>
        <v>0</v>
      </c>
      <c r="AJ125" s="253">
        <v>2033</v>
      </c>
      <c r="AK125" s="249">
        <f>IF($O$14&gt;$AJ125,AC125,IF($O$14&lt;$BJ125,'Sc11 Sub1'!AC125,IF($O$14=$AJ125,SUM(SUM(AC125/12)*$P$14)+(SUM('Sc11 Sub1'!AC125/12)*SUM(12-$P$14)),0)))</f>
        <v>0</v>
      </c>
      <c r="AL125" s="249">
        <f>IF($O$14&gt;$AJ125,AD125,IF($O$14&lt;$BJ125,'Sc11 Sub1'!AD125,IF($O$14=$AJ125,SUM(SUM(AD125/12)*$P$14)+(SUM('Sc11 Sub1'!AD125/12)*SUM(12-$P$14)),0)))</f>
        <v>0</v>
      </c>
      <c r="AM125" s="249">
        <f>IF($O$14&gt;$AJ125,AE125,IF($O$14&lt;$BJ125,'Sc11 Sub1'!AE125,IF($O$14=$AJ125,SUM(SUM(AE125/12)*$P$14)+(SUM('Sc11 Sub1'!AE125/12)*SUM(12-$P$14)),0)))</f>
        <v>0</v>
      </c>
      <c r="AN125" s="249">
        <f>IF($O$14&gt;$AJ125,AF125,IF($O$14&lt;$BJ125,'Sc11 Sub1'!AF125,IF($O$14=$AJ125,SUM(SUM(AF125/12)*$P$14)+(SUM('Sc11 Sub1'!AF125/12)*SUM(12-$P$14)),0)))</f>
        <v>0</v>
      </c>
      <c r="AO125" s="249">
        <f>IF($O$14&gt;$AJ125,AG125,IF($O$14&lt;$BJ125,'Sc11 Sub1'!AG125,IF($O$14=$AJ125,SUM(SUM(AG125/12)*$P$14)+(SUM('Sc11 Sub1'!AG125/12)*SUM(12-$P$14)),0)))</f>
        <v>0</v>
      </c>
      <c r="AP125" s="249">
        <f>IF($O$14&gt;$AJ125,AH125,IF($O$14&lt;$BJ125,'Sc11 Sub1'!AH125,IF($O$14=$AJ125,SUM(SUM(AH125/12)*$P$14)+(SUM('Sc11 Sub1'!AH125/12)*SUM(12-$P$14)),0)))</f>
        <v>0</v>
      </c>
      <c r="AS125" s="253">
        <v>2033</v>
      </c>
      <c r="AT125" s="249">
        <f>HLOOKUP($AS125,'Fixed - Labor'!$A$21:$AE$24,3,FALSE)</f>
        <v>17023059.867111001</v>
      </c>
      <c r="AU125" s="155" t="str">
        <f t="shared" si="71"/>
        <v>Retired</v>
      </c>
      <c r="AV125" s="155" t="str">
        <f t="shared" si="64"/>
        <v>Retired</v>
      </c>
      <c r="AW125" s="155" t="str">
        <f t="shared" si="65"/>
        <v>Retired</v>
      </c>
      <c r="AX125" s="155" t="str">
        <f t="shared" si="66"/>
        <v>Retired</v>
      </c>
      <c r="AY125" s="155" t="str">
        <f t="shared" si="67"/>
        <v>Retired</v>
      </c>
      <c r="AZ125" s="155" t="str">
        <f t="shared" si="68"/>
        <v>Retired</v>
      </c>
      <c r="BB125" s="253">
        <v>2033</v>
      </c>
      <c r="BC125" s="249">
        <f>IF(AU125="Retired",0,HLOOKUP(AU125,'Fixed - Labor'!$C$29:$E$37,'Scenario 11'!$H$24,FALSE)*$AT125)</f>
        <v>0</v>
      </c>
      <c r="BD125" s="249">
        <f>IF(AV125="Retired",0,HLOOKUP(AV125,'Fixed - Labor'!$C$29:$E$37,'Scenario 11'!$H$24,FALSE)*$AT125)</f>
        <v>0</v>
      </c>
      <c r="BE125" s="249">
        <f>IF(AW125="Retired",0,HLOOKUP(AW125,'Fixed - Labor'!$C$29:$E$37,'Scenario 11'!$H$24,FALSE)*$AT125)</f>
        <v>0</v>
      </c>
      <c r="BF125" s="249">
        <f>IF(AX125="Retired",0,HLOOKUP(AX125,'Fixed - Labor'!$C$29:$E$37,'Scenario 11'!$H$24,FALSE)*$AT125)</f>
        <v>0</v>
      </c>
      <c r="BG125" s="249">
        <f>IF(AY125="Retired",0,HLOOKUP(AY125,'Fixed - Labor'!$C$29:$E$37,'Scenario 11'!$H$24,FALSE)*$AT125)</f>
        <v>0</v>
      </c>
      <c r="BH125" s="249">
        <f>IF(AZ125="Retired",0,HLOOKUP(AZ125,'Fixed - Labor'!$C$29:$E$37,'Scenario 11'!$H$24,FALSE)*$AT125)</f>
        <v>0</v>
      </c>
      <c r="BI125" s="138"/>
      <c r="BJ125" s="253">
        <v>2033</v>
      </c>
      <c r="BK125" s="249">
        <f>IF($O$14&gt;=$BJ125,BC125,IF($O$14&lt;$BJ125,'Sc11 Sub1'!AT125,0))</f>
        <v>0</v>
      </c>
      <c r="BL125" s="249">
        <f>IF($O$14&gt;$BJ125,BD125,IF($O$14&lt;$BJ125,'Sc11 Sub1'!AU125,IF($O$14=$BJ125,SUM(SUM(BD125/12)*$P$14)+(SUM('Sc11 Sub1'!AU125/12)*SUM(12-$P$14)),0)))</f>
        <v>0</v>
      </c>
      <c r="BM125" s="249">
        <f>IF($O$14&gt;$BJ125,BE125,IF($O$14&lt;$BJ125,'Sc11 Sub1'!AV125,IF($O$14=$BJ125,SUM(SUM(BE125/12)*$P$14)+(SUM('Sc11 Sub1'!AV125/12)*SUM(12-$P$14)),0)))</f>
        <v>0</v>
      </c>
      <c r="BN125" s="249">
        <f>IF($O$14&gt;$BJ125,BF125,IF($O$14&lt;$BJ125,'Sc11 Sub1'!AW125,IF($O$14=$BJ125,SUM(SUM(BF125/12)*$P$14)+(SUM('Sc11 Sub1'!AW125/12)*SUM(12-$P$14)),0)))</f>
        <v>0</v>
      </c>
      <c r="BO125" s="249">
        <f>IF($O$14&gt;$BJ125,BG125,IF($O$14&lt;$BJ125,'Sc11 Sub1'!AX125,IF($O$14=$BJ125,SUM(SUM(BG125/12)*$P$14)+(SUM('Sc11 Sub1'!AX125/12)*SUM(12-$P$14)),0)))</f>
        <v>0</v>
      </c>
      <c r="BP125" s="249">
        <f>IF($O$14&gt;$BJ125,BH125,IF($O$14&lt;$BJ125,'Sc11 Sub1'!AY125,IF($O$14=$BJ125,SUM(SUM(BH125/12)*$P$14)+(SUM('Sc11 Sub1'!AY125/12)*SUM(12-$P$14)),0)))</f>
        <v>0</v>
      </c>
      <c r="BR125" s="306"/>
      <c r="BS125" s="138"/>
      <c r="BT125" s="138"/>
      <c r="BU125" s="138"/>
      <c r="BV125" s="138"/>
      <c r="BW125" s="138"/>
      <c r="BX125" s="138"/>
      <c r="BZ125" s="306"/>
      <c r="CA125" s="138"/>
      <c r="CB125" s="138"/>
      <c r="CC125" s="138"/>
      <c r="CD125" s="138"/>
      <c r="CE125" s="138"/>
      <c r="CF125" s="138"/>
    </row>
    <row r="126" spans="1:84">
      <c r="A126" s="242"/>
      <c r="B126" s="242"/>
      <c r="C126" s="242"/>
      <c r="D126" s="242"/>
      <c r="E126" s="242"/>
      <c r="F126" s="242"/>
      <c r="G126" s="242"/>
      <c r="H126" s="253">
        <v>2034</v>
      </c>
      <c r="I126" s="249">
        <f t="shared" si="69"/>
        <v>0</v>
      </c>
      <c r="J126" s="249">
        <f t="shared" si="53"/>
        <v>0</v>
      </c>
      <c r="K126" s="249">
        <f t="shared" si="54"/>
        <v>0</v>
      </c>
      <c r="L126" s="249">
        <f t="shared" si="55"/>
        <v>0</v>
      </c>
      <c r="M126" s="249">
        <f t="shared" si="56"/>
        <v>0</v>
      </c>
      <c r="N126" s="249">
        <f t="shared" si="57"/>
        <v>0</v>
      </c>
      <c r="O126" s="242"/>
      <c r="P126" s="242"/>
      <c r="Q126" s="242"/>
      <c r="R126" s="242"/>
      <c r="S126" s="253">
        <v>2034</v>
      </c>
      <c r="T126" s="136">
        <f>HLOOKUP($S126,'Fixed - Labor'!$A$21:$AE$24,2,FALSE)</f>
        <v>8440493.0007172655</v>
      </c>
      <c r="U126" s="155" t="str">
        <f t="shared" si="70"/>
        <v>Retired</v>
      </c>
      <c r="V126" s="155" t="str">
        <f t="shared" si="58"/>
        <v>Retired</v>
      </c>
      <c r="W126" s="155" t="str">
        <f t="shared" si="59"/>
        <v>Retired</v>
      </c>
      <c r="X126" s="155" t="str">
        <f t="shared" si="60"/>
        <v>Retired</v>
      </c>
      <c r="Y126" s="155" t="str">
        <f t="shared" si="61"/>
        <v>Retired</v>
      </c>
      <c r="Z126" s="155" t="str">
        <f t="shared" si="62"/>
        <v>Retired</v>
      </c>
      <c r="AB126" s="253">
        <v>2034</v>
      </c>
      <c r="AC126" s="249">
        <f>IF(U126="Retired",0,HLOOKUP(U126,'Fixed - Labor'!$C$29:$E$37,'Scenario 11'!$H$24,FALSE)*$T126)</f>
        <v>0</v>
      </c>
      <c r="AD126" s="249">
        <f>IF(V126="Retired",0,HLOOKUP(V126,'Fixed - Labor'!$C$29:$E$37,'Scenario 11'!$H$24,FALSE)*$T126)</f>
        <v>0</v>
      </c>
      <c r="AE126" s="249">
        <f>IF(W126="Retired",0,HLOOKUP(W126,'Fixed - Labor'!$C$29:$E$37,'Scenario 11'!$H$24,FALSE)*$T126)</f>
        <v>0</v>
      </c>
      <c r="AF126" s="249">
        <f>IF(X126="Retired",0,HLOOKUP(X126,'Fixed - Labor'!$C$29:$E$37,'Scenario 11'!$H$24,FALSE)*$T126)</f>
        <v>0</v>
      </c>
      <c r="AG126" s="249">
        <f>IF(Y126="Retired",0,HLOOKUP(Y126,'Fixed - Labor'!$C$29:$E$37,'Scenario 11'!$H$24,FALSE)*$T126)</f>
        <v>0</v>
      </c>
      <c r="AH126" s="249">
        <f>IF(Z126="Retired",0,HLOOKUP(Z126,'Fixed - Labor'!$C$29:$E$37,'Scenario 11'!$H$24,FALSE)*$T126)</f>
        <v>0</v>
      </c>
      <c r="AJ126" s="253">
        <v>2034</v>
      </c>
      <c r="AK126" s="249">
        <f>IF($O$14&gt;$AJ126,AC126,IF($O$14&lt;$BJ126,'Sc11 Sub1'!AC126,IF($O$14=$AJ126,SUM(SUM(AC126/12)*$P$14)+(SUM('Sc11 Sub1'!AC126/12)*SUM(12-$P$14)),0)))</f>
        <v>0</v>
      </c>
      <c r="AL126" s="249">
        <f>IF($O$14&gt;$AJ126,AD126,IF($O$14&lt;$BJ126,'Sc11 Sub1'!AD126,IF($O$14=$AJ126,SUM(SUM(AD126/12)*$P$14)+(SUM('Sc11 Sub1'!AD126/12)*SUM(12-$P$14)),0)))</f>
        <v>0</v>
      </c>
      <c r="AM126" s="249">
        <f>IF($O$14&gt;$AJ126,AE126,IF($O$14&lt;$BJ126,'Sc11 Sub1'!AE126,IF($O$14=$AJ126,SUM(SUM(AE126/12)*$P$14)+(SUM('Sc11 Sub1'!AE126/12)*SUM(12-$P$14)),0)))</f>
        <v>0</v>
      </c>
      <c r="AN126" s="249">
        <f>IF($O$14&gt;$AJ126,AF126,IF($O$14&lt;$BJ126,'Sc11 Sub1'!AF126,IF($O$14=$AJ126,SUM(SUM(AF126/12)*$P$14)+(SUM('Sc11 Sub1'!AF126/12)*SUM(12-$P$14)),0)))</f>
        <v>0</v>
      </c>
      <c r="AO126" s="249">
        <f>IF($O$14&gt;$AJ126,AG126,IF($O$14&lt;$BJ126,'Sc11 Sub1'!AG126,IF($O$14=$AJ126,SUM(SUM(AG126/12)*$P$14)+(SUM('Sc11 Sub1'!AG126/12)*SUM(12-$P$14)),0)))</f>
        <v>0</v>
      </c>
      <c r="AP126" s="249">
        <f>IF($O$14&gt;$AJ126,AH126,IF($O$14&lt;$BJ126,'Sc11 Sub1'!AH126,IF($O$14=$AJ126,SUM(SUM(AH126/12)*$P$14)+(SUM('Sc11 Sub1'!AH126/12)*SUM(12-$P$14)),0)))</f>
        <v>0</v>
      </c>
      <c r="AS126" s="253">
        <v>2034</v>
      </c>
      <c r="AT126" s="249">
        <f>HLOOKUP($AS126,'Fixed - Labor'!$A$21:$AE$24,3,FALSE)</f>
        <v>17363521.064453222</v>
      </c>
      <c r="AU126" s="155" t="str">
        <f t="shared" si="71"/>
        <v>Retired</v>
      </c>
      <c r="AV126" s="155" t="str">
        <f t="shared" si="64"/>
        <v>Retired</v>
      </c>
      <c r="AW126" s="155" t="str">
        <f t="shared" si="65"/>
        <v>Retired</v>
      </c>
      <c r="AX126" s="155" t="str">
        <f t="shared" si="66"/>
        <v>Retired</v>
      </c>
      <c r="AY126" s="155" t="str">
        <f t="shared" si="67"/>
        <v>Retired</v>
      </c>
      <c r="AZ126" s="155" t="str">
        <f t="shared" si="68"/>
        <v>Retired</v>
      </c>
      <c r="BB126" s="253">
        <v>2034</v>
      </c>
      <c r="BC126" s="249">
        <f>IF(AU126="Retired",0,HLOOKUP(AU126,'Fixed - Labor'!$C$29:$E$37,'Scenario 11'!$H$24,FALSE)*$AT126)</f>
        <v>0</v>
      </c>
      <c r="BD126" s="249">
        <f>IF(AV126="Retired",0,HLOOKUP(AV126,'Fixed - Labor'!$C$29:$E$37,'Scenario 11'!$H$24,FALSE)*$AT126)</f>
        <v>0</v>
      </c>
      <c r="BE126" s="249">
        <f>IF(AW126="Retired",0,HLOOKUP(AW126,'Fixed - Labor'!$C$29:$E$37,'Scenario 11'!$H$24,FALSE)*$AT126)</f>
        <v>0</v>
      </c>
      <c r="BF126" s="249">
        <f>IF(AX126="Retired",0,HLOOKUP(AX126,'Fixed - Labor'!$C$29:$E$37,'Scenario 11'!$H$24,FALSE)*$AT126)</f>
        <v>0</v>
      </c>
      <c r="BG126" s="249">
        <f>IF(AY126="Retired",0,HLOOKUP(AY126,'Fixed - Labor'!$C$29:$E$37,'Scenario 11'!$H$24,FALSE)*$AT126)</f>
        <v>0</v>
      </c>
      <c r="BH126" s="249">
        <f>IF(AZ126="Retired",0,HLOOKUP(AZ126,'Fixed - Labor'!$C$29:$E$37,'Scenario 11'!$H$24,FALSE)*$AT126)</f>
        <v>0</v>
      </c>
      <c r="BI126" s="138"/>
      <c r="BJ126" s="253">
        <v>2034</v>
      </c>
      <c r="BK126" s="249">
        <f>IF($O$14&gt;=$BJ126,BC126,IF($O$14&lt;$BJ126,'Sc11 Sub1'!AT126,0))</f>
        <v>0</v>
      </c>
      <c r="BL126" s="249">
        <f>IF($O$14&gt;$BJ126,BD126,IF($O$14&lt;$BJ126,'Sc11 Sub1'!AU126,IF($O$14=$BJ126,SUM(SUM(BD126/12)*$P$14)+(SUM('Sc11 Sub1'!AU126/12)*SUM(12-$P$14)),0)))</f>
        <v>0</v>
      </c>
      <c r="BM126" s="249">
        <f>IF($O$14&gt;$BJ126,BE126,IF($O$14&lt;$BJ126,'Sc11 Sub1'!AV126,IF($O$14=$BJ126,SUM(SUM(BE126/12)*$P$14)+(SUM('Sc11 Sub1'!AV126/12)*SUM(12-$P$14)),0)))</f>
        <v>0</v>
      </c>
      <c r="BN126" s="249">
        <f>IF($O$14&gt;$BJ126,BF126,IF($O$14&lt;$BJ126,'Sc11 Sub1'!AW126,IF($O$14=$BJ126,SUM(SUM(BF126/12)*$P$14)+(SUM('Sc11 Sub1'!AW126/12)*SUM(12-$P$14)),0)))</f>
        <v>0</v>
      </c>
      <c r="BO126" s="249">
        <f>IF($O$14&gt;$BJ126,BG126,IF($O$14&lt;$BJ126,'Sc11 Sub1'!AX126,IF($O$14=$BJ126,SUM(SUM(BG126/12)*$P$14)+(SUM('Sc11 Sub1'!AX126/12)*SUM(12-$P$14)),0)))</f>
        <v>0</v>
      </c>
      <c r="BP126" s="249">
        <f>IF($O$14&gt;$BJ126,BH126,IF($O$14&lt;$BJ126,'Sc11 Sub1'!AY126,IF($O$14=$BJ126,SUM(SUM(BH126/12)*$P$14)+(SUM('Sc11 Sub1'!AY126/12)*SUM(12-$P$14)),0)))</f>
        <v>0</v>
      </c>
      <c r="BR126" s="306"/>
      <c r="BS126" s="138"/>
      <c r="BT126" s="138"/>
      <c r="BU126" s="138"/>
      <c r="BV126" s="138"/>
      <c r="BW126" s="138"/>
      <c r="BX126" s="138"/>
      <c r="BZ126" s="306"/>
      <c r="CA126" s="138"/>
      <c r="CB126" s="138"/>
      <c r="CC126" s="138"/>
      <c r="CD126" s="138"/>
      <c r="CE126" s="138"/>
      <c r="CF126" s="138"/>
    </row>
    <row r="127" spans="1:84">
      <c r="A127" s="242"/>
      <c r="B127" s="242"/>
      <c r="C127" s="242"/>
      <c r="D127" s="242"/>
      <c r="E127" s="242"/>
      <c r="F127" s="242"/>
      <c r="G127" s="242"/>
      <c r="H127" s="253">
        <v>2035</v>
      </c>
      <c r="I127" s="249">
        <f t="shared" si="69"/>
        <v>0</v>
      </c>
      <c r="J127" s="249">
        <f t="shared" si="53"/>
        <v>0</v>
      </c>
      <c r="K127" s="249">
        <f t="shared" si="54"/>
        <v>0</v>
      </c>
      <c r="L127" s="249">
        <f t="shared" si="55"/>
        <v>0</v>
      </c>
      <c r="M127" s="249">
        <f t="shared" si="56"/>
        <v>0</v>
      </c>
      <c r="N127" s="249">
        <f t="shared" si="57"/>
        <v>0</v>
      </c>
      <c r="O127" s="242"/>
      <c r="P127" s="242"/>
      <c r="Q127" s="242"/>
      <c r="R127" s="242"/>
      <c r="S127" s="253">
        <v>2035</v>
      </c>
      <c r="T127" s="136">
        <f>HLOOKUP($S127,'Fixed - Labor'!$A$21:$AE$24,2,FALSE)</f>
        <v>8609302.860731611</v>
      </c>
      <c r="U127" s="155" t="str">
        <f t="shared" si="70"/>
        <v>Retired</v>
      </c>
      <c r="V127" s="155" t="str">
        <f t="shared" si="58"/>
        <v>Retired</v>
      </c>
      <c r="W127" s="155" t="str">
        <f t="shared" si="59"/>
        <v>Retired</v>
      </c>
      <c r="X127" s="155" t="str">
        <f t="shared" si="60"/>
        <v>Retired</v>
      </c>
      <c r="Y127" s="155" t="str">
        <f t="shared" si="61"/>
        <v>Retired</v>
      </c>
      <c r="Z127" s="155" t="str">
        <f t="shared" si="62"/>
        <v>Retired</v>
      </c>
      <c r="AB127" s="253">
        <v>2035</v>
      </c>
      <c r="AC127" s="249">
        <f>IF(U127="Retired",0,HLOOKUP(U127,'Fixed - Labor'!$C$29:$E$37,'Scenario 11'!$H$24,FALSE)*$T127)</f>
        <v>0</v>
      </c>
      <c r="AD127" s="249">
        <f>IF(V127="Retired",0,HLOOKUP(V127,'Fixed - Labor'!$C$29:$E$37,'Scenario 11'!$H$24,FALSE)*$T127)</f>
        <v>0</v>
      </c>
      <c r="AE127" s="249">
        <f>IF(W127="Retired",0,HLOOKUP(W127,'Fixed - Labor'!$C$29:$E$37,'Scenario 11'!$H$24,FALSE)*$T127)</f>
        <v>0</v>
      </c>
      <c r="AF127" s="249">
        <f>IF(X127="Retired",0,HLOOKUP(X127,'Fixed - Labor'!$C$29:$E$37,'Scenario 11'!$H$24,FALSE)*$T127)</f>
        <v>0</v>
      </c>
      <c r="AG127" s="249">
        <f>IF(Y127="Retired",0,HLOOKUP(Y127,'Fixed - Labor'!$C$29:$E$37,'Scenario 11'!$H$24,FALSE)*$T127)</f>
        <v>0</v>
      </c>
      <c r="AH127" s="249">
        <f>IF(Z127="Retired",0,HLOOKUP(Z127,'Fixed - Labor'!$C$29:$E$37,'Scenario 11'!$H$24,FALSE)*$T127)</f>
        <v>0</v>
      </c>
      <c r="AJ127" s="253">
        <v>2035</v>
      </c>
      <c r="AK127" s="249">
        <f>IF($O$14&gt;$AJ127,AC127,IF($O$14&lt;$BJ127,'Sc11 Sub1'!AC127,IF($O$14=$AJ127,SUM(SUM(AC127/12)*$P$14)+(SUM('Sc11 Sub1'!AC127/12)*SUM(12-$P$14)),0)))</f>
        <v>0</v>
      </c>
      <c r="AL127" s="249">
        <f>IF($O$14&gt;$AJ127,AD127,IF($O$14&lt;$BJ127,'Sc11 Sub1'!AD127,IF($O$14=$AJ127,SUM(SUM(AD127/12)*$P$14)+(SUM('Sc11 Sub1'!AD127/12)*SUM(12-$P$14)),0)))</f>
        <v>0</v>
      </c>
      <c r="AM127" s="249">
        <f>IF($O$14&gt;$AJ127,AE127,IF($O$14&lt;$BJ127,'Sc11 Sub1'!AE127,IF($O$14=$AJ127,SUM(SUM(AE127/12)*$P$14)+(SUM('Sc11 Sub1'!AE127/12)*SUM(12-$P$14)),0)))</f>
        <v>0</v>
      </c>
      <c r="AN127" s="249">
        <f>IF($O$14&gt;$AJ127,AF127,IF($O$14&lt;$BJ127,'Sc11 Sub1'!AF127,IF($O$14=$AJ127,SUM(SUM(AF127/12)*$P$14)+(SUM('Sc11 Sub1'!AF127/12)*SUM(12-$P$14)),0)))</f>
        <v>0</v>
      </c>
      <c r="AO127" s="249">
        <f>IF($O$14&gt;$AJ127,AG127,IF($O$14&lt;$BJ127,'Sc11 Sub1'!AG127,IF($O$14=$AJ127,SUM(SUM(AG127/12)*$P$14)+(SUM('Sc11 Sub1'!AG127/12)*SUM(12-$P$14)),0)))</f>
        <v>0</v>
      </c>
      <c r="AP127" s="249">
        <f>IF($O$14&gt;$AJ127,AH127,IF($O$14&lt;$BJ127,'Sc11 Sub1'!AH127,IF($O$14=$AJ127,SUM(SUM(AH127/12)*$P$14)+(SUM('Sc11 Sub1'!AH127/12)*SUM(12-$P$14)),0)))</f>
        <v>0</v>
      </c>
      <c r="AS127" s="253">
        <v>2035</v>
      </c>
      <c r="AT127" s="249">
        <f>HLOOKUP($AS127,'Fixed - Labor'!$A$21:$AE$24,3,FALSE)</f>
        <v>17710791.485742286</v>
      </c>
      <c r="AU127" s="155" t="str">
        <f t="shared" si="71"/>
        <v>Retired</v>
      </c>
      <c r="AV127" s="155" t="str">
        <f t="shared" si="64"/>
        <v>Retired</v>
      </c>
      <c r="AW127" s="155" t="str">
        <f t="shared" si="65"/>
        <v>Retired</v>
      </c>
      <c r="AX127" s="155" t="str">
        <f t="shared" si="66"/>
        <v>Retired</v>
      </c>
      <c r="AY127" s="155" t="str">
        <f t="shared" si="67"/>
        <v>Retired</v>
      </c>
      <c r="AZ127" s="155" t="str">
        <f t="shared" si="68"/>
        <v>Retired</v>
      </c>
      <c r="BB127" s="253">
        <v>2035</v>
      </c>
      <c r="BC127" s="249">
        <f>IF(AU127="Retired",0,HLOOKUP(AU127,'Fixed - Labor'!$C$29:$E$37,'Scenario 11'!$H$24,FALSE)*$AT127)</f>
        <v>0</v>
      </c>
      <c r="BD127" s="249">
        <f>IF(AV127="Retired",0,HLOOKUP(AV127,'Fixed - Labor'!$C$29:$E$37,'Scenario 11'!$H$24,FALSE)*$AT127)</f>
        <v>0</v>
      </c>
      <c r="BE127" s="249">
        <f>IF(AW127="Retired",0,HLOOKUP(AW127,'Fixed - Labor'!$C$29:$E$37,'Scenario 11'!$H$24,FALSE)*$AT127)</f>
        <v>0</v>
      </c>
      <c r="BF127" s="249">
        <f>IF(AX127="Retired",0,HLOOKUP(AX127,'Fixed - Labor'!$C$29:$E$37,'Scenario 11'!$H$24,FALSE)*$AT127)</f>
        <v>0</v>
      </c>
      <c r="BG127" s="249">
        <f>IF(AY127="Retired",0,HLOOKUP(AY127,'Fixed - Labor'!$C$29:$E$37,'Scenario 11'!$H$24,FALSE)*$AT127)</f>
        <v>0</v>
      </c>
      <c r="BH127" s="249">
        <f>IF(AZ127="Retired",0,HLOOKUP(AZ127,'Fixed - Labor'!$C$29:$E$37,'Scenario 11'!$H$24,FALSE)*$AT127)</f>
        <v>0</v>
      </c>
      <c r="BI127" s="138"/>
      <c r="BJ127" s="253">
        <v>2035</v>
      </c>
      <c r="BK127" s="249">
        <f>IF($O$14&gt;=$BJ127,BC127,IF($O$14&lt;$BJ127,'Sc11 Sub1'!AT127,0))</f>
        <v>0</v>
      </c>
      <c r="BL127" s="249">
        <f>IF($O$14&gt;$BJ127,BD127,IF($O$14&lt;$BJ127,'Sc11 Sub1'!AU127,IF($O$14=$BJ127,SUM(SUM(BD127/12)*$P$14)+(SUM('Sc11 Sub1'!AU127/12)*SUM(12-$P$14)),0)))</f>
        <v>0</v>
      </c>
      <c r="BM127" s="249">
        <f>IF($O$14&gt;$BJ127,BE127,IF($O$14&lt;$BJ127,'Sc11 Sub1'!AV127,IF($O$14=$BJ127,SUM(SUM(BE127/12)*$P$14)+(SUM('Sc11 Sub1'!AV127/12)*SUM(12-$P$14)),0)))</f>
        <v>0</v>
      </c>
      <c r="BN127" s="249">
        <f>IF($O$14&gt;$BJ127,BF127,IF($O$14&lt;$BJ127,'Sc11 Sub1'!AW127,IF($O$14=$BJ127,SUM(SUM(BF127/12)*$P$14)+(SUM('Sc11 Sub1'!AW127/12)*SUM(12-$P$14)),0)))</f>
        <v>0</v>
      </c>
      <c r="BO127" s="249">
        <f>IF($O$14&gt;$BJ127,BG127,IF($O$14&lt;$BJ127,'Sc11 Sub1'!AX127,IF($O$14=$BJ127,SUM(SUM(BG127/12)*$P$14)+(SUM('Sc11 Sub1'!AX127/12)*SUM(12-$P$14)),0)))</f>
        <v>0</v>
      </c>
      <c r="BP127" s="249">
        <f>IF($O$14&gt;$BJ127,BH127,IF($O$14&lt;$BJ127,'Sc11 Sub1'!AY127,IF($O$14=$BJ127,SUM(SUM(BH127/12)*$P$14)+(SUM('Sc11 Sub1'!AY127/12)*SUM(12-$P$14)),0)))</f>
        <v>0</v>
      </c>
      <c r="BR127" s="306"/>
      <c r="BS127" s="138"/>
      <c r="BT127" s="138"/>
      <c r="BU127" s="138"/>
      <c r="BV127" s="138"/>
      <c r="BW127" s="138"/>
      <c r="BX127" s="138"/>
      <c r="BZ127" s="306"/>
      <c r="CA127" s="138"/>
      <c r="CB127" s="138"/>
      <c r="CC127" s="138"/>
      <c r="CD127" s="138"/>
      <c r="CE127" s="138"/>
      <c r="CF127" s="138"/>
    </row>
    <row r="128" spans="1:84">
      <c r="A128" s="242"/>
      <c r="B128" s="242"/>
      <c r="C128" s="242"/>
      <c r="D128" s="242"/>
      <c r="E128" s="242"/>
      <c r="F128" s="242"/>
      <c r="G128" s="242"/>
      <c r="H128" s="253">
        <v>2036</v>
      </c>
      <c r="I128" s="249">
        <f t="shared" si="69"/>
        <v>0</v>
      </c>
      <c r="J128" s="249">
        <f t="shared" si="53"/>
        <v>0</v>
      </c>
      <c r="K128" s="249">
        <f t="shared" si="54"/>
        <v>0</v>
      </c>
      <c r="L128" s="249">
        <f t="shared" si="55"/>
        <v>0</v>
      </c>
      <c r="M128" s="249">
        <f t="shared" si="56"/>
        <v>0</v>
      </c>
      <c r="N128" s="249">
        <f t="shared" si="57"/>
        <v>0</v>
      </c>
      <c r="O128" s="242"/>
      <c r="P128" s="242"/>
      <c r="Q128" s="242"/>
      <c r="R128" s="242"/>
      <c r="S128" s="253">
        <v>2036</v>
      </c>
      <c r="T128" s="136">
        <f>HLOOKUP($S128,'Fixed - Labor'!$A$21:$AE$24,2,FALSE)</f>
        <v>8781488.9179462418</v>
      </c>
      <c r="U128" s="155" t="str">
        <f t="shared" si="70"/>
        <v>Retired</v>
      </c>
      <c r="V128" s="155" t="str">
        <f t="shared" si="58"/>
        <v>Retired</v>
      </c>
      <c r="W128" s="155" t="str">
        <f t="shared" si="59"/>
        <v>Retired</v>
      </c>
      <c r="X128" s="155" t="str">
        <f t="shared" si="60"/>
        <v>Retired</v>
      </c>
      <c r="Y128" s="155" t="str">
        <f t="shared" si="61"/>
        <v>Retired</v>
      </c>
      <c r="Z128" s="155" t="str">
        <f t="shared" si="62"/>
        <v>Retired</v>
      </c>
      <c r="AB128" s="253">
        <v>2036</v>
      </c>
      <c r="AC128" s="249">
        <f>IF(U128="Retired",0,HLOOKUP(U128,'Fixed - Labor'!$C$29:$E$37,'Scenario 11'!$H$24,FALSE)*$T128)</f>
        <v>0</v>
      </c>
      <c r="AD128" s="249">
        <f>IF(V128="Retired",0,HLOOKUP(V128,'Fixed - Labor'!$C$29:$E$37,'Scenario 11'!$H$24,FALSE)*$T128)</f>
        <v>0</v>
      </c>
      <c r="AE128" s="249">
        <f>IF(W128="Retired",0,HLOOKUP(W128,'Fixed - Labor'!$C$29:$E$37,'Scenario 11'!$H$24,FALSE)*$T128)</f>
        <v>0</v>
      </c>
      <c r="AF128" s="249">
        <f>IF(X128="Retired",0,HLOOKUP(X128,'Fixed - Labor'!$C$29:$E$37,'Scenario 11'!$H$24,FALSE)*$T128)</f>
        <v>0</v>
      </c>
      <c r="AG128" s="249">
        <f>IF(Y128="Retired",0,HLOOKUP(Y128,'Fixed - Labor'!$C$29:$E$37,'Scenario 11'!$H$24,FALSE)*$T128)</f>
        <v>0</v>
      </c>
      <c r="AH128" s="249">
        <f>IF(Z128="Retired",0,HLOOKUP(Z128,'Fixed - Labor'!$C$29:$E$37,'Scenario 11'!$H$24,FALSE)*$T128)</f>
        <v>0</v>
      </c>
      <c r="AJ128" s="253">
        <v>2036</v>
      </c>
      <c r="AK128" s="249">
        <f>IF($O$14&gt;$AJ128,AC128,IF($O$14&lt;$BJ128,'Sc11 Sub1'!AC128,IF($O$14=$AJ128,SUM(SUM(AC128/12)*$P$14)+(SUM('Sc11 Sub1'!AC128/12)*SUM(12-$P$14)),0)))</f>
        <v>0</v>
      </c>
      <c r="AL128" s="249">
        <f>IF($O$14&gt;$AJ128,AD128,IF($O$14&lt;$BJ128,'Sc11 Sub1'!AD128,IF($O$14=$AJ128,SUM(SUM(AD128/12)*$P$14)+(SUM('Sc11 Sub1'!AD128/12)*SUM(12-$P$14)),0)))</f>
        <v>0</v>
      </c>
      <c r="AM128" s="249">
        <f>IF($O$14&gt;$AJ128,AE128,IF($O$14&lt;$BJ128,'Sc11 Sub1'!AE128,IF($O$14=$AJ128,SUM(SUM(AE128/12)*$P$14)+(SUM('Sc11 Sub1'!AE128/12)*SUM(12-$P$14)),0)))</f>
        <v>0</v>
      </c>
      <c r="AN128" s="249">
        <f>IF($O$14&gt;$AJ128,AF128,IF($O$14&lt;$BJ128,'Sc11 Sub1'!AF128,IF($O$14=$AJ128,SUM(SUM(AF128/12)*$P$14)+(SUM('Sc11 Sub1'!AF128/12)*SUM(12-$P$14)),0)))</f>
        <v>0</v>
      </c>
      <c r="AO128" s="249">
        <f>IF($O$14&gt;$AJ128,AG128,IF($O$14&lt;$BJ128,'Sc11 Sub1'!AG128,IF($O$14=$AJ128,SUM(SUM(AG128/12)*$P$14)+(SUM('Sc11 Sub1'!AG128/12)*SUM(12-$P$14)),0)))</f>
        <v>0</v>
      </c>
      <c r="AP128" s="249">
        <f>IF($O$14&gt;$AJ128,AH128,IF($O$14&lt;$BJ128,'Sc11 Sub1'!AH128,IF($O$14=$AJ128,SUM(SUM(AH128/12)*$P$14)+(SUM('Sc11 Sub1'!AH128/12)*SUM(12-$P$14)),0)))</f>
        <v>0</v>
      </c>
      <c r="AS128" s="253">
        <v>2036</v>
      </c>
      <c r="AT128" s="249">
        <f>HLOOKUP($AS128,'Fixed - Labor'!$A$21:$AE$24,3,FALSE)</f>
        <v>18065007.315457128</v>
      </c>
      <c r="AU128" s="155" t="str">
        <f t="shared" si="71"/>
        <v>Retired</v>
      </c>
      <c r="AV128" s="155" t="str">
        <f t="shared" si="64"/>
        <v>Retired</v>
      </c>
      <c r="AW128" s="155" t="str">
        <f t="shared" si="65"/>
        <v>Retired</v>
      </c>
      <c r="AX128" s="155" t="str">
        <f t="shared" si="66"/>
        <v>Retired</v>
      </c>
      <c r="AY128" s="155" t="str">
        <f t="shared" si="67"/>
        <v>Retired</v>
      </c>
      <c r="AZ128" s="155" t="str">
        <f t="shared" si="68"/>
        <v>Retired</v>
      </c>
      <c r="BB128" s="253">
        <v>2036</v>
      </c>
      <c r="BC128" s="249">
        <f>IF(AU128="Retired",0,HLOOKUP(AU128,'Fixed - Labor'!$C$29:$E$37,'Scenario 11'!$H$24,FALSE)*$AT128)</f>
        <v>0</v>
      </c>
      <c r="BD128" s="249">
        <f>IF(AV128="Retired",0,HLOOKUP(AV128,'Fixed - Labor'!$C$29:$E$37,'Scenario 11'!$H$24,FALSE)*$AT128)</f>
        <v>0</v>
      </c>
      <c r="BE128" s="249">
        <f>IF(AW128="Retired",0,HLOOKUP(AW128,'Fixed - Labor'!$C$29:$E$37,'Scenario 11'!$H$24,FALSE)*$AT128)</f>
        <v>0</v>
      </c>
      <c r="BF128" s="249">
        <f>IF(AX128="Retired",0,HLOOKUP(AX128,'Fixed - Labor'!$C$29:$E$37,'Scenario 11'!$H$24,FALSE)*$AT128)</f>
        <v>0</v>
      </c>
      <c r="BG128" s="249">
        <f>IF(AY128="Retired",0,HLOOKUP(AY128,'Fixed - Labor'!$C$29:$E$37,'Scenario 11'!$H$24,FALSE)*$AT128)</f>
        <v>0</v>
      </c>
      <c r="BH128" s="249">
        <f>IF(AZ128="Retired",0,HLOOKUP(AZ128,'Fixed - Labor'!$C$29:$E$37,'Scenario 11'!$H$24,FALSE)*$AT128)</f>
        <v>0</v>
      </c>
      <c r="BI128" s="138"/>
      <c r="BJ128" s="253">
        <v>2036</v>
      </c>
      <c r="BK128" s="249">
        <f>IF($O$14&gt;=$BJ128,BC128,IF($O$14&lt;$BJ128,'Sc11 Sub1'!AT128,0))</f>
        <v>0</v>
      </c>
      <c r="BL128" s="249">
        <f>IF($O$14&gt;$BJ128,BD128,IF($O$14&lt;$BJ128,'Sc11 Sub1'!AU128,IF($O$14=$BJ128,SUM(SUM(BD128/12)*$P$14)+(SUM('Sc11 Sub1'!AU128/12)*SUM(12-$P$14)),0)))</f>
        <v>0</v>
      </c>
      <c r="BM128" s="249">
        <f>IF($O$14&gt;$BJ128,BE128,IF($O$14&lt;$BJ128,'Sc11 Sub1'!AV128,IF($O$14=$BJ128,SUM(SUM(BE128/12)*$P$14)+(SUM('Sc11 Sub1'!AV128/12)*SUM(12-$P$14)),0)))</f>
        <v>0</v>
      </c>
      <c r="BN128" s="249">
        <f>IF($O$14&gt;$BJ128,BF128,IF($O$14&lt;$BJ128,'Sc11 Sub1'!AW128,IF($O$14=$BJ128,SUM(SUM(BF128/12)*$P$14)+(SUM('Sc11 Sub1'!AW128/12)*SUM(12-$P$14)),0)))</f>
        <v>0</v>
      </c>
      <c r="BO128" s="249">
        <f>IF($O$14&gt;$BJ128,BG128,IF($O$14&lt;$BJ128,'Sc11 Sub1'!AX128,IF($O$14=$BJ128,SUM(SUM(BG128/12)*$P$14)+(SUM('Sc11 Sub1'!AX128/12)*SUM(12-$P$14)),0)))</f>
        <v>0</v>
      </c>
      <c r="BP128" s="249">
        <f>IF($O$14&gt;$BJ128,BH128,IF($O$14&lt;$BJ128,'Sc11 Sub1'!AY128,IF($O$14=$BJ128,SUM(SUM(BH128/12)*$P$14)+(SUM('Sc11 Sub1'!AY128/12)*SUM(12-$P$14)),0)))</f>
        <v>0</v>
      </c>
      <c r="BR128" s="306"/>
      <c r="BS128" s="138"/>
      <c r="BT128" s="138"/>
      <c r="BU128" s="138"/>
      <c r="BV128" s="138"/>
      <c r="BW128" s="138"/>
      <c r="BX128" s="138"/>
      <c r="BZ128" s="306"/>
      <c r="CA128" s="138"/>
      <c r="CB128" s="138"/>
      <c r="CC128" s="138"/>
      <c r="CD128" s="138"/>
      <c r="CE128" s="138"/>
      <c r="CF128" s="138"/>
    </row>
    <row r="129" spans="1:84">
      <c r="A129" s="242"/>
      <c r="B129" s="242"/>
      <c r="C129" s="242"/>
      <c r="D129" s="242"/>
      <c r="E129" s="242"/>
      <c r="F129" s="242"/>
      <c r="G129" s="242"/>
      <c r="H129" s="253">
        <v>2037</v>
      </c>
      <c r="I129" s="249">
        <f t="shared" si="69"/>
        <v>0</v>
      </c>
      <c r="J129" s="249">
        <f t="shared" si="53"/>
        <v>0</v>
      </c>
      <c r="K129" s="249">
        <f t="shared" si="54"/>
        <v>0</v>
      </c>
      <c r="L129" s="249">
        <f t="shared" si="55"/>
        <v>0</v>
      </c>
      <c r="M129" s="249">
        <f t="shared" si="56"/>
        <v>0</v>
      </c>
      <c r="N129" s="249">
        <f t="shared" si="57"/>
        <v>0</v>
      </c>
      <c r="O129" s="242"/>
      <c r="P129" s="242"/>
      <c r="Q129" s="242"/>
      <c r="R129" s="242"/>
      <c r="S129" s="253">
        <v>2037</v>
      </c>
      <c r="T129" s="136">
        <f>HLOOKUP($S129,'Fixed - Labor'!$A$21:$AE$24,2,FALSE)</f>
        <v>8957118.6963051688</v>
      </c>
      <c r="U129" s="155" t="str">
        <f t="shared" si="70"/>
        <v>Retired</v>
      </c>
      <c r="V129" s="155" t="str">
        <f t="shared" si="58"/>
        <v>Retired</v>
      </c>
      <c r="W129" s="155" t="str">
        <f t="shared" si="59"/>
        <v>Retired</v>
      </c>
      <c r="X129" s="155" t="str">
        <f t="shared" si="60"/>
        <v>Retired</v>
      </c>
      <c r="Y129" s="155" t="str">
        <f t="shared" si="61"/>
        <v>Retired</v>
      </c>
      <c r="Z129" s="155" t="str">
        <f t="shared" si="62"/>
        <v>Retired</v>
      </c>
      <c r="AB129" s="253">
        <v>2037</v>
      </c>
      <c r="AC129" s="249">
        <f>IF(U129="Retired",0,HLOOKUP(U129,'Fixed - Labor'!$C$29:$E$37,'Scenario 11'!$H$24,FALSE)*$T129)</f>
        <v>0</v>
      </c>
      <c r="AD129" s="249">
        <f>IF(V129="Retired",0,HLOOKUP(V129,'Fixed - Labor'!$C$29:$E$37,'Scenario 11'!$H$24,FALSE)*$T129)</f>
        <v>0</v>
      </c>
      <c r="AE129" s="249">
        <f>IF(W129="Retired",0,HLOOKUP(W129,'Fixed - Labor'!$C$29:$E$37,'Scenario 11'!$H$24,FALSE)*$T129)</f>
        <v>0</v>
      </c>
      <c r="AF129" s="249">
        <f>IF(X129="Retired",0,HLOOKUP(X129,'Fixed - Labor'!$C$29:$E$37,'Scenario 11'!$H$24,FALSE)*$T129)</f>
        <v>0</v>
      </c>
      <c r="AG129" s="249">
        <f>IF(Y129="Retired",0,HLOOKUP(Y129,'Fixed - Labor'!$C$29:$E$37,'Scenario 11'!$H$24,FALSE)*$T129)</f>
        <v>0</v>
      </c>
      <c r="AH129" s="249">
        <f>IF(Z129="Retired",0,HLOOKUP(Z129,'Fixed - Labor'!$C$29:$E$37,'Scenario 11'!$H$24,FALSE)*$T129)</f>
        <v>0</v>
      </c>
      <c r="AJ129" s="253">
        <v>2037</v>
      </c>
      <c r="AK129" s="249">
        <f>IF($O$14&gt;$AJ129,AC129,IF($O$14&lt;$BJ129,'Sc11 Sub1'!AC129,IF($O$14=$AJ129,SUM(SUM(AC129/12)*$P$14)+(SUM('Sc11 Sub1'!AC129/12)*SUM(12-$P$14)),0)))</f>
        <v>0</v>
      </c>
      <c r="AL129" s="249">
        <f>IF($O$14&gt;$AJ129,AD129,IF($O$14&lt;$BJ129,'Sc11 Sub1'!AD129,IF($O$14=$AJ129,SUM(SUM(AD129/12)*$P$14)+(SUM('Sc11 Sub1'!AD129/12)*SUM(12-$P$14)),0)))</f>
        <v>0</v>
      </c>
      <c r="AM129" s="249">
        <f>IF($O$14&gt;$AJ129,AE129,IF($O$14&lt;$BJ129,'Sc11 Sub1'!AE129,IF($O$14=$AJ129,SUM(SUM(AE129/12)*$P$14)+(SUM('Sc11 Sub1'!AE129/12)*SUM(12-$P$14)),0)))</f>
        <v>0</v>
      </c>
      <c r="AN129" s="249">
        <f>IF($O$14&gt;$AJ129,AF129,IF($O$14&lt;$BJ129,'Sc11 Sub1'!AF129,IF($O$14=$AJ129,SUM(SUM(AF129/12)*$P$14)+(SUM('Sc11 Sub1'!AF129/12)*SUM(12-$P$14)),0)))</f>
        <v>0</v>
      </c>
      <c r="AO129" s="249">
        <f>IF($O$14&gt;$AJ129,AG129,IF($O$14&lt;$BJ129,'Sc11 Sub1'!AG129,IF($O$14=$AJ129,SUM(SUM(AG129/12)*$P$14)+(SUM('Sc11 Sub1'!AG129/12)*SUM(12-$P$14)),0)))</f>
        <v>0</v>
      </c>
      <c r="AP129" s="249">
        <f>IF($O$14&gt;$AJ129,AH129,IF($O$14&lt;$BJ129,'Sc11 Sub1'!AH129,IF($O$14=$AJ129,SUM(SUM(AH129/12)*$P$14)+(SUM('Sc11 Sub1'!AH129/12)*SUM(12-$P$14)),0)))</f>
        <v>0</v>
      </c>
      <c r="AS129" s="253">
        <v>2037</v>
      </c>
      <c r="AT129" s="249">
        <f>HLOOKUP($AS129,'Fixed - Labor'!$A$21:$AE$24,3,FALSE)</f>
        <v>18426307.461766273</v>
      </c>
      <c r="AU129" s="155" t="str">
        <f t="shared" si="71"/>
        <v>Retired</v>
      </c>
      <c r="AV129" s="155" t="str">
        <f t="shared" si="64"/>
        <v>Retired</v>
      </c>
      <c r="AW129" s="155" t="str">
        <f t="shared" si="65"/>
        <v>Retired</v>
      </c>
      <c r="AX129" s="155" t="str">
        <f t="shared" si="66"/>
        <v>Retired</v>
      </c>
      <c r="AY129" s="155" t="str">
        <f t="shared" si="67"/>
        <v>Retired</v>
      </c>
      <c r="AZ129" s="155" t="str">
        <f t="shared" si="68"/>
        <v>Retired</v>
      </c>
      <c r="BB129" s="253">
        <v>2037</v>
      </c>
      <c r="BC129" s="249">
        <f>IF(AU129="Retired",0,HLOOKUP(AU129,'Fixed - Labor'!$C$29:$E$37,'Scenario 11'!$H$24,FALSE)*$AT129)</f>
        <v>0</v>
      </c>
      <c r="BD129" s="249">
        <f>IF(AV129="Retired",0,HLOOKUP(AV129,'Fixed - Labor'!$C$29:$E$37,'Scenario 11'!$H$24,FALSE)*$AT129)</f>
        <v>0</v>
      </c>
      <c r="BE129" s="249">
        <f>IF(AW129="Retired",0,HLOOKUP(AW129,'Fixed - Labor'!$C$29:$E$37,'Scenario 11'!$H$24,FALSE)*$AT129)</f>
        <v>0</v>
      </c>
      <c r="BF129" s="249">
        <f>IF(AX129="Retired",0,HLOOKUP(AX129,'Fixed - Labor'!$C$29:$E$37,'Scenario 11'!$H$24,FALSE)*$AT129)</f>
        <v>0</v>
      </c>
      <c r="BG129" s="249">
        <f>IF(AY129="Retired",0,HLOOKUP(AY129,'Fixed - Labor'!$C$29:$E$37,'Scenario 11'!$H$24,FALSE)*$AT129)</f>
        <v>0</v>
      </c>
      <c r="BH129" s="249">
        <f>IF(AZ129="Retired",0,HLOOKUP(AZ129,'Fixed - Labor'!$C$29:$E$37,'Scenario 11'!$H$24,FALSE)*$AT129)</f>
        <v>0</v>
      </c>
      <c r="BI129" s="138"/>
      <c r="BJ129" s="253">
        <v>2037</v>
      </c>
      <c r="BK129" s="249">
        <f>IF($O$14&gt;=$BJ129,BC129,IF($O$14&lt;$BJ129,'Sc11 Sub1'!AT129,0))</f>
        <v>0</v>
      </c>
      <c r="BL129" s="249">
        <f>IF($O$14&gt;$BJ129,BD129,IF($O$14&lt;$BJ129,'Sc11 Sub1'!AU129,IF($O$14=$BJ129,SUM(SUM(BD129/12)*$P$14)+(SUM('Sc11 Sub1'!AU129/12)*SUM(12-$P$14)),0)))</f>
        <v>0</v>
      </c>
      <c r="BM129" s="249">
        <f>IF($O$14&gt;$BJ129,BE129,IF($O$14&lt;$BJ129,'Sc11 Sub1'!AV129,IF($O$14=$BJ129,SUM(SUM(BE129/12)*$P$14)+(SUM('Sc11 Sub1'!AV129/12)*SUM(12-$P$14)),0)))</f>
        <v>0</v>
      </c>
      <c r="BN129" s="249">
        <f>IF($O$14&gt;$BJ129,BF129,IF($O$14&lt;$BJ129,'Sc11 Sub1'!AW129,IF($O$14=$BJ129,SUM(SUM(BF129/12)*$P$14)+(SUM('Sc11 Sub1'!AW129/12)*SUM(12-$P$14)),0)))</f>
        <v>0</v>
      </c>
      <c r="BO129" s="249">
        <f>IF($O$14&gt;$BJ129,BG129,IF($O$14&lt;$BJ129,'Sc11 Sub1'!AX129,IF($O$14=$BJ129,SUM(SUM(BG129/12)*$P$14)+(SUM('Sc11 Sub1'!AX129/12)*SUM(12-$P$14)),0)))</f>
        <v>0</v>
      </c>
      <c r="BP129" s="249">
        <f>IF($O$14&gt;$BJ129,BH129,IF($O$14&lt;$BJ129,'Sc11 Sub1'!AY129,IF($O$14=$BJ129,SUM(SUM(BH129/12)*$P$14)+(SUM('Sc11 Sub1'!AY129/12)*SUM(12-$P$14)),0)))</f>
        <v>0</v>
      </c>
      <c r="BR129" s="306"/>
      <c r="BS129" s="138"/>
      <c r="BT129" s="138"/>
      <c r="BU129" s="138"/>
      <c r="BV129" s="138"/>
      <c r="BW129" s="138"/>
      <c r="BX129" s="138"/>
      <c r="BZ129" s="306"/>
      <c r="CA129" s="138"/>
      <c r="CB129" s="138"/>
      <c r="CC129" s="138"/>
      <c r="CD129" s="138"/>
      <c r="CE129" s="138"/>
      <c r="CF129" s="138"/>
    </row>
    <row r="130" spans="1:84">
      <c r="A130" s="242"/>
      <c r="B130" s="242"/>
      <c r="C130" s="242"/>
      <c r="D130" s="242"/>
      <c r="E130" s="242"/>
      <c r="F130" s="242"/>
      <c r="G130" s="242"/>
      <c r="H130" s="253">
        <v>2038</v>
      </c>
      <c r="I130" s="249">
        <f t="shared" si="69"/>
        <v>0</v>
      </c>
      <c r="J130" s="249">
        <f t="shared" si="53"/>
        <v>0</v>
      </c>
      <c r="K130" s="249">
        <f t="shared" si="54"/>
        <v>0</v>
      </c>
      <c r="L130" s="249">
        <f t="shared" si="55"/>
        <v>0</v>
      </c>
      <c r="M130" s="249">
        <f t="shared" si="56"/>
        <v>0</v>
      </c>
      <c r="N130" s="249">
        <f t="shared" si="57"/>
        <v>0</v>
      </c>
      <c r="O130" s="242"/>
      <c r="P130" s="242"/>
      <c r="Q130" s="242"/>
      <c r="R130" s="242"/>
      <c r="S130" s="253">
        <v>2038</v>
      </c>
      <c r="T130" s="136">
        <f>HLOOKUP($S130,'Fixed - Labor'!$A$21:$AE$24,2,FALSE)</f>
        <v>9136261.0702312719</v>
      </c>
      <c r="U130" s="155" t="str">
        <f t="shared" si="70"/>
        <v>Retired</v>
      </c>
      <c r="V130" s="155" t="str">
        <f t="shared" si="58"/>
        <v>Retired</v>
      </c>
      <c r="W130" s="155" t="str">
        <f t="shared" si="59"/>
        <v>Retired</v>
      </c>
      <c r="X130" s="155" t="str">
        <f t="shared" si="60"/>
        <v>Retired</v>
      </c>
      <c r="Y130" s="155" t="str">
        <f t="shared" si="61"/>
        <v>Retired</v>
      </c>
      <c r="Z130" s="155" t="str">
        <f t="shared" si="62"/>
        <v>Retired</v>
      </c>
      <c r="AB130" s="253">
        <v>2038</v>
      </c>
      <c r="AC130" s="249">
        <f>IF(U130="Retired",0,HLOOKUP(U130,'Fixed - Labor'!$C$29:$E$37,'Scenario 11'!$H$24,FALSE)*$T130)</f>
        <v>0</v>
      </c>
      <c r="AD130" s="249">
        <f>IF(V130="Retired",0,HLOOKUP(V130,'Fixed - Labor'!$C$29:$E$37,'Scenario 11'!$H$24,FALSE)*$T130)</f>
        <v>0</v>
      </c>
      <c r="AE130" s="249">
        <f>IF(W130="Retired",0,HLOOKUP(W130,'Fixed - Labor'!$C$29:$E$37,'Scenario 11'!$H$24,FALSE)*$T130)</f>
        <v>0</v>
      </c>
      <c r="AF130" s="249">
        <f>IF(X130="Retired",0,HLOOKUP(X130,'Fixed - Labor'!$C$29:$E$37,'Scenario 11'!$H$24,FALSE)*$T130)</f>
        <v>0</v>
      </c>
      <c r="AG130" s="249">
        <f>IF(Y130="Retired",0,HLOOKUP(Y130,'Fixed - Labor'!$C$29:$E$37,'Scenario 11'!$H$24,FALSE)*$T130)</f>
        <v>0</v>
      </c>
      <c r="AH130" s="249">
        <f>IF(Z130="Retired",0,HLOOKUP(Z130,'Fixed - Labor'!$C$29:$E$37,'Scenario 11'!$H$24,FALSE)*$T130)</f>
        <v>0</v>
      </c>
      <c r="AJ130" s="253">
        <v>2038</v>
      </c>
      <c r="AK130" s="249">
        <f>IF($O$14&gt;$AJ130,AC130,IF($O$14&lt;$BJ130,'Sc11 Sub1'!AC130,IF($O$14=$AJ130,SUM(SUM(AC130/12)*$P$14)+(SUM('Sc11 Sub1'!AC130/12)*SUM(12-$P$14)),0)))</f>
        <v>0</v>
      </c>
      <c r="AL130" s="249">
        <f>IF($O$14&gt;$AJ130,AD130,IF($O$14&lt;$BJ130,'Sc11 Sub1'!AD130,IF($O$14=$AJ130,SUM(SUM(AD130/12)*$P$14)+(SUM('Sc11 Sub1'!AD130/12)*SUM(12-$P$14)),0)))</f>
        <v>0</v>
      </c>
      <c r="AM130" s="249">
        <f>IF($O$14&gt;$AJ130,AE130,IF($O$14&lt;$BJ130,'Sc11 Sub1'!AE130,IF($O$14=$AJ130,SUM(SUM(AE130/12)*$P$14)+(SUM('Sc11 Sub1'!AE130/12)*SUM(12-$P$14)),0)))</f>
        <v>0</v>
      </c>
      <c r="AN130" s="249">
        <f>IF($O$14&gt;$AJ130,AF130,IF($O$14&lt;$BJ130,'Sc11 Sub1'!AF130,IF($O$14=$AJ130,SUM(SUM(AF130/12)*$P$14)+(SUM('Sc11 Sub1'!AF130/12)*SUM(12-$P$14)),0)))</f>
        <v>0</v>
      </c>
      <c r="AO130" s="249">
        <f>IF($O$14&gt;$AJ130,AG130,IF($O$14&lt;$BJ130,'Sc11 Sub1'!AG130,IF($O$14=$AJ130,SUM(SUM(AG130/12)*$P$14)+(SUM('Sc11 Sub1'!AG130/12)*SUM(12-$P$14)),0)))</f>
        <v>0</v>
      </c>
      <c r="AP130" s="249">
        <f>IF($O$14&gt;$AJ130,AH130,IF($O$14&lt;$BJ130,'Sc11 Sub1'!AH130,IF($O$14=$AJ130,SUM(SUM(AH130/12)*$P$14)+(SUM('Sc11 Sub1'!AH130/12)*SUM(12-$P$14)),0)))</f>
        <v>0</v>
      </c>
      <c r="AS130" s="253">
        <v>2038</v>
      </c>
      <c r="AT130" s="249">
        <f>HLOOKUP($AS130,'Fixed - Labor'!$A$21:$AE$24,3,FALSE)</f>
        <v>18794833.6110016</v>
      </c>
      <c r="AU130" s="155" t="str">
        <f t="shared" si="71"/>
        <v>Retired</v>
      </c>
      <c r="AV130" s="155" t="str">
        <f t="shared" si="64"/>
        <v>Retired</v>
      </c>
      <c r="AW130" s="155" t="str">
        <f t="shared" si="65"/>
        <v>Retired</v>
      </c>
      <c r="AX130" s="155" t="str">
        <f t="shared" si="66"/>
        <v>Retired</v>
      </c>
      <c r="AY130" s="155" t="str">
        <f t="shared" si="67"/>
        <v>Retired</v>
      </c>
      <c r="AZ130" s="155" t="str">
        <f t="shared" si="68"/>
        <v>Retired</v>
      </c>
      <c r="BB130" s="253">
        <v>2038</v>
      </c>
      <c r="BC130" s="249">
        <f>IF(AU130="Retired",0,HLOOKUP(AU130,'Fixed - Labor'!$C$29:$E$37,'Scenario 11'!$H$24,FALSE)*$AT130)</f>
        <v>0</v>
      </c>
      <c r="BD130" s="249">
        <f>IF(AV130="Retired",0,HLOOKUP(AV130,'Fixed - Labor'!$C$29:$E$37,'Scenario 11'!$H$24,FALSE)*$AT130)</f>
        <v>0</v>
      </c>
      <c r="BE130" s="249">
        <f>IF(AW130="Retired",0,HLOOKUP(AW130,'Fixed - Labor'!$C$29:$E$37,'Scenario 11'!$H$24,FALSE)*$AT130)</f>
        <v>0</v>
      </c>
      <c r="BF130" s="249">
        <f>IF(AX130="Retired",0,HLOOKUP(AX130,'Fixed - Labor'!$C$29:$E$37,'Scenario 11'!$H$24,FALSE)*$AT130)</f>
        <v>0</v>
      </c>
      <c r="BG130" s="249">
        <f>IF(AY130="Retired",0,HLOOKUP(AY130,'Fixed - Labor'!$C$29:$E$37,'Scenario 11'!$H$24,FALSE)*$AT130)</f>
        <v>0</v>
      </c>
      <c r="BH130" s="249">
        <f>IF(AZ130="Retired",0,HLOOKUP(AZ130,'Fixed - Labor'!$C$29:$E$37,'Scenario 11'!$H$24,FALSE)*$AT130)</f>
        <v>0</v>
      </c>
      <c r="BI130" s="138"/>
      <c r="BJ130" s="253">
        <v>2038</v>
      </c>
      <c r="BK130" s="249">
        <f>IF($O$14&gt;=$BJ130,BC130,IF($O$14&lt;$BJ130,'Sc11 Sub1'!AT130,0))</f>
        <v>0</v>
      </c>
      <c r="BL130" s="249">
        <f>IF($O$14&gt;$BJ130,BD130,IF($O$14&lt;$BJ130,'Sc11 Sub1'!AU130,IF($O$14=$BJ130,SUM(SUM(BD130/12)*$P$14)+(SUM('Sc11 Sub1'!AU130/12)*SUM(12-$P$14)),0)))</f>
        <v>0</v>
      </c>
      <c r="BM130" s="249">
        <f>IF($O$14&gt;$BJ130,BE130,IF($O$14&lt;$BJ130,'Sc11 Sub1'!AV130,IF($O$14=$BJ130,SUM(SUM(BE130/12)*$P$14)+(SUM('Sc11 Sub1'!AV130/12)*SUM(12-$P$14)),0)))</f>
        <v>0</v>
      </c>
      <c r="BN130" s="249">
        <f>IF($O$14&gt;$BJ130,BF130,IF($O$14&lt;$BJ130,'Sc11 Sub1'!AW130,IF($O$14=$BJ130,SUM(SUM(BF130/12)*$P$14)+(SUM('Sc11 Sub1'!AW130/12)*SUM(12-$P$14)),0)))</f>
        <v>0</v>
      </c>
      <c r="BO130" s="249">
        <f>IF($O$14&gt;$BJ130,BG130,IF($O$14&lt;$BJ130,'Sc11 Sub1'!AX130,IF($O$14=$BJ130,SUM(SUM(BG130/12)*$P$14)+(SUM('Sc11 Sub1'!AX130/12)*SUM(12-$P$14)),0)))</f>
        <v>0</v>
      </c>
      <c r="BP130" s="249">
        <f>IF($O$14&gt;$BJ130,BH130,IF($O$14&lt;$BJ130,'Sc11 Sub1'!AY130,IF($O$14=$BJ130,SUM(SUM(BH130/12)*$P$14)+(SUM('Sc11 Sub1'!AY130/12)*SUM(12-$P$14)),0)))</f>
        <v>0</v>
      </c>
      <c r="BR130" s="306"/>
      <c r="BS130" s="138"/>
      <c r="BT130" s="138"/>
      <c r="BU130" s="138"/>
      <c r="BV130" s="138"/>
      <c r="BW130" s="138"/>
      <c r="BX130" s="138"/>
      <c r="BZ130" s="306"/>
      <c r="CA130" s="138"/>
      <c r="CB130" s="138"/>
      <c r="CC130" s="138"/>
      <c r="CD130" s="138"/>
      <c r="CE130" s="138"/>
      <c r="CF130" s="138"/>
    </row>
    <row r="131" spans="1:84">
      <c r="A131" s="242"/>
      <c r="B131" s="242"/>
      <c r="C131" s="242"/>
      <c r="D131" s="242"/>
      <c r="E131" s="242"/>
      <c r="F131" s="242"/>
      <c r="G131" s="242"/>
      <c r="H131" s="253">
        <v>2039</v>
      </c>
      <c r="I131" s="249">
        <f t="shared" si="69"/>
        <v>0</v>
      </c>
      <c r="J131" s="249">
        <f t="shared" si="53"/>
        <v>0</v>
      </c>
      <c r="K131" s="249">
        <f t="shared" si="54"/>
        <v>0</v>
      </c>
      <c r="L131" s="249">
        <f t="shared" si="55"/>
        <v>0</v>
      </c>
      <c r="M131" s="249">
        <f t="shared" si="56"/>
        <v>0</v>
      </c>
      <c r="N131" s="249">
        <f t="shared" si="57"/>
        <v>0</v>
      </c>
      <c r="O131" s="242"/>
      <c r="P131" s="242"/>
      <c r="Q131" s="242"/>
      <c r="R131" s="242"/>
      <c r="S131" s="253">
        <v>2039</v>
      </c>
      <c r="T131" s="136">
        <f>HLOOKUP($S131,'Fixed - Labor'!$A$21:$AE$24,2,FALSE)</f>
        <v>9318986.291635897</v>
      </c>
      <c r="U131" s="155" t="str">
        <f t="shared" si="70"/>
        <v>Retired</v>
      </c>
      <c r="V131" s="155" t="str">
        <f t="shared" si="58"/>
        <v>Retired</v>
      </c>
      <c r="W131" s="155" t="str">
        <f t="shared" si="59"/>
        <v>Retired</v>
      </c>
      <c r="X131" s="155" t="str">
        <f t="shared" si="60"/>
        <v>Retired</v>
      </c>
      <c r="Y131" s="155" t="str">
        <f t="shared" si="61"/>
        <v>Retired</v>
      </c>
      <c r="Z131" s="155" t="str">
        <f t="shared" si="62"/>
        <v>Retired</v>
      </c>
      <c r="AB131" s="253">
        <v>2039</v>
      </c>
      <c r="AC131" s="249">
        <f>IF(U131="Retired",0,HLOOKUP(U131,'Fixed - Labor'!$C$29:$E$37,'Scenario 11'!$H$24,FALSE)*$T131)</f>
        <v>0</v>
      </c>
      <c r="AD131" s="249">
        <f>IF(V131="Retired",0,HLOOKUP(V131,'Fixed - Labor'!$C$29:$E$37,'Scenario 11'!$H$24,FALSE)*$T131)</f>
        <v>0</v>
      </c>
      <c r="AE131" s="249">
        <f>IF(W131="Retired",0,HLOOKUP(W131,'Fixed - Labor'!$C$29:$E$37,'Scenario 11'!$H$24,FALSE)*$T131)</f>
        <v>0</v>
      </c>
      <c r="AF131" s="249">
        <f>IF(X131="Retired",0,HLOOKUP(X131,'Fixed - Labor'!$C$29:$E$37,'Scenario 11'!$H$24,FALSE)*$T131)</f>
        <v>0</v>
      </c>
      <c r="AG131" s="249">
        <f>IF(Y131="Retired",0,HLOOKUP(Y131,'Fixed - Labor'!$C$29:$E$37,'Scenario 11'!$H$24,FALSE)*$T131)</f>
        <v>0</v>
      </c>
      <c r="AH131" s="249">
        <f>IF(Z131="Retired",0,HLOOKUP(Z131,'Fixed - Labor'!$C$29:$E$37,'Scenario 11'!$H$24,FALSE)*$T131)</f>
        <v>0</v>
      </c>
      <c r="AJ131" s="253">
        <v>2039</v>
      </c>
      <c r="AK131" s="249">
        <f>IF($O$14&gt;$AJ131,AC131,IF($O$14&lt;$BJ131,'Sc11 Sub1'!AC131,IF($O$14=$AJ131,SUM(SUM(AC131/12)*$P$14)+(SUM('Sc11 Sub1'!AC131/12)*SUM(12-$P$14)),0)))</f>
        <v>0</v>
      </c>
      <c r="AL131" s="249">
        <f>IF($O$14&gt;$AJ131,AD131,IF($O$14&lt;$BJ131,'Sc11 Sub1'!AD131,IF($O$14=$AJ131,SUM(SUM(AD131/12)*$P$14)+(SUM('Sc11 Sub1'!AD131/12)*SUM(12-$P$14)),0)))</f>
        <v>0</v>
      </c>
      <c r="AM131" s="249">
        <f>IF($O$14&gt;$AJ131,AE131,IF($O$14&lt;$BJ131,'Sc11 Sub1'!AE131,IF($O$14=$AJ131,SUM(SUM(AE131/12)*$P$14)+(SUM('Sc11 Sub1'!AE131/12)*SUM(12-$P$14)),0)))</f>
        <v>0</v>
      </c>
      <c r="AN131" s="249">
        <f>IF($O$14&gt;$AJ131,AF131,IF($O$14&lt;$BJ131,'Sc11 Sub1'!AF131,IF($O$14=$AJ131,SUM(SUM(AF131/12)*$P$14)+(SUM('Sc11 Sub1'!AF131/12)*SUM(12-$P$14)),0)))</f>
        <v>0</v>
      </c>
      <c r="AO131" s="249">
        <f>IF($O$14&gt;$AJ131,AG131,IF($O$14&lt;$BJ131,'Sc11 Sub1'!AG131,IF($O$14=$AJ131,SUM(SUM(AG131/12)*$P$14)+(SUM('Sc11 Sub1'!AG131/12)*SUM(12-$P$14)),0)))</f>
        <v>0</v>
      </c>
      <c r="AP131" s="249">
        <f>IF($O$14&gt;$AJ131,AH131,IF($O$14&lt;$BJ131,'Sc11 Sub1'!AH131,IF($O$14=$AJ131,SUM(SUM(AH131/12)*$P$14)+(SUM('Sc11 Sub1'!AH131/12)*SUM(12-$P$14)),0)))</f>
        <v>0</v>
      </c>
      <c r="AS131" s="253">
        <v>2039</v>
      </c>
      <c r="AT131" s="249">
        <f>HLOOKUP($AS131,'Fixed - Labor'!$A$21:$AE$24,3,FALSE)</f>
        <v>19170730.283221632</v>
      </c>
      <c r="AU131" s="155" t="str">
        <f t="shared" si="71"/>
        <v>Retired</v>
      </c>
      <c r="AV131" s="155" t="str">
        <f t="shared" si="64"/>
        <v>Retired</v>
      </c>
      <c r="AW131" s="155" t="str">
        <f t="shared" si="65"/>
        <v>Retired</v>
      </c>
      <c r="AX131" s="155" t="str">
        <f t="shared" si="66"/>
        <v>Retired</v>
      </c>
      <c r="AY131" s="155" t="str">
        <f t="shared" si="67"/>
        <v>Retired</v>
      </c>
      <c r="AZ131" s="155" t="str">
        <f t="shared" si="68"/>
        <v>Retired</v>
      </c>
      <c r="BB131" s="253">
        <v>2039</v>
      </c>
      <c r="BC131" s="249">
        <f>IF(AU131="Retired",0,HLOOKUP(AU131,'Fixed - Labor'!$C$29:$E$37,'Scenario 11'!$H$24,FALSE)*$AT131)</f>
        <v>0</v>
      </c>
      <c r="BD131" s="249">
        <f>IF(AV131="Retired",0,HLOOKUP(AV131,'Fixed - Labor'!$C$29:$E$37,'Scenario 11'!$H$24,FALSE)*$AT131)</f>
        <v>0</v>
      </c>
      <c r="BE131" s="249">
        <f>IF(AW131="Retired",0,HLOOKUP(AW131,'Fixed - Labor'!$C$29:$E$37,'Scenario 11'!$H$24,FALSE)*$AT131)</f>
        <v>0</v>
      </c>
      <c r="BF131" s="249">
        <f>IF(AX131="Retired",0,HLOOKUP(AX131,'Fixed - Labor'!$C$29:$E$37,'Scenario 11'!$H$24,FALSE)*$AT131)</f>
        <v>0</v>
      </c>
      <c r="BG131" s="249">
        <f>IF(AY131="Retired",0,HLOOKUP(AY131,'Fixed - Labor'!$C$29:$E$37,'Scenario 11'!$H$24,FALSE)*$AT131)</f>
        <v>0</v>
      </c>
      <c r="BH131" s="249">
        <f>IF(AZ131="Retired",0,HLOOKUP(AZ131,'Fixed - Labor'!$C$29:$E$37,'Scenario 11'!$H$24,FALSE)*$AT131)</f>
        <v>0</v>
      </c>
      <c r="BI131" s="138"/>
      <c r="BJ131" s="253">
        <v>2039</v>
      </c>
      <c r="BK131" s="249">
        <f>IF($O$14&gt;=$BJ131,BC131,IF($O$14&lt;$BJ131,'Sc11 Sub1'!AT131,0))</f>
        <v>0</v>
      </c>
      <c r="BL131" s="249">
        <f>IF($O$14&gt;$BJ131,BD131,IF($O$14&lt;$BJ131,'Sc11 Sub1'!AU131,IF($O$14=$BJ131,SUM(SUM(BD131/12)*$P$14)+(SUM('Sc11 Sub1'!AU131/12)*SUM(12-$P$14)),0)))</f>
        <v>0</v>
      </c>
      <c r="BM131" s="249">
        <f>IF($O$14&gt;$BJ131,BE131,IF($O$14&lt;$BJ131,'Sc11 Sub1'!AV131,IF($O$14=$BJ131,SUM(SUM(BE131/12)*$P$14)+(SUM('Sc11 Sub1'!AV131/12)*SUM(12-$P$14)),0)))</f>
        <v>0</v>
      </c>
      <c r="BN131" s="249">
        <f>IF($O$14&gt;$BJ131,BF131,IF($O$14&lt;$BJ131,'Sc11 Sub1'!AW131,IF($O$14=$BJ131,SUM(SUM(BF131/12)*$P$14)+(SUM('Sc11 Sub1'!AW131/12)*SUM(12-$P$14)),0)))</f>
        <v>0</v>
      </c>
      <c r="BO131" s="249">
        <f>IF($O$14&gt;$BJ131,BG131,IF($O$14&lt;$BJ131,'Sc11 Sub1'!AX131,IF($O$14=$BJ131,SUM(SUM(BG131/12)*$P$14)+(SUM('Sc11 Sub1'!AX131/12)*SUM(12-$P$14)),0)))</f>
        <v>0</v>
      </c>
      <c r="BP131" s="249">
        <f>IF($O$14&gt;$BJ131,BH131,IF($O$14&lt;$BJ131,'Sc11 Sub1'!AY131,IF($O$14=$BJ131,SUM(SUM(BH131/12)*$P$14)+(SUM('Sc11 Sub1'!AY131/12)*SUM(12-$P$14)),0)))</f>
        <v>0</v>
      </c>
      <c r="BR131" s="306"/>
      <c r="BS131" s="138"/>
      <c r="BT131" s="138"/>
      <c r="BU131" s="138"/>
      <c r="BV131" s="138"/>
      <c r="BW131" s="138"/>
      <c r="BX131" s="138"/>
      <c r="BZ131" s="306"/>
      <c r="CA131" s="138"/>
      <c r="CB131" s="138"/>
      <c r="CC131" s="138"/>
      <c r="CD131" s="138"/>
      <c r="CE131" s="138"/>
      <c r="CF131" s="138"/>
    </row>
    <row r="132" spans="1:84">
      <c r="A132" s="242"/>
      <c r="B132" s="242"/>
      <c r="C132" s="242"/>
      <c r="D132" s="242"/>
      <c r="E132" s="242"/>
      <c r="F132" s="242"/>
      <c r="G132" s="242"/>
      <c r="H132" s="253">
        <v>2040</v>
      </c>
      <c r="I132" s="249">
        <f t="shared" si="69"/>
        <v>0</v>
      </c>
      <c r="J132" s="249">
        <f t="shared" si="53"/>
        <v>0</v>
      </c>
      <c r="K132" s="249">
        <f t="shared" si="54"/>
        <v>0</v>
      </c>
      <c r="L132" s="249">
        <f t="shared" si="55"/>
        <v>0</v>
      </c>
      <c r="M132" s="249">
        <f t="shared" si="56"/>
        <v>0</v>
      </c>
      <c r="N132" s="249">
        <f t="shared" si="57"/>
        <v>0</v>
      </c>
      <c r="O132" s="242"/>
      <c r="P132" s="242"/>
      <c r="Q132" s="242"/>
      <c r="R132" s="242"/>
      <c r="S132" s="253">
        <v>2040</v>
      </c>
      <c r="T132" s="136">
        <f>HLOOKUP($S132,'Fixed - Labor'!$A$21:$AE$24,2,FALSE)</f>
        <v>9505366.0174686164</v>
      </c>
      <c r="U132" s="155" t="str">
        <f t="shared" si="70"/>
        <v>Retired</v>
      </c>
      <c r="V132" s="155" t="str">
        <f t="shared" si="58"/>
        <v>Retired</v>
      </c>
      <c r="W132" s="155" t="str">
        <f t="shared" si="59"/>
        <v>Retired</v>
      </c>
      <c r="X132" s="155" t="str">
        <f t="shared" si="60"/>
        <v>Retired</v>
      </c>
      <c r="Y132" s="155" t="str">
        <f t="shared" si="61"/>
        <v>Retired</v>
      </c>
      <c r="Z132" s="155" t="str">
        <f t="shared" si="62"/>
        <v>Retired</v>
      </c>
      <c r="AB132" s="253">
        <v>2040</v>
      </c>
      <c r="AC132" s="249">
        <f>IF(U132="Retired",0,HLOOKUP(U132,'Fixed - Labor'!$C$29:$E$37,'Scenario 11'!$H$24,FALSE)*$T132)</f>
        <v>0</v>
      </c>
      <c r="AD132" s="249">
        <f>IF(V132="Retired",0,HLOOKUP(V132,'Fixed - Labor'!$C$29:$E$37,'Scenario 11'!$H$24,FALSE)*$T132)</f>
        <v>0</v>
      </c>
      <c r="AE132" s="249">
        <f>IF(W132="Retired",0,HLOOKUP(W132,'Fixed - Labor'!$C$29:$E$37,'Scenario 11'!$H$24,FALSE)*$T132)</f>
        <v>0</v>
      </c>
      <c r="AF132" s="249">
        <f>IF(X132="Retired",0,HLOOKUP(X132,'Fixed - Labor'!$C$29:$E$37,'Scenario 11'!$H$24,FALSE)*$T132)</f>
        <v>0</v>
      </c>
      <c r="AG132" s="249">
        <f>IF(Y132="Retired",0,HLOOKUP(Y132,'Fixed - Labor'!$C$29:$E$37,'Scenario 11'!$H$24,FALSE)*$T132)</f>
        <v>0</v>
      </c>
      <c r="AH132" s="249">
        <f>IF(Z132="Retired",0,HLOOKUP(Z132,'Fixed - Labor'!$C$29:$E$37,'Scenario 11'!$H$24,FALSE)*$T132)</f>
        <v>0</v>
      </c>
      <c r="AJ132" s="253">
        <v>2040</v>
      </c>
      <c r="AK132" s="249">
        <f>IF($O$14&gt;$AJ132,AC132,IF($O$14&lt;$BJ132,'Sc11 Sub1'!AC132,IF($O$14=$AJ132,SUM(SUM(AC132/12)*$P$14)+(SUM('Sc11 Sub1'!AC132/12)*SUM(12-$P$14)),0)))</f>
        <v>0</v>
      </c>
      <c r="AL132" s="249">
        <f>IF($O$14&gt;$AJ132,AD132,IF($O$14&lt;$BJ132,'Sc11 Sub1'!AD132,IF($O$14=$AJ132,SUM(SUM(AD132/12)*$P$14)+(SUM('Sc11 Sub1'!AD132/12)*SUM(12-$P$14)),0)))</f>
        <v>0</v>
      </c>
      <c r="AM132" s="249">
        <f>IF($O$14&gt;$AJ132,AE132,IF($O$14&lt;$BJ132,'Sc11 Sub1'!AE132,IF($O$14=$AJ132,SUM(SUM(AE132/12)*$P$14)+(SUM('Sc11 Sub1'!AE132/12)*SUM(12-$P$14)),0)))</f>
        <v>0</v>
      </c>
      <c r="AN132" s="249">
        <f>IF($O$14&gt;$AJ132,AF132,IF($O$14&lt;$BJ132,'Sc11 Sub1'!AF132,IF($O$14=$AJ132,SUM(SUM(AF132/12)*$P$14)+(SUM('Sc11 Sub1'!AF132/12)*SUM(12-$P$14)),0)))</f>
        <v>0</v>
      </c>
      <c r="AO132" s="249">
        <f>IF($O$14&gt;$AJ132,AG132,IF($O$14&lt;$BJ132,'Sc11 Sub1'!AG132,IF($O$14=$AJ132,SUM(SUM(AG132/12)*$P$14)+(SUM('Sc11 Sub1'!AG132/12)*SUM(12-$P$14)),0)))</f>
        <v>0</v>
      </c>
      <c r="AP132" s="249">
        <f>IF($O$14&gt;$AJ132,AH132,IF($O$14&lt;$BJ132,'Sc11 Sub1'!AH132,IF($O$14=$AJ132,SUM(SUM(AH132/12)*$P$14)+(SUM('Sc11 Sub1'!AH132/12)*SUM(12-$P$14)),0)))</f>
        <v>0</v>
      </c>
      <c r="AS132" s="253">
        <v>2040</v>
      </c>
      <c r="AT132" s="249">
        <f>HLOOKUP($AS132,'Fixed - Labor'!$A$21:$AE$24,3,FALSE)</f>
        <v>19554144.888886068</v>
      </c>
      <c r="AU132" s="155" t="str">
        <f t="shared" si="71"/>
        <v>Retired</v>
      </c>
      <c r="AV132" s="155" t="str">
        <f t="shared" si="64"/>
        <v>Retired</v>
      </c>
      <c r="AW132" s="155" t="str">
        <f t="shared" si="65"/>
        <v>Retired</v>
      </c>
      <c r="AX132" s="155" t="str">
        <f t="shared" si="66"/>
        <v>Retired</v>
      </c>
      <c r="AY132" s="155" t="str">
        <f t="shared" si="67"/>
        <v>Retired</v>
      </c>
      <c r="AZ132" s="155" t="str">
        <f t="shared" si="68"/>
        <v>Retired</v>
      </c>
      <c r="BB132" s="253">
        <v>2040</v>
      </c>
      <c r="BC132" s="249">
        <f>IF(AU132="Retired",0,HLOOKUP(AU132,'Fixed - Labor'!$C$29:$E$37,'Scenario 11'!$H$24,FALSE)*$AT132)</f>
        <v>0</v>
      </c>
      <c r="BD132" s="249">
        <f>IF(AV132="Retired",0,HLOOKUP(AV132,'Fixed - Labor'!$C$29:$E$37,'Scenario 11'!$H$24,FALSE)*$AT132)</f>
        <v>0</v>
      </c>
      <c r="BE132" s="249">
        <f>IF(AW132="Retired",0,HLOOKUP(AW132,'Fixed - Labor'!$C$29:$E$37,'Scenario 11'!$H$24,FALSE)*$AT132)</f>
        <v>0</v>
      </c>
      <c r="BF132" s="249">
        <f>IF(AX132="Retired",0,HLOOKUP(AX132,'Fixed - Labor'!$C$29:$E$37,'Scenario 11'!$H$24,FALSE)*$AT132)</f>
        <v>0</v>
      </c>
      <c r="BG132" s="249">
        <f>IF(AY132="Retired",0,HLOOKUP(AY132,'Fixed - Labor'!$C$29:$E$37,'Scenario 11'!$H$24,FALSE)*$AT132)</f>
        <v>0</v>
      </c>
      <c r="BH132" s="249">
        <f>IF(AZ132="Retired",0,HLOOKUP(AZ132,'Fixed - Labor'!$C$29:$E$37,'Scenario 11'!$H$24,FALSE)*$AT132)</f>
        <v>0</v>
      </c>
      <c r="BI132" s="138"/>
      <c r="BJ132" s="253">
        <v>2040</v>
      </c>
      <c r="BK132" s="249">
        <f>IF($O$14&gt;=$BJ132,BC132,IF($O$14&lt;$BJ132,'Sc11 Sub1'!AT132,0))</f>
        <v>0</v>
      </c>
      <c r="BL132" s="249">
        <f>IF($O$14&gt;$BJ132,BD132,IF($O$14&lt;$BJ132,'Sc11 Sub1'!AU132,IF($O$14=$BJ132,SUM(SUM(BD132/12)*$P$14)+(SUM('Sc11 Sub1'!AU132/12)*SUM(12-$P$14)),0)))</f>
        <v>0</v>
      </c>
      <c r="BM132" s="249">
        <f>IF($O$14&gt;$BJ132,BE132,IF($O$14&lt;$BJ132,'Sc11 Sub1'!AV132,IF($O$14=$BJ132,SUM(SUM(BE132/12)*$P$14)+(SUM('Sc11 Sub1'!AV132/12)*SUM(12-$P$14)),0)))</f>
        <v>0</v>
      </c>
      <c r="BN132" s="249">
        <f>IF($O$14&gt;$BJ132,BF132,IF($O$14&lt;$BJ132,'Sc11 Sub1'!AW132,IF($O$14=$BJ132,SUM(SUM(BF132/12)*$P$14)+(SUM('Sc11 Sub1'!AW132/12)*SUM(12-$P$14)),0)))</f>
        <v>0</v>
      </c>
      <c r="BO132" s="249">
        <f>IF($O$14&gt;$BJ132,BG132,IF($O$14&lt;$BJ132,'Sc11 Sub1'!AX132,IF($O$14=$BJ132,SUM(SUM(BG132/12)*$P$14)+(SUM('Sc11 Sub1'!AX132/12)*SUM(12-$P$14)),0)))</f>
        <v>0</v>
      </c>
      <c r="BP132" s="249">
        <f>IF($O$14&gt;$BJ132,BH132,IF($O$14&lt;$BJ132,'Sc11 Sub1'!AY132,IF($O$14=$BJ132,SUM(SUM(BH132/12)*$P$14)+(SUM('Sc11 Sub1'!AY132/12)*SUM(12-$P$14)),0)))</f>
        <v>0</v>
      </c>
      <c r="BR132" s="306"/>
      <c r="BS132" s="138"/>
      <c r="BT132" s="138"/>
      <c r="BU132" s="138"/>
      <c r="BV132" s="138"/>
      <c r="BW132" s="138"/>
      <c r="BX132" s="138"/>
      <c r="BZ132" s="306"/>
      <c r="CA132" s="138"/>
      <c r="CB132" s="138"/>
      <c r="CC132" s="138"/>
      <c r="CD132" s="138"/>
      <c r="CE132" s="138"/>
      <c r="CF132" s="138"/>
    </row>
    <row r="133" spans="1:84">
      <c r="A133" s="242"/>
      <c r="B133" s="242"/>
      <c r="C133" s="242"/>
      <c r="D133" s="242"/>
      <c r="E133" s="242"/>
      <c r="F133" s="242"/>
      <c r="G133" s="242"/>
      <c r="H133" s="253">
        <v>2041</v>
      </c>
      <c r="I133" s="249">
        <f t="shared" si="69"/>
        <v>0</v>
      </c>
      <c r="J133" s="249">
        <f t="shared" si="53"/>
        <v>0</v>
      </c>
      <c r="K133" s="249">
        <f t="shared" si="54"/>
        <v>0</v>
      </c>
      <c r="L133" s="249">
        <f t="shared" si="55"/>
        <v>0</v>
      </c>
      <c r="M133" s="249">
        <f t="shared" si="56"/>
        <v>0</v>
      </c>
      <c r="N133" s="249">
        <f t="shared" si="57"/>
        <v>0</v>
      </c>
      <c r="O133" s="242"/>
      <c r="P133" s="242"/>
      <c r="Q133" s="242"/>
      <c r="R133" s="242"/>
      <c r="S133" s="253">
        <v>2041</v>
      </c>
      <c r="T133" s="136">
        <f>HLOOKUP($S133,'Fixed - Labor'!$A$21:$AE$24,2,FALSE)</f>
        <v>9695473.3378179893</v>
      </c>
      <c r="U133" s="155" t="str">
        <f t="shared" si="70"/>
        <v>Retired</v>
      </c>
      <c r="V133" s="155" t="str">
        <f t="shared" si="58"/>
        <v>Retired</v>
      </c>
      <c r="W133" s="155" t="str">
        <f t="shared" si="59"/>
        <v>Retired</v>
      </c>
      <c r="X133" s="155" t="str">
        <f t="shared" si="60"/>
        <v>Retired</v>
      </c>
      <c r="Y133" s="155" t="str">
        <f t="shared" si="61"/>
        <v>Retired</v>
      </c>
      <c r="Z133" s="155" t="str">
        <f t="shared" si="62"/>
        <v>Retired</v>
      </c>
      <c r="AB133" s="253">
        <v>2041</v>
      </c>
      <c r="AC133" s="249">
        <f>IF(U133="Retired",0,HLOOKUP(U133,'Fixed - Labor'!$C$29:$E$37,'Scenario 11'!$H$24,FALSE)*$T133)</f>
        <v>0</v>
      </c>
      <c r="AD133" s="249">
        <f>IF(V133="Retired",0,HLOOKUP(V133,'Fixed - Labor'!$C$29:$E$37,'Scenario 11'!$H$24,FALSE)*$T133)</f>
        <v>0</v>
      </c>
      <c r="AE133" s="249">
        <f>IF(W133="Retired",0,HLOOKUP(W133,'Fixed - Labor'!$C$29:$E$37,'Scenario 11'!$H$24,FALSE)*$T133)</f>
        <v>0</v>
      </c>
      <c r="AF133" s="249">
        <f>IF(X133="Retired",0,HLOOKUP(X133,'Fixed - Labor'!$C$29:$E$37,'Scenario 11'!$H$24,FALSE)*$T133)</f>
        <v>0</v>
      </c>
      <c r="AG133" s="249">
        <f>IF(Y133="Retired",0,HLOOKUP(Y133,'Fixed - Labor'!$C$29:$E$37,'Scenario 11'!$H$24,FALSE)*$T133)</f>
        <v>0</v>
      </c>
      <c r="AH133" s="249">
        <f>IF(Z133="Retired",0,HLOOKUP(Z133,'Fixed - Labor'!$C$29:$E$37,'Scenario 11'!$H$24,FALSE)*$T133)</f>
        <v>0</v>
      </c>
      <c r="AJ133" s="253">
        <v>2041</v>
      </c>
      <c r="AK133" s="249">
        <f>IF($O$14&gt;$AJ133,AC133,IF($O$14&lt;$BJ133,'Sc11 Sub1'!AC133,IF($O$14=$AJ133,SUM(SUM(AC133/12)*$P$14)+(SUM('Sc11 Sub1'!AC133/12)*SUM(12-$P$14)),0)))</f>
        <v>0</v>
      </c>
      <c r="AL133" s="249">
        <f>IF($O$14&gt;$AJ133,AD133,IF($O$14&lt;$BJ133,'Sc11 Sub1'!AD133,IF($O$14=$AJ133,SUM(SUM(AD133/12)*$P$14)+(SUM('Sc11 Sub1'!AD133/12)*SUM(12-$P$14)),0)))</f>
        <v>0</v>
      </c>
      <c r="AM133" s="249">
        <f>IF($O$14&gt;$AJ133,AE133,IF($O$14&lt;$BJ133,'Sc11 Sub1'!AE133,IF($O$14=$AJ133,SUM(SUM(AE133/12)*$P$14)+(SUM('Sc11 Sub1'!AE133/12)*SUM(12-$P$14)),0)))</f>
        <v>0</v>
      </c>
      <c r="AN133" s="249">
        <f>IF($O$14&gt;$AJ133,AF133,IF($O$14&lt;$BJ133,'Sc11 Sub1'!AF133,IF($O$14=$AJ133,SUM(SUM(AF133/12)*$P$14)+(SUM('Sc11 Sub1'!AF133/12)*SUM(12-$P$14)),0)))</f>
        <v>0</v>
      </c>
      <c r="AO133" s="249">
        <f>IF($O$14&gt;$AJ133,AG133,IF($O$14&lt;$BJ133,'Sc11 Sub1'!AG133,IF($O$14=$AJ133,SUM(SUM(AG133/12)*$P$14)+(SUM('Sc11 Sub1'!AG133/12)*SUM(12-$P$14)),0)))</f>
        <v>0</v>
      </c>
      <c r="AP133" s="249">
        <f>IF($O$14&gt;$AJ133,AH133,IF($O$14&lt;$BJ133,'Sc11 Sub1'!AH133,IF($O$14=$AJ133,SUM(SUM(AH133/12)*$P$14)+(SUM('Sc11 Sub1'!AH133/12)*SUM(12-$P$14)),0)))</f>
        <v>0</v>
      </c>
      <c r="AS133" s="253">
        <v>2041</v>
      </c>
      <c r="AT133" s="249">
        <f>HLOOKUP($AS133,'Fixed - Labor'!$A$21:$AE$24,3,FALSE)</f>
        <v>19945227.786663789</v>
      </c>
      <c r="AU133" s="155" t="str">
        <f t="shared" si="71"/>
        <v>Retired</v>
      </c>
      <c r="AV133" s="155" t="str">
        <f t="shared" si="64"/>
        <v>Retired</v>
      </c>
      <c r="AW133" s="155" t="str">
        <f t="shared" si="65"/>
        <v>Retired</v>
      </c>
      <c r="AX133" s="155" t="str">
        <f t="shared" si="66"/>
        <v>Retired</v>
      </c>
      <c r="AY133" s="155" t="str">
        <f t="shared" si="67"/>
        <v>Retired</v>
      </c>
      <c r="AZ133" s="155" t="str">
        <f t="shared" si="68"/>
        <v>Retired</v>
      </c>
      <c r="BB133" s="253">
        <v>2041</v>
      </c>
      <c r="BC133" s="249">
        <f>IF(AU133="Retired",0,HLOOKUP(AU133,'Fixed - Labor'!$C$29:$E$37,'Scenario 11'!$H$24,FALSE)*$AT133)</f>
        <v>0</v>
      </c>
      <c r="BD133" s="249">
        <f>IF(AV133="Retired",0,HLOOKUP(AV133,'Fixed - Labor'!$C$29:$E$37,'Scenario 11'!$H$24,FALSE)*$AT133)</f>
        <v>0</v>
      </c>
      <c r="BE133" s="249">
        <f>IF(AW133="Retired",0,HLOOKUP(AW133,'Fixed - Labor'!$C$29:$E$37,'Scenario 11'!$H$24,FALSE)*$AT133)</f>
        <v>0</v>
      </c>
      <c r="BF133" s="249">
        <f>IF(AX133="Retired",0,HLOOKUP(AX133,'Fixed - Labor'!$C$29:$E$37,'Scenario 11'!$H$24,FALSE)*$AT133)</f>
        <v>0</v>
      </c>
      <c r="BG133" s="249">
        <f>IF(AY133="Retired",0,HLOOKUP(AY133,'Fixed - Labor'!$C$29:$E$37,'Scenario 11'!$H$24,FALSE)*$AT133)</f>
        <v>0</v>
      </c>
      <c r="BH133" s="249">
        <f>IF(AZ133="Retired",0,HLOOKUP(AZ133,'Fixed - Labor'!$C$29:$E$37,'Scenario 11'!$H$24,FALSE)*$AT133)</f>
        <v>0</v>
      </c>
      <c r="BI133" s="138"/>
      <c r="BJ133" s="253">
        <v>2041</v>
      </c>
      <c r="BK133" s="249">
        <f>IF($O$14&gt;=$BJ133,BC133,IF($O$14&lt;$BJ133,'Sc11 Sub1'!AT133,0))</f>
        <v>0</v>
      </c>
      <c r="BL133" s="249">
        <f>IF($O$14&gt;$BJ133,BD133,IF($O$14&lt;$BJ133,'Sc11 Sub1'!AU133,IF($O$14=$BJ133,SUM(SUM(BD133/12)*$P$14)+(SUM('Sc11 Sub1'!AU133/12)*SUM(12-$P$14)),0)))</f>
        <v>0</v>
      </c>
      <c r="BM133" s="249">
        <f>IF($O$14&gt;$BJ133,BE133,IF($O$14&lt;$BJ133,'Sc11 Sub1'!AV133,IF($O$14=$BJ133,SUM(SUM(BE133/12)*$P$14)+(SUM('Sc11 Sub1'!AV133/12)*SUM(12-$P$14)),0)))</f>
        <v>0</v>
      </c>
      <c r="BN133" s="249">
        <f>IF($O$14&gt;$BJ133,BF133,IF($O$14&lt;$BJ133,'Sc11 Sub1'!AW133,IF($O$14=$BJ133,SUM(SUM(BF133/12)*$P$14)+(SUM('Sc11 Sub1'!AW133/12)*SUM(12-$P$14)),0)))</f>
        <v>0</v>
      </c>
      <c r="BO133" s="249">
        <f>IF($O$14&gt;$BJ133,BG133,IF($O$14&lt;$BJ133,'Sc11 Sub1'!AX133,IF($O$14=$BJ133,SUM(SUM(BG133/12)*$P$14)+(SUM('Sc11 Sub1'!AX133/12)*SUM(12-$P$14)),0)))</f>
        <v>0</v>
      </c>
      <c r="BP133" s="249">
        <f>IF($O$14&gt;$BJ133,BH133,IF($O$14&lt;$BJ133,'Sc11 Sub1'!AY133,IF($O$14=$BJ133,SUM(SUM(BH133/12)*$P$14)+(SUM('Sc11 Sub1'!AY133/12)*SUM(12-$P$14)),0)))</f>
        <v>0</v>
      </c>
      <c r="BR133" s="306"/>
      <c r="BS133" s="138"/>
      <c r="BT133" s="138"/>
      <c r="BU133" s="138"/>
      <c r="BV133" s="138"/>
      <c r="BW133" s="138"/>
      <c r="BX133" s="138"/>
      <c r="BZ133" s="306"/>
      <c r="CA133" s="138"/>
      <c r="CB133" s="138"/>
      <c r="CC133" s="138"/>
      <c r="CD133" s="138"/>
      <c r="CE133" s="138"/>
      <c r="CF133" s="138"/>
    </row>
    <row r="134" spans="1:84">
      <c r="A134" s="242"/>
      <c r="B134" s="242"/>
      <c r="C134" s="242"/>
      <c r="D134" s="242"/>
      <c r="E134" s="242"/>
      <c r="F134" s="242"/>
      <c r="G134" s="242"/>
      <c r="H134" s="253">
        <v>2042</v>
      </c>
      <c r="I134" s="249">
        <f t="shared" si="69"/>
        <v>0</v>
      </c>
      <c r="J134" s="249">
        <f t="shared" si="53"/>
        <v>0</v>
      </c>
      <c r="K134" s="249">
        <f t="shared" si="54"/>
        <v>0</v>
      </c>
      <c r="L134" s="249">
        <f t="shared" si="55"/>
        <v>0</v>
      </c>
      <c r="M134" s="249">
        <f t="shared" si="56"/>
        <v>0</v>
      </c>
      <c r="N134" s="249">
        <f t="shared" si="57"/>
        <v>0</v>
      </c>
      <c r="O134" s="242"/>
      <c r="P134" s="242"/>
      <c r="Q134" s="242"/>
      <c r="R134" s="242"/>
      <c r="S134" s="253">
        <v>2042</v>
      </c>
      <c r="T134" s="136">
        <f>HLOOKUP($S134,'Fixed - Labor'!$A$21:$AE$24,2,FALSE)</f>
        <v>9889382.804574348</v>
      </c>
      <c r="U134" s="155" t="str">
        <f t="shared" si="70"/>
        <v>Retired</v>
      </c>
      <c r="V134" s="155" t="str">
        <f t="shared" si="58"/>
        <v>Retired</v>
      </c>
      <c r="W134" s="155" t="str">
        <f t="shared" si="59"/>
        <v>Retired</v>
      </c>
      <c r="X134" s="155" t="str">
        <f t="shared" si="60"/>
        <v>Retired</v>
      </c>
      <c r="Y134" s="155" t="str">
        <f t="shared" si="61"/>
        <v>Retired</v>
      </c>
      <c r="Z134" s="155" t="str">
        <f t="shared" si="62"/>
        <v>Retired</v>
      </c>
      <c r="AB134" s="253">
        <v>2042</v>
      </c>
      <c r="AC134" s="249">
        <f>IF(U134="Retired",0,HLOOKUP(U134,'Fixed - Labor'!$C$29:$E$37,'Scenario 11'!$H$24,FALSE)*$T134)</f>
        <v>0</v>
      </c>
      <c r="AD134" s="249">
        <f>IF(V134="Retired",0,HLOOKUP(V134,'Fixed - Labor'!$C$29:$E$37,'Scenario 11'!$H$24,FALSE)*$T134)</f>
        <v>0</v>
      </c>
      <c r="AE134" s="249">
        <f>IF(W134="Retired",0,HLOOKUP(W134,'Fixed - Labor'!$C$29:$E$37,'Scenario 11'!$H$24,FALSE)*$T134)</f>
        <v>0</v>
      </c>
      <c r="AF134" s="249">
        <f>IF(X134="Retired",0,HLOOKUP(X134,'Fixed - Labor'!$C$29:$E$37,'Scenario 11'!$H$24,FALSE)*$T134)</f>
        <v>0</v>
      </c>
      <c r="AG134" s="249">
        <f>IF(Y134="Retired",0,HLOOKUP(Y134,'Fixed - Labor'!$C$29:$E$37,'Scenario 11'!$H$24,FALSE)*$T134)</f>
        <v>0</v>
      </c>
      <c r="AH134" s="249">
        <f>IF(Z134="Retired",0,HLOOKUP(Z134,'Fixed - Labor'!$C$29:$E$37,'Scenario 11'!$H$24,FALSE)*$T134)</f>
        <v>0</v>
      </c>
      <c r="AJ134" s="253">
        <v>2042</v>
      </c>
      <c r="AK134" s="249">
        <f>IF($O$14&gt;$AJ134,AC134,IF($O$14&lt;$BJ134,'Sc11 Sub1'!AC134,IF($O$14=$AJ134,SUM(SUM(AC134/12)*$P$14)+(SUM('Sc11 Sub1'!AC134/12)*SUM(12-$P$14)),0)))</f>
        <v>0</v>
      </c>
      <c r="AL134" s="249">
        <f>IF($O$14&gt;$AJ134,AD134,IF($O$14&lt;$BJ134,'Sc11 Sub1'!AD134,IF($O$14=$AJ134,SUM(SUM(AD134/12)*$P$14)+(SUM('Sc11 Sub1'!AD134/12)*SUM(12-$P$14)),0)))</f>
        <v>0</v>
      </c>
      <c r="AM134" s="249">
        <f>IF($O$14&gt;$AJ134,AE134,IF($O$14&lt;$BJ134,'Sc11 Sub1'!AE134,IF($O$14=$AJ134,SUM(SUM(AE134/12)*$P$14)+(SUM('Sc11 Sub1'!AE134/12)*SUM(12-$P$14)),0)))</f>
        <v>0</v>
      </c>
      <c r="AN134" s="249">
        <f>IF($O$14&gt;$AJ134,AF134,IF($O$14&lt;$BJ134,'Sc11 Sub1'!AF134,IF($O$14=$AJ134,SUM(SUM(AF134/12)*$P$14)+(SUM('Sc11 Sub1'!AF134/12)*SUM(12-$P$14)),0)))</f>
        <v>0</v>
      </c>
      <c r="AO134" s="249">
        <f>IF($O$14&gt;$AJ134,AG134,IF($O$14&lt;$BJ134,'Sc11 Sub1'!AG134,IF($O$14=$AJ134,SUM(SUM(AG134/12)*$P$14)+(SUM('Sc11 Sub1'!AG134/12)*SUM(12-$P$14)),0)))</f>
        <v>0</v>
      </c>
      <c r="AP134" s="249">
        <f>IF($O$14&gt;$AJ134,AH134,IF($O$14&lt;$BJ134,'Sc11 Sub1'!AH134,IF($O$14=$AJ134,SUM(SUM(AH134/12)*$P$14)+(SUM('Sc11 Sub1'!AH134/12)*SUM(12-$P$14)),0)))</f>
        <v>0</v>
      </c>
      <c r="AS134" s="253">
        <v>2042</v>
      </c>
      <c r="AT134" s="249">
        <f>HLOOKUP($AS134,'Fixed - Labor'!$A$21:$AE$24,3,FALSE)</f>
        <v>20344132.342397064</v>
      </c>
      <c r="AU134" s="155" t="str">
        <f t="shared" si="71"/>
        <v>Retired</v>
      </c>
      <c r="AV134" s="155" t="str">
        <f t="shared" si="64"/>
        <v>Retired</v>
      </c>
      <c r="AW134" s="155" t="str">
        <f t="shared" si="65"/>
        <v>Retired</v>
      </c>
      <c r="AX134" s="155" t="str">
        <f t="shared" si="66"/>
        <v>Retired</v>
      </c>
      <c r="AY134" s="155" t="str">
        <f t="shared" si="67"/>
        <v>Retired</v>
      </c>
      <c r="AZ134" s="155" t="str">
        <f t="shared" si="68"/>
        <v>Retired</v>
      </c>
      <c r="BB134" s="253">
        <v>2042</v>
      </c>
      <c r="BC134" s="249">
        <f>IF(AU134="Retired",0,HLOOKUP(AU134,'Fixed - Labor'!$C$29:$E$37,'Scenario 11'!$H$24,FALSE)*$AT134)</f>
        <v>0</v>
      </c>
      <c r="BD134" s="249">
        <f>IF(AV134="Retired",0,HLOOKUP(AV134,'Fixed - Labor'!$C$29:$E$37,'Scenario 11'!$H$24,FALSE)*$AT134)</f>
        <v>0</v>
      </c>
      <c r="BE134" s="249">
        <f>IF(AW134="Retired",0,HLOOKUP(AW134,'Fixed - Labor'!$C$29:$E$37,'Scenario 11'!$H$24,FALSE)*$AT134)</f>
        <v>0</v>
      </c>
      <c r="BF134" s="249">
        <f>IF(AX134="Retired",0,HLOOKUP(AX134,'Fixed - Labor'!$C$29:$E$37,'Scenario 11'!$H$24,FALSE)*$AT134)</f>
        <v>0</v>
      </c>
      <c r="BG134" s="249">
        <f>IF(AY134="Retired",0,HLOOKUP(AY134,'Fixed - Labor'!$C$29:$E$37,'Scenario 11'!$H$24,FALSE)*$AT134)</f>
        <v>0</v>
      </c>
      <c r="BH134" s="249">
        <f>IF(AZ134="Retired",0,HLOOKUP(AZ134,'Fixed - Labor'!$C$29:$E$37,'Scenario 11'!$H$24,FALSE)*$AT134)</f>
        <v>0</v>
      </c>
      <c r="BI134" s="138"/>
      <c r="BJ134" s="253">
        <v>2042</v>
      </c>
      <c r="BK134" s="249">
        <f>IF($O$14&gt;=$BJ134,BC134,IF($O$14&lt;$BJ134,'Sc11 Sub1'!AT134,0))</f>
        <v>0</v>
      </c>
      <c r="BL134" s="249">
        <f>IF($O$14&gt;$BJ134,BD134,IF($O$14&lt;$BJ134,'Sc11 Sub1'!AU134,IF($O$14=$BJ134,SUM(SUM(BD134/12)*$P$14)+(SUM('Sc11 Sub1'!AU134/12)*SUM(12-$P$14)),0)))</f>
        <v>0</v>
      </c>
      <c r="BM134" s="249">
        <f>IF($O$14&gt;$BJ134,BE134,IF($O$14&lt;$BJ134,'Sc11 Sub1'!AV134,IF($O$14=$BJ134,SUM(SUM(BE134/12)*$P$14)+(SUM('Sc11 Sub1'!AV134/12)*SUM(12-$P$14)),0)))</f>
        <v>0</v>
      </c>
      <c r="BN134" s="249">
        <f>IF($O$14&gt;$BJ134,BF134,IF($O$14&lt;$BJ134,'Sc11 Sub1'!AW134,IF($O$14=$BJ134,SUM(SUM(BF134/12)*$P$14)+(SUM('Sc11 Sub1'!AW134/12)*SUM(12-$P$14)),0)))</f>
        <v>0</v>
      </c>
      <c r="BO134" s="249">
        <f>IF($O$14&gt;$BJ134,BG134,IF($O$14&lt;$BJ134,'Sc11 Sub1'!AX134,IF($O$14=$BJ134,SUM(SUM(BG134/12)*$P$14)+(SUM('Sc11 Sub1'!AX134/12)*SUM(12-$P$14)),0)))</f>
        <v>0</v>
      </c>
      <c r="BP134" s="249">
        <f>IF($O$14&gt;$BJ134,BH134,IF($O$14&lt;$BJ134,'Sc11 Sub1'!AY134,IF($O$14=$BJ134,SUM(SUM(BH134/12)*$P$14)+(SUM('Sc11 Sub1'!AY134/12)*SUM(12-$P$14)),0)))</f>
        <v>0</v>
      </c>
      <c r="BR134" s="306"/>
      <c r="BS134" s="138"/>
      <c r="BT134" s="138"/>
      <c r="BU134" s="138"/>
      <c r="BV134" s="138"/>
      <c r="BW134" s="138"/>
      <c r="BX134" s="138"/>
      <c r="BZ134" s="306"/>
      <c r="CA134" s="138"/>
      <c r="CB134" s="138"/>
      <c r="CC134" s="138"/>
      <c r="CD134" s="138"/>
      <c r="CE134" s="138"/>
      <c r="CF134" s="138"/>
    </row>
    <row r="135" spans="1:84">
      <c r="A135" s="242"/>
      <c r="B135" s="242"/>
      <c r="C135" s="242"/>
      <c r="D135" s="242"/>
      <c r="E135" s="242"/>
      <c r="F135" s="242"/>
      <c r="G135" s="242"/>
      <c r="H135" s="253">
        <v>2043</v>
      </c>
      <c r="I135" s="249">
        <f t="shared" si="69"/>
        <v>0</v>
      </c>
      <c r="J135" s="249">
        <f t="shared" si="53"/>
        <v>0</v>
      </c>
      <c r="K135" s="249">
        <f t="shared" si="54"/>
        <v>0</v>
      </c>
      <c r="L135" s="249">
        <f t="shared" si="55"/>
        <v>0</v>
      </c>
      <c r="M135" s="249">
        <f t="shared" si="56"/>
        <v>0</v>
      </c>
      <c r="N135" s="249">
        <f t="shared" si="57"/>
        <v>0</v>
      </c>
      <c r="O135" s="242"/>
      <c r="P135" s="242"/>
      <c r="Q135" s="242"/>
      <c r="R135" s="242"/>
      <c r="S135" s="253">
        <v>2043</v>
      </c>
      <c r="T135" s="136">
        <f>HLOOKUP($S135,'Fixed - Labor'!$A$21:$AE$24,2,FALSE)</f>
        <v>10087170.460665835</v>
      </c>
      <c r="U135" s="155" t="str">
        <f t="shared" si="70"/>
        <v>Retired</v>
      </c>
      <c r="V135" s="155" t="str">
        <f t="shared" si="58"/>
        <v>Retired</v>
      </c>
      <c r="W135" s="155" t="str">
        <f t="shared" si="59"/>
        <v>Retired</v>
      </c>
      <c r="X135" s="155" t="str">
        <f t="shared" si="60"/>
        <v>Retired</v>
      </c>
      <c r="Y135" s="155" t="str">
        <f t="shared" si="61"/>
        <v>Retired</v>
      </c>
      <c r="Z135" s="155" t="str">
        <f t="shared" si="62"/>
        <v>Retired</v>
      </c>
      <c r="AB135" s="253">
        <v>2043</v>
      </c>
      <c r="AC135" s="249">
        <f>IF(U135="Retired",0,HLOOKUP(U135,'Fixed - Labor'!$C$29:$E$37,'Scenario 11'!$H$24,FALSE)*$T135)</f>
        <v>0</v>
      </c>
      <c r="AD135" s="249">
        <f>IF(V135="Retired",0,HLOOKUP(V135,'Fixed - Labor'!$C$29:$E$37,'Scenario 11'!$H$24,FALSE)*$T135)</f>
        <v>0</v>
      </c>
      <c r="AE135" s="249">
        <f>IF(W135="Retired",0,HLOOKUP(W135,'Fixed - Labor'!$C$29:$E$37,'Scenario 11'!$H$24,FALSE)*$T135)</f>
        <v>0</v>
      </c>
      <c r="AF135" s="249">
        <f>IF(X135="Retired",0,HLOOKUP(X135,'Fixed - Labor'!$C$29:$E$37,'Scenario 11'!$H$24,FALSE)*$T135)</f>
        <v>0</v>
      </c>
      <c r="AG135" s="249">
        <f>IF(Y135="Retired",0,HLOOKUP(Y135,'Fixed - Labor'!$C$29:$E$37,'Scenario 11'!$H$24,FALSE)*$T135)</f>
        <v>0</v>
      </c>
      <c r="AH135" s="249">
        <f>IF(Z135="Retired",0,HLOOKUP(Z135,'Fixed - Labor'!$C$29:$E$37,'Scenario 11'!$H$24,FALSE)*$T135)</f>
        <v>0</v>
      </c>
      <c r="AJ135" s="253">
        <v>2043</v>
      </c>
      <c r="AK135" s="249">
        <f>IF($O$14&gt;$AJ135,AC135,IF($O$14&lt;$BJ135,'Sc11 Sub1'!AC135,IF($O$14=$AJ135,SUM(SUM(AC135/12)*$P$14)+(SUM('Sc11 Sub1'!AC135/12)*SUM(12-$P$14)),0)))</f>
        <v>0</v>
      </c>
      <c r="AL135" s="249">
        <f>IF($O$14&gt;$AJ135,AD135,IF($O$14&lt;$BJ135,'Sc11 Sub1'!AD135,IF($O$14=$AJ135,SUM(SUM(AD135/12)*$P$14)+(SUM('Sc11 Sub1'!AD135/12)*SUM(12-$P$14)),0)))</f>
        <v>0</v>
      </c>
      <c r="AM135" s="249">
        <f>IF($O$14&gt;$AJ135,AE135,IF($O$14&lt;$BJ135,'Sc11 Sub1'!AE135,IF($O$14=$AJ135,SUM(SUM(AE135/12)*$P$14)+(SUM('Sc11 Sub1'!AE135/12)*SUM(12-$P$14)),0)))</f>
        <v>0</v>
      </c>
      <c r="AN135" s="249">
        <f>IF($O$14&gt;$AJ135,AF135,IF($O$14&lt;$BJ135,'Sc11 Sub1'!AF135,IF($O$14=$AJ135,SUM(SUM(AF135/12)*$P$14)+(SUM('Sc11 Sub1'!AF135/12)*SUM(12-$P$14)),0)))</f>
        <v>0</v>
      </c>
      <c r="AO135" s="249">
        <f>IF($O$14&gt;$AJ135,AG135,IF($O$14&lt;$BJ135,'Sc11 Sub1'!AG135,IF($O$14=$AJ135,SUM(SUM(AG135/12)*$P$14)+(SUM('Sc11 Sub1'!AG135/12)*SUM(12-$P$14)),0)))</f>
        <v>0</v>
      </c>
      <c r="AP135" s="249">
        <f>IF($O$14&gt;$AJ135,AH135,IF($O$14&lt;$BJ135,'Sc11 Sub1'!AH135,IF($O$14=$AJ135,SUM(SUM(AH135/12)*$P$14)+(SUM('Sc11 Sub1'!AH135/12)*SUM(12-$P$14)),0)))</f>
        <v>0</v>
      </c>
      <c r="AS135" s="253">
        <v>2043</v>
      </c>
      <c r="AT135" s="249">
        <f>HLOOKUP($AS135,'Fixed - Labor'!$A$21:$AE$24,3,FALSE)</f>
        <v>20751014.989245005</v>
      </c>
      <c r="AU135" s="155" t="str">
        <f t="shared" si="71"/>
        <v>Retired</v>
      </c>
      <c r="AV135" s="155" t="str">
        <f t="shared" si="64"/>
        <v>Retired</v>
      </c>
      <c r="AW135" s="155" t="str">
        <f t="shared" si="65"/>
        <v>Retired</v>
      </c>
      <c r="AX135" s="155" t="str">
        <f t="shared" si="66"/>
        <v>Retired</v>
      </c>
      <c r="AY135" s="155" t="str">
        <f t="shared" si="67"/>
        <v>Retired</v>
      </c>
      <c r="AZ135" s="155" t="str">
        <f t="shared" si="68"/>
        <v>Retired</v>
      </c>
      <c r="BB135" s="253">
        <v>2043</v>
      </c>
      <c r="BC135" s="249">
        <f>IF(AU135="Retired",0,HLOOKUP(AU135,'Fixed - Labor'!$C$29:$E$37,'Scenario 11'!$H$24,FALSE)*$AT135)</f>
        <v>0</v>
      </c>
      <c r="BD135" s="249">
        <f>IF(AV135="Retired",0,HLOOKUP(AV135,'Fixed - Labor'!$C$29:$E$37,'Scenario 11'!$H$24,FALSE)*$AT135)</f>
        <v>0</v>
      </c>
      <c r="BE135" s="249">
        <f>IF(AW135="Retired",0,HLOOKUP(AW135,'Fixed - Labor'!$C$29:$E$37,'Scenario 11'!$H$24,FALSE)*$AT135)</f>
        <v>0</v>
      </c>
      <c r="BF135" s="249">
        <f>IF(AX135="Retired",0,HLOOKUP(AX135,'Fixed - Labor'!$C$29:$E$37,'Scenario 11'!$H$24,FALSE)*$AT135)</f>
        <v>0</v>
      </c>
      <c r="BG135" s="249">
        <f>IF(AY135="Retired",0,HLOOKUP(AY135,'Fixed - Labor'!$C$29:$E$37,'Scenario 11'!$H$24,FALSE)*$AT135)</f>
        <v>0</v>
      </c>
      <c r="BH135" s="249">
        <f>IF(AZ135="Retired",0,HLOOKUP(AZ135,'Fixed - Labor'!$C$29:$E$37,'Scenario 11'!$H$24,FALSE)*$AT135)</f>
        <v>0</v>
      </c>
      <c r="BI135" s="138"/>
      <c r="BJ135" s="253">
        <v>2043</v>
      </c>
      <c r="BK135" s="249">
        <f>IF($O$14&gt;=$BJ135,BC135,IF($O$14&lt;$BJ135,'Sc11 Sub1'!AT135,0))</f>
        <v>0</v>
      </c>
      <c r="BL135" s="249">
        <f>IF($O$14&gt;$BJ135,BD135,IF($O$14&lt;$BJ135,'Sc11 Sub1'!AU135,IF($O$14=$BJ135,SUM(SUM(BD135/12)*$P$14)+(SUM('Sc11 Sub1'!AU135/12)*SUM(12-$P$14)),0)))</f>
        <v>0</v>
      </c>
      <c r="BM135" s="249">
        <f>IF($O$14&gt;$BJ135,BE135,IF($O$14&lt;$BJ135,'Sc11 Sub1'!AV135,IF($O$14=$BJ135,SUM(SUM(BE135/12)*$P$14)+(SUM('Sc11 Sub1'!AV135/12)*SUM(12-$P$14)),0)))</f>
        <v>0</v>
      </c>
      <c r="BN135" s="249">
        <f>IF($O$14&gt;$BJ135,BF135,IF($O$14&lt;$BJ135,'Sc11 Sub1'!AW135,IF($O$14=$BJ135,SUM(SUM(BF135/12)*$P$14)+(SUM('Sc11 Sub1'!AW135/12)*SUM(12-$P$14)),0)))</f>
        <v>0</v>
      </c>
      <c r="BO135" s="249">
        <f>IF($O$14&gt;$BJ135,BG135,IF($O$14&lt;$BJ135,'Sc11 Sub1'!AX135,IF($O$14=$BJ135,SUM(SUM(BG135/12)*$P$14)+(SUM('Sc11 Sub1'!AX135/12)*SUM(12-$P$14)),0)))</f>
        <v>0</v>
      </c>
      <c r="BP135" s="249">
        <f>IF($O$14&gt;$BJ135,BH135,IF($O$14&lt;$BJ135,'Sc11 Sub1'!AY135,IF($O$14=$BJ135,SUM(SUM(BH135/12)*$P$14)+(SUM('Sc11 Sub1'!AY135/12)*SUM(12-$P$14)),0)))</f>
        <v>0</v>
      </c>
      <c r="BR135" s="306"/>
      <c r="BS135" s="138"/>
      <c r="BT135" s="138"/>
      <c r="BU135" s="138"/>
      <c r="BV135" s="138"/>
      <c r="BW135" s="138"/>
      <c r="BX135" s="138"/>
      <c r="BZ135" s="306"/>
      <c r="CA135" s="138"/>
      <c r="CB135" s="138"/>
      <c r="CC135" s="138"/>
      <c r="CD135" s="138"/>
      <c r="CE135" s="138"/>
      <c r="CF135" s="138"/>
    </row>
    <row r="136" spans="1:84">
      <c r="A136" s="242"/>
      <c r="B136" s="242"/>
      <c r="C136" s="242"/>
      <c r="D136" s="242"/>
      <c r="E136" s="242"/>
      <c r="F136" s="242"/>
      <c r="G136" s="242"/>
      <c r="H136" s="253">
        <v>2044</v>
      </c>
      <c r="I136" s="249">
        <f t="shared" si="69"/>
        <v>0</v>
      </c>
      <c r="J136" s="249">
        <f t="shared" si="53"/>
        <v>0</v>
      </c>
      <c r="K136" s="249">
        <f t="shared" si="54"/>
        <v>0</v>
      </c>
      <c r="L136" s="249">
        <f t="shared" si="55"/>
        <v>0</v>
      </c>
      <c r="M136" s="249">
        <f t="shared" si="56"/>
        <v>0</v>
      </c>
      <c r="N136" s="249">
        <f t="shared" si="57"/>
        <v>0</v>
      </c>
      <c r="O136" s="242"/>
      <c r="P136" s="242"/>
      <c r="Q136" s="242"/>
      <c r="R136" s="242"/>
      <c r="S136" s="253">
        <v>2044</v>
      </c>
      <c r="T136" s="136">
        <f>HLOOKUP($S136,'Fixed - Labor'!$A$21:$AE$24,2,FALSE)</f>
        <v>10288913.869879153</v>
      </c>
      <c r="U136" s="155" t="str">
        <f t="shared" si="70"/>
        <v>Retired</v>
      </c>
      <c r="V136" s="155" t="str">
        <f t="shared" si="58"/>
        <v>Retired</v>
      </c>
      <c r="W136" s="155" t="str">
        <f t="shared" si="59"/>
        <v>Retired</v>
      </c>
      <c r="X136" s="155" t="str">
        <f t="shared" si="60"/>
        <v>Retired</v>
      </c>
      <c r="Y136" s="155" t="str">
        <f t="shared" si="61"/>
        <v>Retired</v>
      </c>
      <c r="Z136" s="155" t="str">
        <f t="shared" si="62"/>
        <v>Retired</v>
      </c>
      <c r="AB136" s="253">
        <v>2044</v>
      </c>
      <c r="AC136" s="249">
        <f>IF(U136="Retired",0,HLOOKUP(U136,'Fixed - Labor'!$C$29:$E$37,'Scenario 11'!$H$24,FALSE)*$T136)</f>
        <v>0</v>
      </c>
      <c r="AD136" s="249">
        <f>IF(V136="Retired",0,HLOOKUP(V136,'Fixed - Labor'!$C$29:$E$37,'Scenario 11'!$H$24,FALSE)*$T136)</f>
        <v>0</v>
      </c>
      <c r="AE136" s="249">
        <f>IF(W136="Retired",0,HLOOKUP(W136,'Fixed - Labor'!$C$29:$E$37,'Scenario 11'!$H$24,FALSE)*$T136)</f>
        <v>0</v>
      </c>
      <c r="AF136" s="249">
        <f>IF(X136="Retired",0,HLOOKUP(X136,'Fixed - Labor'!$C$29:$E$37,'Scenario 11'!$H$24,FALSE)*$T136)</f>
        <v>0</v>
      </c>
      <c r="AG136" s="249">
        <f>IF(Y136="Retired",0,HLOOKUP(Y136,'Fixed - Labor'!$C$29:$E$37,'Scenario 11'!$H$24,FALSE)*$T136)</f>
        <v>0</v>
      </c>
      <c r="AH136" s="249">
        <f>IF(Z136="Retired",0,HLOOKUP(Z136,'Fixed - Labor'!$C$29:$E$37,'Scenario 11'!$H$24,FALSE)*$T136)</f>
        <v>0</v>
      </c>
      <c r="AJ136" s="253">
        <v>2044</v>
      </c>
      <c r="AK136" s="249">
        <f>IF($O$14&gt;$AJ136,AC136,IF($O$14&lt;$BJ136,'Sc11 Sub1'!AC136,IF($O$14=$AJ136,SUM(SUM(AC136/12)*$P$14)+(SUM('Sc11 Sub1'!AC136/12)*SUM(12-$P$14)),0)))</f>
        <v>0</v>
      </c>
      <c r="AL136" s="249">
        <f>IF($O$14&gt;$AJ136,AD136,IF($O$14&lt;$BJ136,'Sc11 Sub1'!AD136,IF($O$14=$AJ136,SUM(SUM(AD136/12)*$P$14)+(SUM('Sc11 Sub1'!AD136/12)*SUM(12-$P$14)),0)))</f>
        <v>0</v>
      </c>
      <c r="AM136" s="249">
        <f>IF($O$14&gt;$AJ136,AE136,IF($O$14&lt;$BJ136,'Sc11 Sub1'!AE136,IF($O$14=$AJ136,SUM(SUM(AE136/12)*$P$14)+(SUM('Sc11 Sub1'!AE136/12)*SUM(12-$P$14)),0)))</f>
        <v>0</v>
      </c>
      <c r="AN136" s="249">
        <f>IF($O$14&gt;$AJ136,AF136,IF($O$14&lt;$BJ136,'Sc11 Sub1'!AF136,IF($O$14=$AJ136,SUM(SUM(AF136/12)*$P$14)+(SUM('Sc11 Sub1'!AF136/12)*SUM(12-$P$14)),0)))</f>
        <v>0</v>
      </c>
      <c r="AO136" s="249">
        <f>IF($O$14&gt;$AJ136,AG136,IF($O$14&lt;$BJ136,'Sc11 Sub1'!AG136,IF($O$14=$AJ136,SUM(SUM(AG136/12)*$P$14)+(SUM('Sc11 Sub1'!AG136/12)*SUM(12-$P$14)),0)))</f>
        <v>0</v>
      </c>
      <c r="AP136" s="249">
        <f>IF($O$14&gt;$AJ136,AH136,IF($O$14&lt;$BJ136,'Sc11 Sub1'!AH136,IF($O$14=$AJ136,SUM(SUM(AH136/12)*$P$14)+(SUM('Sc11 Sub1'!AH136/12)*SUM(12-$P$14)),0)))</f>
        <v>0</v>
      </c>
      <c r="AS136" s="253">
        <v>2044</v>
      </c>
      <c r="AT136" s="249">
        <f>HLOOKUP($AS136,'Fixed - Labor'!$A$21:$AE$24,3,FALSE)</f>
        <v>21166035.289029907</v>
      </c>
      <c r="AU136" s="155" t="str">
        <f t="shared" si="71"/>
        <v>Retired</v>
      </c>
      <c r="AV136" s="155" t="str">
        <f t="shared" si="64"/>
        <v>Retired</v>
      </c>
      <c r="AW136" s="155" t="str">
        <f t="shared" si="65"/>
        <v>Retired</v>
      </c>
      <c r="AX136" s="155" t="str">
        <f t="shared" si="66"/>
        <v>Retired</v>
      </c>
      <c r="AY136" s="155" t="str">
        <f t="shared" si="67"/>
        <v>Retired</v>
      </c>
      <c r="AZ136" s="155" t="str">
        <f t="shared" si="68"/>
        <v>Retired</v>
      </c>
      <c r="BB136" s="253">
        <v>2044</v>
      </c>
      <c r="BC136" s="249">
        <f>IF(AU136="Retired",0,HLOOKUP(AU136,'Fixed - Labor'!$C$29:$E$37,'Scenario 11'!$H$24,FALSE)*$AT136)</f>
        <v>0</v>
      </c>
      <c r="BD136" s="249">
        <f>IF(AV136="Retired",0,HLOOKUP(AV136,'Fixed - Labor'!$C$29:$E$37,'Scenario 11'!$H$24,FALSE)*$AT136)</f>
        <v>0</v>
      </c>
      <c r="BE136" s="249">
        <f>IF(AW136="Retired",0,HLOOKUP(AW136,'Fixed - Labor'!$C$29:$E$37,'Scenario 11'!$H$24,FALSE)*$AT136)</f>
        <v>0</v>
      </c>
      <c r="BF136" s="249">
        <f>IF(AX136="Retired",0,HLOOKUP(AX136,'Fixed - Labor'!$C$29:$E$37,'Scenario 11'!$H$24,FALSE)*$AT136)</f>
        <v>0</v>
      </c>
      <c r="BG136" s="249">
        <f>IF(AY136="Retired",0,HLOOKUP(AY136,'Fixed - Labor'!$C$29:$E$37,'Scenario 11'!$H$24,FALSE)*$AT136)</f>
        <v>0</v>
      </c>
      <c r="BH136" s="249">
        <f>IF(AZ136="Retired",0,HLOOKUP(AZ136,'Fixed - Labor'!$C$29:$E$37,'Scenario 11'!$H$24,FALSE)*$AT136)</f>
        <v>0</v>
      </c>
      <c r="BI136" s="138"/>
      <c r="BJ136" s="253">
        <v>2044</v>
      </c>
      <c r="BK136" s="249">
        <f>IF($O$14&gt;=$BJ136,BC136,IF($O$14&lt;$BJ136,'Sc11 Sub1'!AT136,0))</f>
        <v>0</v>
      </c>
      <c r="BL136" s="249">
        <f>IF($O$14&gt;$BJ136,BD136,IF($O$14&lt;$BJ136,'Sc11 Sub1'!AU136,IF($O$14=$BJ136,SUM(SUM(BD136/12)*$P$14)+(SUM('Sc11 Sub1'!AU136/12)*SUM(12-$P$14)),0)))</f>
        <v>0</v>
      </c>
      <c r="BM136" s="249">
        <f>IF($O$14&gt;$BJ136,BE136,IF($O$14&lt;$BJ136,'Sc11 Sub1'!AV136,IF($O$14=$BJ136,SUM(SUM(BE136/12)*$P$14)+(SUM('Sc11 Sub1'!AV136/12)*SUM(12-$P$14)),0)))</f>
        <v>0</v>
      </c>
      <c r="BN136" s="249">
        <f>IF($O$14&gt;$BJ136,BF136,IF($O$14&lt;$BJ136,'Sc11 Sub1'!AW136,IF($O$14=$BJ136,SUM(SUM(BF136/12)*$P$14)+(SUM('Sc11 Sub1'!AW136/12)*SUM(12-$P$14)),0)))</f>
        <v>0</v>
      </c>
      <c r="BO136" s="249">
        <f>IF($O$14&gt;$BJ136,BG136,IF($O$14&lt;$BJ136,'Sc11 Sub1'!AX136,IF($O$14=$BJ136,SUM(SUM(BG136/12)*$P$14)+(SUM('Sc11 Sub1'!AX136/12)*SUM(12-$P$14)),0)))</f>
        <v>0</v>
      </c>
      <c r="BP136" s="249">
        <f>IF($O$14&gt;$BJ136,BH136,IF($O$14&lt;$BJ136,'Sc11 Sub1'!AY136,IF($O$14=$BJ136,SUM(SUM(BH136/12)*$P$14)+(SUM('Sc11 Sub1'!AY136/12)*SUM(12-$P$14)),0)))</f>
        <v>0</v>
      </c>
      <c r="BR136" s="306"/>
      <c r="BS136" s="138"/>
      <c r="BT136" s="138"/>
      <c r="BU136" s="138"/>
      <c r="BV136" s="138"/>
      <c r="BW136" s="138"/>
      <c r="BX136" s="138"/>
      <c r="BZ136" s="306"/>
      <c r="CA136" s="138"/>
      <c r="CB136" s="138"/>
      <c r="CC136" s="138"/>
      <c r="CD136" s="138"/>
      <c r="CE136" s="138"/>
      <c r="CF136" s="138"/>
    </row>
    <row r="137" spans="1:84">
      <c r="A137" s="242"/>
      <c r="B137" s="242"/>
      <c r="C137" s="242"/>
      <c r="D137" s="242"/>
      <c r="E137" s="242"/>
      <c r="F137" s="242"/>
      <c r="G137" s="242"/>
      <c r="H137" s="254">
        <v>2045</v>
      </c>
      <c r="I137" s="249">
        <f t="shared" si="69"/>
        <v>0</v>
      </c>
      <c r="J137" s="249">
        <f t="shared" si="53"/>
        <v>0</v>
      </c>
      <c r="K137" s="249">
        <f t="shared" si="54"/>
        <v>0</v>
      </c>
      <c r="L137" s="249">
        <f t="shared" si="55"/>
        <v>0</v>
      </c>
      <c r="M137" s="249">
        <f t="shared" si="56"/>
        <v>0</v>
      </c>
      <c r="N137" s="249">
        <f t="shared" si="57"/>
        <v>0</v>
      </c>
      <c r="O137" s="242"/>
      <c r="P137" s="242"/>
      <c r="Q137" s="242"/>
      <c r="R137" s="242"/>
      <c r="S137" s="254">
        <v>2045</v>
      </c>
      <c r="T137" s="137">
        <f>HLOOKUP($S137,'Fixed - Labor'!$A$21:$AE$24,2,FALSE)</f>
        <v>10494692.147276737</v>
      </c>
      <c r="U137" s="157" t="str">
        <f t="shared" si="70"/>
        <v>Retired</v>
      </c>
      <c r="V137" s="157" t="str">
        <f t="shared" si="58"/>
        <v>Retired</v>
      </c>
      <c r="W137" s="157" t="str">
        <f t="shared" si="59"/>
        <v>Retired</v>
      </c>
      <c r="X137" s="157" t="str">
        <f t="shared" si="60"/>
        <v>Retired</v>
      </c>
      <c r="Y137" s="157" t="str">
        <f t="shared" si="61"/>
        <v>Retired</v>
      </c>
      <c r="Z137" s="157" t="str">
        <f t="shared" si="62"/>
        <v>Retired</v>
      </c>
      <c r="AB137" s="254">
        <v>2045</v>
      </c>
      <c r="AC137" s="250">
        <f>IF(U137="Retired",0,HLOOKUP(U137,'Fixed - Labor'!$C$29:$E$37,'Scenario 11'!$H$24,FALSE)*$T137)</f>
        <v>0</v>
      </c>
      <c r="AD137" s="250">
        <f>IF(V137="Retired",0,HLOOKUP(V137,'Fixed - Labor'!$C$29:$E$37,'Scenario 11'!$H$24,FALSE)*$T137)</f>
        <v>0</v>
      </c>
      <c r="AE137" s="250">
        <f>IF(W137="Retired",0,HLOOKUP(W137,'Fixed - Labor'!$C$29:$E$37,'Scenario 11'!$H$24,FALSE)*$T137)</f>
        <v>0</v>
      </c>
      <c r="AF137" s="250">
        <f>IF(X137="Retired",0,HLOOKUP(X137,'Fixed - Labor'!$C$29:$E$37,'Scenario 11'!$H$24,FALSE)*$T137)</f>
        <v>0</v>
      </c>
      <c r="AG137" s="250">
        <f>IF(Y137="Retired",0,HLOOKUP(Y137,'Fixed - Labor'!$C$29:$E$37,'Scenario 11'!$H$24,FALSE)*$T137)</f>
        <v>0</v>
      </c>
      <c r="AH137" s="250">
        <f>IF(Z137="Retired",0,HLOOKUP(Z137,'Fixed - Labor'!$C$29:$E$37,'Scenario 11'!$H$24,FALSE)*$T137)</f>
        <v>0</v>
      </c>
      <c r="AJ137" s="254">
        <v>2045</v>
      </c>
      <c r="AK137" s="250">
        <f>IF($O$14&gt;$AJ137,AC137,IF($O$14&lt;$BJ137,'Sc11 Sub1'!AC137,IF($O$14=$AJ137,SUM(SUM(AC137/12)*$P$14)+(SUM('Sc11 Sub1'!AC137/12)*SUM(12-$P$14)),0)))</f>
        <v>0</v>
      </c>
      <c r="AL137" s="250">
        <f>IF($O$14&gt;$AJ137,AD137,IF($O$14&lt;$BJ137,'Sc11 Sub1'!AD137,IF($O$14=$AJ137,SUM(SUM(AD137/12)*$P$14)+(SUM('Sc11 Sub1'!AD137/12)*SUM(12-$P$14)),0)))</f>
        <v>0</v>
      </c>
      <c r="AM137" s="250">
        <f>IF($O$14&gt;$AJ137,AE137,IF($O$14&lt;$BJ137,'Sc11 Sub1'!AE137,IF($O$14=$AJ137,SUM(SUM(AE137/12)*$P$14)+(SUM('Sc11 Sub1'!AE137/12)*SUM(12-$P$14)),0)))</f>
        <v>0</v>
      </c>
      <c r="AN137" s="250">
        <f>IF($O$14&gt;$AJ137,AF137,IF($O$14&lt;$BJ137,'Sc11 Sub1'!AF137,IF($O$14=$AJ137,SUM(SUM(AF137/12)*$P$14)+(SUM('Sc11 Sub1'!AF137/12)*SUM(12-$P$14)),0)))</f>
        <v>0</v>
      </c>
      <c r="AO137" s="250">
        <f>IF($O$14&gt;$AJ137,AG137,IF($O$14&lt;$BJ137,'Sc11 Sub1'!AG137,IF($O$14=$AJ137,SUM(SUM(AG137/12)*$P$14)+(SUM('Sc11 Sub1'!AG137/12)*SUM(12-$P$14)),0)))</f>
        <v>0</v>
      </c>
      <c r="AP137" s="250">
        <f>IF($O$14&gt;$AJ137,AH137,IF($O$14&lt;$BJ137,'Sc11 Sub1'!AH137,IF($O$14=$AJ137,SUM(SUM(AH137/12)*$P$14)+(SUM('Sc11 Sub1'!AH137/12)*SUM(12-$P$14)),0)))</f>
        <v>0</v>
      </c>
      <c r="AS137" s="254">
        <v>2045</v>
      </c>
      <c r="AT137" s="250">
        <f>HLOOKUP($AS137,'Fixed - Labor'!$A$21:$AE$24,3,FALSE)</f>
        <v>21589355.994810507</v>
      </c>
      <c r="AU137" s="157" t="str">
        <f t="shared" si="71"/>
        <v>Retired</v>
      </c>
      <c r="AV137" s="157" t="str">
        <f t="shared" si="64"/>
        <v>Retired</v>
      </c>
      <c r="AW137" s="157" t="str">
        <f t="shared" si="65"/>
        <v>Retired</v>
      </c>
      <c r="AX137" s="157" t="str">
        <f t="shared" si="66"/>
        <v>Retired</v>
      </c>
      <c r="AY137" s="157" t="str">
        <f t="shared" si="67"/>
        <v>Retired</v>
      </c>
      <c r="AZ137" s="157" t="str">
        <f t="shared" si="68"/>
        <v>Retired</v>
      </c>
      <c r="BB137" s="254">
        <v>2045</v>
      </c>
      <c r="BC137" s="250">
        <f>IF(AU137="Retired",0,HLOOKUP(AU137,'Fixed - Labor'!$C$29:$E$37,'Scenario 11'!$H$24,FALSE)*$AT137)</f>
        <v>0</v>
      </c>
      <c r="BD137" s="250">
        <f>IF(AV137="Retired",0,HLOOKUP(AV137,'Fixed - Labor'!$C$29:$E$37,'Scenario 11'!$H$24,FALSE)*$AT137)</f>
        <v>0</v>
      </c>
      <c r="BE137" s="250">
        <f>IF(AW137="Retired",0,HLOOKUP(AW137,'Fixed - Labor'!$C$29:$E$37,'Scenario 11'!$H$24,FALSE)*$AT137)</f>
        <v>0</v>
      </c>
      <c r="BF137" s="250">
        <f>IF(AX137="Retired",0,HLOOKUP(AX137,'Fixed - Labor'!$C$29:$E$37,'Scenario 11'!$H$24,FALSE)*$AT137)</f>
        <v>0</v>
      </c>
      <c r="BG137" s="250">
        <f>IF(AY137="Retired",0,HLOOKUP(AY137,'Fixed - Labor'!$C$29:$E$37,'Scenario 11'!$H$24,FALSE)*$AT137)</f>
        <v>0</v>
      </c>
      <c r="BH137" s="250">
        <f>IF(AZ137="Retired",0,HLOOKUP(AZ137,'Fixed - Labor'!$C$29:$E$37,'Scenario 11'!$H$24,FALSE)*$AT137)</f>
        <v>0</v>
      </c>
      <c r="BI137" s="138"/>
      <c r="BJ137" s="254">
        <v>2045</v>
      </c>
      <c r="BK137" s="250">
        <f>IF($O$14&gt;=$BJ137,BC137,IF($O$14&lt;$BJ137,'Sc11 Sub1'!AT137,0))</f>
        <v>0</v>
      </c>
      <c r="BL137" s="250">
        <f>IF($O$14&gt;$BJ137,BD137,IF($O$14&lt;$BJ137,'Sc11 Sub1'!AU137,IF($O$14=$BJ137,SUM(SUM(BD137/12)*$P$14)+(SUM('Sc11 Sub1'!AU137/12)*SUM(12-$P$14)),0)))</f>
        <v>0</v>
      </c>
      <c r="BM137" s="250">
        <f>IF($O$14&gt;$BJ137,BE137,IF($O$14&lt;$BJ137,'Sc11 Sub1'!AV137,IF($O$14=$BJ137,SUM(SUM(BE137/12)*$P$14)+(SUM('Sc11 Sub1'!AV137/12)*SUM(12-$P$14)),0)))</f>
        <v>0</v>
      </c>
      <c r="BN137" s="250">
        <f>IF($O$14&gt;$BJ137,BF137,IF($O$14&lt;$BJ137,'Sc11 Sub1'!AW137,IF($O$14=$BJ137,SUM(SUM(BF137/12)*$P$14)+(SUM('Sc11 Sub1'!AW137/12)*SUM(12-$P$14)),0)))</f>
        <v>0</v>
      </c>
      <c r="BO137" s="250">
        <f>IF($O$14&gt;$BJ137,BG137,IF($O$14&lt;$BJ137,'Sc11 Sub1'!AX137,IF($O$14=$BJ137,SUM(SUM(BG137/12)*$P$14)+(SUM('Sc11 Sub1'!AX137/12)*SUM(12-$P$14)),0)))</f>
        <v>0</v>
      </c>
      <c r="BP137" s="250">
        <f>IF($O$14&gt;$BJ137,BH137,IF($O$14&lt;$BJ137,'Sc11 Sub1'!AY137,IF($O$14=$BJ137,SUM(SUM(BH137/12)*$P$14)+(SUM('Sc11 Sub1'!AY137/12)*SUM(12-$P$14)),0)))</f>
        <v>0</v>
      </c>
      <c r="BR137" s="306"/>
      <c r="BS137" s="138"/>
      <c r="BT137" s="138"/>
      <c r="BU137" s="138"/>
      <c r="BV137" s="138"/>
      <c r="BW137" s="138"/>
      <c r="BX137" s="138"/>
      <c r="BZ137" s="306"/>
      <c r="CA137" s="138"/>
      <c r="CB137" s="138"/>
      <c r="CC137" s="138"/>
      <c r="CD137" s="138"/>
      <c r="CE137" s="138"/>
      <c r="CF137" s="138"/>
    </row>
    <row r="138" spans="1:84">
      <c r="A138" s="242"/>
      <c r="B138" s="242"/>
      <c r="C138" s="242"/>
      <c r="D138" s="242"/>
      <c r="E138" s="242"/>
      <c r="F138" s="242"/>
      <c r="G138" s="242"/>
      <c r="H138" s="266" t="s">
        <v>26</v>
      </c>
      <c r="I138" s="265">
        <f t="shared" ref="I138:N138" si="72">SUM(I109:I137)</f>
        <v>203265165.47918287</v>
      </c>
      <c r="J138" s="265">
        <f t="shared" si="72"/>
        <v>0</v>
      </c>
      <c r="K138" s="265">
        <f t="shared" si="72"/>
        <v>0</v>
      </c>
      <c r="L138" s="265">
        <f t="shared" si="72"/>
        <v>0</v>
      </c>
      <c r="M138" s="265">
        <f t="shared" si="72"/>
        <v>0</v>
      </c>
      <c r="N138" s="265">
        <f t="shared" si="72"/>
        <v>0</v>
      </c>
      <c r="O138" s="242"/>
      <c r="P138" s="242"/>
      <c r="Q138" s="242"/>
      <c r="R138" s="242"/>
    </row>
    <row r="139" spans="1:84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59" t="s">
        <v>111</v>
      </c>
    </row>
    <row r="140" spans="1:84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</row>
    <row r="141" spans="1:84">
      <c r="A141" s="242"/>
      <c r="B141" s="261" t="s">
        <v>365</v>
      </c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57" t="s">
        <v>52</v>
      </c>
      <c r="AB141" s="257" t="s">
        <v>118</v>
      </c>
      <c r="AJ141" s="257" t="s">
        <v>447</v>
      </c>
      <c r="AS141" s="257" t="s">
        <v>54</v>
      </c>
      <c r="BB141" s="257" t="s">
        <v>119</v>
      </c>
      <c r="BJ141" s="257" t="s">
        <v>437</v>
      </c>
      <c r="BR141" s="257"/>
      <c r="BZ141" s="257"/>
    </row>
    <row r="142" spans="1:84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</row>
    <row r="143" spans="1:84">
      <c r="A143" s="242"/>
      <c r="B143" s="242"/>
      <c r="C143" s="242"/>
      <c r="D143" s="242"/>
      <c r="E143" s="242"/>
      <c r="F143" s="242"/>
      <c r="G143" s="242"/>
      <c r="H143" s="303" t="s">
        <v>33</v>
      </c>
      <c r="I143" s="303">
        <f t="shared" ref="I143:N143" si="73">I108</f>
        <v>11</v>
      </c>
      <c r="J143" s="303" t="str">
        <f t="shared" si="73"/>
        <v>11A</v>
      </c>
      <c r="K143" s="303" t="str">
        <f t="shared" si="73"/>
        <v>11B</v>
      </c>
      <c r="L143" s="303" t="str">
        <f t="shared" si="73"/>
        <v>11C</v>
      </c>
      <c r="M143" s="303" t="str">
        <f t="shared" si="73"/>
        <v>11D</v>
      </c>
      <c r="N143" s="303" t="str">
        <f t="shared" si="73"/>
        <v>11E</v>
      </c>
      <c r="O143" s="242"/>
      <c r="P143" s="242"/>
      <c r="Q143" s="242"/>
      <c r="R143" s="242"/>
      <c r="S143" s="303" t="s">
        <v>33</v>
      </c>
      <c r="T143" s="305" t="s">
        <v>27</v>
      </c>
      <c r="U143" s="303">
        <f t="shared" ref="U143:Z143" si="74">U108</f>
        <v>11</v>
      </c>
      <c r="V143" s="303" t="str">
        <f t="shared" si="74"/>
        <v>11A</v>
      </c>
      <c r="W143" s="303" t="str">
        <f t="shared" si="74"/>
        <v>11B</v>
      </c>
      <c r="X143" s="303" t="str">
        <f t="shared" si="74"/>
        <v>11C</v>
      </c>
      <c r="Y143" s="303" t="str">
        <f t="shared" si="74"/>
        <v>11D</v>
      </c>
      <c r="Z143" s="303" t="str">
        <f t="shared" si="74"/>
        <v>11E</v>
      </c>
      <c r="AB143" s="303" t="s">
        <v>33</v>
      </c>
      <c r="AC143" s="303">
        <f>U143</f>
        <v>11</v>
      </c>
      <c r="AD143" s="303" t="str">
        <f t="shared" ref="AD143:AH143" si="75">V143</f>
        <v>11A</v>
      </c>
      <c r="AE143" s="303" t="str">
        <f t="shared" si="75"/>
        <v>11B</v>
      </c>
      <c r="AF143" s="303" t="str">
        <f t="shared" si="75"/>
        <v>11C</v>
      </c>
      <c r="AG143" s="304" t="str">
        <f t="shared" si="75"/>
        <v>11D</v>
      </c>
      <c r="AH143" s="303" t="str">
        <f t="shared" si="75"/>
        <v>11E</v>
      </c>
      <c r="AJ143" s="315" t="s">
        <v>33</v>
      </c>
      <c r="AK143" s="315">
        <f>AC143</f>
        <v>11</v>
      </c>
      <c r="AL143" s="315" t="str">
        <f t="shared" ref="AL143" si="76">AD143</f>
        <v>11A</v>
      </c>
      <c r="AM143" s="315" t="str">
        <f t="shared" ref="AM143" si="77">AE143</f>
        <v>11B</v>
      </c>
      <c r="AN143" s="315" t="str">
        <f t="shared" ref="AN143" si="78">AF143</f>
        <v>11C</v>
      </c>
      <c r="AO143" s="316" t="str">
        <f t="shared" ref="AO143" si="79">AG143</f>
        <v>11D</v>
      </c>
      <c r="AP143" s="315" t="str">
        <f t="shared" ref="AP143" si="80">AH143</f>
        <v>11E</v>
      </c>
      <c r="AS143" s="303" t="s">
        <v>33</v>
      </c>
      <c r="AT143" s="305" t="s">
        <v>27</v>
      </c>
      <c r="AU143" s="303">
        <f t="shared" ref="AU143:AZ143" si="81">AU108</f>
        <v>11</v>
      </c>
      <c r="AV143" s="303" t="str">
        <f t="shared" si="81"/>
        <v>11A</v>
      </c>
      <c r="AW143" s="303" t="str">
        <f t="shared" si="81"/>
        <v>11B</v>
      </c>
      <c r="AX143" s="303" t="str">
        <f t="shared" si="81"/>
        <v>11C</v>
      </c>
      <c r="AY143" s="303" t="str">
        <f t="shared" si="81"/>
        <v>11D</v>
      </c>
      <c r="AZ143" s="303" t="str">
        <f t="shared" si="81"/>
        <v>11E</v>
      </c>
      <c r="BB143" s="303" t="s">
        <v>33</v>
      </c>
      <c r="BC143" s="303">
        <f>AU143</f>
        <v>11</v>
      </c>
      <c r="BD143" s="303" t="str">
        <f t="shared" ref="BD143:BH143" si="82">AV143</f>
        <v>11A</v>
      </c>
      <c r="BE143" s="303" t="str">
        <f t="shared" si="82"/>
        <v>11B</v>
      </c>
      <c r="BF143" s="303" t="str">
        <f t="shared" si="82"/>
        <v>11C</v>
      </c>
      <c r="BG143" s="304" t="str">
        <f t="shared" si="82"/>
        <v>11D</v>
      </c>
      <c r="BH143" s="303" t="str">
        <f t="shared" si="82"/>
        <v>11E</v>
      </c>
      <c r="BI143" s="312"/>
      <c r="BJ143" s="307" t="s">
        <v>33</v>
      </c>
      <c r="BK143" s="307">
        <f>BC143</f>
        <v>11</v>
      </c>
      <c r="BL143" s="307" t="str">
        <f t="shared" ref="BL143" si="83">BD143</f>
        <v>11A</v>
      </c>
      <c r="BM143" s="307" t="str">
        <f t="shared" ref="BM143" si="84">BE143</f>
        <v>11B</v>
      </c>
      <c r="BN143" s="307" t="str">
        <f t="shared" ref="BN143" si="85">BF143</f>
        <v>11C</v>
      </c>
      <c r="BO143" s="308" t="str">
        <f t="shared" ref="BO143" si="86">BG143</f>
        <v>11D</v>
      </c>
      <c r="BP143" s="307" t="str">
        <f t="shared" ref="BP143" si="87">BH143</f>
        <v>11E</v>
      </c>
      <c r="BR143" s="306"/>
      <c r="BS143" s="138"/>
      <c r="BT143" s="138"/>
      <c r="BU143" s="138"/>
      <c r="BV143" s="138"/>
      <c r="BW143" s="138"/>
      <c r="BX143" s="138"/>
      <c r="BZ143" s="306"/>
      <c r="CA143" s="138"/>
      <c r="CB143" s="138"/>
      <c r="CC143" s="138"/>
      <c r="CD143" s="138"/>
      <c r="CE143" s="138"/>
      <c r="CF143" s="138"/>
    </row>
    <row r="144" spans="1:84">
      <c r="A144" s="242"/>
      <c r="B144" s="242"/>
      <c r="C144" s="242"/>
      <c r="D144" s="242"/>
      <c r="E144" s="242"/>
      <c r="F144" s="242"/>
      <c r="G144" s="242"/>
      <c r="H144" s="252">
        <v>2017</v>
      </c>
      <c r="I144" s="249">
        <f t="shared" ref="I144:I172" si="88">AK144+BK144</f>
        <v>10696150.390000001</v>
      </c>
      <c r="J144" s="249">
        <f t="shared" ref="J144:J172" si="89">AL144+BL144</f>
        <v>0</v>
      </c>
      <c r="K144" s="249">
        <f t="shared" ref="K144:K172" si="90">AM144+BM144</f>
        <v>0</v>
      </c>
      <c r="L144" s="249">
        <f t="shared" ref="L144:L172" si="91">AN144+BN144</f>
        <v>0</v>
      </c>
      <c r="M144" s="249">
        <f t="shared" ref="M144:M172" si="92">AO144+BO144</f>
        <v>0</v>
      </c>
      <c r="N144" s="249">
        <f t="shared" ref="N144:N172" si="93">AP144+BP144</f>
        <v>0</v>
      </c>
      <c r="O144" s="242"/>
      <c r="P144" s="242"/>
      <c r="Q144" s="242"/>
      <c r="R144" s="242"/>
      <c r="S144" s="252">
        <v>2017</v>
      </c>
      <c r="T144" s="132">
        <f>HLOOKUP($S144,'Fixed - Other'!$A$61:$AE$64,2,FALSE)</f>
        <v>4605762.357934</v>
      </c>
      <c r="U144" s="249">
        <f>IF($K$14="",$T144,IF($K$14&gt;$S144,$T144,VLOOKUP($C6,'Fixed - Other'!$A$69:$C$77,3,FALSE)*$T144))</f>
        <v>4605762.357934</v>
      </c>
      <c r="V144" s="249">
        <f>IF($K$15="",$T144,IF($K$15&gt;$S144,$T144,VLOOKUP($C6,'Fixed - Other'!$A$69:$C$77,3,FALSE)*$T144))</f>
        <v>4605762.357934</v>
      </c>
      <c r="W144" s="249">
        <f>IF($K$16="",$T144,IF($K$16&gt;$S144,$T144,VLOOKUP($C6,'Fixed - Other'!$A$69:$C$77,3,FALSE)*$T144))</f>
        <v>4605762.357934</v>
      </c>
      <c r="X144" s="249">
        <f>IF($K$17="",$T144,IF($K$17&gt;$S144,$T144,VLOOKUP($C6,'Fixed - Other'!$A$69:$C$77,3,FALSE)*$T144))</f>
        <v>4605762.357934</v>
      </c>
      <c r="Y144" s="249">
        <f>IF($K$18="",$T144,IF($K$18&gt;$S144,$T144,VLOOKUP($C6,'Fixed - Other'!$A$69:$C$77,3,FALSE)*$T144))</f>
        <v>4605762.357934</v>
      </c>
      <c r="Z144" s="249">
        <f>IF($K$19="",$T144,IF($K$19&gt;$S144,$T144,VLOOKUP($C6,'Fixed - Other'!$A$69:$C$77,3,FALSE)*$T144))</f>
        <v>4605762.357934</v>
      </c>
      <c r="AB144" s="252">
        <v>2017</v>
      </c>
      <c r="AC144" s="249">
        <f t="shared" ref="AC144:AC172" si="94">IF($AB144&gt;$I$14,0,U144)</f>
        <v>4605762.357934</v>
      </c>
      <c r="AD144" s="249">
        <f t="shared" ref="AD144:AD172" si="95">IF($AB144&gt;$I$15,0,V144)</f>
        <v>0</v>
      </c>
      <c r="AE144" s="249">
        <f t="shared" ref="AE144:AE172" si="96">IF($AB144&gt;$I$16,0,W144)</f>
        <v>0</v>
      </c>
      <c r="AF144" s="249">
        <f t="shared" ref="AF144:AF172" si="97">IF($AB144&gt;$I$17,0,X144)</f>
        <v>0</v>
      </c>
      <c r="AG144" s="136">
        <f t="shared" ref="AG144:AG172" si="98">IF($AB144&gt;$I$18,0,Y144)</f>
        <v>0</v>
      </c>
      <c r="AH144" s="249">
        <f t="shared" ref="AH144:AH172" si="99">IF($AB144&gt;$I$19,0,Z144)</f>
        <v>0</v>
      </c>
      <c r="AJ144" s="252">
        <v>2017</v>
      </c>
      <c r="AK144" s="249">
        <f>IF($O$14&gt;$AJ144,AC144,IF($O$14&lt;$BJ144,'Sc11 Sub1'!AC144,IF($O$14=$AJ144,SUM(SUM(AC144/12)*$P$14)+(SUM('Sc11 Sub1'!AC144/12)*SUM(12-$P$14)),0)))</f>
        <v>4605762.357934</v>
      </c>
      <c r="AL144" s="249">
        <f>IF($O$14&gt;$AJ144,AD144,IF($O$14&lt;$BJ144,'Sc11 Sub1'!AD144,IF($O$14=$AJ144,SUM(SUM(AD144/12)*$P$14)+(SUM('Sc11 Sub1'!AD144/12)*SUM(12-$P$14)),0)))</f>
        <v>0</v>
      </c>
      <c r="AM144" s="249">
        <f>IF($O$14&gt;$AJ144,AE144,IF($O$14&lt;$BJ144,'Sc11 Sub1'!AE144,IF($O$14=$AJ144,SUM(SUM(AE144/12)*$P$14)+(SUM('Sc11 Sub1'!AE144/12)*SUM(12-$P$14)),0)))</f>
        <v>0</v>
      </c>
      <c r="AN144" s="249">
        <f>IF($O$14&gt;$AJ144,AF144,IF($O$14&lt;$BJ144,'Sc11 Sub1'!AF144,IF($O$14=$AJ144,SUM(SUM(AF144/12)*$P$14)+(SUM('Sc11 Sub1'!AF144/12)*SUM(12-$P$14)),0)))</f>
        <v>0</v>
      </c>
      <c r="AO144" s="249">
        <f>IF($O$14&gt;$AJ144,AG144,IF($O$14&lt;$BJ144,'Sc11 Sub1'!AG144,IF($O$14=$AJ144,SUM(SUM(AG144/12)*$P$14)+(SUM('Sc11 Sub1'!AG144/12)*SUM(12-$P$14)),0)))</f>
        <v>0</v>
      </c>
      <c r="AP144" s="249">
        <f>IF($O$14&gt;$AJ144,AH144,IF($O$14&lt;$BJ144,'Sc11 Sub1'!AH144,IF($O$14=$AJ144,SUM(SUM(AH144/12)*$P$14)+(SUM('Sc11 Sub1'!AH144/12)*SUM(12-$P$14)),0)))</f>
        <v>0</v>
      </c>
      <c r="AS144" s="252">
        <v>2017</v>
      </c>
      <c r="AT144" s="132">
        <f>HLOOKUP($S144,'Fixed - Other'!$A$61:$AE$64,3,FALSE)</f>
        <v>6090388.0320660006</v>
      </c>
      <c r="AU144" s="249">
        <f>IF($K$14="",$AT144,IF($K$14&gt;$AS144,$AT144,VLOOKUP($C6,'Fixed - Other'!$A$69:$C$77,3,FALSE)*$AT144))</f>
        <v>6090388.0320660006</v>
      </c>
      <c r="AV144" s="249">
        <f>IF($K$15="",$AT144,IF($K$15&gt;$AS144,$AT144,VLOOKUP($C6,'Fixed - Other'!$A$69:$C$77,3,FALSE)*$AT144))</f>
        <v>6090388.0320660006</v>
      </c>
      <c r="AW144" s="249">
        <f>IF($K$16="",$AT144,IF($K$16&gt;$AS144,$AT144,VLOOKUP($C6,'Fixed - Other'!$A$69:$C$77,3,FALSE)*$AT144))</f>
        <v>6090388.0320660006</v>
      </c>
      <c r="AX144" s="249">
        <f>IF($K$17="",$AT144,IF($K$17&gt;$AS144,$AT144,VLOOKUP($C6,'Fixed - Other'!$A$69:$C$77,3,FALSE)*$AT144))</f>
        <v>6090388.0320660006</v>
      </c>
      <c r="AY144" s="249">
        <f>IF($K$18="",$AT144,IF($K$18&gt;$AS144,$AT144,VLOOKUP($C6,'Fixed - Other'!$A$69:$C$77,3,FALSE)*$AT144))</f>
        <v>6090388.0320660006</v>
      </c>
      <c r="AZ144" s="249">
        <f>IF($K$19="",$AT144,IF($K$19&gt;$AS144,$AT144,VLOOKUP($C6,'Fixed - Other'!$A$69:$C$77,3,FALSE)*$AT144))</f>
        <v>6090388.0320660006</v>
      </c>
      <c r="BB144" s="252">
        <v>2017</v>
      </c>
      <c r="BC144" s="249">
        <f t="shared" ref="BC144:BC172" si="100">IF($BB144&gt;$J$14,0,AU144)</f>
        <v>6090388.0320660006</v>
      </c>
      <c r="BD144" s="249">
        <f t="shared" ref="BD144:BD172" si="101">IF($BB144&gt;$J$15,0,AV144)</f>
        <v>0</v>
      </c>
      <c r="BE144" s="249">
        <f t="shared" ref="BE144:BE172" si="102">IF($BB144&gt;$J$16,0,AW144)</f>
        <v>0</v>
      </c>
      <c r="BF144" s="249">
        <f t="shared" ref="BF144:BF172" si="103">IF($BB144&gt;$J$17,0,AX144)</f>
        <v>0</v>
      </c>
      <c r="BG144" s="136">
        <f t="shared" ref="BG144:BG172" si="104">IF($BB144&gt;$J$18,0,AY144)</f>
        <v>0</v>
      </c>
      <c r="BH144" s="249">
        <f t="shared" ref="BH144:BH172" si="105">IF($BB144&gt;$J$19,0,AZ144)</f>
        <v>0</v>
      </c>
      <c r="BI144" s="138"/>
      <c r="BJ144" s="252">
        <v>2017</v>
      </c>
      <c r="BK144" s="251">
        <f>IF($O$14&gt;=$BJ144,BC144,IF($O$14&lt;$BJ144,'Sc11 Sub1'!AT144,0))</f>
        <v>6090388.0320660006</v>
      </c>
      <c r="BL144" s="249">
        <f>IF($O$14&gt;$BJ144,BD144,IF($O$14&lt;$BJ144,'Sc11 Sub1'!AU144,IF($O$14=$BJ144,SUM(SUM(BD144/12)*$P$14)+(SUM('Sc11 Sub1'!AU144/12)*SUM(12-$P$14)),0)))</f>
        <v>0</v>
      </c>
      <c r="BM144" s="249">
        <f>IF($O$14&gt;$BJ144,BE144,IF($O$14&lt;$BJ144,'Sc11 Sub1'!AV144,IF($O$14=$BJ144,SUM(SUM(BE144/12)*$P$14)+(SUM('Sc11 Sub1'!AV144/12)*SUM(12-$P$14)),0)))</f>
        <v>0</v>
      </c>
      <c r="BN144" s="249">
        <f>IF($O$14&gt;$BJ144,BF144,IF($O$14&lt;$BJ144,'Sc11 Sub1'!AW144,IF($O$14=$BJ144,SUM(SUM(BF144/12)*$P$14)+(SUM('Sc11 Sub1'!AW144/12)*SUM(12-$P$14)),0)))</f>
        <v>0</v>
      </c>
      <c r="BO144" s="249">
        <f>IF($O$14&gt;$BJ144,BG144,IF($O$14&lt;$BJ144,'Sc11 Sub1'!AX144,IF($O$14=$BJ144,SUM(SUM(BG144/12)*$P$14)+(SUM('Sc11 Sub1'!AX144/12)*SUM(12-$P$14)),0)))</f>
        <v>0</v>
      </c>
      <c r="BP144" s="249">
        <f>IF($O$14&gt;$BJ144,BH144,IF($O$14&lt;$BJ144,'Sc11 Sub1'!AY144,IF($O$14=$BJ144,SUM(SUM(BH144/12)*$P$14)+(SUM('Sc11 Sub1'!AY144/12)*SUM(12-$P$14)),0)))</f>
        <v>0</v>
      </c>
      <c r="BR144" s="306"/>
      <c r="BS144" s="138"/>
      <c r="BT144" s="138"/>
      <c r="BU144" s="138"/>
      <c r="BV144" s="138"/>
      <c r="BW144" s="138"/>
      <c r="BX144" s="138"/>
      <c r="BZ144" s="306"/>
      <c r="CA144" s="138"/>
      <c r="CB144" s="138"/>
      <c r="CC144" s="138"/>
      <c r="CD144" s="138"/>
      <c r="CE144" s="138"/>
      <c r="CF144" s="138"/>
    </row>
    <row r="145" spans="1:84">
      <c r="A145" s="242"/>
      <c r="B145" s="242"/>
      <c r="C145" s="242"/>
      <c r="D145" s="242"/>
      <c r="E145" s="242"/>
      <c r="F145" s="242"/>
      <c r="G145" s="242"/>
      <c r="H145" s="253">
        <v>2018</v>
      </c>
      <c r="I145" s="249">
        <f t="shared" si="88"/>
        <v>10735593.960000001</v>
      </c>
      <c r="J145" s="249">
        <f t="shared" si="89"/>
        <v>0</v>
      </c>
      <c r="K145" s="249">
        <f t="shared" si="90"/>
        <v>0</v>
      </c>
      <c r="L145" s="249">
        <f t="shared" si="91"/>
        <v>0</v>
      </c>
      <c r="M145" s="249">
        <f t="shared" si="92"/>
        <v>0</v>
      </c>
      <c r="N145" s="249">
        <f t="shared" si="93"/>
        <v>0</v>
      </c>
      <c r="O145" s="242"/>
      <c r="P145" s="242"/>
      <c r="Q145" s="242"/>
      <c r="R145" s="242"/>
      <c r="S145" s="253">
        <v>2018</v>
      </c>
      <c r="T145" s="274">
        <f>HLOOKUP($S145,'Fixed - Other'!$A$61:$AE$64,2,FALSE)</f>
        <v>4622746.759176</v>
      </c>
      <c r="U145" s="249">
        <f>IF($K$14="",$T145,IF($K$14&gt;$S145,$T145,VLOOKUP($C6,'Fixed - Other'!$A$69:$C$77,3,FALSE)*$T145))</f>
        <v>4622746.759176</v>
      </c>
      <c r="V145" s="249">
        <f>IF($K$15="",$T145,IF($K$15&gt;$S145,$T145,VLOOKUP($C6,'Fixed - Other'!$A$69:$C$77,3,FALSE)*$T145))</f>
        <v>4622746.759176</v>
      </c>
      <c r="W145" s="249">
        <f>IF($K$16="",$T145,IF($K$16&gt;$S145,$T145,VLOOKUP($C6,'Fixed - Other'!$A$69:$C$77,3,FALSE)*$T145))</f>
        <v>4622746.759176</v>
      </c>
      <c r="X145" s="249">
        <f>IF($K$17="",$T145,IF($K$17&gt;$S145,$T145,VLOOKUP($C6,'Fixed - Other'!$A$69:$C$77,3,FALSE)*$T145))</f>
        <v>4622746.759176</v>
      </c>
      <c r="Y145" s="249">
        <f>IF($K$18="",$T145,IF($K$18&gt;$S145,$T145,VLOOKUP($C6,'Fixed - Other'!$A$69:$C$77,3,FALSE)*$T145))</f>
        <v>4622746.759176</v>
      </c>
      <c r="Z145" s="249">
        <f>IF($K$19="",$T145,IF($K$19&gt;$S145,$T145,VLOOKUP($C6,'Fixed - Other'!$A$69:$C$77,3,FALSE)*$T145))</f>
        <v>4622746.759176</v>
      </c>
      <c r="AB145" s="253">
        <v>2018</v>
      </c>
      <c r="AC145" s="249">
        <f t="shared" si="94"/>
        <v>4622746.759176</v>
      </c>
      <c r="AD145" s="249">
        <f t="shared" si="95"/>
        <v>0</v>
      </c>
      <c r="AE145" s="249">
        <f t="shared" si="96"/>
        <v>0</v>
      </c>
      <c r="AF145" s="249">
        <f t="shared" si="97"/>
        <v>0</v>
      </c>
      <c r="AG145" s="136">
        <f t="shared" si="98"/>
        <v>0</v>
      </c>
      <c r="AH145" s="249">
        <f t="shared" si="99"/>
        <v>0</v>
      </c>
      <c r="AJ145" s="253">
        <v>2018</v>
      </c>
      <c r="AK145" s="249">
        <f>IF($O$14&gt;$AJ145,AC145,IF($O$14&lt;$BJ145,'Sc11 Sub1'!AC145,IF($O$14=$AJ145,SUM(SUM(AC145/12)*$P$14)+(SUM('Sc11 Sub1'!AC145/12)*SUM(12-$P$14)),0)))</f>
        <v>4622746.759176</v>
      </c>
      <c r="AL145" s="249">
        <f>IF($O$14&gt;$AJ145,AD145,IF($O$14&lt;$BJ145,'Sc11 Sub1'!AD145,IF($O$14=$AJ145,SUM(SUM(AD145/12)*$P$14)+(SUM('Sc11 Sub1'!AD145/12)*SUM(12-$P$14)),0)))</f>
        <v>0</v>
      </c>
      <c r="AM145" s="249">
        <f>IF($O$14&gt;$AJ145,AE145,IF($O$14&lt;$BJ145,'Sc11 Sub1'!AE145,IF($O$14=$AJ145,SUM(SUM(AE145/12)*$P$14)+(SUM('Sc11 Sub1'!AE145/12)*SUM(12-$P$14)),0)))</f>
        <v>0</v>
      </c>
      <c r="AN145" s="249">
        <f>IF($O$14&gt;$AJ145,AF145,IF($O$14&lt;$BJ145,'Sc11 Sub1'!AF145,IF($O$14=$AJ145,SUM(SUM(AF145/12)*$P$14)+(SUM('Sc11 Sub1'!AF145/12)*SUM(12-$P$14)),0)))</f>
        <v>0</v>
      </c>
      <c r="AO145" s="249">
        <f>IF($O$14&gt;$AJ145,AG145,IF($O$14&lt;$BJ145,'Sc11 Sub1'!AG145,IF($O$14=$AJ145,SUM(SUM(AG145/12)*$P$14)+(SUM('Sc11 Sub1'!AG145/12)*SUM(12-$P$14)),0)))</f>
        <v>0</v>
      </c>
      <c r="AP145" s="249">
        <f>IF($O$14&gt;$AJ145,AH145,IF($O$14&lt;$BJ145,'Sc11 Sub1'!AH145,IF($O$14=$AJ145,SUM(SUM(AH145/12)*$P$14)+(SUM('Sc11 Sub1'!AH145/12)*SUM(12-$P$14)),0)))</f>
        <v>0</v>
      </c>
      <c r="AS145" s="253">
        <v>2018</v>
      </c>
      <c r="AT145" s="274">
        <f>HLOOKUP($S145,'Fixed - Other'!$A$61:$AE$64,3,FALSE)</f>
        <v>6112847.2008240009</v>
      </c>
      <c r="AU145" s="249">
        <f>IF($K$14="",$AT145,IF($K$14&gt;$AS145,$AT145,VLOOKUP($C6,'Fixed - Other'!$A$69:$C$77,3,FALSE)*$AT145))</f>
        <v>6112847.2008240009</v>
      </c>
      <c r="AV145" s="249">
        <f>IF($K$15="",$AT145,IF($K$15&gt;$AS145,$AT145,VLOOKUP($C6,'Fixed - Other'!$A$69:$C$77,3,FALSE)*$AT145))</f>
        <v>6112847.2008240009</v>
      </c>
      <c r="AW145" s="249">
        <f>IF($K$16="",$AT145,IF($K$16&gt;$AS145,$AT145,VLOOKUP($C6,'Fixed - Other'!$A$69:$C$77,3,FALSE)*$AT145))</f>
        <v>6112847.2008240009</v>
      </c>
      <c r="AX145" s="249">
        <f>IF($K$17="",$AT145,IF($K$17&gt;$AS145,$AT145,VLOOKUP($C6,'Fixed - Other'!$A$69:$C$77,3,FALSE)*$AT145))</f>
        <v>6112847.2008240009</v>
      </c>
      <c r="AY145" s="249">
        <f>IF($K$18="",$AT145,IF($K$18&gt;$AS145,$AT145,VLOOKUP($C6,'Fixed - Other'!$A$69:$C$77,3,FALSE)*$AT145))</f>
        <v>6112847.2008240009</v>
      </c>
      <c r="AZ145" s="249">
        <f>IF($K$19="",$AT145,IF($K$19&gt;$AS145,$AT145,VLOOKUP($C6,'Fixed - Other'!$A$69:$C$77,3,FALSE)*$AT145))</f>
        <v>6112847.2008240009</v>
      </c>
      <c r="BB145" s="253">
        <v>2018</v>
      </c>
      <c r="BC145" s="249">
        <f t="shared" si="100"/>
        <v>6112847.2008240009</v>
      </c>
      <c r="BD145" s="249">
        <f t="shared" si="101"/>
        <v>0</v>
      </c>
      <c r="BE145" s="249">
        <f t="shared" si="102"/>
        <v>0</v>
      </c>
      <c r="BF145" s="249">
        <f t="shared" si="103"/>
        <v>0</v>
      </c>
      <c r="BG145" s="136">
        <f t="shared" si="104"/>
        <v>0</v>
      </c>
      <c r="BH145" s="249">
        <f t="shared" si="105"/>
        <v>0</v>
      </c>
      <c r="BI145" s="138"/>
      <c r="BJ145" s="253">
        <v>2018</v>
      </c>
      <c r="BK145" s="249">
        <f>IF($O$14&gt;=$BJ145,BC145,IF($O$14&lt;$BJ145,'Sc11 Sub1'!AT145,0))</f>
        <v>6112847.2008240009</v>
      </c>
      <c r="BL145" s="249">
        <f>IF($O$14&gt;$BJ145,BD145,IF($O$14&lt;$BJ145,'Sc11 Sub1'!AU145,IF($O$14=$BJ145,SUM(SUM(BD145/12)*$P$14)+(SUM('Sc11 Sub1'!AU145/12)*SUM(12-$P$14)),0)))</f>
        <v>0</v>
      </c>
      <c r="BM145" s="249">
        <f>IF($O$14&gt;$BJ145,BE145,IF($O$14&lt;$BJ145,'Sc11 Sub1'!AV145,IF($O$14=$BJ145,SUM(SUM(BE145/12)*$P$14)+(SUM('Sc11 Sub1'!AV145/12)*SUM(12-$P$14)),0)))</f>
        <v>0</v>
      </c>
      <c r="BN145" s="249">
        <f>IF($O$14&gt;$BJ145,BF145,IF($O$14&lt;$BJ145,'Sc11 Sub1'!AW145,IF($O$14=$BJ145,SUM(SUM(BF145/12)*$P$14)+(SUM('Sc11 Sub1'!AW145/12)*SUM(12-$P$14)),0)))</f>
        <v>0</v>
      </c>
      <c r="BO145" s="249">
        <f>IF($O$14&gt;$BJ145,BG145,IF($O$14&lt;$BJ145,'Sc11 Sub1'!AX145,IF($O$14=$BJ145,SUM(SUM(BG145/12)*$P$14)+(SUM('Sc11 Sub1'!AX145/12)*SUM(12-$P$14)),0)))</f>
        <v>0</v>
      </c>
      <c r="BP145" s="249">
        <f>IF($O$14&gt;$BJ145,BH145,IF($O$14&lt;$BJ145,'Sc11 Sub1'!AY145,IF($O$14=$BJ145,SUM(SUM(BH145/12)*$P$14)+(SUM('Sc11 Sub1'!AY145/12)*SUM(12-$P$14)),0)))</f>
        <v>0</v>
      </c>
      <c r="BR145" s="306"/>
      <c r="BS145" s="138"/>
      <c r="BT145" s="138"/>
      <c r="BU145" s="138"/>
      <c r="BV145" s="138"/>
      <c r="BW145" s="138"/>
      <c r="BX145" s="138"/>
      <c r="BZ145" s="306"/>
      <c r="CA145" s="138"/>
      <c r="CB145" s="138"/>
      <c r="CC145" s="138"/>
      <c r="CD145" s="138"/>
      <c r="CE145" s="138"/>
      <c r="CF145" s="138"/>
    </row>
    <row r="146" spans="1:84">
      <c r="A146" s="242"/>
      <c r="B146" s="242"/>
      <c r="C146" s="242"/>
      <c r="D146" s="242"/>
      <c r="E146" s="242"/>
      <c r="F146" s="242"/>
      <c r="G146" s="242"/>
      <c r="H146" s="253">
        <v>2019</v>
      </c>
      <c r="I146" s="249">
        <f t="shared" si="88"/>
        <v>7696971.9236924993</v>
      </c>
      <c r="J146" s="249">
        <f t="shared" si="89"/>
        <v>0</v>
      </c>
      <c r="K146" s="249">
        <f t="shared" si="90"/>
        <v>0</v>
      </c>
      <c r="L146" s="249">
        <f t="shared" si="91"/>
        <v>0</v>
      </c>
      <c r="M146" s="249">
        <f t="shared" si="92"/>
        <v>0</v>
      </c>
      <c r="N146" s="249">
        <f t="shared" si="93"/>
        <v>0</v>
      </c>
      <c r="O146" s="242"/>
      <c r="P146" s="242"/>
      <c r="Q146" s="242"/>
      <c r="R146" s="242"/>
      <c r="S146" s="253">
        <v>2019</v>
      </c>
      <c r="T146" s="274">
        <f>HLOOKUP($S146,'Fixed - Other'!$A$61:$AE$64,2,FALSE)</f>
        <v>3502857.4104599999</v>
      </c>
      <c r="U146" s="249">
        <f>IF($K$14="",$T146,IF($K$14&gt;$S146,$T146,VLOOKUP($C6,'Fixed - Other'!$A$69:$C$77,3,FALSE)*$T146))</f>
        <v>3502857.4104599999</v>
      </c>
      <c r="V146" s="249">
        <f>IF($K$15="",$T146,IF($K$15&gt;$S146,$T146,VLOOKUP($C6,'Fixed - Other'!$A$69:$C$77,3,FALSE)*$T146))</f>
        <v>3502857.4104599999</v>
      </c>
      <c r="W146" s="249">
        <f>IF($K$16="",$T146,IF($K$16&gt;$S146,$T146,VLOOKUP($C6,'Fixed - Other'!$A$69:$C$77,3,FALSE)*$T146))</f>
        <v>3502857.4104599999</v>
      </c>
      <c r="X146" s="249">
        <f>IF($K$17="",$T146,IF($K$17&gt;$S146,$T146,VLOOKUP($C6,'Fixed - Other'!$A$69:$C$77,3,FALSE)*$T146))</f>
        <v>3502857.4104599999</v>
      </c>
      <c r="Y146" s="249">
        <f>IF($K$18="",$T146,IF($K$18&gt;$S146,$T146,VLOOKUP($C6,'Fixed - Other'!$A$69:$C$77,3,FALSE)*$T146))</f>
        <v>3502857.4104599999</v>
      </c>
      <c r="Z146" s="249">
        <f>IF($K$19="",$T146,IF($K$19&gt;$S146,$T146,VLOOKUP($C6,'Fixed - Other'!$A$69:$C$77,3,FALSE)*$T146))</f>
        <v>3502857.4104599999</v>
      </c>
      <c r="AB146" s="253">
        <v>2019</v>
      </c>
      <c r="AC146" s="249">
        <f t="shared" si="94"/>
        <v>3502857.4104599999</v>
      </c>
      <c r="AD146" s="249">
        <f t="shared" si="95"/>
        <v>0</v>
      </c>
      <c r="AE146" s="249">
        <f t="shared" si="96"/>
        <v>0</v>
      </c>
      <c r="AF146" s="249">
        <f t="shared" si="97"/>
        <v>0</v>
      </c>
      <c r="AG146" s="136">
        <f t="shared" si="98"/>
        <v>0</v>
      </c>
      <c r="AH146" s="249">
        <f t="shared" si="99"/>
        <v>0</v>
      </c>
      <c r="AJ146" s="253">
        <v>2019</v>
      </c>
      <c r="AK146" s="249">
        <f>IF($O$14&gt;$AJ146,AC146,IF($O$14&lt;$BJ146,'Sc11 Sub1'!AC146,IF($O$14=$AJ146,SUM(SUM(AC146/12)*$P$14)+(SUM('Sc11 Sub1'!AC146/12)*SUM(12-$P$14)),0)))</f>
        <v>3065000.2341524996</v>
      </c>
      <c r="AL146" s="249">
        <f>IF($O$14&gt;$AJ146,AD146,IF($O$14&lt;$BJ146,'Sc11 Sub1'!AD146,IF($O$14=$AJ146,SUM(SUM(AD146/12)*$P$14)+(SUM('Sc11 Sub1'!AD146/12)*SUM(12-$P$14)),0)))</f>
        <v>0</v>
      </c>
      <c r="AM146" s="249">
        <f>IF($O$14&gt;$AJ146,AE146,IF($O$14&lt;$BJ146,'Sc11 Sub1'!AE146,IF($O$14=$AJ146,SUM(SUM(AE146/12)*$P$14)+(SUM('Sc11 Sub1'!AE146/12)*SUM(12-$P$14)),0)))</f>
        <v>0</v>
      </c>
      <c r="AN146" s="249">
        <f>IF($O$14&gt;$AJ146,AF146,IF($O$14&lt;$BJ146,'Sc11 Sub1'!AF146,IF($O$14=$AJ146,SUM(SUM(AF146/12)*$P$14)+(SUM('Sc11 Sub1'!AF146/12)*SUM(12-$P$14)),0)))</f>
        <v>0</v>
      </c>
      <c r="AO146" s="249">
        <f>IF($O$14&gt;$AJ146,AG146,IF($O$14&lt;$BJ146,'Sc11 Sub1'!AG146,IF($O$14=$AJ146,SUM(SUM(AG146/12)*$P$14)+(SUM('Sc11 Sub1'!AG146/12)*SUM(12-$P$14)),0)))</f>
        <v>0</v>
      </c>
      <c r="AP146" s="249">
        <f>IF($O$14&gt;$AJ146,AH146,IF($O$14&lt;$BJ146,'Sc11 Sub1'!AH146,IF($O$14=$AJ146,SUM(SUM(AH146/12)*$P$14)+(SUM('Sc11 Sub1'!AH146/12)*SUM(12-$P$14)),0)))</f>
        <v>0</v>
      </c>
      <c r="AS146" s="253">
        <v>2019</v>
      </c>
      <c r="AT146" s="274">
        <f>HLOOKUP($S146,'Fixed - Other'!$A$61:$AE$64,3,FALSE)</f>
        <v>4631971.6895399997</v>
      </c>
      <c r="AU146" s="249">
        <f>IF($K$14="",$AT146,IF($K$14&gt;$AS146,$AT146,VLOOKUP($C6,'Fixed - Other'!$A$69:$C$77,3,FALSE)*$AT146))</f>
        <v>4631971.6895399997</v>
      </c>
      <c r="AV146" s="249">
        <f>IF($K$15="",$AT146,IF($K$15&gt;$AS146,$AT146,VLOOKUP($C6,'Fixed - Other'!$A$69:$C$77,3,FALSE)*$AT146))</f>
        <v>4631971.6895399997</v>
      </c>
      <c r="AW146" s="249">
        <f>IF($K$16="",$AT146,IF($K$16&gt;$AS146,$AT146,VLOOKUP($C6,'Fixed - Other'!$A$69:$C$77,3,FALSE)*$AT146))</f>
        <v>4631971.6895399997</v>
      </c>
      <c r="AX146" s="249">
        <f>IF($K$17="",$AT146,IF($K$17&gt;$AS146,$AT146,VLOOKUP($C6,'Fixed - Other'!$A$69:$C$77,3,FALSE)*$AT146))</f>
        <v>4631971.6895399997</v>
      </c>
      <c r="AY146" s="249">
        <f>IF($K$18="",$AT146,IF($K$18&gt;$AS146,$AT146,VLOOKUP($C6,'Fixed - Other'!$A$69:$C$77,3,FALSE)*$AT146))</f>
        <v>4631971.6895399997</v>
      </c>
      <c r="AZ146" s="249">
        <f>IF($K$19="",$AT146,IF($K$19&gt;$AS146,$AT146,VLOOKUP($C6,'Fixed - Other'!$A$69:$C$77,3,FALSE)*$AT146))</f>
        <v>4631971.6895399997</v>
      </c>
      <c r="BB146" s="253">
        <v>2019</v>
      </c>
      <c r="BC146" s="249">
        <f t="shared" si="100"/>
        <v>4631971.6895399997</v>
      </c>
      <c r="BD146" s="249">
        <f t="shared" si="101"/>
        <v>0</v>
      </c>
      <c r="BE146" s="249">
        <f t="shared" si="102"/>
        <v>0</v>
      </c>
      <c r="BF146" s="249">
        <f t="shared" si="103"/>
        <v>0</v>
      </c>
      <c r="BG146" s="136">
        <f t="shared" si="104"/>
        <v>0</v>
      </c>
      <c r="BH146" s="249">
        <f t="shared" si="105"/>
        <v>0</v>
      </c>
      <c r="BI146" s="138"/>
      <c r="BJ146" s="253">
        <v>2019</v>
      </c>
      <c r="BK146" s="249">
        <f>IF($O$14&gt;=$BJ146,BC146,IF($O$14&lt;$BJ146,'Sc11 Sub1'!AT146,0))</f>
        <v>4631971.6895399997</v>
      </c>
      <c r="BL146" s="249">
        <f>IF($O$14&gt;$BJ146,BD146,IF($O$14&lt;$BJ146,'Sc11 Sub1'!AU146,IF($O$14=$BJ146,SUM(SUM(BD146/12)*$P$14)+(SUM('Sc11 Sub1'!AU146/12)*SUM(12-$P$14)),0)))</f>
        <v>0</v>
      </c>
      <c r="BM146" s="249">
        <f>IF($O$14&gt;$BJ146,BE146,IF($O$14&lt;$BJ146,'Sc11 Sub1'!AV146,IF($O$14=$BJ146,SUM(SUM(BE146/12)*$P$14)+(SUM('Sc11 Sub1'!AV146/12)*SUM(12-$P$14)),0)))</f>
        <v>0</v>
      </c>
      <c r="BN146" s="249">
        <f>IF($O$14&gt;$BJ146,BF146,IF($O$14&lt;$BJ146,'Sc11 Sub1'!AW146,IF($O$14=$BJ146,SUM(SUM(BF146/12)*$P$14)+(SUM('Sc11 Sub1'!AW146/12)*SUM(12-$P$14)),0)))</f>
        <v>0</v>
      </c>
      <c r="BO146" s="249">
        <f>IF($O$14&gt;$BJ146,BG146,IF($O$14&lt;$BJ146,'Sc11 Sub1'!AX146,IF($O$14=$BJ146,SUM(SUM(BG146/12)*$P$14)+(SUM('Sc11 Sub1'!AX146/12)*SUM(12-$P$14)),0)))</f>
        <v>0</v>
      </c>
      <c r="BP146" s="249">
        <f>IF($O$14&gt;$BJ146,BH146,IF($O$14&lt;$BJ146,'Sc11 Sub1'!AY146,IF($O$14=$BJ146,SUM(SUM(BH146/12)*$P$14)+(SUM('Sc11 Sub1'!AY146/12)*SUM(12-$P$14)),0)))</f>
        <v>0</v>
      </c>
      <c r="BR146" s="306"/>
      <c r="BS146" s="138"/>
      <c r="BT146" s="138"/>
      <c r="BU146" s="138"/>
      <c r="BV146" s="138"/>
      <c r="BW146" s="138"/>
      <c r="BX146" s="138"/>
      <c r="BZ146" s="306"/>
      <c r="CA146" s="138"/>
      <c r="CB146" s="138"/>
      <c r="CC146" s="138"/>
      <c r="CD146" s="138"/>
      <c r="CE146" s="138"/>
      <c r="CF146" s="138"/>
    </row>
    <row r="147" spans="1:84">
      <c r="A147" s="242"/>
      <c r="B147" s="242"/>
      <c r="C147" s="242"/>
      <c r="D147" s="242"/>
      <c r="E147" s="242"/>
      <c r="F147" s="242"/>
      <c r="G147" s="242"/>
      <c r="H147" s="253">
        <v>2020</v>
      </c>
      <c r="I147" s="249">
        <f t="shared" si="88"/>
        <v>5336415.9000000004</v>
      </c>
      <c r="J147" s="249">
        <f t="shared" si="89"/>
        <v>0</v>
      </c>
      <c r="K147" s="249">
        <f t="shared" si="90"/>
        <v>0</v>
      </c>
      <c r="L147" s="249">
        <f t="shared" si="91"/>
        <v>0</v>
      </c>
      <c r="M147" s="249">
        <f t="shared" si="92"/>
        <v>0</v>
      </c>
      <c r="N147" s="249">
        <f t="shared" si="93"/>
        <v>0</v>
      </c>
      <c r="O147" s="242"/>
      <c r="P147" s="242"/>
      <c r="Q147" s="242"/>
      <c r="R147" s="242"/>
      <c r="S147" s="253">
        <v>2020</v>
      </c>
      <c r="T147" s="274">
        <f>HLOOKUP($S147,'Fixed - Other'!$A$61:$AE$64,2,FALSE)</f>
        <v>4595721.3730800003</v>
      </c>
      <c r="U147" s="249">
        <f>IF($K$14="",$T147,IF($K$14&gt;$S147,$T147,VLOOKUP($C6,'Fixed - Other'!$A$69:$C$77,3,FALSE)*$T147))</f>
        <v>4595721.3730800003</v>
      </c>
      <c r="V147" s="249">
        <f>IF($K$15="",$T147,IF($K$15&gt;$S147,$T147,VLOOKUP($C6,'Fixed - Other'!$A$69:$C$77,3,FALSE)*$T147))</f>
        <v>4595721.3730800003</v>
      </c>
      <c r="W147" s="249">
        <f>IF($K$16="",$T147,IF($K$16&gt;$S147,$T147,VLOOKUP($C6,'Fixed - Other'!$A$69:$C$77,3,FALSE)*$T147))</f>
        <v>4595721.3730800003</v>
      </c>
      <c r="X147" s="249">
        <f>IF($K$17="",$T147,IF($K$17&gt;$S147,$T147,VLOOKUP($C6,'Fixed - Other'!$A$69:$C$77,3,FALSE)*$T147))</f>
        <v>4595721.3730800003</v>
      </c>
      <c r="Y147" s="249">
        <f>IF($K$18="",$T147,IF($K$18&gt;$S147,$T147,VLOOKUP($C6,'Fixed - Other'!$A$69:$C$77,3,FALSE)*$T147))</f>
        <v>4595721.3730800003</v>
      </c>
      <c r="Z147" s="249">
        <f>IF($K$19="",$T147,IF($K$19&gt;$S147,$T147,VLOOKUP($C6,'Fixed - Other'!$A$69:$C$77,3,FALSE)*$T147))</f>
        <v>4595721.3730800003</v>
      </c>
      <c r="AB147" s="253">
        <v>2020</v>
      </c>
      <c r="AC147" s="249">
        <f t="shared" si="94"/>
        <v>4595721.3730800003</v>
      </c>
      <c r="AD147" s="249">
        <f t="shared" si="95"/>
        <v>0</v>
      </c>
      <c r="AE147" s="249">
        <f t="shared" si="96"/>
        <v>0</v>
      </c>
      <c r="AF147" s="249">
        <f t="shared" si="97"/>
        <v>0</v>
      </c>
      <c r="AG147" s="136">
        <f t="shared" si="98"/>
        <v>0</v>
      </c>
      <c r="AH147" s="249">
        <f t="shared" si="99"/>
        <v>0</v>
      </c>
      <c r="AJ147" s="253">
        <v>2020</v>
      </c>
      <c r="AK147" s="249">
        <f>IF($O$14&gt;$AJ147,AC147,IF($O$14&lt;$BJ147,'Sc11 Sub1'!AC147,IF($O$14=$AJ147,SUM(SUM(AC147/12)*$P$14)+(SUM('Sc11 Sub1'!AC147/12)*SUM(12-$P$14)),0)))</f>
        <v>2297860.6865400001</v>
      </c>
      <c r="AL147" s="249">
        <f>IF($O$14&gt;$AJ147,AD147,IF($O$14&lt;$BJ147,'Sc11 Sub1'!AD147,IF($O$14=$AJ147,SUM(SUM(AD147/12)*$P$14)+(SUM('Sc11 Sub1'!AD147/12)*SUM(12-$P$14)),0)))</f>
        <v>0</v>
      </c>
      <c r="AM147" s="249">
        <f>IF($O$14&gt;$AJ147,AE147,IF($O$14&lt;$BJ147,'Sc11 Sub1'!AE147,IF($O$14=$AJ147,SUM(SUM(AE147/12)*$P$14)+(SUM('Sc11 Sub1'!AE147/12)*SUM(12-$P$14)),0)))</f>
        <v>0</v>
      </c>
      <c r="AN147" s="249">
        <f>IF($O$14&gt;$AJ147,AF147,IF($O$14&lt;$BJ147,'Sc11 Sub1'!AF147,IF($O$14=$AJ147,SUM(SUM(AF147/12)*$P$14)+(SUM('Sc11 Sub1'!AF147/12)*SUM(12-$P$14)),0)))</f>
        <v>0</v>
      </c>
      <c r="AO147" s="249">
        <f>IF($O$14&gt;$AJ147,AG147,IF($O$14&lt;$BJ147,'Sc11 Sub1'!AG147,IF($O$14=$AJ147,SUM(SUM(AG147/12)*$P$14)+(SUM('Sc11 Sub1'!AG147/12)*SUM(12-$P$14)),0)))</f>
        <v>0</v>
      </c>
      <c r="AP147" s="249">
        <f>IF($O$14&gt;$AJ147,AH147,IF($O$14&lt;$BJ147,'Sc11 Sub1'!AH147,IF($O$14=$AJ147,SUM(SUM(AH147/12)*$P$14)+(SUM('Sc11 Sub1'!AH147/12)*SUM(12-$P$14)),0)))</f>
        <v>0</v>
      </c>
      <c r="AS147" s="253">
        <v>2020</v>
      </c>
      <c r="AT147" s="274">
        <f>HLOOKUP($S147,'Fixed - Other'!$A$61:$AE$64,3,FALSE)</f>
        <v>6077110.4269200005</v>
      </c>
      <c r="AU147" s="249">
        <f>IF($K$14="",$AT147,IF($K$14&gt;$AS147,$AT147,VLOOKUP($C6,'Fixed - Other'!$A$69:$C$77,3,FALSE)*$AT147))</f>
        <v>6077110.4269200005</v>
      </c>
      <c r="AV147" s="249">
        <f>IF($K$15="",$AT147,IF($K$15&gt;$AS147,$AT147,VLOOKUP($C6,'Fixed - Other'!$A$69:$C$77,3,FALSE)*$AT147))</f>
        <v>6077110.4269200005</v>
      </c>
      <c r="AW147" s="249">
        <f>IF($K$16="",$AT147,IF($K$16&gt;$AS147,$AT147,VLOOKUP($C6,'Fixed - Other'!$A$69:$C$77,3,FALSE)*$AT147))</f>
        <v>6077110.4269200005</v>
      </c>
      <c r="AX147" s="249">
        <f>IF($K$17="",$AT147,IF($K$17&gt;$AS147,$AT147,VLOOKUP($C6,'Fixed - Other'!$A$69:$C$77,3,FALSE)*$AT147))</f>
        <v>6077110.4269200005</v>
      </c>
      <c r="AY147" s="249">
        <f>IF($K$18="",$AT147,IF($K$18&gt;$AS147,$AT147,VLOOKUP($C6,'Fixed - Other'!$A$69:$C$77,3,FALSE)*$AT147))</f>
        <v>6077110.4269200005</v>
      </c>
      <c r="AZ147" s="249">
        <f>IF($K$19="",$AT147,IF($K$19&gt;$AS147,$AT147,VLOOKUP($C6,'Fixed - Other'!$A$69:$C$77,3,FALSE)*$AT147))</f>
        <v>6077110.4269200005</v>
      </c>
      <c r="BB147" s="253">
        <v>2020</v>
      </c>
      <c r="BC147" s="249">
        <f t="shared" si="100"/>
        <v>6077110.4269200005</v>
      </c>
      <c r="BD147" s="249">
        <f t="shared" si="101"/>
        <v>0</v>
      </c>
      <c r="BE147" s="249">
        <f t="shared" si="102"/>
        <v>0</v>
      </c>
      <c r="BF147" s="249">
        <f t="shared" si="103"/>
        <v>0</v>
      </c>
      <c r="BG147" s="136">
        <f t="shared" si="104"/>
        <v>0</v>
      </c>
      <c r="BH147" s="249">
        <f t="shared" si="105"/>
        <v>0</v>
      </c>
      <c r="BI147" s="138"/>
      <c r="BJ147" s="253">
        <v>2020</v>
      </c>
      <c r="BK147" s="249">
        <f>IF($O$14&gt;=$BJ147,BC147,IF($O$14&lt;$BJ147,'Sc11 Sub1'!AT147,0))</f>
        <v>3038555.2134600002</v>
      </c>
      <c r="BL147" s="249">
        <f>IF($O$14&gt;$BJ147,BD147,IF($O$14&lt;$BJ147,'Sc11 Sub1'!AU147,IF($O$14=$BJ147,SUM(SUM(BD147/12)*$P$14)+(SUM('Sc11 Sub1'!AU147/12)*SUM(12-$P$14)),0)))</f>
        <v>0</v>
      </c>
      <c r="BM147" s="249">
        <f>IF($O$14&gt;$BJ147,BE147,IF($O$14&lt;$BJ147,'Sc11 Sub1'!AV147,IF($O$14=$BJ147,SUM(SUM(BE147/12)*$P$14)+(SUM('Sc11 Sub1'!AV147/12)*SUM(12-$P$14)),0)))</f>
        <v>0</v>
      </c>
      <c r="BN147" s="249">
        <f>IF($O$14&gt;$BJ147,BF147,IF($O$14&lt;$BJ147,'Sc11 Sub1'!AW147,IF($O$14=$BJ147,SUM(SUM(BF147/12)*$P$14)+(SUM('Sc11 Sub1'!AW147/12)*SUM(12-$P$14)),0)))</f>
        <v>0</v>
      </c>
      <c r="BO147" s="249">
        <f>IF($O$14&gt;$BJ147,BG147,IF($O$14&lt;$BJ147,'Sc11 Sub1'!AX147,IF($O$14=$BJ147,SUM(SUM(BG147/12)*$P$14)+(SUM('Sc11 Sub1'!AX147/12)*SUM(12-$P$14)),0)))</f>
        <v>0</v>
      </c>
      <c r="BP147" s="249">
        <f>IF($O$14&gt;$BJ147,BH147,IF($O$14&lt;$BJ147,'Sc11 Sub1'!AY147,IF($O$14=$BJ147,SUM(SUM(BH147/12)*$P$14)+(SUM('Sc11 Sub1'!AY147/12)*SUM(12-$P$14)),0)))</f>
        <v>0</v>
      </c>
      <c r="BR147" s="306"/>
      <c r="BS147" s="138"/>
      <c r="BT147" s="138"/>
      <c r="BU147" s="138"/>
      <c r="BV147" s="138"/>
      <c r="BW147" s="138"/>
      <c r="BX147" s="138"/>
      <c r="BZ147" s="306"/>
      <c r="CA147" s="138"/>
      <c r="CB147" s="138"/>
      <c r="CC147" s="138"/>
      <c r="CD147" s="138"/>
      <c r="CE147" s="138"/>
      <c r="CF147" s="138"/>
    </row>
    <row r="148" spans="1:84">
      <c r="A148" s="242"/>
      <c r="B148" s="242"/>
      <c r="C148" s="242"/>
      <c r="D148" s="242"/>
      <c r="E148" s="242"/>
      <c r="F148" s="242"/>
      <c r="G148" s="242"/>
      <c r="H148" s="253">
        <v>2021</v>
      </c>
      <c r="I148" s="249">
        <f t="shared" si="88"/>
        <v>5096437</v>
      </c>
      <c r="J148" s="249">
        <f t="shared" si="89"/>
        <v>0</v>
      </c>
      <c r="K148" s="249">
        <f t="shared" si="90"/>
        <v>0</v>
      </c>
      <c r="L148" s="249">
        <f t="shared" si="91"/>
        <v>0</v>
      </c>
      <c r="M148" s="249">
        <f t="shared" si="92"/>
        <v>0</v>
      </c>
      <c r="N148" s="249">
        <f t="shared" si="93"/>
        <v>0</v>
      </c>
      <c r="O148" s="242"/>
      <c r="P148" s="242"/>
      <c r="Q148" s="242"/>
      <c r="R148" s="242"/>
      <c r="S148" s="253">
        <v>2021</v>
      </c>
      <c r="T148" s="274">
        <f>HLOOKUP($S148,'Fixed - Other'!$A$61:$AE$64,2,FALSE)</f>
        <v>4389051.5444</v>
      </c>
      <c r="U148" s="249">
        <f>IF($K$14="",$T148,IF($K$14&gt;$S148,$T148,VLOOKUP($C6,'Fixed - Other'!$A$69:$C$77,3,FALSE)*$T148))</f>
        <v>4389051.5444</v>
      </c>
      <c r="V148" s="249">
        <f>IF($K$15="",$T148,IF($K$15&gt;$S148,$T148,VLOOKUP($C6,'Fixed - Other'!$A$69:$C$77,3,FALSE)*$T148))</f>
        <v>4389051.5444</v>
      </c>
      <c r="W148" s="249">
        <f>IF($K$16="",$T148,IF($K$16&gt;$S148,$T148,VLOOKUP($C6,'Fixed - Other'!$A$69:$C$77,3,FALSE)*$T148))</f>
        <v>4389051.5444</v>
      </c>
      <c r="X148" s="249">
        <f>IF($K$17="",$T148,IF($K$17&gt;$S148,$T148,VLOOKUP($C6,'Fixed - Other'!$A$69:$C$77,3,FALSE)*$T148))</f>
        <v>4389051.5444</v>
      </c>
      <c r="Y148" s="249">
        <f>IF($K$18="",$T148,IF($K$18&gt;$S148,$T148,VLOOKUP($C6,'Fixed - Other'!$A$69:$C$77,3,FALSE)*$T148))</f>
        <v>4389051.5444</v>
      </c>
      <c r="Z148" s="249">
        <f>IF($K$19="",$T148,IF($K$19&gt;$S148,$T148,VLOOKUP($C6,'Fixed - Other'!$A$69:$C$77,3,FALSE)*$T148))</f>
        <v>4389051.5444</v>
      </c>
      <c r="AB148" s="253">
        <v>2021</v>
      </c>
      <c r="AC148" s="249">
        <f t="shared" si="94"/>
        <v>4389051.5444</v>
      </c>
      <c r="AD148" s="249">
        <f t="shared" si="95"/>
        <v>0</v>
      </c>
      <c r="AE148" s="249">
        <f t="shared" si="96"/>
        <v>0</v>
      </c>
      <c r="AF148" s="249">
        <f t="shared" si="97"/>
        <v>0</v>
      </c>
      <c r="AG148" s="136">
        <f t="shared" si="98"/>
        <v>0</v>
      </c>
      <c r="AH148" s="249">
        <f t="shared" si="99"/>
        <v>0</v>
      </c>
      <c r="AJ148" s="253">
        <v>2021</v>
      </c>
      <c r="AK148" s="249">
        <f>IF($O$14&gt;$AJ148,AC148,IF($O$14&lt;$BJ148,'Sc11 Sub1'!AC148,IF($O$14=$AJ148,SUM(SUM(AC148/12)*$P$14)+(SUM('Sc11 Sub1'!AC148/12)*SUM(12-$P$14)),0)))</f>
        <v>2194525.7722</v>
      </c>
      <c r="AL148" s="249">
        <f>IF($O$14&gt;$AJ148,AD148,IF($O$14&lt;$BJ148,'Sc11 Sub1'!AD148,IF($O$14=$AJ148,SUM(SUM(AD148/12)*$P$14)+(SUM('Sc11 Sub1'!AD148/12)*SUM(12-$P$14)),0)))</f>
        <v>0</v>
      </c>
      <c r="AM148" s="249">
        <f>IF($O$14&gt;$AJ148,AE148,IF($O$14&lt;$BJ148,'Sc11 Sub1'!AE148,IF($O$14=$AJ148,SUM(SUM(AE148/12)*$P$14)+(SUM('Sc11 Sub1'!AE148/12)*SUM(12-$P$14)),0)))</f>
        <v>0</v>
      </c>
      <c r="AN148" s="249">
        <f>IF($O$14&gt;$AJ148,AF148,IF($O$14&lt;$BJ148,'Sc11 Sub1'!AF148,IF($O$14=$AJ148,SUM(SUM(AF148/12)*$P$14)+(SUM('Sc11 Sub1'!AF148/12)*SUM(12-$P$14)),0)))</f>
        <v>0</v>
      </c>
      <c r="AO148" s="249">
        <f>IF($O$14&gt;$AJ148,AG148,IF($O$14&lt;$BJ148,'Sc11 Sub1'!AG148,IF($O$14=$AJ148,SUM(SUM(AG148/12)*$P$14)+(SUM('Sc11 Sub1'!AG148/12)*SUM(12-$P$14)),0)))</f>
        <v>0</v>
      </c>
      <c r="AP148" s="249">
        <f>IF($O$14&gt;$AJ148,AH148,IF($O$14&lt;$BJ148,'Sc11 Sub1'!AH148,IF($O$14=$AJ148,SUM(SUM(AH148/12)*$P$14)+(SUM('Sc11 Sub1'!AH148/12)*SUM(12-$P$14)),0)))</f>
        <v>0</v>
      </c>
      <c r="AS148" s="253">
        <v>2021</v>
      </c>
      <c r="AT148" s="274">
        <f>HLOOKUP($S148,'Fixed - Other'!$A$61:$AE$64,3,FALSE)</f>
        <v>5803822.4556</v>
      </c>
      <c r="AU148" s="249">
        <f>IF($K$14="",$AT148,IF($K$14&gt;$AS148,$AT148,VLOOKUP($C6,'Fixed - Other'!$A$69:$C$77,3,FALSE)*$AT148))</f>
        <v>5803822.4556</v>
      </c>
      <c r="AV148" s="249">
        <f>IF($K$15="",$AT148,IF($K$15&gt;$AS148,$AT148,VLOOKUP($C6,'Fixed - Other'!$A$69:$C$77,3,FALSE)*$AT148))</f>
        <v>5803822.4556</v>
      </c>
      <c r="AW148" s="249">
        <f>IF($K$16="",$AT148,IF($K$16&gt;$AS148,$AT148,VLOOKUP($C6,'Fixed - Other'!$A$69:$C$77,3,FALSE)*$AT148))</f>
        <v>5803822.4556</v>
      </c>
      <c r="AX148" s="249">
        <f>IF($K$17="",$AT148,IF($K$17&gt;$AS148,$AT148,VLOOKUP($C6,'Fixed - Other'!$A$69:$C$77,3,FALSE)*$AT148))</f>
        <v>5803822.4556</v>
      </c>
      <c r="AY148" s="249">
        <f>IF($K$18="",$AT148,IF($K$18&gt;$AS148,$AT148,VLOOKUP($C6,'Fixed - Other'!$A$69:$C$77,3,FALSE)*$AT148))</f>
        <v>5803822.4556</v>
      </c>
      <c r="AZ148" s="249">
        <f>IF($K$19="",$AT148,IF($K$19&gt;$AS148,$AT148,VLOOKUP($C6,'Fixed - Other'!$A$69:$C$77,3,FALSE)*$AT148))</f>
        <v>5803822.4556</v>
      </c>
      <c r="BB148" s="253">
        <v>2021</v>
      </c>
      <c r="BC148" s="249">
        <f t="shared" si="100"/>
        <v>5803822.4556</v>
      </c>
      <c r="BD148" s="249">
        <f t="shared" si="101"/>
        <v>0</v>
      </c>
      <c r="BE148" s="249">
        <f t="shared" si="102"/>
        <v>0</v>
      </c>
      <c r="BF148" s="249">
        <f t="shared" si="103"/>
        <v>0</v>
      </c>
      <c r="BG148" s="136">
        <f t="shared" si="104"/>
        <v>0</v>
      </c>
      <c r="BH148" s="249">
        <f t="shared" si="105"/>
        <v>0</v>
      </c>
      <c r="BI148" s="138"/>
      <c r="BJ148" s="253">
        <v>2021</v>
      </c>
      <c r="BK148" s="249">
        <f>IF($O$14&gt;=$BJ148,BC148,IF($O$14&lt;$BJ148,'Sc11 Sub1'!AT148,0))</f>
        <v>2901911.2278</v>
      </c>
      <c r="BL148" s="249">
        <f>IF($O$14&gt;$BJ148,BD148,IF($O$14&lt;$BJ148,'Sc11 Sub1'!AU148,IF($O$14=$BJ148,SUM(SUM(BD148/12)*$P$14)+(SUM('Sc11 Sub1'!AU148/12)*SUM(12-$P$14)),0)))</f>
        <v>0</v>
      </c>
      <c r="BM148" s="249">
        <f>IF($O$14&gt;$BJ148,BE148,IF($O$14&lt;$BJ148,'Sc11 Sub1'!AV148,IF($O$14=$BJ148,SUM(SUM(BE148/12)*$P$14)+(SUM('Sc11 Sub1'!AV148/12)*SUM(12-$P$14)),0)))</f>
        <v>0</v>
      </c>
      <c r="BN148" s="249">
        <f>IF($O$14&gt;$BJ148,BF148,IF($O$14&lt;$BJ148,'Sc11 Sub1'!AW148,IF($O$14=$BJ148,SUM(SUM(BF148/12)*$P$14)+(SUM('Sc11 Sub1'!AW148/12)*SUM(12-$P$14)),0)))</f>
        <v>0</v>
      </c>
      <c r="BO148" s="249">
        <f>IF($O$14&gt;$BJ148,BG148,IF($O$14&lt;$BJ148,'Sc11 Sub1'!AX148,IF($O$14=$BJ148,SUM(SUM(BG148/12)*$P$14)+(SUM('Sc11 Sub1'!AX148/12)*SUM(12-$P$14)),0)))</f>
        <v>0</v>
      </c>
      <c r="BP148" s="249">
        <f>IF($O$14&gt;$BJ148,BH148,IF($O$14&lt;$BJ148,'Sc11 Sub1'!AY148,IF($O$14=$BJ148,SUM(SUM(BH148/12)*$P$14)+(SUM('Sc11 Sub1'!AY148/12)*SUM(12-$P$14)),0)))</f>
        <v>0</v>
      </c>
      <c r="BR148" s="306"/>
      <c r="BS148" s="138"/>
      <c r="BT148" s="138"/>
      <c r="BU148" s="138"/>
      <c r="BV148" s="138"/>
      <c r="BW148" s="138"/>
      <c r="BX148" s="138"/>
      <c r="BZ148" s="306"/>
      <c r="CA148" s="138"/>
      <c r="CB148" s="138"/>
      <c r="CC148" s="138"/>
      <c r="CD148" s="138"/>
      <c r="CE148" s="138"/>
      <c r="CF148" s="138"/>
    </row>
    <row r="149" spans="1:84">
      <c r="A149" s="242"/>
      <c r="B149" s="242"/>
      <c r="C149" s="242"/>
      <c r="D149" s="242"/>
      <c r="E149" s="242"/>
      <c r="F149" s="242"/>
      <c r="G149" s="242"/>
      <c r="H149" s="253">
        <v>2022</v>
      </c>
      <c r="I149" s="249">
        <f t="shared" si="88"/>
        <v>5198365.7399999984</v>
      </c>
      <c r="J149" s="249">
        <f t="shared" si="89"/>
        <v>0</v>
      </c>
      <c r="K149" s="249">
        <f t="shared" si="90"/>
        <v>0</v>
      </c>
      <c r="L149" s="249">
        <f t="shared" si="91"/>
        <v>0</v>
      </c>
      <c r="M149" s="249">
        <f t="shared" si="92"/>
        <v>0</v>
      </c>
      <c r="N149" s="249">
        <f t="shared" si="93"/>
        <v>0</v>
      </c>
      <c r="O149" s="242"/>
      <c r="P149" s="242"/>
      <c r="Q149" s="242"/>
      <c r="R149" s="242"/>
      <c r="S149" s="253">
        <v>2022</v>
      </c>
      <c r="T149" s="274">
        <f>HLOOKUP($S149,'Fixed - Other'!$A$61:$AE$64,2,FALSE)</f>
        <v>4476832.5752879987</v>
      </c>
      <c r="U149" s="249">
        <f>IF($K$14="",$T149,IF($K$14&gt;$S149,$T149,VLOOKUP($C6,'Fixed - Other'!$A$69:$C$77,3,FALSE)*$T149))</f>
        <v>4476832.5752879987</v>
      </c>
      <c r="V149" s="249">
        <f>IF($K$15="",$T149,IF($K$15&gt;$S149,$T149,VLOOKUP($C6,'Fixed - Other'!$A$69:$C$77,3,FALSE)*$T149))</f>
        <v>4476832.5752879987</v>
      </c>
      <c r="W149" s="249">
        <f>IF($K$16="",$T149,IF($K$16&gt;$S149,$T149,VLOOKUP($C6,'Fixed - Other'!$A$69:$C$77,3,FALSE)*$T149))</f>
        <v>4476832.5752879987</v>
      </c>
      <c r="X149" s="249">
        <f>IF($K$17="",$T149,IF($K$17&gt;$S149,$T149,VLOOKUP($C6,'Fixed - Other'!$A$69:$C$77,3,FALSE)*$T149))</f>
        <v>4476832.5752879987</v>
      </c>
      <c r="Y149" s="249">
        <f>IF($K$18="",$T149,IF($K$18&gt;$S149,$T149,VLOOKUP($C6,'Fixed - Other'!$A$69:$C$77,3,FALSE)*$T149))</f>
        <v>4476832.5752879987</v>
      </c>
      <c r="Z149" s="249">
        <f>IF($K$19="",$T149,IF($K$19&gt;$S149,$T149,VLOOKUP($C6,'Fixed - Other'!$A$69:$C$77,3,FALSE)*$T149))</f>
        <v>4476832.5752879987</v>
      </c>
      <c r="AB149" s="253">
        <v>2022</v>
      </c>
      <c r="AC149" s="249">
        <f t="shared" si="94"/>
        <v>4476832.5752879987</v>
      </c>
      <c r="AD149" s="249">
        <f t="shared" si="95"/>
        <v>0</v>
      </c>
      <c r="AE149" s="249">
        <f t="shared" si="96"/>
        <v>0</v>
      </c>
      <c r="AF149" s="249">
        <f t="shared" si="97"/>
        <v>0</v>
      </c>
      <c r="AG149" s="136">
        <f t="shared" si="98"/>
        <v>0</v>
      </c>
      <c r="AH149" s="249">
        <f t="shared" si="99"/>
        <v>0</v>
      </c>
      <c r="AJ149" s="253">
        <v>2022</v>
      </c>
      <c r="AK149" s="249">
        <f>IF($O$14&gt;$AJ149,AC149,IF($O$14&lt;$BJ149,'Sc11 Sub1'!AC149,IF($O$14=$AJ149,SUM(SUM(AC149/12)*$P$14)+(SUM('Sc11 Sub1'!AC149/12)*SUM(12-$P$14)),0)))</f>
        <v>2238416.2876439993</v>
      </c>
      <c r="AL149" s="249">
        <f>IF($O$14&gt;$AJ149,AD149,IF($O$14&lt;$BJ149,'Sc11 Sub1'!AD149,IF($O$14=$AJ149,SUM(SUM(AD149/12)*$P$14)+(SUM('Sc11 Sub1'!AD149/12)*SUM(12-$P$14)),0)))</f>
        <v>0</v>
      </c>
      <c r="AM149" s="249">
        <f>IF($O$14&gt;$AJ149,AE149,IF($O$14&lt;$BJ149,'Sc11 Sub1'!AE149,IF($O$14=$AJ149,SUM(SUM(AE149/12)*$P$14)+(SUM('Sc11 Sub1'!AE149/12)*SUM(12-$P$14)),0)))</f>
        <v>0</v>
      </c>
      <c r="AN149" s="249">
        <f>IF($O$14&gt;$AJ149,AF149,IF($O$14&lt;$BJ149,'Sc11 Sub1'!AF149,IF($O$14=$AJ149,SUM(SUM(AF149/12)*$P$14)+(SUM('Sc11 Sub1'!AF149/12)*SUM(12-$P$14)),0)))</f>
        <v>0</v>
      </c>
      <c r="AO149" s="249">
        <f>IF($O$14&gt;$AJ149,AG149,IF($O$14&lt;$BJ149,'Sc11 Sub1'!AG149,IF($O$14=$AJ149,SUM(SUM(AG149/12)*$P$14)+(SUM('Sc11 Sub1'!AG149/12)*SUM(12-$P$14)),0)))</f>
        <v>0</v>
      </c>
      <c r="AP149" s="249">
        <f>IF($O$14&gt;$AJ149,AH149,IF($O$14&lt;$BJ149,'Sc11 Sub1'!AH149,IF($O$14=$AJ149,SUM(SUM(AH149/12)*$P$14)+(SUM('Sc11 Sub1'!AH149/12)*SUM(12-$P$14)),0)))</f>
        <v>0</v>
      </c>
      <c r="AS149" s="253">
        <v>2022</v>
      </c>
      <c r="AT149" s="274">
        <f>HLOOKUP($S149,'Fixed - Other'!$A$61:$AE$64,3,FALSE)</f>
        <v>5919898.9047119981</v>
      </c>
      <c r="AU149" s="249">
        <f>IF($K$14="",$AT149,IF($K$14&gt;$AS149,$AT149,VLOOKUP($C6,'Fixed - Other'!$A$69:$C$77,3,FALSE)*$AT149))</f>
        <v>5919898.9047119981</v>
      </c>
      <c r="AV149" s="249">
        <f>IF($K$15="",$AT149,IF($K$15&gt;$AS149,$AT149,VLOOKUP($C6,'Fixed - Other'!$A$69:$C$77,3,FALSE)*$AT149))</f>
        <v>5919898.9047119981</v>
      </c>
      <c r="AW149" s="249">
        <f>IF($K$16="",$AT149,IF($K$16&gt;$AS149,$AT149,VLOOKUP($C6,'Fixed - Other'!$A$69:$C$77,3,FALSE)*$AT149))</f>
        <v>5919898.9047119981</v>
      </c>
      <c r="AX149" s="249">
        <f>IF($K$17="",$AT149,IF($K$17&gt;$AS149,$AT149,VLOOKUP($C6,'Fixed - Other'!$A$69:$C$77,3,FALSE)*$AT149))</f>
        <v>5919898.9047119981</v>
      </c>
      <c r="AY149" s="249">
        <f>IF($K$18="",$AT149,IF($K$18&gt;$AS149,$AT149,VLOOKUP($C6,'Fixed - Other'!$A$69:$C$77,3,FALSE)*$AT149))</f>
        <v>5919898.9047119981</v>
      </c>
      <c r="AZ149" s="249">
        <f>IF($K$19="",$AT149,IF($K$19&gt;$AS149,$AT149,VLOOKUP($C6,'Fixed - Other'!$A$69:$C$77,3,FALSE)*$AT149))</f>
        <v>5919898.9047119981</v>
      </c>
      <c r="BB149" s="253">
        <v>2022</v>
      </c>
      <c r="BC149" s="249">
        <f t="shared" si="100"/>
        <v>5919898.9047119981</v>
      </c>
      <c r="BD149" s="249">
        <f t="shared" si="101"/>
        <v>0</v>
      </c>
      <c r="BE149" s="249">
        <f t="shared" si="102"/>
        <v>0</v>
      </c>
      <c r="BF149" s="249">
        <f t="shared" si="103"/>
        <v>0</v>
      </c>
      <c r="BG149" s="136">
        <f t="shared" si="104"/>
        <v>0</v>
      </c>
      <c r="BH149" s="249">
        <f t="shared" si="105"/>
        <v>0</v>
      </c>
      <c r="BI149" s="138"/>
      <c r="BJ149" s="253">
        <v>2022</v>
      </c>
      <c r="BK149" s="249">
        <f>IF($O$14&gt;=$BJ149,BC149,IF($O$14&lt;$BJ149,'Sc11 Sub1'!AT149,0))</f>
        <v>2959949.452355999</v>
      </c>
      <c r="BL149" s="249">
        <f>IF($O$14&gt;$BJ149,BD149,IF($O$14&lt;$BJ149,'Sc11 Sub1'!AU149,IF($O$14=$BJ149,SUM(SUM(BD149/12)*$P$14)+(SUM('Sc11 Sub1'!AU149/12)*SUM(12-$P$14)),0)))</f>
        <v>0</v>
      </c>
      <c r="BM149" s="249">
        <f>IF($O$14&gt;$BJ149,BE149,IF($O$14&lt;$BJ149,'Sc11 Sub1'!AV149,IF($O$14=$BJ149,SUM(SUM(BE149/12)*$P$14)+(SUM('Sc11 Sub1'!AV149/12)*SUM(12-$P$14)),0)))</f>
        <v>0</v>
      </c>
      <c r="BN149" s="249">
        <f>IF($O$14&gt;$BJ149,BF149,IF($O$14&lt;$BJ149,'Sc11 Sub1'!AW149,IF($O$14=$BJ149,SUM(SUM(BF149/12)*$P$14)+(SUM('Sc11 Sub1'!AW149/12)*SUM(12-$P$14)),0)))</f>
        <v>0</v>
      </c>
      <c r="BO149" s="249">
        <f>IF($O$14&gt;$BJ149,BG149,IF($O$14&lt;$BJ149,'Sc11 Sub1'!AX149,IF($O$14=$BJ149,SUM(SUM(BG149/12)*$P$14)+(SUM('Sc11 Sub1'!AX149/12)*SUM(12-$P$14)),0)))</f>
        <v>0</v>
      </c>
      <c r="BP149" s="249">
        <f>IF($O$14&gt;$BJ149,BH149,IF($O$14&lt;$BJ149,'Sc11 Sub1'!AY149,IF($O$14=$BJ149,SUM(SUM(BH149/12)*$P$14)+(SUM('Sc11 Sub1'!AY149/12)*SUM(12-$P$14)),0)))</f>
        <v>0</v>
      </c>
      <c r="BR149" s="306"/>
      <c r="BS149" s="138"/>
      <c r="BT149" s="138"/>
      <c r="BU149" s="138"/>
      <c r="BV149" s="138"/>
      <c r="BW149" s="138"/>
      <c r="BX149" s="138"/>
      <c r="BZ149" s="306"/>
      <c r="CA149" s="138"/>
      <c r="CB149" s="138"/>
      <c r="CC149" s="138"/>
      <c r="CD149" s="138"/>
      <c r="CE149" s="138"/>
      <c r="CF149" s="138"/>
    </row>
    <row r="150" spans="1:84">
      <c r="A150" s="242"/>
      <c r="B150" s="242"/>
      <c r="C150" s="242"/>
      <c r="D150" s="242"/>
      <c r="E150" s="242"/>
      <c r="F150" s="242"/>
      <c r="G150" s="242"/>
      <c r="H150" s="253">
        <v>2023</v>
      </c>
      <c r="I150" s="249">
        <f t="shared" si="88"/>
        <v>5302333.0547999991</v>
      </c>
      <c r="J150" s="249">
        <f t="shared" si="89"/>
        <v>0</v>
      </c>
      <c r="K150" s="249">
        <f t="shared" si="90"/>
        <v>0</v>
      </c>
      <c r="L150" s="249">
        <f t="shared" si="91"/>
        <v>0</v>
      </c>
      <c r="M150" s="249">
        <f t="shared" si="92"/>
        <v>0</v>
      </c>
      <c r="N150" s="249">
        <f t="shared" si="93"/>
        <v>0</v>
      </c>
      <c r="O150" s="242"/>
      <c r="P150" s="242"/>
      <c r="Q150" s="242"/>
      <c r="R150" s="242"/>
      <c r="S150" s="253">
        <v>2023</v>
      </c>
      <c r="T150" s="274">
        <f>HLOOKUP($S150,'Fixed - Other'!$A$61:$AE$64,2,FALSE)</f>
        <v>4566369.2267937595</v>
      </c>
      <c r="U150" s="249">
        <f>IF($K$14="",$T150,IF($K$14&gt;$S150,$T150,VLOOKUP($C6,'Fixed - Other'!$A$69:$C$77,3,FALSE)*$T150))</f>
        <v>4566369.2267937595</v>
      </c>
      <c r="V150" s="249">
        <f>IF($K$15="",$T150,IF($K$15&gt;$S150,$T150,VLOOKUP($C6,'Fixed - Other'!$A$69:$C$77,3,FALSE)*$T150))</f>
        <v>4566369.2267937595</v>
      </c>
      <c r="W150" s="249">
        <f>IF($K$16="",$T150,IF($K$16&gt;$S150,$T150,VLOOKUP($C6,'Fixed - Other'!$A$69:$C$77,3,FALSE)*$T150))</f>
        <v>4566369.2267937595</v>
      </c>
      <c r="X150" s="249">
        <f>IF($K$17="",$T150,IF($K$17&gt;$S150,$T150,VLOOKUP($C6,'Fixed - Other'!$A$69:$C$77,3,FALSE)*$T150))</f>
        <v>4566369.2267937595</v>
      </c>
      <c r="Y150" s="249">
        <f>IF($K$18="",$T150,IF($K$18&gt;$S150,$T150,VLOOKUP($C6,'Fixed - Other'!$A$69:$C$77,3,FALSE)*$T150))</f>
        <v>4566369.2267937595</v>
      </c>
      <c r="Z150" s="249">
        <f>IF($K$19="",$T150,IF($K$19&gt;$S150,$T150,VLOOKUP($C6,'Fixed - Other'!$A$69:$C$77,3,FALSE)*$T150))</f>
        <v>4566369.2267937595</v>
      </c>
      <c r="AB150" s="253">
        <v>2023</v>
      </c>
      <c r="AC150" s="249">
        <f t="shared" si="94"/>
        <v>4566369.2267937595</v>
      </c>
      <c r="AD150" s="249">
        <f t="shared" si="95"/>
        <v>0</v>
      </c>
      <c r="AE150" s="249">
        <f t="shared" si="96"/>
        <v>0</v>
      </c>
      <c r="AF150" s="249">
        <f t="shared" si="97"/>
        <v>0</v>
      </c>
      <c r="AG150" s="136">
        <f t="shared" si="98"/>
        <v>0</v>
      </c>
      <c r="AH150" s="249">
        <f t="shared" si="99"/>
        <v>0</v>
      </c>
      <c r="AJ150" s="253">
        <v>2023</v>
      </c>
      <c r="AK150" s="249">
        <f>IF($O$14&gt;$AJ150,AC150,IF($O$14&lt;$BJ150,'Sc11 Sub1'!AC150,IF($O$14=$AJ150,SUM(SUM(AC150/12)*$P$14)+(SUM('Sc11 Sub1'!AC150/12)*SUM(12-$P$14)),0)))</f>
        <v>2283184.6133968798</v>
      </c>
      <c r="AL150" s="249">
        <f>IF($O$14&gt;$AJ150,AD150,IF($O$14&lt;$BJ150,'Sc11 Sub1'!AD150,IF($O$14=$AJ150,SUM(SUM(AD150/12)*$P$14)+(SUM('Sc11 Sub1'!AD150/12)*SUM(12-$P$14)),0)))</f>
        <v>0</v>
      </c>
      <c r="AM150" s="249">
        <f>IF($O$14&gt;$AJ150,AE150,IF($O$14&lt;$BJ150,'Sc11 Sub1'!AE150,IF($O$14=$AJ150,SUM(SUM(AE150/12)*$P$14)+(SUM('Sc11 Sub1'!AE150/12)*SUM(12-$P$14)),0)))</f>
        <v>0</v>
      </c>
      <c r="AN150" s="249">
        <f>IF($O$14&gt;$AJ150,AF150,IF($O$14&lt;$BJ150,'Sc11 Sub1'!AF150,IF($O$14=$AJ150,SUM(SUM(AF150/12)*$P$14)+(SUM('Sc11 Sub1'!AF150/12)*SUM(12-$P$14)),0)))</f>
        <v>0</v>
      </c>
      <c r="AO150" s="249">
        <f>IF($O$14&gt;$AJ150,AG150,IF($O$14&lt;$BJ150,'Sc11 Sub1'!AG150,IF($O$14=$AJ150,SUM(SUM(AG150/12)*$P$14)+(SUM('Sc11 Sub1'!AG150/12)*SUM(12-$P$14)),0)))</f>
        <v>0</v>
      </c>
      <c r="AP150" s="249">
        <f>IF($O$14&gt;$AJ150,AH150,IF($O$14&lt;$BJ150,'Sc11 Sub1'!AH150,IF($O$14=$AJ150,SUM(SUM(AH150/12)*$P$14)+(SUM('Sc11 Sub1'!AH150/12)*SUM(12-$P$14)),0)))</f>
        <v>0</v>
      </c>
      <c r="AS150" s="253">
        <v>2023</v>
      </c>
      <c r="AT150" s="274">
        <f>HLOOKUP($S150,'Fixed - Other'!$A$61:$AE$64,3,FALSE)</f>
        <v>6038296.8828062387</v>
      </c>
      <c r="AU150" s="249">
        <f>IF($K$14="",$AT150,IF($K$14&gt;$AS150,$AT150,VLOOKUP($C6,'Fixed - Other'!$A$69:$C$77,3,FALSE)*$AT150))</f>
        <v>6038296.8828062387</v>
      </c>
      <c r="AV150" s="249">
        <f>IF($K$15="",$AT150,IF($K$15&gt;$AS150,$AT150,VLOOKUP($C6,'Fixed - Other'!$A$69:$C$77,3,FALSE)*$AT150))</f>
        <v>6038296.8828062387</v>
      </c>
      <c r="AW150" s="249">
        <f>IF($K$16="",$AT150,IF($K$16&gt;$AS150,$AT150,VLOOKUP($C6,'Fixed - Other'!$A$69:$C$77,3,FALSE)*$AT150))</f>
        <v>6038296.8828062387</v>
      </c>
      <c r="AX150" s="249">
        <f>IF($K$17="",$AT150,IF($K$17&gt;$AS150,$AT150,VLOOKUP($C6,'Fixed - Other'!$A$69:$C$77,3,FALSE)*$AT150))</f>
        <v>6038296.8828062387</v>
      </c>
      <c r="AY150" s="249">
        <f>IF($K$18="",$AT150,IF($K$18&gt;$AS150,$AT150,VLOOKUP($C6,'Fixed - Other'!$A$69:$C$77,3,FALSE)*$AT150))</f>
        <v>6038296.8828062387</v>
      </c>
      <c r="AZ150" s="249">
        <f>IF($K$19="",$AT150,IF($K$19&gt;$AS150,$AT150,VLOOKUP($C6,'Fixed - Other'!$A$69:$C$77,3,FALSE)*$AT150))</f>
        <v>6038296.8828062387</v>
      </c>
      <c r="BB150" s="253">
        <v>2023</v>
      </c>
      <c r="BC150" s="249">
        <f t="shared" si="100"/>
        <v>6038296.8828062387</v>
      </c>
      <c r="BD150" s="249">
        <f t="shared" si="101"/>
        <v>0</v>
      </c>
      <c r="BE150" s="249">
        <f t="shared" si="102"/>
        <v>0</v>
      </c>
      <c r="BF150" s="249">
        <f t="shared" si="103"/>
        <v>0</v>
      </c>
      <c r="BG150" s="136">
        <f t="shared" si="104"/>
        <v>0</v>
      </c>
      <c r="BH150" s="249">
        <f t="shared" si="105"/>
        <v>0</v>
      </c>
      <c r="BI150" s="138"/>
      <c r="BJ150" s="253">
        <v>2023</v>
      </c>
      <c r="BK150" s="249">
        <f>IF($O$14&gt;=$BJ150,BC150,IF($O$14&lt;$BJ150,'Sc11 Sub1'!AT150,0))</f>
        <v>3019148.4414031194</v>
      </c>
      <c r="BL150" s="249">
        <f>IF($O$14&gt;$BJ150,BD150,IF($O$14&lt;$BJ150,'Sc11 Sub1'!AU150,IF($O$14=$BJ150,SUM(SUM(BD150/12)*$P$14)+(SUM('Sc11 Sub1'!AU150/12)*SUM(12-$P$14)),0)))</f>
        <v>0</v>
      </c>
      <c r="BM150" s="249">
        <f>IF($O$14&gt;$BJ150,BE150,IF($O$14&lt;$BJ150,'Sc11 Sub1'!AV150,IF($O$14=$BJ150,SUM(SUM(BE150/12)*$P$14)+(SUM('Sc11 Sub1'!AV150/12)*SUM(12-$P$14)),0)))</f>
        <v>0</v>
      </c>
      <c r="BN150" s="249">
        <f>IF($O$14&gt;$BJ150,BF150,IF($O$14&lt;$BJ150,'Sc11 Sub1'!AW150,IF($O$14=$BJ150,SUM(SUM(BF150/12)*$P$14)+(SUM('Sc11 Sub1'!AW150/12)*SUM(12-$P$14)),0)))</f>
        <v>0</v>
      </c>
      <c r="BO150" s="249">
        <f>IF($O$14&gt;$BJ150,BG150,IF($O$14&lt;$BJ150,'Sc11 Sub1'!AX150,IF($O$14=$BJ150,SUM(SUM(BG150/12)*$P$14)+(SUM('Sc11 Sub1'!AX150/12)*SUM(12-$P$14)),0)))</f>
        <v>0</v>
      </c>
      <c r="BP150" s="249">
        <f>IF($O$14&gt;$BJ150,BH150,IF($O$14&lt;$BJ150,'Sc11 Sub1'!AY150,IF($O$14=$BJ150,SUM(SUM(BH150/12)*$P$14)+(SUM('Sc11 Sub1'!AY150/12)*SUM(12-$P$14)),0)))</f>
        <v>0</v>
      </c>
      <c r="BR150" s="306"/>
      <c r="BS150" s="138"/>
      <c r="BT150" s="138"/>
      <c r="BU150" s="138"/>
      <c r="BV150" s="138"/>
      <c r="BW150" s="138"/>
      <c r="BX150" s="138"/>
      <c r="BZ150" s="306"/>
      <c r="CA150" s="138"/>
      <c r="CB150" s="138"/>
      <c r="CC150" s="138"/>
      <c r="CD150" s="138"/>
      <c r="CE150" s="138"/>
      <c r="CF150" s="138"/>
    </row>
    <row r="151" spans="1:84">
      <c r="A151" s="242"/>
      <c r="B151" s="242"/>
      <c r="C151" s="242"/>
      <c r="D151" s="242"/>
      <c r="E151" s="242"/>
      <c r="F151" s="242"/>
      <c r="G151" s="242"/>
      <c r="H151" s="253">
        <v>2024</v>
      </c>
      <c r="I151" s="249">
        <f t="shared" si="88"/>
        <v>5408379.7158960002</v>
      </c>
      <c r="J151" s="249">
        <f t="shared" si="89"/>
        <v>0</v>
      </c>
      <c r="K151" s="249">
        <f t="shared" si="90"/>
        <v>0</v>
      </c>
      <c r="L151" s="249">
        <f t="shared" si="91"/>
        <v>0</v>
      </c>
      <c r="M151" s="249">
        <f t="shared" si="92"/>
        <v>0</v>
      </c>
      <c r="N151" s="249">
        <f t="shared" si="93"/>
        <v>0</v>
      </c>
      <c r="O151" s="242"/>
      <c r="P151" s="242"/>
      <c r="Q151" s="242"/>
      <c r="R151" s="242"/>
      <c r="S151" s="253">
        <v>2024</v>
      </c>
      <c r="T151" s="274">
        <f>HLOOKUP($S151,'Fixed - Other'!$A$61:$AE$64,2,FALSE)</f>
        <v>4657696.6113296356</v>
      </c>
      <c r="U151" s="249">
        <f>IF($K$14="",$T151,IF($K$14&gt;$S151,$T151,VLOOKUP($C6,'Fixed - Other'!$A$69:$C$77,3,FALSE)*$T151))</f>
        <v>4657696.6113296356</v>
      </c>
      <c r="V151" s="249">
        <f>IF($K$15="",$T151,IF($K$15&gt;$S151,$T151,VLOOKUP($C6,'Fixed - Other'!$A$69:$C$77,3,FALSE)*$T151))</f>
        <v>4657696.6113296356</v>
      </c>
      <c r="W151" s="249">
        <f>IF($K$16="",$T151,IF($K$16&gt;$S151,$T151,VLOOKUP($C6,'Fixed - Other'!$A$69:$C$77,3,FALSE)*$T151))</f>
        <v>4657696.6113296356</v>
      </c>
      <c r="X151" s="249">
        <f>IF($K$17="",$T151,IF($K$17&gt;$S151,$T151,VLOOKUP($C6,'Fixed - Other'!$A$69:$C$77,3,FALSE)*$T151))</f>
        <v>4657696.6113296356</v>
      </c>
      <c r="Y151" s="249">
        <f>IF($K$18="",$T151,IF($K$18&gt;$S151,$T151,VLOOKUP($C6,'Fixed - Other'!$A$69:$C$77,3,FALSE)*$T151))</f>
        <v>4657696.6113296356</v>
      </c>
      <c r="Z151" s="249">
        <f>IF($K$19="",$T151,IF($K$19&gt;$S151,$T151,VLOOKUP($C6,'Fixed - Other'!$A$69:$C$77,3,FALSE)*$T151))</f>
        <v>4657696.6113296356</v>
      </c>
      <c r="AB151" s="253">
        <v>2024</v>
      </c>
      <c r="AC151" s="249">
        <f t="shared" si="94"/>
        <v>4657696.6113296356</v>
      </c>
      <c r="AD151" s="249">
        <f t="shared" si="95"/>
        <v>0</v>
      </c>
      <c r="AE151" s="249">
        <f t="shared" si="96"/>
        <v>0</v>
      </c>
      <c r="AF151" s="249">
        <f t="shared" si="97"/>
        <v>0</v>
      </c>
      <c r="AG151" s="136">
        <f t="shared" si="98"/>
        <v>0</v>
      </c>
      <c r="AH151" s="249">
        <f t="shared" si="99"/>
        <v>0</v>
      </c>
      <c r="AJ151" s="253">
        <v>2024</v>
      </c>
      <c r="AK151" s="249">
        <f>IF($O$14&gt;$AJ151,AC151,IF($O$14&lt;$BJ151,'Sc11 Sub1'!AC151,IF($O$14=$AJ151,SUM(SUM(AC151/12)*$P$14)+(SUM('Sc11 Sub1'!AC151/12)*SUM(12-$P$14)),0)))</f>
        <v>2328848.3056648178</v>
      </c>
      <c r="AL151" s="249">
        <f>IF($O$14&gt;$AJ151,AD151,IF($O$14&lt;$BJ151,'Sc11 Sub1'!AD151,IF($O$14=$AJ151,SUM(SUM(AD151/12)*$P$14)+(SUM('Sc11 Sub1'!AD151/12)*SUM(12-$P$14)),0)))</f>
        <v>0</v>
      </c>
      <c r="AM151" s="249">
        <f>IF($O$14&gt;$AJ151,AE151,IF($O$14&lt;$BJ151,'Sc11 Sub1'!AE151,IF($O$14=$AJ151,SUM(SUM(AE151/12)*$P$14)+(SUM('Sc11 Sub1'!AE151/12)*SUM(12-$P$14)),0)))</f>
        <v>0</v>
      </c>
      <c r="AN151" s="249">
        <f>IF($O$14&gt;$AJ151,AF151,IF($O$14&lt;$BJ151,'Sc11 Sub1'!AF151,IF($O$14=$AJ151,SUM(SUM(AF151/12)*$P$14)+(SUM('Sc11 Sub1'!AF151/12)*SUM(12-$P$14)),0)))</f>
        <v>0</v>
      </c>
      <c r="AO151" s="249">
        <f>IF($O$14&gt;$AJ151,AG151,IF($O$14&lt;$BJ151,'Sc11 Sub1'!AG151,IF($O$14=$AJ151,SUM(SUM(AG151/12)*$P$14)+(SUM('Sc11 Sub1'!AG151/12)*SUM(12-$P$14)),0)))</f>
        <v>0</v>
      </c>
      <c r="AP151" s="249">
        <f>IF($O$14&gt;$AJ151,AH151,IF($O$14&lt;$BJ151,'Sc11 Sub1'!AH151,IF($O$14=$AJ151,SUM(SUM(AH151/12)*$P$14)+(SUM('Sc11 Sub1'!AH151/12)*SUM(12-$P$14)),0)))</f>
        <v>0</v>
      </c>
      <c r="AS151" s="253">
        <v>2024</v>
      </c>
      <c r="AT151" s="274">
        <f>HLOOKUP($S151,'Fixed - Other'!$A$61:$AE$64,3,FALSE)</f>
        <v>6159062.8204623647</v>
      </c>
      <c r="AU151" s="249">
        <f>IF($K$14="",$AT151,IF($K$14&gt;$AS151,$AT151,VLOOKUP($C6,'Fixed - Other'!$A$69:$C$77,3,FALSE)*$AT151))</f>
        <v>6159062.8204623647</v>
      </c>
      <c r="AV151" s="249">
        <f>IF($K$15="",$AT151,IF($K$15&gt;$AS151,$AT151,VLOOKUP($C6,'Fixed - Other'!$A$69:$C$77,3,FALSE)*$AT151))</f>
        <v>6159062.8204623647</v>
      </c>
      <c r="AW151" s="249">
        <f>IF($K$16="",$AT151,IF($K$16&gt;$AS151,$AT151,VLOOKUP($C6,'Fixed - Other'!$A$69:$C$77,3,FALSE)*$AT151))</f>
        <v>6159062.8204623647</v>
      </c>
      <c r="AX151" s="249">
        <f>IF($K$17="",$AT151,IF($K$17&gt;$AS151,$AT151,VLOOKUP($C6,'Fixed - Other'!$A$69:$C$77,3,FALSE)*$AT151))</f>
        <v>6159062.8204623647</v>
      </c>
      <c r="AY151" s="249">
        <f>IF($K$18="",$AT151,IF($K$18&gt;$AS151,$AT151,VLOOKUP($C6,'Fixed - Other'!$A$69:$C$77,3,FALSE)*$AT151))</f>
        <v>6159062.8204623647</v>
      </c>
      <c r="AZ151" s="249">
        <f>IF($K$19="",$AT151,IF($K$19&gt;$AS151,$AT151,VLOOKUP($C6,'Fixed - Other'!$A$69:$C$77,3,FALSE)*$AT151))</f>
        <v>6159062.8204623647</v>
      </c>
      <c r="BB151" s="253">
        <v>2024</v>
      </c>
      <c r="BC151" s="249">
        <f t="shared" si="100"/>
        <v>6159062.8204623647</v>
      </c>
      <c r="BD151" s="249">
        <f t="shared" si="101"/>
        <v>0</v>
      </c>
      <c r="BE151" s="249">
        <f t="shared" si="102"/>
        <v>0</v>
      </c>
      <c r="BF151" s="249">
        <f t="shared" si="103"/>
        <v>0</v>
      </c>
      <c r="BG151" s="136">
        <f t="shared" si="104"/>
        <v>0</v>
      </c>
      <c r="BH151" s="249">
        <f t="shared" si="105"/>
        <v>0</v>
      </c>
      <c r="BI151" s="138"/>
      <c r="BJ151" s="253">
        <v>2024</v>
      </c>
      <c r="BK151" s="249">
        <f>IF($O$14&gt;=$BJ151,BC151,IF($O$14&lt;$BJ151,'Sc11 Sub1'!AT151,0))</f>
        <v>3079531.4102311824</v>
      </c>
      <c r="BL151" s="249">
        <f>IF($O$14&gt;$BJ151,BD151,IF($O$14&lt;$BJ151,'Sc11 Sub1'!AU151,IF($O$14=$BJ151,SUM(SUM(BD151/12)*$P$14)+(SUM('Sc11 Sub1'!AU151/12)*SUM(12-$P$14)),0)))</f>
        <v>0</v>
      </c>
      <c r="BM151" s="249">
        <f>IF($O$14&gt;$BJ151,BE151,IF($O$14&lt;$BJ151,'Sc11 Sub1'!AV151,IF($O$14=$BJ151,SUM(SUM(BE151/12)*$P$14)+(SUM('Sc11 Sub1'!AV151/12)*SUM(12-$P$14)),0)))</f>
        <v>0</v>
      </c>
      <c r="BN151" s="249">
        <f>IF($O$14&gt;$BJ151,BF151,IF($O$14&lt;$BJ151,'Sc11 Sub1'!AW151,IF($O$14=$BJ151,SUM(SUM(BF151/12)*$P$14)+(SUM('Sc11 Sub1'!AW151/12)*SUM(12-$P$14)),0)))</f>
        <v>0</v>
      </c>
      <c r="BO151" s="249">
        <f>IF($O$14&gt;$BJ151,BG151,IF($O$14&lt;$BJ151,'Sc11 Sub1'!AX151,IF($O$14=$BJ151,SUM(SUM(BG151/12)*$P$14)+(SUM('Sc11 Sub1'!AX151/12)*SUM(12-$P$14)),0)))</f>
        <v>0</v>
      </c>
      <c r="BP151" s="249">
        <f>IF($O$14&gt;$BJ151,BH151,IF($O$14&lt;$BJ151,'Sc11 Sub1'!AY151,IF($O$14=$BJ151,SUM(SUM(BH151/12)*$P$14)+(SUM('Sc11 Sub1'!AY151/12)*SUM(12-$P$14)),0)))</f>
        <v>0</v>
      </c>
      <c r="BR151" s="306"/>
      <c r="BS151" s="138"/>
      <c r="BT151" s="138"/>
      <c r="BU151" s="138"/>
      <c r="BV151" s="138"/>
      <c r="BW151" s="138"/>
      <c r="BX151" s="138"/>
      <c r="BZ151" s="306"/>
      <c r="CA151" s="138"/>
      <c r="CB151" s="138"/>
      <c r="CC151" s="138"/>
      <c r="CD151" s="138"/>
      <c r="CE151" s="138"/>
      <c r="CF151" s="138"/>
    </row>
    <row r="152" spans="1:84">
      <c r="A152" s="242"/>
      <c r="B152" s="242"/>
      <c r="C152" s="242"/>
      <c r="D152" s="242"/>
      <c r="E152" s="242"/>
      <c r="F152" s="242"/>
      <c r="G152" s="242"/>
      <c r="H152" s="253">
        <v>2025</v>
      </c>
      <c r="I152" s="249">
        <f t="shared" si="88"/>
        <v>5516547.3102139188</v>
      </c>
      <c r="J152" s="249">
        <f t="shared" si="89"/>
        <v>0</v>
      </c>
      <c r="K152" s="249">
        <f t="shared" si="90"/>
        <v>0</v>
      </c>
      <c r="L152" s="249">
        <f t="shared" si="91"/>
        <v>0</v>
      </c>
      <c r="M152" s="249">
        <f t="shared" si="92"/>
        <v>0</v>
      </c>
      <c r="N152" s="249">
        <f t="shared" si="93"/>
        <v>0</v>
      </c>
      <c r="O152" s="242"/>
      <c r="P152" s="242"/>
      <c r="Q152" s="242"/>
      <c r="R152" s="242"/>
      <c r="S152" s="253">
        <v>2025</v>
      </c>
      <c r="T152" s="274">
        <f>HLOOKUP($S152,'Fixed - Other'!$A$61:$AE$64,2,FALSE)</f>
        <v>4750850.5435562264</v>
      </c>
      <c r="U152" s="249">
        <f>IF($K$14="",$T152,IF($K$14&gt;$S152,$T152,VLOOKUP($C6,'Fixed - Other'!$A$69:$C$77,3,FALSE)*$T152))</f>
        <v>4750850.5435562264</v>
      </c>
      <c r="V152" s="249">
        <f>IF($K$15="",$T152,IF($K$15&gt;$S152,$T152,VLOOKUP($C6,'Fixed - Other'!$A$69:$C$77,3,FALSE)*$T152))</f>
        <v>4750850.5435562264</v>
      </c>
      <c r="W152" s="249">
        <f>IF($K$16="",$T152,IF($K$16&gt;$S152,$T152,VLOOKUP($C6,'Fixed - Other'!$A$69:$C$77,3,FALSE)*$T152))</f>
        <v>4750850.5435562264</v>
      </c>
      <c r="X152" s="249">
        <f>IF($K$17="",$T152,IF($K$17&gt;$S152,$T152,VLOOKUP($C6,'Fixed - Other'!$A$69:$C$77,3,FALSE)*$T152))</f>
        <v>4750850.5435562264</v>
      </c>
      <c r="Y152" s="249">
        <f>IF($K$18="",$T152,IF($K$18&gt;$S152,$T152,VLOOKUP($C6,'Fixed - Other'!$A$69:$C$77,3,FALSE)*$T152))</f>
        <v>4750850.5435562264</v>
      </c>
      <c r="Z152" s="249">
        <f>IF($K$19="",$T152,IF($K$19&gt;$S152,$T152,VLOOKUP($C6,'Fixed - Other'!$A$69:$C$77,3,FALSE)*$T152))</f>
        <v>4750850.5435562264</v>
      </c>
      <c r="AB152" s="253">
        <v>2025</v>
      </c>
      <c r="AC152" s="249">
        <f t="shared" si="94"/>
        <v>4750850.5435562264</v>
      </c>
      <c r="AD152" s="249">
        <f t="shared" si="95"/>
        <v>0</v>
      </c>
      <c r="AE152" s="249">
        <f t="shared" si="96"/>
        <v>0</v>
      </c>
      <c r="AF152" s="249">
        <f t="shared" si="97"/>
        <v>0</v>
      </c>
      <c r="AG152" s="136">
        <f t="shared" si="98"/>
        <v>0</v>
      </c>
      <c r="AH152" s="249">
        <f t="shared" si="99"/>
        <v>0</v>
      </c>
      <c r="AJ152" s="253">
        <v>2025</v>
      </c>
      <c r="AK152" s="249">
        <f>IF($O$14&gt;$AJ152,AC152,IF($O$14&lt;$BJ152,'Sc11 Sub1'!AC152,IF($O$14=$AJ152,SUM(SUM(AC152/12)*$P$14)+(SUM('Sc11 Sub1'!AC152/12)*SUM(12-$P$14)),0)))</f>
        <v>2375425.2717781132</v>
      </c>
      <c r="AL152" s="249">
        <f>IF($O$14&gt;$AJ152,AD152,IF($O$14&lt;$BJ152,'Sc11 Sub1'!AD152,IF($O$14=$AJ152,SUM(SUM(AD152/12)*$P$14)+(SUM('Sc11 Sub1'!AD152/12)*SUM(12-$P$14)),0)))</f>
        <v>0</v>
      </c>
      <c r="AM152" s="249">
        <f>IF($O$14&gt;$AJ152,AE152,IF($O$14&lt;$BJ152,'Sc11 Sub1'!AE152,IF($O$14=$AJ152,SUM(SUM(AE152/12)*$P$14)+(SUM('Sc11 Sub1'!AE152/12)*SUM(12-$P$14)),0)))</f>
        <v>0</v>
      </c>
      <c r="AN152" s="249">
        <f>IF($O$14&gt;$AJ152,AF152,IF($O$14&lt;$BJ152,'Sc11 Sub1'!AF152,IF($O$14=$AJ152,SUM(SUM(AF152/12)*$P$14)+(SUM('Sc11 Sub1'!AF152/12)*SUM(12-$P$14)),0)))</f>
        <v>0</v>
      </c>
      <c r="AO152" s="249">
        <f>IF($O$14&gt;$AJ152,AG152,IF($O$14&lt;$BJ152,'Sc11 Sub1'!AG152,IF($O$14=$AJ152,SUM(SUM(AG152/12)*$P$14)+(SUM('Sc11 Sub1'!AG152/12)*SUM(12-$P$14)),0)))</f>
        <v>0</v>
      </c>
      <c r="AP152" s="249">
        <f>IF($O$14&gt;$AJ152,AH152,IF($O$14&lt;$BJ152,'Sc11 Sub1'!AH152,IF($O$14=$AJ152,SUM(SUM(AH152/12)*$P$14)+(SUM('Sc11 Sub1'!AH152/12)*SUM(12-$P$14)),0)))</f>
        <v>0</v>
      </c>
      <c r="AS152" s="253">
        <v>2025</v>
      </c>
      <c r="AT152" s="274">
        <f>HLOOKUP($S152,'Fixed - Other'!$A$61:$AE$64,3,FALSE)</f>
        <v>6282244.0768716112</v>
      </c>
      <c r="AU152" s="249">
        <f>IF($K$14="",$AT152,IF($K$14&gt;$AS152,$AT152,VLOOKUP($C6,'Fixed - Other'!$A$69:$C$77,3,FALSE)*$AT152))</f>
        <v>6282244.0768716112</v>
      </c>
      <c r="AV152" s="249">
        <f>IF($K$15="",$AT152,IF($K$15&gt;$AS152,$AT152,VLOOKUP($C6,'Fixed - Other'!$A$69:$C$77,3,FALSE)*$AT152))</f>
        <v>6282244.0768716112</v>
      </c>
      <c r="AW152" s="249">
        <f>IF($K$16="",$AT152,IF($K$16&gt;$AS152,$AT152,VLOOKUP($C6,'Fixed - Other'!$A$69:$C$77,3,FALSE)*$AT152))</f>
        <v>6282244.0768716112</v>
      </c>
      <c r="AX152" s="249">
        <f>IF($K$17="",$AT152,IF($K$17&gt;$AS152,$AT152,VLOOKUP($C6,'Fixed - Other'!$A$69:$C$77,3,FALSE)*$AT152))</f>
        <v>6282244.0768716112</v>
      </c>
      <c r="AY152" s="249">
        <f>IF($K$18="",$AT152,IF($K$18&gt;$AS152,$AT152,VLOOKUP($C6,'Fixed - Other'!$A$69:$C$77,3,FALSE)*$AT152))</f>
        <v>6282244.0768716112</v>
      </c>
      <c r="AZ152" s="249">
        <f>IF($K$19="",$AT152,IF($K$19&gt;$AS152,$AT152,VLOOKUP($C6,'Fixed - Other'!$A$69:$C$77,3,FALSE)*$AT152))</f>
        <v>6282244.0768716112</v>
      </c>
      <c r="BB152" s="253">
        <v>2025</v>
      </c>
      <c r="BC152" s="249">
        <f t="shared" si="100"/>
        <v>6282244.0768716112</v>
      </c>
      <c r="BD152" s="249">
        <f t="shared" si="101"/>
        <v>0</v>
      </c>
      <c r="BE152" s="249">
        <f t="shared" si="102"/>
        <v>0</v>
      </c>
      <c r="BF152" s="249">
        <f t="shared" si="103"/>
        <v>0</v>
      </c>
      <c r="BG152" s="136">
        <f t="shared" si="104"/>
        <v>0</v>
      </c>
      <c r="BH152" s="249">
        <f t="shared" si="105"/>
        <v>0</v>
      </c>
      <c r="BI152" s="138"/>
      <c r="BJ152" s="253">
        <v>2025</v>
      </c>
      <c r="BK152" s="249">
        <f>IF($O$14&gt;=$BJ152,BC152,IF($O$14&lt;$BJ152,'Sc11 Sub1'!AT152,0))</f>
        <v>3141122.0384358056</v>
      </c>
      <c r="BL152" s="249">
        <f>IF($O$14&gt;$BJ152,BD152,IF($O$14&lt;$BJ152,'Sc11 Sub1'!AU152,IF($O$14=$BJ152,SUM(SUM(BD152/12)*$P$14)+(SUM('Sc11 Sub1'!AU152/12)*SUM(12-$P$14)),0)))</f>
        <v>0</v>
      </c>
      <c r="BM152" s="249">
        <f>IF($O$14&gt;$BJ152,BE152,IF($O$14&lt;$BJ152,'Sc11 Sub1'!AV152,IF($O$14=$BJ152,SUM(SUM(BE152/12)*$P$14)+(SUM('Sc11 Sub1'!AV152/12)*SUM(12-$P$14)),0)))</f>
        <v>0</v>
      </c>
      <c r="BN152" s="249">
        <f>IF($O$14&gt;$BJ152,BF152,IF($O$14&lt;$BJ152,'Sc11 Sub1'!AW152,IF($O$14=$BJ152,SUM(SUM(BF152/12)*$P$14)+(SUM('Sc11 Sub1'!AW152/12)*SUM(12-$P$14)),0)))</f>
        <v>0</v>
      </c>
      <c r="BO152" s="249">
        <f>IF($O$14&gt;$BJ152,BG152,IF($O$14&lt;$BJ152,'Sc11 Sub1'!AX152,IF($O$14=$BJ152,SUM(SUM(BG152/12)*$P$14)+(SUM('Sc11 Sub1'!AX152/12)*SUM(12-$P$14)),0)))</f>
        <v>0</v>
      </c>
      <c r="BP152" s="249">
        <f>IF($O$14&gt;$BJ152,BH152,IF($O$14&lt;$BJ152,'Sc11 Sub1'!AY152,IF($O$14=$BJ152,SUM(SUM(BH152/12)*$P$14)+(SUM('Sc11 Sub1'!AY152/12)*SUM(12-$P$14)),0)))</f>
        <v>0</v>
      </c>
      <c r="BR152" s="306"/>
      <c r="BS152" s="138"/>
      <c r="BT152" s="138"/>
      <c r="BU152" s="138"/>
      <c r="BV152" s="138"/>
      <c r="BW152" s="138"/>
      <c r="BX152" s="138"/>
      <c r="BZ152" s="306"/>
      <c r="CA152" s="138"/>
      <c r="CB152" s="138"/>
      <c r="CC152" s="138"/>
      <c r="CD152" s="138"/>
      <c r="CE152" s="138"/>
      <c r="CF152" s="138"/>
    </row>
    <row r="153" spans="1:84">
      <c r="A153" s="242"/>
      <c r="B153" s="242"/>
      <c r="C153" s="242"/>
      <c r="D153" s="242"/>
      <c r="E153" s="242"/>
      <c r="F153" s="242"/>
      <c r="G153" s="242"/>
      <c r="H153" s="253">
        <v>2026</v>
      </c>
      <c r="I153" s="249">
        <f t="shared" si="88"/>
        <v>5626878.2564181974</v>
      </c>
      <c r="J153" s="249">
        <f t="shared" si="89"/>
        <v>0</v>
      </c>
      <c r="K153" s="249">
        <f t="shared" si="90"/>
        <v>0</v>
      </c>
      <c r="L153" s="249">
        <f t="shared" si="91"/>
        <v>0</v>
      </c>
      <c r="M153" s="249">
        <f t="shared" si="92"/>
        <v>0</v>
      </c>
      <c r="N153" s="249">
        <f t="shared" si="93"/>
        <v>0</v>
      </c>
      <c r="O153" s="242"/>
      <c r="P153" s="242"/>
      <c r="Q153" s="242"/>
      <c r="R153" s="242"/>
      <c r="S153" s="253">
        <v>2026</v>
      </c>
      <c r="T153" s="274">
        <f>HLOOKUP($S153,'Fixed - Other'!$A$61:$AE$64,2,FALSE)</f>
        <v>4845867.5544273518</v>
      </c>
      <c r="U153" s="249">
        <f>IF($K$14="",$T153,IF($K$14&gt;$S153,$T153,VLOOKUP($C6,'Fixed - Other'!$A$69:$C$77,3,FALSE)*$T153))</f>
        <v>4845867.5544273518</v>
      </c>
      <c r="V153" s="249">
        <f>IF($K$15="",$T153,IF($K$15&gt;$S153,$T153,VLOOKUP($C6,'Fixed - Other'!$A$69:$C$77,3,FALSE)*$T153))</f>
        <v>4845867.5544273518</v>
      </c>
      <c r="W153" s="249">
        <f>IF($K$16="",$T153,IF($K$16&gt;$S153,$T153,VLOOKUP($C6,'Fixed - Other'!$A$69:$C$77,3,FALSE)*$T153))</f>
        <v>4845867.5544273518</v>
      </c>
      <c r="X153" s="249">
        <f>IF($K$17="",$T153,IF($K$17&gt;$S153,$T153,VLOOKUP($C6,'Fixed - Other'!$A$69:$C$77,3,FALSE)*$T153))</f>
        <v>4845867.5544273518</v>
      </c>
      <c r="Y153" s="249">
        <f>IF($K$18="",$T153,IF($K$18&gt;$S153,$T153,VLOOKUP($C6,'Fixed - Other'!$A$69:$C$77,3,FALSE)*$T153))</f>
        <v>4845867.5544273518</v>
      </c>
      <c r="Z153" s="249">
        <f>IF($K$19="",$T153,IF($K$19&gt;$S153,$T153,VLOOKUP($C6,'Fixed - Other'!$A$69:$C$77,3,FALSE)*$T153))</f>
        <v>4845867.5544273518</v>
      </c>
      <c r="AB153" s="253">
        <v>2026</v>
      </c>
      <c r="AC153" s="249">
        <f t="shared" si="94"/>
        <v>4845867.5544273518</v>
      </c>
      <c r="AD153" s="249">
        <f t="shared" si="95"/>
        <v>0</v>
      </c>
      <c r="AE153" s="249">
        <f t="shared" si="96"/>
        <v>0</v>
      </c>
      <c r="AF153" s="249">
        <f t="shared" si="97"/>
        <v>0</v>
      </c>
      <c r="AG153" s="136">
        <f t="shared" si="98"/>
        <v>0</v>
      </c>
      <c r="AH153" s="249">
        <f t="shared" si="99"/>
        <v>0</v>
      </c>
      <c r="AJ153" s="253">
        <v>2026</v>
      </c>
      <c r="AK153" s="249">
        <f>IF($O$14&gt;$AJ153,AC153,IF($O$14&lt;$BJ153,'Sc11 Sub1'!AC153,IF($O$14=$AJ153,SUM(SUM(AC153/12)*$P$14)+(SUM('Sc11 Sub1'!AC153/12)*SUM(12-$P$14)),0)))</f>
        <v>2422933.7772136759</v>
      </c>
      <c r="AL153" s="249">
        <f>IF($O$14&gt;$AJ153,AD153,IF($O$14&lt;$BJ153,'Sc11 Sub1'!AD153,IF($O$14=$AJ153,SUM(SUM(AD153/12)*$P$14)+(SUM('Sc11 Sub1'!AD153/12)*SUM(12-$P$14)),0)))</f>
        <v>0</v>
      </c>
      <c r="AM153" s="249">
        <f>IF($O$14&gt;$AJ153,AE153,IF($O$14&lt;$BJ153,'Sc11 Sub1'!AE153,IF($O$14=$AJ153,SUM(SUM(AE153/12)*$P$14)+(SUM('Sc11 Sub1'!AE153/12)*SUM(12-$P$14)),0)))</f>
        <v>0</v>
      </c>
      <c r="AN153" s="249">
        <f>IF($O$14&gt;$AJ153,AF153,IF($O$14&lt;$BJ153,'Sc11 Sub1'!AF153,IF($O$14=$AJ153,SUM(SUM(AF153/12)*$P$14)+(SUM('Sc11 Sub1'!AF153/12)*SUM(12-$P$14)),0)))</f>
        <v>0</v>
      </c>
      <c r="AO153" s="249">
        <f>IF($O$14&gt;$AJ153,AG153,IF($O$14&lt;$BJ153,'Sc11 Sub1'!AG153,IF($O$14=$AJ153,SUM(SUM(AG153/12)*$P$14)+(SUM('Sc11 Sub1'!AG153/12)*SUM(12-$P$14)),0)))</f>
        <v>0</v>
      </c>
      <c r="AP153" s="249">
        <f>IF($O$14&gt;$AJ153,AH153,IF($O$14&lt;$BJ153,'Sc11 Sub1'!AH153,IF($O$14=$AJ153,SUM(SUM(AH153/12)*$P$14)+(SUM('Sc11 Sub1'!AH153/12)*SUM(12-$P$14)),0)))</f>
        <v>0</v>
      </c>
      <c r="AS153" s="253">
        <v>2026</v>
      </c>
      <c r="AT153" s="274">
        <f>HLOOKUP($S153,'Fixed - Other'!$A$61:$AE$64,3,FALSE)</f>
        <v>6407888.958409043</v>
      </c>
      <c r="AU153" s="249">
        <f>IF($K$14="",$AT153,IF($K$14&gt;$AS153,$AT153,VLOOKUP($C6,'Fixed - Other'!$A$69:$C$77,3,FALSE)*$AT153))</f>
        <v>6407888.958409043</v>
      </c>
      <c r="AV153" s="249">
        <f>IF($K$15="",$AT153,IF($K$15&gt;$AS153,$AT153,VLOOKUP($C6,'Fixed - Other'!$A$69:$C$77,3,FALSE)*$AT153))</f>
        <v>6407888.958409043</v>
      </c>
      <c r="AW153" s="249">
        <f>IF($K$16="",$AT153,IF($K$16&gt;$AS153,$AT153,VLOOKUP($C6,'Fixed - Other'!$A$69:$C$77,3,FALSE)*$AT153))</f>
        <v>6407888.958409043</v>
      </c>
      <c r="AX153" s="249">
        <f>IF($K$17="",$AT153,IF($K$17&gt;$AS153,$AT153,VLOOKUP($C6,'Fixed - Other'!$A$69:$C$77,3,FALSE)*$AT153))</f>
        <v>6407888.958409043</v>
      </c>
      <c r="AY153" s="249">
        <f>IF($K$18="",$AT153,IF($K$18&gt;$AS153,$AT153,VLOOKUP($C6,'Fixed - Other'!$A$69:$C$77,3,FALSE)*$AT153))</f>
        <v>6407888.958409043</v>
      </c>
      <c r="AZ153" s="249">
        <f>IF($K$19="",$AT153,IF($K$19&gt;$AS153,$AT153,VLOOKUP($C6,'Fixed - Other'!$A$69:$C$77,3,FALSE)*$AT153))</f>
        <v>6407888.958409043</v>
      </c>
      <c r="BB153" s="253">
        <v>2026</v>
      </c>
      <c r="BC153" s="249">
        <f t="shared" si="100"/>
        <v>6407888.958409043</v>
      </c>
      <c r="BD153" s="249">
        <f t="shared" si="101"/>
        <v>0</v>
      </c>
      <c r="BE153" s="249">
        <f t="shared" si="102"/>
        <v>0</v>
      </c>
      <c r="BF153" s="249">
        <f t="shared" si="103"/>
        <v>0</v>
      </c>
      <c r="BG153" s="136">
        <f t="shared" si="104"/>
        <v>0</v>
      </c>
      <c r="BH153" s="249">
        <f t="shared" si="105"/>
        <v>0</v>
      </c>
      <c r="BI153" s="138"/>
      <c r="BJ153" s="253">
        <v>2026</v>
      </c>
      <c r="BK153" s="249">
        <f>IF($O$14&gt;=$BJ153,BC153,IF($O$14&lt;$BJ153,'Sc11 Sub1'!AT153,0))</f>
        <v>3203944.4792045215</v>
      </c>
      <c r="BL153" s="249">
        <f>IF($O$14&gt;$BJ153,BD153,IF($O$14&lt;$BJ153,'Sc11 Sub1'!AU153,IF($O$14=$BJ153,SUM(SUM(BD153/12)*$P$14)+(SUM('Sc11 Sub1'!AU153/12)*SUM(12-$P$14)),0)))</f>
        <v>0</v>
      </c>
      <c r="BM153" s="249">
        <f>IF($O$14&gt;$BJ153,BE153,IF($O$14&lt;$BJ153,'Sc11 Sub1'!AV153,IF($O$14=$BJ153,SUM(SUM(BE153/12)*$P$14)+(SUM('Sc11 Sub1'!AV153/12)*SUM(12-$P$14)),0)))</f>
        <v>0</v>
      </c>
      <c r="BN153" s="249">
        <f>IF($O$14&gt;$BJ153,BF153,IF($O$14&lt;$BJ153,'Sc11 Sub1'!AW153,IF($O$14=$BJ153,SUM(SUM(BF153/12)*$P$14)+(SUM('Sc11 Sub1'!AW153/12)*SUM(12-$P$14)),0)))</f>
        <v>0</v>
      </c>
      <c r="BO153" s="249">
        <f>IF($O$14&gt;$BJ153,BG153,IF($O$14&lt;$BJ153,'Sc11 Sub1'!AX153,IF($O$14=$BJ153,SUM(SUM(BG153/12)*$P$14)+(SUM('Sc11 Sub1'!AX153/12)*SUM(12-$P$14)),0)))</f>
        <v>0</v>
      </c>
      <c r="BP153" s="249">
        <f>IF($O$14&gt;$BJ153,BH153,IF($O$14&lt;$BJ153,'Sc11 Sub1'!AY153,IF($O$14=$BJ153,SUM(SUM(BH153/12)*$P$14)+(SUM('Sc11 Sub1'!AY153/12)*SUM(12-$P$14)),0)))</f>
        <v>0</v>
      </c>
      <c r="BR153" s="306"/>
      <c r="BS153" s="138"/>
      <c r="BT153" s="138"/>
      <c r="BU153" s="138"/>
      <c r="BV153" s="138"/>
      <c r="BW153" s="138"/>
      <c r="BX153" s="138"/>
      <c r="BZ153" s="306"/>
      <c r="CA153" s="138"/>
      <c r="CB153" s="138"/>
      <c r="CC153" s="138"/>
      <c r="CD153" s="138"/>
      <c r="CE153" s="138"/>
      <c r="CF153" s="138"/>
    </row>
    <row r="154" spans="1:84">
      <c r="A154" s="242"/>
      <c r="B154" s="242"/>
      <c r="C154" s="242"/>
      <c r="D154" s="242"/>
      <c r="E154" s="242"/>
      <c r="F154" s="242"/>
      <c r="G154" s="242"/>
      <c r="H154" s="253">
        <v>2027</v>
      </c>
      <c r="I154" s="249">
        <f t="shared" si="88"/>
        <v>5739415.8215465611</v>
      </c>
      <c r="J154" s="249">
        <f t="shared" si="89"/>
        <v>0</v>
      </c>
      <c r="K154" s="249">
        <f t="shared" si="90"/>
        <v>0</v>
      </c>
      <c r="L154" s="249">
        <f t="shared" si="91"/>
        <v>0</v>
      </c>
      <c r="M154" s="249">
        <f t="shared" si="92"/>
        <v>0</v>
      </c>
      <c r="N154" s="249">
        <f t="shared" si="93"/>
        <v>0</v>
      </c>
      <c r="O154" s="242"/>
      <c r="P154" s="242"/>
      <c r="Q154" s="242"/>
      <c r="R154" s="242"/>
      <c r="S154" s="253">
        <v>2027</v>
      </c>
      <c r="T154" s="274">
        <f>HLOOKUP($S154,'Fixed - Other'!$A$61:$AE$64,2,FALSE)</f>
        <v>4942784.905515898</v>
      </c>
      <c r="U154" s="249">
        <f>IF($K$14="",$T154,IF($K$14&gt;$S154,$T154,VLOOKUP($C6,'Fixed - Other'!$A$69:$C$77,3,FALSE)*$T154))</f>
        <v>4942784.905515898</v>
      </c>
      <c r="V154" s="249">
        <f>IF($K$15="",$T154,IF($K$15&gt;$S154,$T154,VLOOKUP($C6,'Fixed - Other'!$A$69:$C$77,3,FALSE)*$T154))</f>
        <v>4942784.905515898</v>
      </c>
      <c r="W154" s="249">
        <f>IF($K$16="",$T154,IF($K$16&gt;$S154,$T154,VLOOKUP($C6,'Fixed - Other'!$A$69:$C$77,3,FALSE)*$T154))</f>
        <v>4942784.905515898</v>
      </c>
      <c r="X154" s="249">
        <f>IF($K$17="",$T154,IF($K$17&gt;$S154,$T154,VLOOKUP($C6,'Fixed - Other'!$A$69:$C$77,3,FALSE)*$T154))</f>
        <v>4942784.905515898</v>
      </c>
      <c r="Y154" s="249">
        <f>IF($K$18="",$T154,IF($K$18&gt;$S154,$T154,VLOOKUP($C6,'Fixed - Other'!$A$69:$C$77,3,FALSE)*$T154))</f>
        <v>4942784.905515898</v>
      </c>
      <c r="Z154" s="249">
        <f>IF($K$19="",$T154,IF($K$19&gt;$S154,$T154,VLOOKUP($C6,'Fixed - Other'!$A$69:$C$77,3,FALSE)*$T154))</f>
        <v>4942784.905515898</v>
      </c>
      <c r="AB154" s="253">
        <v>2027</v>
      </c>
      <c r="AC154" s="249">
        <f t="shared" si="94"/>
        <v>4942784.905515898</v>
      </c>
      <c r="AD154" s="249">
        <f t="shared" si="95"/>
        <v>0</v>
      </c>
      <c r="AE154" s="249">
        <f t="shared" si="96"/>
        <v>0</v>
      </c>
      <c r="AF154" s="249">
        <f t="shared" si="97"/>
        <v>0</v>
      </c>
      <c r="AG154" s="136">
        <f t="shared" si="98"/>
        <v>0</v>
      </c>
      <c r="AH154" s="249">
        <f t="shared" si="99"/>
        <v>0</v>
      </c>
      <c r="AJ154" s="253">
        <v>2027</v>
      </c>
      <c r="AK154" s="249">
        <f>IF($O$14&gt;$AJ154,AC154,IF($O$14&lt;$BJ154,'Sc11 Sub1'!AC154,IF($O$14=$AJ154,SUM(SUM(AC154/12)*$P$14)+(SUM('Sc11 Sub1'!AC154/12)*SUM(12-$P$14)),0)))</f>
        <v>2471392.452757949</v>
      </c>
      <c r="AL154" s="249">
        <f>IF($O$14&gt;$AJ154,AD154,IF($O$14&lt;$BJ154,'Sc11 Sub1'!AD154,IF($O$14=$AJ154,SUM(SUM(AD154/12)*$P$14)+(SUM('Sc11 Sub1'!AD154/12)*SUM(12-$P$14)),0)))</f>
        <v>0</v>
      </c>
      <c r="AM154" s="249">
        <f>IF($O$14&gt;$AJ154,AE154,IF($O$14&lt;$BJ154,'Sc11 Sub1'!AE154,IF($O$14=$AJ154,SUM(SUM(AE154/12)*$P$14)+(SUM('Sc11 Sub1'!AE154/12)*SUM(12-$P$14)),0)))</f>
        <v>0</v>
      </c>
      <c r="AN154" s="249">
        <f>IF($O$14&gt;$AJ154,AF154,IF($O$14&lt;$BJ154,'Sc11 Sub1'!AF154,IF($O$14=$AJ154,SUM(SUM(AF154/12)*$P$14)+(SUM('Sc11 Sub1'!AF154/12)*SUM(12-$P$14)),0)))</f>
        <v>0</v>
      </c>
      <c r="AO154" s="249">
        <f>IF($O$14&gt;$AJ154,AG154,IF($O$14&lt;$BJ154,'Sc11 Sub1'!AG154,IF($O$14=$AJ154,SUM(SUM(AG154/12)*$P$14)+(SUM('Sc11 Sub1'!AG154/12)*SUM(12-$P$14)),0)))</f>
        <v>0</v>
      </c>
      <c r="AP154" s="249">
        <f>IF($O$14&gt;$AJ154,AH154,IF($O$14&lt;$BJ154,'Sc11 Sub1'!AH154,IF($O$14=$AJ154,SUM(SUM(AH154/12)*$P$14)+(SUM('Sc11 Sub1'!AH154/12)*SUM(12-$P$14)),0)))</f>
        <v>0</v>
      </c>
      <c r="AS154" s="253">
        <v>2027</v>
      </c>
      <c r="AT154" s="274">
        <f>HLOOKUP($S154,'Fixed - Other'!$A$61:$AE$64,3,FALSE)</f>
        <v>6536046.7375772242</v>
      </c>
      <c r="AU154" s="249">
        <f>IF($K$14="",$AT154,IF($K$14&gt;$AS154,$AT154,VLOOKUP($C6,'Fixed - Other'!$A$69:$C$77,3,FALSE)*$AT154))</f>
        <v>6536046.7375772242</v>
      </c>
      <c r="AV154" s="249">
        <f>IF($K$15="",$AT154,IF($K$15&gt;$AS154,$AT154,VLOOKUP($C6,'Fixed - Other'!$A$69:$C$77,3,FALSE)*$AT154))</f>
        <v>6536046.7375772242</v>
      </c>
      <c r="AW154" s="249">
        <f>IF($K$16="",$AT154,IF($K$16&gt;$AS154,$AT154,VLOOKUP($C6,'Fixed - Other'!$A$69:$C$77,3,FALSE)*$AT154))</f>
        <v>6536046.7375772242</v>
      </c>
      <c r="AX154" s="249">
        <f>IF($K$17="",$AT154,IF($K$17&gt;$AS154,$AT154,VLOOKUP($C6,'Fixed - Other'!$A$69:$C$77,3,FALSE)*$AT154))</f>
        <v>6536046.7375772242</v>
      </c>
      <c r="AY154" s="249">
        <f>IF($K$18="",$AT154,IF($K$18&gt;$AS154,$AT154,VLOOKUP($C6,'Fixed - Other'!$A$69:$C$77,3,FALSE)*$AT154))</f>
        <v>6536046.7375772242</v>
      </c>
      <c r="AZ154" s="249">
        <f>IF($K$19="",$AT154,IF($K$19&gt;$AS154,$AT154,VLOOKUP($C6,'Fixed - Other'!$A$69:$C$77,3,FALSE)*$AT154))</f>
        <v>6536046.7375772242</v>
      </c>
      <c r="BB154" s="253">
        <v>2027</v>
      </c>
      <c r="BC154" s="249">
        <f t="shared" si="100"/>
        <v>6536046.7375772242</v>
      </c>
      <c r="BD154" s="249">
        <f t="shared" si="101"/>
        <v>0</v>
      </c>
      <c r="BE154" s="249">
        <f t="shared" si="102"/>
        <v>0</v>
      </c>
      <c r="BF154" s="249">
        <f t="shared" si="103"/>
        <v>0</v>
      </c>
      <c r="BG154" s="136">
        <f t="shared" si="104"/>
        <v>0</v>
      </c>
      <c r="BH154" s="249">
        <f t="shared" si="105"/>
        <v>0</v>
      </c>
      <c r="BI154" s="138"/>
      <c r="BJ154" s="253">
        <v>2027</v>
      </c>
      <c r="BK154" s="249">
        <f>IF($O$14&gt;=$BJ154,BC154,IF($O$14&lt;$BJ154,'Sc11 Sub1'!AT154,0))</f>
        <v>3268023.3687886121</v>
      </c>
      <c r="BL154" s="249">
        <f>IF($O$14&gt;$BJ154,BD154,IF($O$14&lt;$BJ154,'Sc11 Sub1'!AU154,IF($O$14=$BJ154,SUM(SUM(BD154/12)*$P$14)+(SUM('Sc11 Sub1'!AU154/12)*SUM(12-$P$14)),0)))</f>
        <v>0</v>
      </c>
      <c r="BM154" s="249">
        <f>IF($O$14&gt;$BJ154,BE154,IF($O$14&lt;$BJ154,'Sc11 Sub1'!AV154,IF($O$14=$BJ154,SUM(SUM(BE154/12)*$P$14)+(SUM('Sc11 Sub1'!AV154/12)*SUM(12-$P$14)),0)))</f>
        <v>0</v>
      </c>
      <c r="BN154" s="249">
        <f>IF($O$14&gt;$BJ154,BF154,IF($O$14&lt;$BJ154,'Sc11 Sub1'!AW154,IF($O$14=$BJ154,SUM(SUM(BF154/12)*$P$14)+(SUM('Sc11 Sub1'!AW154/12)*SUM(12-$P$14)),0)))</f>
        <v>0</v>
      </c>
      <c r="BO154" s="249">
        <f>IF($O$14&gt;$BJ154,BG154,IF($O$14&lt;$BJ154,'Sc11 Sub1'!AX154,IF($O$14=$BJ154,SUM(SUM(BG154/12)*$P$14)+(SUM('Sc11 Sub1'!AX154/12)*SUM(12-$P$14)),0)))</f>
        <v>0</v>
      </c>
      <c r="BP154" s="249">
        <f>IF($O$14&gt;$BJ154,BH154,IF($O$14&lt;$BJ154,'Sc11 Sub1'!AY154,IF($O$14=$BJ154,SUM(SUM(BH154/12)*$P$14)+(SUM('Sc11 Sub1'!AY154/12)*SUM(12-$P$14)),0)))</f>
        <v>0</v>
      </c>
      <c r="BR154" s="306"/>
      <c r="BS154" s="138"/>
      <c r="BT154" s="138"/>
      <c r="BU154" s="138"/>
      <c r="BV154" s="138"/>
      <c r="BW154" s="138"/>
      <c r="BX154" s="138"/>
      <c r="BZ154" s="306"/>
      <c r="CA154" s="138"/>
      <c r="CB154" s="138"/>
      <c r="CC154" s="138"/>
      <c r="CD154" s="138"/>
      <c r="CE154" s="138"/>
      <c r="CF154" s="138"/>
    </row>
    <row r="155" spans="1:84">
      <c r="A155" s="242"/>
      <c r="B155" s="242"/>
      <c r="C155" s="242"/>
      <c r="D155" s="242"/>
      <c r="E155" s="242"/>
      <c r="F155" s="242"/>
      <c r="G155" s="242"/>
      <c r="H155" s="253">
        <v>2028</v>
      </c>
      <c r="I155" s="249">
        <f t="shared" si="88"/>
        <v>5854204.1379774939</v>
      </c>
      <c r="J155" s="249">
        <f t="shared" si="89"/>
        <v>0</v>
      </c>
      <c r="K155" s="249">
        <f t="shared" si="90"/>
        <v>0</v>
      </c>
      <c r="L155" s="249">
        <f t="shared" si="91"/>
        <v>0</v>
      </c>
      <c r="M155" s="249">
        <f t="shared" si="92"/>
        <v>0</v>
      </c>
      <c r="N155" s="249">
        <f t="shared" si="93"/>
        <v>0</v>
      </c>
      <c r="O155" s="242"/>
      <c r="P155" s="242"/>
      <c r="Q155" s="242"/>
      <c r="R155" s="242"/>
      <c r="S155" s="253">
        <v>2028</v>
      </c>
      <c r="T155" s="274">
        <f>HLOOKUP($S155,'Fixed - Other'!$A$61:$AE$64,2,FALSE)</f>
        <v>5041640.6036262177</v>
      </c>
      <c r="U155" s="249">
        <f>IF($K$14="",$T155,IF($K$14&gt;$S155,$T155,VLOOKUP($C6,'Fixed - Other'!$A$69:$C$77,3,FALSE)*$T155))</f>
        <v>5041640.6036262177</v>
      </c>
      <c r="V155" s="249">
        <f>IF($K$15="",$T155,IF($K$15&gt;$S155,$T155,VLOOKUP($C6,'Fixed - Other'!$A$69:$C$77,3,FALSE)*$T155))</f>
        <v>5041640.6036262177</v>
      </c>
      <c r="W155" s="249">
        <f>IF($K$16="",$T155,IF($K$16&gt;$S155,$T155,VLOOKUP($C6,'Fixed - Other'!$A$69:$C$77,3,FALSE)*$T155))</f>
        <v>5041640.6036262177</v>
      </c>
      <c r="X155" s="249">
        <f>IF($K$17="",$T155,IF($K$17&gt;$S155,$T155,VLOOKUP($C6,'Fixed - Other'!$A$69:$C$77,3,FALSE)*$T155))</f>
        <v>5041640.6036262177</v>
      </c>
      <c r="Y155" s="249">
        <f>IF($K$18="",$T155,IF($K$18&gt;$S155,$T155,VLOOKUP($C6,'Fixed - Other'!$A$69:$C$77,3,FALSE)*$T155))</f>
        <v>5041640.6036262177</v>
      </c>
      <c r="Z155" s="249">
        <f>IF($K$19="",$T155,IF($K$19&gt;$S155,$T155,VLOOKUP($C6,'Fixed - Other'!$A$69:$C$77,3,FALSE)*$T155))</f>
        <v>5041640.6036262177</v>
      </c>
      <c r="AB155" s="253">
        <v>2028</v>
      </c>
      <c r="AC155" s="249">
        <f t="shared" si="94"/>
        <v>5041640.6036262177</v>
      </c>
      <c r="AD155" s="249">
        <f t="shared" si="95"/>
        <v>0</v>
      </c>
      <c r="AE155" s="249">
        <f t="shared" si="96"/>
        <v>0</v>
      </c>
      <c r="AF155" s="249">
        <f t="shared" si="97"/>
        <v>0</v>
      </c>
      <c r="AG155" s="136">
        <f t="shared" si="98"/>
        <v>0</v>
      </c>
      <c r="AH155" s="249">
        <f t="shared" si="99"/>
        <v>0</v>
      </c>
      <c r="AJ155" s="253">
        <v>2028</v>
      </c>
      <c r="AK155" s="249">
        <f>IF($O$14&gt;$AJ155,AC155,IF($O$14&lt;$BJ155,'Sc11 Sub1'!AC155,IF($O$14=$AJ155,SUM(SUM(AC155/12)*$P$14)+(SUM('Sc11 Sub1'!AC155/12)*SUM(12-$P$14)),0)))</f>
        <v>2520820.3018131088</v>
      </c>
      <c r="AL155" s="249">
        <f>IF($O$14&gt;$AJ155,AD155,IF($O$14&lt;$BJ155,'Sc11 Sub1'!AD155,IF($O$14=$AJ155,SUM(SUM(AD155/12)*$P$14)+(SUM('Sc11 Sub1'!AD155/12)*SUM(12-$P$14)),0)))</f>
        <v>0</v>
      </c>
      <c r="AM155" s="249">
        <f>IF($O$14&gt;$AJ155,AE155,IF($O$14&lt;$BJ155,'Sc11 Sub1'!AE155,IF($O$14=$AJ155,SUM(SUM(AE155/12)*$P$14)+(SUM('Sc11 Sub1'!AE155/12)*SUM(12-$P$14)),0)))</f>
        <v>0</v>
      </c>
      <c r="AN155" s="249">
        <f>IF($O$14&gt;$AJ155,AF155,IF($O$14&lt;$BJ155,'Sc11 Sub1'!AF155,IF($O$14=$AJ155,SUM(SUM(AF155/12)*$P$14)+(SUM('Sc11 Sub1'!AF155/12)*SUM(12-$P$14)),0)))</f>
        <v>0</v>
      </c>
      <c r="AO155" s="249">
        <f>IF($O$14&gt;$AJ155,AG155,IF($O$14&lt;$BJ155,'Sc11 Sub1'!AG155,IF($O$14=$AJ155,SUM(SUM(AG155/12)*$P$14)+(SUM('Sc11 Sub1'!AG155/12)*SUM(12-$P$14)),0)))</f>
        <v>0</v>
      </c>
      <c r="AP155" s="249">
        <f>IF($O$14&gt;$AJ155,AH155,IF($O$14&lt;$BJ155,'Sc11 Sub1'!AH155,IF($O$14=$AJ155,SUM(SUM(AH155/12)*$P$14)+(SUM('Sc11 Sub1'!AH155/12)*SUM(12-$P$14)),0)))</f>
        <v>0</v>
      </c>
      <c r="AS155" s="253">
        <v>2028</v>
      </c>
      <c r="AT155" s="274">
        <f>HLOOKUP($S155,'Fixed - Other'!$A$61:$AE$64,3,FALSE)</f>
        <v>6666767.6723287702</v>
      </c>
      <c r="AU155" s="249">
        <f>IF($K$14="",$AT155,IF($K$14&gt;$AS155,$AT155,VLOOKUP($C6,'Fixed - Other'!$A$69:$C$77,3,FALSE)*$AT155))</f>
        <v>6666767.6723287702</v>
      </c>
      <c r="AV155" s="249">
        <f>IF($K$15="",$AT155,IF($K$15&gt;$AS155,$AT155,VLOOKUP($C6,'Fixed - Other'!$A$69:$C$77,3,FALSE)*$AT155))</f>
        <v>6666767.6723287702</v>
      </c>
      <c r="AW155" s="249">
        <f>IF($K$16="",$AT155,IF($K$16&gt;$AS155,$AT155,VLOOKUP($C6,'Fixed - Other'!$A$69:$C$77,3,FALSE)*$AT155))</f>
        <v>6666767.6723287702</v>
      </c>
      <c r="AX155" s="249">
        <f>IF($K$17="",$AT155,IF($K$17&gt;$AS155,$AT155,VLOOKUP($C6,'Fixed - Other'!$A$69:$C$77,3,FALSE)*$AT155))</f>
        <v>6666767.6723287702</v>
      </c>
      <c r="AY155" s="249">
        <f>IF($K$18="",$AT155,IF($K$18&gt;$AS155,$AT155,VLOOKUP($C6,'Fixed - Other'!$A$69:$C$77,3,FALSE)*$AT155))</f>
        <v>6666767.6723287702</v>
      </c>
      <c r="AZ155" s="249">
        <f>IF($K$19="",$AT155,IF($K$19&gt;$AS155,$AT155,VLOOKUP($C6,'Fixed - Other'!$A$69:$C$77,3,FALSE)*$AT155))</f>
        <v>6666767.6723287702</v>
      </c>
      <c r="BB155" s="253">
        <v>2028</v>
      </c>
      <c r="BC155" s="249">
        <f t="shared" si="100"/>
        <v>6666767.6723287702</v>
      </c>
      <c r="BD155" s="249">
        <f t="shared" si="101"/>
        <v>0</v>
      </c>
      <c r="BE155" s="249">
        <f t="shared" si="102"/>
        <v>0</v>
      </c>
      <c r="BF155" s="249">
        <f t="shared" si="103"/>
        <v>0</v>
      </c>
      <c r="BG155" s="136">
        <f t="shared" si="104"/>
        <v>0</v>
      </c>
      <c r="BH155" s="249">
        <f t="shared" si="105"/>
        <v>0</v>
      </c>
      <c r="BI155" s="138"/>
      <c r="BJ155" s="253">
        <v>2028</v>
      </c>
      <c r="BK155" s="249">
        <f>IF($O$14&gt;=$BJ155,BC155,IF($O$14&lt;$BJ155,'Sc11 Sub1'!AT155,0))</f>
        <v>3333383.8361643851</v>
      </c>
      <c r="BL155" s="249">
        <f>IF($O$14&gt;$BJ155,BD155,IF($O$14&lt;$BJ155,'Sc11 Sub1'!AU155,IF($O$14=$BJ155,SUM(SUM(BD155/12)*$P$14)+(SUM('Sc11 Sub1'!AU155/12)*SUM(12-$P$14)),0)))</f>
        <v>0</v>
      </c>
      <c r="BM155" s="249">
        <f>IF($O$14&gt;$BJ155,BE155,IF($O$14&lt;$BJ155,'Sc11 Sub1'!AV155,IF($O$14=$BJ155,SUM(SUM(BE155/12)*$P$14)+(SUM('Sc11 Sub1'!AV155/12)*SUM(12-$P$14)),0)))</f>
        <v>0</v>
      </c>
      <c r="BN155" s="249">
        <f>IF($O$14&gt;$BJ155,BF155,IF($O$14&lt;$BJ155,'Sc11 Sub1'!AW155,IF($O$14=$BJ155,SUM(SUM(BF155/12)*$P$14)+(SUM('Sc11 Sub1'!AW155/12)*SUM(12-$P$14)),0)))</f>
        <v>0</v>
      </c>
      <c r="BO155" s="249">
        <f>IF($O$14&gt;$BJ155,BG155,IF($O$14&lt;$BJ155,'Sc11 Sub1'!AX155,IF($O$14=$BJ155,SUM(SUM(BG155/12)*$P$14)+(SUM('Sc11 Sub1'!AX155/12)*SUM(12-$P$14)),0)))</f>
        <v>0</v>
      </c>
      <c r="BP155" s="249">
        <f>IF($O$14&gt;$BJ155,BH155,IF($O$14&lt;$BJ155,'Sc11 Sub1'!AY155,IF($O$14=$BJ155,SUM(SUM(BH155/12)*$P$14)+(SUM('Sc11 Sub1'!AY155/12)*SUM(12-$P$14)),0)))</f>
        <v>0</v>
      </c>
      <c r="BR155" s="306"/>
      <c r="BS155" s="138"/>
      <c r="BT155" s="138"/>
      <c r="BU155" s="138"/>
      <c r="BV155" s="138"/>
      <c r="BW155" s="138"/>
      <c r="BX155" s="138"/>
      <c r="BZ155" s="306"/>
      <c r="CA155" s="138"/>
      <c r="CB155" s="138"/>
      <c r="CC155" s="138"/>
      <c r="CD155" s="138"/>
      <c r="CE155" s="138"/>
      <c r="CF155" s="138"/>
    </row>
    <row r="156" spans="1:84">
      <c r="A156" s="242"/>
      <c r="B156" s="242"/>
      <c r="C156" s="242"/>
      <c r="D156" s="242"/>
      <c r="E156" s="242"/>
      <c r="F156" s="242"/>
      <c r="G156" s="242"/>
      <c r="H156" s="253">
        <v>2029</v>
      </c>
      <c r="I156" s="249">
        <f t="shared" si="88"/>
        <v>5971288.2207370419</v>
      </c>
      <c r="J156" s="249">
        <f t="shared" si="89"/>
        <v>0</v>
      </c>
      <c r="K156" s="249">
        <f t="shared" si="90"/>
        <v>0</v>
      </c>
      <c r="L156" s="249">
        <f t="shared" si="91"/>
        <v>0</v>
      </c>
      <c r="M156" s="249">
        <f t="shared" si="92"/>
        <v>0</v>
      </c>
      <c r="N156" s="249">
        <f t="shared" si="93"/>
        <v>0</v>
      </c>
      <c r="O156" s="242"/>
      <c r="P156" s="242"/>
      <c r="Q156" s="242"/>
      <c r="R156" s="242"/>
      <c r="S156" s="253">
        <v>2029</v>
      </c>
      <c r="T156" s="274">
        <f>HLOOKUP($S156,'Fixed - Other'!$A$61:$AE$64,2,FALSE)</f>
        <v>5142473.4156987406</v>
      </c>
      <c r="U156" s="249">
        <f>IF($K$14="",$T156,IF($K$14&gt;$S156,$T156,VLOOKUP($C6,'Fixed - Other'!$A$69:$C$77,3,FALSE)*$T156))</f>
        <v>5142473.4156987406</v>
      </c>
      <c r="V156" s="249">
        <f>IF($K$15="",$T156,IF($K$15&gt;$S156,$T156,VLOOKUP($C6,'Fixed - Other'!$A$69:$C$77,3,FALSE)*$T156))</f>
        <v>5142473.4156987406</v>
      </c>
      <c r="W156" s="249">
        <f>IF($K$16="",$T156,IF($K$16&gt;$S156,$T156,VLOOKUP($C6,'Fixed - Other'!$A$69:$C$77,3,FALSE)*$T156))</f>
        <v>5142473.4156987406</v>
      </c>
      <c r="X156" s="249">
        <f>IF($K$17="",$T156,IF($K$17&gt;$S156,$T156,VLOOKUP($C6,'Fixed - Other'!$A$69:$C$77,3,FALSE)*$T156))</f>
        <v>5142473.4156987406</v>
      </c>
      <c r="Y156" s="249">
        <f>IF($K$18="",$T156,IF($K$18&gt;$S156,$T156,VLOOKUP($C6,'Fixed - Other'!$A$69:$C$77,3,FALSE)*$T156))</f>
        <v>5142473.4156987406</v>
      </c>
      <c r="Z156" s="249">
        <f>IF($K$19="",$T156,IF($K$19&gt;$S156,$T156,VLOOKUP($C6,'Fixed - Other'!$A$69:$C$77,3,FALSE)*$T156))</f>
        <v>5142473.4156987406</v>
      </c>
      <c r="AB156" s="253">
        <v>2029</v>
      </c>
      <c r="AC156" s="249">
        <f t="shared" si="94"/>
        <v>5142473.4156987406</v>
      </c>
      <c r="AD156" s="249">
        <f t="shared" si="95"/>
        <v>0</v>
      </c>
      <c r="AE156" s="249">
        <f t="shared" si="96"/>
        <v>0</v>
      </c>
      <c r="AF156" s="249">
        <f t="shared" si="97"/>
        <v>0</v>
      </c>
      <c r="AG156" s="136">
        <f t="shared" si="98"/>
        <v>0</v>
      </c>
      <c r="AH156" s="249">
        <f t="shared" si="99"/>
        <v>0</v>
      </c>
      <c r="AJ156" s="253">
        <v>2029</v>
      </c>
      <c r="AK156" s="249">
        <f>IF($O$14&gt;$AJ156,AC156,IF($O$14&lt;$BJ156,'Sc11 Sub1'!AC156,IF($O$14=$AJ156,SUM(SUM(AC156/12)*$P$14)+(SUM('Sc11 Sub1'!AC156/12)*SUM(12-$P$14)),0)))</f>
        <v>2571236.7078493703</v>
      </c>
      <c r="AL156" s="249">
        <f>IF($O$14&gt;$AJ156,AD156,IF($O$14&lt;$BJ156,'Sc11 Sub1'!AD156,IF($O$14=$AJ156,SUM(SUM(AD156/12)*$P$14)+(SUM('Sc11 Sub1'!AD156/12)*SUM(12-$P$14)),0)))</f>
        <v>0</v>
      </c>
      <c r="AM156" s="249">
        <f>IF($O$14&gt;$AJ156,AE156,IF($O$14&lt;$BJ156,'Sc11 Sub1'!AE156,IF($O$14=$AJ156,SUM(SUM(AE156/12)*$P$14)+(SUM('Sc11 Sub1'!AE156/12)*SUM(12-$P$14)),0)))</f>
        <v>0</v>
      </c>
      <c r="AN156" s="249">
        <f>IF($O$14&gt;$AJ156,AF156,IF($O$14&lt;$BJ156,'Sc11 Sub1'!AF156,IF($O$14=$AJ156,SUM(SUM(AF156/12)*$P$14)+(SUM('Sc11 Sub1'!AF156/12)*SUM(12-$P$14)),0)))</f>
        <v>0</v>
      </c>
      <c r="AO156" s="249">
        <f>IF($O$14&gt;$AJ156,AG156,IF($O$14&lt;$BJ156,'Sc11 Sub1'!AG156,IF($O$14=$AJ156,SUM(SUM(AG156/12)*$P$14)+(SUM('Sc11 Sub1'!AG156/12)*SUM(12-$P$14)),0)))</f>
        <v>0</v>
      </c>
      <c r="AP156" s="249">
        <f>IF($O$14&gt;$AJ156,AH156,IF($O$14&lt;$BJ156,'Sc11 Sub1'!AH156,IF($O$14=$AJ156,SUM(SUM(AH156/12)*$P$14)+(SUM('Sc11 Sub1'!AH156/12)*SUM(12-$P$14)),0)))</f>
        <v>0</v>
      </c>
      <c r="AS156" s="253">
        <v>2029</v>
      </c>
      <c r="AT156" s="274">
        <f>HLOOKUP($S156,'Fixed - Other'!$A$61:$AE$64,3,FALSE)</f>
        <v>6800103.0257753432</v>
      </c>
      <c r="AU156" s="249">
        <f>IF($K$14="",$AT156,IF($K$14&gt;$AS156,$AT156,VLOOKUP($C6,'Fixed - Other'!$A$69:$C$77,3,FALSE)*$AT156))</f>
        <v>6800103.0257753432</v>
      </c>
      <c r="AV156" s="249">
        <f>IF($K$15="",$AT156,IF($K$15&gt;$AS156,$AT156,VLOOKUP($C6,'Fixed - Other'!$A$69:$C$77,3,FALSE)*$AT156))</f>
        <v>6800103.0257753432</v>
      </c>
      <c r="AW156" s="249">
        <f>IF($K$16="",$AT156,IF($K$16&gt;$AS156,$AT156,VLOOKUP($C6,'Fixed - Other'!$A$69:$C$77,3,FALSE)*$AT156))</f>
        <v>6800103.0257753432</v>
      </c>
      <c r="AX156" s="249">
        <f>IF($K$17="",$AT156,IF($K$17&gt;$AS156,$AT156,VLOOKUP($C6,'Fixed - Other'!$A$69:$C$77,3,FALSE)*$AT156))</f>
        <v>6800103.0257753432</v>
      </c>
      <c r="AY156" s="249">
        <f>IF($K$18="",$AT156,IF($K$18&gt;$AS156,$AT156,VLOOKUP($C6,'Fixed - Other'!$A$69:$C$77,3,FALSE)*$AT156))</f>
        <v>6800103.0257753432</v>
      </c>
      <c r="AZ156" s="249">
        <f>IF($K$19="",$AT156,IF($K$19&gt;$AS156,$AT156,VLOOKUP($C6,'Fixed - Other'!$A$69:$C$77,3,FALSE)*$AT156))</f>
        <v>6800103.0257753432</v>
      </c>
      <c r="BB156" s="253">
        <v>2029</v>
      </c>
      <c r="BC156" s="249">
        <f t="shared" si="100"/>
        <v>6800103.0257753432</v>
      </c>
      <c r="BD156" s="249">
        <f t="shared" si="101"/>
        <v>0</v>
      </c>
      <c r="BE156" s="249">
        <f t="shared" si="102"/>
        <v>0</v>
      </c>
      <c r="BF156" s="249">
        <f t="shared" si="103"/>
        <v>0</v>
      </c>
      <c r="BG156" s="136">
        <f t="shared" si="104"/>
        <v>0</v>
      </c>
      <c r="BH156" s="249">
        <f t="shared" si="105"/>
        <v>0</v>
      </c>
      <c r="BI156" s="138"/>
      <c r="BJ156" s="253">
        <v>2029</v>
      </c>
      <c r="BK156" s="249">
        <f>IF($O$14&gt;=$BJ156,BC156,IF($O$14&lt;$BJ156,'Sc11 Sub1'!AT156,0))</f>
        <v>3400051.5128876716</v>
      </c>
      <c r="BL156" s="249">
        <f>IF($O$14&gt;$BJ156,BD156,IF($O$14&lt;$BJ156,'Sc11 Sub1'!AU156,IF($O$14=$BJ156,SUM(SUM(BD156/12)*$P$14)+(SUM('Sc11 Sub1'!AU156/12)*SUM(12-$P$14)),0)))</f>
        <v>0</v>
      </c>
      <c r="BM156" s="249">
        <f>IF($O$14&gt;$BJ156,BE156,IF($O$14&lt;$BJ156,'Sc11 Sub1'!AV156,IF($O$14=$BJ156,SUM(SUM(BE156/12)*$P$14)+(SUM('Sc11 Sub1'!AV156/12)*SUM(12-$P$14)),0)))</f>
        <v>0</v>
      </c>
      <c r="BN156" s="249">
        <f>IF($O$14&gt;$BJ156,BF156,IF($O$14&lt;$BJ156,'Sc11 Sub1'!AW156,IF($O$14=$BJ156,SUM(SUM(BF156/12)*$P$14)+(SUM('Sc11 Sub1'!AW156/12)*SUM(12-$P$14)),0)))</f>
        <v>0</v>
      </c>
      <c r="BO156" s="249">
        <f>IF($O$14&gt;$BJ156,BG156,IF($O$14&lt;$BJ156,'Sc11 Sub1'!AX156,IF($O$14=$BJ156,SUM(SUM(BG156/12)*$P$14)+(SUM('Sc11 Sub1'!AX156/12)*SUM(12-$P$14)),0)))</f>
        <v>0</v>
      </c>
      <c r="BP156" s="249">
        <f>IF($O$14&gt;$BJ156,BH156,IF($O$14&lt;$BJ156,'Sc11 Sub1'!AY156,IF($O$14=$BJ156,SUM(SUM(BH156/12)*$P$14)+(SUM('Sc11 Sub1'!AY156/12)*SUM(12-$P$14)),0)))</f>
        <v>0</v>
      </c>
      <c r="BR156" s="306"/>
      <c r="BS156" s="138"/>
      <c r="BT156" s="138"/>
      <c r="BU156" s="138"/>
      <c r="BV156" s="138"/>
      <c r="BW156" s="138"/>
      <c r="BX156" s="138"/>
      <c r="BZ156" s="306"/>
      <c r="CA156" s="138"/>
      <c r="CB156" s="138"/>
      <c r="CC156" s="138"/>
      <c r="CD156" s="138"/>
      <c r="CE156" s="138"/>
      <c r="CF156" s="138"/>
    </row>
    <row r="157" spans="1:84">
      <c r="A157" s="242"/>
      <c r="B157" s="242"/>
      <c r="C157" s="242"/>
      <c r="D157" s="242"/>
      <c r="E157" s="242"/>
      <c r="F157" s="242"/>
      <c r="G157" s="242"/>
      <c r="H157" s="253">
        <v>2030</v>
      </c>
      <c r="I157" s="249">
        <f t="shared" si="88"/>
        <v>6090713.9851517854</v>
      </c>
      <c r="J157" s="249">
        <f t="shared" si="89"/>
        <v>0</v>
      </c>
      <c r="K157" s="249">
        <f t="shared" si="90"/>
        <v>0</v>
      </c>
      <c r="L157" s="249">
        <f t="shared" si="91"/>
        <v>0</v>
      </c>
      <c r="M157" s="249">
        <f t="shared" si="92"/>
        <v>0</v>
      </c>
      <c r="N157" s="249">
        <f t="shared" si="93"/>
        <v>0</v>
      </c>
      <c r="O157" s="242"/>
      <c r="P157" s="242"/>
      <c r="Q157" s="242"/>
      <c r="R157" s="242"/>
      <c r="S157" s="253">
        <v>2030</v>
      </c>
      <c r="T157" s="274">
        <f>HLOOKUP($S157,'Fixed - Other'!$A$61:$AE$64,2,FALSE)</f>
        <v>5245322.8840127178</v>
      </c>
      <c r="U157" s="249">
        <f>IF($K$14="",$T157,IF($K$14&gt;$S157,$T157,VLOOKUP($C6,'Fixed - Other'!$A$69:$C$77,3,FALSE)*$T157))</f>
        <v>5245322.8840127178</v>
      </c>
      <c r="V157" s="249">
        <f>IF($K$15="",$T157,IF($K$15&gt;$S157,$T157,VLOOKUP($C6,'Fixed - Other'!$A$69:$C$77,3,FALSE)*$T157))</f>
        <v>5245322.8840127178</v>
      </c>
      <c r="W157" s="249">
        <f>IF($K$16="",$T157,IF($K$16&gt;$S157,$T157,VLOOKUP($C6,'Fixed - Other'!$A$69:$C$77,3,FALSE)*$T157))</f>
        <v>5245322.8840127178</v>
      </c>
      <c r="X157" s="249">
        <f>IF($K$17="",$T157,IF($K$17&gt;$S157,$T157,VLOOKUP($C6,'Fixed - Other'!$A$69:$C$77,3,FALSE)*$T157))</f>
        <v>5245322.8840127178</v>
      </c>
      <c r="Y157" s="249">
        <f>IF($K$18="",$T157,IF($K$18&gt;$S157,$T157,VLOOKUP($C6,'Fixed - Other'!$A$69:$C$77,3,FALSE)*$T157))</f>
        <v>5245322.8840127178</v>
      </c>
      <c r="Z157" s="249">
        <f>IF($K$19="",$T157,IF($K$19&gt;$S157,$T157,VLOOKUP($C6,'Fixed - Other'!$A$69:$C$77,3,FALSE)*$T157))</f>
        <v>5245322.8840127178</v>
      </c>
      <c r="AB157" s="253">
        <v>2030</v>
      </c>
      <c r="AC157" s="249">
        <f t="shared" si="94"/>
        <v>5245322.8840127178</v>
      </c>
      <c r="AD157" s="249">
        <f t="shared" si="95"/>
        <v>0</v>
      </c>
      <c r="AE157" s="249">
        <f t="shared" si="96"/>
        <v>0</v>
      </c>
      <c r="AF157" s="249">
        <f t="shared" si="97"/>
        <v>0</v>
      </c>
      <c r="AG157" s="136">
        <f t="shared" si="98"/>
        <v>0</v>
      </c>
      <c r="AH157" s="249">
        <f t="shared" si="99"/>
        <v>0</v>
      </c>
      <c r="AJ157" s="253">
        <v>2030</v>
      </c>
      <c r="AK157" s="249">
        <f>IF($O$14&gt;$AJ157,AC157,IF($O$14&lt;$BJ157,'Sc11 Sub1'!AC157,IF($O$14=$AJ157,SUM(SUM(AC157/12)*$P$14)+(SUM('Sc11 Sub1'!AC157/12)*SUM(12-$P$14)),0)))</f>
        <v>2622661.4420063589</v>
      </c>
      <c r="AL157" s="249">
        <f>IF($O$14&gt;$AJ157,AD157,IF($O$14&lt;$BJ157,'Sc11 Sub1'!AD157,IF($O$14=$AJ157,SUM(SUM(AD157/12)*$P$14)+(SUM('Sc11 Sub1'!AD157/12)*SUM(12-$P$14)),0)))</f>
        <v>0</v>
      </c>
      <c r="AM157" s="249">
        <f>IF($O$14&gt;$AJ157,AE157,IF($O$14&lt;$BJ157,'Sc11 Sub1'!AE157,IF($O$14=$AJ157,SUM(SUM(AE157/12)*$P$14)+(SUM('Sc11 Sub1'!AE157/12)*SUM(12-$P$14)),0)))</f>
        <v>0</v>
      </c>
      <c r="AN157" s="249">
        <f>IF($O$14&gt;$AJ157,AF157,IF($O$14&lt;$BJ157,'Sc11 Sub1'!AF157,IF($O$14=$AJ157,SUM(SUM(AF157/12)*$P$14)+(SUM('Sc11 Sub1'!AF157/12)*SUM(12-$P$14)),0)))</f>
        <v>0</v>
      </c>
      <c r="AO157" s="249">
        <f>IF($O$14&gt;$AJ157,AG157,IF($O$14&lt;$BJ157,'Sc11 Sub1'!AG157,IF($O$14=$AJ157,SUM(SUM(AG157/12)*$P$14)+(SUM('Sc11 Sub1'!AG157/12)*SUM(12-$P$14)),0)))</f>
        <v>0</v>
      </c>
      <c r="AP157" s="249">
        <f>IF($O$14&gt;$AJ157,AH157,IF($O$14&lt;$BJ157,'Sc11 Sub1'!AH157,IF($O$14=$AJ157,SUM(SUM(AH157/12)*$P$14)+(SUM('Sc11 Sub1'!AH157/12)*SUM(12-$P$14)),0)))</f>
        <v>0</v>
      </c>
      <c r="AS157" s="253">
        <v>2030</v>
      </c>
      <c r="AT157" s="274">
        <f>HLOOKUP($S157,'Fixed - Other'!$A$61:$AE$64,3,FALSE)</f>
        <v>6936105.0862908531</v>
      </c>
      <c r="AU157" s="249">
        <f>IF($K$14="",$AT157,IF($K$14&gt;$AS157,$AT157,VLOOKUP($C6,'Fixed - Other'!$A$69:$C$77,3,FALSE)*$AT157))</f>
        <v>6936105.0862908531</v>
      </c>
      <c r="AV157" s="249">
        <f>IF($K$15="",$AT157,IF($K$15&gt;$AS157,$AT157,VLOOKUP($C6,'Fixed - Other'!$A$69:$C$77,3,FALSE)*$AT157))</f>
        <v>6936105.0862908531</v>
      </c>
      <c r="AW157" s="249">
        <f>IF($K$16="",$AT157,IF($K$16&gt;$AS157,$AT157,VLOOKUP($C6,'Fixed - Other'!$A$69:$C$77,3,FALSE)*$AT157))</f>
        <v>6936105.0862908531</v>
      </c>
      <c r="AX157" s="249">
        <f>IF($K$17="",$AT157,IF($K$17&gt;$AS157,$AT157,VLOOKUP($C6,'Fixed - Other'!$A$69:$C$77,3,FALSE)*$AT157))</f>
        <v>6936105.0862908531</v>
      </c>
      <c r="AY157" s="249">
        <f>IF($K$18="",$AT157,IF($K$18&gt;$AS157,$AT157,VLOOKUP($C6,'Fixed - Other'!$A$69:$C$77,3,FALSE)*$AT157))</f>
        <v>6936105.0862908531</v>
      </c>
      <c r="AZ157" s="249">
        <f>IF($K$19="",$AT157,IF($K$19&gt;$AS157,$AT157,VLOOKUP($C6,'Fixed - Other'!$A$69:$C$77,3,FALSE)*$AT157))</f>
        <v>6936105.0862908531</v>
      </c>
      <c r="BB157" s="253">
        <v>2030</v>
      </c>
      <c r="BC157" s="249">
        <f t="shared" si="100"/>
        <v>6936105.0862908531</v>
      </c>
      <c r="BD157" s="249">
        <f t="shared" si="101"/>
        <v>0</v>
      </c>
      <c r="BE157" s="249">
        <f t="shared" si="102"/>
        <v>0</v>
      </c>
      <c r="BF157" s="249">
        <f t="shared" si="103"/>
        <v>0</v>
      </c>
      <c r="BG157" s="136">
        <f t="shared" si="104"/>
        <v>0</v>
      </c>
      <c r="BH157" s="249">
        <f t="shared" si="105"/>
        <v>0</v>
      </c>
      <c r="BI157" s="138"/>
      <c r="BJ157" s="253">
        <v>2030</v>
      </c>
      <c r="BK157" s="249">
        <f>IF($O$14&gt;=$BJ157,BC157,IF($O$14&lt;$BJ157,'Sc11 Sub1'!AT157,0))</f>
        <v>3468052.5431454265</v>
      </c>
      <c r="BL157" s="249">
        <f>IF($O$14&gt;$BJ157,BD157,IF($O$14&lt;$BJ157,'Sc11 Sub1'!AU157,IF($O$14=$BJ157,SUM(SUM(BD157/12)*$P$14)+(SUM('Sc11 Sub1'!AU157/12)*SUM(12-$P$14)),0)))</f>
        <v>0</v>
      </c>
      <c r="BM157" s="249">
        <f>IF($O$14&gt;$BJ157,BE157,IF($O$14&lt;$BJ157,'Sc11 Sub1'!AV157,IF($O$14=$BJ157,SUM(SUM(BE157/12)*$P$14)+(SUM('Sc11 Sub1'!AV157/12)*SUM(12-$P$14)),0)))</f>
        <v>0</v>
      </c>
      <c r="BN157" s="249">
        <f>IF($O$14&gt;$BJ157,BF157,IF($O$14&lt;$BJ157,'Sc11 Sub1'!AW157,IF($O$14=$BJ157,SUM(SUM(BF157/12)*$P$14)+(SUM('Sc11 Sub1'!AW157/12)*SUM(12-$P$14)),0)))</f>
        <v>0</v>
      </c>
      <c r="BO157" s="249">
        <f>IF($O$14&gt;$BJ157,BG157,IF($O$14&lt;$BJ157,'Sc11 Sub1'!AX157,IF($O$14=$BJ157,SUM(SUM(BG157/12)*$P$14)+(SUM('Sc11 Sub1'!AX157/12)*SUM(12-$P$14)),0)))</f>
        <v>0</v>
      </c>
      <c r="BP157" s="249">
        <f>IF($O$14&gt;$BJ157,BH157,IF($O$14&lt;$BJ157,'Sc11 Sub1'!AY157,IF($O$14=$BJ157,SUM(SUM(BH157/12)*$P$14)+(SUM('Sc11 Sub1'!AY157/12)*SUM(12-$P$14)),0)))</f>
        <v>0</v>
      </c>
      <c r="BR157" s="306"/>
      <c r="BS157" s="138"/>
      <c r="BT157" s="138"/>
      <c r="BU157" s="138"/>
      <c r="BV157" s="138"/>
      <c r="BW157" s="138"/>
      <c r="BX157" s="138"/>
      <c r="BZ157" s="306"/>
      <c r="CA157" s="138"/>
      <c r="CB157" s="138"/>
      <c r="CC157" s="138"/>
      <c r="CD157" s="138"/>
      <c r="CE157" s="138"/>
      <c r="CF157" s="138"/>
    </row>
    <row r="158" spans="1:84">
      <c r="A158" s="242"/>
      <c r="B158" s="242"/>
      <c r="C158" s="242"/>
      <c r="D158" s="242"/>
      <c r="E158" s="242"/>
      <c r="F158" s="242"/>
      <c r="G158" s="242"/>
      <c r="H158" s="253">
        <v>2031</v>
      </c>
      <c r="I158" s="249">
        <f t="shared" si="88"/>
        <v>6212528.2648548186</v>
      </c>
      <c r="J158" s="249">
        <f t="shared" si="89"/>
        <v>0</v>
      </c>
      <c r="K158" s="249">
        <f t="shared" si="90"/>
        <v>0</v>
      </c>
      <c r="L158" s="249">
        <f t="shared" si="91"/>
        <v>0</v>
      </c>
      <c r="M158" s="249">
        <f t="shared" si="92"/>
        <v>0</v>
      </c>
      <c r="N158" s="249">
        <f t="shared" si="93"/>
        <v>0</v>
      </c>
      <c r="O158" s="242"/>
      <c r="P158" s="242"/>
      <c r="Q158" s="242"/>
      <c r="R158" s="242"/>
      <c r="S158" s="253">
        <v>2031</v>
      </c>
      <c r="T158" s="274">
        <f>HLOOKUP($S158,'Fixed - Other'!$A$61:$AE$64,2,FALSE)</f>
        <v>5350229.3416929692</v>
      </c>
      <c r="U158" s="249">
        <f>IF($K$14="",$T158,IF($K$14&gt;$S158,$T158,VLOOKUP($C6,'Fixed - Other'!$A$69:$C$77,3,FALSE)*$T158))</f>
        <v>5350229.3416929692</v>
      </c>
      <c r="V158" s="249">
        <f>IF($K$15="",$T158,IF($K$15&gt;$S158,$T158,VLOOKUP($C6,'Fixed - Other'!$A$69:$C$77,3,FALSE)*$T158))</f>
        <v>5350229.3416929692</v>
      </c>
      <c r="W158" s="249">
        <f>IF($K$16="",$T158,IF($K$16&gt;$S158,$T158,VLOOKUP($C6,'Fixed - Other'!$A$69:$C$77,3,FALSE)*$T158))</f>
        <v>5350229.3416929692</v>
      </c>
      <c r="X158" s="249">
        <f>IF($K$17="",$T158,IF($K$17&gt;$S158,$T158,VLOOKUP($C6,'Fixed - Other'!$A$69:$C$77,3,FALSE)*$T158))</f>
        <v>5350229.3416929692</v>
      </c>
      <c r="Y158" s="249">
        <f>IF($K$18="",$T158,IF($K$18&gt;$S158,$T158,VLOOKUP($C6,'Fixed - Other'!$A$69:$C$77,3,FALSE)*$T158))</f>
        <v>5350229.3416929692</v>
      </c>
      <c r="Z158" s="249">
        <f>IF($K$19="",$T158,IF($K$19&gt;$S158,$T158,VLOOKUP($C6,'Fixed - Other'!$A$69:$C$77,3,FALSE)*$T158))</f>
        <v>5350229.3416929692</v>
      </c>
      <c r="AB158" s="253">
        <v>2031</v>
      </c>
      <c r="AC158" s="274">
        <f t="shared" si="94"/>
        <v>5350229.3416929692</v>
      </c>
      <c r="AD158" s="249">
        <f t="shared" si="95"/>
        <v>0</v>
      </c>
      <c r="AE158" s="249">
        <f t="shared" si="96"/>
        <v>0</v>
      </c>
      <c r="AF158" s="249">
        <f t="shared" si="97"/>
        <v>0</v>
      </c>
      <c r="AG158" s="136">
        <f t="shared" si="98"/>
        <v>0</v>
      </c>
      <c r="AH158" s="249">
        <f t="shared" si="99"/>
        <v>0</v>
      </c>
      <c r="AJ158" s="253">
        <v>2031</v>
      </c>
      <c r="AK158" s="249">
        <f>IF($O$14&gt;$AJ158,AC158,IF($O$14&lt;$BJ158,'Sc11 Sub1'!AC158,IF($O$14=$AJ158,SUM(SUM(AC158/12)*$P$14)+(SUM('Sc11 Sub1'!AC158/12)*SUM(12-$P$14)),0)))</f>
        <v>2675114.6708464846</v>
      </c>
      <c r="AL158" s="249">
        <f>IF($O$14&gt;$AJ158,AD158,IF($O$14&lt;$BJ158,'Sc11 Sub1'!AD158,IF($O$14=$AJ158,SUM(SUM(AD158/12)*$P$14)+(SUM('Sc11 Sub1'!AD158/12)*SUM(12-$P$14)),0)))</f>
        <v>0</v>
      </c>
      <c r="AM158" s="249">
        <f>IF($O$14&gt;$AJ158,AE158,IF($O$14&lt;$BJ158,'Sc11 Sub1'!AE158,IF($O$14=$AJ158,SUM(SUM(AE158/12)*$P$14)+(SUM('Sc11 Sub1'!AE158/12)*SUM(12-$P$14)),0)))</f>
        <v>0</v>
      </c>
      <c r="AN158" s="249">
        <f>IF($O$14&gt;$AJ158,AF158,IF($O$14&lt;$BJ158,'Sc11 Sub1'!AF158,IF($O$14=$AJ158,SUM(SUM(AF158/12)*$P$14)+(SUM('Sc11 Sub1'!AF158/12)*SUM(12-$P$14)),0)))</f>
        <v>0</v>
      </c>
      <c r="AO158" s="249">
        <f>IF($O$14&gt;$AJ158,AG158,IF($O$14&lt;$BJ158,'Sc11 Sub1'!AG158,IF($O$14=$AJ158,SUM(SUM(AG158/12)*$P$14)+(SUM('Sc11 Sub1'!AG158/12)*SUM(12-$P$14)),0)))</f>
        <v>0</v>
      </c>
      <c r="AP158" s="249">
        <f>IF($O$14&gt;$AJ158,AH158,IF($O$14&lt;$BJ158,'Sc11 Sub1'!AH158,IF($O$14=$AJ158,SUM(SUM(AH158/12)*$P$14)+(SUM('Sc11 Sub1'!AH158/12)*SUM(12-$P$14)),0)))</f>
        <v>0</v>
      </c>
      <c r="AS158" s="253">
        <v>2031</v>
      </c>
      <c r="AT158" s="274">
        <f>HLOOKUP($S158,'Fixed - Other'!$A$61:$AE$64,3,FALSE)</f>
        <v>7074827.188016668</v>
      </c>
      <c r="AU158" s="249">
        <f>IF($K$14="",$AT158,IF($K$14&gt;$AS158,$AT158,VLOOKUP($C6,'Fixed - Other'!$A$69:$C$77,3,FALSE)*$AT158))</f>
        <v>7074827.188016668</v>
      </c>
      <c r="AV158" s="249">
        <f>IF($K$15="",$AT158,IF($K$15&gt;$AS158,$AT158,VLOOKUP($C6,'Fixed - Other'!$A$69:$C$77,3,FALSE)*$AT158))</f>
        <v>7074827.188016668</v>
      </c>
      <c r="AW158" s="249">
        <f>IF($K$16="",$AT158,IF($K$16&gt;$AS158,$AT158,VLOOKUP($C6,'Fixed - Other'!$A$69:$C$77,3,FALSE)*$AT158))</f>
        <v>7074827.188016668</v>
      </c>
      <c r="AX158" s="249">
        <f>IF($K$17="",$AT158,IF($K$17&gt;$AS158,$AT158,VLOOKUP($C6,'Fixed - Other'!$A$69:$C$77,3,FALSE)*$AT158))</f>
        <v>7074827.188016668</v>
      </c>
      <c r="AY158" s="249">
        <f>IF($K$18="",$AT158,IF($K$18&gt;$AS158,$AT158,VLOOKUP($C6,'Fixed - Other'!$A$69:$C$77,3,FALSE)*$AT158))</f>
        <v>7074827.188016668</v>
      </c>
      <c r="AZ158" s="249">
        <f>IF($K$19="",$AT158,IF($K$19&gt;$AS158,$AT158,VLOOKUP($C6,'Fixed - Other'!$A$69:$C$77,3,FALSE)*$AT158))</f>
        <v>7074827.188016668</v>
      </c>
      <c r="BB158" s="253">
        <v>2031</v>
      </c>
      <c r="BC158" s="274">
        <f t="shared" si="100"/>
        <v>7074827.188016668</v>
      </c>
      <c r="BD158" s="249">
        <f t="shared" si="101"/>
        <v>0</v>
      </c>
      <c r="BE158" s="249">
        <f t="shared" si="102"/>
        <v>0</v>
      </c>
      <c r="BF158" s="249">
        <f t="shared" si="103"/>
        <v>0</v>
      </c>
      <c r="BG158" s="136">
        <f t="shared" si="104"/>
        <v>0</v>
      </c>
      <c r="BH158" s="249">
        <f t="shared" si="105"/>
        <v>0</v>
      </c>
      <c r="BI158" s="138"/>
      <c r="BJ158" s="253">
        <v>2031</v>
      </c>
      <c r="BK158" s="249">
        <f>IF($O$14&gt;=$BJ158,BC158,IF($O$14&lt;$BJ158,'Sc11 Sub1'!AT158,0))</f>
        <v>3537413.594008334</v>
      </c>
      <c r="BL158" s="249">
        <f>IF($O$14&gt;$BJ158,BD158,IF($O$14&lt;$BJ158,'Sc11 Sub1'!AU158,IF($O$14=$BJ158,SUM(SUM(BD158/12)*$P$14)+(SUM('Sc11 Sub1'!AU158/12)*SUM(12-$P$14)),0)))</f>
        <v>0</v>
      </c>
      <c r="BM158" s="249">
        <f>IF($O$14&gt;$BJ158,BE158,IF($O$14&lt;$BJ158,'Sc11 Sub1'!AV158,IF($O$14=$BJ158,SUM(SUM(BE158/12)*$P$14)+(SUM('Sc11 Sub1'!AV158/12)*SUM(12-$P$14)),0)))</f>
        <v>0</v>
      </c>
      <c r="BN158" s="249">
        <f>IF($O$14&gt;$BJ158,BF158,IF($O$14&lt;$BJ158,'Sc11 Sub1'!AW158,IF($O$14=$BJ158,SUM(SUM(BF158/12)*$P$14)+(SUM('Sc11 Sub1'!AW158/12)*SUM(12-$P$14)),0)))</f>
        <v>0</v>
      </c>
      <c r="BO158" s="249">
        <f>IF($O$14&gt;$BJ158,BG158,IF($O$14&lt;$BJ158,'Sc11 Sub1'!AX158,IF($O$14=$BJ158,SUM(SUM(BG158/12)*$P$14)+(SUM('Sc11 Sub1'!AX158/12)*SUM(12-$P$14)),0)))</f>
        <v>0</v>
      </c>
      <c r="BP158" s="249">
        <f>IF($O$14&gt;$BJ158,BH158,IF($O$14&lt;$BJ158,'Sc11 Sub1'!AY158,IF($O$14=$BJ158,SUM(SUM(BH158/12)*$P$14)+(SUM('Sc11 Sub1'!AY158/12)*SUM(12-$P$14)),0)))</f>
        <v>0</v>
      </c>
      <c r="BR158" s="306"/>
      <c r="BS158" s="138"/>
      <c r="BT158" s="138"/>
      <c r="BU158" s="138"/>
      <c r="BV158" s="138"/>
      <c r="BW158" s="138"/>
      <c r="BX158" s="138"/>
      <c r="BZ158" s="306"/>
      <c r="CA158" s="138"/>
      <c r="CB158" s="138"/>
      <c r="CC158" s="138"/>
      <c r="CD158" s="138"/>
      <c r="CE158" s="138"/>
      <c r="CF158" s="138"/>
    </row>
    <row r="159" spans="1:84">
      <c r="A159" s="242"/>
      <c r="B159" s="242"/>
      <c r="C159" s="242"/>
      <c r="D159" s="242"/>
      <c r="E159" s="242"/>
      <c r="F159" s="242"/>
      <c r="G159" s="242"/>
      <c r="H159" s="253">
        <v>2032</v>
      </c>
      <c r="I159" s="249">
        <f t="shared" si="88"/>
        <v>0</v>
      </c>
      <c r="J159" s="249">
        <f t="shared" si="89"/>
        <v>0</v>
      </c>
      <c r="K159" s="249">
        <f t="shared" si="90"/>
        <v>0</v>
      </c>
      <c r="L159" s="249">
        <f t="shared" si="91"/>
        <v>0</v>
      </c>
      <c r="M159" s="249">
        <f t="shared" si="92"/>
        <v>0</v>
      </c>
      <c r="N159" s="249">
        <f t="shared" si="93"/>
        <v>0</v>
      </c>
      <c r="O159" s="242"/>
      <c r="P159" s="242"/>
      <c r="Q159" s="242"/>
      <c r="R159" s="242"/>
      <c r="S159" s="253">
        <v>2032</v>
      </c>
      <c r="T159" s="274">
        <f>HLOOKUP($S159,'Fixed - Other'!$A$61:$AE$64,2,FALSE)</f>
        <v>5457233.9285268299</v>
      </c>
      <c r="U159" s="249">
        <f>IF($K$14="",$T159,IF($K$14&gt;$S159,$T159,VLOOKUP($C6,'Fixed - Other'!$A$69:$C$77,3,FALSE)*$T159))</f>
        <v>5457233.9285268299</v>
      </c>
      <c r="V159" s="249">
        <f>IF($K$15="",$T159,IF($K$15&gt;$S159,$T159,VLOOKUP($C6,'Fixed - Other'!$A$69:$C$77,3,FALSE)*$T159))</f>
        <v>5457233.9285268299</v>
      </c>
      <c r="W159" s="249">
        <f>IF($K$16="",$T159,IF($K$16&gt;$S159,$T159,VLOOKUP($C6,'Fixed - Other'!$A$69:$C$77,3,FALSE)*$T159))</f>
        <v>5457233.9285268299</v>
      </c>
      <c r="X159" s="249">
        <f>IF($K$17="",$T159,IF($K$17&gt;$S159,$T159,VLOOKUP($C6,'Fixed - Other'!$A$69:$C$77,3,FALSE)*$T159))</f>
        <v>5457233.9285268299</v>
      </c>
      <c r="Y159" s="249">
        <f>IF($K$18="",$T159,IF($K$18&gt;$S159,$T159,VLOOKUP($C6,'Fixed - Other'!$A$69:$C$77,3,FALSE)*$T159))</f>
        <v>5457233.9285268299</v>
      </c>
      <c r="Z159" s="249">
        <f>IF($K$19="",$T159,IF($K$19&gt;$S159,$T159,VLOOKUP($C6,'Fixed - Other'!$A$69:$C$77,3,FALSE)*$T159))</f>
        <v>5457233.9285268299</v>
      </c>
      <c r="AB159" s="253">
        <v>2032</v>
      </c>
      <c r="AC159" s="274">
        <f t="shared" si="94"/>
        <v>5457233.9285268299</v>
      </c>
      <c r="AD159" s="249">
        <f t="shared" si="95"/>
        <v>0</v>
      </c>
      <c r="AE159" s="249">
        <f t="shared" si="96"/>
        <v>0</v>
      </c>
      <c r="AF159" s="249">
        <f t="shared" si="97"/>
        <v>0</v>
      </c>
      <c r="AG159" s="136">
        <f t="shared" si="98"/>
        <v>0</v>
      </c>
      <c r="AH159" s="249">
        <f t="shared" si="99"/>
        <v>0</v>
      </c>
      <c r="AJ159" s="253">
        <v>2032</v>
      </c>
      <c r="AK159" s="249">
        <f>IF($O$14&gt;$AJ159,AC159,IF($O$14&lt;$BJ159,'Sc11 Sub1'!AC159,IF($O$14=$AJ159,SUM(SUM(AC159/12)*$P$14)+(SUM('Sc11 Sub1'!AC159/12)*SUM(12-$P$14)),0)))</f>
        <v>0</v>
      </c>
      <c r="AL159" s="249">
        <f>IF($O$14&gt;$AJ159,AD159,IF($O$14&lt;$BJ159,'Sc11 Sub1'!AD159,IF($O$14=$AJ159,SUM(SUM(AD159/12)*$P$14)+(SUM('Sc11 Sub1'!AD159/12)*SUM(12-$P$14)),0)))</f>
        <v>0</v>
      </c>
      <c r="AM159" s="249">
        <f>IF($O$14&gt;$AJ159,AE159,IF($O$14&lt;$BJ159,'Sc11 Sub1'!AE159,IF($O$14=$AJ159,SUM(SUM(AE159/12)*$P$14)+(SUM('Sc11 Sub1'!AE159/12)*SUM(12-$P$14)),0)))</f>
        <v>0</v>
      </c>
      <c r="AN159" s="249">
        <f>IF($O$14&gt;$AJ159,AF159,IF($O$14&lt;$BJ159,'Sc11 Sub1'!AF159,IF($O$14=$AJ159,SUM(SUM(AF159/12)*$P$14)+(SUM('Sc11 Sub1'!AF159/12)*SUM(12-$P$14)),0)))</f>
        <v>0</v>
      </c>
      <c r="AO159" s="249">
        <f>IF($O$14&gt;$AJ159,AG159,IF($O$14&lt;$BJ159,'Sc11 Sub1'!AG159,IF($O$14=$AJ159,SUM(SUM(AG159/12)*$P$14)+(SUM('Sc11 Sub1'!AG159/12)*SUM(12-$P$14)),0)))</f>
        <v>0</v>
      </c>
      <c r="AP159" s="249">
        <f>IF($O$14&gt;$AJ159,AH159,IF($O$14&lt;$BJ159,'Sc11 Sub1'!AH159,IF($O$14=$AJ159,SUM(SUM(AH159/12)*$P$14)+(SUM('Sc11 Sub1'!AH159/12)*SUM(12-$P$14)),0)))</f>
        <v>0</v>
      </c>
      <c r="AS159" s="253">
        <v>2032</v>
      </c>
      <c r="AT159" s="274">
        <f>HLOOKUP($S159,'Fixed - Other'!$A$61:$AE$64,3,FALSE)</f>
        <v>7216323.731777003</v>
      </c>
      <c r="AU159" s="249">
        <f>IF($K$14="",$AT159,IF($K$14&gt;$AS159,$AT159,VLOOKUP($C6,'Fixed - Other'!$A$69:$C$77,3,FALSE)*$AT159))</f>
        <v>7216323.731777003</v>
      </c>
      <c r="AV159" s="249">
        <f>IF($K$15="",$AT159,IF($K$15&gt;$AS159,$AT159,VLOOKUP($C6,'Fixed - Other'!$A$69:$C$77,3,FALSE)*$AT159))</f>
        <v>7216323.731777003</v>
      </c>
      <c r="AW159" s="249">
        <f>IF($K$16="",$AT159,IF($K$16&gt;$AS159,$AT159,VLOOKUP($C6,'Fixed - Other'!$A$69:$C$77,3,FALSE)*$AT159))</f>
        <v>7216323.731777003</v>
      </c>
      <c r="AX159" s="249">
        <f>IF($K$17="",$AT159,IF($K$17&gt;$AS159,$AT159,VLOOKUP($C6,'Fixed - Other'!$A$69:$C$77,3,FALSE)*$AT159))</f>
        <v>7216323.731777003</v>
      </c>
      <c r="AY159" s="249">
        <f>IF($K$18="",$AT159,IF($K$18&gt;$AS159,$AT159,VLOOKUP($C6,'Fixed - Other'!$A$69:$C$77,3,FALSE)*$AT159))</f>
        <v>7216323.731777003</v>
      </c>
      <c r="AZ159" s="249">
        <f>IF($K$19="",$AT159,IF($K$19&gt;$AS159,$AT159,VLOOKUP($C6,'Fixed - Other'!$A$69:$C$77,3,FALSE)*$AT159))</f>
        <v>7216323.731777003</v>
      </c>
      <c r="BB159" s="253">
        <v>2032</v>
      </c>
      <c r="BC159" s="274">
        <f t="shared" si="100"/>
        <v>7216323.731777003</v>
      </c>
      <c r="BD159" s="249">
        <f t="shared" si="101"/>
        <v>0</v>
      </c>
      <c r="BE159" s="249">
        <f t="shared" si="102"/>
        <v>0</v>
      </c>
      <c r="BF159" s="249">
        <f t="shared" si="103"/>
        <v>0</v>
      </c>
      <c r="BG159" s="136">
        <f t="shared" si="104"/>
        <v>0</v>
      </c>
      <c r="BH159" s="249">
        <f t="shared" si="105"/>
        <v>0</v>
      </c>
      <c r="BI159" s="138"/>
      <c r="BJ159" s="253">
        <v>2032</v>
      </c>
      <c r="BK159" s="249">
        <f>IF($O$14&gt;=$BJ159,BC159,IF($O$14&lt;$BJ159,'Sc11 Sub1'!AT159,0))</f>
        <v>0</v>
      </c>
      <c r="BL159" s="249">
        <f>IF($O$14&gt;$BJ159,BD159,IF($O$14&lt;$BJ159,'Sc11 Sub1'!AU159,IF($O$14=$BJ159,SUM(SUM(BD159/12)*$P$14)+(SUM('Sc11 Sub1'!AU159/12)*SUM(12-$P$14)),0)))</f>
        <v>0</v>
      </c>
      <c r="BM159" s="249">
        <f>IF($O$14&gt;$BJ159,BE159,IF($O$14&lt;$BJ159,'Sc11 Sub1'!AV159,IF($O$14=$BJ159,SUM(SUM(BE159/12)*$P$14)+(SUM('Sc11 Sub1'!AV159/12)*SUM(12-$P$14)),0)))</f>
        <v>0</v>
      </c>
      <c r="BN159" s="249">
        <f>IF($O$14&gt;$BJ159,BF159,IF($O$14&lt;$BJ159,'Sc11 Sub1'!AW159,IF($O$14=$BJ159,SUM(SUM(BF159/12)*$P$14)+(SUM('Sc11 Sub1'!AW159/12)*SUM(12-$P$14)),0)))</f>
        <v>0</v>
      </c>
      <c r="BO159" s="249">
        <f>IF($O$14&gt;$BJ159,BG159,IF($O$14&lt;$BJ159,'Sc11 Sub1'!AX159,IF($O$14=$BJ159,SUM(SUM(BG159/12)*$P$14)+(SUM('Sc11 Sub1'!AX159/12)*SUM(12-$P$14)),0)))</f>
        <v>0</v>
      </c>
      <c r="BP159" s="249">
        <f>IF($O$14&gt;$BJ159,BH159,IF($O$14&lt;$BJ159,'Sc11 Sub1'!AY159,IF($O$14=$BJ159,SUM(SUM(BH159/12)*$P$14)+(SUM('Sc11 Sub1'!AY159/12)*SUM(12-$P$14)),0)))</f>
        <v>0</v>
      </c>
      <c r="BR159" s="306"/>
      <c r="BS159" s="138"/>
      <c r="BT159" s="138"/>
      <c r="BU159" s="138"/>
      <c r="BV159" s="138"/>
      <c r="BW159" s="138"/>
      <c r="BX159" s="138"/>
      <c r="BZ159" s="306"/>
      <c r="CA159" s="138"/>
      <c r="CB159" s="138"/>
      <c r="CC159" s="138"/>
      <c r="CD159" s="138"/>
      <c r="CE159" s="138"/>
      <c r="CF159" s="138"/>
    </row>
    <row r="160" spans="1:84">
      <c r="A160" s="242"/>
      <c r="B160" s="242"/>
      <c r="C160" s="242"/>
      <c r="D160" s="242"/>
      <c r="E160" s="242"/>
      <c r="F160" s="242"/>
      <c r="G160" s="242"/>
      <c r="H160" s="253">
        <v>2033</v>
      </c>
      <c r="I160" s="249">
        <f t="shared" si="88"/>
        <v>0</v>
      </c>
      <c r="J160" s="249">
        <f t="shared" si="89"/>
        <v>0</v>
      </c>
      <c r="K160" s="249">
        <f t="shared" si="90"/>
        <v>0</v>
      </c>
      <c r="L160" s="249">
        <f t="shared" si="91"/>
        <v>0</v>
      </c>
      <c r="M160" s="249">
        <f t="shared" si="92"/>
        <v>0</v>
      </c>
      <c r="N160" s="249">
        <f t="shared" si="93"/>
        <v>0</v>
      </c>
      <c r="O160" s="242"/>
      <c r="P160" s="242"/>
      <c r="Q160" s="242"/>
      <c r="R160" s="242"/>
      <c r="S160" s="253">
        <v>2033</v>
      </c>
      <c r="T160" s="274">
        <f>HLOOKUP($S160,'Fixed - Other'!$A$61:$AE$64,2,FALSE)</f>
        <v>5566378.6070973678</v>
      </c>
      <c r="U160" s="249">
        <f>IF($K$14="",$T160,IF($K$14&gt;$S160,$T160,VLOOKUP($C6,'Fixed - Other'!$A$69:$C$77,3,FALSE)*$T160))</f>
        <v>5566378.6070973678</v>
      </c>
      <c r="V160" s="249">
        <f>IF($K$15="",$T160,IF($K$15&gt;$S160,$T160,VLOOKUP($C6,'Fixed - Other'!$A$69:$C$77,3,FALSE)*$T160))</f>
        <v>5566378.6070973678</v>
      </c>
      <c r="W160" s="249">
        <f>IF($K$16="",$T160,IF($K$16&gt;$S160,$T160,VLOOKUP($C6,'Fixed - Other'!$A$69:$C$77,3,FALSE)*$T160))</f>
        <v>5566378.6070973678</v>
      </c>
      <c r="X160" s="249">
        <f>IF($K$17="",$T160,IF($K$17&gt;$S160,$T160,VLOOKUP($C6,'Fixed - Other'!$A$69:$C$77,3,FALSE)*$T160))</f>
        <v>5566378.6070973678</v>
      </c>
      <c r="Y160" s="249">
        <f>IF($K$18="",$T160,IF($K$18&gt;$S160,$T160,VLOOKUP($C6,'Fixed - Other'!$A$69:$C$77,3,FALSE)*$T160))</f>
        <v>5566378.6070973678</v>
      </c>
      <c r="Z160" s="249">
        <f>IF($K$19="",$T160,IF($K$19&gt;$S160,$T160,VLOOKUP($C6,'Fixed - Other'!$A$69:$C$77,3,FALSE)*$T160))</f>
        <v>5566378.6070973678</v>
      </c>
      <c r="AB160" s="253">
        <v>2033</v>
      </c>
      <c r="AC160" s="274">
        <f t="shared" si="94"/>
        <v>0</v>
      </c>
      <c r="AD160" s="249">
        <f t="shared" si="95"/>
        <v>0</v>
      </c>
      <c r="AE160" s="249">
        <f t="shared" si="96"/>
        <v>0</v>
      </c>
      <c r="AF160" s="249">
        <f t="shared" si="97"/>
        <v>0</v>
      </c>
      <c r="AG160" s="136">
        <f t="shared" si="98"/>
        <v>0</v>
      </c>
      <c r="AH160" s="249">
        <f t="shared" si="99"/>
        <v>0</v>
      </c>
      <c r="AJ160" s="253">
        <v>2033</v>
      </c>
      <c r="AK160" s="249">
        <f>IF($O$14&gt;$AJ160,AC160,IF($O$14&lt;$BJ160,'Sc11 Sub1'!AC160,IF($O$14=$AJ160,SUM(SUM(AC160/12)*$P$14)+(SUM('Sc11 Sub1'!AC160/12)*SUM(12-$P$14)),0)))</f>
        <v>0</v>
      </c>
      <c r="AL160" s="249">
        <f>IF($O$14&gt;$AJ160,AD160,IF($O$14&lt;$BJ160,'Sc11 Sub1'!AD160,IF($O$14=$AJ160,SUM(SUM(AD160/12)*$P$14)+(SUM('Sc11 Sub1'!AD160/12)*SUM(12-$P$14)),0)))</f>
        <v>0</v>
      </c>
      <c r="AM160" s="249">
        <f>IF($O$14&gt;$AJ160,AE160,IF($O$14&lt;$BJ160,'Sc11 Sub1'!AE160,IF($O$14=$AJ160,SUM(SUM(AE160/12)*$P$14)+(SUM('Sc11 Sub1'!AE160/12)*SUM(12-$P$14)),0)))</f>
        <v>0</v>
      </c>
      <c r="AN160" s="249">
        <f>IF($O$14&gt;$AJ160,AF160,IF($O$14&lt;$BJ160,'Sc11 Sub1'!AF160,IF($O$14=$AJ160,SUM(SUM(AF160/12)*$P$14)+(SUM('Sc11 Sub1'!AF160/12)*SUM(12-$P$14)),0)))</f>
        <v>0</v>
      </c>
      <c r="AO160" s="249">
        <f>IF($O$14&gt;$AJ160,AG160,IF($O$14&lt;$BJ160,'Sc11 Sub1'!AG160,IF($O$14=$AJ160,SUM(SUM(AG160/12)*$P$14)+(SUM('Sc11 Sub1'!AG160/12)*SUM(12-$P$14)),0)))</f>
        <v>0</v>
      </c>
      <c r="AP160" s="249">
        <f>IF($O$14&gt;$AJ160,AH160,IF($O$14&lt;$BJ160,'Sc11 Sub1'!AH160,IF($O$14=$AJ160,SUM(SUM(AH160/12)*$P$14)+(SUM('Sc11 Sub1'!AH160/12)*SUM(12-$P$14)),0)))</f>
        <v>0</v>
      </c>
      <c r="AS160" s="253">
        <v>2033</v>
      </c>
      <c r="AT160" s="274">
        <f>HLOOKUP($S160,'Fixed - Other'!$A$61:$AE$64,3,FALSE)</f>
        <v>7360650.2064125435</v>
      </c>
      <c r="AU160" s="249">
        <f>IF($K$14="",$AT160,IF($K$14&gt;$AS160,$AT160,VLOOKUP($C6,'Fixed - Other'!$A$69:$C$77,3,FALSE)*$AT160))</f>
        <v>7360650.2064125435</v>
      </c>
      <c r="AV160" s="249">
        <f>IF($K$15="",$AT160,IF($K$15&gt;$AS160,$AT160,VLOOKUP($C6,'Fixed - Other'!$A$69:$C$77,3,FALSE)*$AT160))</f>
        <v>7360650.2064125435</v>
      </c>
      <c r="AW160" s="249">
        <f>IF($K$16="",$AT160,IF($K$16&gt;$AS160,$AT160,VLOOKUP($C6,'Fixed - Other'!$A$69:$C$77,3,FALSE)*$AT160))</f>
        <v>7360650.2064125435</v>
      </c>
      <c r="AX160" s="249">
        <f>IF($K$17="",$AT160,IF($K$17&gt;$AS160,$AT160,VLOOKUP($C6,'Fixed - Other'!$A$69:$C$77,3,FALSE)*$AT160))</f>
        <v>7360650.2064125435</v>
      </c>
      <c r="AY160" s="249">
        <f>IF($K$18="",$AT160,IF($K$18&gt;$AS160,$AT160,VLOOKUP($C6,'Fixed - Other'!$A$69:$C$77,3,FALSE)*$AT160))</f>
        <v>7360650.2064125435</v>
      </c>
      <c r="AZ160" s="249">
        <f>IF($K$19="",$AT160,IF($K$19&gt;$AS160,$AT160,VLOOKUP($C6,'Fixed - Other'!$A$69:$C$77,3,FALSE)*$AT160))</f>
        <v>7360650.2064125435</v>
      </c>
      <c r="BB160" s="253">
        <v>2033</v>
      </c>
      <c r="BC160" s="274">
        <f t="shared" si="100"/>
        <v>0</v>
      </c>
      <c r="BD160" s="249">
        <f t="shared" si="101"/>
        <v>0</v>
      </c>
      <c r="BE160" s="249">
        <f t="shared" si="102"/>
        <v>0</v>
      </c>
      <c r="BF160" s="249">
        <f t="shared" si="103"/>
        <v>0</v>
      </c>
      <c r="BG160" s="136">
        <f t="shared" si="104"/>
        <v>0</v>
      </c>
      <c r="BH160" s="249">
        <f t="shared" si="105"/>
        <v>0</v>
      </c>
      <c r="BI160" s="138"/>
      <c r="BJ160" s="253">
        <v>2033</v>
      </c>
      <c r="BK160" s="249">
        <f>IF($O$14&gt;=$BJ160,BC160,IF($O$14&lt;$BJ160,'Sc11 Sub1'!AT160,0))</f>
        <v>0</v>
      </c>
      <c r="BL160" s="249">
        <f>IF($O$14&gt;$BJ160,BD160,IF($O$14&lt;$BJ160,'Sc11 Sub1'!AU160,IF($O$14=$BJ160,SUM(SUM(BD160/12)*$P$14)+(SUM('Sc11 Sub1'!AU160/12)*SUM(12-$P$14)),0)))</f>
        <v>0</v>
      </c>
      <c r="BM160" s="249">
        <f>IF($O$14&gt;$BJ160,BE160,IF($O$14&lt;$BJ160,'Sc11 Sub1'!AV160,IF($O$14=$BJ160,SUM(SUM(BE160/12)*$P$14)+(SUM('Sc11 Sub1'!AV160/12)*SUM(12-$P$14)),0)))</f>
        <v>0</v>
      </c>
      <c r="BN160" s="249">
        <f>IF($O$14&gt;$BJ160,BF160,IF($O$14&lt;$BJ160,'Sc11 Sub1'!AW160,IF($O$14=$BJ160,SUM(SUM(BF160/12)*$P$14)+(SUM('Sc11 Sub1'!AW160/12)*SUM(12-$P$14)),0)))</f>
        <v>0</v>
      </c>
      <c r="BO160" s="249">
        <f>IF($O$14&gt;$BJ160,BG160,IF($O$14&lt;$BJ160,'Sc11 Sub1'!AX160,IF($O$14=$BJ160,SUM(SUM(BG160/12)*$P$14)+(SUM('Sc11 Sub1'!AX160/12)*SUM(12-$P$14)),0)))</f>
        <v>0</v>
      </c>
      <c r="BP160" s="249">
        <f>IF($O$14&gt;$BJ160,BH160,IF($O$14&lt;$BJ160,'Sc11 Sub1'!AY160,IF($O$14=$BJ160,SUM(SUM(BH160/12)*$P$14)+(SUM('Sc11 Sub1'!AY160/12)*SUM(12-$P$14)),0)))</f>
        <v>0</v>
      </c>
      <c r="BR160" s="306"/>
      <c r="BS160" s="138"/>
      <c r="BT160" s="138"/>
      <c r="BU160" s="138"/>
      <c r="BV160" s="138"/>
      <c r="BW160" s="138"/>
      <c r="BX160" s="138"/>
      <c r="BZ160" s="306"/>
      <c r="CA160" s="138"/>
      <c r="CB160" s="138"/>
      <c r="CC160" s="138"/>
      <c r="CD160" s="138"/>
      <c r="CE160" s="138"/>
      <c r="CF160" s="138"/>
    </row>
    <row r="161" spans="1:84">
      <c r="A161" s="242"/>
      <c r="B161" s="242"/>
      <c r="C161" s="242"/>
      <c r="D161" s="242"/>
      <c r="E161" s="242"/>
      <c r="F161" s="242"/>
      <c r="G161" s="242"/>
      <c r="H161" s="253">
        <v>2034</v>
      </c>
      <c r="I161" s="249">
        <f t="shared" si="88"/>
        <v>0</v>
      </c>
      <c r="J161" s="249">
        <f t="shared" si="89"/>
        <v>0</v>
      </c>
      <c r="K161" s="249">
        <f t="shared" si="90"/>
        <v>0</v>
      </c>
      <c r="L161" s="249">
        <f t="shared" si="91"/>
        <v>0</v>
      </c>
      <c r="M161" s="249">
        <f t="shared" si="92"/>
        <v>0</v>
      </c>
      <c r="N161" s="249">
        <f t="shared" si="93"/>
        <v>0</v>
      </c>
      <c r="O161" s="242"/>
      <c r="P161" s="242"/>
      <c r="Q161" s="242"/>
      <c r="R161" s="242"/>
      <c r="S161" s="253">
        <v>2034</v>
      </c>
      <c r="T161" s="274">
        <f>HLOOKUP($S161,'Fixed - Other'!$A$61:$AE$64,2,FALSE)</f>
        <v>5677706.179239314</v>
      </c>
      <c r="U161" s="249">
        <f>IF($K$14="",$T161,IF($K$14&gt;$S161,$T161,VLOOKUP($C6,'Fixed - Other'!$A$69:$C$77,3,FALSE)*$T161))</f>
        <v>5677706.179239314</v>
      </c>
      <c r="V161" s="249">
        <f>IF($K$15="",$T161,IF($K$15&gt;$S161,$T161,VLOOKUP($C6,'Fixed - Other'!$A$69:$C$77,3,FALSE)*$T161))</f>
        <v>5677706.179239314</v>
      </c>
      <c r="W161" s="249">
        <f>IF($K$16="",$T161,IF($K$16&gt;$S161,$T161,VLOOKUP($C6,'Fixed - Other'!$A$69:$C$77,3,FALSE)*$T161))</f>
        <v>5677706.179239314</v>
      </c>
      <c r="X161" s="249">
        <f>IF($K$17="",$T161,IF($K$17&gt;$S161,$T161,VLOOKUP($C6,'Fixed - Other'!$A$69:$C$77,3,FALSE)*$T161))</f>
        <v>5677706.179239314</v>
      </c>
      <c r="Y161" s="249">
        <f>IF($K$18="",$T161,IF($K$18&gt;$S161,$T161,VLOOKUP($C6,'Fixed - Other'!$A$69:$C$77,3,FALSE)*$T161))</f>
        <v>5677706.179239314</v>
      </c>
      <c r="Z161" s="249">
        <f>IF($K$19="",$T161,IF($K$19&gt;$S161,$T161,VLOOKUP($C6,'Fixed - Other'!$A$69:$C$77,3,FALSE)*$T161))</f>
        <v>5677706.179239314</v>
      </c>
      <c r="AB161" s="253">
        <v>2034</v>
      </c>
      <c r="AC161" s="274">
        <f t="shared" si="94"/>
        <v>0</v>
      </c>
      <c r="AD161" s="249">
        <f t="shared" si="95"/>
        <v>0</v>
      </c>
      <c r="AE161" s="249">
        <f t="shared" si="96"/>
        <v>0</v>
      </c>
      <c r="AF161" s="249">
        <f t="shared" si="97"/>
        <v>0</v>
      </c>
      <c r="AG161" s="136">
        <f t="shared" si="98"/>
        <v>0</v>
      </c>
      <c r="AH161" s="249">
        <f t="shared" si="99"/>
        <v>0</v>
      </c>
      <c r="AJ161" s="253">
        <v>2034</v>
      </c>
      <c r="AK161" s="249">
        <f>IF($O$14&gt;$AJ161,AC161,IF($O$14&lt;$BJ161,'Sc11 Sub1'!AC161,IF($O$14=$AJ161,SUM(SUM(AC161/12)*$P$14)+(SUM('Sc11 Sub1'!AC161/12)*SUM(12-$P$14)),0)))</f>
        <v>0</v>
      </c>
      <c r="AL161" s="249">
        <f>IF($O$14&gt;$AJ161,AD161,IF($O$14&lt;$BJ161,'Sc11 Sub1'!AD161,IF($O$14=$AJ161,SUM(SUM(AD161/12)*$P$14)+(SUM('Sc11 Sub1'!AD161/12)*SUM(12-$P$14)),0)))</f>
        <v>0</v>
      </c>
      <c r="AM161" s="249">
        <f>IF($O$14&gt;$AJ161,AE161,IF($O$14&lt;$BJ161,'Sc11 Sub1'!AE161,IF($O$14=$AJ161,SUM(SUM(AE161/12)*$P$14)+(SUM('Sc11 Sub1'!AE161/12)*SUM(12-$P$14)),0)))</f>
        <v>0</v>
      </c>
      <c r="AN161" s="249">
        <f>IF($O$14&gt;$AJ161,AF161,IF($O$14&lt;$BJ161,'Sc11 Sub1'!AF161,IF($O$14=$AJ161,SUM(SUM(AF161/12)*$P$14)+(SUM('Sc11 Sub1'!AF161/12)*SUM(12-$P$14)),0)))</f>
        <v>0</v>
      </c>
      <c r="AO161" s="249">
        <f>IF($O$14&gt;$AJ161,AG161,IF($O$14&lt;$BJ161,'Sc11 Sub1'!AG161,IF($O$14=$AJ161,SUM(SUM(AG161/12)*$P$14)+(SUM('Sc11 Sub1'!AG161/12)*SUM(12-$P$14)),0)))</f>
        <v>0</v>
      </c>
      <c r="AP161" s="249">
        <f>IF($O$14&gt;$AJ161,AH161,IF($O$14&lt;$BJ161,'Sc11 Sub1'!AH161,IF($O$14=$AJ161,SUM(SUM(AH161/12)*$P$14)+(SUM('Sc11 Sub1'!AH161/12)*SUM(12-$P$14)),0)))</f>
        <v>0</v>
      </c>
      <c r="AS161" s="253">
        <v>2034</v>
      </c>
      <c r="AT161" s="274">
        <f>HLOOKUP($S161,'Fixed - Other'!$A$61:$AE$64,3,FALSE)</f>
        <v>7507863.2105407938</v>
      </c>
      <c r="AU161" s="249">
        <f>IF($K$14="",$AT161,IF($K$14&gt;$AS161,$AT161,VLOOKUP($C6,'Fixed - Other'!$A$69:$C$77,3,FALSE)*$AT161))</f>
        <v>7507863.2105407938</v>
      </c>
      <c r="AV161" s="249">
        <f>IF($K$15="",$AT161,IF($K$15&gt;$AS161,$AT161,VLOOKUP($C6,'Fixed - Other'!$A$69:$C$77,3,FALSE)*$AT161))</f>
        <v>7507863.2105407938</v>
      </c>
      <c r="AW161" s="249">
        <f>IF($K$16="",$AT161,IF($K$16&gt;$AS161,$AT161,VLOOKUP($C6,'Fixed - Other'!$A$69:$C$77,3,FALSE)*$AT161))</f>
        <v>7507863.2105407938</v>
      </c>
      <c r="AX161" s="249">
        <f>IF($K$17="",$AT161,IF($K$17&gt;$AS161,$AT161,VLOOKUP($C6,'Fixed - Other'!$A$69:$C$77,3,FALSE)*$AT161))</f>
        <v>7507863.2105407938</v>
      </c>
      <c r="AY161" s="249">
        <f>IF($K$18="",$AT161,IF($K$18&gt;$AS161,$AT161,VLOOKUP($C6,'Fixed - Other'!$A$69:$C$77,3,FALSE)*$AT161))</f>
        <v>7507863.2105407938</v>
      </c>
      <c r="AZ161" s="249">
        <f>IF($K$19="",$AT161,IF($K$19&gt;$AS161,$AT161,VLOOKUP($C6,'Fixed - Other'!$A$69:$C$77,3,FALSE)*$AT161))</f>
        <v>7507863.2105407938</v>
      </c>
      <c r="BB161" s="253">
        <v>2034</v>
      </c>
      <c r="BC161" s="274">
        <f t="shared" si="100"/>
        <v>0</v>
      </c>
      <c r="BD161" s="249">
        <f t="shared" si="101"/>
        <v>0</v>
      </c>
      <c r="BE161" s="249">
        <f t="shared" si="102"/>
        <v>0</v>
      </c>
      <c r="BF161" s="249">
        <f t="shared" si="103"/>
        <v>0</v>
      </c>
      <c r="BG161" s="136">
        <f t="shared" si="104"/>
        <v>0</v>
      </c>
      <c r="BH161" s="249">
        <f t="shared" si="105"/>
        <v>0</v>
      </c>
      <c r="BI161" s="138"/>
      <c r="BJ161" s="253">
        <v>2034</v>
      </c>
      <c r="BK161" s="249">
        <f>IF($O$14&gt;=$BJ161,BC161,IF($O$14&lt;$BJ161,'Sc11 Sub1'!AT161,0))</f>
        <v>0</v>
      </c>
      <c r="BL161" s="249">
        <f>IF($O$14&gt;$BJ161,BD161,IF($O$14&lt;$BJ161,'Sc11 Sub1'!AU161,IF($O$14=$BJ161,SUM(SUM(BD161/12)*$P$14)+(SUM('Sc11 Sub1'!AU161/12)*SUM(12-$P$14)),0)))</f>
        <v>0</v>
      </c>
      <c r="BM161" s="249">
        <f>IF($O$14&gt;$BJ161,BE161,IF($O$14&lt;$BJ161,'Sc11 Sub1'!AV161,IF($O$14=$BJ161,SUM(SUM(BE161/12)*$P$14)+(SUM('Sc11 Sub1'!AV161/12)*SUM(12-$P$14)),0)))</f>
        <v>0</v>
      </c>
      <c r="BN161" s="249">
        <f>IF($O$14&gt;$BJ161,BF161,IF($O$14&lt;$BJ161,'Sc11 Sub1'!AW161,IF($O$14=$BJ161,SUM(SUM(BF161/12)*$P$14)+(SUM('Sc11 Sub1'!AW161/12)*SUM(12-$P$14)),0)))</f>
        <v>0</v>
      </c>
      <c r="BO161" s="249">
        <f>IF($O$14&gt;$BJ161,BG161,IF($O$14&lt;$BJ161,'Sc11 Sub1'!AX161,IF($O$14=$BJ161,SUM(SUM(BG161/12)*$P$14)+(SUM('Sc11 Sub1'!AX161/12)*SUM(12-$P$14)),0)))</f>
        <v>0</v>
      </c>
      <c r="BP161" s="249">
        <f>IF($O$14&gt;$BJ161,BH161,IF($O$14&lt;$BJ161,'Sc11 Sub1'!AY161,IF($O$14=$BJ161,SUM(SUM(BH161/12)*$P$14)+(SUM('Sc11 Sub1'!AY161/12)*SUM(12-$P$14)),0)))</f>
        <v>0</v>
      </c>
      <c r="BR161" s="306"/>
      <c r="BS161" s="138"/>
      <c r="BT161" s="138"/>
      <c r="BU161" s="138"/>
      <c r="BV161" s="138"/>
      <c r="BW161" s="138"/>
      <c r="BX161" s="138"/>
      <c r="BZ161" s="306"/>
      <c r="CA161" s="138"/>
      <c r="CB161" s="138"/>
      <c r="CC161" s="138"/>
      <c r="CD161" s="138"/>
      <c r="CE161" s="138"/>
      <c r="CF161" s="138"/>
    </row>
    <row r="162" spans="1:84">
      <c r="A162" s="242"/>
      <c r="B162" s="242"/>
      <c r="C162" s="242"/>
      <c r="D162" s="242"/>
      <c r="E162" s="242"/>
      <c r="F162" s="242"/>
      <c r="G162" s="242"/>
      <c r="H162" s="253">
        <v>2035</v>
      </c>
      <c r="I162" s="249">
        <f t="shared" si="88"/>
        <v>0</v>
      </c>
      <c r="J162" s="249">
        <f t="shared" si="89"/>
        <v>0</v>
      </c>
      <c r="K162" s="249">
        <f t="shared" si="90"/>
        <v>0</v>
      </c>
      <c r="L162" s="249">
        <f t="shared" si="91"/>
        <v>0</v>
      </c>
      <c r="M162" s="249">
        <f t="shared" si="92"/>
        <v>0</v>
      </c>
      <c r="N162" s="249">
        <f t="shared" si="93"/>
        <v>0</v>
      </c>
      <c r="O162" s="242"/>
      <c r="P162" s="242"/>
      <c r="Q162" s="242"/>
      <c r="R162" s="242"/>
      <c r="S162" s="253">
        <v>2035</v>
      </c>
      <c r="T162" s="274">
        <f>HLOOKUP($S162,'Fixed - Other'!$A$61:$AE$64,2,FALSE)</f>
        <v>5791260.3028240986</v>
      </c>
      <c r="U162" s="249">
        <f>IF($K$14="",$T162,IF($K$14&gt;$S162,$T162,VLOOKUP($C6,'Fixed - Other'!$A$69:$C$77,3,FALSE)*$T162))</f>
        <v>5791260.3028240986</v>
      </c>
      <c r="V162" s="249">
        <f>IF($K$15="",$T162,IF($K$15&gt;$S162,$T162,VLOOKUP($C6,'Fixed - Other'!$A$69:$C$77,3,FALSE)*$T162))</f>
        <v>5791260.3028240986</v>
      </c>
      <c r="W162" s="249">
        <f>IF($K$16="",$T162,IF($K$16&gt;$S162,$T162,VLOOKUP($C6,'Fixed - Other'!$A$69:$C$77,3,FALSE)*$T162))</f>
        <v>5791260.3028240986</v>
      </c>
      <c r="X162" s="249">
        <f>IF($K$17="",$T162,IF($K$17&gt;$S162,$T162,VLOOKUP($C6,'Fixed - Other'!$A$69:$C$77,3,FALSE)*$T162))</f>
        <v>5791260.3028240986</v>
      </c>
      <c r="Y162" s="249">
        <f>IF($K$18="",$T162,IF($K$18&gt;$S162,$T162,VLOOKUP($C6,'Fixed - Other'!$A$69:$C$77,3,FALSE)*$T162))</f>
        <v>5791260.3028240986</v>
      </c>
      <c r="Z162" s="249">
        <f>IF($K$19="",$T162,IF($K$19&gt;$S162,$T162,VLOOKUP($C6,'Fixed - Other'!$A$69:$C$77,3,FALSE)*$T162))</f>
        <v>5791260.3028240986</v>
      </c>
      <c r="AB162" s="253">
        <v>2035</v>
      </c>
      <c r="AC162" s="274">
        <f t="shared" si="94"/>
        <v>0</v>
      </c>
      <c r="AD162" s="249">
        <f t="shared" si="95"/>
        <v>0</v>
      </c>
      <c r="AE162" s="249">
        <f t="shared" si="96"/>
        <v>0</v>
      </c>
      <c r="AF162" s="249">
        <f t="shared" si="97"/>
        <v>0</v>
      </c>
      <c r="AG162" s="136">
        <f t="shared" si="98"/>
        <v>0</v>
      </c>
      <c r="AH162" s="249">
        <f t="shared" si="99"/>
        <v>0</v>
      </c>
      <c r="AJ162" s="253">
        <v>2035</v>
      </c>
      <c r="AK162" s="249">
        <f>IF($O$14&gt;$AJ162,AC162,IF($O$14&lt;$BJ162,'Sc11 Sub1'!AC162,IF($O$14=$AJ162,SUM(SUM(AC162/12)*$P$14)+(SUM('Sc11 Sub1'!AC162/12)*SUM(12-$P$14)),0)))</f>
        <v>0</v>
      </c>
      <c r="AL162" s="249">
        <f>IF($O$14&gt;$AJ162,AD162,IF($O$14&lt;$BJ162,'Sc11 Sub1'!AD162,IF($O$14=$AJ162,SUM(SUM(AD162/12)*$P$14)+(SUM('Sc11 Sub1'!AD162/12)*SUM(12-$P$14)),0)))</f>
        <v>0</v>
      </c>
      <c r="AM162" s="249">
        <f>IF($O$14&gt;$AJ162,AE162,IF($O$14&lt;$BJ162,'Sc11 Sub1'!AE162,IF($O$14=$AJ162,SUM(SUM(AE162/12)*$P$14)+(SUM('Sc11 Sub1'!AE162/12)*SUM(12-$P$14)),0)))</f>
        <v>0</v>
      </c>
      <c r="AN162" s="249">
        <f>IF($O$14&gt;$AJ162,AF162,IF($O$14&lt;$BJ162,'Sc11 Sub1'!AF162,IF($O$14=$AJ162,SUM(SUM(AF162/12)*$P$14)+(SUM('Sc11 Sub1'!AF162/12)*SUM(12-$P$14)),0)))</f>
        <v>0</v>
      </c>
      <c r="AO162" s="249">
        <f>IF($O$14&gt;$AJ162,AG162,IF($O$14&lt;$BJ162,'Sc11 Sub1'!AG162,IF($O$14=$AJ162,SUM(SUM(AG162/12)*$P$14)+(SUM('Sc11 Sub1'!AG162/12)*SUM(12-$P$14)),0)))</f>
        <v>0</v>
      </c>
      <c r="AP162" s="249">
        <f>IF($O$14&gt;$AJ162,AH162,IF($O$14&lt;$BJ162,'Sc11 Sub1'!AH162,IF($O$14=$AJ162,SUM(SUM(AH162/12)*$P$14)+(SUM('Sc11 Sub1'!AH162/12)*SUM(12-$P$14)),0)))</f>
        <v>0</v>
      </c>
      <c r="AS162" s="253">
        <v>2035</v>
      </c>
      <c r="AT162" s="274">
        <f>HLOOKUP($S162,'Fixed - Other'!$A$61:$AE$64,3,FALSE)</f>
        <v>7658020.4747516066</v>
      </c>
      <c r="AU162" s="249">
        <f>IF($K$14="",$AT162,IF($K$14&gt;$AS162,$AT162,VLOOKUP($C6,'Fixed - Other'!$A$69:$C$77,3,FALSE)*$AT162))</f>
        <v>7658020.4747516066</v>
      </c>
      <c r="AV162" s="249">
        <f>IF($K$15="",$AT162,IF($K$15&gt;$AS162,$AT162,VLOOKUP($C6,'Fixed - Other'!$A$69:$C$77,3,FALSE)*$AT162))</f>
        <v>7658020.4747516066</v>
      </c>
      <c r="AW162" s="249">
        <f>IF($K$16="",$AT162,IF($K$16&gt;$AS162,$AT162,VLOOKUP($C6,'Fixed - Other'!$A$69:$C$77,3,FALSE)*$AT162))</f>
        <v>7658020.4747516066</v>
      </c>
      <c r="AX162" s="249">
        <f>IF($K$17="",$AT162,IF($K$17&gt;$AS162,$AT162,VLOOKUP($C6,'Fixed - Other'!$A$69:$C$77,3,FALSE)*$AT162))</f>
        <v>7658020.4747516066</v>
      </c>
      <c r="AY162" s="249">
        <f>IF($K$18="",$AT162,IF($K$18&gt;$AS162,$AT162,VLOOKUP($C6,'Fixed - Other'!$A$69:$C$77,3,FALSE)*$AT162))</f>
        <v>7658020.4747516066</v>
      </c>
      <c r="AZ162" s="249">
        <f>IF($K$19="",$AT162,IF($K$19&gt;$AS162,$AT162,VLOOKUP($C6,'Fixed - Other'!$A$69:$C$77,3,FALSE)*$AT162))</f>
        <v>7658020.4747516066</v>
      </c>
      <c r="BB162" s="253">
        <v>2035</v>
      </c>
      <c r="BC162" s="274">
        <f t="shared" si="100"/>
        <v>0</v>
      </c>
      <c r="BD162" s="249">
        <f t="shared" si="101"/>
        <v>0</v>
      </c>
      <c r="BE162" s="249">
        <f t="shared" si="102"/>
        <v>0</v>
      </c>
      <c r="BF162" s="249">
        <f t="shared" si="103"/>
        <v>0</v>
      </c>
      <c r="BG162" s="136">
        <f t="shared" si="104"/>
        <v>0</v>
      </c>
      <c r="BH162" s="249">
        <f t="shared" si="105"/>
        <v>0</v>
      </c>
      <c r="BI162" s="138"/>
      <c r="BJ162" s="253">
        <v>2035</v>
      </c>
      <c r="BK162" s="249">
        <f>IF($O$14&gt;=$BJ162,BC162,IF($O$14&lt;$BJ162,'Sc11 Sub1'!AT162,0))</f>
        <v>0</v>
      </c>
      <c r="BL162" s="249">
        <f>IF($O$14&gt;$BJ162,BD162,IF($O$14&lt;$BJ162,'Sc11 Sub1'!AU162,IF($O$14=$BJ162,SUM(SUM(BD162/12)*$P$14)+(SUM('Sc11 Sub1'!AU162/12)*SUM(12-$P$14)),0)))</f>
        <v>0</v>
      </c>
      <c r="BM162" s="249">
        <f>IF($O$14&gt;$BJ162,BE162,IF($O$14&lt;$BJ162,'Sc11 Sub1'!AV162,IF($O$14=$BJ162,SUM(SUM(BE162/12)*$P$14)+(SUM('Sc11 Sub1'!AV162/12)*SUM(12-$P$14)),0)))</f>
        <v>0</v>
      </c>
      <c r="BN162" s="249">
        <f>IF($O$14&gt;$BJ162,BF162,IF($O$14&lt;$BJ162,'Sc11 Sub1'!AW162,IF($O$14=$BJ162,SUM(SUM(BF162/12)*$P$14)+(SUM('Sc11 Sub1'!AW162/12)*SUM(12-$P$14)),0)))</f>
        <v>0</v>
      </c>
      <c r="BO162" s="249">
        <f>IF($O$14&gt;$BJ162,BG162,IF($O$14&lt;$BJ162,'Sc11 Sub1'!AX162,IF($O$14=$BJ162,SUM(SUM(BG162/12)*$P$14)+(SUM('Sc11 Sub1'!AX162/12)*SUM(12-$P$14)),0)))</f>
        <v>0</v>
      </c>
      <c r="BP162" s="249">
        <f>IF($O$14&gt;$BJ162,BH162,IF($O$14&lt;$BJ162,'Sc11 Sub1'!AY162,IF($O$14=$BJ162,SUM(SUM(BH162/12)*$P$14)+(SUM('Sc11 Sub1'!AY162/12)*SUM(12-$P$14)),0)))</f>
        <v>0</v>
      </c>
      <c r="BR162" s="306"/>
      <c r="BS162" s="138"/>
      <c r="BT162" s="138"/>
      <c r="BU162" s="138"/>
      <c r="BV162" s="138"/>
      <c r="BW162" s="138"/>
      <c r="BX162" s="138"/>
      <c r="BZ162" s="306"/>
      <c r="CA162" s="138"/>
      <c r="CB162" s="138"/>
      <c r="CC162" s="138"/>
      <c r="CD162" s="138"/>
      <c r="CE162" s="138"/>
      <c r="CF162" s="138"/>
    </row>
    <row r="163" spans="1:84">
      <c r="A163" s="242"/>
      <c r="B163" s="242"/>
      <c r="C163" s="242"/>
      <c r="D163" s="242"/>
      <c r="E163" s="242"/>
      <c r="F163" s="242"/>
      <c r="G163" s="242"/>
      <c r="H163" s="253">
        <v>2036</v>
      </c>
      <c r="I163" s="249">
        <f t="shared" si="88"/>
        <v>0</v>
      </c>
      <c r="J163" s="249">
        <f t="shared" si="89"/>
        <v>0</v>
      </c>
      <c r="K163" s="249">
        <f t="shared" si="90"/>
        <v>0</v>
      </c>
      <c r="L163" s="249">
        <f t="shared" si="91"/>
        <v>0</v>
      </c>
      <c r="M163" s="249">
        <f t="shared" si="92"/>
        <v>0</v>
      </c>
      <c r="N163" s="249">
        <f t="shared" si="93"/>
        <v>0</v>
      </c>
      <c r="O163" s="242"/>
      <c r="P163" s="242"/>
      <c r="Q163" s="242"/>
      <c r="R163" s="242"/>
      <c r="S163" s="253">
        <v>2036</v>
      </c>
      <c r="T163" s="274">
        <f>HLOOKUP($S163,'Fixed - Other'!$A$61:$AE$64,2,FALSE)</f>
        <v>5907085.5088805817</v>
      </c>
      <c r="U163" s="249">
        <f>IF($K$14="",$T163,IF($K$14&gt;$S163,$T163,VLOOKUP($C6,'Fixed - Other'!$A$69:$C$77,3,FALSE)*$T163))</f>
        <v>5907085.5088805817</v>
      </c>
      <c r="V163" s="249">
        <f>IF($K$15="",$T163,IF($K$15&gt;$S163,$T163,VLOOKUP($C6,'Fixed - Other'!$A$69:$C$77,3,FALSE)*$T163))</f>
        <v>5907085.5088805817</v>
      </c>
      <c r="W163" s="249">
        <f>IF($K$16="",$T163,IF($K$16&gt;$S163,$T163,VLOOKUP($C6,'Fixed - Other'!$A$69:$C$77,3,FALSE)*$T163))</f>
        <v>5907085.5088805817</v>
      </c>
      <c r="X163" s="249">
        <f>IF($K$17="",$T163,IF($K$17&gt;$S163,$T163,VLOOKUP($C6,'Fixed - Other'!$A$69:$C$77,3,FALSE)*$T163))</f>
        <v>5907085.5088805817</v>
      </c>
      <c r="Y163" s="249">
        <f>IF($K$18="",$T163,IF($K$18&gt;$S163,$T163,VLOOKUP($C6,'Fixed - Other'!$A$69:$C$77,3,FALSE)*$T163))</f>
        <v>5907085.5088805817</v>
      </c>
      <c r="Z163" s="249">
        <f>IF($K$19="",$T163,IF($K$19&gt;$S163,$T163,VLOOKUP($C6,'Fixed - Other'!$A$69:$C$77,3,FALSE)*$T163))</f>
        <v>5907085.5088805817</v>
      </c>
      <c r="AB163" s="253">
        <v>2036</v>
      </c>
      <c r="AC163" s="274">
        <f t="shared" si="94"/>
        <v>0</v>
      </c>
      <c r="AD163" s="249">
        <f t="shared" si="95"/>
        <v>0</v>
      </c>
      <c r="AE163" s="249">
        <f t="shared" si="96"/>
        <v>0</v>
      </c>
      <c r="AF163" s="249">
        <f t="shared" si="97"/>
        <v>0</v>
      </c>
      <c r="AG163" s="136">
        <f t="shared" si="98"/>
        <v>0</v>
      </c>
      <c r="AH163" s="249">
        <f t="shared" si="99"/>
        <v>0</v>
      </c>
      <c r="AJ163" s="253">
        <v>2036</v>
      </c>
      <c r="AK163" s="249">
        <f>IF($O$14&gt;$AJ163,AC163,IF($O$14&lt;$BJ163,'Sc11 Sub1'!AC163,IF($O$14=$AJ163,SUM(SUM(AC163/12)*$P$14)+(SUM('Sc11 Sub1'!AC163/12)*SUM(12-$P$14)),0)))</f>
        <v>0</v>
      </c>
      <c r="AL163" s="249">
        <f>IF($O$14&gt;$AJ163,AD163,IF($O$14&lt;$BJ163,'Sc11 Sub1'!AD163,IF($O$14=$AJ163,SUM(SUM(AD163/12)*$P$14)+(SUM('Sc11 Sub1'!AD163/12)*SUM(12-$P$14)),0)))</f>
        <v>0</v>
      </c>
      <c r="AM163" s="249">
        <f>IF($O$14&gt;$AJ163,AE163,IF($O$14&lt;$BJ163,'Sc11 Sub1'!AE163,IF($O$14=$AJ163,SUM(SUM(AE163/12)*$P$14)+(SUM('Sc11 Sub1'!AE163/12)*SUM(12-$P$14)),0)))</f>
        <v>0</v>
      </c>
      <c r="AN163" s="249">
        <f>IF($O$14&gt;$AJ163,AF163,IF($O$14&lt;$BJ163,'Sc11 Sub1'!AF163,IF($O$14=$AJ163,SUM(SUM(AF163/12)*$P$14)+(SUM('Sc11 Sub1'!AF163/12)*SUM(12-$P$14)),0)))</f>
        <v>0</v>
      </c>
      <c r="AO163" s="249">
        <f>IF($O$14&gt;$AJ163,AG163,IF($O$14&lt;$BJ163,'Sc11 Sub1'!AG163,IF($O$14=$AJ163,SUM(SUM(AG163/12)*$P$14)+(SUM('Sc11 Sub1'!AG163/12)*SUM(12-$P$14)),0)))</f>
        <v>0</v>
      </c>
      <c r="AP163" s="249">
        <f>IF($O$14&gt;$AJ163,AH163,IF($O$14&lt;$BJ163,'Sc11 Sub1'!AH163,IF($O$14=$AJ163,SUM(SUM(AH163/12)*$P$14)+(SUM('Sc11 Sub1'!AH163/12)*SUM(12-$P$14)),0)))</f>
        <v>0</v>
      </c>
      <c r="AS163" s="253">
        <v>2036</v>
      </c>
      <c r="AT163" s="274">
        <f>HLOOKUP($S163,'Fixed - Other'!$A$61:$AE$64,3,FALSE)</f>
        <v>7811180.8842466399</v>
      </c>
      <c r="AU163" s="249">
        <f>IF($K$14="",$AT163,IF($K$14&gt;$AS163,$AT163,VLOOKUP($C6,'Fixed - Other'!$A$69:$C$77,3,FALSE)*$AT163))</f>
        <v>7811180.8842466399</v>
      </c>
      <c r="AV163" s="249">
        <f>IF($K$15="",$AT163,IF($K$15&gt;$AS163,$AT163,VLOOKUP($C6,'Fixed - Other'!$A$69:$C$77,3,FALSE)*$AT163))</f>
        <v>7811180.8842466399</v>
      </c>
      <c r="AW163" s="249">
        <f>IF($K$16="",$AT163,IF($K$16&gt;$AS163,$AT163,VLOOKUP($C6,'Fixed - Other'!$A$69:$C$77,3,FALSE)*$AT163))</f>
        <v>7811180.8842466399</v>
      </c>
      <c r="AX163" s="249">
        <f>IF($K$17="",$AT163,IF($K$17&gt;$AS163,$AT163,VLOOKUP($C6,'Fixed - Other'!$A$69:$C$77,3,FALSE)*$AT163))</f>
        <v>7811180.8842466399</v>
      </c>
      <c r="AY163" s="249">
        <f>IF($K$18="",$AT163,IF($K$18&gt;$AS163,$AT163,VLOOKUP($C6,'Fixed - Other'!$A$69:$C$77,3,FALSE)*$AT163))</f>
        <v>7811180.8842466399</v>
      </c>
      <c r="AZ163" s="249">
        <f>IF($K$19="",$AT163,IF($K$19&gt;$AS163,$AT163,VLOOKUP($C6,'Fixed - Other'!$A$69:$C$77,3,FALSE)*$AT163))</f>
        <v>7811180.8842466399</v>
      </c>
      <c r="BB163" s="253">
        <v>2036</v>
      </c>
      <c r="BC163" s="274">
        <f t="shared" si="100"/>
        <v>0</v>
      </c>
      <c r="BD163" s="249">
        <f t="shared" si="101"/>
        <v>0</v>
      </c>
      <c r="BE163" s="249">
        <f t="shared" si="102"/>
        <v>0</v>
      </c>
      <c r="BF163" s="249">
        <f t="shared" si="103"/>
        <v>0</v>
      </c>
      <c r="BG163" s="136">
        <f t="shared" si="104"/>
        <v>0</v>
      </c>
      <c r="BH163" s="249">
        <f t="shared" si="105"/>
        <v>0</v>
      </c>
      <c r="BI163" s="138"/>
      <c r="BJ163" s="253">
        <v>2036</v>
      </c>
      <c r="BK163" s="249">
        <f>IF($O$14&gt;=$BJ163,BC163,IF($O$14&lt;$BJ163,'Sc11 Sub1'!AT163,0))</f>
        <v>0</v>
      </c>
      <c r="BL163" s="249">
        <f>IF($O$14&gt;$BJ163,BD163,IF($O$14&lt;$BJ163,'Sc11 Sub1'!AU163,IF($O$14=$BJ163,SUM(SUM(BD163/12)*$P$14)+(SUM('Sc11 Sub1'!AU163/12)*SUM(12-$P$14)),0)))</f>
        <v>0</v>
      </c>
      <c r="BM163" s="249">
        <f>IF($O$14&gt;$BJ163,BE163,IF($O$14&lt;$BJ163,'Sc11 Sub1'!AV163,IF($O$14=$BJ163,SUM(SUM(BE163/12)*$P$14)+(SUM('Sc11 Sub1'!AV163/12)*SUM(12-$P$14)),0)))</f>
        <v>0</v>
      </c>
      <c r="BN163" s="249">
        <f>IF($O$14&gt;$BJ163,BF163,IF($O$14&lt;$BJ163,'Sc11 Sub1'!AW163,IF($O$14=$BJ163,SUM(SUM(BF163/12)*$P$14)+(SUM('Sc11 Sub1'!AW163/12)*SUM(12-$P$14)),0)))</f>
        <v>0</v>
      </c>
      <c r="BO163" s="249">
        <f>IF($O$14&gt;$BJ163,BG163,IF($O$14&lt;$BJ163,'Sc11 Sub1'!AX163,IF($O$14=$BJ163,SUM(SUM(BG163/12)*$P$14)+(SUM('Sc11 Sub1'!AX163/12)*SUM(12-$P$14)),0)))</f>
        <v>0</v>
      </c>
      <c r="BP163" s="249">
        <f>IF($O$14&gt;$BJ163,BH163,IF($O$14&lt;$BJ163,'Sc11 Sub1'!AY163,IF($O$14=$BJ163,SUM(SUM(BH163/12)*$P$14)+(SUM('Sc11 Sub1'!AY163/12)*SUM(12-$P$14)),0)))</f>
        <v>0</v>
      </c>
      <c r="BR163" s="306"/>
      <c r="BS163" s="138"/>
      <c r="BT163" s="138"/>
      <c r="BU163" s="138"/>
      <c r="BV163" s="138"/>
      <c r="BW163" s="138"/>
      <c r="BX163" s="138"/>
      <c r="BZ163" s="306"/>
      <c r="CA163" s="138"/>
      <c r="CB163" s="138"/>
      <c r="CC163" s="138"/>
      <c r="CD163" s="138"/>
      <c r="CE163" s="138"/>
      <c r="CF163" s="138"/>
    </row>
    <row r="164" spans="1:84">
      <c r="A164" s="242"/>
      <c r="B164" s="242"/>
      <c r="C164" s="242"/>
      <c r="D164" s="242"/>
      <c r="E164" s="242"/>
      <c r="F164" s="242"/>
      <c r="G164" s="242"/>
      <c r="H164" s="253">
        <v>2037</v>
      </c>
      <c r="I164" s="249">
        <f t="shared" si="88"/>
        <v>0</v>
      </c>
      <c r="J164" s="249">
        <f t="shared" si="89"/>
        <v>0</v>
      </c>
      <c r="K164" s="249">
        <f t="shared" si="90"/>
        <v>0</v>
      </c>
      <c r="L164" s="249">
        <f t="shared" si="91"/>
        <v>0</v>
      </c>
      <c r="M164" s="249">
        <f t="shared" si="92"/>
        <v>0</v>
      </c>
      <c r="N164" s="249">
        <f t="shared" si="93"/>
        <v>0</v>
      </c>
      <c r="O164" s="242"/>
      <c r="P164" s="242"/>
      <c r="Q164" s="242"/>
      <c r="R164" s="242"/>
      <c r="S164" s="253">
        <v>2037</v>
      </c>
      <c r="T164" s="274">
        <f>HLOOKUP($S164,'Fixed - Other'!$A$61:$AE$64,2,FALSE)</f>
        <v>6025227.2190581933</v>
      </c>
      <c r="U164" s="249">
        <f>IF($K$14="",$T164,IF($K$14&gt;$S164,$T164,VLOOKUP($C6,'Fixed - Other'!$A$69:$C$77,3,FALSE)*$T164))</f>
        <v>6025227.2190581933</v>
      </c>
      <c r="V164" s="249">
        <f>IF($K$15="",$T164,IF($K$15&gt;$S164,$T164,VLOOKUP($C6,'Fixed - Other'!$A$69:$C$77,3,FALSE)*$T164))</f>
        <v>6025227.2190581933</v>
      </c>
      <c r="W164" s="249">
        <f>IF($K$16="",$T164,IF($K$16&gt;$S164,$T164,VLOOKUP($C6,'Fixed - Other'!$A$69:$C$77,3,FALSE)*$T164))</f>
        <v>6025227.2190581933</v>
      </c>
      <c r="X164" s="249">
        <f>IF($K$17="",$T164,IF($K$17&gt;$S164,$T164,VLOOKUP($C6,'Fixed - Other'!$A$69:$C$77,3,FALSE)*$T164))</f>
        <v>6025227.2190581933</v>
      </c>
      <c r="Y164" s="249">
        <f>IF($K$18="",$T164,IF($K$18&gt;$S164,$T164,VLOOKUP($C6,'Fixed - Other'!$A$69:$C$77,3,FALSE)*$T164))</f>
        <v>6025227.2190581933</v>
      </c>
      <c r="Z164" s="249">
        <f>IF($K$19="",$T164,IF($K$19&gt;$S164,$T164,VLOOKUP($C6,'Fixed - Other'!$A$69:$C$77,3,FALSE)*$T164))</f>
        <v>6025227.2190581933</v>
      </c>
      <c r="AB164" s="253">
        <v>2037</v>
      </c>
      <c r="AC164" s="274">
        <f t="shared" si="94"/>
        <v>0</v>
      </c>
      <c r="AD164" s="249">
        <f t="shared" si="95"/>
        <v>0</v>
      </c>
      <c r="AE164" s="249">
        <f t="shared" si="96"/>
        <v>0</v>
      </c>
      <c r="AF164" s="249">
        <f t="shared" si="97"/>
        <v>0</v>
      </c>
      <c r="AG164" s="136">
        <f t="shared" si="98"/>
        <v>0</v>
      </c>
      <c r="AH164" s="249">
        <f t="shared" si="99"/>
        <v>0</v>
      </c>
      <c r="AJ164" s="253">
        <v>2037</v>
      </c>
      <c r="AK164" s="249">
        <f>IF($O$14&gt;$AJ164,AC164,IF($O$14&lt;$BJ164,'Sc11 Sub1'!AC164,IF($O$14=$AJ164,SUM(SUM(AC164/12)*$P$14)+(SUM('Sc11 Sub1'!AC164/12)*SUM(12-$P$14)),0)))</f>
        <v>0</v>
      </c>
      <c r="AL164" s="249">
        <f>IF($O$14&gt;$AJ164,AD164,IF($O$14&lt;$BJ164,'Sc11 Sub1'!AD164,IF($O$14=$AJ164,SUM(SUM(AD164/12)*$P$14)+(SUM('Sc11 Sub1'!AD164/12)*SUM(12-$P$14)),0)))</f>
        <v>0</v>
      </c>
      <c r="AM164" s="249">
        <f>IF($O$14&gt;$AJ164,AE164,IF($O$14&lt;$BJ164,'Sc11 Sub1'!AE164,IF($O$14=$AJ164,SUM(SUM(AE164/12)*$P$14)+(SUM('Sc11 Sub1'!AE164/12)*SUM(12-$P$14)),0)))</f>
        <v>0</v>
      </c>
      <c r="AN164" s="249">
        <f>IF($O$14&gt;$AJ164,AF164,IF($O$14&lt;$BJ164,'Sc11 Sub1'!AF164,IF($O$14=$AJ164,SUM(SUM(AF164/12)*$P$14)+(SUM('Sc11 Sub1'!AF164/12)*SUM(12-$P$14)),0)))</f>
        <v>0</v>
      </c>
      <c r="AO164" s="249">
        <f>IF($O$14&gt;$AJ164,AG164,IF($O$14&lt;$BJ164,'Sc11 Sub1'!AG164,IF($O$14=$AJ164,SUM(SUM(AG164/12)*$P$14)+(SUM('Sc11 Sub1'!AG164/12)*SUM(12-$P$14)),0)))</f>
        <v>0</v>
      </c>
      <c r="AP164" s="249">
        <f>IF($O$14&gt;$AJ164,AH164,IF($O$14&lt;$BJ164,'Sc11 Sub1'!AH164,IF($O$14=$AJ164,SUM(SUM(AH164/12)*$P$14)+(SUM('Sc11 Sub1'!AH164/12)*SUM(12-$P$14)),0)))</f>
        <v>0</v>
      </c>
      <c r="AS164" s="253">
        <v>2037</v>
      </c>
      <c r="AT164" s="274">
        <f>HLOOKUP($S164,'Fixed - Other'!$A$61:$AE$64,3,FALSE)</f>
        <v>7967404.5019315742</v>
      </c>
      <c r="AU164" s="249">
        <f>IF($K$14="",$AT164,IF($K$14&gt;$AS164,$AT164,VLOOKUP($C6,'Fixed - Other'!$A$69:$C$77,3,FALSE)*$AT164))</f>
        <v>7967404.5019315742</v>
      </c>
      <c r="AV164" s="249">
        <f>IF($K$15="",$AT164,IF($K$15&gt;$AS164,$AT164,VLOOKUP($C6,'Fixed - Other'!$A$69:$C$77,3,FALSE)*$AT164))</f>
        <v>7967404.5019315742</v>
      </c>
      <c r="AW164" s="249">
        <f>IF($K$16="",$AT164,IF($K$16&gt;$AS164,$AT164,VLOOKUP($C6,'Fixed - Other'!$A$69:$C$77,3,FALSE)*$AT164))</f>
        <v>7967404.5019315742</v>
      </c>
      <c r="AX164" s="249">
        <f>IF($K$17="",$AT164,IF($K$17&gt;$AS164,$AT164,VLOOKUP($C6,'Fixed - Other'!$A$69:$C$77,3,FALSE)*$AT164))</f>
        <v>7967404.5019315742</v>
      </c>
      <c r="AY164" s="249">
        <f>IF($K$18="",$AT164,IF($K$18&gt;$AS164,$AT164,VLOOKUP($C6,'Fixed - Other'!$A$69:$C$77,3,FALSE)*$AT164))</f>
        <v>7967404.5019315742</v>
      </c>
      <c r="AZ164" s="249">
        <f>IF($K$19="",$AT164,IF($K$19&gt;$AS164,$AT164,VLOOKUP($C6,'Fixed - Other'!$A$69:$C$77,3,FALSE)*$AT164))</f>
        <v>7967404.5019315742</v>
      </c>
      <c r="BB164" s="253">
        <v>2037</v>
      </c>
      <c r="BC164" s="274">
        <f t="shared" si="100"/>
        <v>0</v>
      </c>
      <c r="BD164" s="249">
        <f t="shared" si="101"/>
        <v>0</v>
      </c>
      <c r="BE164" s="249">
        <f t="shared" si="102"/>
        <v>0</v>
      </c>
      <c r="BF164" s="249">
        <f t="shared" si="103"/>
        <v>0</v>
      </c>
      <c r="BG164" s="136">
        <f t="shared" si="104"/>
        <v>0</v>
      </c>
      <c r="BH164" s="249">
        <f t="shared" si="105"/>
        <v>0</v>
      </c>
      <c r="BI164" s="138"/>
      <c r="BJ164" s="253">
        <v>2037</v>
      </c>
      <c r="BK164" s="249">
        <f>IF($O$14&gt;=$BJ164,BC164,IF($O$14&lt;$BJ164,'Sc11 Sub1'!AT164,0))</f>
        <v>0</v>
      </c>
      <c r="BL164" s="249">
        <f>IF($O$14&gt;$BJ164,BD164,IF($O$14&lt;$BJ164,'Sc11 Sub1'!AU164,IF($O$14=$BJ164,SUM(SUM(BD164/12)*$P$14)+(SUM('Sc11 Sub1'!AU164/12)*SUM(12-$P$14)),0)))</f>
        <v>0</v>
      </c>
      <c r="BM164" s="249">
        <f>IF($O$14&gt;$BJ164,BE164,IF($O$14&lt;$BJ164,'Sc11 Sub1'!AV164,IF($O$14=$BJ164,SUM(SUM(BE164/12)*$P$14)+(SUM('Sc11 Sub1'!AV164/12)*SUM(12-$P$14)),0)))</f>
        <v>0</v>
      </c>
      <c r="BN164" s="249">
        <f>IF($O$14&gt;$BJ164,BF164,IF($O$14&lt;$BJ164,'Sc11 Sub1'!AW164,IF($O$14=$BJ164,SUM(SUM(BF164/12)*$P$14)+(SUM('Sc11 Sub1'!AW164/12)*SUM(12-$P$14)),0)))</f>
        <v>0</v>
      </c>
      <c r="BO164" s="249">
        <f>IF($O$14&gt;$BJ164,BG164,IF($O$14&lt;$BJ164,'Sc11 Sub1'!AX164,IF($O$14=$BJ164,SUM(SUM(BG164/12)*$P$14)+(SUM('Sc11 Sub1'!AX164/12)*SUM(12-$P$14)),0)))</f>
        <v>0</v>
      </c>
      <c r="BP164" s="249">
        <f>IF($O$14&gt;$BJ164,BH164,IF($O$14&lt;$BJ164,'Sc11 Sub1'!AY164,IF($O$14=$BJ164,SUM(SUM(BH164/12)*$P$14)+(SUM('Sc11 Sub1'!AY164/12)*SUM(12-$P$14)),0)))</f>
        <v>0</v>
      </c>
      <c r="BR164" s="306"/>
      <c r="BS164" s="138"/>
      <c r="BT164" s="138"/>
      <c r="BU164" s="138"/>
      <c r="BV164" s="138"/>
      <c r="BW164" s="138"/>
      <c r="BX164" s="138"/>
      <c r="BZ164" s="306"/>
      <c r="CA164" s="138"/>
      <c r="CB164" s="138"/>
      <c r="CC164" s="138"/>
      <c r="CD164" s="138"/>
      <c r="CE164" s="138"/>
      <c r="CF164" s="138"/>
    </row>
    <row r="165" spans="1:84">
      <c r="A165" s="242"/>
      <c r="B165" s="242"/>
      <c r="C165" s="242"/>
      <c r="D165" s="242"/>
      <c r="E165" s="242"/>
      <c r="F165" s="242"/>
      <c r="G165" s="242"/>
      <c r="H165" s="253">
        <v>2038</v>
      </c>
      <c r="I165" s="249">
        <f t="shared" si="88"/>
        <v>0</v>
      </c>
      <c r="J165" s="249">
        <f t="shared" si="89"/>
        <v>0</v>
      </c>
      <c r="K165" s="249">
        <f t="shared" si="90"/>
        <v>0</v>
      </c>
      <c r="L165" s="249">
        <f t="shared" si="91"/>
        <v>0</v>
      </c>
      <c r="M165" s="249">
        <f t="shared" si="92"/>
        <v>0</v>
      </c>
      <c r="N165" s="249">
        <f t="shared" si="93"/>
        <v>0</v>
      </c>
      <c r="O165" s="242"/>
      <c r="P165" s="242"/>
      <c r="Q165" s="242"/>
      <c r="R165" s="242"/>
      <c r="S165" s="253">
        <v>2038</v>
      </c>
      <c r="T165" s="274">
        <f>HLOOKUP($S165,'Fixed - Other'!$A$61:$AE$64,2,FALSE)</f>
        <v>6145731.7634393554</v>
      </c>
      <c r="U165" s="249">
        <f>IF($K$14="",$T165,IF($K$14&gt;$S165,$T165,VLOOKUP($C6,'Fixed - Other'!$A$69:$C$77,3,FALSE)*$T165))</f>
        <v>6145731.7634393554</v>
      </c>
      <c r="V165" s="249">
        <f>IF($K$15="",$T165,IF($K$15&gt;$S165,$T165,VLOOKUP($C6,'Fixed - Other'!$A$69:$C$77,3,FALSE)*$T165))</f>
        <v>6145731.7634393554</v>
      </c>
      <c r="W165" s="249">
        <f>IF($K$16="",$T165,IF($K$16&gt;$S165,$T165,VLOOKUP($C6,'Fixed - Other'!$A$69:$C$77,3,FALSE)*$T165))</f>
        <v>6145731.7634393554</v>
      </c>
      <c r="X165" s="249">
        <f>IF($K$17="",$T165,IF($K$17&gt;$S165,$T165,VLOOKUP($C6,'Fixed - Other'!$A$69:$C$77,3,FALSE)*$T165))</f>
        <v>6145731.7634393554</v>
      </c>
      <c r="Y165" s="249">
        <f>IF($K$18="",$T165,IF($K$18&gt;$S165,$T165,VLOOKUP($C6,'Fixed - Other'!$A$69:$C$77,3,FALSE)*$T165))</f>
        <v>6145731.7634393554</v>
      </c>
      <c r="Z165" s="249">
        <f>IF($K$19="",$T165,IF($K$19&gt;$S165,$T165,VLOOKUP($C6,'Fixed - Other'!$A$69:$C$77,3,FALSE)*$T165))</f>
        <v>6145731.7634393554</v>
      </c>
      <c r="AB165" s="253">
        <v>2038</v>
      </c>
      <c r="AC165" s="274">
        <f t="shared" si="94"/>
        <v>0</v>
      </c>
      <c r="AD165" s="249">
        <f t="shared" si="95"/>
        <v>0</v>
      </c>
      <c r="AE165" s="249">
        <f t="shared" si="96"/>
        <v>0</v>
      </c>
      <c r="AF165" s="249">
        <f t="shared" si="97"/>
        <v>0</v>
      </c>
      <c r="AG165" s="136">
        <f t="shared" si="98"/>
        <v>0</v>
      </c>
      <c r="AH165" s="249">
        <f t="shared" si="99"/>
        <v>0</v>
      </c>
      <c r="AJ165" s="253">
        <v>2038</v>
      </c>
      <c r="AK165" s="249">
        <f>IF($O$14&gt;$AJ165,AC165,IF($O$14&lt;$BJ165,'Sc11 Sub1'!AC165,IF($O$14=$AJ165,SUM(SUM(AC165/12)*$P$14)+(SUM('Sc11 Sub1'!AC165/12)*SUM(12-$P$14)),0)))</f>
        <v>0</v>
      </c>
      <c r="AL165" s="249">
        <f>IF($O$14&gt;$AJ165,AD165,IF($O$14&lt;$BJ165,'Sc11 Sub1'!AD165,IF($O$14=$AJ165,SUM(SUM(AD165/12)*$P$14)+(SUM('Sc11 Sub1'!AD165/12)*SUM(12-$P$14)),0)))</f>
        <v>0</v>
      </c>
      <c r="AM165" s="249">
        <f>IF($O$14&gt;$AJ165,AE165,IF($O$14&lt;$BJ165,'Sc11 Sub1'!AE165,IF($O$14=$AJ165,SUM(SUM(AE165/12)*$P$14)+(SUM('Sc11 Sub1'!AE165/12)*SUM(12-$P$14)),0)))</f>
        <v>0</v>
      </c>
      <c r="AN165" s="249">
        <f>IF($O$14&gt;$AJ165,AF165,IF($O$14&lt;$BJ165,'Sc11 Sub1'!AF165,IF($O$14=$AJ165,SUM(SUM(AF165/12)*$P$14)+(SUM('Sc11 Sub1'!AF165/12)*SUM(12-$P$14)),0)))</f>
        <v>0</v>
      </c>
      <c r="AO165" s="249">
        <f>IF($O$14&gt;$AJ165,AG165,IF($O$14&lt;$BJ165,'Sc11 Sub1'!AG165,IF($O$14=$AJ165,SUM(SUM(AG165/12)*$P$14)+(SUM('Sc11 Sub1'!AG165/12)*SUM(12-$P$14)),0)))</f>
        <v>0</v>
      </c>
      <c r="AP165" s="249">
        <f>IF($O$14&gt;$AJ165,AH165,IF($O$14&lt;$BJ165,'Sc11 Sub1'!AH165,IF($O$14=$AJ165,SUM(SUM(AH165/12)*$P$14)+(SUM('Sc11 Sub1'!AH165/12)*SUM(12-$P$14)),0)))</f>
        <v>0</v>
      </c>
      <c r="AS165" s="253">
        <v>2038</v>
      </c>
      <c r="AT165" s="274">
        <f>HLOOKUP($S165,'Fixed - Other'!$A$61:$AE$64,3,FALSE)</f>
        <v>8126752.5919702034</v>
      </c>
      <c r="AU165" s="249">
        <f>IF($K$14="",$AT165,IF($K$14&gt;$AS165,$AT165,VLOOKUP($C6,'Fixed - Other'!$A$69:$C$77,3,FALSE)*$AT165))</f>
        <v>8126752.5919702034</v>
      </c>
      <c r="AV165" s="249">
        <f>IF($K$15="",$AT165,IF($K$15&gt;$AS165,$AT165,VLOOKUP($C6,'Fixed - Other'!$A$69:$C$77,3,FALSE)*$AT165))</f>
        <v>8126752.5919702034</v>
      </c>
      <c r="AW165" s="249">
        <f>IF($K$16="",$AT165,IF($K$16&gt;$AS165,$AT165,VLOOKUP($C6,'Fixed - Other'!$A$69:$C$77,3,FALSE)*$AT165))</f>
        <v>8126752.5919702034</v>
      </c>
      <c r="AX165" s="249">
        <f>IF($K$17="",$AT165,IF($K$17&gt;$AS165,$AT165,VLOOKUP($C6,'Fixed - Other'!$A$69:$C$77,3,FALSE)*$AT165))</f>
        <v>8126752.5919702034</v>
      </c>
      <c r="AY165" s="249">
        <f>IF($K$18="",$AT165,IF($K$18&gt;$AS165,$AT165,VLOOKUP($C6,'Fixed - Other'!$A$69:$C$77,3,FALSE)*$AT165))</f>
        <v>8126752.5919702034</v>
      </c>
      <c r="AZ165" s="249">
        <f>IF($K$19="",$AT165,IF($K$19&gt;$AS165,$AT165,VLOOKUP($C6,'Fixed - Other'!$A$69:$C$77,3,FALSE)*$AT165))</f>
        <v>8126752.5919702034</v>
      </c>
      <c r="BB165" s="253">
        <v>2038</v>
      </c>
      <c r="BC165" s="274">
        <f t="shared" si="100"/>
        <v>0</v>
      </c>
      <c r="BD165" s="249">
        <f t="shared" si="101"/>
        <v>0</v>
      </c>
      <c r="BE165" s="249">
        <f t="shared" si="102"/>
        <v>0</v>
      </c>
      <c r="BF165" s="249">
        <f t="shared" si="103"/>
        <v>0</v>
      </c>
      <c r="BG165" s="136">
        <f t="shared" si="104"/>
        <v>0</v>
      </c>
      <c r="BH165" s="249">
        <f t="shared" si="105"/>
        <v>0</v>
      </c>
      <c r="BI165" s="138"/>
      <c r="BJ165" s="253">
        <v>2038</v>
      </c>
      <c r="BK165" s="249">
        <f>IF($O$14&gt;=$BJ165,BC165,IF($O$14&lt;$BJ165,'Sc11 Sub1'!AT165,0))</f>
        <v>0</v>
      </c>
      <c r="BL165" s="249">
        <f>IF($O$14&gt;$BJ165,BD165,IF($O$14&lt;$BJ165,'Sc11 Sub1'!AU165,IF($O$14=$BJ165,SUM(SUM(BD165/12)*$P$14)+(SUM('Sc11 Sub1'!AU165/12)*SUM(12-$P$14)),0)))</f>
        <v>0</v>
      </c>
      <c r="BM165" s="249">
        <f>IF($O$14&gt;$BJ165,BE165,IF($O$14&lt;$BJ165,'Sc11 Sub1'!AV165,IF($O$14=$BJ165,SUM(SUM(BE165/12)*$P$14)+(SUM('Sc11 Sub1'!AV165/12)*SUM(12-$P$14)),0)))</f>
        <v>0</v>
      </c>
      <c r="BN165" s="249">
        <f>IF($O$14&gt;$BJ165,BF165,IF($O$14&lt;$BJ165,'Sc11 Sub1'!AW165,IF($O$14=$BJ165,SUM(SUM(BF165/12)*$P$14)+(SUM('Sc11 Sub1'!AW165/12)*SUM(12-$P$14)),0)))</f>
        <v>0</v>
      </c>
      <c r="BO165" s="249">
        <f>IF($O$14&gt;$BJ165,BG165,IF($O$14&lt;$BJ165,'Sc11 Sub1'!AX165,IF($O$14=$BJ165,SUM(SUM(BG165/12)*$P$14)+(SUM('Sc11 Sub1'!AX165/12)*SUM(12-$P$14)),0)))</f>
        <v>0</v>
      </c>
      <c r="BP165" s="249">
        <f>IF($O$14&gt;$BJ165,BH165,IF($O$14&lt;$BJ165,'Sc11 Sub1'!AY165,IF($O$14=$BJ165,SUM(SUM(BH165/12)*$P$14)+(SUM('Sc11 Sub1'!AY165/12)*SUM(12-$P$14)),0)))</f>
        <v>0</v>
      </c>
      <c r="BR165" s="306"/>
      <c r="BS165" s="138"/>
      <c r="BT165" s="138"/>
      <c r="BU165" s="138"/>
      <c r="BV165" s="138"/>
      <c r="BW165" s="138"/>
      <c r="BX165" s="138"/>
      <c r="BZ165" s="306"/>
      <c r="CA165" s="138"/>
      <c r="CB165" s="138"/>
      <c r="CC165" s="138"/>
      <c r="CD165" s="138"/>
      <c r="CE165" s="138"/>
      <c r="CF165" s="138"/>
    </row>
    <row r="166" spans="1:84">
      <c r="A166" s="242"/>
      <c r="B166" s="242"/>
      <c r="C166" s="242"/>
      <c r="D166" s="242"/>
      <c r="E166" s="242"/>
      <c r="F166" s="242"/>
      <c r="G166" s="242"/>
      <c r="H166" s="253">
        <v>2039</v>
      </c>
      <c r="I166" s="249">
        <f t="shared" si="88"/>
        <v>0</v>
      </c>
      <c r="J166" s="249">
        <f t="shared" si="89"/>
        <v>0</v>
      </c>
      <c r="K166" s="249">
        <f t="shared" si="90"/>
        <v>0</v>
      </c>
      <c r="L166" s="249">
        <f t="shared" si="91"/>
        <v>0</v>
      </c>
      <c r="M166" s="249">
        <f t="shared" si="92"/>
        <v>0</v>
      </c>
      <c r="N166" s="249">
        <f t="shared" si="93"/>
        <v>0</v>
      </c>
      <c r="O166" s="242"/>
      <c r="P166" s="242"/>
      <c r="Q166" s="242"/>
      <c r="R166" s="242"/>
      <c r="S166" s="253">
        <v>2039</v>
      </c>
      <c r="T166" s="274">
        <f>HLOOKUP($S166,'Fixed - Other'!$A$61:$AE$64,2,FALSE)</f>
        <v>6268646.3987081442</v>
      </c>
      <c r="U166" s="249">
        <f>IF($K$14="",$T166,IF($K$14&gt;$S166,$T166,VLOOKUP($C6,'Fixed - Other'!$A$69:$C$77,3,FALSE)*$T166))</f>
        <v>6268646.3987081442</v>
      </c>
      <c r="V166" s="249">
        <f>IF($K$15="",$T166,IF($K$15&gt;$S166,$T166,VLOOKUP($C6,'Fixed - Other'!$A$69:$C$77,3,FALSE)*$T166))</f>
        <v>6268646.3987081442</v>
      </c>
      <c r="W166" s="249">
        <f>IF($K$16="",$T166,IF($K$16&gt;$S166,$T166,VLOOKUP($C6,'Fixed - Other'!$A$69:$C$77,3,FALSE)*$T166))</f>
        <v>6268646.3987081442</v>
      </c>
      <c r="X166" s="249">
        <f>IF($K$17="",$T166,IF($K$17&gt;$S166,$T166,VLOOKUP($C6,'Fixed - Other'!$A$69:$C$77,3,FALSE)*$T166))</f>
        <v>6268646.3987081442</v>
      </c>
      <c r="Y166" s="249">
        <f>IF($K$18="",$T166,IF($K$18&gt;$S166,$T166,VLOOKUP($C6,'Fixed - Other'!$A$69:$C$77,3,FALSE)*$T166))</f>
        <v>6268646.3987081442</v>
      </c>
      <c r="Z166" s="249">
        <f>IF($K$19="",$T166,IF($K$19&gt;$S166,$T166,VLOOKUP($C6,'Fixed - Other'!$A$69:$C$77,3,FALSE)*$T166))</f>
        <v>6268646.3987081442</v>
      </c>
      <c r="AB166" s="253">
        <v>2039</v>
      </c>
      <c r="AC166" s="274">
        <f t="shared" si="94"/>
        <v>0</v>
      </c>
      <c r="AD166" s="249">
        <f t="shared" si="95"/>
        <v>0</v>
      </c>
      <c r="AE166" s="249">
        <f t="shared" si="96"/>
        <v>0</v>
      </c>
      <c r="AF166" s="249">
        <f t="shared" si="97"/>
        <v>0</v>
      </c>
      <c r="AG166" s="136">
        <f t="shared" si="98"/>
        <v>0</v>
      </c>
      <c r="AH166" s="249">
        <f t="shared" si="99"/>
        <v>0</v>
      </c>
      <c r="AJ166" s="253">
        <v>2039</v>
      </c>
      <c r="AK166" s="249">
        <f>IF($O$14&gt;$AJ166,AC166,IF($O$14&lt;$BJ166,'Sc11 Sub1'!AC166,IF($O$14=$AJ166,SUM(SUM(AC166/12)*$P$14)+(SUM('Sc11 Sub1'!AC166/12)*SUM(12-$P$14)),0)))</f>
        <v>0</v>
      </c>
      <c r="AL166" s="249">
        <f>IF($O$14&gt;$AJ166,AD166,IF($O$14&lt;$BJ166,'Sc11 Sub1'!AD166,IF($O$14=$AJ166,SUM(SUM(AD166/12)*$P$14)+(SUM('Sc11 Sub1'!AD166/12)*SUM(12-$P$14)),0)))</f>
        <v>0</v>
      </c>
      <c r="AM166" s="249">
        <f>IF($O$14&gt;$AJ166,AE166,IF($O$14&lt;$BJ166,'Sc11 Sub1'!AE166,IF($O$14=$AJ166,SUM(SUM(AE166/12)*$P$14)+(SUM('Sc11 Sub1'!AE166/12)*SUM(12-$P$14)),0)))</f>
        <v>0</v>
      </c>
      <c r="AN166" s="249">
        <f>IF($O$14&gt;$AJ166,AF166,IF($O$14&lt;$BJ166,'Sc11 Sub1'!AF166,IF($O$14=$AJ166,SUM(SUM(AF166/12)*$P$14)+(SUM('Sc11 Sub1'!AF166/12)*SUM(12-$P$14)),0)))</f>
        <v>0</v>
      </c>
      <c r="AO166" s="249">
        <f>IF($O$14&gt;$AJ166,AG166,IF($O$14&lt;$BJ166,'Sc11 Sub1'!AG166,IF($O$14=$AJ166,SUM(SUM(AG166/12)*$P$14)+(SUM('Sc11 Sub1'!AG166/12)*SUM(12-$P$14)),0)))</f>
        <v>0</v>
      </c>
      <c r="AP166" s="249">
        <f>IF($O$14&gt;$AJ166,AH166,IF($O$14&lt;$BJ166,'Sc11 Sub1'!AH166,IF($O$14=$AJ166,SUM(SUM(AH166/12)*$P$14)+(SUM('Sc11 Sub1'!AH166/12)*SUM(12-$P$14)),0)))</f>
        <v>0</v>
      </c>
      <c r="AS166" s="253">
        <v>2039</v>
      </c>
      <c r="AT166" s="274">
        <f>HLOOKUP($S166,'Fixed - Other'!$A$61:$AE$64,3,FALSE)</f>
        <v>8289287.6438096091</v>
      </c>
      <c r="AU166" s="249">
        <f>IF($K$14="",$AT166,IF($K$14&gt;$AS166,$AT166,VLOOKUP($C6,'Fixed - Other'!$A$69:$C$77,3,FALSE)*$AT166))</f>
        <v>8289287.6438096091</v>
      </c>
      <c r="AV166" s="249">
        <f>IF($K$15="",$AT166,IF($K$15&gt;$AS166,$AT166,VLOOKUP($C6,'Fixed - Other'!$A$69:$C$77,3,FALSE)*$AT166))</f>
        <v>8289287.6438096091</v>
      </c>
      <c r="AW166" s="249">
        <f>IF($K$16="",$AT166,IF($K$16&gt;$AS166,$AT166,VLOOKUP($C6,'Fixed - Other'!$A$69:$C$77,3,FALSE)*$AT166))</f>
        <v>8289287.6438096091</v>
      </c>
      <c r="AX166" s="249">
        <f>IF($K$17="",$AT166,IF($K$17&gt;$AS166,$AT166,VLOOKUP($C6,'Fixed - Other'!$A$69:$C$77,3,FALSE)*$AT166))</f>
        <v>8289287.6438096091</v>
      </c>
      <c r="AY166" s="249">
        <f>IF($K$18="",$AT166,IF($K$18&gt;$AS166,$AT166,VLOOKUP($C6,'Fixed - Other'!$A$69:$C$77,3,FALSE)*$AT166))</f>
        <v>8289287.6438096091</v>
      </c>
      <c r="AZ166" s="249">
        <f>IF($K$19="",$AT166,IF($K$19&gt;$AS166,$AT166,VLOOKUP($C6,'Fixed - Other'!$A$69:$C$77,3,FALSE)*$AT166))</f>
        <v>8289287.6438096091</v>
      </c>
      <c r="BB166" s="253">
        <v>2039</v>
      </c>
      <c r="BC166" s="274">
        <f t="shared" si="100"/>
        <v>0</v>
      </c>
      <c r="BD166" s="249">
        <f t="shared" si="101"/>
        <v>0</v>
      </c>
      <c r="BE166" s="249">
        <f t="shared" si="102"/>
        <v>0</v>
      </c>
      <c r="BF166" s="249">
        <f t="shared" si="103"/>
        <v>0</v>
      </c>
      <c r="BG166" s="136">
        <f t="shared" si="104"/>
        <v>0</v>
      </c>
      <c r="BH166" s="249">
        <f t="shared" si="105"/>
        <v>0</v>
      </c>
      <c r="BI166" s="138"/>
      <c r="BJ166" s="253">
        <v>2039</v>
      </c>
      <c r="BK166" s="249">
        <f>IF($O$14&gt;=$BJ166,BC166,IF($O$14&lt;$BJ166,'Sc11 Sub1'!AT166,0))</f>
        <v>0</v>
      </c>
      <c r="BL166" s="249">
        <f>IF($O$14&gt;$BJ166,BD166,IF($O$14&lt;$BJ166,'Sc11 Sub1'!AU166,IF($O$14=$BJ166,SUM(SUM(BD166/12)*$P$14)+(SUM('Sc11 Sub1'!AU166/12)*SUM(12-$P$14)),0)))</f>
        <v>0</v>
      </c>
      <c r="BM166" s="249">
        <f>IF($O$14&gt;$BJ166,BE166,IF($O$14&lt;$BJ166,'Sc11 Sub1'!AV166,IF($O$14=$BJ166,SUM(SUM(BE166/12)*$P$14)+(SUM('Sc11 Sub1'!AV166/12)*SUM(12-$P$14)),0)))</f>
        <v>0</v>
      </c>
      <c r="BN166" s="249">
        <f>IF($O$14&gt;$BJ166,BF166,IF($O$14&lt;$BJ166,'Sc11 Sub1'!AW166,IF($O$14=$BJ166,SUM(SUM(BF166/12)*$P$14)+(SUM('Sc11 Sub1'!AW166/12)*SUM(12-$P$14)),0)))</f>
        <v>0</v>
      </c>
      <c r="BO166" s="249">
        <f>IF($O$14&gt;$BJ166,BG166,IF($O$14&lt;$BJ166,'Sc11 Sub1'!AX166,IF($O$14=$BJ166,SUM(SUM(BG166/12)*$P$14)+(SUM('Sc11 Sub1'!AX166/12)*SUM(12-$P$14)),0)))</f>
        <v>0</v>
      </c>
      <c r="BP166" s="249">
        <f>IF($O$14&gt;$BJ166,BH166,IF($O$14&lt;$BJ166,'Sc11 Sub1'!AY166,IF($O$14=$BJ166,SUM(SUM(BH166/12)*$P$14)+(SUM('Sc11 Sub1'!AY166/12)*SUM(12-$P$14)),0)))</f>
        <v>0</v>
      </c>
      <c r="BR166" s="306"/>
      <c r="BS166" s="138"/>
      <c r="BT166" s="138"/>
      <c r="BU166" s="138"/>
      <c r="BV166" s="138"/>
      <c r="BW166" s="138"/>
      <c r="BX166" s="138"/>
      <c r="BZ166" s="306"/>
      <c r="CA166" s="138"/>
      <c r="CB166" s="138"/>
      <c r="CC166" s="138"/>
      <c r="CD166" s="138"/>
      <c r="CE166" s="138"/>
      <c r="CF166" s="138"/>
    </row>
    <row r="167" spans="1:84">
      <c r="A167" s="242"/>
      <c r="B167" s="242"/>
      <c r="C167" s="242"/>
      <c r="D167" s="242"/>
      <c r="E167" s="242"/>
      <c r="F167" s="242"/>
      <c r="G167" s="242"/>
      <c r="H167" s="253">
        <v>2040</v>
      </c>
      <c r="I167" s="249">
        <f t="shared" si="88"/>
        <v>0</v>
      </c>
      <c r="J167" s="249">
        <f t="shared" si="89"/>
        <v>0</v>
      </c>
      <c r="K167" s="249">
        <f t="shared" si="90"/>
        <v>0</v>
      </c>
      <c r="L167" s="249">
        <f t="shared" si="91"/>
        <v>0</v>
      </c>
      <c r="M167" s="249">
        <f t="shared" si="92"/>
        <v>0</v>
      </c>
      <c r="N167" s="249">
        <f t="shared" si="93"/>
        <v>0</v>
      </c>
      <c r="O167" s="242"/>
      <c r="P167" s="242"/>
      <c r="Q167" s="242"/>
      <c r="R167" s="242"/>
      <c r="S167" s="253">
        <v>2040</v>
      </c>
      <c r="T167" s="274">
        <f>HLOOKUP($S167,'Fixed - Other'!$A$61:$AE$64,2,FALSE)</f>
        <v>6394019.3266823068</v>
      </c>
      <c r="U167" s="249">
        <f>IF($K$14="",$T167,IF($K$14&gt;$S167,$T167,VLOOKUP($C6,'Fixed - Other'!$A$69:$C$77,3,FALSE)*$T167))</f>
        <v>6394019.3266823068</v>
      </c>
      <c r="V167" s="249">
        <f>IF($K$15="",$T167,IF($K$15&gt;$S167,$T167,VLOOKUP($C6,'Fixed - Other'!$A$69:$C$77,3,FALSE)*$T167))</f>
        <v>6394019.3266823068</v>
      </c>
      <c r="W167" s="249">
        <f>IF($K$16="",$T167,IF($K$16&gt;$S167,$T167,VLOOKUP($C6,'Fixed - Other'!$A$69:$C$77,3,FALSE)*$T167))</f>
        <v>6394019.3266823068</v>
      </c>
      <c r="X167" s="249">
        <f>IF($K$17="",$T167,IF($K$17&gt;$S167,$T167,VLOOKUP($C6,'Fixed - Other'!$A$69:$C$77,3,FALSE)*$T167))</f>
        <v>6394019.3266823068</v>
      </c>
      <c r="Y167" s="249">
        <f>IF($K$18="",$T167,IF($K$18&gt;$S167,$T167,VLOOKUP($C6,'Fixed - Other'!$A$69:$C$77,3,FALSE)*$T167))</f>
        <v>6394019.3266823068</v>
      </c>
      <c r="Z167" s="249">
        <f>IF($K$19="",$T167,IF($K$19&gt;$S167,$T167,VLOOKUP($C6,'Fixed - Other'!$A$69:$C$77,3,FALSE)*$T167))</f>
        <v>6394019.3266823068</v>
      </c>
      <c r="AB167" s="253">
        <v>2040</v>
      </c>
      <c r="AC167" s="274">
        <f t="shared" si="94"/>
        <v>0</v>
      </c>
      <c r="AD167" s="249">
        <f t="shared" si="95"/>
        <v>0</v>
      </c>
      <c r="AE167" s="249">
        <f t="shared" si="96"/>
        <v>0</v>
      </c>
      <c r="AF167" s="249">
        <f t="shared" si="97"/>
        <v>0</v>
      </c>
      <c r="AG167" s="136">
        <f t="shared" si="98"/>
        <v>0</v>
      </c>
      <c r="AH167" s="249">
        <f t="shared" si="99"/>
        <v>0</v>
      </c>
      <c r="AJ167" s="253">
        <v>2040</v>
      </c>
      <c r="AK167" s="249">
        <f>IF($O$14&gt;$AJ167,AC167,IF($O$14&lt;$BJ167,'Sc11 Sub1'!AC167,IF($O$14=$AJ167,SUM(SUM(AC167/12)*$P$14)+(SUM('Sc11 Sub1'!AC167/12)*SUM(12-$P$14)),0)))</f>
        <v>0</v>
      </c>
      <c r="AL167" s="249">
        <f>IF($O$14&gt;$AJ167,AD167,IF($O$14&lt;$BJ167,'Sc11 Sub1'!AD167,IF($O$14=$AJ167,SUM(SUM(AD167/12)*$P$14)+(SUM('Sc11 Sub1'!AD167/12)*SUM(12-$P$14)),0)))</f>
        <v>0</v>
      </c>
      <c r="AM167" s="249">
        <f>IF($O$14&gt;$AJ167,AE167,IF($O$14&lt;$BJ167,'Sc11 Sub1'!AE167,IF($O$14=$AJ167,SUM(SUM(AE167/12)*$P$14)+(SUM('Sc11 Sub1'!AE167/12)*SUM(12-$P$14)),0)))</f>
        <v>0</v>
      </c>
      <c r="AN167" s="249">
        <f>IF($O$14&gt;$AJ167,AF167,IF($O$14&lt;$BJ167,'Sc11 Sub1'!AF167,IF($O$14=$AJ167,SUM(SUM(AF167/12)*$P$14)+(SUM('Sc11 Sub1'!AF167/12)*SUM(12-$P$14)),0)))</f>
        <v>0</v>
      </c>
      <c r="AO167" s="249">
        <f>IF($O$14&gt;$AJ167,AG167,IF($O$14&lt;$BJ167,'Sc11 Sub1'!AG167,IF($O$14=$AJ167,SUM(SUM(AG167/12)*$P$14)+(SUM('Sc11 Sub1'!AG167/12)*SUM(12-$P$14)),0)))</f>
        <v>0</v>
      </c>
      <c r="AP167" s="249">
        <f>IF($O$14&gt;$AJ167,AH167,IF($O$14&lt;$BJ167,'Sc11 Sub1'!AH167,IF($O$14=$AJ167,SUM(SUM(AH167/12)*$P$14)+(SUM('Sc11 Sub1'!AH167/12)*SUM(12-$P$14)),0)))</f>
        <v>0</v>
      </c>
      <c r="AS167" s="253">
        <v>2040</v>
      </c>
      <c r="AT167" s="274">
        <f>HLOOKUP($S167,'Fixed - Other'!$A$61:$AE$64,3,FALSE)</f>
        <v>8455073.3966858014</v>
      </c>
      <c r="AU167" s="249">
        <f>IF($K$14="",$AT167,IF($K$14&gt;$AS167,$AT167,VLOOKUP($C6,'Fixed - Other'!$A$69:$C$77,3,FALSE)*$AT167))</f>
        <v>8455073.3966858014</v>
      </c>
      <c r="AV167" s="249">
        <f>IF($K$15="",$AT167,IF($K$15&gt;$AS167,$AT167,VLOOKUP($C6,'Fixed - Other'!$A$69:$C$77,3,FALSE)*$AT167))</f>
        <v>8455073.3966858014</v>
      </c>
      <c r="AW167" s="249">
        <f>IF($K$16="",$AT167,IF($K$16&gt;$AS167,$AT167,VLOOKUP($C6,'Fixed - Other'!$A$69:$C$77,3,FALSE)*$AT167))</f>
        <v>8455073.3966858014</v>
      </c>
      <c r="AX167" s="249">
        <f>IF($K$17="",$AT167,IF($K$17&gt;$AS167,$AT167,VLOOKUP($C6,'Fixed - Other'!$A$69:$C$77,3,FALSE)*$AT167))</f>
        <v>8455073.3966858014</v>
      </c>
      <c r="AY167" s="249">
        <f>IF($K$18="",$AT167,IF($K$18&gt;$AS167,$AT167,VLOOKUP($C6,'Fixed - Other'!$A$69:$C$77,3,FALSE)*$AT167))</f>
        <v>8455073.3966858014</v>
      </c>
      <c r="AZ167" s="249">
        <f>IF($K$19="",$AT167,IF($K$19&gt;$AS167,$AT167,VLOOKUP($C6,'Fixed - Other'!$A$69:$C$77,3,FALSE)*$AT167))</f>
        <v>8455073.3966858014</v>
      </c>
      <c r="BB167" s="253">
        <v>2040</v>
      </c>
      <c r="BC167" s="274">
        <f t="shared" si="100"/>
        <v>0</v>
      </c>
      <c r="BD167" s="249">
        <f t="shared" si="101"/>
        <v>0</v>
      </c>
      <c r="BE167" s="249">
        <f t="shared" si="102"/>
        <v>0</v>
      </c>
      <c r="BF167" s="249">
        <f t="shared" si="103"/>
        <v>0</v>
      </c>
      <c r="BG167" s="136">
        <f t="shared" si="104"/>
        <v>0</v>
      </c>
      <c r="BH167" s="249">
        <f t="shared" si="105"/>
        <v>0</v>
      </c>
      <c r="BI167" s="138"/>
      <c r="BJ167" s="253">
        <v>2040</v>
      </c>
      <c r="BK167" s="249">
        <f>IF($O$14&gt;=$BJ167,BC167,IF($O$14&lt;$BJ167,'Sc11 Sub1'!AT167,0))</f>
        <v>0</v>
      </c>
      <c r="BL167" s="249">
        <f>IF($O$14&gt;$BJ167,BD167,IF($O$14&lt;$BJ167,'Sc11 Sub1'!AU167,IF($O$14=$BJ167,SUM(SUM(BD167/12)*$P$14)+(SUM('Sc11 Sub1'!AU167/12)*SUM(12-$P$14)),0)))</f>
        <v>0</v>
      </c>
      <c r="BM167" s="249">
        <f>IF($O$14&gt;$BJ167,BE167,IF($O$14&lt;$BJ167,'Sc11 Sub1'!AV167,IF($O$14=$BJ167,SUM(SUM(BE167/12)*$P$14)+(SUM('Sc11 Sub1'!AV167/12)*SUM(12-$P$14)),0)))</f>
        <v>0</v>
      </c>
      <c r="BN167" s="249">
        <f>IF($O$14&gt;$BJ167,BF167,IF($O$14&lt;$BJ167,'Sc11 Sub1'!AW167,IF($O$14=$BJ167,SUM(SUM(BF167/12)*$P$14)+(SUM('Sc11 Sub1'!AW167/12)*SUM(12-$P$14)),0)))</f>
        <v>0</v>
      </c>
      <c r="BO167" s="249">
        <f>IF($O$14&gt;$BJ167,BG167,IF($O$14&lt;$BJ167,'Sc11 Sub1'!AX167,IF($O$14=$BJ167,SUM(SUM(BG167/12)*$P$14)+(SUM('Sc11 Sub1'!AX167/12)*SUM(12-$P$14)),0)))</f>
        <v>0</v>
      </c>
      <c r="BP167" s="249">
        <f>IF($O$14&gt;$BJ167,BH167,IF($O$14&lt;$BJ167,'Sc11 Sub1'!AY167,IF($O$14=$BJ167,SUM(SUM(BH167/12)*$P$14)+(SUM('Sc11 Sub1'!AY167/12)*SUM(12-$P$14)),0)))</f>
        <v>0</v>
      </c>
      <c r="BR167" s="306"/>
      <c r="BS167" s="138"/>
      <c r="BT167" s="138"/>
      <c r="BU167" s="138"/>
      <c r="BV167" s="138"/>
      <c r="BW167" s="138"/>
      <c r="BX167" s="138"/>
      <c r="BZ167" s="306"/>
      <c r="CA167" s="138"/>
      <c r="CB167" s="138"/>
      <c r="CC167" s="138"/>
      <c r="CD167" s="138"/>
      <c r="CE167" s="138"/>
      <c r="CF167" s="138"/>
    </row>
    <row r="168" spans="1:84">
      <c r="A168" s="242"/>
      <c r="B168" s="242"/>
      <c r="C168" s="242"/>
      <c r="D168" s="242"/>
      <c r="E168" s="242"/>
      <c r="F168" s="242"/>
      <c r="G168" s="242"/>
      <c r="H168" s="253">
        <v>2041</v>
      </c>
      <c r="I168" s="249">
        <f t="shared" si="88"/>
        <v>0</v>
      </c>
      <c r="J168" s="249">
        <f t="shared" si="89"/>
        <v>0</v>
      </c>
      <c r="K168" s="249">
        <f t="shared" si="90"/>
        <v>0</v>
      </c>
      <c r="L168" s="249">
        <f t="shared" si="91"/>
        <v>0</v>
      </c>
      <c r="M168" s="249">
        <f t="shared" si="92"/>
        <v>0</v>
      </c>
      <c r="N168" s="249">
        <f t="shared" si="93"/>
        <v>0</v>
      </c>
      <c r="O168" s="242"/>
      <c r="P168" s="242"/>
      <c r="Q168" s="242"/>
      <c r="R168" s="242"/>
      <c r="S168" s="253">
        <v>2041</v>
      </c>
      <c r="T168" s="274">
        <f>HLOOKUP($S168,'Fixed - Other'!$A$61:$AE$64,2,FALSE)</f>
        <v>6521899.7132159527</v>
      </c>
      <c r="U168" s="249">
        <f>IF($K$14="",$T168,IF($K$14&gt;$S168,$T168,VLOOKUP($C6,'Fixed - Other'!$A$69:$C$77,3,FALSE)*$T168))</f>
        <v>6521899.7132159527</v>
      </c>
      <c r="V168" s="249">
        <f>IF($K$15="",$T168,IF($K$15&gt;$S168,$T168,VLOOKUP($C6,'Fixed - Other'!$A$69:$C$77,3,FALSE)*$T168))</f>
        <v>6521899.7132159527</v>
      </c>
      <c r="W168" s="249">
        <f>IF($K$16="",$T168,IF($K$16&gt;$S168,$T168,VLOOKUP($C6,'Fixed - Other'!$A$69:$C$77,3,FALSE)*$T168))</f>
        <v>6521899.7132159527</v>
      </c>
      <c r="X168" s="249">
        <f>IF($K$17="",$T168,IF($K$17&gt;$S168,$T168,VLOOKUP($C6,'Fixed - Other'!$A$69:$C$77,3,FALSE)*$T168))</f>
        <v>6521899.7132159527</v>
      </c>
      <c r="Y168" s="249">
        <f>IF($K$18="",$T168,IF($K$18&gt;$S168,$T168,VLOOKUP($C6,'Fixed - Other'!$A$69:$C$77,3,FALSE)*$T168))</f>
        <v>6521899.7132159527</v>
      </c>
      <c r="Z168" s="249">
        <f>IF($K$19="",$T168,IF($K$19&gt;$S168,$T168,VLOOKUP($C6,'Fixed - Other'!$A$69:$C$77,3,FALSE)*$T168))</f>
        <v>6521899.7132159527</v>
      </c>
      <c r="AB168" s="253">
        <v>2041</v>
      </c>
      <c r="AC168" s="274">
        <f t="shared" si="94"/>
        <v>0</v>
      </c>
      <c r="AD168" s="249">
        <f t="shared" si="95"/>
        <v>0</v>
      </c>
      <c r="AE168" s="249">
        <f t="shared" si="96"/>
        <v>0</v>
      </c>
      <c r="AF168" s="249">
        <f t="shared" si="97"/>
        <v>0</v>
      </c>
      <c r="AG168" s="136">
        <f t="shared" si="98"/>
        <v>0</v>
      </c>
      <c r="AH168" s="249">
        <f t="shared" si="99"/>
        <v>0</v>
      </c>
      <c r="AJ168" s="253">
        <v>2041</v>
      </c>
      <c r="AK168" s="249">
        <f>IF($O$14&gt;$AJ168,AC168,IF($O$14&lt;$BJ168,'Sc11 Sub1'!AC168,IF($O$14=$AJ168,SUM(SUM(AC168/12)*$P$14)+(SUM('Sc11 Sub1'!AC168/12)*SUM(12-$P$14)),0)))</f>
        <v>0</v>
      </c>
      <c r="AL168" s="249">
        <f>IF($O$14&gt;$AJ168,AD168,IF($O$14&lt;$BJ168,'Sc11 Sub1'!AD168,IF($O$14=$AJ168,SUM(SUM(AD168/12)*$P$14)+(SUM('Sc11 Sub1'!AD168/12)*SUM(12-$P$14)),0)))</f>
        <v>0</v>
      </c>
      <c r="AM168" s="249">
        <f>IF($O$14&gt;$AJ168,AE168,IF($O$14&lt;$BJ168,'Sc11 Sub1'!AE168,IF($O$14=$AJ168,SUM(SUM(AE168/12)*$P$14)+(SUM('Sc11 Sub1'!AE168/12)*SUM(12-$P$14)),0)))</f>
        <v>0</v>
      </c>
      <c r="AN168" s="249">
        <f>IF($O$14&gt;$AJ168,AF168,IF($O$14&lt;$BJ168,'Sc11 Sub1'!AF168,IF($O$14=$AJ168,SUM(SUM(AF168/12)*$P$14)+(SUM('Sc11 Sub1'!AF168/12)*SUM(12-$P$14)),0)))</f>
        <v>0</v>
      </c>
      <c r="AO168" s="249">
        <f>IF($O$14&gt;$AJ168,AG168,IF($O$14&lt;$BJ168,'Sc11 Sub1'!AG168,IF($O$14=$AJ168,SUM(SUM(AG168/12)*$P$14)+(SUM('Sc11 Sub1'!AG168/12)*SUM(12-$P$14)),0)))</f>
        <v>0</v>
      </c>
      <c r="AP168" s="249">
        <f>IF($O$14&gt;$AJ168,AH168,IF($O$14&lt;$BJ168,'Sc11 Sub1'!AH168,IF($O$14=$AJ168,SUM(SUM(AH168/12)*$P$14)+(SUM('Sc11 Sub1'!AH168/12)*SUM(12-$P$14)),0)))</f>
        <v>0</v>
      </c>
      <c r="AS168" s="253">
        <v>2041</v>
      </c>
      <c r="AT168" s="274">
        <f>HLOOKUP($S168,'Fixed - Other'!$A$61:$AE$64,3,FALSE)</f>
        <v>8624174.8646195158</v>
      </c>
      <c r="AU168" s="249">
        <f>IF($K$14="",$AT168,IF($K$14&gt;$AS168,$AT168,VLOOKUP($C6,'Fixed - Other'!$A$69:$C$77,3,FALSE)*$AT168))</f>
        <v>8624174.8646195158</v>
      </c>
      <c r="AV168" s="249">
        <f>IF($K$15="",$AT168,IF($K$15&gt;$AS168,$AT168,VLOOKUP($C6,'Fixed - Other'!$A$69:$C$77,3,FALSE)*$AT168))</f>
        <v>8624174.8646195158</v>
      </c>
      <c r="AW168" s="249">
        <f>IF($K$16="",$AT168,IF($K$16&gt;$AS168,$AT168,VLOOKUP($C6,'Fixed - Other'!$A$69:$C$77,3,FALSE)*$AT168))</f>
        <v>8624174.8646195158</v>
      </c>
      <c r="AX168" s="249">
        <f>IF($K$17="",$AT168,IF($K$17&gt;$AS168,$AT168,VLOOKUP($C6,'Fixed - Other'!$A$69:$C$77,3,FALSE)*$AT168))</f>
        <v>8624174.8646195158</v>
      </c>
      <c r="AY168" s="249">
        <f>IF($K$18="",$AT168,IF($K$18&gt;$AS168,$AT168,VLOOKUP($C6,'Fixed - Other'!$A$69:$C$77,3,FALSE)*$AT168))</f>
        <v>8624174.8646195158</v>
      </c>
      <c r="AZ168" s="249">
        <f>IF($K$19="",$AT168,IF($K$19&gt;$AS168,$AT168,VLOOKUP($C6,'Fixed - Other'!$A$69:$C$77,3,FALSE)*$AT168))</f>
        <v>8624174.8646195158</v>
      </c>
      <c r="BB168" s="253">
        <v>2041</v>
      </c>
      <c r="BC168" s="274">
        <f t="shared" si="100"/>
        <v>0</v>
      </c>
      <c r="BD168" s="249">
        <f t="shared" si="101"/>
        <v>0</v>
      </c>
      <c r="BE168" s="249">
        <f t="shared" si="102"/>
        <v>0</v>
      </c>
      <c r="BF168" s="249">
        <f t="shared" si="103"/>
        <v>0</v>
      </c>
      <c r="BG168" s="136">
        <f t="shared" si="104"/>
        <v>0</v>
      </c>
      <c r="BH168" s="249">
        <f t="shared" si="105"/>
        <v>0</v>
      </c>
      <c r="BI168" s="138"/>
      <c r="BJ168" s="253">
        <v>2041</v>
      </c>
      <c r="BK168" s="249">
        <f>IF($O$14&gt;=$BJ168,BC168,IF($O$14&lt;$BJ168,'Sc11 Sub1'!AT168,0))</f>
        <v>0</v>
      </c>
      <c r="BL168" s="249">
        <f>IF($O$14&gt;$BJ168,BD168,IF($O$14&lt;$BJ168,'Sc11 Sub1'!AU168,IF($O$14=$BJ168,SUM(SUM(BD168/12)*$P$14)+(SUM('Sc11 Sub1'!AU168/12)*SUM(12-$P$14)),0)))</f>
        <v>0</v>
      </c>
      <c r="BM168" s="249">
        <f>IF($O$14&gt;$BJ168,BE168,IF($O$14&lt;$BJ168,'Sc11 Sub1'!AV168,IF($O$14=$BJ168,SUM(SUM(BE168/12)*$P$14)+(SUM('Sc11 Sub1'!AV168/12)*SUM(12-$P$14)),0)))</f>
        <v>0</v>
      </c>
      <c r="BN168" s="249">
        <f>IF($O$14&gt;$BJ168,BF168,IF($O$14&lt;$BJ168,'Sc11 Sub1'!AW168,IF($O$14=$BJ168,SUM(SUM(BF168/12)*$P$14)+(SUM('Sc11 Sub1'!AW168/12)*SUM(12-$P$14)),0)))</f>
        <v>0</v>
      </c>
      <c r="BO168" s="249">
        <f>IF($O$14&gt;$BJ168,BG168,IF($O$14&lt;$BJ168,'Sc11 Sub1'!AX168,IF($O$14=$BJ168,SUM(SUM(BG168/12)*$P$14)+(SUM('Sc11 Sub1'!AX168/12)*SUM(12-$P$14)),0)))</f>
        <v>0</v>
      </c>
      <c r="BP168" s="249">
        <f>IF($O$14&gt;$BJ168,BH168,IF($O$14&lt;$BJ168,'Sc11 Sub1'!AY168,IF($O$14=$BJ168,SUM(SUM(BH168/12)*$P$14)+(SUM('Sc11 Sub1'!AY168/12)*SUM(12-$P$14)),0)))</f>
        <v>0</v>
      </c>
      <c r="BR168" s="306"/>
      <c r="BS168" s="138"/>
      <c r="BT168" s="138"/>
      <c r="BU168" s="138"/>
      <c r="BV168" s="138"/>
      <c r="BW168" s="138"/>
      <c r="BX168" s="138"/>
      <c r="BZ168" s="306"/>
      <c r="CA168" s="138"/>
      <c r="CB168" s="138"/>
      <c r="CC168" s="138"/>
      <c r="CD168" s="138"/>
      <c r="CE168" s="138"/>
      <c r="CF168" s="138"/>
    </row>
    <row r="169" spans="1:84">
      <c r="A169" s="242"/>
      <c r="B169" s="242"/>
      <c r="C169" s="242"/>
      <c r="D169" s="242"/>
      <c r="E169" s="242"/>
      <c r="F169" s="242"/>
      <c r="G169" s="242"/>
      <c r="H169" s="253">
        <v>2042</v>
      </c>
      <c r="I169" s="249">
        <f t="shared" si="88"/>
        <v>0</v>
      </c>
      <c r="J169" s="249">
        <f t="shared" si="89"/>
        <v>0</v>
      </c>
      <c r="K169" s="249">
        <f t="shared" si="90"/>
        <v>0</v>
      </c>
      <c r="L169" s="249">
        <f t="shared" si="91"/>
        <v>0</v>
      </c>
      <c r="M169" s="249">
        <f t="shared" si="92"/>
        <v>0</v>
      </c>
      <c r="N169" s="249">
        <f t="shared" si="93"/>
        <v>0</v>
      </c>
      <c r="O169" s="242"/>
      <c r="P169" s="242"/>
      <c r="Q169" s="242"/>
      <c r="R169" s="242"/>
      <c r="S169" s="253">
        <v>2042</v>
      </c>
      <c r="T169" s="274">
        <f>HLOOKUP($S169,'Fixed - Other'!$A$61:$AE$64,2,FALSE)</f>
        <v>6652337.7074802732</v>
      </c>
      <c r="U169" s="249">
        <f>IF($K$14="",$T169,IF($K$14&gt;$S169,$T169,VLOOKUP($C6,'Fixed - Other'!$A$69:$C$77,3,FALSE)*$T169))</f>
        <v>6652337.7074802732</v>
      </c>
      <c r="V169" s="249">
        <f>IF($K$15="",$T169,IF($K$15&gt;$S169,$T169,VLOOKUP($C6,'Fixed - Other'!$A$69:$C$77,3,FALSE)*$T169))</f>
        <v>6652337.7074802732</v>
      </c>
      <c r="W169" s="249">
        <f>IF($K$16="",$T169,IF($K$16&gt;$S169,$T169,VLOOKUP($C6,'Fixed - Other'!$A$69:$C$77,3,FALSE)*$T169))</f>
        <v>6652337.7074802732</v>
      </c>
      <c r="X169" s="249">
        <f>IF($K$17="",$T169,IF($K$17&gt;$S169,$T169,VLOOKUP($C6,'Fixed - Other'!$A$69:$C$77,3,FALSE)*$T169))</f>
        <v>6652337.7074802732</v>
      </c>
      <c r="Y169" s="249">
        <f>IF($K$18="",$T169,IF($K$18&gt;$S169,$T169,VLOOKUP($C6,'Fixed - Other'!$A$69:$C$77,3,FALSE)*$T169))</f>
        <v>6652337.7074802732</v>
      </c>
      <c r="Z169" s="249">
        <f>IF($K$19="",$T169,IF($K$19&gt;$S169,$T169,VLOOKUP($C6,'Fixed - Other'!$A$69:$C$77,3,FALSE)*$T169))</f>
        <v>6652337.7074802732</v>
      </c>
      <c r="AB169" s="253">
        <v>2042</v>
      </c>
      <c r="AC169" s="274">
        <f t="shared" si="94"/>
        <v>0</v>
      </c>
      <c r="AD169" s="249">
        <f t="shared" si="95"/>
        <v>0</v>
      </c>
      <c r="AE169" s="249">
        <f t="shared" si="96"/>
        <v>0</v>
      </c>
      <c r="AF169" s="249">
        <f t="shared" si="97"/>
        <v>0</v>
      </c>
      <c r="AG169" s="136">
        <f t="shared" si="98"/>
        <v>0</v>
      </c>
      <c r="AH169" s="249">
        <f t="shared" si="99"/>
        <v>0</v>
      </c>
      <c r="AJ169" s="253">
        <v>2042</v>
      </c>
      <c r="AK169" s="249">
        <f>IF($O$14&gt;$AJ169,AC169,IF($O$14&lt;$BJ169,'Sc11 Sub1'!AC169,IF($O$14=$AJ169,SUM(SUM(AC169/12)*$P$14)+(SUM('Sc11 Sub1'!AC169/12)*SUM(12-$P$14)),0)))</f>
        <v>0</v>
      </c>
      <c r="AL169" s="249">
        <f>IF($O$14&gt;$AJ169,AD169,IF($O$14&lt;$BJ169,'Sc11 Sub1'!AD169,IF($O$14=$AJ169,SUM(SUM(AD169/12)*$P$14)+(SUM('Sc11 Sub1'!AD169/12)*SUM(12-$P$14)),0)))</f>
        <v>0</v>
      </c>
      <c r="AM169" s="249">
        <f>IF($O$14&gt;$AJ169,AE169,IF($O$14&lt;$BJ169,'Sc11 Sub1'!AE169,IF($O$14=$AJ169,SUM(SUM(AE169/12)*$P$14)+(SUM('Sc11 Sub1'!AE169/12)*SUM(12-$P$14)),0)))</f>
        <v>0</v>
      </c>
      <c r="AN169" s="249">
        <f>IF($O$14&gt;$AJ169,AF169,IF($O$14&lt;$BJ169,'Sc11 Sub1'!AF169,IF($O$14=$AJ169,SUM(SUM(AF169/12)*$P$14)+(SUM('Sc11 Sub1'!AF169/12)*SUM(12-$P$14)),0)))</f>
        <v>0</v>
      </c>
      <c r="AO169" s="249">
        <f>IF($O$14&gt;$AJ169,AG169,IF($O$14&lt;$BJ169,'Sc11 Sub1'!AG169,IF($O$14=$AJ169,SUM(SUM(AG169/12)*$P$14)+(SUM('Sc11 Sub1'!AG169/12)*SUM(12-$P$14)),0)))</f>
        <v>0</v>
      </c>
      <c r="AP169" s="249">
        <f>IF($O$14&gt;$AJ169,AH169,IF($O$14&lt;$BJ169,'Sc11 Sub1'!AH169,IF($O$14=$AJ169,SUM(SUM(AH169/12)*$P$14)+(SUM('Sc11 Sub1'!AH169/12)*SUM(12-$P$14)),0)))</f>
        <v>0</v>
      </c>
      <c r="AS169" s="253">
        <v>2042</v>
      </c>
      <c r="AT169" s="274">
        <f>HLOOKUP($S169,'Fixed - Other'!$A$61:$AE$64,3,FALSE)</f>
        <v>8796658.3619119078</v>
      </c>
      <c r="AU169" s="249">
        <f>IF($K$14="",$AT169,IF($K$14&gt;$AS169,$AT169,VLOOKUP($C6,'Fixed - Other'!$A$69:$C$77,3,FALSE)*$AT169))</f>
        <v>8796658.3619119078</v>
      </c>
      <c r="AV169" s="249">
        <f>IF($K$15="",$AT169,IF($K$15&gt;$AS169,$AT169,VLOOKUP($C6,'Fixed - Other'!$A$69:$C$77,3,FALSE)*$AT169))</f>
        <v>8796658.3619119078</v>
      </c>
      <c r="AW169" s="249">
        <f>IF($K$16="",$AT169,IF($K$16&gt;$AS169,$AT169,VLOOKUP($C6,'Fixed - Other'!$A$69:$C$77,3,FALSE)*$AT169))</f>
        <v>8796658.3619119078</v>
      </c>
      <c r="AX169" s="249">
        <f>IF($K$17="",$AT169,IF($K$17&gt;$AS169,$AT169,VLOOKUP($C6,'Fixed - Other'!$A$69:$C$77,3,FALSE)*$AT169))</f>
        <v>8796658.3619119078</v>
      </c>
      <c r="AY169" s="249">
        <f>IF($K$18="",$AT169,IF($K$18&gt;$AS169,$AT169,VLOOKUP($C6,'Fixed - Other'!$A$69:$C$77,3,FALSE)*$AT169))</f>
        <v>8796658.3619119078</v>
      </c>
      <c r="AZ169" s="249">
        <f>IF($K$19="",$AT169,IF($K$19&gt;$AS169,$AT169,VLOOKUP($C6,'Fixed - Other'!$A$69:$C$77,3,FALSE)*$AT169))</f>
        <v>8796658.3619119078</v>
      </c>
      <c r="BB169" s="253">
        <v>2042</v>
      </c>
      <c r="BC169" s="274">
        <f t="shared" si="100"/>
        <v>0</v>
      </c>
      <c r="BD169" s="249">
        <f t="shared" si="101"/>
        <v>0</v>
      </c>
      <c r="BE169" s="249">
        <f t="shared" si="102"/>
        <v>0</v>
      </c>
      <c r="BF169" s="249">
        <f t="shared" si="103"/>
        <v>0</v>
      </c>
      <c r="BG169" s="136">
        <f t="shared" si="104"/>
        <v>0</v>
      </c>
      <c r="BH169" s="249">
        <f t="shared" si="105"/>
        <v>0</v>
      </c>
      <c r="BI169" s="138"/>
      <c r="BJ169" s="253">
        <v>2042</v>
      </c>
      <c r="BK169" s="249">
        <f>IF($O$14&gt;=$BJ169,BC169,IF($O$14&lt;$BJ169,'Sc11 Sub1'!AT169,0))</f>
        <v>0</v>
      </c>
      <c r="BL169" s="249">
        <f>IF($O$14&gt;$BJ169,BD169,IF($O$14&lt;$BJ169,'Sc11 Sub1'!AU169,IF($O$14=$BJ169,SUM(SUM(BD169/12)*$P$14)+(SUM('Sc11 Sub1'!AU169/12)*SUM(12-$P$14)),0)))</f>
        <v>0</v>
      </c>
      <c r="BM169" s="249">
        <f>IF($O$14&gt;$BJ169,BE169,IF($O$14&lt;$BJ169,'Sc11 Sub1'!AV169,IF($O$14=$BJ169,SUM(SUM(BE169/12)*$P$14)+(SUM('Sc11 Sub1'!AV169/12)*SUM(12-$P$14)),0)))</f>
        <v>0</v>
      </c>
      <c r="BN169" s="249">
        <f>IF($O$14&gt;$BJ169,BF169,IF($O$14&lt;$BJ169,'Sc11 Sub1'!AW169,IF($O$14=$BJ169,SUM(SUM(BF169/12)*$P$14)+(SUM('Sc11 Sub1'!AW169/12)*SUM(12-$P$14)),0)))</f>
        <v>0</v>
      </c>
      <c r="BO169" s="249">
        <f>IF($O$14&gt;$BJ169,BG169,IF($O$14&lt;$BJ169,'Sc11 Sub1'!AX169,IF($O$14=$BJ169,SUM(SUM(BG169/12)*$P$14)+(SUM('Sc11 Sub1'!AX169/12)*SUM(12-$P$14)),0)))</f>
        <v>0</v>
      </c>
      <c r="BP169" s="249">
        <f>IF($O$14&gt;$BJ169,BH169,IF($O$14&lt;$BJ169,'Sc11 Sub1'!AY169,IF($O$14=$BJ169,SUM(SUM(BH169/12)*$P$14)+(SUM('Sc11 Sub1'!AY169/12)*SUM(12-$P$14)),0)))</f>
        <v>0</v>
      </c>
      <c r="BR169" s="306"/>
      <c r="BS169" s="138"/>
      <c r="BT169" s="138"/>
      <c r="BU169" s="138"/>
      <c r="BV169" s="138"/>
      <c r="BW169" s="138"/>
      <c r="BX169" s="138"/>
      <c r="BZ169" s="306"/>
      <c r="CA169" s="138"/>
      <c r="CB169" s="138"/>
      <c r="CC169" s="138"/>
      <c r="CD169" s="138"/>
      <c r="CE169" s="138"/>
      <c r="CF169" s="138"/>
    </row>
    <row r="170" spans="1:84">
      <c r="A170" s="242"/>
      <c r="B170" s="242"/>
      <c r="C170" s="242"/>
      <c r="D170" s="242"/>
      <c r="E170" s="242"/>
      <c r="F170" s="242"/>
      <c r="G170" s="242"/>
      <c r="H170" s="253">
        <v>2043</v>
      </c>
      <c r="I170" s="249">
        <f t="shared" si="88"/>
        <v>0</v>
      </c>
      <c r="J170" s="249">
        <f t="shared" si="89"/>
        <v>0</v>
      </c>
      <c r="K170" s="249">
        <f t="shared" si="90"/>
        <v>0</v>
      </c>
      <c r="L170" s="249">
        <f t="shared" si="91"/>
        <v>0</v>
      </c>
      <c r="M170" s="249">
        <f t="shared" si="92"/>
        <v>0</v>
      </c>
      <c r="N170" s="249">
        <f t="shared" si="93"/>
        <v>0</v>
      </c>
      <c r="O170" s="242"/>
      <c r="P170" s="242"/>
      <c r="Q170" s="242"/>
      <c r="R170" s="242"/>
      <c r="S170" s="253">
        <v>2043</v>
      </c>
      <c r="T170" s="274">
        <f>HLOOKUP($S170,'Fixed - Other'!$A$61:$AE$64,2,FALSE)</f>
        <v>6785384.4616298759</v>
      </c>
      <c r="U170" s="249">
        <f>IF($K$14="",$T170,IF($K$14&gt;$S170,$T170,VLOOKUP($C6,'Fixed - Other'!$A$69:$C$77,3,FALSE)*$T170))</f>
        <v>6785384.4616298759</v>
      </c>
      <c r="V170" s="249">
        <f>IF($K$15="",$T170,IF($K$15&gt;$S170,$T170,VLOOKUP($C6,'Fixed - Other'!$A$69:$C$77,3,FALSE)*$T170))</f>
        <v>6785384.4616298759</v>
      </c>
      <c r="W170" s="249">
        <f>IF($K$16="",$T170,IF($K$16&gt;$S170,$T170,VLOOKUP($C6,'Fixed - Other'!$A$69:$C$77,3,FALSE)*$T170))</f>
        <v>6785384.4616298759</v>
      </c>
      <c r="X170" s="249">
        <f>IF($K$17="",$T170,IF($K$17&gt;$S170,$T170,VLOOKUP($C6,'Fixed - Other'!$A$69:$C$77,3,FALSE)*$T170))</f>
        <v>6785384.4616298759</v>
      </c>
      <c r="Y170" s="249">
        <f>IF($K$18="",$T170,IF($K$18&gt;$S170,$T170,VLOOKUP($C6,'Fixed - Other'!$A$69:$C$77,3,FALSE)*$T170))</f>
        <v>6785384.4616298759</v>
      </c>
      <c r="Z170" s="249">
        <f>IF($K$19="",$T170,IF($K$19&gt;$S170,$T170,VLOOKUP($C6,'Fixed - Other'!$A$69:$C$77,3,FALSE)*$T170))</f>
        <v>6785384.4616298759</v>
      </c>
      <c r="AB170" s="253">
        <v>2043</v>
      </c>
      <c r="AC170" s="274">
        <f t="shared" si="94"/>
        <v>0</v>
      </c>
      <c r="AD170" s="249">
        <f t="shared" si="95"/>
        <v>0</v>
      </c>
      <c r="AE170" s="249">
        <f t="shared" si="96"/>
        <v>0</v>
      </c>
      <c r="AF170" s="249">
        <f t="shared" si="97"/>
        <v>0</v>
      </c>
      <c r="AG170" s="136">
        <f t="shared" si="98"/>
        <v>0</v>
      </c>
      <c r="AH170" s="249">
        <f t="shared" si="99"/>
        <v>0</v>
      </c>
      <c r="AJ170" s="253">
        <v>2043</v>
      </c>
      <c r="AK170" s="249">
        <f>IF($O$14&gt;$AJ170,AC170,IF($O$14&lt;$BJ170,'Sc11 Sub1'!AC170,IF($O$14=$AJ170,SUM(SUM(AC170/12)*$P$14)+(SUM('Sc11 Sub1'!AC170/12)*SUM(12-$P$14)),0)))</f>
        <v>0</v>
      </c>
      <c r="AL170" s="249">
        <f>IF($O$14&gt;$AJ170,AD170,IF($O$14&lt;$BJ170,'Sc11 Sub1'!AD170,IF($O$14=$AJ170,SUM(SUM(AD170/12)*$P$14)+(SUM('Sc11 Sub1'!AD170/12)*SUM(12-$P$14)),0)))</f>
        <v>0</v>
      </c>
      <c r="AM170" s="249">
        <f>IF($O$14&gt;$AJ170,AE170,IF($O$14&lt;$BJ170,'Sc11 Sub1'!AE170,IF($O$14=$AJ170,SUM(SUM(AE170/12)*$P$14)+(SUM('Sc11 Sub1'!AE170/12)*SUM(12-$P$14)),0)))</f>
        <v>0</v>
      </c>
      <c r="AN170" s="249">
        <f>IF($O$14&gt;$AJ170,AF170,IF($O$14&lt;$BJ170,'Sc11 Sub1'!AF170,IF($O$14=$AJ170,SUM(SUM(AF170/12)*$P$14)+(SUM('Sc11 Sub1'!AF170/12)*SUM(12-$P$14)),0)))</f>
        <v>0</v>
      </c>
      <c r="AO170" s="249">
        <f>IF($O$14&gt;$AJ170,AG170,IF($O$14&lt;$BJ170,'Sc11 Sub1'!AG170,IF($O$14=$AJ170,SUM(SUM(AG170/12)*$P$14)+(SUM('Sc11 Sub1'!AG170/12)*SUM(12-$P$14)),0)))</f>
        <v>0</v>
      </c>
      <c r="AP170" s="249">
        <f>IF($O$14&gt;$AJ170,AH170,IF($O$14&lt;$BJ170,'Sc11 Sub1'!AH170,IF($O$14=$AJ170,SUM(SUM(AH170/12)*$P$14)+(SUM('Sc11 Sub1'!AH170/12)*SUM(12-$P$14)),0)))</f>
        <v>0</v>
      </c>
      <c r="AS170" s="253">
        <v>2043</v>
      </c>
      <c r="AT170" s="274">
        <f>HLOOKUP($S170,'Fixed - Other'!$A$61:$AE$64,3,FALSE)</f>
        <v>8972591.5291501433</v>
      </c>
      <c r="AU170" s="249">
        <f>IF($K$14="",$AT170,IF($K$14&gt;$AS170,$AT170,VLOOKUP($C6,'Fixed - Other'!$A$69:$C$77,3,FALSE)*$AT170))</f>
        <v>8972591.5291501433</v>
      </c>
      <c r="AV170" s="249">
        <f>IF($K$15="",$AT170,IF($K$15&gt;$AS170,$AT170,VLOOKUP($C6,'Fixed - Other'!$A$69:$C$77,3,FALSE)*$AT170))</f>
        <v>8972591.5291501433</v>
      </c>
      <c r="AW170" s="249">
        <f>IF($K$16="",$AT170,IF($K$16&gt;$AS170,$AT170,VLOOKUP($C6,'Fixed - Other'!$A$69:$C$77,3,FALSE)*$AT170))</f>
        <v>8972591.5291501433</v>
      </c>
      <c r="AX170" s="249">
        <f>IF($K$17="",$AT170,IF($K$17&gt;$AS170,$AT170,VLOOKUP($C6,'Fixed - Other'!$A$69:$C$77,3,FALSE)*$AT170))</f>
        <v>8972591.5291501433</v>
      </c>
      <c r="AY170" s="249">
        <f>IF($K$18="",$AT170,IF($K$18&gt;$AS170,$AT170,VLOOKUP($C6,'Fixed - Other'!$A$69:$C$77,3,FALSE)*$AT170))</f>
        <v>8972591.5291501433</v>
      </c>
      <c r="AZ170" s="249">
        <f>IF($K$19="",$AT170,IF($K$19&gt;$AS170,$AT170,VLOOKUP($C6,'Fixed - Other'!$A$69:$C$77,3,FALSE)*$AT170))</f>
        <v>8972591.5291501433</v>
      </c>
      <c r="BB170" s="253">
        <v>2043</v>
      </c>
      <c r="BC170" s="274">
        <f t="shared" si="100"/>
        <v>0</v>
      </c>
      <c r="BD170" s="249">
        <f t="shared" si="101"/>
        <v>0</v>
      </c>
      <c r="BE170" s="249">
        <f t="shared" si="102"/>
        <v>0</v>
      </c>
      <c r="BF170" s="249">
        <f t="shared" si="103"/>
        <v>0</v>
      </c>
      <c r="BG170" s="136">
        <f t="shared" si="104"/>
        <v>0</v>
      </c>
      <c r="BH170" s="249">
        <f t="shared" si="105"/>
        <v>0</v>
      </c>
      <c r="BI170" s="138"/>
      <c r="BJ170" s="253">
        <v>2043</v>
      </c>
      <c r="BK170" s="249">
        <f>IF($O$14&gt;=$BJ170,BC170,IF($O$14&lt;$BJ170,'Sc11 Sub1'!AT170,0))</f>
        <v>0</v>
      </c>
      <c r="BL170" s="249">
        <f>IF($O$14&gt;$BJ170,BD170,IF($O$14&lt;$BJ170,'Sc11 Sub1'!AU170,IF($O$14=$BJ170,SUM(SUM(BD170/12)*$P$14)+(SUM('Sc11 Sub1'!AU170/12)*SUM(12-$P$14)),0)))</f>
        <v>0</v>
      </c>
      <c r="BM170" s="249">
        <f>IF($O$14&gt;$BJ170,BE170,IF($O$14&lt;$BJ170,'Sc11 Sub1'!AV170,IF($O$14=$BJ170,SUM(SUM(BE170/12)*$P$14)+(SUM('Sc11 Sub1'!AV170/12)*SUM(12-$P$14)),0)))</f>
        <v>0</v>
      </c>
      <c r="BN170" s="249">
        <f>IF($O$14&gt;$BJ170,BF170,IF($O$14&lt;$BJ170,'Sc11 Sub1'!AW170,IF($O$14=$BJ170,SUM(SUM(BF170/12)*$P$14)+(SUM('Sc11 Sub1'!AW170/12)*SUM(12-$P$14)),0)))</f>
        <v>0</v>
      </c>
      <c r="BO170" s="249">
        <f>IF($O$14&gt;$BJ170,BG170,IF($O$14&lt;$BJ170,'Sc11 Sub1'!AX170,IF($O$14=$BJ170,SUM(SUM(BG170/12)*$P$14)+(SUM('Sc11 Sub1'!AX170/12)*SUM(12-$P$14)),0)))</f>
        <v>0</v>
      </c>
      <c r="BP170" s="249">
        <f>IF($O$14&gt;$BJ170,BH170,IF($O$14&lt;$BJ170,'Sc11 Sub1'!AY170,IF($O$14=$BJ170,SUM(SUM(BH170/12)*$P$14)+(SUM('Sc11 Sub1'!AY170/12)*SUM(12-$P$14)),0)))</f>
        <v>0</v>
      </c>
      <c r="BR170" s="306"/>
      <c r="BS170" s="138"/>
      <c r="BT170" s="138"/>
      <c r="BU170" s="138"/>
      <c r="BV170" s="138"/>
      <c r="BW170" s="138"/>
      <c r="BX170" s="138"/>
      <c r="BZ170" s="306"/>
      <c r="CA170" s="138"/>
      <c r="CB170" s="138"/>
      <c r="CC170" s="138"/>
      <c r="CD170" s="138"/>
      <c r="CE170" s="138"/>
      <c r="CF170" s="138"/>
    </row>
    <row r="171" spans="1:84">
      <c r="A171" s="242"/>
      <c r="B171" s="242"/>
      <c r="C171" s="242"/>
      <c r="D171" s="242"/>
      <c r="E171" s="242"/>
      <c r="F171" s="242"/>
      <c r="G171" s="242"/>
      <c r="H171" s="253">
        <v>2044</v>
      </c>
      <c r="I171" s="249">
        <f t="shared" si="88"/>
        <v>0</v>
      </c>
      <c r="J171" s="249">
        <f t="shared" si="89"/>
        <v>0</v>
      </c>
      <c r="K171" s="249">
        <f t="shared" si="90"/>
        <v>0</v>
      </c>
      <c r="L171" s="249">
        <f t="shared" si="91"/>
        <v>0</v>
      </c>
      <c r="M171" s="249">
        <f t="shared" si="92"/>
        <v>0</v>
      </c>
      <c r="N171" s="249">
        <f t="shared" si="93"/>
        <v>0</v>
      </c>
      <c r="O171" s="242"/>
      <c r="P171" s="242"/>
      <c r="Q171" s="242"/>
      <c r="R171" s="242"/>
      <c r="S171" s="253">
        <v>2044</v>
      </c>
      <c r="T171" s="274">
        <f>HLOOKUP($S171,'Fixed - Other'!$A$61:$AE$64,2,FALSE)</f>
        <v>6921092.1508624768</v>
      </c>
      <c r="U171" s="249">
        <f>IF($K$14="",$T171,IF($K$14&gt;$S171,$T171,VLOOKUP($C6,'Fixed - Other'!$A$69:$C$77,3,FALSE)*$T171))</f>
        <v>6921092.1508624768</v>
      </c>
      <c r="V171" s="249">
        <f>IF($K$15="",$T171,IF($K$15&gt;$S171,$T171,VLOOKUP($C6,'Fixed - Other'!$A$69:$C$77,3,FALSE)*$T171))</f>
        <v>6921092.1508624768</v>
      </c>
      <c r="W171" s="249">
        <f>IF($K$16="",$T171,IF($K$16&gt;$S171,$T171,VLOOKUP($C6,'Fixed - Other'!$A$69:$C$77,3,FALSE)*$T171))</f>
        <v>6921092.1508624768</v>
      </c>
      <c r="X171" s="249">
        <f>IF($K$17="",$T171,IF($K$17&gt;$S171,$T171,VLOOKUP($C6,'Fixed - Other'!$A$69:$C$77,3,FALSE)*$T171))</f>
        <v>6921092.1508624768</v>
      </c>
      <c r="Y171" s="249">
        <f>IF($K$18="",$T171,IF($K$18&gt;$S171,$T171,VLOOKUP($C6,'Fixed - Other'!$A$69:$C$77,3,FALSE)*$T171))</f>
        <v>6921092.1508624768</v>
      </c>
      <c r="Z171" s="249">
        <f>IF($K$19="",$T171,IF($K$19&gt;$S171,$T171,VLOOKUP($C6,'Fixed - Other'!$A$69:$C$77,3,FALSE)*$T171))</f>
        <v>6921092.1508624768</v>
      </c>
      <c r="AB171" s="253">
        <v>2044</v>
      </c>
      <c r="AC171" s="274">
        <f t="shared" si="94"/>
        <v>0</v>
      </c>
      <c r="AD171" s="249">
        <f t="shared" si="95"/>
        <v>0</v>
      </c>
      <c r="AE171" s="249">
        <f t="shared" si="96"/>
        <v>0</v>
      </c>
      <c r="AF171" s="249">
        <f t="shared" si="97"/>
        <v>0</v>
      </c>
      <c r="AG171" s="136">
        <f t="shared" si="98"/>
        <v>0</v>
      </c>
      <c r="AH171" s="249">
        <f t="shared" si="99"/>
        <v>0</v>
      </c>
      <c r="AJ171" s="253">
        <v>2044</v>
      </c>
      <c r="AK171" s="249">
        <f>IF($O$14&gt;$AJ171,AC171,IF($O$14&lt;$BJ171,'Sc11 Sub1'!AC171,IF($O$14=$AJ171,SUM(SUM(AC171/12)*$P$14)+(SUM('Sc11 Sub1'!AC171/12)*SUM(12-$P$14)),0)))</f>
        <v>0</v>
      </c>
      <c r="AL171" s="249">
        <f>IF($O$14&gt;$AJ171,AD171,IF($O$14&lt;$BJ171,'Sc11 Sub1'!AD171,IF($O$14=$AJ171,SUM(SUM(AD171/12)*$P$14)+(SUM('Sc11 Sub1'!AD171/12)*SUM(12-$P$14)),0)))</f>
        <v>0</v>
      </c>
      <c r="AM171" s="249">
        <f>IF($O$14&gt;$AJ171,AE171,IF($O$14&lt;$BJ171,'Sc11 Sub1'!AE171,IF($O$14=$AJ171,SUM(SUM(AE171/12)*$P$14)+(SUM('Sc11 Sub1'!AE171/12)*SUM(12-$P$14)),0)))</f>
        <v>0</v>
      </c>
      <c r="AN171" s="249">
        <f>IF($O$14&gt;$AJ171,AF171,IF($O$14&lt;$BJ171,'Sc11 Sub1'!AF171,IF($O$14=$AJ171,SUM(SUM(AF171/12)*$P$14)+(SUM('Sc11 Sub1'!AF171/12)*SUM(12-$P$14)),0)))</f>
        <v>0</v>
      </c>
      <c r="AO171" s="249">
        <f>IF($O$14&gt;$AJ171,AG171,IF($O$14&lt;$BJ171,'Sc11 Sub1'!AG171,IF($O$14=$AJ171,SUM(SUM(AG171/12)*$P$14)+(SUM('Sc11 Sub1'!AG171/12)*SUM(12-$P$14)),0)))</f>
        <v>0</v>
      </c>
      <c r="AP171" s="249">
        <f>IF($O$14&gt;$AJ171,AH171,IF($O$14&lt;$BJ171,'Sc11 Sub1'!AH171,IF($O$14=$AJ171,SUM(SUM(AH171/12)*$P$14)+(SUM('Sc11 Sub1'!AH171/12)*SUM(12-$P$14)),0)))</f>
        <v>0</v>
      </c>
      <c r="AS171" s="253">
        <v>2044</v>
      </c>
      <c r="AT171" s="274">
        <f>HLOOKUP($S171,'Fixed - Other'!$A$61:$AE$64,3,FALSE)</f>
        <v>9152043.3597331513</v>
      </c>
      <c r="AU171" s="249">
        <f>IF($K$14="",$AT171,IF($K$14&gt;$AS171,$AT171,VLOOKUP($C6,'Fixed - Other'!$A$69:$C$77,3,FALSE)*$AT171))</f>
        <v>9152043.3597331513</v>
      </c>
      <c r="AV171" s="249">
        <f>IF($K$15="",$AT171,IF($K$15&gt;$AS171,$AT171,VLOOKUP($C6,'Fixed - Other'!$A$69:$C$77,3,FALSE)*$AT171))</f>
        <v>9152043.3597331513</v>
      </c>
      <c r="AW171" s="249">
        <f>IF($K$16="",$AT171,IF($K$16&gt;$AS171,$AT171,VLOOKUP($C6,'Fixed - Other'!$A$69:$C$77,3,FALSE)*$AT171))</f>
        <v>9152043.3597331513</v>
      </c>
      <c r="AX171" s="249">
        <f>IF($K$17="",$AT171,IF($K$17&gt;$AS171,$AT171,VLOOKUP($C6,'Fixed - Other'!$A$69:$C$77,3,FALSE)*$AT171))</f>
        <v>9152043.3597331513</v>
      </c>
      <c r="AY171" s="249">
        <f>IF($K$18="",$AT171,IF($K$18&gt;$AS171,$AT171,VLOOKUP($C6,'Fixed - Other'!$A$69:$C$77,3,FALSE)*$AT171))</f>
        <v>9152043.3597331513</v>
      </c>
      <c r="AZ171" s="249">
        <f>IF($K$19="",$AT171,IF($K$19&gt;$AS171,$AT171,VLOOKUP($C6,'Fixed - Other'!$A$69:$C$77,3,FALSE)*$AT171))</f>
        <v>9152043.3597331513</v>
      </c>
      <c r="BB171" s="253">
        <v>2044</v>
      </c>
      <c r="BC171" s="274">
        <f t="shared" si="100"/>
        <v>0</v>
      </c>
      <c r="BD171" s="249">
        <f t="shared" si="101"/>
        <v>0</v>
      </c>
      <c r="BE171" s="249">
        <f t="shared" si="102"/>
        <v>0</v>
      </c>
      <c r="BF171" s="249">
        <f t="shared" si="103"/>
        <v>0</v>
      </c>
      <c r="BG171" s="136">
        <f t="shared" si="104"/>
        <v>0</v>
      </c>
      <c r="BH171" s="249">
        <f t="shared" si="105"/>
        <v>0</v>
      </c>
      <c r="BI171" s="138"/>
      <c r="BJ171" s="253">
        <v>2044</v>
      </c>
      <c r="BK171" s="249">
        <f>IF($O$14&gt;=$BJ171,BC171,IF($O$14&lt;$BJ171,'Sc11 Sub1'!AT171,0))</f>
        <v>0</v>
      </c>
      <c r="BL171" s="249">
        <f>IF($O$14&gt;$BJ171,BD171,IF($O$14&lt;$BJ171,'Sc11 Sub1'!AU171,IF($O$14=$BJ171,SUM(SUM(BD171/12)*$P$14)+(SUM('Sc11 Sub1'!AU171/12)*SUM(12-$P$14)),0)))</f>
        <v>0</v>
      </c>
      <c r="BM171" s="249">
        <f>IF($O$14&gt;$BJ171,BE171,IF($O$14&lt;$BJ171,'Sc11 Sub1'!AV171,IF($O$14=$BJ171,SUM(SUM(BE171/12)*$P$14)+(SUM('Sc11 Sub1'!AV171/12)*SUM(12-$P$14)),0)))</f>
        <v>0</v>
      </c>
      <c r="BN171" s="249">
        <f>IF($O$14&gt;$BJ171,BF171,IF($O$14&lt;$BJ171,'Sc11 Sub1'!AW171,IF($O$14=$BJ171,SUM(SUM(BF171/12)*$P$14)+(SUM('Sc11 Sub1'!AW171/12)*SUM(12-$P$14)),0)))</f>
        <v>0</v>
      </c>
      <c r="BO171" s="249">
        <f>IF($O$14&gt;$BJ171,BG171,IF($O$14&lt;$BJ171,'Sc11 Sub1'!AX171,IF($O$14=$BJ171,SUM(SUM(BG171/12)*$P$14)+(SUM('Sc11 Sub1'!AX171/12)*SUM(12-$P$14)),0)))</f>
        <v>0</v>
      </c>
      <c r="BP171" s="249">
        <f>IF($O$14&gt;$BJ171,BH171,IF($O$14&lt;$BJ171,'Sc11 Sub1'!AY171,IF($O$14=$BJ171,SUM(SUM(BH171/12)*$P$14)+(SUM('Sc11 Sub1'!AY171/12)*SUM(12-$P$14)),0)))</f>
        <v>0</v>
      </c>
      <c r="BR171" s="306"/>
      <c r="BS171" s="138"/>
      <c r="BT171" s="138"/>
      <c r="BU171" s="138"/>
      <c r="BV171" s="138"/>
      <c r="BW171" s="138"/>
      <c r="BX171" s="138"/>
      <c r="BZ171" s="306"/>
      <c r="CA171" s="138"/>
      <c r="CB171" s="138"/>
      <c r="CC171" s="138"/>
      <c r="CD171" s="138"/>
      <c r="CE171" s="138"/>
      <c r="CF171" s="138"/>
    </row>
    <row r="172" spans="1:84">
      <c r="A172" s="242"/>
      <c r="B172" s="242"/>
      <c r="C172" s="242"/>
      <c r="D172" s="242"/>
      <c r="E172" s="242"/>
      <c r="F172" s="242"/>
      <c r="G172" s="242"/>
      <c r="H172" s="254">
        <v>2045</v>
      </c>
      <c r="I172" s="249">
        <f t="shared" si="88"/>
        <v>0</v>
      </c>
      <c r="J172" s="249">
        <f t="shared" si="89"/>
        <v>0</v>
      </c>
      <c r="K172" s="249">
        <f t="shared" si="90"/>
        <v>0</v>
      </c>
      <c r="L172" s="249">
        <f t="shared" si="91"/>
        <v>0</v>
      </c>
      <c r="M172" s="249">
        <f t="shared" si="92"/>
        <v>0</v>
      </c>
      <c r="N172" s="249">
        <f t="shared" si="93"/>
        <v>0</v>
      </c>
      <c r="O172" s="242"/>
      <c r="P172" s="242"/>
      <c r="Q172" s="242"/>
      <c r="R172" s="242"/>
      <c r="S172" s="254">
        <v>2045</v>
      </c>
      <c r="T172" s="275">
        <f>HLOOKUP($S172,'Fixed - Other'!$A$61:$AE$64,2,FALSE)</f>
        <v>7059513.9938797234</v>
      </c>
      <c r="U172" s="250">
        <f>IF($K$14="",$T172,IF($K$14&gt;$S172,$T172,VLOOKUP($C6,'Fixed - Other'!$A$69:$C$77,3,FALSE)*$T172))</f>
        <v>7059513.9938797234</v>
      </c>
      <c r="V172" s="250">
        <f>IF($K$15="",$T172,IF($K$15&gt;$S172,$T172,VLOOKUP($C6,'Fixed - Other'!$A$69:$C$77,3,FALSE)*$T172))</f>
        <v>7059513.9938797234</v>
      </c>
      <c r="W172" s="250">
        <f>IF($K$16="",$T172,IF($K$16&gt;$S172,$T172,VLOOKUP($C6,'Fixed - Other'!$A$69:$C$77,3,FALSE)*$T172))</f>
        <v>7059513.9938797234</v>
      </c>
      <c r="X172" s="250">
        <f>IF($K$17="",$T172,IF($K$17&gt;$S172,$T172,VLOOKUP($C6,'Fixed - Other'!$A$69:$C$77,3,FALSE)*$T172))</f>
        <v>7059513.9938797234</v>
      </c>
      <c r="Y172" s="250">
        <f>IF($K$18="",$T172,IF($K$18&gt;$S172,$T172,VLOOKUP($C6,'Fixed - Other'!$A$69:$C$77,3,FALSE)*$T172))</f>
        <v>7059513.9938797234</v>
      </c>
      <c r="Z172" s="250">
        <f>IF($K$19="",$T172,IF($K$19&gt;$S172,$T172,VLOOKUP($C6,'Fixed - Other'!$A$69:$C$77,3,FALSE)*$T172))</f>
        <v>7059513.9938797234</v>
      </c>
      <c r="AB172" s="254">
        <v>2045</v>
      </c>
      <c r="AC172" s="275">
        <f t="shared" si="94"/>
        <v>0</v>
      </c>
      <c r="AD172" s="250">
        <f t="shared" si="95"/>
        <v>0</v>
      </c>
      <c r="AE172" s="250">
        <f t="shared" si="96"/>
        <v>0</v>
      </c>
      <c r="AF172" s="250">
        <f t="shared" si="97"/>
        <v>0</v>
      </c>
      <c r="AG172" s="137">
        <f t="shared" si="98"/>
        <v>0</v>
      </c>
      <c r="AH172" s="250">
        <f t="shared" si="99"/>
        <v>0</v>
      </c>
      <c r="AJ172" s="254">
        <v>2045</v>
      </c>
      <c r="AK172" s="250">
        <f>IF($O$14&gt;$AJ172,AC172,IF($O$14&lt;$BJ172,'Sc11 Sub1'!AC172,IF($O$14=$AJ172,SUM(SUM(AC172/12)*$P$14)+(SUM('Sc11 Sub1'!AC172/12)*SUM(12-$P$14)),0)))</f>
        <v>0</v>
      </c>
      <c r="AL172" s="250">
        <f>IF($O$14&gt;$AJ172,AD172,IF($O$14&lt;$BJ172,'Sc11 Sub1'!AD172,IF($O$14=$AJ172,SUM(SUM(AD172/12)*$P$14)+(SUM('Sc11 Sub1'!AD172/12)*SUM(12-$P$14)),0)))</f>
        <v>0</v>
      </c>
      <c r="AM172" s="250">
        <f>IF($O$14&gt;$AJ172,AE172,IF($O$14&lt;$BJ172,'Sc11 Sub1'!AE172,IF($O$14=$AJ172,SUM(SUM(AE172/12)*$P$14)+(SUM('Sc11 Sub1'!AE172/12)*SUM(12-$P$14)),0)))</f>
        <v>0</v>
      </c>
      <c r="AN172" s="250">
        <f>IF($O$14&gt;$AJ172,AF172,IF($O$14&lt;$BJ172,'Sc11 Sub1'!AF172,IF($O$14=$AJ172,SUM(SUM(AF172/12)*$P$14)+(SUM('Sc11 Sub1'!AF172/12)*SUM(12-$P$14)),0)))</f>
        <v>0</v>
      </c>
      <c r="AO172" s="250">
        <f>IF($O$14&gt;$AJ172,AG172,IF($O$14&lt;$BJ172,'Sc11 Sub1'!AG172,IF($O$14=$AJ172,SUM(SUM(AG172/12)*$P$14)+(SUM('Sc11 Sub1'!AG172/12)*SUM(12-$P$14)),0)))</f>
        <v>0</v>
      </c>
      <c r="AP172" s="250">
        <f>IF($O$14&gt;$AJ172,AH172,IF($O$14&lt;$BJ172,'Sc11 Sub1'!AH172,IF($O$14=$AJ172,SUM(SUM(AH172/12)*$P$14)+(SUM('Sc11 Sub1'!AH172/12)*SUM(12-$P$14)),0)))</f>
        <v>0</v>
      </c>
      <c r="AS172" s="254">
        <v>2045</v>
      </c>
      <c r="AT172" s="275">
        <f>HLOOKUP($S172,'Fixed - Other'!$A$61:$AE$64,3,FALSE)</f>
        <v>9335084.2269278094</v>
      </c>
      <c r="AU172" s="250">
        <f>IF($K$14="",$AT172,IF($K$14&gt;$AS172,$AT172,VLOOKUP($C6,'Fixed - Other'!$A$69:$C$77,3,FALSE)*$AT172))</f>
        <v>9335084.2269278094</v>
      </c>
      <c r="AV172" s="250">
        <f>IF($K$15="",$AT172,IF($K$15&gt;$AS172,$AT172,VLOOKUP($C6,'Fixed - Other'!$A$69:$C$77,3,FALSE)*$AT172))</f>
        <v>9335084.2269278094</v>
      </c>
      <c r="AW172" s="250">
        <f>IF($K$16="",$AT172,IF($K$16&gt;$AS172,$AT172,VLOOKUP($C6,'Fixed - Other'!$A$69:$C$77,3,FALSE)*$AT172))</f>
        <v>9335084.2269278094</v>
      </c>
      <c r="AX172" s="250">
        <f>IF($K$17="",$AT172,IF($K$17&gt;$AS172,$AT172,VLOOKUP($C6,'Fixed - Other'!$A$69:$C$77,3,FALSE)*$AT172))</f>
        <v>9335084.2269278094</v>
      </c>
      <c r="AY172" s="250">
        <f>IF($K$18="",$AT172,IF($K$18&gt;$AS172,$AT172,VLOOKUP($C6,'Fixed - Other'!$A$69:$C$77,3,FALSE)*$AT172))</f>
        <v>9335084.2269278094</v>
      </c>
      <c r="AZ172" s="250">
        <f>IF($K$19="",$AT172,IF($K$19&gt;$AS172,$AT172,VLOOKUP($C6,'Fixed - Other'!$A$69:$C$77,3,FALSE)*$AT172))</f>
        <v>9335084.2269278094</v>
      </c>
      <c r="BB172" s="254">
        <v>2045</v>
      </c>
      <c r="BC172" s="275">
        <f t="shared" si="100"/>
        <v>0</v>
      </c>
      <c r="BD172" s="250">
        <f t="shared" si="101"/>
        <v>0</v>
      </c>
      <c r="BE172" s="250">
        <f t="shared" si="102"/>
        <v>0</v>
      </c>
      <c r="BF172" s="250">
        <f t="shared" si="103"/>
        <v>0</v>
      </c>
      <c r="BG172" s="137">
        <f t="shared" si="104"/>
        <v>0</v>
      </c>
      <c r="BH172" s="250">
        <f t="shared" si="105"/>
        <v>0</v>
      </c>
      <c r="BI172" s="138"/>
      <c r="BJ172" s="254">
        <v>2045</v>
      </c>
      <c r="BK172" s="250">
        <f>IF($O$14&gt;=$BJ172,BC172,IF($O$14&lt;$BJ172,'Sc11 Sub1'!AT172,0))</f>
        <v>0</v>
      </c>
      <c r="BL172" s="250">
        <f>IF($O$14&gt;$BJ172,BD172,IF($O$14&lt;$BJ172,'Sc11 Sub1'!AU172,IF($O$14=$BJ172,SUM(SUM(BD172/12)*$P$14)+(SUM('Sc11 Sub1'!AU172/12)*SUM(12-$P$14)),0)))</f>
        <v>0</v>
      </c>
      <c r="BM172" s="250">
        <f>IF($O$14&gt;$BJ172,BE172,IF($O$14&lt;$BJ172,'Sc11 Sub1'!AV172,IF($O$14=$BJ172,SUM(SUM(BE172/12)*$P$14)+(SUM('Sc11 Sub1'!AV172/12)*SUM(12-$P$14)),0)))</f>
        <v>0</v>
      </c>
      <c r="BN172" s="250">
        <f>IF($O$14&gt;$BJ172,BF172,IF($O$14&lt;$BJ172,'Sc11 Sub1'!AW172,IF($O$14=$BJ172,SUM(SUM(BF172/12)*$P$14)+(SUM('Sc11 Sub1'!AW172/12)*SUM(12-$P$14)),0)))</f>
        <v>0</v>
      </c>
      <c r="BO172" s="250">
        <f>IF($O$14&gt;$BJ172,BG172,IF($O$14&lt;$BJ172,'Sc11 Sub1'!AX172,IF($O$14=$BJ172,SUM(SUM(BG172/12)*$P$14)+(SUM('Sc11 Sub1'!AX172/12)*SUM(12-$P$14)),0)))</f>
        <v>0</v>
      </c>
      <c r="BP172" s="250">
        <f>IF($O$14&gt;$BJ172,BH172,IF($O$14&lt;$BJ172,'Sc11 Sub1'!AY172,IF($O$14=$BJ172,SUM(SUM(BH172/12)*$P$14)+(SUM('Sc11 Sub1'!AY172/12)*SUM(12-$P$14)),0)))</f>
        <v>0</v>
      </c>
      <c r="BR172" s="306"/>
      <c r="BS172" s="138"/>
      <c r="BT172" s="138"/>
      <c r="BU172" s="138"/>
      <c r="BV172" s="138"/>
      <c r="BW172" s="138"/>
      <c r="BX172" s="138"/>
      <c r="BZ172" s="306"/>
      <c r="CA172" s="138"/>
      <c r="CB172" s="138"/>
      <c r="CC172" s="138"/>
      <c r="CD172" s="138"/>
      <c r="CE172" s="138"/>
      <c r="CF172" s="138"/>
    </row>
    <row r="173" spans="1:84">
      <c r="A173" s="242"/>
      <c r="B173" s="242"/>
      <c r="C173" s="242"/>
      <c r="D173" s="242"/>
      <c r="E173" s="242"/>
      <c r="F173" s="242"/>
      <c r="G173" s="242"/>
      <c r="H173" s="266" t="s">
        <v>26</v>
      </c>
      <c r="I173" s="265">
        <f t="shared" ref="I173:N173" si="106">SUM(I144:I172)</f>
        <v>96482223.681288317</v>
      </c>
      <c r="J173" s="265">
        <f t="shared" si="106"/>
        <v>0</v>
      </c>
      <c r="K173" s="265">
        <f t="shared" si="106"/>
        <v>0</v>
      </c>
      <c r="L173" s="265">
        <f t="shared" si="106"/>
        <v>0</v>
      </c>
      <c r="M173" s="265">
        <f t="shared" si="106"/>
        <v>0</v>
      </c>
      <c r="N173" s="265">
        <f t="shared" si="106"/>
        <v>0</v>
      </c>
      <c r="O173" s="242"/>
      <c r="P173" s="242"/>
      <c r="Q173" s="242"/>
      <c r="R173" s="242"/>
    </row>
    <row r="174" spans="1:84">
      <c r="A174" s="242"/>
      <c r="B174" s="242"/>
      <c r="C174" s="242"/>
      <c r="D174" s="242"/>
      <c r="E174" s="242"/>
      <c r="F174" s="242"/>
      <c r="G174" s="242"/>
      <c r="H174" s="272"/>
      <c r="I174" s="271"/>
      <c r="J174" s="271"/>
      <c r="K174" s="271"/>
      <c r="L174" s="271"/>
      <c r="M174" s="271"/>
      <c r="N174" s="271"/>
      <c r="O174" s="242"/>
      <c r="P174" s="242"/>
      <c r="Q174" s="242"/>
      <c r="R174" s="242"/>
    </row>
    <row r="175" spans="1:84">
      <c r="A175" s="242"/>
      <c r="B175" s="247" t="s">
        <v>366</v>
      </c>
      <c r="D175" s="247"/>
      <c r="E175" s="247"/>
      <c r="F175" s="247"/>
      <c r="G175" s="247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</row>
    <row r="176" spans="1:84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57" t="s">
        <v>117</v>
      </c>
      <c r="AB176" s="257" t="s">
        <v>122</v>
      </c>
      <c r="AJ176" s="257" t="s">
        <v>447</v>
      </c>
      <c r="AS176" s="257" t="s">
        <v>120</v>
      </c>
      <c r="BB176" s="257" t="s">
        <v>121</v>
      </c>
      <c r="BJ176" s="257" t="s">
        <v>437</v>
      </c>
      <c r="BR176" s="257" t="s">
        <v>391</v>
      </c>
      <c r="BZ176" s="257"/>
    </row>
    <row r="177" spans="1:76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</row>
    <row r="178" spans="1:76">
      <c r="A178" s="242"/>
      <c r="B178" s="242"/>
      <c r="C178" s="242"/>
      <c r="D178" s="242"/>
      <c r="E178" s="242"/>
      <c r="F178" s="242"/>
      <c r="G178" s="242"/>
      <c r="H178" s="303" t="s">
        <v>33</v>
      </c>
      <c r="I178" s="303">
        <f t="shared" ref="I178:N178" si="107">I143</f>
        <v>11</v>
      </c>
      <c r="J178" s="303" t="str">
        <f t="shared" si="107"/>
        <v>11A</v>
      </c>
      <c r="K178" s="303" t="str">
        <f t="shared" si="107"/>
        <v>11B</v>
      </c>
      <c r="L178" s="303" t="str">
        <f t="shared" si="107"/>
        <v>11C</v>
      </c>
      <c r="M178" s="303" t="str">
        <f t="shared" si="107"/>
        <v>11D</v>
      </c>
      <c r="N178" s="303" t="str">
        <f t="shared" si="107"/>
        <v>11E</v>
      </c>
      <c r="O178" s="242"/>
      <c r="P178" s="242"/>
      <c r="Q178" s="242"/>
      <c r="R178" s="242"/>
      <c r="S178" s="304" t="s">
        <v>33</v>
      </c>
      <c r="T178" s="303" t="s">
        <v>27</v>
      </c>
      <c r="U178" s="303">
        <f t="shared" ref="U178:Z178" si="108">U143</f>
        <v>11</v>
      </c>
      <c r="V178" s="303" t="str">
        <f t="shared" si="108"/>
        <v>11A</v>
      </c>
      <c r="W178" s="303" t="str">
        <f t="shared" si="108"/>
        <v>11B</v>
      </c>
      <c r="X178" s="303" t="str">
        <f t="shared" si="108"/>
        <v>11C</v>
      </c>
      <c r="Y178" s="303" t="str">
        <f t="shared" si="108"/>
        <v>11D</v>
      </c>
      <c r="Z178" s="303" t="str">
        <f t="shared" si="108"/>
        <v>11E</v>
      </c>
      <c r="AB178" s="303" t="s">
        <v>33</v>
      </c>
      <c r="AC178" s="303">
        <f>U178</f>
        <v>11</v>
      </c>
      <c r="AD178" s="303" t="str">
        <f t="shared" ref="AD178:AH178" si="109">V178</f>
        <v>11A</v>
      </c>
      <c r="AE178" s="303" t="str">
        <f t="shared" si="109"/>
        <v>11B</v>
      </c>
      <c r="AF178" s="303" t="str">
        <f t="shared" si="109"/>
        <v>11C</v>
      </c>
      <c r="AG178" s="304" t="str">
        <f t="shared" si="109"/>
        <v>11D</v>
      </c>
      <c r="AH178" s="303" t="str">
        <f t="shared" si="109"/>
        <v>11E</v>
      </c>
      <c r="AJ178" s="307" t="s">
        <v>33</v>
      </c>
      <c r="AK178" s="307">
        <f>AC178</f>
        <v>11</v>
      </c>
      <c r="AL178" s="307" t="str">
        <f t="shared" ref="AL178" si="110">AD178</f>
        <v>11A</v>
      </c>
      <c r="AM178" s="307" t="str">
        <f t="shared" ref="AM178" si="111">AE178</f>
        <v>11B</v>
      </c>
      <c r="AN178" s="307" t="str">
        <f t="shared" ref="AN178" si="112">AF178</f>
        <v>11C</v>
      </c>
      <c r="AO178" s="308" t="str">
        <f t="shared" ref="AO178" si="113">AG178</f>
        <v>11D</v>
      </c>
      <c r="AP178" s="307" t="str">
        <f t="shared" ref="AP178" si="114">AH178</f>
        <v>11E</v>
      </c>
      <c r="AS178" s="304" t="s">
        <v>33</v>
      </c>
      <c r="AT178" s="303" t="s">
        <v>27</v>
      </c>
      <c r="AU178" s="303">
        <f t="shared" ref="AU178:AZ178" si="115">AU143</f>
        <v>11</v>
      </c>
      <c r="AV178" s="303" t="str">
        <f t="shared" si="115"/>
        <v>11A</v>
      </c>
      <c r="AW178" s="303" t="str">
        <f t="shared" si="115"/>
        <v>11B</v>
      </c>
      <c r="AX178" s="303" t="str">
        <f t="shared" si="115"/>
        <v>11C</v>
      </c>
      <c r="AY178" s="303" t="str">
        <f t="shared" si="115"/>
        <v>11D</v>
      </c>
      <c r="AZ178" s="303" t="str">
        <f t="shared" si="115"/>
        <v>11E</v>
      </c>
      <c r="BB178" s="303" t="s">
        <v>33</v>
      </c>
      <c r="BC178" s="303">
        <f>AU178</f>
        <v>11</v>
      </c>
      <c r="BD178" s="303" t="str">
        <f t="shared" ref="BD178:BH178" si="116">AV178</f>
        <v>11A</v>
      </c>
      <c r="BE178" s="303" t="str">
        <f t="shared" si="116"/>
        <v>11B</v>
      </c>
      <c r="BF178" s="303" t="str">
        <f t="shared" si="116"/>
        <v>11C</v>
      </c>
      <c r="BG178" s="304" t="str">
        <f t="shared" si="116"/>
        <v>11D</v>
      </c>
      <c r="BH178" s="303" t="str">
        <f t="shared" si="116"/>
        <v>11E</v>
      </c>
      <c r="BI178" s="142"/>
      <c r="BJ178" s="307" t="s">
        <v>33</v>
      </c>
      <c r="BK178" s="307">
        <f>BC178</f>
        <v>11</v>
      </c>
      <c r="BL178" s="307" t="str">
        <f t="shared" ref="BL178" si="117">BD178</f>
        <v>11A</v>
      </c>
      <c r="BM178" s="307" t="str">
        <f t="shared" ref="BM178" si="118">BE178</f>
        <v>11B</v>
      </c>
      <c r="BN178" s="307" t="str">
        <f t="shared" ref="BN178" si="119">BF178</f>
        <v>11C</v>
      </c>
      <c r="BO178" s="308" t="str">
        <f t="shared" ref="BO178" si="120">BG178</f>
        <v>11D</v>
      </c>
      <c r="BP178" s="307" t="str">
        <f t="shared" ref="BP178" si="121">BH178</f>
        <v>11E</v>
      </c>
      <c r="BR178" s="303" t="s">
        <v>33</v>
      </c>
      <c r="BS178" s="303">
        <f t="shared" ref="BS178:BX178" si="122">BC178</f>
        <v>11</v>
      </c>
      <c r="BT178" s="303" t="str">
        <f t="shared" si="122"/>
        <v>11A</v>
      </c>
      <c r="BU178" s="303" t="str">
        <f t="shared" si="122"/>
        <v>11B</v>
      </c>
      <c r="BV178" s="303" t="str">
        <f t="shared" si="122"/>
        <v>11C</v>
      </c>
      <c r="BW178" s="303" t="str">
        <f t="shared" si="122"/>
        <v>11D</v>
      </c>
      <c r="BX178" s="303" t="str">
        <f t="shared" si="122"/>
        <v>11E</v>
      </c>
    </row>
    <row r="179" spans="1:76">
      <c r="A179" s="242"/>
      <c r="B179" s="242"/>
      <c r="C179" s="242"/>
      <c r="D179" s="242"/>
      <c r="E179" s="242"/>
      <c r="F179" s="242"/>
      <c r="G179" s="242"/>
      <c r="H179" s="252">
        <v>2017</v>
      </c>
      <c r="I179" s="249">
        <f t="shared" ref="I179:I207" si="123">AK179+BK179</f>
        <v>2076817</v>
      </c>
      <c r="J179" s="249">
        <f t="shared" ref="J179:J207" si="124">AL179+BL179</f>
        <v>0</v>
      </c>
      <c r="K179" s="249">
        <f t="shared" ref="K179:K207" si="125">AM179+BM179</f>
        <v>0</v>
      </c>
      <c r="L179" s="249">
        <f t="shared" ref="L179:L207" si="126">AN179+BN179</f>
        <v>0</v>
      </c>
      <c r="M179" s="249">
        <f t="shared" ref="M179:M207" si="127">AO179+BO179</f>
        <v>0</v>
      </c>
      <c r="N179" s="249">
        <f t="shared" ref="N179:N207" si="128">AP179+BP179</f>
        <v>0</v>
      </c>
      <c r="O179" s="242"/>
      <c r="P179" s="242"/>
      <c r="Q179" s="242"/>
      <c r="R179" s="242"/>
      <c r="S179" s="252">
        <v>2017</v>
      </c>
      <c r="T179" s="133">
        <f>HLOOKUP($S179,Variable!$B$15:$AE$16,2,FALSE)</f>
        <v>0.26626186681271974</v>
      </c>
      <c r="U179" s="268">
        <f t="shared" ref="U179:U207" si="129">IF($M$14="",0,IF($M$14&gt;$S179,$L$6,IF($I$14&gt;=$S179,$N$6,0)))</f>
        <v>3899952</v>
      </c>
      <c r="V179" s="268">
        <f t="shared" ref="V179:V207" si="130">IF($M$15="",0,IF($M$15&gt;$S179,$L$6,IF($I$15&gt;=$S179,$N$6,0)))</f>
        <v>0</v>
      </c>
      <c r="W179" s="268">
        <f t="shared" ref="W179:W207" si="131">IF($M$16="",0,IF($M$16&gt;$S179,$L$6,IF($I$16&gt;=$S179,$N$6,0)))</f>
        <v>0</v>
      </c>
      <c r="X179" s="268">
        <f t="shared" ref="X179:X207" si="132">IF($M$17="",0,IF($M$17&gt;$S179,$L$6,IF($I$17&gt;=$S179,$N$6,0)))</f>
        <v>0</v>
      </c>
      <c r="Y179" s="268">
        <f t="shared" ref="Y179:Y207" si="133">IF($M$18="",0,IF($M$18&gt;$S179,$L$6,IF($I$18&gt;=$S179,$N$6,0)))</f>
        <v>0</v>
      </c>
      <c r="Z179" s="268">
        <f t="shared" ref="Z179:Z207" si="134">IF($M$19="",0,IF($M$19&gt;$S179,$L$6,IF($I$19&gt;=$S179,$N$6,0)))</f>
        <v>0</v>
      </c>
      <c r="AB179" s="252">
        <v>2017</v>
      </c>
      <c r="AC179" s="249">
        <f>$T179*U179</f>
        <v>1038408.5</v>
      </c>
      <c r="AD179" s="249">
        <f t="shared" ref="AD179:AH207" si="135">$T179*V179</f>
        <v>0</v>
      </c>
      <c r="AE179" s="249">
        <f t="shared" si="135"/>
        <v>0</v>
      </c>
      <c r="AF179" s="249">
        <f t="shared" si="135"/>
        <v>0</v>
      </c>
      <c r="AG179" s="136">
        <f t="shared" si="135"/>
        <v>0</v>
      </c>
      <c r="AH179" s="249">
        <f t="shared" si="135"/>
        <v>0</v>
      </c>
      <c r="AJ179" s="252">
        <v>2017</v>
      </c>
      <c r="AK179" s="251">
        <f>IF($O$14&gt;$AJ179,AC179,IF($O$14&lt;$BJ179,'Sc11 Sub1'!AC179,IF($O$14=$AJ179,SUM(SUM(AC179/12)*$P$14)+(SUM('Sc11 Sub1'!AC179/12)*SUM(12-$P$14)),0)))</f>
        <v>1038408.5</v>
      </c>
      <c r="AL179" s="251">
        <f>IF($O$14&gt;$AJ179,AD179,IF($O$14&lt;$BJ179,'Sc11 Sub1'!AD179,IF($O$14=$AJ179,SUM(SUM(AD179/12)*$P$14)+(SUM('Sc11 Sub1'!AD179/12)*SUM(12-$P$14)),0)))</f>
        <v>0</v>
      </c>
      <c r="AM179" s="251">
        <f>IF($O$14&gt;$AJ179,AE179,IF($O$14&lt;$BJ179,'Sc11 Sub1'!AE179,IF($O$14=$AJ179,SUM(SUM(AE179/12)*$P$14)+(SUM('Sc11 Sub1'!AE179/12)*SUM(12-$P$14)),0)))</f>
        <v>0</v>
      </c>
      <c r="AN179" s="251">
        <f>IF($O$14&gt;$AJ179,AF179,IF($O$14&lt;$BJ179,'Sc11 Sub1'!AF179,IF($O$14=$AJ179,SUM(SUM(AF179/12)*$P$14)+(SUM('Sc11 Sub1'!AF179/12)*SUM(12-$P$14)),0)))</f>
        <v>0</v>
      </c>
      <c r="AO179" s="251">
        <f>IF($O$14&gt;$AJ179,AG179,IF($O$14&lt;$BJ179,'Sc11 Sub1'!AG179,IF($O$14=$AJ179,SUM(SUM(AG179/12)*$P$14)+(SUM('Sc11 Sub1'!AG179/12)*SUM(12-$P$14)),0)))</f>
        <v>0</v>
      </c>
      <c r="AP179" s="251">
        <f>IF($O$14&gt;$AJ179,AH179,IF($O$14&lt;$BJ179,'Sc11 Sub1'!AH179,IF($O$14=$AJ179,SUM(SUM(AH179/12)*$P$14)+(SUM('Sc11 Sub1'!AH179/12)*SUM(12-$P$14)),0)))</f>
        <v>0</v>
      </c>
      <c r="AS179" s="252">
        <v>2017</v>
      </c>
      <c r="AT179" s="133">
        <f>HLOOKUP($S179,Variable!$B$15:$AE$16,2,FALSE)</f>
        <v>0.26626186681271974</v>
      </c>
      <c r="AU179" s="268">
        <f t="shared" ref="AU179:AU207" si="136">IF($N$14="",0,IF($N$14&gt;$AS179,$M$6,IF($J$14&gt;=$AS179,$O$6,0)))</f>
        <v>3899952</v>
      </c>
      <c r="AV179" s="268">
        <f t="shared" ref="AV179:AV207" si="137">IF($N$15="",0,IF($N$15&gt;$AS179,$M$6,IF($J$15&gt;=$AS179,$O$6,0)))</f>
        <v>0</v>
      </c>
      <c r="AW179" s="268">
        <f t="shared" ref="AW179:AW207" si="138">IF($N$16="",0,IF($N$16&gt;$AS179,$M$6,IF($J$16&gt;=$AS179,$O$6,0)))</f>
        <v>0</v>
      </c>
      <c r="AX179" s="268">
        <f t="shared" ref="AX179:AX207" si="139">IF($N$17="",0,IF($N$17&gt;$AS179,$M$6,IF($J$17&gt;=$AS179,$O$6,0)))</f>
        <v>0</v>
      </c>
      <c r="AY179" s="268">
        <f t="shared" ref="AY179:AY207" si="140">IF($N$18="",0,IF($N$18&gt;$AS179,$M$6,IF($J$18&gt;=$AS179,$O$6,0)))</f>
        <v>0</v>
      </c>
      <c r="AZ179" s="268">
        <f t="shared" ref="AZ179:AZ207" si="141">IF($N$19="",0,IF($N$19&gt;$AS179,$M$6,IF($J$19&gt;=$AS179,$O$6,0)))</f>
        <v>0</v>
      </c>
      <c r="BB179" s="252">
        <v>2017</v>
      </c>
      <c r="BC179" s="249">
        <f>$AT179*AU179</f>
        <v>1038408.5</v>
      </c>
      <c r="BD179" s="249">
        <f t="shared" ref="BD179:BH207" si="142">$AT179*AV179</f>
        <v>0</v>
      </c>
      <c r="BE179" s="249">
        <f t="shared" si="142"/>
        <v>0</v>
      </c>
      <c r="BF179" s="249">
        <f t="shared" si="142"/>
        <v>0</v>
      </c>
      <c r="BG179" s="136">
        <f t="shared" si="142"/>
        <v>0</v>
      </c>
      <c r="BH179" s="249">
        <f t="shared" si="142"/>
        <v>0</v>
      </c>
      <c r="BI179" s="138"/>
      <c r="BJ179" s="252">
        <v>2017</v>
      </c>
      <c r="BK179" s="251">
        <f>IF($O$14&gt;=$BJ179,BC179,IF($O$14&lt;$BJ179,'Sc11 Sub1'!AT179,0))</f>
        <v>1038408.5</v>
      </c>
      <c r="BL179" s="249">
        <f>IF($O$14&gt;$BJ179,BD179,IF($O$14&lt;$BJ179,'Sc11 Sub1'!AU179,IF($O$14=$BJ179,SUM(SUM(BD179/12)*$P$14)+(SUM('Sc11 Sub1'!AU179/12)*SUM(12-$P$14)),0)))</f>
        <v>0</v>
      </c>
      <c r="BM179" s="249">
        <f>IF($O$14&gt;$BJ179,BE179,IF($O$14&lt;$BJ179,'Sc11 Sub1'!AV179,IF($O$14=$BJ179,SUM(SUM(BE179/12)*$P$14)+(SUM('Sc11 Sub1'!AV179/12)*SUM(12-$P$14)),0)))</f>
        <v>0</v>
      </c>
      <c r="BN179" s="249">
        <f>IF($O$14&gt;$BJ179,BF179,IF($O$14&lt;$BJ179,'Sc11 Sub1'!AW179,IF($O$14=$BJ179,SUM(SUM(BF179/12)*$P$14)+(SUM('Sc11 Sub1'!AW179/12)*SUM(12-$P$14)),0)))</f>
        <v>0</v>
      </c>
      <c r="BO179" s="249">
        <f>IF($O$14&gt;$BJ179,BG179,IF($O$14&lt;$BJ179,'Sc11 Sub1'!AX179,IF($O$14=$BJ179,SUM(SUM(BG179/12)*$P$14)+(SUM('Sc11 Sub1'!AX179/12)*SUM(12-$P$14)),0)))</f>
        <v>0</v>
      </c>
      <c r="BP179" s="249">
        <f>IF($O$14&gt;$BJ179,BH179,IF($O$14&lt;$BJ179,'Sc11 Sub1'!AY179,IF($O$14=$BJ179,SUM(SUM(BH179/12)*$P$14)+(SUM('Sc11 Sub1'!AY179/12)*SUM(12-$P$14)),0)))</f>
        <v>0</v>
      </c>
      <c r="BR179" s="144">
        <v>2017</v>
      </c>
      <c r="BS179" s="249">
        <f>IF($D$14&lt;&gt;"Yes",0,IF($BR179&lt;$E$14,0,IF($BR179&gt;$J$14,0,VLOOKUP($H$14,Variable!$B$21:$AE$64,'Scenario 11'!$BR179-2015,FALSE))))</f>
        <v>0</v>
      </c>
      <c r="BT179" s="249">
        <f>IF($D$15&lt;&gt;"Yes",0,IF($BR179&lt;$E$15,0,IF($BR179&gt;$J$15,0,VLOOKUP($H$15,Variable!$B$21:$AE$64,'Scenario 11'!$BR179-2015,FALSE))))</f>
        <v>0</v>
      </c>
      <c r="BU179" s="249">
        <f>IF($D$16&lt;&gt;"Yes",0,IF($BR179&lt;$E$16,0,IF($BR179&gt;$J$16,0,VLOOKUP($H$16,Variable!$B$21:$AE$64,'Scenario 11'!$BR179-2015,FALSE))))</f>
        <v>0</v>
      </c>
      <c r="BV179" s="249">
        <f>IF($D$17&lt;&gt;"Yes",0,IF($BR179&lt;$E$17,0,IF($BR179&gt;$J$17,0,VLOOKUP($H$17,Variable!$B$21:$AE$64,'Scenario 11'!$BR179-2015,FALSE))))</f>
        <v>0</v>
      </c>
      <c r="BW179" s="249">
        <f>IF($D$18&lt;&gt;"Yes",0,IF($BR179&lt;$E$18,0,IF($BR179&gt;$J$18,0,VLOOKUP($H$18,Variable!$B$21:$AE$64,'Scenario 11'!$BR179-2015,FALSE))))</f>
        <v>0</v>
      </c>
      <c r="BX179" s="249">
        <f>IF($D$19&lt;&gt;"Yes",0,IF($BR179&lt;$E$19,0,IF($BR179&gt;$J$19,0,VLOOKUP($H$19,Variable!$B$21:$AE$64,'Scenario 11'!$BR179-2015,FALSE))))</f>
        <v>0</v>
      </c>
    </row>
    <row r="180" spans="1:76">
      <c r="A180" s="242"/>
      <c r="B180" s="242"/>
      <c r="C180" s="242"/>
      <c r="D180" s="242"/>
      <c r="E180" s="242"/>
      <c r="F180" s="242"/>
      <c r="G180" s="242"/>
      <c r="H180" s="253">
        <v>2018</v>
      </c>
      <c r="I180" s="249">
        <f t="shared" si="123"/>
        <v>1219261.6904761905</v>
      </c>
      <c r="J180" s="249">
        <f t="shared" si="124"/>
        <v>0</v>
      </c>
      <c r="K180" s="249">
        <f t="shared" si="125"/>
        <v>0</v>
      </c>
      <c r="L180" s="249">
        <f t="shared" si="126"/>
        <v>0</v>
      </c>
      <c r="M180" s="249">
        <f t="shared" si="127"/>
        <v>0</v>
      </c>
      <c r="N180" s="249">
        <f t="shared" si="128"/>
        <v>0</v>
      </c>
      <c r="O180" s="242"/>
      <c r="P180" s="242"/>
      <c r="Q180" s="242"/>
      <c r="R180" s="242"/>
      <c r="S180" s="253">
        <v>2018</v>
      </c>
      <c r="T180" s="133">
        <f>HLOOKUP($S180,Variable!$B$15:$AE$16,2,FALSE)</f>
        <v>0.27937600257644196</v>
      </c>
      <c r="U180" s="268">
        <f t="shared" si="129"/>
        <v>2182116</v>
      </c>
      <c r="V180" s="268">
        <f t="shared" si="130"/>
        <v>0</v>
      </c>
      <c r="W180" s="268">
        <f t="shared" si="131"/>
        <v>0</v>
      </c>
      <c r="X180" s="268">
        <f t="shared" si="132"/>
        <v>0</v>
      </c>
      <c r="Y180" s="268">
        <f t="shared" si="133"/>
        <v>0</v>
      </c>
      <c r="Z180" s="268">
        <f t="shared" si="134"/>
        <v>0</v>
      </c>
      <c r="AB180" s="253">
        <v>2018</v>
      </c>
      <c r="AC180" s="249">
        <f t="shared" ref="AC180:AC207" si="143">$T180*U180</f>
        <v>609630.84523809527</v>
      </c>
      <c r="AD180" s="249">
        <f t="shared" si="135"/>
        <v>0</v>
      </c>
      <c r="AE180" s="249">
        <f t="shared" si="135"/>
        <v>0</v>
      </c>
      <c r="AF180" s="249">
        <f t="shared" si="135"/>
        <v>0</v>
      </c>
      <c r="AG180" s="136">
        <f t="shared" si="135"/>
        <v>0</v>
      </c>
      <c r="AH180" s="249">
        <f t="shared" si="135"/>
        <v>0</v>
      </c>
      <c r="AJ180" s="253">
        <v>2018</v>
      </c>
      <c r="AK180" s="249">
        <f>IF($O$14&gt;$AJ180,AC180,IF($O$14&lt;$BJ180,'Sc11 Sub1'!AC180,IF($O$14=$AJ180,SUM(SUM(AC180/12)*$P$14)+(SUM('Sc11 Sub1'!AC180/12)*SUM(12-$P$14)),0)))</f>
        <v>609630.84523809527</v>
      </c>
      <c r="AL180" s="249">
        <f>IF($O$14&gt;$AJ180,AD180,IF($O$14&lt;$BJ180,'Sc11 Sub1'!AD180,IF($O$14=$AJ180,SUM(SUM(AD180/12)*$P$14)+(SUM('Sc11 Sub1'!AD180/12)*SUM(12-$P$14)),0)))</f>
        <v>0</v>
      </c>
      <c r="AM180" s="249">
        <f>IF($O$14&gt;$AJ180,AE180,IF($O$14&lt;$BJ180,'Sc11 Sub1'!AE180,IF($O$14=$AJ180,SUM(SUM(AE180/12)*$P$14)+(SUM('Sc11 Sub1'!AE180/12)*SUM(12-$P$14)),0)))</f>
        <v>0</v>
      </c>
      <c r="AN180" s="249">
        <f>IF($O$14&gt;$AJ180,AF180,IF($O$14&lt;$BJ180,'Sc11 Sub1'!AF180,IF($O$14=$AJ180,SUM(SUM(AF180/12)*$P$14)+(SUM('Sc11 Sub1'!AF180/12)*SUM(12-$P$14)),0)))</f>
        <v>0</v>
      </c>
      <c r="AO180" s="249">
        <f>IF($O$14&gt;$AJ180,AG180,IF($O$14&lt;$BJ180,'Sc11 Sub1'!AG180,IF($O$14=$AJ180,SUM(SUM(AG180/12)*$P$14)+(SUM('Sc11 Sub1'!AG180/12)*SUM(12-$P$14)),0)))</f>
        <v>0</v>
      </c>
      <c r="AP180" s="249">
        <f>IF($O$14&gt;$AJ180,AH180,IF($O$14&lt;$BJ180,'Sc11 Sub1'!AH180,IF($O$14=$AJ180,SUM(SUM(AH180/12)*$P$14)+(SUM('Sc11 Sub1'!AH180/12)*SUM(12-$P$14)),0)))</f>
        <v>0</v>
      </c>
      <c r="AS180" s="253">
        <v>2018</v>
      </c>
      <c r="AT180" s="133">
        <f>HLOOKUP($S180,Variable!$B$15:$AE$16,2,FALSE)</f>
        <v>0.27937600257644196</v>
      </c>
      <c r="AU180" s="268">
        <f t="shared" si="136"/>
        <v>2182116</v>
      </c>
      <c r="AV180" s="268">
        <f t="shared" si="137"/>
        <v>0</v>
      </c>
      <c r="AW180" s="268">
        <f t="shared" si="138"/>
        <v>0</v>
      </c>
      <c r="AX180" s="268">
        <f t="shared" si="139"/>
        <v>0</v>
      </c>
      <c r="AY180" s="268">
        <f t="shared" si="140"/>
        <v>0</v>
      </c>
      <c r="AZ180" s="268">
        <f t="shared" si="141"/>
        <v>0</v>
      </c>
      <c r="BB180" s="253">
        <v>2018</v>
      </c>
      <c r="BC180" s="249">
        <f t="shared" ref="BC180:BC207" si="144">$AT180*AU180</f>
        <v>609630.84523809527</v>
      </c>
      <c r="BD180" s="249">
        <f t="shared" si="142"/>
        <v>0</v>
      </c>
      <c r="BE180" s="249">
        <f t="shared" si="142"/>
        <v>0</v>
      </c>
      <c r="BF180" s="249">
        <f t="shared" si="142"/>
        <v>0</v>
      </c>
      <c r="BG180" s="136">
        <f t="shared" si="142"/>
        <v>0</v>
      </c>
      <c r="BH180" s="249">
        <f t="shared" si="142"/>
        <v>0</v>
      </c>
      <c r="BI180" s="138"/>
      <c r="BJ180" s="253">
        <v>2018</v>
      </c>
      <c r="BK180" s="249">
        <f>IF($O$14&gt;=$BJ180,BC180,IF($O$14&lt;$BJ180,'Sc11 Sub1'!AT180,0))</f>
        <v>609630.84523809527</v>
      </c>
      <c r="BL180" s="249">
        <f>IF($O$14&gt;$BJ180,BD180,IF($O$14&lt;$BJ180,'Sc11 Sub1'!AU180,IF($O$14=$BJ180,SUM(SUM(BD180/12)*$P$14)+(SUM('Sc11 Sub1'!AU180/12)*SUM(12-$P$14)),0)))</f>
        <v>0</v>
      </c>
      <c r="BM180" s="249">
        <f>IF($O$14&gt;$BJ180,BE180,IF($O$14&lt;$BJ180,'Sc11 Sub1'!AV180,IF($O$14=$BJ180,SUM(SUM(BE180/12)*$P$14)+(SUM('Sc11 Sub1'!AV180/12)*SUM(12-$P$14)),0)))</f>
        <v>0</v>
      </c>
      <c r="BN180" s="249">
        <f>IF($O$14&gt;$BJ180,BF180,IF($O$14&lt;$BJ180,'Sc11 Sub1'!AW180,IF($O$14=$BJ180,SUM(SUM(BF180/12)*$P$14)+(SUM('Sc11 Sub1'!AW180/12)*SUM(12-$P$14)),0)))</f>
        <v>0</v>
      </c>
      <c r="BO180" s="249">
        <f>IF($O$14&gt;$BJ180,BG180,IF($O$14&lt;$BJ180,'Sc11 Sub1'!AX180,IF($O$14=$BJ180,SUM(SUM(BG180/12)*$P$14)+(SUM('Sc11 Sub1'!AX180/12)*SUM(12-$P$14)),0)))</f>
        <v>0</v>
      </c>
      <c r="BP180" s="249">
        <f>IF($O$14&gt;$BJ180,BH180,IF($O$14&lt;$BJ180,'Sc11 Sub1'!AY180,IF($O$14=$BJ180,SUM(SUM(BH180/12)*$P$14)+(SUM('Sc11 Sub1'!AY180/12)*SUM(12-$P$14)),0)))</f>
        <v>0</v>
      </c>
      <c r="BR180" s="145">
        <v>2018</v>
      </c>
      <c r="BS180" s="249">
        <f>IF($D$14&lt;&gt;"Yes",0,IF($BR180&lt;$E$14,0,IF($BR180&gt;$J$14,0,VLOOKUP($H$14,Variable!$B$21:$AE$64,'Scenario 11'!$BR180-2015,FALSE))))</f>
        <v>0</v>
      </c>
      <c r="BT180" s="249">
        <f>IF($D$15&lt;&gt;"Yes",0,IF($BR180&lt;$E$15,0,IF($BR180&gt;$J$15,0,VLOOKUP($H$15,Variable!$B$21:$AE$64,'Scenario 11'!$BR180-2015,FALSE))))</f>
        <v>0</v>
      </c>
      <c r="BU180" s="249">
        <f>IF($D$16&lt;&gt;"Yes",0,IF($BR180&lt;$E$16,0,IF($BR180&gt;$J$16,0,VLOOKUP($H$16,Variable!$B$21:$AE$64,'Scenario 11'!$BR180-2015,FALSE))))</f>
        <v>0</v>
      </c>
      <c r="BV180" s="249">
        <f>IF($D$17&lt;&gt;"Yes",0,IF($BR180&lt;$E$17,0,IF($BR180&gt;$J$17,0,VLOOKUP($H$17,Variable!$B$21:$AE$64,'Scenario 11'!$BR180-2015,FALSE))))</f>
        <v>0</v>
      </c>
      <c r="BW180" s="249">
        <f>IF($D$18&lt;&gt;"Yes",0,IF($BR180&lt;$E$18,0,IF($BR180&gt;$J$18,0,VLOOKUP($H$18,Variable!$B$21:$AE$64,'Scenario 11'!$BR180-2015,FALSE))))</f>
        <v>0</v>
      </c>
      <c r="BX180" s="249">
        <f>IF($D$19&lt;&gt;"Yes",0,IF($BR180&lt;$E$19,0,IF($BR180&gt;$J$19,0,VLOOKUP($H$19,Variable!$B$21:$AE$64,'Scenario 11'!$BR180-2015,FALSE))))</f>
        <v>0</v>
      </c>
    </row>
    <row r="181" spans="1:76">
      <c r="A181" s="242"/>
      <c r="B181" s="242"/>
      <c r="C181" s="242"/>
      <c r="D181" s="242"/>
      <c r="E181" s="242"/>
      <c r="F181" s="242"/>
      <c r="G181" s="242"/>
      <c r="H181" s="253">
        <v>2019</v>
      </c>
      <c r="I181" s="249">
        <f t="shared" si="123"/>
        <v>1452947.2666666666</v>
      </c>
      <c r="J181" s="249">
        <f t="shared" si="124"/>
        <v>0</v>
      </c>
      <c r="K181" s="249">
        <f t="shared" si="125"/>
        <v>0</v>
      </c>
      <c r="L181" s="249">
        <f t="shared" si="126"/>
        <v>0</v>
      </c>
      <c r="M181" s="249">
        <f t="shared" si="127"/>
        <v>0</v>
      </c>
      <c r="N181" s="249">
        <f t="shared" si="128"/>
        <v>0</v>
      </c>
      <c r="O181" s="242"/>
      <c r="P181" s="242"/>
      <c r="Q181" s="242"/>
      <c r="R181" s="242"/>
      <c r="S181" s="253">
        <v>2019</v>
      </c>
      <c r="T181" s="133">
        <f>HLOOKUP($S181,Variable!$B$15:$AE$16,2,FALSE)</f>
        <v>0.36053725789445606</v>
      </c>
      <c r="U181" s="268">
        <f t="shared" si="129"/>
        <v>2182116</v>
      </c>
      <c r="V181" s="268">
        <f t="shared" si="130"/>
        <v>0</v>
      </c>
      <c r="W181" s="268">
        <f t="shared" si="131"/>
        <v>0</v>
      </c>
      <c r="X181" s="268">
        <f t="shared" si="132"/>
        <v>0</v>
      </c>
      <c r="Y181" s="268">
        <f t="shared" si="133"/>
        <v>0</v>
      </c>
      <c r="Z181" s="268">
        <f t="shared" si="134"/>
        <v>0</v>
      </c>
      <c r="AB181" s="253">
        <v>2019</v>
      </c>
      <c r="AC181" s="249">
        <f t="shared" si="143"/>
        <v>786734.11904761894</v>
      </c>
      <c r="AD181" s="249">
        <f t="shared" si="135"/>
        <v>0</v>
      </c>
      <c r="AE181" s="249">
        <f t="shared" si="135"/>
        <v>0</v>
      </c>
      <c r="AF181" s="249">
        <f t="shared" si="135"/>
        <v>0</v>
      </c>
      <c r="AG181" s="136">
        <f t="shared" si="135"/>
        <v>0</v>
      </c>
      <c r="AH181" s="249">
        <f t="shared" si="135"/>
        <v>0</v>
      </c>
      <c r="AJ181" s="253">
        <v>2019</v>
      </c>
      <c r="AK181" s="249">
        <f>IF($O$14&gt;$AJ181,AC181,IF($O$14&lt;$BJ181,'Sc11 Sub1'!AC181,IF($O$14=$AJ181,SUM(SUM(AC181/12)*$P$14)+(SUM('Sc11 Sub1'!AC181/12)*SUM(12-$P$14)),0)))</f>
        <v>666213.14761904755</v>
      </c>
      <c r="AL181" s="249">
        <f>IF($O$14&gt;$AJ181,AD181,IF($O$14&lt;$BJ181,'Sc11 Sub1'!AD181,IF($O$14=$AJ181,SUM(SUM(AD181/12)*$P$14)+(SUM('Sc11 Sub1'!AD181/12)*SUM(12-$P$14)),0)))</f>
        <v>0</v>
      </c>
      <c r="AM181" s="249">
        <f>IF($O$14&gt;$AJ181,AE181,IF($O$14&lt;$BJ181,'Sc11 Sub1'!AE181,IF($O$14=$AJ181,SUM(SUM(AE181/12)*$P$14)+(SUM('Sc11 Sub1'!AE181/12)*SUM(12-$P$14)),0)))</f>
        <v>0</v>
      </c>
      <c r="AN181" s="249">
        <f>IF($O$14&gt;$AJ181,AF181,IF($O$14&lt;$BJ181,'Sc11 Sub1'!AF181,IF($O$14=$AJ181,SUM(SUM(AF181/12)*$P$14)+(SUM('Sc11 Sub1'!AF181/12)*SUM(12-$P$14)),0)))</f>
        <v>0</v>
      </c>
      <c r="AO181" s="249">
        <f>IF($O$14&gt;$AJ181,AG181,IF($O$14&lt;$BJ181,'Sc11 Sub1'!AG181,IF($O$14=$AJ181,SUM(SUM(AG181/12)*$P$14)+(SUM('Sc11 Sub1'!AG181/12)*SUM(12-$P$14)),0)))</f>
        <v>0</v>
      </c>
      <c r="AP181" s="249">
        <f>IF($O$14&gt;$AJ181,AH181,IF($O$14&lt;$BJ181,'Sc11 Sub1'!AH181,IF($O$14=$AJ181,SUM(SUM(AH181/12)*$P$14)+(SUM('Sc11 Sub1'!AH181/12)*SUM(12-$P$14)),0)))</f>
        <v>0</v>
      </c>
      <c r="AS181" s="253">
        <v>2019</v>
      </c>
      <c r="AT181" s="133">
        <f>HLOOKUP($S181,Variable!$B$15:$AE$16,2,FALSE)</f>
        <v>0.36053725789445606</v>
      </c>
      <c r="AU181" s="268">
        <f t="shared" si="136"/>
        <v>2182116</v>
      </c>
      <c r="AV181" s="268">
        <f t="shared" si="137"/>
        <v>0</v>
      </c>
      <c r="AW181" s="268">
        <f t="shared" si="138"/>
        <v>0</v>
      </c>
      <c r="AX181" s="268">
        <f t="shared" si="139"/>
        <v>0</v>
      </c>
      <c r="AY181" s="268">
        <f t="shared" si="140"/>
        <v>0</v>
      </c>
      <c r="AZ181" s="268">
        <f t="shared" si="141"/>
        <v>0</v>
      </c>
      <c r="BB181" s="253">
        <v>2019</v>
      </c>
      <c r="BC181" s="249">
        <f t="shared" si="144"/>
        <v>786734.11904761894</v>
      </c>
      <c r="BD181" s="249">
        <f t="shared" si="142"/>
        <v>0</v>
      </c>
      <c r="BE181" s="249">
        <f t="shared" si="142"/>
        <v>0</v>
      </c>
      <c r="BF181" s="249">
        <f t="shared" si="142"/>
        <v>0</v>
      </c>
      <c r="BG181" s="136">
        <f t="shared" si="142"/>
        <v>0</v>
      </c>
      <c r="BH181" s="249">
        <f t="shared" si="142"/>
        <v>0</v>
      </c>
      <c r="BI181" s="138"/>
      <c r="BJ181" s="253">
        <v>2019</v>
      </c>
      <c r="BK181" s="249">
        <f>IF($O$14&gt;=$BJ181,BC181,IF($O$14&lt;$BJ181,'Sc11 Sub1'!AT181,0))</f>
        <v>786734.11904761894</v>
      </c>
      <c r="BL181" s="249">
        <f>IF($O$14&gt;$BJ181,BD181,IF($O$14&lt;$BJ181,'Sc11 Sub1'!AU181,IF($O$14=$BJ181,SUM(SUM(BD181/12)*$P$14)+(SUM('Sc11 Sub1'!AU181/12)*SUM(12-$P$14)),0)))</f>
        <v>0</v>
      </c>
      <c r="BM181" s="249">
        <f>IF($O$14&gt;$BJ181,BE181,IF($O$14&lt;$BJ181,'Sc11 Sub1'!AV181,IF($O$14=$BJ181,SUM(SUM(BE181/12)*$P$14)+(SUM('Sc11 Sub1'!AV181/12)*SUM(12-$P$14)),0)))</f>
        <v>0</v>
      </c>
      <c r="BN181" s="249">
        <f>IF($O$14&gt;$BJ181,BF181,IF($O$14&lt;$BJ181,'Sc11 Sub1'!AW181,IF($O$14=$BJ181,SUM(SUM(BF181/12)*$P$14)+(SUM('Sc11 Sub1'!AW181/12)*SUM(12-$P$14)),0)))</f>
        <v>0</v>
      </c>
      <c r="BO181" s="249">
        <f>IF($O$14&gt;$BJ181,BG181,IF($O$14&lt;$BJ181,'Sc11 Sub1'!AX181,IF($O$14=$BJ181,SUM(SUM(BG181/12)*$P$14)+(SUM('Sc11 Sub1'!AX181/12)*SUM(12-$P$14)),0)))</f>
        <v>0</v>
      </c>
      <c r="BP181" s="249">
        <f>IF($O$14&gt;$BJ181,BH181,IF($O$14&lt;$BJ181,'Sc11 Sub1'!AY181,IF($O$14=$BJ181,SUM(SUM(BH181/12)*$P$14)+(SUM('Sc11 Sub1'!AY181/12)*SUM(12-$P$14)),0)))</f>
        <v>0</v>
      </c>
      <c r="BR181" s="145">
        <v>2019</v>
      </c>
      <c r="BS181" s="249">
        <f>IF($D$14&lt;&gt;"Yes",0,IF($BR181&lt;$E$14,0,IF($BR181&gt;$J$14,0,VLOOKUP($H$14,Variable!$B$21:$AE$64,'Scenario 11'!$BR181-2015,FALSE))))</f>
        <v>0</v>
      </c>
      <c r="BT181" s="249">
        <f>IF($D$15&lt;&gt;"Yes",0,IF($BR181&lt;$E$15,0,IF($BR181&gt;$J$15,0,VLOOKUP($H$15,Variable!$B$21:$AE$64,'Scenario 11'!$BR181-2015,FALSE))))</f>
        <v>0</v>
      </c>
      <c r="BU181" s="249">
        <f>IF($D$16&lt;&gt;"Yes",0,IF($BR181&lt;$E$16,0,IF($BR181&gt;$J$16,0,VLOOKUP($H$16,Variable!$B$21:$AE$64,'Scenario 11'!$BR181-2015,FALSE))))</f>
        <v>0</v>
      </c>
      <c r="BV181" s="249">
        <f>IF($D$17&lt;&gt;"Yes",0,IF($BR181&lt;$E$17,0,IF($BR181&gt;$J$17,0,VLOOKUP($H$17,Variable!$B$21:$AE$64,'Scenario 11'!$BR181-2015,FALSE))))</f>
        <v>0</v>
      </c>
      <c r="BW181" s="249">
        <f>IF($D$18&lt;&gt;"Yes",0,IF($BR181&lt;$E$18,0,IF($BR181&gt;$J$18,0,VLOOKUP($H$18,Variable!$B$21:$AE$64,'Scenario 11'!$BR181-2015,FALSE))))</f>
        <v>0</v>
      </c>
      <c r="BX181" s="249">
        <f>IF($D$19&lt;&gt;"Yes",0,IF($BR181&lt;$E$19,0,IF($BR181&gt;$J$19,0,VLOOKUP($H$19,Variable!$B$21:$AE$64,'Scenario 11'!$BR181-2015,FALSE))))</f>
        <v>0</v>
      </c>
    </row>
    <row r="182" spans="1:76">
      <c r="A182" s="242"/>
      <c r="B182" s="242"/>
      <c r="C182" s="242"/>
      <c r="D182" s="242"/>
      <c r="E182" s="242"/>
      <c r="F182" s="242"/>
      <c r="G182" s="242"/>
      <c r="H182" s="253">
        <v>2020</v>
      </c>
      <c r="I182" s="249">
        <f t="shared" si="123"/>
        <v>628740.45000000007</v>
      </c>
      <c r="J182" s="249">
        <f t="shared" si="124"/>
        <v>0</v>
      </c>
      <c r="K182" s="249">
        <f t="shared" si="125"/>
        <v>0</v>
      </c>
      <c r="L182" s="249">
        <f t="shared" si="126"/>
        <v>0</v>
      </c>
      <c r="M182" s="249">
        <f t="shared" si="127"/>
        <v>0</v>
      </c>
      <c r="N182" s="249">
        <f t="shared" si="128"/>
        <v>0</v>
      </c>
      <c r="O182" s="242"/>
      <c r="P182" s="242"/>
      <c r="Q182" s="242"/>
      <c r="R182" s="242"/>
      <c r="S182" s="253">
        <v>2020</v>
      </c>
      <c r="T182" s="133">
        <f>HLOOKUP($S182,Variable!$B$15:$AE$16,2,FALSE)</f>
        <v>0.3720403481889008</v>
      </c>
      <c r="U182" s="268">
        <f t="shared" si="129"/>
        <v>2182116</v>
      </c>
      <c r="V182" s="268">
        <f t="shared" si="130"/>
        <v>0</v>
      </c>
      <c r="W182" s="268">
        <f t="shared" si="131"/>
        <v>0</v>
      </c>
      <c r="X182" s="268">
        <f t="shared" si="132"/>
        <v>0</v>
      </c>
      <c r="Y182" s="268">
        <f t="shared" si="133"/>
        <v>0</v>
      </c>
      <c r="Z182" s="268">
        <f t="shared" si="134"/>
        <v>0</v>
      </c>
      <c r="AB182" s="253">
        <v>2020</v>
      </c>
      <c r="AC182" s="249">
        <f t="shared" si="143"/>
        <v>811835.19642857148</v>
      </c>
      <c r="AD182" s="249">
        <f t="shared" si="135"/>
        <v>0</v>
      </c>
      <c r="AE182" s="249">
        <f t="shared" si="135"/>
        <v>0</v>
      </c>
      <c r="AF182" s="249">
        <f t="shared" si="135"/>
        <v>0</v>
      </c>
      <c r="AG182" s="136">
        <f t="shared" si="135"/>
        <v>0</v>
      </c>
      <c r="AH182" s="249">
        <f t="shared" si="135"/>
        <v>0</v>
      </c>
      <c r="AJ182" s="253">
        <v>2020</v>
      </c>
      <c r="AK182" s="249">
        <f>IF($O$14&gt;$AJ182,AC182,IF($O$14&lt;$BJ182,'Sc11 Sub1'!AC182,IF($O$14=$AJ182,SUM(SUM(AC182/12)*$P$14)+(SUM('Sc11 Sub1'!AC182/12)*SUM(12-$P$14)),0)))</f>
        <v>314370.22500000003</v>
      </c>
      <c r="AL182" s="249">
        <f>IF($O$14&gt;$AJ182,AD182,IF($O$14&lt;$BJ182,'Sc11 Sub1'!AD182,IF($O$14=$AJ182,SUM(SUM(AD182/12)*$P$14)+(SUM('Sc11 Sub1'!AD182/12)*SUM(12-$P$14)),0)))</f>
        <v>0</v>
      </c>
      <c r="AM182" s="249">
        <f>IF($O$14&gt;$AJ182,AE182,IF($O$14&lt;$BJ182,'Sc11 Sub1'!AE182,IF($O$14=$AJ182,SUM(SUM(AE182/12)*$P$14)+(SUM('Sc11 Sub1'!AE182/12)*SUM(12-$P$14)),0)))</f>
        <v>0</v>
      </c>
      <c r="AN182" s="249">
        <f>IF($O$14&gt;$AJ182,AF182,IF($O$14&lt;$BJ182,'Sc11 Sub1'!AF182,IF($O$14=$AJ182,SUM(SUM(AF182/12)*$P$14)+(SUM('Sc11 Sub1'!AF182/12)*SUM(12-$P$14)),0)))</f>
        <v>0</v>
      </c>
      <c r="AO182" s="249">
        <f>IF($O$14&gt;$AJ182,AG182,IF($O$14&lt;$BJ182,'Sc11 Sub1'!AG182,IF($O$14=$AJ182,SUM(SUM(AG182/12)*$P$14)+(SUM('Sc11 Sub1'!AG182/12)*SUM(12-$P$14)),0)))</f>
        <v>0</v>
      </c>
      <c r="AP182" s="249">
        <f>IF($O$14&gt;$AJ182,AH182,IF($O$14&lt;$BJ182,'Sc11 Sub1'!AH182,IF($O$14=$AJ182,SUM(SUM(AH182/12)*$P$14)+(SUM('Sc11 Sub1'!AH182/12)*SUM(12-$P$14)),0)))</f>
        <v>0</v>
      </c>
      <c r="AS182" s="253">
        <v>2020</v>
      </c>
      <c r="AT182" s="133">
        <f>HLOOKUP($S182,Variable!$B$15:$AE$16,2,FALSE)</f>
        <v>0.3720403481889008</v>
      </c>
      <c r="AU182" s="268">
        <f t="shared" si="136"/>
        <v>2182116</v>
      </c>
      <c r="AV182" s="268">
        <f t="shared" si="137"/>
        <v>0</v>
      </c>
      <c r="AW182" s="268">
        <f t="shared" si="138"/>
        <v>0</v>
      </c>
      <c r="AX182" s="268">
        <f t="shared" si="139"/>
        <v>0</v>
      </c>
      <c r="AY182" s="268">
        <f t="shared" si="140"/>
        <v>0</v>
      </c>
      <c r="AZ182" s="268">
        <f t="shared" si="141"/>
        <v>0</v>
      </c>
      <c r="BB182" s="253">
        <v>2020</v>
      </c>
      <c r="BC182" s="249">
        <f t="shared" si="144"/>
        <v>811835.19642857148</v>
      </c>
      <c r="BD182" s="249">
        <f t="shared" si="142"/>
        <v>0</v>
      </c>
      <c r="BE182" s="249">
        <f t="shared" si="142"/>
        <v>0</v>
      </c>
      <c r="BF182" s="249">
        <f t="shared" si="142"/>
        <v>0</v>
      </c>
      <c r="BG182" s="136">
        <f t="shared" si="142"/>
        <v>0</v>
      </c>
      <c r="BH182" s="249">
        <f t="shared" si="142"/>
        <v>0</v>
      </c>
      <c r="BI182" s="138"/>
      <c r="BJ182" s="253">
        <v>2020</v>
      </c>
      <c r="BK182" s="249">
        <f>IF($O$14&gt;=$BJ182,BC182,IF($O$14&lt;$BJ182,'Sc11 Sub1'!AT182,0))</f>
        <v>314370.22500000003</v>
      </c>
      <c r="BL182" s="249">
        <f>IF($O$14&gt;$BJ182,BD182,IF($O$14&lt;$BJ182,'Sc11 Sub1'!AU182,IF($O$14=$BJ182,SUM(SUM(BD182/12)*$P$14)+(SUM('Sc11 Sub1'!AU182/12)*SUM(12-$P$14)),0)))</f>
        <v>0</v>
      </c>
      <c r="BM182" s="249">
        <f>IF($O$14&gt;$BJ182,BE182,IF($O$14&lt;$BJ182,'Sc11 Sub1'!AV182,IF($O$14=$BJ182,SUM(SUM(BE182/12)*$P$14)+(SUM('Sc11 Sub1'!AV182/12)*SUM(12-$P$14)),0)))</f>
        <v>0</v>
      </c>
      <c r="BN182" s="249">
        <f>IF($O$14&gt;$BJ182,BF182,IF($O$14&lt;$BJ182,'Sc11 Sub1'!AW182,IF($O$14=$BJ182,SUM(SUM(BF182/12)*$P$14)+(SUM('Sc11 Sub1'!AW182/12)*SUM(12-$P$14)),0)))</f>
        <v>0</v>
      </c>
      <c r="BO182" s="249">
        <f>IF($O$14&gt;$BJ182,BG182,IF($O$14&lt;$BJ182,'Sc11 Sub1'!AX182,IF($O$14=$BJ182,SUM(SUM(BG182/12)*$P$14)+(SUM('Sc11 Sub1'!AX182/12)*SUM(12-$P$14)),0)))</f>
        <v>0</v>
      </c>
      <c r="BP182" s="249">
        <f>IF($O$14&gt;$BJ182,BH182,IF($O$14&lt;$BJ182,'Sc11 Sub1'!AY182,IF($O$14=$BJ182,SUM(SUM(BH182/12)*$P$14)+(SUM('Sc11 Sub1'!AY182/12)*SUM(12-$P$14)),0)))</f>
        <v>0</v>
      </c>
      <c r="BR182" s="145">
        <v>2020</v>
      </c>
      <c r="BS182" s="249">
        <f>IF($D$14&lt;&gt;"Yes",0,IF($BR182&lt;$E$14,0,IF($BR182&gt;$J$14,0,VLOOKUP($H$14,Variable!$B$21:$AE$64,'Scenario 11'!$BR182-2015,FALSE))))</f>
        <v>0</v>
      </c>
      <c r="BT182" s="249">
        <f>IF($D$15&lt;&gt;"Yes",0,IF($BR182&lt;$E$15,0,IF($BR182&gt;$J$15,0,VLOOKUP($H$15,Variable!$B$21:$AE$64,'Scenario 11'!$BR182-2015,FALSE))))</f>
        <v>0</v>
      </c>
      <c r="BU182" s="249">
        <f>IF($D$16&lt;&gt;"Yes",0,IF($BR182&lt;$E$16,0,IF($BR182&gt;$J$16,0,VLOOKUP($H$16,Variable!$B$21:$AE$64,'Scenario 11'!$BR182-2015,FALSE))))</f>
        <v>0</v>
      </c>
      <c r="BV182" s="249">
        <f>IF($D$17&lt;&gt;"Yes",0,IF($BR182&lt;$E$17,0,IF($BR182&gt;$J$17,0,VLOOKUP($H$17,Variable!$B$21:$AE$64,'Scenario 11'!$BR182-2015,FALSE))))</f>
        <v>0</v>
      </c>
      <c r="BW182" s="249">
        <f>IF($D$18&lt;&gt;"Yes",0,IF($BR182&lt;$E$18,0,IF($BR182&gt;$J$18,0,VLOOKUP($H$18,Variable!$B$21:$AE$64,'Scenario 11'!$BR182-2015,FALSE))))</f>
        <v>0</v>
      </c>
      <c r="BX182" s="249">
        <f>IF($D$19&lt;&gt;"Yes",0,IF($BR182&lt;$E$19,0,IF($BR182&gt;$J$19,0,VLOOKUP($H$19,Variable!$B$21:$AE$64,'Scenario 11'!$BR182-2015,FALSE))))</f>
        <v>0</v>
      </c>
    </row>
    <row r="183" spans="1:76">
      <c r="A183" s="242"/>
      <c r="B183" s="242"/>
      <c r="C183" s="242"/>
      <c r="D183" s="242"/>
      <c r="E183" s="242"/>
      <c r="F183" s="242"/>
      <c r="G183" s="242"/>
      <c r="H183" s="253">
        <v>2021</v>
      </c>
      <c r="I183" s="249">
        <f t="shared" si="123"/>
        <v>653189.7666666666</v>
      </c>
      <c r="J183" s="249">
        <f t="shared" si="124"/>
        <v>0</v>
      </c>
      <c r="K183" s="249">
        <f t="shared" si="125"/>
        <v>0</v>
      </c>
      <c r="L183" s="249">
        <f t="shared" si="126"/>
        <v>0</v>
      </c>
      <c r="M183" s="249">
        <f t="shared" si="127"/>
        <v>0</v>
      </c>
      <c r="N183" s="249">
        <f t="shared" si="128"/>
        <v>0</v>
      </c>
      <c r="O183" s="242"/>
      <c r="P183" s="242"/>
      <c r="Q183" s="242"/>
      <c r="R183" s="242"/>
      <c r="S183" s="253">
        <v>2021</v>
      </c>
      <c r="T183" s="133">
        <f>HLOOKUP($S183,Variable!$B$15:$AE$16,2,FALSE)</f>
        <v>0.38650757752915932</v>
      </c>
      <c r="U183" s="268">
        <f t="shared" si="129"/>
        <v>2182116</v>
      </c>
      <c r="V183" s="268">
        <f t="shared" si="130"/>
        <v>0</v>
      </c>
      <c r="W183" s="268">
        <f t="shared" si="131"/>
        <v>0</v>
      </c>
      <c r="X183" s="268">
        <f t="shared" si="132"/>
        <v>0</v>
      </c>
      <c r="Y183" s="268">
        <f t="shared" si="133"/>
        <v>0</v>
      </c>
      <c r="Z183" s="268">
        <f t="shared" si="134"/>
        <v>0</v>
      </c>
      <c r="AB183" s="253">
        <v>2021</v>
      </c>
      <c r="AC183" s="249">
        <f t="shared" si="143"/>
        <v>843404.36904761905</v>
      </c>
      <c r="AD183" s="249">
        <f t="shared" si="135"/>
        <v>0</v>
      </c>
      <c r="AE183" s="249">
        <f t="shared" si="135"/>
        <v>0</v>
      </c>
      <c r="AF183" s="249">
        <f t="shared" si="135"/>
        <v>0</v>
      </c>
      <c r="AG183" s="136">
        <f t="shared" si="135"/>
        <v>0</v>
      </c>
      <c r="AH183" s="249">
        <f t="shared" si="135"/>
        <v>0</v>
      </c>
      <c r="AJ183" s="253">
        <v>2021</v>
      </c>
      <c r="AK183" s="249">
        <f>IF($O$14&gt;$AJ183,AC183,IF($O$14&lt;$BJ183,'Sc11 Sub1'!AC183,IF($O$14=$AJ183,SUM(SUM(AC183/12)*$P$14)+(SUM('Sc11 Sub1'!AC183/12)*SUM(12-$P$14)),0)))</f>
        <v>326594.8833333333</v>
      </c>
      <c r="AL183" s="249">
        <f>IF($O$14&gt;$AJ183,AD183,IF($O$14&lt;$BJ183,'Sc11 Sub1'!AD183,IF($O$14=$AJ183,SUM(SUM(AD183/12)*$P$14)+(SUM('Sc11 Sub1'!AD183/12)*SUM(12-$P$14)),0)))</f>
        <v>0</v>
      </c>
      <c r="AM183" s="249">
        <f>IF($O$14&gt;$AJ183,AE183,IF($O$14&lt;$BJ183,'Sc11 Sub1'!AE183,IF($O$14=$AJ183,SUM(SUM(AE183/12)*$P$14)+(SUM('Sc11 Sub1'!AE183/12)*SUM(12-$P$14)),0)))</f>
        <v>0</v>
      </c>
      <c r="AN183" s="249">
        <f>IF($O$14&gt;$AJ183,AF183,IF($O$14&lt;$BJ183,'Sc11 Sub1'!AF183,IF($O$14=$AJ183,SUM(SUM(AF183/12)*$P$14)+(SUM('Sc11 Sub1'!AF183/12)*SUM(12-$P$14)),0)))</f>
        <v>0</v>
      </c>
      <c r="AO183" s="249">
        <f>IF($O$14&gt;$AJ183,AG183,IF($O$14&lt;$BJ183,'Sc11 Sub1'!AG183,IF($O$14=$AJ183,SUM(SUM(AG183/12)*$P$14)+(SUM('Sc11 Sub1'!AG183/12)*SUM(12-$P$14)),0)))</f>
        <v>0</v>
      </c>
      <c r="AP183" s="249">
        <f>IF($O$14&gt;$AJ183,AH183,IF($O$14&lt;$BJ183,'Sc11 Sub1'!AH183,IF($O$14=$AJ183,SUM(SUM(AH183/12)*$P$14)+(SUM('Sc11 Sub1'!AH183/12)*SUM(12-$P$14)),0)))</f>
        <v>0</v>
      </c>
      <c r="AS183" s="253">
        <v>2021</v>
      </c>
      <c r="AT183" s="133">
        <f>HLOOKUP($S183,Variable!$B$15:$AE$16,2,FALSE)</f>
        <v>0.38650757752915932</v>
      </c>
      <c r="AU183" s="268">
        <f t="shared" si="136"/>
        <v>2182116</v>
      </c>
      <c r="AV183" s="268">
        <f t="shared" si="137"/>
        <v>0</v>
      </c>
      <c r="AW183" s="268">
        <f t="shared" si="138"/>
        <v>0</v>
      </c>
      <c r="AX183" s="268">
        <f t="shared" si="139"/>
        <v>0</v>
      </c>
      <c r="AY183" s="268">
        <f t="shared" si="140"/>
        <v>0</v>
      </c>
      <c r="AZ183" s="268">
        <f t="shared" si="141"/>
        <v>0</v>
      </c>
      <c r="BB183" s="253">
        <v>2021</v>
      </c>
      <c r="BC183" s="249">
        <f t="shared" si="144"/>
        <v>843404.36904761905</v>
      </c>
      <c r="BD183" s="249">
        <f t="shared" si="142"/>
        <v>0</v>
      </c>
      <c r="BE183" s="249">
        <f t="shared" si="142"/>
        <v>0</v>
      </c>
      <c r="BF183" s="249">
        <f t="shared" si="142"/>
        <v>0</v>
      </c>
      <c r="BG183" s="136">
        <f t="shared" si="142"/>
        <v>0</v>
      </c>
      <c r="BH183" s="249">
        <f t="shared" si="142"/>
        <v>0</v>
      </c>
      <c r="BI183" s="138"/>
      <c r="BJ183" s="253">
        <v>2021</v>
      </c>
      <c r="BK183" s="249">
        <f>IF($O$14&gt;=$BJ183,BC183,IF($O$14&lt;$BJ183,'Sc11 Sub1'!AT183,0))</f>
        <v>326594.8833333333</v>
      </c>
      <c r="BL183" s="249">
        <f>IF($O$14&gt;$BJ183,BD183,IF($O$14&lt;$BJ183,'Sc11 Sub1'!AU183,IF($O$14=$BJ183,SUM(SUM(BD183/12)*$P$14)+(SUM('Sc11 Sub1'!AU183/12)*SUM(12-$P$14)),0)))</f>
        <v>0</v>
      </c>
      <c r="BM183" s="249">
        <f>IF($O$14&gt;$BJ183,BE183,IF($O$14&lt;$BJ183,'Sc11 Sub1'!AV183,IF($O$14=$BJ183,SUM(SUM(BE183/12)*$P$14)+(SUM('Sc11 Sub1'!AV183/12)*SUM(12-$P$14)),0)))</f>
        <v>0</v>
      </c>
      <c r="BN183" s="249">
        <f>IF($O$14&gt;$BJ183,BF183,IF($O$14&lt;$BJ183,'Sc11 Sub1'!AW183,IF($O$14=$BJ183,SUM(SUM(BF183/12)*$P$14)+(SUM('Sc11 Sub1'!AW183/12)*SUM(12-$P$14)),0)))</f>
        <v>0</v>
      </c>
      <c r="BO183" s="249">
        <f>IF($O$14&gt;$BJ183,BG183,IF($O$14&lt;$BJ183,'Sc11 Sub1'!AX183,IF($O$14=$BJ183,SUM(SUM(BG183/12)*$P$14)+(SUM('Sc11 Sub1'!AX183/12)*SUM(12-$P$14)),0)))</f>
        <v>0</v>
      </c>
      <c r="BP183" s="249">
        <f>IF($O$14&gt;$BJ183,BH183,IF($O$14&lt;$BJ183,'Sc11 Sub1'!AY183,IF($O$14=$BJ183,SUM(SUM(BH183/12)*$P$14)+(SUM('Sc11 Sub1'!AY183/12)*SUM(12-$P$14)),0)))</f>
        <v>0</v>
      </c>
      <c r="BR183" s="145">
        <v>2021</v>
      </c>
      <c r="BS183" s="249">
        <f>IF($D$14&lt;&gt;"Yes",0,IF($BR183&lt;$E$14,0,IF($BR183&gt;$J$14,0,VLOOKUP($H$14,Variable!$B$21:$AE$64,'Scenario 11'!$BR183-2015,FALSE))))</f>
        <v>0</v>
      </c>
      <c r="BT183" s="249">
        <f>IF($D$15&lt;&gt;"Yes",0,IF($BR183&lt;$E$15,0,IF($BR183&gt;$J$15,0,VLOOKUP($H$15,Variable!$B$21:$AE$64,'Scenario 11'!$BR183-2015,FALSE))))</f>
        <v>0</v>
      </c>
      <c r="BU183" s="249">
        <f>IF($D$16&lt;&gt;"Yes",0,IF($BR183&lt;$E$16,0,IF($BR183&gt;$J$16,0,VLOOKUP($H$16,Variable!$B$21:$AE$64,'Scenario 11'!$BR183-2015,FALSE))))</f>
        <v>0</v>
      </c>
      <c r="BV183" s="249">
        <f>IF($D$17&lt;&gt;"Yes",0,IF($BR183&lt;$E$17,0,IF($BR183&gt;$J$17,0,VLOOKUP($H$17,Variable!$B$21:$AE$64,'Scenario 11'!$BR183-2015,FALSE))))</f>
        <v>0</v>
      </c>
      <c r="BW183" s="249">
        <f>IF($D$18&lt;&gt;"Yes",0,IF($BR183&lt;$E$18,0,IF($BR183&gt;$J$18,0,VLOOKUP($H$18,Variable!$B$21:$AE$64,'Scenario 11'!$BR183-2015,FALSE))))</f>
        <v>0</v>
      </c>
      <c r="BX183" s="249">
        <f>IF($D$19&lt;&gt;"Yes",0,IF($BR183&lt;$E$19,0,IF($BR183&gt;$J$19,0,VLOOKUP($H$19,Variable!$B$21:$AE$64,'Scenario 11'!$BR183-2015,FALSE))))</f>
        <v>0</v>
      </c>
    </row>
    <row r="184" spans="1:76">
      <c r="A184" s="242"/>
      <c r="B184" s="242"/>
      <c r="C184" s="242"/>
      <c r="D184" s="242"/>
      <c r="E184" s="242"/>
      <c r="F184" s="242"/>
      <c r="G184" s="242"/>
      <c r="H184" s="253">
        <v>2022</v>
      </c>
      <c r="I184" s="249">
        <f t="shared" si="123"/>
        <v>666253.56200000003</v>
      </c>
      <c r="J184" s="249">
        <f t="shared" si="124"/>
        <v>0</v>
      </c>
      <c r="K184" s="249">
        <f t="shared" si="125"/>
        <v>0</v>
      </c>
      <c r="L184" s="249">
        <f t="shared" si="126"/>
        <v>0</v>
      </c>
      <c r="M184" s="249">
        <f t="shared" si="127"/>
        <v>0</v>
      </c>
      <c r="N184" s="249">
        <f t="shared" si="128"/>
        <v>0</v>
      </c>
      <c r="O184" s="242"/>
      <c r="P184" s="242"/>
      <c r="Q184" s="242"/>
      <c r="R184" s="242"/>
      <c r="S184" s="253">
        <v>2022</v>
      </c>
      <c r="T184" s="133">
        <f>HLOOKUP($S184,Variable!$B$15:$AE$16,2,FALSE)</f>
        <v>0.39423772907974253</v>
      </c>
      <c r="U184" s="268">
        <f t="shared" si="129"/>
        <v>2182116</v>
      </c>
      <c r="V184" s="268">
        <f t="shared" si="130"/>
        <v>0</v>
      </c>
      <c r="W184" s="268">
        <f t="shared" si="131"/>
        <v>0</v>
      </c>
      <c r="X184" s="268">
        <f t="shared" si="132"/>
        <v>0</v>
      </c>
      <c r="Y184" s="268">
        <f t="shared" si="133"/>
        <v>0</v>
      </c>
      <c r="Z184" s="268">
        <f t="shared" si="134"/>
        <v>0</v>
      </c>
      <c r="AB184" s="253">
        <v>2022</v>
      </c>
      <c r="AC184" s="249">
        <f t="shared" si="143"/>
        <v>860272.45642857149</v>
      </c>
      <c r="AD184" s="249">
        <f t="shared" si="135"/>
        <v>0</v>
      </c>
      <c r="AE184" s="249">
        <f t="shared" si="135"/>
        <v>0</v>
      </c>
      <c r="AF184" s="249">
        <f t="shared" si="135"/>
        <v>0</v>
      </c>
      <c r="AG184" s="136">
        <f t="shared" si="135"/>
        <v>0</v>
      </c>
      <c r="AH184" s="249">
        <f t="shared" si="135"/>
        <v>0</v>
      </c>
      <c r="AJ184" s="253">
        <v>2022</v>
      </c>
      <c r="AK184" s="249">
        <f>IF($O$14&gt;$AJ184,AC184,IF($O$14&lt;$BJ184,'Sc11 Sub1'!AC184,IF($O$14=$AJ184,SUM(SUM(AC184/12)*$P$14)+(SUM('Sc11 Sub1'!AC184/12)*SUM(12-$P$14)),0)))</f>
        <v>333126.78100000002</v>
      </c>
      <c r="AL184" s="249">
        <f>IF($O$14&gt;$AJ184,AD184,IF($O$14&lt;$BJ184,'Sc11 Sub1'!AD184,IF($O$14=$AJ184,SUM(SUM(AD184/12)*$P$14)+(SUM('Sc11 Sub1'!AD184/12)*SUM(12-$P$14)),0)))</f>
        <v>0</v>
      </c>
      <c r="AM184" s="249">
        <f>IF($O$14&gt;$AJ184,AE184,IF($O$14&lt;$BJ184,'Sc11 Sub1'!AE184,IF($O$14=$AJ184,SUM(SUM(AE184/12)*$P$14)+(SUM('Sc11 Sub1'!AE184/12)*SUM(12-$P$14)),0)))</f>
        <v>0</v>
      </c>
      <c r="AN184" s="249">
        <f>IF($O$14&gt;$AJ184,AF184,IF($O$14&lt;$BJ184,'Sc11 Sub1'!AF184,IF($O$14=$AJ184,SUM(SUM(AF184/12)*$P$14)+(SUM('Sc11 Sub1'!AF184/12)*SUM(12-$P$14)),0)))</f>
        <v>0</v>
      </c>
      <c r="AO184" s="249">
        <f>IF($O$14&gt;$AJ184,AG184,IF($O$14&lt;$BJ184,'Sc11 Sub1'!AG184,IF($O$14=$AJ184,SUM(SUM(AG184/12)*$P$14)+(SUM('Sc11 Sub1'!AG184/12)*SUM(12-$P$14)),0)))</f>
        <v>0</v>
      </c>
      <c r="AP184" s="249">
        <f>IF($O$14&gt;$AJ184,AH184,IF($O$14&lt;$BJ184,'Sc11 Sub1'!AH184,IF($O$14=$AJ184,SUM(SUM(AH184/12)*$P$14)+(SUM('Sc11 Sub1'!AH184/12)*SUM(12-$P$14)),0)))</f>
        <v>0</v>
      </c>
      <c r="AS184" s="253">
        <v>2022</v>
      </c>
      <c r="AT184" s="133">
        <f>HLOOKUP($S184,Variable!$B$15:$AE$16,2,FALSE)</f>
        <v>0.39423772907974253</v>
      </c>
      <c r="AU184" s="268">
        <f t="shared" si="136"/>
        <v>2182116</v>
      </c>
      <c r="AV184" s="268">
        <f t="shared" si="137"/>
        <v>0</v>
      </c>
      <c r="AW184" s="268">
        <f t="shared" si="138"/>
        <v>0</v>
      </c>
      <c r="AX184" s="268">
        <f t="shared" si="139"/>
        <v>0</v>
      </c>
      <c r="AY184" s="268">
        <f t="shared" si="140"/>
        <v>0</v>
      </c>
      <c r="AZ184" s="268">
        <f t="shared" si="141"/>
        <v>0</v>
      </c>
      <c r="BB184" s="253">
        <v>2022</v>
      </c>
      <c r="BC184" s="249">
        <f t="shared" si="144"/>
        <v>860272.45642857149</v>
      </c>
      <c r="BD184" s="249">
        <f t="shared" si="142"/>
        <v>0</v>
      </c>
      <c r="BE184" s="249">
        <f t="shared" si="142"/>
        <v>0</v>
      </c>
      <c r="BF184" s="249">
        <f t="shared" si="142"/>
        <v>0</v>
      </c>
      <c r="BG184" s="136">
        <f t="shared" si="142"/>
        <v>0</v>
      </c>
      <c r="BH184" s="249">
        <f t="shared" si="142"/>
        <v>0</v>
      </c>
      <c r="BI184" s="138"/>
      <c r="BJ184" s="253">
        <v>2022</v>
      </c>
      <c r="BK184" s="249">
        <f>IF($O$14&gt;=$BJ184,BC184,IF($O$14&lt;$BJ184,'Sc11 Sub1'!AT184,0))</f>
        <v>333126.78100000002</v>
      </c>
      <c r="BL184" s="249">
        <f>IF($O$14&gt;$BJ184,BD184,IF($O$14&lt;$BJ184,'Sc11 Sub1'!AU184,IF($O$14=$BJ184,SUM(SUM(BD184/12)*$P$14)+(SUM('Sc11 Sub1'!AU184/12)*SUM(12-$P$14)),0)))</f>
        <v>0</v>
      </c>
      <c r="BM184" s="249">
        <f>IF($O$14&gt;$BJ184,BE184,IF($O$14&lt;$BJ184,'Sc11 Sub1'!AV184,IF($O$14=$BJ184,SUM(SUM(BE184/12)*$P$14)+(SUM('Sc11 Sub1'!AV184/12)*SUM(12-$P$14)),0)))</f>
        <v>0</v>
      </c>
      <c r="BN184" s="249">
        <f>IF($O$14&gt;$BJ184,BF184,IF($O$14&lt;$BJ184,'Sc11 Sub1'!AW184,IF($O$14=$BJ184,SUM(SUM(BF184/12)*$P$14)+(SUM('Sc11 Sub1'!AW184/12)*SUM(12-$P$14)),0)))</f>
        <v>0</v>
      </c>
      <c r="BO184" s="249">
        <f>IF($O$14&gt;$BJ184,BG184,IF($O$14&lt;$BJ184,'Sc11 Sub1'!AX184,IF($O$14=$BJ184,SUM(SUM(BG184/12)*$P$14)+(SUM('Sc11 Sub1'!AX184/12)*SUM(12-$P$14)),0)))</f>
        <v>0</v>
      </c>
      <c r="BP184" s="249">
        <f>IF($O$14&gt;$BJ184,BH184,IF($O$14&lt;$BJ184,'Sc11 Sub1'!AY184,IF($O$14=$BJ184,SUM(SUM(BH184/12)*$P$14)+(SUM('Sc11 Sub1'!AY184/12)*SUM(12-$P$14)),0)))</f>
        <v>0</v>
      </c>
      <c r="BR184" s="145">
        <v>2022</v>
      </c>
      <c r="BS184" s="249">
        <f>IF($D$14&lt;&gt;"Yes",0,IF($BR184&lt;$E$14,0,IF($BR184&gt;$J$14,0,VLOOKUP($H$14,Variable!$B$21:$AE$64,'Scenario 11'!$BR184-2015,FALSE))))</f>
        <v>0</v>
      </c>
      <c r="BT184" s="249">
        <f>IF($D$15&lt;&gt;"Yes",0,IF($BR184&lt;$E$15,0,IF($BR184&gt;$J$15,0,VLOOKUP($H$15,Variable!$B$21:$AE$64,'Scenario 11'!$BR184-2015,FALSE))))</f>
        <v>0</v>
      </c>
      <c r="BU184" s="249">
        <f>IF($D$16&lt;&gt;"Yes",0,IF($BR184&lt;$E$16,0,IF($BR184&gt;$J$16,0,VLOOKUP($H$16,Variable!$B$21:$AE$64,'Scenario 11'!$BR184-2015,FALSE))))</f>
        <v>0</v>
      </c>
      <c r="BV184" s="249">
        <f>IF($D$17&lt;&gt;"Yes",0,IF($BR184&lt;$E$17,0,IF($BR184&gt;$J$17,0,VLOOKUP($H$17,Variable!$B$21:$AE$64,'Scenario 11'!$BR184-2015,FALSE))))</f>
        <v>0</v>
      </c>
      <c r="BW184" s="249">
        <f>IF($D$18&lt;&gt;"Yes",0,IF($BR184&lt;$E$18,0,IF($BR184&gt;$J$18,0,VLOOKUP($H$18,Variable!$B$21:$AE$64,'Scenario 11'!$BR184-2015,FALSE))))</f>
        <v>0</v>
      </c>
      <c r="BX184" s="249">
        <f>IF($D$19&lt;&gt;"Yes",0,IF($BR184&lt;$E$19,0,IF($BR184&gt;$J$19,0,VLOOKUP($H$19,Variable!$B$21:$AE$64,'Scenario 11'!$BR184-2015,FALSE))))</f>
        <v>0</v>
      </c>
    </row>
    <row r="185" spans="1:76">
      <c r="A185" s="242"/>
      <c r="B185" s="242"/>
      <c r="C185" s="242"/>
      <c r="D185" s="242"/>
      <c r="E185" s="242"/>
      <c r="F185" s="242"/>
      <c r="G185" s="242"/>
      <c r="H185" s="253">
        <v>2023</v>
      </c>
      <c r="I185" s="249">
        <f t="shared" si="123"/>
        <v>679578.63324</v>
      </c>
      <c r="J185" s="249">
        <f t="shared" si="124"/>
        <v>0</v>
      </c>
      <c r="K185" s="249">
        <f t="shared" si="125"/>
        <v>0</v>
      </c>
      <c r="L185" s="249">
        <f t="shared" si="126"/>
        <v>0</v>
      </c>
      <c r="M185" s="249">
        <f t="shared" si="127"/>
        <v>0</v>
      </c>
      <c r="N185" s="249">
        <f t="shared" si="128"/>
        <v>0</v>
      </c>
      <c r="O185" s="242"/>
      <c r="P185" s="242"/>
      <c r="Q185" s="242"/>
      <c r="R185" s="242"/>
      <c r="S185" s="253">
        <v>2023</v>
      </c>
      <c r="T185" s="133">
        <f>HLOOKUP($S185,Variable!$B$15:$AE$16,2,FALSE)</f>
        <v>0.40212248366133735</v>
      </c>
      <c r="U185" s="268">
        <f t="shared" si="129"/>
        <v>2182116</v>
      </c>
      <c r="V185" s="268">
        <f t="shared" si="130"/>
        <v>0</v>
      </c>
      <c r="W185" s="268">
        <f t="shared" si="131"/>
        <v>0</v>
      </c>
      <c r="X185" s="268">
        <f t="shared" si="132"/>
        <v>0</v>
      </c>
      <c r="Y185" s="268">
        <f t="shared" si="133"/>
        <v>0</v>
      </c>
      <c r="Z185" s="268">
        <f t="shared" si="134"/>
        <v>0</v>
      </c>
      <c r="AB185" s="253">
        <v>2023</v>
      </c>
      <c r="AC185" s="249">
        <f t="shared" si="143"/>
        <v>877477.9055571428</v>
      </c>
      <c r="AD185" s="249">
        <f t="shared" si="135"/>
        <v>0</v>
      </c>
      <c r="AE185" s="249">
        <f t="shared" si="135"/>
        <v>0</v>
      </c>
      <c r="AF185" s="249">
        <f t="shared" si="135"/>
        <v>0</v>
      </c>
      <c r="AG185" s="136">
        <f t="shared" si="135"/>
        <v>0</v>
      </c>
      <c r="AH185" s="249">
        <f t="shared" si="135"/>
        <v>0</v>
      </c>
      <c r="AJ185" s="253">
        <v>2023</v>
      </c>
      <c r="AK185" s="249">
        <f>IF($O$14&gt;$AJ185,AC185,IF($O$14&lt;$BJ185,'Sc11 Sub1'!AC185,IF($O$14=$AJ185,SUM(SUM(AC185/12)*$P$14)+(SUM('Sc11 Sub1'!AC185/12)*SUM(12-$P$14)),0)))</f>
        <v>339789.31662</v>
      </c>
      <c r="AL185" s="249">
        <f>IF($O$14&gt;$AJ185,AD185,IF($O$14&lt;$BJ185,'Sc11 Sub1'!AD185,IF($O$14=$AJ185,SUM(SUM(AD185/12)*$P$14)+(SUM('Sc11 Sub1'!AD185/12)*SUM(12-$P$14)),0)))</f>
        <v>0</v>
      </c>
      <c r="AM185" s="249">
        <f>IF($O$14&gt;$AJ185,AE185,IF($O$14&lt;$BJ185,'Sc11 Sub1'!AE185,IF($O$14=$AJ185,SUM(SUM(AE185/12)*$P$14)+(SUM('Sc11 Sub1'!AE185/12)*SUM(12-$P$14)),0)))</f>
        <v>0</v>
      </c>
      <c r="AN185" s="249">
        <f>IF($O$14&gt;$AJ185,AF185,IF($O$14&lt;$BJ185,'Sc11 Sub1'!AF185,IF($O$14=$AJ185,SUM(SUM(AF185/12)*$P$14)+(SUM('Sc11 Sub1'!AF185/12)*SUM(12-$P$14)),0)))</f>
        <v>0</v>
      </c>
      <c r="AO185" s="249">
        <f>IF($O$14&gt;$AJ185,AG185,IF($O$14&lt;$BJ185,'Sc11 Sub1'!AG185,IF($O$14=$AJ185,SUM(SUM(AG185/12)*$P$14)+(SUM('Sc11 Sub1'!AG185/12)*SUM(12-$P$14)),0)))</f>
        <v>0</v>
      </c>
      <c r="AP185" s="249">
        <f>IF($O$14&gt;$AJ185,AH185,IF($O$14&lt;$BJ185,'Sc11 Sub1'!AH185,IF($O$14=$AJ185,SUM(SUM(AH185/12)*$P$14)+(SUM('Sc11 Sub1'!AH185/12)*SUM(12-$P$14)),0)))</f>
        <v>0</v>
      </c>
      <c r="AS185" s="253">
        <v>2023</v>
      </c>
      <c r="AT185" s="133">
        <f>HLOOKUP($S185,Variable!$B$15:$AE$16,2,FALSE)</f>
        <v>0.40212248366133735</v>
      </c>
      <c r="AU185" s="268">
        <f t="shared" si="136"/>
        <v>2182116</v>
      </c>
      <c r="AV185" s="268">
        <f t="shared" si="137"/>
        <v>0</v>
      </c>
      <c r="AW185" s="268">
        <f t="shared" si="138"/>
        <v>0</v>
      </c>
      <c r="AX185" s="268">
        <f t="shared" si="139"/>
        <v>0</v>
      </c>
      <c r="AY185" s="268">
        <f t="shared" si="140"/>
        <v>0</v>
      </c>
      <c r="AZ185" s="268">
        <f t="shared" si="141"/>
        <v>0</v>
      </c>
      <c r="BB185" s="253">
        <v>2023</v>
      </c>
      <c r="BC185" s="249">
        <f t="shared" si="144"/>
        <v>877477.9055571428</v>
      </c>
      <c r="BD185" s="249">
        <f t="shared" si="142"/>
        <v>0</v>
      </c>
      <c r="BE185" s="249">
        <f t="shared" si="142"/>
        <v>0</v>
      </c>
      <c r="BF185" s="249">
        <f t="shared" si="142"/>
        <v>0</v>
      </c>
      <c r="BG185" s="136">
        <f t="shared" si="142"/>
        <v>0</v>
      </c>
      <c r="BH185" s="249">
        <f t="shared" si="142"/>
        <v>0</v>
      </c>
      <c r="BI185" s="138"/>
      <c r="BJ185" s="253">
        <v>2023</v>
      </c>
      <c r="BK185" s="249">
        <f>IF($O$14&gt;=$BJ185,BC185,IF($O$14&lt;$BJ185,'Sc11 Sub1'!AT185,0))</f>
        <v>339789.31662</v>
      </c>
      <c r="BL185" s="249">
        <f>IF($O$14&gt;$BJ185,BD185,IF($O$14&lt;$BJ185,'Sc11 Sub1'!AU185,IF($O$14=$BJ185,SUM(SUM(BD185/12)*$P$14)+(SUM('Sc11 Sub1'!AU185/12)*SUM(12-$P$14)),0)))</f>
        <v>0</v>
      </c>
      <c r="BM185" s="249">
        <f>IF($O$14&gt;$BJ185,BE185,IF($O$14&lt;$BJ185,'Sc11 Sub1'!AV185,IF($O$14=$BJ185,SUM(SUM(BE185/12)*$P$14)+(SUM('Sc11 Sub1'!AV185/12)*SUM(12-$P$14)),0)))</f>
        <v>0</v>
      </c>
      <c r="BN185" s="249">
        <f>IF($O$14&gt;$BJ185,BF185,IF($O$14&lt;$BJ185,'Sc11 Sub1'!AW185,IF($O$14=$BJ185,SUM(SUM(BF185/12)*$P$14)+(SUM('Sc11 Sub1'!AW185/12)*SUM(12-$P$14)),0)))</f>
        <v>0</v>
      </c>
      <c r="BO185" s="249">
        <f>IF($O$14&gt;$BJ185,BG185,IF($O$14&lt;$BJ185,'Sc11 Sub1'!AX185,IF($O$14=$BJ185,SUM(SUM(BG185/12)*$P$14)+(SUM('Sc11 Sub1'!AX185/12)*SUM(12-$P$14)),0)))</f>
        <v>0</v>
      </c>
      <c r="BP185" s="249">
        <f>IF($O$14&gt;$BJ185,BH185,IF($O$14&lt;$BJ185,'Sc11 Sub1'!AY185,IF($O$14=$BJ185,SUM(SUM(BH185/12)*$P$14)+(SUM('Sc11 Sub1'!AY185/12)*SUM(12-$P$14)),0)))</f>
        <v>0</v>
      </c>
      <c r="BR185" s="145">
        <v>2023</v>
      </c>
      <c r="BS185" s="249">
        <f>IF($D$14&lt;&gt;"Yes",0,IF($BR185&lt;$E$14,0,IF($BR185&gt;$J$14,0,VLOOKUP($H$14,Variable!$B$21:$AE$64,'Scenario 11'!$BR185-2015,FALSE))))</f>
        <v>0</v>
      </c>
      <c r="BT185" s="249">
        <f>IF($D$15&lt;&gt;"Yes",0,IF($BR185&lt;$E$15,0,IF($BR185&gt;$J$15,0,VLOOKUP($H$15,Variable!$B$21:$AE$64,'Scenario 11'!$BR185-2015,FALSE))))</f>
        <v>0</v>
      </c>
      <c r="BU185" s="249">
        <f>IF($D$16&lt;&gt;"Yes",0,IF($BR185&lt;$E$16,0,IF($BR185&gt;$J$16,0,VLOOKUP($H$16,Variable!$B$21:$AE$64,'Scenario 11'!$BR185-2015,FALSE))))</f>
        <v>0</v>
      </c>
      <c r="BV185" s="249">
        <f>IF($D$17&lt;&gt;"Yes",0,IF($BR185&lt;$E$17,0,IF($BR185&gt;$J$17,0,VLOOKUP($H$17,Variable!$B$21:$AE$64,'Scenario 11'!$BR185-2015,FALSE))))</f>
        <v>0</v>
      </c>
      <c r="BW185" s="249">
        <f>IF($D$18&lt;&gt;"Yes",0,IF($BR185&lt;$E$18,0,IF($BR185&gt;$J$18,0,VLOOKUP($H$18,Variable!$B$21:$AE$64,'Scenario 11'!$BR185-2015,FALSE))))</f>
        <v>0</v>
      </c>
      <c r="BX185" s="249">
        <f>IF($D$19&lt;&gt;"Yes",0,IF($BR185&lt;$E$19,0,IF($BR185&gt;$J$19,0,VLOOKUP($H$19,Variable!$B$21:$AE$64,'Scenario 11'!$BR185-2015,FALSE))))</f>
        <v>0</v>
      </c>
    </row>
    <row r="186" spans="1:76">
      <c r="A186" s="242"/>
      <c r="B186" s="242"/>
      <c r="C186" s="242"/>
      <c r="D186" s="242"/>
      <c r="E186" s="242"/>
      <c r="F186" s="242"/>
      <c r="G186" s="242"/>
      <c r="H186" s="253">
        <v>2024</v>
      </c>
      <c r="I186" s="249">
        <f t="shared" si="123"/>
        <v>693170.20590479998</v>
      </c>
      <c r="J186" s="249">
        <f t="shared" si="124"/>
        <v>0</v>
      </c>
      <c r="K186" s="249">
        <f t="shared" si="125"/>
        <v>0</v>
      </c>
      <c r="L186" s="249">
        <f t="shared" si="126"/>
        <v>0</v>
      </c>
      <c r="M186" s="249">
        <f t="shared" si="127"/>
        <v>0</v>
      </c>
      <c r="N186" s="249">
        <f t="shared" si="128"/>
        <v>0</v>
      </c>
      <c r="O186" s="242"/>
      <c r="P186" s="242"/>
      <c r="Q186" s="242"/>
      <c r="R186" s="242"/>
      <c r="S186" s="253">
        <v>2024</v>
      </c>
      <c r="T186" s="133">
        <f>HLOOKUP($S186,Variable!$B$15:$AE$16,2,FALSE)</f>
        <v>0.41016493333456411</v>
      </c>
      <c r="U186" s="268">
        <f t="shared" si="129"/>
        <v>2182116</v>
      </c>
      <c r="V186" s="268">
        <f t="shared" si="130"/>
        <v>0</v>
      </c>
      <c r="W186" s="268">
        <f t="shared" si="131"/>
        <v>0</v>
      </c>
      <c r="X186" s="268">
        <f t="shared" si="132"/>
        <v>0</v>
      </c>
      <c r="Y186" s="268">
        <f t="shared" si="133"/>
        <v>0</v>
      </c>
      <c r="Z186" s="268">
        <f t="shared" si="134"/>
        <v>0</v>
      </c>
      <c r="AB186" s="253">
        <v>2024</v>
      </c>
      <c r="AC186" s="249">
        <f t="shared" si="143"/>
        <v>895027.46366828564</v>
      </c>
      <c r="AD186" s="249">
        <f t="shared" si="135"/>
        <v>0</v>
      </c>
      <c r="AE186" s="249">
        <f t="shared" si="135"/>
        <v>0</v>
      </c>
      <c r="AF186" s="249">
        <f t="shared" si="135"/>
        <v>0</v>
      </c>
      <c r="AG186" s="136">
        <f t="shared" si="135"/>
        <v>0</v>
      </c>
      <c r="AH186" s="249">
        <f t="shared" si="135"/>
        <v>0</v>
      </c>
      <c r="AJ186" s="253">
        <v>2024</v>
      </c>
      <c r="AK186" s="249">
        <f>IF($O$14&gt;$AJ186,AC186,IF($O$14&lt;$BJ186,'Sc11 Sub1'!AC186,IF($O$14=$AJ186,SUM(SUM(AC186/12)*$P$14)+(SUM('Sc11 Sub1'!AC186/12)*SUM(12-$P$14)),0)))</f>
        <v>346585.10295239999</v>
      </c>
      <c r="AL186" s="249">
        <f>IF($O$14&gt;$AJ186,AD186,IF($O$14&lt;$BJ186,'Sc11 Sub1'!AD186,IF($O$14=$AJ186,SUM(SUM(AD186/12)*$P$14)+(SUM('Sc11 Sub1'!AD186/12)*SUM(12-$P$14)),0)))</f>
        <v>0</v>
      </c>
      <c r="AM186" s="249">
        <f>IF($O$14&gt;$AJ186,AE186,IF($O$14&lt;$BJ186,'Sc11 Sub1'!AE186,IF($O$14=$AJ186,SUM(SUM(AE186/12)*$P$14)+(SUM('Sc11 Sub1'!AE186/12)*SUM(12-$P$14)),0)))</f>
        <v>0</v>
      </c>
      <c r="AN186" s="249">
        <f>IF($O$14&gt;$AJ186,AF186,IF($O$14&lt;$BJ186,'Sc11 Sub1'!AF186,IF($O$14=$AJ186,SUM(SUM(AF186/12)*$P$14)+(SUM('Sc11 Sub1'!AF186/12)*SUM(12-$P$14)),0)))</f>
        <v>0</v>
      </c>
      <c r="AO186" s="249">
        <f>IF($O$14&gt;$AJ186,AG186,IF($O$14&lt;$BJ186,'Sc11 Sub1'!AG186,IF($O$14=$AJ186,SUM(SUM(AG186/12)*$P$14)+(SUM('Sc11 Sub1'!AG186/12)*SUM(12-$P$14)),0)))</f>
        <v>0</v>
      </c>
      <c r="AP186" s="249">
        <f>IF($O$14&gt;$AJ186,AH186,IF($O$14&lt;$BJ186,'Sc11 Sub1'!AH186,IF($O$14=$AJ186,SUM(SUM(AH186/12)*$P$14)+(SUM('Sc11 Sub1'!AH186/12)*SUM(12-$P$14)),0)))</f>
        <v>0</v>
      </c>
      <c r="AS186" s="253">
        <v>2024</v>
      </c>
      <c r="AT186" s="133">
        <f>HLOOKUP($S186,Variable!$B$15:$AE$16,2,FALSE)</f>
        <v>0.41016493333456411</v>
      </c>
      <c r="AU186" s="268">
        <f t="shared" si="136"/>
        <v>2182116</v>
      </c>
      <c r="AV186" s="268">
        <f t="shared" si="137"/>
        <v>0</v>
      </c>
      <c r="AW186" s="268">
        <f t="shared" si="138"/>
        <v>0</v>
      </c>
      <c r="AX186" s="268">
        <f t="shared" si="139"/>
        <v>0</v>
      </c>
      <c r="AY186" s="268">
        <f t="shared" si="140"/>
        <v>0</v>
      </c>
      <c r="AZ186" s="268">
        <f t="shared" si="141"/>
        <v>0</v>
      </c>
      <c r="BB186" s="253">
        <v>2024</v>
      </c>
      <c r="BC186" s="249">
        <f t="shared" si="144"/>
        <v>895027.46366828564</v>
      </c>
      <c r="BD186" s="249">
        <f t="shared" si="142"/>
        <v>0</v>
      </c>
      <c r="BE186" s="249">
        <f t="shared" si="142"/>
        <v>0</v>
      </c>
      <c r="BF186" s="249">
        <f t="shared" si="142"/>
        <v>0</v>
      </c>
      <c r="BG186" s="136">
        <f t="shared" si="142"/>
        <v>0</v>
      </c>
      <c r="BH186" s="249">
        <f t="shared" si="142"/>
        <v>0</v>
      </c>
      <c r="BI186" s="138"/>
      <c r="BJ186" s="253">
        <v>2024</v>
      </c>
      <c r="BK186" s="249">
        <f>IF($O$14&gt;=$BJ186,BC186,IF($O$14&lt;$BJ186,'Sc11 Sub1'!AT186,0))</f>
        <v>346585.10295239999</v>
      </c>
      <c r="BL186" s="249">
        <f>IF($O$14&gt;$BJ186,BD186,IF($O$14&lt;$BJ186,'Sc11 Sub1'!AU186,IF($O$14=$BJ186,SUM(SUM(BD186/12)*$P$14)+(SUM('Sc11 Sub1'!AU186/12)*SUM(12-$P$14)),0)))</f>
        <v>0</v>
      </c>
      <c r="BM186" s="249">
        <f>IF($O$14&gt;$BJ186,BE186,IF($O$14&lt;$BJ186,'Sc11 Sub1'!AV186,IF($O$14=$BJ186,SUM(SUM(BE186/12)*$P$14)+(SUM('Sc11 Sub1'!AV186/12)*SUM(12-$P$14)),0)))</f>
        <v>0</v>
      </c>
      <c r="BN186" s="249">
        <f>IF($O$14&gt;$BJ186,BF186,IF($O$14&lt;$BJ186,'Sc11 Sub1'!AW186,IF($O$14=$BJ186,SUM(SUM(BF186/12)*$P$14)+(SUM('Sc11 Sub1'!AW186/12)*SUM(12-$P$14)),0)))</f>
        <v>0</v>
      </c>
      <c r="BO186" s="249">
        <f>IF($O$14&gt;$BJ186,BG186,IF($O$14&lt;$BJ186,'Sc11 Sub1'!AX186,IF($O$14=$BJ186,SUM(SUM(BG186/12)*$P$14)+(SUM('Sc11 Sub1'!AX186/12)*SUM(12-$P$14)),0)))</f>
        <v>0</v>
      </c>
      <c r="BP186" s="249">
        <f>IF($O$14&gt;$BJ186,BH186,IF($O$14&lt;$BJ186,'Sc11 Sub1'!AY186,IF($O$14=$BJ186,SUM(SUM(BH186/12)*$P$14)+(SUM('Sc11 Sub1'!AY186/12)*SUM(12-$P$14)),0)))</f>
        <v>0</v>
      </c>
      <c r="BR186" s="145">
        <v>2024</v>
      </c>
      <c r="BS186" s="249">
        <f>IF($D$14&lt;&gt;"Yes",0,IF($BR186&lt;$E$14,0,IF($BR186&gt;$J$14,0,VLOOKUP($H$14,Variable!$B$21:$AE$64,'Scenario 11'!$BR186-2015,FALSE))))</f>
        <v>0</v>
      </c>
      <c r="BT186" s="249">
        <f>IF($D$15&lt;&gt;"Yes",0,IF($BR186&lt;$E$15,0,IF($BR186&gt;$J$15,0,VLOOKUP($H$15,Variable!$B$21:$AE$64,'Scenario 11'!$BR186-2015,FALSE))))</f>
        <v>0</v>
      </c>
      <c r="BU186" s="249">
        <f>IF($D$16&lt;&gt;"Yes",0,IF($BR186&lt;$E$16,0,IF($BR186&gt;$J$16,0,VLOOKUP($H$16,Variable!$B$21:$AE$64,'Scenario 11'!$BR186-2015,FALSE))))</f>
        <v>0</v>
      </c>
      <c r="BV186" s="249">
        <f>IF($D$17&lt;&gt;"Yes",0,IF($BR186&lt;$E$17,0,IF($BR186&gt;$J$17,0,VLOOKUP($H$17,Variable!$B$21:$AE$64,'Scenario 11'!$BR186-2015,FALSE))))</f>
        <v>0</v>
      </c>
      <c r="BW186" s="249">
        <f>IF($D$18&lt;&gt;"Yes",0,IF($BR186&lt;$E$18,0,IF($BR186&gt;$J$18,0,VLOOKUP($H$18,Variable!$B$21:$AE$64,'Scenario 11'!$BR186-2015,FALSE))))</f>
        <v>0</v>
      </c>
      <c r="BX186" s="249">
        <f>IF($D$19&lt;&gt;"Yes",0,IF($BR186&lt;$E$19,0,IF($BR186&gt;$J$19,0,VLOOKUP($H$19,Variable!$B$21:$AE$64,'Scenario 11'!$BR186-2015,FALSE))))</f>
        <v>0</v>
      </c>
    </row>
    <row r="187" spans="1:76">
      <c r="A187" s="242"/>
      <c r="B187" s="242"/>
      <c r="C187" s="242"/>
      <c r="D187" s="242"/>
      <c r="E187" s="242"/>
      <c r="F187" s="242"/>
      <c r="G187" s="242"/>
      <c r="H187" s="253">
        <v>2025</v>
      </c>
      <c r="I187" s="249">
        <f t="shared" si="123"/>
        <v>707033.61002289597</v>
      </c>
      <c r="J187" s="249">
        <f t="shared" si="124"/>
        <v>0</v>
      </c>
      <c r="K187" s="249">
        <f t="shared" si="125"/>
        <v>0</v>
      </c>
      <c r="L187" s="249">
        <f t="shared" si="126"/>
        <v>0</v>
      </c>
      <c r="M187" s="249">
        <f t="shared" si="127"/>
        <v>0</v>
      </c>
      <c r="N187" s="249">
        <f t="shared" si="128"/>
        <v>0</v>
      </c>
      <c r="O187" s="242"/>
      <c r="P187" s="242"/>
      <c r="Q187" s="242"/>
      <c r="R187" s="242"/>
      <c r="S187" s="253">
        <v>2025</v>
      </c>
      <c r="T187" s="133">
        <f>HLOOKUP($S187,Variable!$B$15:$AE$16,2,FALSE)</f>
        <v>0.41836823200125539</v>
      </c>
      <c r="U187" s="268">
        <f t="shared" si="129"/>
        <v>2182116</v>
      </c>
      <c r="V187" s="268">
        <f t="shared" si="130"/>
        <v>0</v>
      </c>
      <c r="W187" s="268">
        <f t="shared" si="131"/>
        <v>0</v>
      </c>
      <c r="X187" s="268">
        <f t="shared" si="132"/>
        <v>0</v>
      </c>
      <c r="Y187" s="268">
        <f t="shared" si="133"/>
        <v>0</v>
      </c>
      <c r="Z187" s="268">
        <f t="shared" si="134"/>
        <v>0</v>
      </c>
      <c r="AB187" s="253">
        <v>2025</v>
      </c>
      <c r="AC187" s="249">
        <f t="shared" si="143"/>
        <v>912928.0129416514</v>
      </c>
      <c r="AD187" s="249">
        <f t="shared" si="135"/>
        <v>0</v>
      </c>
      <c r="AE187" s="249">
        <f t="shared" si="135"/>
        <v>0</v>
      </c>
      <c r="AF187" s="249">
        <f t="shared" si="135"/>
        <v>0</v>
      </c>
      <c r="AG187" s="136">
        <f t="shared" si="135"/>
        <v>0</v>
      </c>
      <c r="AH187" s="249">
        <f t="shared" si="135"/>
        <v>0</v>
      </c>
      <c r="AJ187" s="253">
        <v>2025</v>
      </c>
      <c r="AK187" s="249">
        <f>IF($O$14&gt;$AJ187,AC187,IF($O$14&lt;$BJ187,'Sc11 Sub1'!AC187,IF($O$14=$AJ187,SUM(SUM(AC187/12)*$P$14)+(SUM('Sc11 Sub1'!AC187/12)*SUM(12-$P$14)),0)))</f>
        <v>353516.80501144798</v>
      </c>
      <c r="AL187" s="249">
        <f>IF($O$14&gt;$AJ187,AD187,IF($O$14&lt;$BJ187,'Sc11 Sub1'!AD187,IF($O$14=$AJ187,SUM(SUM(AD187/12)*$P$14)+(SUM('Sc11 Sub1'!AD187/12)*SUM(12-$P$14)),0)))</f>
        <v>0</v>
      </c>
      <c r="AM187" s="249">
        <f>IF($O$14&gt;$AJ187,AE187,IF($O$14&lt;$BJ187,'Sc11 Sub1'!AE187,IF($O$14=$AJ187,SUM(SUM(AE187/12)*$P$14)+(SUM('Sc11 Sub1'!AE187/12)*SUM(12-$P$14)),0)))</f>
        <v>0</v>
      </c>
      <c r="AN187" s="249">
        <f>IF($O$14&gt;$AJ187,AF187,IF($O$14&lt;$BJ187,'Sc11 Sub1'!AF187,IF($O$14=$AJ187,SUM(SUM(AF187/12)*$P$14)+(SUM('Sc11 Sub1'!AF187/12)*SUM(12-$P$14)),0)))</f>
        <v>0</v>
      </c>
      <c r="AO187" s="249">
        <f>IF($O$14&gt;$AJ187,AG187,IF($O$14&lt;$BJ187,'Sc11 Sub1'!AG187,IF($O$14=$AJ187,SUM(SUM(AG187/12)*$P$14)+(SUM('Sc11 Sub1'!AG187/12)*SUM(12-$P$14)),0)))</f>
        <v>0</v>
      </c>
      <c r="AP187" s="249">
        <f>IF($O$14&gt;$AJ187,AH187,IF($O$14&lt;$BJ187,'Sc11 Sub1'!AH187,IF($O$14=$AJ187,SUM(SUM(AH187/12)*$P$14)+(SUM('Sc11 Sub1'!AH187/12)*SUM(12-$P$14)),0)))</f>
        <v>0</v>
      </c>
      <c r="AS187" s="253">
        <v>2025</v>
      </c>
      <c r="AT187" s="133">
        <f>HLOOKUP($S187,Variable!$B$15:$AE$16,2,FALSE)</f>
        <v>0.41836823200125539</v>
      </c>
      <c r="AU187" s="268">
        <f t="shared" si="136"/>
        <v>2182116</v>
      </c>
      <c r="AV187" s="268">
        <f t="shared" si="137"/>
        <v>0</v>
      </c>
      <c r="AW187" s="268">
        <f t="shared" si="138"/>
        <v>0</v>
      </c>
      <c r="AX187" s="268">
        <f t="shared" si="139"/>
        <v>0</v>
      </c>
      <c r="AY187" s="268">
        <f t="shared" si="140"/>
        <v>0</v>
      </c>
      <c r="AZ187" s="268">
        <f t="shared" si="141"/>
        <v>0</v>
      </c>
      <c r="BB187" s="253">
        <v>2025</v>
      </c>
      <c r="BC187" s="249">
        <f t="shared" si="144"/>
        <v>912928.0129416514</v>
      </c>
      <c r="BD187" s="249">
        <f t="shared" si="142"/>
        <v>0</v>
      </c>
      <c r="BE187" s="249">
        <f t="shared" si="142"/>
        <v>0</v>
      </c>
      <c r="BF187" s="249">
        <f t="shared" si="142"/>
        <v>0</v>
      </c>
      <c r="BG187" s="136">
        <f t="shared" si="142"/>
        <v>0</v>
      </c>
      <c r="BH187" s="249">
        <f t="shared" si="142"/>
        <v>0</v>
      </c>
      <c r="BI187" s="138"/>
      <c r="BJ187" s="253">
        <v>2025</v>
      </c>
      <c r="BK187" s="249">
        <f>IF($O$14&gt;=$BJ187,BC187,IF($O$14&lt;$BJ187,'Sc11 Sub1'!AT187,0))</f>
        <v>353516.80501144798</v>
      </c>
      <c r="BL187" s="249">
        <f>IF($O$14&gt;$BJ187,BD187,IF($O$14&lt;$BJ187,'Sc11 Sub1'!AU187,IF($O$14=$BJ187,SUM(SUM(BD187/12)*$P$14)+(SUM('Sc11 Sub1'!AU187/12)*SUM(12-$P$14)),0)))</f>
        <v>0</v>
      </c>
      <c r="BM187" s="249">
        <f>IF($O$14&gt;$BJ187,BE187,IF($O$14&lt;$BJ187,'Sc11 Sub1'!AV187,IF($O$14=$BJ187,SUM(SUM(BE187/12)*$P$14)+(SUM('Sc11 Sub1'!AV187/12)*SUM(12-$P$14)),0)))</f>
        <v>0</v>
      </c>
      <c r="BN187" s="249">
        <f>IF($O$14&gt;$BJ187,BF187,IF($O$14&lt;$BJ187,'Sc11 Sub1'!AW187,IF($O$14=$BJ187,SUM(SUM(BF187/12)*$P$14)+(SUM('Sc11 Sub1'!AW187/12)*SUM(12-$P$14)),0)))</f>
        <v>0</v>
      </c>
      <c r="BO187" s="249">
        <f>IF($O$14&gt;$BJ187,BG187,IF($O$14&lt;$BJ187,'Sc11 Sub1'!AX187,IF($O$14=$BJ187,SUM(SUM(BG187/12)*$P$14)+(SUM('Sc11 Sub1'!AX187/12)*SUM(12-$P$14)),0)))</f>
        <v>0</v>
      </c>
      <c r="BP187" s="249">
        <f>IF($O$14&gt;$BJ187,BH187,IF($O$14&lt;$BJ187,'Sc11 Sub1'!AY187,IF($O$14=$BJ187,SUM(SUM(BH187/12)*$P$14)+(SUM('Sc11 Sub1'!AY187/12)*SUM(12-$P$14)),0)))</f>
        <v>0</v>
      </c>
      <c r="BR187" s="145">
        <v>2025</v>
      </c>
      <c r="BS187" s="249">
        <f>IF($D$14&lt;&gt;"Yes",0,IF($BR187&lt;$E$14,0,IF($BR187&gt;$J$14,0,VLOOKUP($H$14,Variable!$B$21:$AE$64,'Scenario 11'!$BR187-2015,FALSE))))</f>
        <v>0</v>
      </c>
      <c r="BT187" s="249">
        <f>IF($D$15&lt;&gt;"Yes",0,IF($BR187&lt;$E$15,0,IF($BR187&gt;$J$15,0,VLOOKUP($H$15,Variable!$B$21:$AE$64,'Scenario 11'!$BR187-2015,FALSE))))</f>
        <v>0</v>
      </c>
      <c r="BU187" s="249">
        <f>IF($D$16&lt;&gt;"Yes",0,IF($BR187&lt;$E$16,0,IF($BR187&gt;$J$16,0,VLOOKUP($H$16,Variable!$B$21:$AE$64,'Scenario 11'!$BR187-2015,FALSE))))</f>
        <v>0</v>
      </c>
      <c r="BV187" s="249">
        <f>IF($D$17&lt;&gt;"Yes",0,IF($BR187&lt;$E$17,0,IF($BR187&gt;$J$17,0,VLOOKUP($H$17,Variable!$B$21:$AE$64,'Scenario 11'!$BR187-2015,FALSE))))</f>
        <v>0</v>
      </c>
      <c r="BW187" s="249">
        <f>IF($D$18&lt;&gt;"Yes",0,IF($BR187&lt;$E$18,0,IF($BR187&gt;$J$18,0,VLOOKUP($H$18,Variable!$B$21:$AE$64,'Scenario 11'!$BR187-2015,FALSE))))</f>
        <v>0</v>
      </c>
      <c r="BX187" s="249">
        <f>IF($D$19&lt;&gt;"Yes",0,IF($BR187&lt;$E$19,0,IF($BR187&gt;$J$19,0,VLOOKUP($H$19,Variable!$B$21:$AE$64,'Scenario 11'!$BR187-2015,FALSE))))</f>
        <v>0</v>
      </c>
    </row>
    <row r="188" spans="1:76">
      <c r="A188" s="242"/>
      <c r="B188" s="242"/>
      <c r="C188" s="242"/>
      <c r="D188" s="242"/>
      <c r="E188" s="242"/>
      <c r="F188" s="242"/>
      <c r="G188" s="242"/>
      <c r="H188" s="253">
        <v>2026</v>
      </c>
      <c r="I188" s="249">
        <f t="shared" si="123"/>
        <v>721174.28222335386</v>
      </c>
      <c r="J188" s="249">
        <f t="shared" si="124"/>
        <v>0</v>
      </c>
      <c r="K188" s="249">
        <f t="shared" si="125"/>
        <v>0</v>
      </c>
      <c r="L188" s="249">
        <f t="shared" si="126"/>
        <v>0</v>
      </c>
      <c r="M188" s="249">
        <f t="shared" si="127"/>
        <v>0</v>
      </c>
      <c r="N188" s="249">
        <f t="shared" si="128"/>
        <v>0</v>
      </c>
      <c r="O188" s="242"/>
      <c r="P188" s="242"/>
      <c r="Q188" s="242"/>
      <c r="R188" s="242"/>
      <c r="S188" s="253">
        <v>2026</v>
      </c>
      <c r="T188" s="133">
        <f>HLOOKUP($S188,Variable!$B$15:$AE$16,2,FALSE)</f>
        <v>0.42673559664128047</v>
      </c>
      <c r="U188" s="268">
        <f t="shared" si="129"/>
        <v>2182116</v>
      </c>
      <c r="V188" s="268">
        <f t="shared" si="130"/>
        <v>0</v>
      </c>
      <c r="W188" s="268">
        <f t="shared" si="131"/>
        <v>0</v>
      </c>
      <c r="X188" s="268">
        <f t="shared" si="132"/>
        <v>0</v>
      </c>
      <c r="Y188" s="268">
        <f t="shared" si="133"/>
        <v>0</v>
      </c>
      <c r="Z188" s="268">
        <f t="shared" si="134"/>
        <v>0</v>
      </c>
      <c r="AB188" s="253">
        <v>2026</v>
      </c>
      <c r="AC188" s="249">
        <f t="shared" si="143"/>
        <v>931186.57320048439</v>
      </c>
      <c r="AD188" s="249">
        <f t="shared" si="135"/>
        <v>0</v>
      </c>
      <c r="AE188" s="249">
        <f t="shared" si="135"/>
        <v>0</v>
      </c>
      <c r="AF188" s="249">
        <f t="shared" si="135"/>
        <v>0</v>
      </c>
      <c r="AG188" s="136">
        <f t="shared" si="135"/>
        <v>0</v>
      </c>
      <c r="AH188" s="249">
        <f t="shared" si="135"/>
        <v>0</v>
      </c>
      <c r="AJ188" s="253">
        <v>2026</v>
      </c>
      <c r="AK188" s="249">
        <f>IF($O$14&gt;$AJ188,AC188,IF($O$14&lt;$BJ188,'Sc11 Sub1'!AC188,IF($O$14=$AJ188,SUM(SUM(AC188/12)*$P$14)+(SUM('Sc11 Sub1'!AC188/12)*SUM(12-$P$14)),0)))</f>
        <v>360587.14111167693</v>
      </c>
      <c r="AL188" s="249">
        <f>IF($O$14&gt;$AJ188,AD188,IF($O$14&lt;$BJ188,'Sc11 Sub1'!AD188,IF($O$14=$AJ188,SUM(SUM(AD188/12)*$P$14)+(SUM('Sc11 Sub1'!AD188/12)*SUM(12-$P$14)),0)))</f>
        <v>0</v>
      </c>
      <c r="AM188" s="249">
        <f>IF($O$14&gt;$AJ188,AE188,IF($O$14&lt;$BJ188,'Sc11 Sub1'!AE188,IF($O$14=$AJ188,SUM(SUM(AE188/12)*$P$14)+(SUM('Sc11 Sub1'!AE188/12)*SUM(12-$P$14)),0)))</f>
        <v>0</v>
      </c>
      <c r="AN188" s="249">
        <f>IF($O$14&gt;$AJ188,AF188,IF($O$14&lt;$BJ188,'Sc11 Sub1'!AF188,IF($O$14=$AJ188,SUM(SUM(AF188/12)*$P$14)+(SUM('Sc11 Sub1'!AF188/12)*SUM(12-$P$14)),0)))</f>
        <v>0</v>
      </c>
      <c r="AO188" s="249">
        <f>IF($O$14&gt;$AJ188,AG188,IF($O$14&lt;$BJ188,'Sc11 Sub1'!AG188,IF($O$14=$AJ188,SUM(SUM(AG188/12)*$P$14)+(SUM('Sc11 Sub1'!AG188/12)*SUM(12-$P$14)),0)))</f>
        <v>0</v>
      </c>
      <c r="AP188" s="249">
        <f>IF($O$14&gt;$AJ188,AH188,IF($O$14&lt;$BJ188,'Sc11 Sub1'!AH188,IF($O$14=$AJ188,SUM(SUM(AH188/12)*$P$14)+(SUM('Sc11 Sub1'!AH188/12)*SUM(12-$P$14)),0)))</f>
        <v>0</v>
      </c>
      <c r="AS188" s="253">
        <v>2026</v>
      </c>
      <c r="AT188" s="133">
        <f>HLOOKUP($S188,Variable!$B$15:$AE$16,2,FALSE)</f>
        <v>0.42673559664128047</v>
      </c>
      <c r="AU188" s="268">
        <f t="shared" si="136"/>
        <v>2182116</v>
      </c>
      <c r="AV188" s="268">
        <f t="shared" si="137"/>
        <v>0</v>
      </c>
      <c r="AW188" s="268">
        <f t="shared" si="138"/>
        <v>0</v>
      </c>
      <c r="AX188" s="268">
        <f t="shared" si="139"/>
        <v>0</v>
      </c>
      <c r="AY188" s="268">
        <f t="shared" si="140"/>
        <v>0</v>
      </c>
      <c r="AZ188" s="268">
        <f t="shared" si="141"/>
        <v>0</v>
      </c>
      <c r="BB188" s="253">
        <v>2026</v>
      </c>
      <c r="BC188" s="249">
        <f t="shared" si="144"/>
        <v>931186.57320048439</v>
      </c>
      <c r="BD188" s="249">
        <f t="shared" si="142"/>
        <v>0</v>
      </c>
      <c r="BE188" s="249">
        <f t="shared" si="142"/>
        <v>0</v>
      </c>
      <c r="BF188" s="249">
        <f t="shared" si="142"/>
        <v>0</v>
      </c>
      <c r="BG188" s="136">
        <f t="shared" si="142"/>
        <v>0</v>
      </c>
      <c r="BH188" s="249">
        <f t="shared" si="142"/>
        <v>0</v>
      </c>
      <c r="BI188" s="138"/>
      <c r="BJ188" s="253">
        <v>2026</v>
      </c>
      <c r="BK188" s="249">
        <f>IF($O$14&gt;=$BJ188,BC188,IF($O$14&lt;$BJ188,'Sc11 Sub1'!AT188,0))</f>
        <v>360587.14111167693</v>
      </c>
      <c r="BL188" s="249">
        <f>IF($O$14&gt;$BJ188,BD188,IF($O$14&lt;$BJ188,'Sc11 Sub1'!AU188,IF($O$14=$BJ188,SUM(SUM(BD188/12)*$P$14)+(SUM('Sc11 Sub1'!AU188/12)*SUM(12-$P$14)),0)))</f>
        <v>0</v>
      </c>
      <c r="BM188" s="249">
        <f>IF($O$14&gt;$BJ188,BE188,IF($O$14&lt;$BJ188,'Sc11 Sub1'!AV188,IF($O$14=$BJ188,SUM(SUM(BE188/12)*$P$14)+(SUM('Sc11 Sub1'!AV188/12)*SUM(12-$P$14)),0)))</f>
        <v>0</v>
      </c>
      <c r="BN188" s="249">
        <f>IF($O$14&gt;$BJ188,BF188,IF($O$14&lt;$BJ188,'Sc11 Sub1'!AW188,IF($O$14=$BJ188,SUM(SUM(BF188/12)*$P$14)+(SUM('Sc11 Sub1'!AW188/12)*SUM(12-$P$14)),0)))</f>
        <v>0</v>
      </c>
      <c r="BO188" s="249">
        <f>IF($O$14&gt;$BJ188,BG188,IF($O$14&lt;$BJ188,'Sc11 Sub1'!AX188,IF($O$14=$BJ188,SUM(SUM(BG188/12)*$P$14)+(SUM('Sc11 Sub1'!AX188/12)*SUM(12-$P$14)),0)))</f>
        <v>0</v>
      </c>
      <c r="BP188" s="249">
        <f>IF($O$14&gt;$BJ188,BH188,IF($O$14&lt;$BJ188,'Sc11 Sub1'!AY188,IF($O$14=$BJ188,SUM(SUM(BH188/12)*$P$14)+(SUM('Sc11 Sub1'!AY188/12)*SUM(12-$P$14)),0)))</f>
        <v>0</v>
      </c>
      <c r="BR188" s="145">
        <v>2026</v>
      </c>
      <c r="BS188" s="249">
        <f>IF($D$14&lt;&gt;"Yes",0,IF($BR188&lt;$E$14,0,IF($BR188&gt;$J$14,0,VLOOKUP($H$14,Variable!$B$21:$AE$64,'Scenario 11'!$BR188-2015,FALSE))))</f>
        <v>0</v>
      </c>
      <c r="BT188" s="249">
        <f>IF($D$15&lt;&gt;"Yes",0,IF($BR188&lt;$E$15,0,IF($BR188&gt;$J$15,0,VLOOKUP($H$15,Variable!$B$21:$AE$64,'Scenario 11'!$BR188-2015,FALSE))))</f>
        <v>0</v>
      </c>
      <c r="BU188" s="249">
        <f>IF($D$16&lt;&gt;"Yes",0,IF($BR188&lt;$E$16,0,IF($BR188&gt;$J$16,0,VLOOKUP($H$16,Variable!$B$21:$AE$64,'Scenario 11'!$BR188-2015,FALSE))))</f>
        <v>0</v>
      </c>
      <c r="BV188" s="249">
        <f>IF($D$17&lt;&gt;"Yes",0,IF($BR188&lt;$E$17,0,IF($BR188&gt;$J$17,0,VLOOKUP($H$17,Variable!$B$21:$AE$64,'Scenario 11'!$BR188-2015,FALSE))))</f>
        <v>0</v>
      </c>
      <c r="BW188" s="249">
        <f>IF($D$18&lt;&gt;"Yes",0,IF($BR188&lt;$E$18,0,IF($BR188&gt;$J$18,0,VLOOKUP($H$18,Variable!$B$21:$AE$64,'Scenario 11'!$BR188-2015,FALSE))))</f>
        <v>0</v>
      </c>
      <c r="BX188" s="249">
        <f>IF($D$19&lt;&gt;"Yes",0,IF($BR188&lt;$E$19,0,IF($BR188&gt;$J$19,0,VLOOKUP($H$19,Variable!$B$21:$AE$64,'Scenario 11'!$BR188-2015,FALSE))))</f>
        <v>0</v>
      </c>
    </row>
    <row r="189" spans="1:76">
      <c r="A189" s="242"/>
      <c r="B189" s="242"/>
      <c r="C189" s="242"/>
      <c r="D189" s="242"/>
      <c r="E189" s="242"/>
      <c r="F189" s="242"/>
      <c r="G189" s="242"/>
      <c r="H189" s="253">
        <v>2027</v>
      </c>
      <c r="I189" s="249">
        <f t="shared" si="123"/>
        <v>735597.76786782104</v>
      </c>
      <c r="J189" s="249">
        <f t="shared" si="124"/>
        <v>0</v>
      </c>
      <c r="K189" s="249">
        <f t="shared" si="125"/>
        <v>0</v>
      </c>
      <c r="L189" s="249">
        <f t="shared" si="126"/>
        <v>0</v>
      </c>
      <c r="M189" s="249">
        <f t="shared" si="127"/>
        <v>0</v>
      </c>
      <c r="N189" s="249">
        <f t="shared" si="128"/>
        <v>0</v>
      </c>
      <c r="O189" s="242"/>
      <c r="P189" s="242"/>
      <c r="Q189" s="242"/>
      <c r="R189" s="242"/>
      <c r="S189" s="253">
        <v>2027</v>
      </c>
      <c r="T189" s="133">
        <f>HLOOKUP($S189,Variable!$B$15:$AE$16,2,FALSE)</f>
        <v>0.43527030857410615</v>
      </c>
      <c r="U189" s="268">
        <f t="shared" si="129"/>
        <v>2182116</v>
      </c>
      <c r="V189" s="268">
        <f t="shared" si="130"/>
        <v>0</v>
      </c>
      <c r="W189" s="268">
        <f t="shared" si="131"/>
        <v>0</v>
      </c>
      <c r="X189" s="268">
        <f t="shared" si="132"/>
        <v>0</v>
      </c>
      <c r="Y189" s="268">
        <f t="shared" si="133"/>
        <v>0</v>
      </c>
      <c r="Z189" s="268">
        <f t="shared" si="134"/>
        <v>0</v>
      </c>
      <c r="AB189" s="253">
        <v>2027</v>
      </c>
      <c r="AC189" s="249">
        <f t="shared" si="143"/>
        <v>949810.30466449424</v>
      </c>
      <c r="AD189" s="249">
        <f t="shared" si="135"/>
        <v>0</v>
      </c>
      <c r="AE189" s="249">
        <f t="shared" si="135"/>
        <v>0</v>
      </c>
      <c r="AF189" s="249">
        <f t="shared" si="135"/>
        <v>0</v>
      </c>
      <c r="AG189" s="136">
        <f t="shared" si="135"/>
        <v>0</v>
      </c>
      <c r="AH189" s="249">
        <f t="shared" si="135"/>
        <v>0</v>
      </c>
      <c r="AJ189" s="253">
        <v>2027</v>
      </c>
      <c r="AK189" s="249">
        <f>IF($O$14&gt;$AJ189,AC189,IF($O$14&lt;$BJ189,'Sc11 Sub1'!AC189,IF($O$14=$AJ189,SUM(SUM(AC189/12)*$P$14)+(SUM('Sc11 Sub1'!AC189/12)*SUM(12-$P$14)),0)))</f>
        <v>367798.88393391052</v>
      </c>
      <c r="AL189" s="249">
        <f>IF($O$14&gt;$AJ189,AD189,IF($O$14&lt;$BJ189,'Sc11 Sub1'!AD189,IF($O$14=$AJ189,SUM(SUM(AD189/12)*$P$14)+(SUM('Sc11 Sub1'!AD189/12)*SUM(12-$P$14)),0)))</f>
        <v>0</v>
      </c>
      <c r="AM189" s="249">
        <f>IF($O$14&gt;$AJ189,AE189,IF($O$14&lt;$BJ189,'Sc11 Sub1'!AE189,IF($O$14=$AJ189,SUM(SUM(AE189/12)*$P$14)+(SUM('Sc11 Sub1'!AE189/12)*SUM(12-$P$14)),0)))</f>
        <v>0</v>
      </c>
      <c r="AN189" s="249">
        <f>IF($O$14&gt;$AJ189,AF189,IF($O$14&lt;$BJ189,'Sc11 Sub1'!AF189,IF($O$14=$AJ189,SUM(SUM(AF189/12)*$P$14)+(SUM('Sc11 Sub1'!AF189/12)*SUM(12-$P$14)),0)))</f>
        <v>0</v>
      </c>
      <c r="AO189" s="249">
        <f>IF($O$14&gt;$AJ189,AG189,IF($O$14&lt;$BJ189,'Sc11 Sub1'!AG189,IF($O$14=$AJ189,SUM(SUM(AG189/12)*$P$14)+(SUM('Sc11 Sub1'!AG189/12)*SUM(12-$P$14)),0)))</f>
        <v>0</v>
      </c>
      <c r="AP189" s="249">
        <f>IF($O$14&gt;$AJ189,AH189,IF($O$14&lt;$BJ189,'Sc11 Sub1'!AH189,IF($O$14=$AJ189,SUM(SUM(AH189/12)*$P$14)+(SUM('Sc11 Sub1'!AH189/12)*SUM(12-$P$14)),0)))</f>
        <v>0</v>
      </c>
      <c r="AS189" s="253">
        <v>2027</v>
      </c>
      <c r="AT189" s="133">
        <f>HLOOKUP($S189,Variable!$B$15:$AE$16,2,FALSE)</f>
        <v>0.43527030857410615</v>
      </c>
      <c r="AU189" s="268">
        <f t="shared" si="136"/>
        <v>2182116</v>
      </c>
      <c r="AV189" s="268">
        <f t="shared" si="137"/>
        <v>0</v>
      </c>
      <c r="AW189" s="268">
        <f t="shared" si="138"/>
        <v>0</v>
      </c>
      <c r="AX189" s="268">
        <f t="shared" si="139"/>
        <v>0</v>
      </c>
      <c r="AY189" s="268">
        <f t="shared" si="140"/>
        <v>0</v>
      </c>
      <c r="AZ189" s="268">
        <f t="shared" si="141"/>
        <v>0</v>
      </c>
      <c r="BB189" s="253">
        <v>2027</v>
      </c>
      <c r="BC189" s="249">
        <f t="shared" si="144"/>
        <v>949810.30466449424</v>
      </c>
      <c r="BD189" s="249">
        <f t="shared" si="142"/>
        <v>0</v>
      </c>
      <c r="BE189" s="249">
        <f t="shared" si="142"/>
        <v>0</v>
      </c>
      <c r="BF189" s="249">
        <f t="shared" si="142"/>
        <v>0</v>
      </c>
      <c r="BG189" s="136">
        <f t="shared" si="142"/>
        <v>0</v>
      </c>
      <c r="BH189" s="249">
        <f t="shared" si="142"/>
        <v>0</v>
      </c>
      <c r="BI189" s="138"/>
      <c r="BJ189" s="253">
        <v>2027</v>
      </c>
      <c r="BK189" s="249">
        <f>IF($O$14&gt;=$BJ189,BC189,IF($O$14&lt;$BJ189,'Sc11 Sub1'!AT189,0))</f>
        <v>367798.88393391052</v>
      </c>
      <c r="BL189" s="249">
        <f>IF($O$14&gt;$BJ189,BD189,IF($O$14&lt;$BJ189,'Sc11 Sub1'!AU189,IF($O$14=$BJ189,SUM(SUM(BD189/12)*$P$14)+(SUM('Sc11 Sub1'!AU189/12)*SUM(12-$P$14)),0)))</f>
        <v>0</v>
      </c>
      <c r="BM189" s="249">
        <f>IF($O$14&gt;$BJ189,BE189,IF($O$14&lt;$BJ189,'Sc11 Sub1'!AV189,IF($O$14=$BJ189,SUM(SUM(BE189/12)*$P$14)+(SUM('Sc11 Sub1'!AV189/12)*SUM(12-$P$14)),0)))</f>
        <v>0</v>
      </c>
      <c r="BN189" s="249">
        <f>IF($O$14&gt;$BJ189,BF189,IF($O$14&lt;$BJ189,'Sc11 Sub1'!AW189,IF($O$14=$BJ189,SUM(SUM(BF189/12)*$P$14)+(SUM('Sc11 Sub1'!AW189/12)*SUM(12-$P$14)),0)))</f>
        <v>0</v>
      </c>
      <c r="BO189" s="249">
        <f>IF($O$14&gt;$BJ189,BG189,IF($O$14&lt;$BJ189,'Sc11 Sub1'!AX189,IF($O$14=$BJ189,SUM(SUM(BG189/12)*$P$14)+(SUM('Sc11 Sub1'!AX189/12)*SUM(12-$P$14)),0)))</f>
        <v>0</v>
      </c>
      <c r="BP189" s="249">
        <f>IF($O$14&gt;$BJ189,BH189,IF($O$14&lt;$BJ189,'Sc11 Sub1'!AY189,IF($O$14=$BJ189,SUM(SUM(BH189/12)*$P$14)+(SUM('Sc11 Sub1'!AY189/12)*SUM(12-$P$14)),0)))</f>
        <v>0</v>
      </c>
      <c r="BR189" s="145">
        <v>2027</v>
      </c>
      <c r="BS189" s="249">
        <f>IF($D$14&lt;&gt;"Yes",0,IF($BR189&lt;$E$14,0,IF($BR189&gt;$J$14,0,VLOOKUP($H$14,Variable!$B$21:$AE$64,'Scenario 11'!$BR189-2015,FALSE))))</f>
        <v>0</v>
      </c>
      <c r="BT189" s="249">
        <f>IF($D$15&lt;&gt;"Yes",0,IF($BR189&lt;$E$15,0,IF($BR189&gt;$J$15,0,VLOOKUP($H$15,Variable!$B$21:$AE$64,'Scenario 11'!$BR189-2015,FALSE))))</f>
        <v>0</v>
      </c>
      <c r="BU189" s="249">
        <f>IF($D$16&lt;&gt;"Yes",0,IF($BR189&lt;$E$16,0,IF($BR189&gt;$J$16,0,VLOOKUP($H$16,Variable!$B$21:$AE$64,'Scenario 11'!$BR189-2015,FALSE))))</f>
        <v>0</v>
      </c>
      <c r="BV189" s="249">
        <f>IF($D$17&lt;&gt;"Yes",0,IF($BR189&lt;$E$17,0,IF($BR189&gt;$J$17,0,VLOOKUP($H$17,Variable!$B$21:$AE$64,'Scenario 11'!$BR189-2015,FALSE))))</f>
        <v>0</v>
      </c>
      <c r="BW189" s="249">
        <f>IF($D$18&lt;&gt;"Yes",0,IF($BR189&lt;$E$18,0,IF($BR189&gt;$J$18,0,VLOOKUP($H$18,Variable!$B$21:$AE$64,'Scenario 11'!$BR189-2015,FALSE))))</f>
        <v>0</v>
      </c>
      <c r="BX189" s="249">
        <f>IF($D$19&lt;&gt;"Yes",0,IF($BR189&lt;$E$19,0,IF($BR189&gt;$J$19,0,VLOOKUP($H$19,Variable!$B$21:$AE$64,'Scenario 11'!$BR189-2015,FALSE))))</f>
        <v>0</v>
      </c>
    </row>
    <row r="190" spans="1:76">
      <c r="A190" s="242"/>
      <c r="B190" s="242"/>
      <c r="C190" s="242"/>
      <c r="D190" s="242"/>
      <c r="E190" s="242"/>
      <c r="F190" s="242"/>
      <c r="G190" s="242"/>
      <c r="H190" s="253">
        <v>2028</v>
      </c>
      <c r="I190" s="249">
        <f t="shared" si="123"/>
        <v>750309.72322517738</v>
      </c>
      <c r="J190" s="249">
        <f t="shared" si="124"/>
        <v>0</v>
      </c>
      <c r="K190" s="249">
        <f t="shared" si="125"/>
        <v>0</v>
      </c>
      <c r="L190" s="249">
        <f t="shared" si="126"/>
        <v>0</v>
      </c>
      <c r="M190" s="249">
        <f t="shared" si="127"/>
        <v>0</v>
      </c>
      <c r="N190" s="249">
        <f t="shared" si="128"/>
        <v>0</v>
      </c>
      <c r="O190" s="242"/>
      <c r="P190" s="242"/>
      <c r="Q190" s="242"/>
      <c r="R190" s="242"/>
      <c r="S190" s="253">
        <v>2028</v>
      </c>
      <c r="T190" s="133">
        <f>HLOOKUP($S190,Variable!$B$15:$AE$16,2,FALSE)</f>
        <v>0.44397571474558822</v>
      </c>
      <c r="U190" s="268">
        <f t="shared" si="129"/>
        <v>2182116</v>
      </c>
      <c r="V190" s="268">
        <f t="shared" si="130"/>
        <v>0</v>
      </c>
      <c r="W190" s="268">
        <f t="shared" si="131"/>
        <v>0</v>
      </c>
      <c r="X190" s="268">
        <f t="shared" si="132"/>
        <v>0</v>
      </c>
      <c r="Y190" s="268">
        <f t="shared" si="133"/>
        <v>0</v>
      </c>
      <c r="Z190" s="268">
        <f t="shared" si="134"/>
        <v>0</v>
      </c>
      <c r="AB190" s="253">
        <v>2028</v>
      </c>
      <c r="AC190" s="249">
        <f t="shared" si="143"/>
        <v>968806.51075778401</v>
      </c>
      <c r="AD190" s="249">
        <f t="shared" si="135"/>
        <v>0</v>
      </c>
      <c r="AE190" s="249">
        <f t="shared" si="135"/>
        <v>0</v>
      </c>
      <c r="AF190" s="249">
        <f t="shared" si="135"/>
        <v>0</v>
      </c>
      <c r="AG190" s="136">
        <f t="shared" si="135"/>
        <v>0</v>
      </c>
      <c r="AH190" s="249">
        <f t="shared" si="135"/>
        <v>0</v>
      </c>
      <c r="AJ190" s="253">
        <v>2028</v>
      </c>
      <c r="AK190" s="249">
        <f>IF($O$14&gt;$AJ190,AC190,IF($O$14&lt;$BJ190,'Sc11 Sub1'!AC190,IF($O$14=$AJ190,SUM(SUM(AC190/12)*$P$14)+(SUM('Sc11 Sub1'!AC190/12)*SUM(12-$P$14)),0)))</f>
        <v>375154.86161258869</v>
      </c>
      <c r="AL190" s="249">
        <f>IF($O$14&gt;$AJ190,AD190,IF($O$14&lt;$BJ190,'Sc11 Sub1'!AD190,IF($O$14=$AJ190,SUM(SUM(AD190/12)*$P$14)+(SUM('Sc11 Sub1'!AD190/12)*SUM(12-$P$14)),0)))</f>
        <v>0</v>
      </c>
      <c r="AM190" s="249">
        <f>IF($O$14&gt;$AJ190,AE190,IF($O$14&lt;$BJ190,'Sc11 Sub1'!AE190,IF($O$14=$AJ190,SUM(SUM(AE190/12)*$P$14)+(SUM('Sc11 Sub1'!AE190/12)*SUM(12-$P$14)),0)))</f>
        <v>0</v>
      </c>
      <c r="AN190" s="249">
        <f>IF($O$14&gt;$AJ190,AF190,IF($O$14&lt;$BJ190,'Sc11 Sub1'!AF190,IF($O$14=$AJ190,SUM(SUM(AF190/12)*$P$14)+(SUM('Sc11 Sub1'!AF190/12)*SUM(12-$P$14)),0)))</f>
        <v>0</v>
      </c>
      <c r="AO190" s="249">
        <f>IF($O$14&gt;$AJ190,AG190,IF($O$14&lt;$BJ190,'Sc11 Sub1'!AG190,IF($O$14=$AJ190,SUM(SUM(AG190/12)*$P$14)+(SUM('Sc11 Sub1'!AG190/12)*SUM(12-$P$14)),0)))</f>
        <v>0</v>
      </c>
      <c r="AP190" s="249">
        <f>IF($O$14&gt;$AJ190,AH190,IF($O$14&lt;$BJ190,'Sc11 Sub1'!AH190,IF($O$14=$AJ190,SUM(SUM(AH190/12)*$P$14)+(SUM('Sc11 Sub1'!AH190/12)*SUM(12-$P$14)),0)))</f>
        <v>0</v>
      </c>
      <c r="AS190" s="253">
        <v>2028</v>
      </c>
      <c r="AT190" s="133">
        <f>HLOOKUP($S190,Variable!$B$15:$AE$16,2,FALSE)</f>
        <v>0.44397571474558822</v>
      </c>
      <c r="AU190" s="268">
        <f t="shared" si="136"/>
        <v>2182116</v>
      </c>
      <c r="AV190" s="268">
        <f t="shared" si="137"/>
        <v>0</v>
      </c>
      <c r="AW190" s="268">
        <f t="shared" si="138"/>
        <v>0</v>
      </c>
      <c r="AX190" s="268">
        <f t="shared" si="139"/>
        <v>0</v>
      </c>
      <c r="AY190" s="268">
        <f t="shared" si="140"/>
        <v>0</v>
      </c>
      <c r="AZ190" s="268">
        <f t="shared" si="141"/>
        <v>0</v>
      </c>
      <c r="BB190" s="253">
        <v>2028</v>
      </c>
      <c r="BC190" s="249">
        <f t="shared" si="144"/>
        <v>968806.51075778401</v>
      </c>
      <c r="BD190" s="249">
        <f t="shared" si="142"/>
        <v>0</v>
      </c>
      <c r="BE190" s="249">
        <f t="shared" si="142"/>
        <v>0</v>
      </c>
      <c r="BF190" s="249">
        <f t="shared" si="142"/>
        <v>0</v>
      </c>
      <c r="BG190" s="136">
        <f t="shared" si="142"/>
        <v>0</v>
      </c>
      <c r="BH190" s="249">
        <f t="shared" si="142"/>
        <v>0</v>
      </c>
      <c r="BI190" s="138"/>
      <c r="BJ190" s="253">
        <v>2028</v>
      </c>
      <c r="BK190" s="249">
        <f>IF($O$14&gt;=$BJ190,BC190,IF($O$14&lt;$BJ190,'Sc11 Sub1'!AT190,0))</f>
        <v>375154.86161258869</v>
      </c>
      <c r="BL190" s="249">
        <f>IF($O$14&gt;$BJ190,BD190,IF($O$14&lt;$BJ190,'Sc11 Sub1'!AU190,IF($O$14=$BJ190,SUM(SUM(BD190/12)*$P$14)+(SUM('Sc11 Sub1'!AU190/12)*SUM(12-$P$14)),0)))</f>
        <v>0</v>
      </c>
      <c r="BM190" s="249">
        <f>IF($O$14&gt;$BJ190,BE190,IF($O$14&lt;$BJ190,'Sc11 Sub1'!AV190,IF($O$14=$BJ190,SUM(SUM(BE190/12)*$P$14)+(SUM('Sc11 Sub1'!AV190/12)*SUM(12-$P$14)),0)))</f>
        <v>0</v>
      </c>
      <c r="BN190" s="249">
        <f>IF($O$14&gt;$BJ190,BF190,IF($O$14&lt;$BJ190,'Sc11 Sub1'!AW190,IF($O$14=$BJ190,SUM(SUM(BF190/12)*$P$14)+(SUM('Sc11 Sub1'!AW190/12)*SUM(12-$P$14)),0)))</f>
        <v>0</v>
      </c>
      <c r="BO190" s="249">
        <f>IF($O$14&gt;$BJ190,BG190,IF($O$14&lt;$BJ190,'Sc11 Sub1'!AX190,IF($O$14=$BJ190,SUM(SUM(BG190/12)*$P$14)+(SUM('Sc11 Sub1'!AX190/12)*SUM(12-$P$14)),0)))</f>
        <v>0</v>
      </c>
      <c r="BP190" s="249">
        <f>IF($O$14&gt;$BJ190,BH190,IF($O$14&lt;$BJ190,'Sc11 Sub1'!AY190,IF($O$14=$BJ190,SUM(SUM(BH190/12)*$P$14)+(SUM('Sc11 Sub1'!AY190/12)*SUM(12-$P$14)),0)))</f>
        <v>0</v>
      </c>
      <c r="BR190" s="145">
        <v>2028</v>
      </c>
      <c r="BS190" s="249">
        <f>IF($D$14&lt;&gt;"Yes",0,IF($BR190&lt;$E$14,0,IF($BR190&gt;$J$14,0,VLOOKUP($H$14,Variable!$B$21:$AE$64,'Scenario 11'!$BR190-2015,FALSE))))</f>
        <v>0</v>
      </c>
      <c r="BT190" s="249">
        <f>IF($D$15&lt;&gt;"Yes",0,IF($BR190&lt;$E$15,0,IF($BR190&gt;$J$15,0,VLOOKUP($H$15,Variable!$B$21:$AE$64,'Scenario 11'!$BR190-2015,FALSE))))</f>
        <v>0</v>
      </c>
      <c r="BU190" s="249">
        <f>IF($D$16&lt;&gt;"Yes",0,IF($BR190&lt;$E$16,0,IF($BR190&gt;$J$16,0,VLOOKUP($H$16,Variable!$B$21:$AE$64,'Scenario 11'!$BR190-2015,FALSE))))</f>
        <v>0</v>
      </c>
      <c r="BV190" s="249">
        <f>IF($D$17&lt;&gt;"Yes",0,IF($BR190&lt;$E$17,0,IF($BR190&gt;$J$17,0,VLOOKUP($H$17,Variable!$B$21:$AE$64,'Scenario 11'!$BR190-2015,FALSE))))</f>
        <v>0</v>
      </c>
      <c r="BW190" s="249">
        <f>IF($D$18&lt;&gt;"Yes",0,IF($BR190&lt;$E$18,0,IF($BR190&gt;$J$18,0,VLOOKUP($H$18,Variable!$B$21:$AE$64,'Scenario 11'!$BR190-2015,FALSE))))</f>
        <v>0</v>
      </c>
      <c r="BX190" s="249">
        <f>IF($D$19&lt;&gt;"Yes",0,IF($BR190&lt;$E$19,0,IF($BR190&gt;$J$19,0,VLOOKUP($H$19,Variable!$B$21:$AE$64,'Scenario 11'!$BR190-2015,FALSE))))</f>
        <v>0</v>
      </c>
    </row>
    <row r="191" spans="1:76">
      <c r="A191" s="242"/>
      <c r="B191" s="242"/>
      <c r="C191" s="242"/>
      <c r="D191" s="242"/>
      <c r="E191" s="242"/>
      <c r="F191" s="242"/>
      <c r="G191" s="242"/>
      <c r="H191" s="253">
        <v>2029</v>
      </c>
      <c r="I191" s="249">
        <f t="shared" si="123"/>
        <v>765315.91768968082</v>
      </c>
      <c r="J191" s="249">
        <f t="shared" si="124"/>
        <v>0</v>
      </c>
      <c r="K191" s="249">
        <f t="shared" si="125"/>
        <v>0</v>
      </c>
      <c r="L191" s="249">
        <f t="shared" si="126"/>
        <v>0</v>
      </c>
      <c r="M191" s="249">
        <f t="shared" si="127"/>
        <v>0</v>
      </c>
      <c r="N191" s="249">
        <f t="shared" si="128"/>
        <v>0</v>
      </c>
      <c r="O191" s="242"/>
      <c r="P191" s="242"/>
      <c r="Q191" s="242"/>
      <c r="R191" s="242"/>
      <c r="S191" s="253">
        <v>2029</v>
      </c>
      <c r="T191" s="133">
        <f>HLOOKUP($S191,Variable!$B$15:$AE$16,2,FALSE)</f>
        <v>0.45285522904049991</v>
      </c>
      <c r="U191" s="268">
        <f t="shared" si="129"/>
        <v>2182116</v>
      </c>
      <c r="V191" s="268">
        <f t="shared" si="130"/>
        <v>0</v>
      </c>
      <c r="W191" s="268">
        <f t="shared" si="131"/>
        <v>0</v>
      </c>
      <c r="X191" s="268">
        <f t="shared" si="132"/>
        <v>0</v>
      </c>
      <c r="Y191" s="268">
        <f t="shared" si="133"/>
        <v>0</v>
      </c>
      <c r="Z191" s="268">
        <f t="shared" si="134"/>
        <v>0</v>
      </c>
      <c r="AB191" s="253">
        <v>2029</v>
      </c>
      <c r="AC191" s="249">
        <f t="shared" si="143"/>
        <v>988182.64097293955</v>
      </c>
      <c r="AD191" s="249">
        <f t="shared" si="135"/>
        <v>0</v>
      </c>
      <c r="AE191" s="249">
        <f t="shared" si="135"/>
        <v>0</v>
      </c>
      <c r="AF191" s="249">
        <f t="shared" si="135"/>
        <v>0</v>
      </c>
      <c r="AG191" s="136">
        <f t="shared" si="135"/>
        <v>0</v>
      </c>
      <c r="AH191" s="249">
        <f t="shared" si="135"/>
        <v>0</v>
      </c>
      <c r="AJ191" s="253">
        <v>2029</v>
      </c>
      <c r="AK191" s="249">
        <f>IF($O$14&gt;$AJ191,AC191,IF($O$14&lt;$BJ191,'Sc11 Sub1'!AC191,IF($O$14=$AJ191,SUM(SUM(AC191/12)*$P$14)+(SUM('Sc11 Sub1'!AC191/12)*SUM(12-$P$14)),0)))</f>
        <v>382657.95884484041</v>
      </c>
      <c r="AL191" s="249">
        <f>IF($O$14&gt;$AJ191,AD191,IF($O$14&lt;$BJ191,'Sc11 Sub1'!AD191,IF($O$14=$AJ191,SUM(SUM(AD191/12)*$P$14)+(SUM('Sc11 Sub1'!AD191/12)*SUM(12-$P$14)),0)))</f>
        <v>0</v>
      </c>
      <c r="AM191" s="249">
        <f>IF($O$14&gt;$AJ191,AE191,IF($O$14&lt;$BJ191,'Sc11 Sub1'!AE191,IF($O$14=$AJ191,SUM(SUM(AE191/12)*$P$14)+(SUM('Sc11 Sub1'!AE191/12)*SUM(12-$P$14)),0)))</f>
        <v>0</v>
      </c>
      <c r="AN191" s="249">
        <f>IF($O$14&gt;$AJ191,AF191,IF($O$14&lt;$BJ191,'Sc11 Sub1'!AF191,IF($O$14=$AJ191,SUM(SUM(AF191/12)*$P$14)+(SUM('Sc11 Sub1'!AF191/12)*SUM(12-$P$14)),0)))</f>
        <v>0</v>
      </c>
      <c r="AO191" s="249">
        <f>IF($O$14&gt;$AJ191,AG191,IF($O$14&lt;$BJ191,'Sc11 Sub1'!AG191,IF($O$14=$AJ191,SUM(SUM(AG191/12)*$P$14)+(SUM('Sc11 Sub1'!AG191/12)*SUM(12-$P$14)),0)))</f>
        <v>0</v>
      </c>
      <c r="AP191" s="249">
        <f>IF($O$14&gt;$AJ191,AH191,IF($O$14&lt;$BJ191,'Sc11 Sub1'!AH191,IF($O$14=$AJ191,SUM(SUM(AH191/12)*$P$14)+(SUM('Sc11 Sub1'!AH191/12)*SUM(12-$P$14)),0)))</f>
        <v>0</v>
      </c>
      <c r="AS191" s="253">
        <v>2029</v>
      </c>
      <c r="AT191" s="133">
        <f>HLOOKUP($S191,Variable!$B$15:$AE$16,2,FALSE)</f>
        <v>0.45285522904049991</v>
      </c>
      <c r="AU191" s="268">
        <f t="shared" si="136"/>
        <v>2182116</v>
      </c>
      <c r="AV191" s="268">
        <f t="shared" si="137"/>
        <v>0</v>
      </c>
      <c r="AW191" s="268">
        <f t="shared" si="138"/>
        <v>0</v>
      </c>
      <c r="AX191" s="268">
        <f t="shared" si="139"/>
        <v>0</v>
      </c>
      <c r="AY191" s="268">
        <f t="shared" si="140"/>
        <v>0</v>
      </c>
      <c r="AZ191" s="268">
        <f t="shared" si="141"/>
        <v>0</v>
      </c>
      <c r="BB191" s="253">
        <v>2029</v>
      </c>
      <c r="BC191" s="249">
        <f t="shared" si="144"/>
        <v>988182.64097293955</v>
      </c>
      <c r="BD191" s="249">
        <f t="shared" si="142"/>
        <v>0</v>
      </c>
      <c r="BE191" s="249">
        <f t="shared" si="142"/>
        <v>0</v>
      </c>
      <c r="BF191" s="249">
        <f t="shared" si="142"/>
        <v>0</v>
      </c>
      <c r="BG191" s="136">
        <f t="shared" si="142"/>
        <v>0</v>
      </c>
      <c r="BH191" s="249">
        <f t="shared" si="142"/>
        <v>0</v>
      </c>
      <c r="BI191" s="138"/>
      <c r="BJ191" s="253">
        <v>2029</v>
      </c>
      <c r="BK191" s="249">
        <f>IF($O$14&gt;=$BJ191,BC191,IF($O$14&lt;$BJ191,'Sc11 Sub1'!AT191,0))</f>
        <v>382657.95884484041</v>
      </c>
      <c r="BL191" s="249">
        <f>IF($O$14&gt;$BJ191,BD191,IF($O$14&lt;$BJ191,'Sc11 Sub1'!AU191,IF($O$14=$BJ191,SUM(SUM(BD191/12)*$P$14)+(SUM('Sc11 Sub1'!AU191/12)*SUM(12-$P$14)),0)))</f>
        <v>0</v>
      </c>
      <c r="BM191" s="249">
        <f>IF($O$14&gt;$BJ191,BE191,IF($O$14&lt;$BJ191,'Sc11 Sub1'!AV191,IF($O$14=$BJ191,SUM(SUM(BE191/12)*$P$14)+(SUM('Sc11 Sub1'!AV191/12)*SUM(12-$P$14)),0)))</f>
        <v>0</v>
      </c>
      <c r="BN191" s="249">
        <f>IF($O$14&gt;$BJ191,BF191,IF($O$14&lt;$BJ191,'Sc11 Sub1'!AW191,IF($O$14=$BJ191,SUM(SUM(BF191/12)*$P$14)+(SUM('Sc11 Sub1'!AW191/12)*SUM(12-$P$14)),0)))</f>
        <v>0</v>
      </c>
      <c r="BO191" s="249">
        <f>IF($O$14&gt;$BJ191,BG191,IF($O$14&lt;$BJ191,'Sc11 Sub1'!AX191,IF($O$14=$BJ191,SUM(SUM(BG191/12)*$P$14)+(SUM('Sc11 Sub1'!AX191/12)*SUM(12-$P$14)),0)))</f>
        <v>0</v>
      </c>
      <c r="BP191" s="249">
        <f>IF($O$14&gt;$BJ191,BH191,IF($O$14&lt;$BJ191,'Sc11 Sub1'!AY191,IF($O$14=$BJ191,SUM(SUM(BH191/12)*$P$14)+(SUM('Sc11 Sub1'!AY191/12)*SUM(12-$P$14)),0)))</f>
        <v>0</v>
      </c>
      <c r="BR191" s="145">
        <v>2029</v>
      </c>
      <c r="BS191" s="249">
        <f>IF($D$14&lt;&gt;"Yes",0,IF($BR191&lt;$E$14,0,IF($BR191&gt;$J$14,0,VLOOKUP($H$14,Variable!$B$21:$AE$64,'Scenario 11'!$BR191-2015,FALSE))))</f>
        <v>0</v>
      </c>
      <c r="BT191" s="249">
        <f>IF($D$15&lt;&gt;"Yes",0,IF($BR191&lt;$E$15,0,IF($BR191&gt;$J$15,0,VLOOKUP($H$15,Variable!$B$21:$AE$64,'Scenario 11'!$BR191-2015,FALSE))))</f>
        <v>0</v>
      </c>
      <c r="BU191" s="249">
        <f>IF($D$16&lt;&gt;"Yes",0,IF($BR191&lt;$E$16,0,IF($BR191&gt;$J$16,0,VLOOKUP($H$16,Variable!$B$21:$AE$64,'Scenario 11'!$BR191-2015,FALSE))))</f>
        <v>0</v>
      </c>
      <c r="BV191" s="249">
        <f>IF($D$17&lt;&gt;"Yes",0,IF($BR191&lt;$E$17,0,IF($BR191&gt;$J$17,0,VLOOKUP($H$17,Variable!$B$21:$AE$64,'Scenario 11'!$BR191-2015,FALSE))))</f>
        <v>0</v>
      </c>
      <c r="BW191" s="249">
        <f>IF($D$18&lt;&gt;"Yes",0,IF($BR191&lt;$E$18,0,IF($BR191&gt;$J$18,0,VLOOKUP($H$18,Variable!$B$21:$AE$64,'Scenario 11'!$BR191-2015,FALSE))))</f>
        <v>0</v>
      </c>
      <c r="BX191" s="249">
        <f>IF($D$19&lt;&gt;"Yes",0,IF($BR191&lt;$E$19,0,IF($BR191&gt;$J$19,0,VLOOKUP($H$19,Variable!$B$21:$AE$64,'Scenario 11'!$BR191-2015,FALSE))))</f>
        <v>0</v>
      </c>
    </row>
    <row r="192" spans="1:76">
      <c r="A192" s="242"/>
      <c r="B192" s="242"/>
      <c r="C192" s="242"/>
      <c r="D192" s="242"/>
      <c r="E192" s="242"/>
      <c r="F192" s="242"/>
      <c r="G192" s="242"/>
      <c r="H192" s="253">
        <v>2030</v>
      </c>
      <c r="I192" s="249">
        <f t="shared" si="123"/>
        <v>780622.23604347452</v>
      </c>
      <c r="J192" s="249">
        <f t="shared" si="124"/>
        <v>0</v>
      </c>
      <c r="K192" s="249">
        <f t="shared" si="125"/>
        <v>0</v>
      </c>
      <c r="L192" s="249">
        <f t="shared" si="126"/>
        <v>0</v>
      </c>
      <c r="M192" s="249">
        <f t="shared" si="127"/>
        <v>0</v>
      </c>
      <c r="N192" s="249">
        <f t="shared" si="128"/>
        <v>0</v>
      </c>
      <c r="O192" s="242"/>
      <c r="P192" s="242"/>
      <c r="Q192" s="242"/>
      <c r="R192" s="242"/>
      <c r="S192" s="253">
        <v>2030</v>
      </c>
      <c r="T192" s="133">
        <f>HLOOKUP($S192,Variable!$B$15:$AE$16,2,FALSE)</f>
        <v>0.46191233362130996</v>
      </c>
      <c r="U192" s="268">
        <f t="shared" si="129"/>
        <v>2182116</v>
      </c>
      <c r="V192" s="268">
        <f t="shared" si="130"/>
        <v>0</v>
      </c>
      <c r="W192" s="268">
        <f t="shared" si="131"/>
        <v>0</v>
      </c>
      <c r="X192" s="268">
        <f t="shared" si="132"/>
        <v>0</v>
      </c>
      <c r="Y192" s="268">
        <f t="shared" si="133"/>
        <v>0</v>
      </c>
      <c r="Z192" s="268">
        <f t="shared" si="134"/>
        <v>0</v>
      </c>
      <c r="AB192" s="253">
        <v>2030</v>
      </c>
      <c r="AC192" s="249">
        <f t="shared" si="143"/>
        <v>1007946.2937923984</v>
      </c>
      <c r="AD192" s="249">
        <f t="shared" si="135"/>
        <v>0</v>
      </c>
      <c r="AE192" s="249">
        <f t="shared" si="135"/>
        <v>0</v>
      </c>
      <c r="AF192" s="249">
        <f t="shared" si="135"/>
        <v>0</v>
      </c>
      <c r="AG192" s="136">
        <f t="shared" si="135"/>
        <v>0</v>
      </c>
      <c r="AH192" s="249">
        <f t="shared" si="135"/>
        <v>0</v>
      </c>
      <c r="AJ192" s="253">
        <v>2030</v>
      </c>
      <c r="AK192" s="249">
        <f>IF($O$14&gt;$AJ192,AC192,IF($O$14&lt;$BJ192,'Sc11 Sub1'!AC192,IF($O$14=$AJ192,SUM(SUM(AC192/12)*$P$14)+(SUM('Sc11 Sub1'!AC192/12)*SUM(12-$P$14)),0)))</f>
        <v>390311.11802173726</v>
      </c>
      <c r="AL192" s="249">
        <f>IF($O$14&gt;$AJ192,AD192,IF($O$14&lt;$BJ192,'Sc11 Sub1'!AD192,IF($O$14=$AJ192,SUM(SUM(AD192/12)*$P$14)+(SUM('Sc11 Sub1'!AD192/12)*SUM(12-$P$14)),0)))</f>
        <v>0</v>
      </c>
      <c r="AM192" s="249">
        <f>IF($O$14&gt;$AJ192,AE192,IF($O$14&lt;$BJ192,'Sc11 Sub1'!AE192,IF($O$14=$AJ192,SUM(SUM(AE192/12)*$P$14)+(SUM('Sc11 Sub1'!AE192/12)*SUM(12-$P$14)),0)))</f>
        <v>0</v>
      </c>
      <c r="AN192" s="249">
        <f>IF($O$14&gt;$AJ192,AF192,IF($O$14&lt;$BJ192,'Sc11 Sub1'!AF192,IF($O$14=$AJ192,SUM(SUM(AF192/12)*$P$14)+(SUM('Sc11 Sub1'!AF192/12)*SUM(12-$P$14)),0)))</f>
        <v>0</v>
      </c>
      <c r="AO192" s="249">
        <f>IF($O$14&gt;$AJ192,AG192,IF($O$14&lt;$BJ192,'Sc11 Sub1'!AG192,IF($O$14=$AJ192,SUM(SUM(AG192/12)*$P$14)+(SUM('Sc11 Sub1'!AG192/12)*SUM(12-$P$14)),0)))</f>
        <v>0</v>
      </c>
      <c r="AP192" s="249">
        <f>IF($O$14&gt;$AJ192,AH192,IF($O$14&lt;$BJ192,'Sc11 Sub1'!AH192,IF($O$14=$AJ192,SUM(SUM(AH192/12)*$P$14)+(SUM('Sc11 Sub1'!AH192/12)*SUM(12-$P$14)),0)))</f>
        <v>0</v>
      </c>
      <c r="AS192" s="253">
        <v>2030</v>
      </c>
      <c r="AT192" s="133">
        <f>HLOOKUP($S192,Variable!$B$15:$AE$16,2,FALSE)</f>
        <v>0.46191233362130996</v>
      </c>
      <c r="AU192" s="268">
        <f t="shared" si="136"/>
        <v>2182116</v>
      </c>
      <c r="AV192" s="268">
        <f t="shared" si="137"/>
        <v>0</v>
      </c>
      <c r="AW192" s="268">
        <f t="shared" si="138"/>
        <v>0</v>
      </c>
      <c r="AX192" s="268">
        <f t="shared" si="139"/>
        <v>0</v>
      </c>
      <c r="AY192" s="268">
        <f t="shared" si="140"/>
        <v>0</v>
      </c>
      <c r="AZ192" s="268">
        <f t="shared" si="141"/>
        <v>0</v>
      </c>
      <c r="BB192" s="253">
        <v>2030</v>
      </c>
      <c r="BC192" s="249">
        <f t="shared" si="144"/>
        <v>1007946.2937923984</v>
      </c>
      <c r="BD192" s="249">
        <f t="shared" si="142"/>
        <v>0</v>
      </c>
      <c r="BE192" s="249">
        <f t="shared" si="142"/>
        <v>0</v>
      </c>
      <c r="BF192" s="249">
        <f t="shared" si="142"/>
        <v>0</v>
      </c>
      <c r="BG192" s="136">
        <f t="shared" si="142"/>
        <v>0</v>
      </c>
      <c r="BH192" s="249">
        <f t="shared" si="142"/>
        <v>0</v>
      </c>
      <c r="BI192" s="138"/>
      <c r="BJ192" s="253">
        <v>2030</v>
      </c>
      <c r="BK192" s="249">
        <f>IF($O$14&gt;=$BJ192,BC192,IF($O$14&lt;$BJ192,'Sc11 Sub1'!AT192,0))</f>
        <v>390311.11802173726</v>
      </c>
      <c r="BL192" s="249">
        <f>IF($O$14&gt;$BJ192,BD192,IF($O$14&lt;$BJ192,'Sc11 Sub1'!AU192,IF($O$14=$BJ192,SUM(SUM(BD192/12)*$P$14)+(SUM('Sc11 Sub1'!AU192/12)*SUM(12-$P$14)),0)))</f>
        <v>0</v>
      </c>
      <c r="BM192" s="249">
        <f>IF($O$14&gt;$BJ192,BE192,IF($O$14&lt;$BJ192,'Sc11 Sub1'!AV192,IF($O$14=$BJ192,SUM(SUM(BE192/12)*$P$14)+(SUM('Sc11 Sub1'!AV192/12)*SUM(12-$P$14)),0)))</f>
        <v>0</v>
      </c>
      <c r="BN192" s="249">
        <f>IF($O$14&gt;$BJ192,BF192,IF($O$14&lt;$BJ192,'Sc11 Sub1'!AW192,IF($O$14=$BJ192,SUM(SUM(BF192/12)*$P$14)+(SUM('Sc11 Sub1'!AW192/12)*SUM(12-$P$14)),0)))</f>
        <v>0</v>
      </c>
      <c r="BO192" s="249">
        <f>IF($O$14&gt;$BJ192,BG192,IF($O$14&lt;$BJ192,'Sc11 Sub1'!AX192,IF($O$14=$BJ192,SUM(SUM(BG192/12)*$P$14)+(SUM('Sc11 Sub1'!AX192/12)*SUM(12-$P$14)),0)))</f>
        <v>0</v>
      </c>
      <c r="BP192" s="249">
        <f>IF($O$14&gt;$BJ192,BH192,IF($O$14&lt;$BJ192,'Sc11 Sub1'!AY192,IF($O$14=$BJ192,SUM(SUM(BH192/12)*$P$14)+(SUM('Sc11 Sub1'!AY192/12)*SUM(12-$P$14)),0)))</f>
        <v>0</v>
      </c>
      <c r="BR192" s="145">
        <v>2030</v>
      </c>
      <c r="BS192" s="249">
        <f>IF($D$14&lt;&gt;"Yes",0,IF($BR192&lt;$E$14,0,IF($BR192&gt;$J$14,0,VLOOKUP($H$14,Variable!$B$21:$AE$64,'Scenario 11'!$BR192-2015,FALSE))))</f>
        <v>0</v>
      </c>
      <c r="BT192" s="249">
        <f>IF($D$15&lt;&gt;"Yes",0,IF($BR192&lt;$E$15,0,IF($BR192&gt;$J$15,0,VLOOKUP($H$15,Variable!$B$21:$AE$64,'Scenario 11'!$BR192-2015,FALSE))))</f>
        <v>0</v>
      </c>
      <c r="BU192" s="249">
        <f>IF($D$16&lt;&gt;"Yes",0,IF($BR192&lt;$E$16,0,IF($BR192&gt;$J$16,0,VLOOKUP($H$16,Variable!$B$21:$AE$64,'Scenario 11'!$BR192-2015,FALSE))))</f>
        <v>0</v>
      </c>
      <c r="BV192" s="249">
        <f>IF($D$17&lt;&gt;"Yes",0,IF($BR192&lt;$E$17,0,IF($BR192&gt;$J$17,0,VLOOKUP($H$17,Variable!$B$21:$AE$64,'Scenario 11'!$BR192-2015,FALSE))))</f>
        <v>0</v>
      </c>
      <c r="BW192" s="249">
        <f>IF($D$18&lt;&gt;"Yes",0,IF($BR192&lt;$E$18,0,IF($BR192&gt;$J$18,0,VLOOKUP($H$18,Variable!$B$21:$AE$64,'Scenario 11'!$BR192-2015,FALSE))))</f>
        <v>0</v>
      </c>
      <c r="BX192" s="249">
        <f>IF($D$19&lt;&gt;"Yes",0,IF($BR192&lt;$E$19,0,IF($BR192&gt;$J$19,0,VLOOKUP($H$19,Variable!$B$21:$AE$64,'Scenario 11'!$BR192-2015,FALSE))))</f>
        <v>0</v>
      </c>
    </row>
    <row r="193" spans="1:76">
      <c r="A193" s="242"/>
      <c r="B193" s="242"/>
      <c r="C193" s="242"/>
      <c r="D193" s="242"/>
      <c r="E193" s="242"/>
      <c r="F193" s="242"/>
      <c r="G193" s="242"/>
      <c r="H193" s="253">
        <v>2031</v>
      </c>
      <c r="I193" s="249">
        <f t="shared" si="123"/>
        <v>796234.68076434394</v>
      </c>
      <c r="J193" s="249">
        <f t="shared" si="124"/>
        <v>0</v>
      </c>
      <c r="K193" s="249">
        <f t="shared" si="125"/>
        <v>0</v>
      </c>
      <c r="L193" s="249">
        <f t="shared" si="126"/>
        <v>0</v>
      </c>
      <c r="M193" s="249">
        <f t="shared" si="127"/>
        <v>0</v>
      </c>
      <c r="N193" s="249">
        <f t="shared" si="128"/>
        <v>0</v>
      </c>
      <c r="O193" s="242"/>
      <c r="P193" s="242"/>
      <c r="Q193" s="242"/>
      <c r="R193" s="242"/>
      <c r="S193" s="253">
        <v>2031</v>
      </c>
      <c r="T193" s="133">
        <f>HLOOKUP($S193,Variable!$B$15:$AE$16,2,FALSE)</f>
        <v>0.47115058029373613</v>
      </c>
      <c r="U193" s="268">
        <f t="shared" si="129"/>
        <v>2182116</v>
      </c>
      <c r="V193" s="268">
        <f t="shared" si="130"/>
        <v>0</v>
      </c>
      <c r="W193" s="268">
        <f t="shared" si="131"/>
        <v>0</v>
      </c>
      <c r="X193" s="268">
        <f t="shared" si="132"/>
        <v>0</v>
      </c>
      <c r="Y193" s="268">
        <f t="shared" si="133"/>
        <v>0</v>
      </c>
      <c r="Z193" s="268">
        <f t="shared" si="134"/>
        <v>0</v>
      </c>
      <c r="AB193" s="253">
        <v>2031</v>
      </c>
      <c r="AC193" s="249">
        <f t="shared" si="143"/>
        <v>1028105.2196682463</v>
      </c>
      <c r="AD193" s="249">
        <f t="shared" si="135"/>
        <v>0</v>
      </c>
      <c r="AE193" s="249">
        <f t="shared" si="135"/>
        <v>0</v>
      </c>
      <c r="AF193" s="249">
        <f t="shared" si="135"/>
        <v>0</v>
      </c>
      <c r="AG193" s="136">
        <f t="shared" si="135"/>
        <v>0</v>
      </c>
      <c r="AH193" s="249">
        <f t="shared" si="135"/>
        <v>0</v>
      </c>
      <c r="AJ193" s="253">
        <v>2031</v>
      </c>
      <c r="AK193" s="249">
        <f>IF($O$14&gt;$AJ193,AC193,IF($O$14&lt;$BJ193,'Sc11 Sub1'!AC193,IF($O$14=$AJ193,SUM(SUM(AC193/12)*$P$14)+(SUM('Sc11 Sub1'!AC193/12)*SUM(12-$P$14)),0)))</f>
        <v>398117.34038217197</v>
      </c>
      <c r="AL193" s="249">
        <f>IF($O$14&gt;$AJ193,AD193,IF($O$14&lt;$BJ193,'Sc11 Sub1'!AD193,IF($O$14=$AJ193,SUM(SUM(AD193/12)*$P$14)+(SUM('Sc11 Sub1'!AD193/12)*SUM(12-$P$14)),0)))</f>
        <v>0</v>
      </c>
      <c r="AM193" s="249">
        <f>IF($O$14&gt;$AJ193,AE193,IF($O$14&lt;$BJ193,'Sc11 Sub1'!AE193,IF($O$14=$AJ193,SUM(SUM(AE193/12)*$P$14)+(SUM('Sc11 Sub1'!AE193/12)*SUM(12-$P$14)),0)))</f>
        <v>0</v>
      </c>
      <c r="AN193" s="249">
        <f>IF($O$14&gt;$AJ193,AF193,IF($O$14&lt;$BJ193,'Sc11 Sub1'!AF193,IF($O$14=$AJ193,SUM(SUM(AF193/12)*$P$14)+(SUM('Sc11 Sub1'!AF193/12)*SUM(12-$P$14)),0)))</f>
        <v>0</v>
      </c>
      <c r="AO193" s="249">
        <f>IF($O$14&gt;$AJ193,AG193,IF($O$14&lt;$BJ193,'Sc11 Sub1'!AG193,IF($O$14=$AJ193,SUM(SUM(AG193/12)*$P$14)+(SUM('Sc11 Sub1'!AG193/12)*SUM(12-$P$14)),0)))</f>
        <v>0</v>
      </c>
      <c r="AP193" s="249">
        <f>IF($O$14&gt;$AJ193,AH193,IF($O$14&lt;$BJ193,'Sc11 Sub1'!AH193,IF($O$14=$AJ193,SUM(SUM(AH193/12)*$P$14)+(SUM('Sc11 Sub1'!AH193/12)*SUM(12-$P$14)),0)))</f>
        <v>0</v>
      </c>
      <c r="AS193" s="253">
        <v>2031</v>
      </c>
      <c r="AT193" s="133">
        <f>HLOOKUP($S193,Variable!$B$15:$AE$16,2,FALSE)</f>
        <v>0.47115058029373613</v>
      </c>
      <c r="AU193" s="268">
        <f t="shared" si="136"/>
        <v>2182116</v>
      </c>
      <c r="AV193" s="268">
        <f t="shared" si="137"/>
        <v>0</v>
      </c>
      <c r="AW193" s="268">
        <f t="shared" si="138"/>
        <v>0</v>
      </c>
      <c r="AX193" s="268">
        <f t="shared" si="139"/>
        <v>0</v>
      </c>
      <c r="AY193" s="268">
        <f t="shared" si="140"/>
        <v>0</v>
      </c>
      <c r="AZ193" s="268">
        <f t="shared" si="141"/>
        <v>0</v>
      </c>
      <c r="BB193" s="253">
        <v>2031</v>
      </c>
      <c r="BC193" s="249">
        <f t="shared" si="144"/>
        <v>1028105.2196682463</v>
      </c>
      <c r="BD193" s="249">
        <f t="shared" si="142"/>
        <v>0</v>
      </c>
      <c r="BE193" s="249">
        <f t="shared" si="142"/>
        <v>0</v>
      </c>
      <c r="BF193" s="249">
        <f t="shared" si="142"/>
        <v>0</v>
      </c>
      <c r="BG193" s="136">
        <f t="shared" si="142"/>
        <v>0</v>
      </c>
      <c r="BH193" s="249">
        <f t="shared" si="142"/>
        <v>0</v>
      </c>
      <c r="BI193" s="138"/>
      <c r="BJ193" s="253">
        <v>2031</v>
      </c>
      <c r="BK193" s="249">
        <f>IF($O$14&gt;=$BJ193,BC193,IF($O$14&lt;$BJ193,'Sc11 Sub1'!AT193,0))</f>
        <v>398117.34038217197</v>
      </c>
      <c r="BL193" s="249">
        <f>IF($O$14&gt;$BJ193,BD193,IF($O$14&lt;$BJ193,'Sc11 Sub1'!AU193,IF($O$14=$BJ193,SUM(SUM(BD193/12)*$P$14)+(SUM('Sc11 Sub1'!AU193/12)*SUM(12-$P$14)),0)))</f>
        <v>0</v>
      </c>
      <c r="BM193" s="249">
        <f>IF($O$14&gt;$BJ193,BE193,IF($O$14&lt;$BJ193,'Sc11 Sub1'!AV193,IF($O$14=$BJ193,SUM(SUM(BE193/12)*$P$14)+(SUM('Sc11 Sub1'!AV193/12)*SUM(12-$P$14)),0)))</f>
        <v>0</v>
      </c>
      <c r="BN193" s="249">
        <f>IF($O$14&gt;$BJ193,BF193,IF($O$14&lt;$BJ193,'Sc11 Sub1'!AW193,IF($O$14=$BJ193,SUM(SUM(BF193/12)*$P$14)+(SUM('Sc11 Sub1'!AW193/12)*SUM(12-$P$14)),0)))</f>
        <v>0</v>
      </c>
      <c r="BO193" s="249">
        <f>IF($O$14&gt;$BJ193,BG193,IF($O$14&lt;$BJ193,'Sc11 Sub1'!AX193,IF($O$14=$BJ193,SUM(SUM(BG193/12)*$P$14)+(SUM('Sc11 Sub1'!AX193/12)*SUM(12-$P$14)),0)))</f>
        <v>0</v>
      </c>
      <c r="BP193" s="249">
        <f>IF($O$14&gt;$BJ193,BH193,IF($O$14&lt;$BJ193,'Sc11 Sub1'!AY193,IF($O$14=$BJ193,SUM(SUM(BH193/12)*$P$14)+(SUM('Sc11 Sub1'!AY193/12)*SUM(12-$P$14)),0)))</f>
        <v>0</v>
      </c>
      <c r="BR193" s="145">
        <v>2031</v>
      </c>
      <c r="BS193" s="249">
        <f>IF($D$14&lt;&gt;"Yes",0,IF($BR193&lt;$E$14,0,IF($BR193&gt;$J$14,0,VLOOKUP($H$14,Variable!$B$21:$AE$64,'Scenario 11'!$BR193-2015,FALSE))))</f>
        <v>0</v>
      </c>
      <c r="BT193" s="249">
        <f>IF($D$15&lt;&gt;"Yes",0,IF($BR193&lt;$E$15,0,IF($BR193&gt;$J$15,0,VLOOKUP($H$15,Variable!$B$21:$AE$64,'Scenario 11'!$BR193-2015,FALSE))))</f>
        <v>0</v>
      </c>
      <c r="BU193" s="249">
        <f>IF($D$16&lt;&gt;"Yes",0,IF($BR193&lt;$E$16,0,IF($BR193&gt;$J$16,0,VLOOKUP($H$16,Variable!$B$21:$AE$64,'Scenario 11'!$BR193-2015,FALSE))))</f>
        <v>0</v>
      </c>
      <c r="BV193" s="249">
        <f>IF($D$17&lt;&gt;"Yes",0,IF($BR193&lt;$E$17,0,IF($BR193&gt;$J$17,0,VLOOKUP($H$17,Variable!$B$21:$AE$64,'Scenario 11'!$BR193-2015,FALSE))))</f>
        <v>0</v>
      </c>
      <c r="BW193" s="249">
        <f>IF($D$18&lt;&gt;"Yes",0,IF($BR193&lt;$E$18,0,IF($BR193&gt;$J$18,0,VLOOKUP($H$18,Variable!$B$21:$AE$64,'Scenario 11'!$BR193-2015,FALSE))))</f>
        <v>0</v>
      </c>
      <c r="BX193" s="249">
        <f>IF($D$19&lt;&gt;"Yes",0,IF($BR193&lt;$E$19,0,IF($BR193&gt;$J$19,0,VLOOKUP($H$19,Variable!$B$21:$AE$64,'Scenario 11'!$BR193-2015,FALSE))))</f>
        <v>0</v>
      </c>
    </row>
    <row r="194" spans="1:76">
      <c r="A194" s="242"/>
      <c r="B194" s="242"/>
      <c r="C194" s="242"/>
      <c r="D194" s="242"/>
      <c r="E194" s="242"/>
      <c r="F194" s="242"/>
      <c r="G194" s="242"/>
      <c r="H194" s="253">
        <v>2032</v>
      </c>
      <c r="I194" s="249">
        <f t="shared" si="123"/>
        <v>0</v>
      </c>
      <c r="J194" s="249">
        <f t="shared" si="124"/>
        <v>0</v>
      </c>
      <c r="K194" s="249">
        <f t="shared" si="125"/>
        <v>0</v>
      </c>
      <c r="L194" s="249">
        <f t="shared" si="126"/>
        <v>0</v>
      </c>
      <c r="M194" s="249">
        <f t="shared" si="127"/>
        <v>0</v>
      </c>
      <c r="N194" s="249">
        <f t="shared" si="128"/>
        <v>0</v>
      </c>
      <c r="O194" s="242"/>
      <c r="P194" s="242"/>
      <c r="Q194" s="242"/>
      <c r="R194" s="242"/>
      <c r="S194" s="253">
        <v>2032</v>
      </c>
      <c r="T194" s="133">
        <f>HLOOKUP($S194,Variable!$B$15:$AE$16,2,FALSE)</f>
        <v>0.48057359189961085</v>
      </c>
      <c r="U194" s="268">
        <f t="shared" si="129"/>
        <v>2182116</v>
      </c>
      <c r="V194" s="268">
        <f t="shared" si="130"/>
        <v>0</v>
      </c>
      <c r="W194" s="268">
        <f t="shared" si="131"/>
        <v>0</v>
      </c>
      <c r="X194" s="268">
        <f t="shared" si="132"/>
        <v>0</v>
      </c>
      <c r="Y194" s="268">
        <f t="shared" si="133"/>
        <v>0</v>
      </c>
      <c r="Z194" s="268">
        <f t="shared" si="134"/>
        <v>0</v>
      </c>
      <c r="AB194" s="253">
        <v>2032</v>
      </c>
      <c r="AC194" s="249">
        <f t="shared" si="143"/>
        <v>1048667.3240616112</v>
      </c>
      <c r="AD194" s="249">
        <f t="shared" si="135"/>
        <v>0</v>
      </c>
      <c r="AE194" s="249">
        <f t="shared" si="135"/>
        <v>0</v>
      </c>
      <c r="AF194" s="249">
        <f t="shared" si="135"/>
        <v>0</v>
      </c>
      <c r="AG194" s="136">
        <f t="shared" si="135"/>
        <v>0</v>
      </c>
      <c r="AH194" s="249">
        <f t="shared" si="135"/>
        <v>0</v>
      </c>
      <c r="AJ194" s="253">
        <v>2032</v>
      </c>
      <c r="AK194" s="249">
        <f>IF($O$14&gt;$AJ194,AC194,IF($O$14&lt;$BJ194,'Sc11 Sub1'!AC194,IF($O$14=$AJ194,SUM(SUM(AC194/12)*$P$14)+(SUM('Sc11 Sub1'!AC194/12)*SUM(12-$P$14)),0)))</f>
        <v>0</v>
      </c>
      <c r="AL194" s="249">
        <f>IF($O$14&gt;$AJ194,AD194,IF($O$14&lt;$BJ194,'Sc11 Sub1'!AD194,IF($O$14=$AJ194,SUM(SUM(AD194/12)*$P$14)+(SUM('Sc11 Sub1'!AD194/12)*SUM(12-$P$14)),0)))</f>
        <v>0</v>
      </c>
      <c r="AM194" s="249">
        <f>IF($O$14&gt;$AJ194,AE194,IF($O$14&lt;$BJ194,'Sc11 Sub1'!AE194,IF($O$14=$AJ194,SUM(SUM(AE194/12)*$P$14)+(SUM('Sc11 Sub1'!AE194/12)*SUM(12-$P$14)),0)))</f>
        <v>0</v>
      </c>
      <c r="AN194" s="249">
        <f>IF($O$14&gt;$AJ194,AF194,IF($O$14&lt;$BJ194,'Sc11 Sub1'!AF194,IF($O$14=$AJ194,SUM(SUM(AF194/12)*$P$14)+(SUM('Sc11 Sub1'!AF194/12)*SUM(12-$P$14)),0)))</f>
        <v>0</v>
      </c>
      <c r="AO194" s="249">
        <f>IF($O$14&gt;$AJ194,AG194,IF($O$14&lt;$BJ194,'Sc11 Sub1'!AG194,IF($O$14=$AJ194,SUM(SUM(AG194/12)*$P$14)+(SUM('Sc11 Sub1'!AG194/12)*SUM(12-$P$14)),0)))</f>
        <v>0</v>
      </c>
      <c r="AP194" s="249">
        <f>IF($O$14&gt;$AJ194,AH194,IF($O$14&lt;$BJ194,'Sc11 Sub1'!AH194,IF($O$14=$AJ194,SUM(SUM(AH194/12)*$P$14)+(SUM('Sc11 Sub1'!AH194/12)*SUM(12-$P$14)),0)))</f>
        <v>0</v>
      </c>
      <c r="AS194" s="253">
        <v>2032</v>
      </c>
      <c r="AT194" s="133">
        <f>HLOOKUP($S194,Variable!$B$15:$AE$16,2,FALSE)</f>
        <v>0.48057359189961085</v>
      </c>
      <c r="AU194" s="268">
        <f t="shared" si="136"/>
        <v>2182116</v>
      </c>
      <c r="AV194" s="268">
        <f t="shared" si="137"/>
        <v>0</v>
      </c>
      <c r="AW194" s="268">
        <f t="shared" si="138"/>
        <v>0</v>
      </c>
      <c r="AX194" s="268">
        <f t="shared" si="139"/>
        <v>0</v>
      </c>
      <c r="AY194" s="268">
        <f t="shared" si="140"/>
        <v>0</v>
      </c>
      <c r="AZ194" s="268">
        <f t="shared" si="141"/>
        <v>0</v>
      </c>
      <c r="BB194" s="253">
        <v>2032</v>
      </c>
      <c r="BC194" s="249">
        <f t="shared" si="144"/>
        <v>1048667.3240616112</v>
      </c>
      <c r="BD194" s="249">
        <f t="shared" si="142"/>
        <v>0</v>
      </c>
      <c r="BE194" s="249">
        <f t="shared" si="142"/>
        <v>0</v>
      </c>
      <c r="BF194" s="249">
        <f t="shared" si="142"/>
        <v>0</v>
      </c>
      <c r="BG194" s="136">
        <f t="shared" si="142"/>
        <v>0</v>
      </c>
      <c r="BH194" s="249">
        <f t="shared" si="142"/>
        <v>0</v>
      </c>
      <c r="BI194" s="138"/>
      <c r="BJ194" s="253">
        <v>2032</v>
      </c>
      <c r="BK194" s="249">
        <f>IF($O$14&gt;=$BJ194,BC194,IF($O$14&lt;$BJ194,'Sc11 Sub1'!AT194,0))</f>
        <v>0</v>
      </c>
      <c r="BL194" s="249">
        <f>IF($O$14&gt;$BJ194,BD194,IF($O$14&lt;$BJ194,'Sc11 Sub1'!AU194,IF($O$14=$BJ194,SUM(SUM(BD194/12)*$P$14)+(SUM('Sc11 Sub1'!AU194/12)*SUM(12-$P$14)),0)))</f>
        <v>0</v>
      </c>
      <c r="BM194" s="249">
        <f>IF($O$14&gt;$BJ194,BE194,IF($O$14&lt;$BJ194,'Sc11 Sub1'!AV194,IF($O$14=$BJ194,SUM(SUM(BE194/12)*$P$14)+(SUM('Sc11 Sub1'!AV194/12)*SUM(12-$P$14)),0)))</f>
        <v>0</v>
      </c>
      <c r="BN194" s="249">
        <f>IF($O$14&gt;$BJ194,BF194,IF($O$14&lt;$BJ194,'Sc11 Sub1'!AW194,IF($O$14=$BJ194,SUM(SUM(BF194/12)*$P$14)+(SUM('Sc11 Sub1'!AW194/12)*SUM(12-$P$14)),0)))</f>
        <v>0</v>
      </c>
      <c r="BO194" s="249">
        <f>IF($O$14&gt;$BJ194,BG194,IF($O$14&lt;$BJ194,'Sc11 Sub1'!AX194,IF($O$14=$BJ194,SUM(SUM(BG194/12)*$P$14)+(SUM('Sc11 Sub1'!AX194/12)*SUM(12-$P$14)),0)))</f>
        <v>0</v>
      </c>
      <c r="BP194" s="249">
        <f>IF($O$14&gt;$BJ194,BH194,IF($O$14&lt;$BJ194,'Sc11 Sub1'!AY194,IF($O$14=$BJ194,SUM(SUM(BH194/12)*$P$14)+(SUM('Sc11 Sub1'!AY194/12)*SUM(12-$P$14)),0)))</f>
        <v>0</v>
      </c>
      <c r="BR194" s="145">
        <v>2032</v>
      </c>
      <c r="BS194" s="249">
        <f>IF($D$14&lt;&gt;"Yes",0,IF($BR194&lt;$E$14,0,IF($BR194&gt;$J$14,0,VLOOKUP($H$14,Variable!$B$21:$AE$64,'Scenario 11'!$BR194-2015,FALSE))))</f>
        <v>0</v>
      </c>
      <c r="BT194" s="249">
        <f>IF($D$15&lt;&gt;"Yes",0,IF($BR194&lt;$E$15,0,IF($BR194&gt;$J$15,0,VLOOKUP($H$15,Variable!$B$21:$AE$64,'Scenario 11'!$BR194-2015,FALSE))))</f>
        <v>0</v>
      </c>
      <c r="BU194" s="249">
        <f>IF($D$16&lt;&gt;"Yes",0,IF($BR194&lt;$E$16,0,IF($BR194&gt;$J$16,0,VLOOKUP($H$16,Variable!$B$21:$AE$64,'Scenario 11'!$BR194-2015,FALSE))))</f>
        <v>0</v>
      </c>
      <c r="BV194" s="249">
        <f>IF($D$17&lt;&gt;"Yes",0,IF($BR194&lt;$E$17,0,IF($BR194&gt;$J$17,0,VLOOKUP($H$17,Variable!$B$21:$AE$64,'Scenario 11'!$BR194-2015,FALSE))))</f>
        <v>0</v>
      </c>
      <c r="BW194" s="249">
        <f>IF($D$18&lt;&gt;"Yes",0,IF($BR194&lt;$E$18,0,IF($BR194&gt;$J$18,0,VLOOKUP($H$18,Variable!$B$21:$AE$64,'Scenario 11'!$BR194-2015,FALSE))))</f>
        <v>0</v>
      </c>
      <c r="BX194" s="249">
        <f>IF($D$19&lt;&gt;"Yes",0,IF($BR194&lt;$E$19,0,IF($BR194&gt;$J$19,0,VLOOKUP($H$19,Variable!$B$21:$AE$64,'Scenario 11'!$BR194-2015,FALSE))))</f>
        <v>0</v>
      </c>
    </row>
    <row r="195" spans="1:76">
      <c r="A195" s="242"/>
      <c r="B195" s="242"/>
      <c r="C195" s="242"/>
      <c r="D195" s="242"/>
      <c r="E195" s="242"/>
      <c r="F195" s="242"/>
      <c r="G195" s="242"/>
      <c r="H195" s="253">
        <v>2033</v>
      </c>
      <c r="I195" s="249">
        <f t="shared" si="123"/>
        <v>0</v>
      </c>
      <c r="J195" s="249">
        <f t="shared" si="124"/>
        <v>0</v>
      </c>
      <c r="K195" s="249">
        <f t="shared" si="125"/>
        <v>0</v>
      </c>
      <c r="L195" s="249">
        <f t="shared" si="126"/>
        <v>0</v>
      </c>
      <c r="M195" s="249">
        <f t="shared" si="127"/>
        <v>0</v>
      </c>
      <c r="N195" s="249">
        <f t="shared" si="128"/>
        <v>0</v>
      </c>
      <c r="O195" s="242"/>
      <c r="P195" s="242"/>
      <c r="Q195" s="242"/>
      <c r="R195" s="242"/>
      <c r="S195" s="253">
        <v>2033</v>
      </c>
      <c r="T195" s="133">
        <f>HLOOKUP($S195,Variable!$B$15:$AE$16,2,FALSE)</f>
        <v>0.49018506373760307</v>
      </c>
      <c r="U195" s="268">
        <f t="shared" si="129"/>
        <v>0</v>
      </c>
      <c r="V195" s="268">
        <f t="shared" si="130"/>
        <v>0</v>
      </c>
      <c r="W195" s="268">
        <f t="shared" si="131"/>
        <v>0</v>
      </c>
      <c r="X195" s="268">
        <f t="shared" si="132"/>
        <v>0</v>
      </c>
      <c r="Y195" s="268">
        <f t="shared" si="133"/>
        <v>0</v>
      </c>
      <c r="Z195" s="268">
        <f t="shared" si="134"/>
        <v>0</v>
      </c>
      <c r="AB195" s="253">
        <v>2033</v>
      </c>
      <c r="AC195" s="249">
        <f t="shared" si="143"/>
        <v>0</v>
      </c>
      <c r="AD195" s="249">
        <f t="shared" si="135"/>
        <v>0</v>
      </c>
      <c r="AE195" s="249">
        <f t="shared" si="135"/>
        <v>0</v>
      </c>
      <c r="AF195" s="249">
        <f t="shared" si="135"/>
        <v>0</v>
      </c>
      <c r="AG195" s="136">
        <f t="shared" si="135"/>
        <v>0</v>
      </c>
      <c r="AH195" s="249">
        <f t="shared" si="135"/>
        <v>0</v>
      </c>
      <c r="AJ195" s="253">
        <v>2033</v>
      </c>
      <c r="AK195" s="249">
        <f>IF($O$14&gt;$AJ195,AC195,IF($O$14&lt;$BJ195,'Sc11 Sub1'!AC195,IF($O$14=$AJ195,SUM(SUM(AC195/12)*$P$14)+(SUM('Sc11 Sub1'!AC195/12)*SUM(12-$P$14)),0)))</f>
        <v>0</v>
      </c>
      <c r="AL195" s="249">
        <f>IF($O$14&gt;$AJ195,AD195,IF($O$14&lt;$BJ195,'Sc11 Sub1'!AD195,IF($O$14=$AJ195,SUM(SUM(AD195/12)*$P$14)+(SUM('Sc11 Sub1'!AD195/12)*SUM(12-$P$14)),0)))</f>
        <v>0</v>
      </c>
      <c r="AM195" s="249">
        <f>IF($O$14&gt;$AJ195,AE195,IF($O$14&lt;$BJ195,'Sc11 Sub1'!AE195,IF($O$14=$AJ195,SUM(SUM(AE195/12)*$P$14)+(SUM('Sc11 Sub1'!AE195/12)*SUM(12-$P$14)),0)))</f>
        <v>0</v>
      </c>
      <c r="AN195" s="249">
        <f>IF($O$14&gt;$AJ195,AF195,IF($O$14&lt;$BJ195,'Sc11 Sub1'!AF195,IF($O$14=$AJ195,SUM(SUM(AF195/12)*$P$14)+(SUM('Sc11 Sub1'!AF195/12)*SUM(12-$P$14)),0)))</f>
        <v>0</v>
      </c>
      <c r="AO195" s="249">
        <f>IF($O$14&gt;$AJ195,AG195,IF($O$14&lt;$BJ195,'Sc11 Sub1'!AG195,IF($O$14=$AJ195,SUM(SUM(AG195/12)*$P$14)+(SUM('Sc11 Sub1'!AG195/12)*SUM(12-$P$14)),0)))</f>
        <v>0</v>
      </c>
      <c r="AP195" s="249">
        <f>IF($O$14&gt;$AJ195,AH195,IF($O$14&lt;$BJ195,'Sc11 Sub1'!AH195,IF($O$14=$AJ195,SUM(SUM(AH195/12)*$P$14)+(SUM('Sc11 Sub1'!AH195/12)*SUM(12-$P$14)),0)))</f>
        <v>0</v>
      </c>
      <c r="AS195" s="253">
        <v>2033</v>
      </c>
      <c r="AT195" s="133">
        <f>HLOOKUP($S195,Variable!$B$15:$AE$16,2,FALSE)</f>
        <v>0.49018506373760307</v>
      </c>
      <c r="AU195" s="268">
        <f t="shared" si="136"/>
        <v>0</v>
      </c>
      <c r="AV195" s="268">
        <f t="shared" si="137"/>
        <v>0</v>
      </c>
      <c r="AW195" s="268">
        <f t="shared" si="138"/>
        <v>0</v>
      </c>
      <c r="AX195" s="268">
        <f t="shared" si="139"/>
        <v>0</v>
      </c>
      <c r="AY195" s="268">
        <f t="shared" si="140"/>
        <v>0</v>
      </c>
      <c r="AZ195" s="268">
        <f t="shared" si="141"/>
        <v>0</v>
      </c>
      <c r="BB195" s="253">
        <v>2033</v>
      </c>
      <c r="BC195" s="249">
        <f t="shared" si="144"/>
        <v>0</v>
      </c>
      <c r="BD195" s="249">
        <f t="shared" si="142"/>
        <v>0</v>
      </c>
      <c r="BE195" s="249">
        <f t="shared" si="142"/>
        <v>0</v>
      </c>
      <c r="BF195" s="249">
        <f t="shared" si="142"/>
        <v>0</v>
      </c>
      <c r="BG195" s="136">
        <f t="shared" si="142"/>
        <v>0</v>
      </c>
      <c r="BH195" s="249">
        <f t="shared" si="142"/>
        <v>0</v>
      </c>
      <c r="BI195" s="138"/>
      <c r="BJ195" s="253">
        <v>2033</v>
      </c>
      <c r="BK195" s="249">
        <f>IF($O$14&gt;=$BJ195,BC195,IF($O$14&lt;$BJ195,'Sc11 Sub1'!AT195,0))</f>
        <v>0</v>
      </c>
      <c r="BL195" s="249">
        <f>IF($O$14&gt;$BJ195,BD195,IF($O$14&lt;$BJ195,'Sc11 Sub1'!AU195,IF($O$14=$BJ195,SUM(SUM(BD195/12)*$P$14)+(SUM('Sc11 Sub1'!AU195/12)*SUM(12-$P$14)),0)))</f>
        <v>0</v>
      </c>
      <c r="BM195" s="249">
        <f>IF($O$14&gt;$BJ195,BE195,IF($O$14&lt;$BJ195,'Sc11 Sub1'!AV195,IF($O$14=$BJ195,SUM(SUM(BE195/12)*$P$14)+(SUM('Sc11 Sub1'!AV195/12)*SUM(12-$P$14)),0)))</f>
        <v>0</v>
      </c>
      <c r="BN195" s="249">
        <f>IF($O$14&gt;$BJ195,BF195,IF($O$14&lt;$BJ195,'Sc11 Sub1'!AW195,IF($O$14=$BJ195,SUM(SUM(BF195/12)*$P$14)+(SUM('Sc11 Sub1'!AW195/12)*SUM(12-$P$14)),0)))</f>
        <v>0</v>
      </c>
      <c r="BO195" s="249">
        <f>IF($O$14&gt;$BJ195,BG195,IF($O$14&lt;$BJ195,'Sc11 Sub1'!AX195,IF($O$14=$BJ195,SUM(SUM(BG195/12)*$P$14)+(SUM('Sc11 Sub1'!AX195/12)*SUM(12-$P$14)),0)))</f>
        <v>0</v>
      </c>
      <c r="BP195" s="249">
        <f>IF($O$14&gt;$BJ195,BH195,IF($O$14&lt;$BJ195,'Sc11 Sub1'!AY195,IF($O$14=$BJ195,SUM(SUM(BH195/12)*$P$14)+(SUM('Sc11 Sub1'!AY195/12)*SUM(12-$P$14)),0)))</f>
        <v>0</v>
      </c>
      <c r="BR195" s="145">
        <v>2033</v>
      </c>
      <c r="BS195" s="249">
        <f>IF($D$14&lt;&gt;"Yes",0,IF($BR195&lt;$E$14,0,IF($BR195&gt;$J$14,0,VLOOKUP($H$14,Variable!$B$21:$AE$64,'Scenario 11'!$BR195-2015,FALSE))))</f>
        <v>0</v>
      </c>
      <c r="BT195" s="249">
        <f>IF($D$15&lt;&gt;"Yes",0,IF($BR195&lt;$E$15,0,IF($BR195&gt;$J$15,0,VLOOKUP($H$15,Variable!$B$21:$AE$64,'Scenario 11'!$BR195-2015,FALSE))))</f>
        <v>0</v>
      </c>
      <c r="BU195" s="249">
        <f>IF($D$16&lt;&gt;"Yes",0,IF($BR195&lt;$E$16,0,IF($BR195&gt;$J$16,0,VLOOKUP($H$16,Variable!$B$21:$AE$64,'Scenario 11'!$BR195-2015,FALSE))))</f>
        <v>0</v>
      </c>
      <c r="BV195" s="249">
        <f>IF($D$17&lt;&gt;"Yes",0,IF($BR195&lt;$E$17,0,IF($BR195&gt;$J$17,0,VLOOKUP($H$17,Variable!$B$21:$AE$64,'Scenario 11'!$BR195-2015,FALSE))))</f>
        <v>0</v>
      </c>
      <c r="BW195" s="249">
        <f>IF($D$18&lt;&gt;"Yes",0,IF($BR195&lt;$E$18,0,IF($BR195&gt;$J$18,0,VLOOKUP($H$18,Variable!$B$21:$AE$64,'Scenario 11'!$BR195-2015,FALSE))))</f>
        <v>0</v>
      </c>
      <c r="BX195" s="249">
        <f>IF($D$19&lt;&gt;"Yes",0,IF($BR195&lt;$E$19,0,IF($BR195&gt;$J$19,0,VLOOKUP($H$19,Variable!$B$21:$AE$64,'Scenario 11'!$BR195-2015,FALSE))))</f>
        <v>0</v>
      </c>
    </row>
    <row r="196" spans="1:76">
      <c r="A196" s="242"/>
      <c r="B196" s="242"/>
      <c r="C196" s="242"/>
      <c r="D196" s="242"/>
      <c r="E196" s="242"/>
      <c r="F196" s="242"/>
      <c r="G196" s="242"/>
      <c r="H196" s="253">
        <v>2034</v>
      </c>
      <c r="I196" s="249">
        <f t="shared" si="123"/>
        <v>0</v>
      </c>
      <c r="J196" s="249">
        <f t="shared" si="124"/>
        <v>0</v>
      </c>
      <c r="K196" s="249">
        <f t="shared" si="125"/>
        <v>0</v>
      </c>
      <c r="L196" s="249">
        <f t="shared" si="126"/>
        <v>0</v>
      </c>
      <c r="M196" s="249">
        <f t="shared" si="127"/>
        <v>0</v>
      </c>
      <c r="N196" s="249">
        <f t="shared" si="128"/>
        <v>0</v>
      </c>
      <c r="O196" s="242"/>
      <c r="P196" s="242"/>
      <c r="Q196" s="242"/>
      <c r="R196" s="242"/>
      <c r="S196" s="253">
        <v>2034</v>
      </c>
      <c r="T196" s="133">
        <f>HLOOKUP($S196,Variable!$B$15:$AE$16,2,FALSE)</f>
        <v>0.49998876501235517</v>
      </c>
      <c r="U196" s="268">
        <f t="shared" si="129"/>
        <v>0</v>
      </c>
      <c r="V196" s="268">
        <f t="shared" si="130"/>
        <v>0</v>
      </c>
      <c r="W196" s="268">
        <f t="shared" si="131"/>
        <v>0</v>
      </c>
      <c r="X196" s="268">
        <f t="shared" si="132"/>
        <v>0</v>
      </c>
      <c r="Y196" s="268">
        <f t="shared" si="133"/>
        <v>0</v>
      </c>
      <c r="Z196" s="268">
        <f t="shared" si="134"/>
        <v>0</v>
      </c>
      <c r="AB196" s="253">
        <v>2034</v>
      </c>
      <c r="AC196" s="249">
        <f t="shared" si="143"/>
        <v>0</v>
      </c>
      <c r="AD196" s="249">
        <f t="shared" si="135"/>
        <v>0</v>
      </c>
      <c r="AE196" s="249">
        <f t="shared" si="135"/>
        <v>0</v>
      </c>
      <c r="AF196" s="249">
        <f t="shared" si="135"/>
        <v>0</v>
      </c>
      <c r="AG196" s="136">
        <f t="shared" si="135"/>
        <v>0</v>
      </c>
      <c r="AH196" s="249">
        <f t="shared" si="135"/>
        <v>0</v>
      </c>
      <c r="AJ196" s="253">
        <v>2034</v>
      </c>
      <c r="AK196" s="249">
        <f>IF($O$14&gt;$AJ196,AC196,IF($O$14&lt;$BJ196,'Sc11 Sub1'!AC196,IF($O$14=$AJ196,SUM(SUM(AC196/12)*$P$14)+(SUM('Sc11 Sub1'!AC196/12)*SUM(12-$P$14)),0)))</f>
        <v>0</v>
      </c>
      <c r="AL196" s="249">
        <f>IF($O$14&gt;$AJ196,AD196,IF($O$14&lt;$BJ196,'Sc11 Sub1'!AD196,IF($O$14=$AJ196,SUM(SUM(AD196/12)*$P$14)+(SUM('Sc11 Sub1'!AD196/12)*SUM(12-$P$14)),0)))</f>
        <v>0</v>
      </c>
      <c r="AM196" s="249">
        <f>IF($O$14&gt;$AJ196,AE196,IF($O$14&lt;$BJ196,'Sc11 Sub1'!AE196,IF($O$14=$AJ196,SUM(SUM(AE196/12)*$P$14)+(SUM('Sc11 Sub1'!AE196/12)*SUM(12-$P$14)),0)))</f>
        <v>0</v>
      </c>
      <c r="AN196" s="249">
        <f>IF($O$14&gt;$AJ196,AF196,IF($O$14&lt;$BJ196,'Sc11 Sub1'!AF196,IF($O$14=$AJ196,SUM(SUM(AF196/12)*$P$14)+(SUM('Sc11 Sub1'!AF196/12)*SUM(12-$P$14)),0)))</f>
        <v>0</v>
      </c>
      <c r="AO196" s="249">
        <f>IF($O$14&gt;$AJ196,AG196,IF($O$14&lt;$BJ196,'Sc11 Sub1'!AG196,IF($O$14=$AJ196,SUM(SUM(AG196/12)*$P$14)+(SUM('Sc11 Sub1'!AG196/12)*SUM(12-$P$14)),0)))</f>
        <v>0</v>
      </c>
      <c r="AP196" s="249">
        <f>IF($O$14&gt;$AJ196,AH196,IF($O$14&lt;$BJ196,'Sc11 Sub1'!AH196,IF($O$14=$AJ196,SUM(SUM(AH196/12)*$P$14)+(SUM('Sc11 Sub1'!AH196/12)*SUM(12-$P$14)),0)))</f>
        <v>0</v>
      </c>
      <c r="AS196" s="253">
        <v>2034</v>
      </c>
      <c r="AT196" s="133">
        <f>HLOOKUP($S196,Variable!$B$15:$AE$16,2,FALSE)</f>
        <v>0.49998876501235517</v>
      </c>
      <c r="AU196" s="268">
        <f t="shared" si="136"/>
        <v>0</v>
      </c>
      <c r="AV196" s="268">
        <f t="shared" si="137"/>
        <v>0</v>
      </c>
      <c r="AW196" s="268">
        <f t="shared" si="138"/>
        <v>0</v>
      </c>
      <c r="AX196" s="268">
        <f t="shared" si="139"/>
        <v>0</v>
      </c>
      <c r="AY196" s="268">
        <f t="shared" si="140"/>
        <v>0</v>
      </c>
      <c r="AZ196" s="268">
        <f t="shared" si="141"/>
        <v>0</v>
      </c>
      <c r="BB196" s="253">
        <v>2034</v>
      </c>
      <c r="BC196" s="249">
        <f t="shared" si="144"/>
        <v>0</v>
      </c>
      <c r="BD196" s="249">
        <f t="shared" si="142"/>
        <v>0</v>
      </c>
      <c r="BE196" s="249">
        <f t="shared" si="142"/>
        <v>0</v>
      </c>
      <c r="BF196" s="249">
        <f t="shared" si="142"/>
        <v>0</v>
      </c>
      <c r="BG196" s="136">
        <f t="shared" si="142"/>
        <v>0</v>
      </c>
      <c r="BH196" s="249">
        <f t="shared" si="142"/>
        <v>0</v>
      </c>
      <c r="BI196" s="138"/>
      <c r="BJ196" s="253">
        <v>2034</v>
      </c>
      <c r="BK196" s="249">
        <f>IF($O$14&gt;=$BJ196,BC196,IF($O$14&lt;$BJ196,'Sc11 Sub1'!AT196,0))</f>
        <v>0</v>
      </c>
      <c r="BL196" s="249">
        <f>IF($O$14&gt;$BJ196,BD196,IF($O$14&lt;$BJ196,'Sc11 Sub1'!AU196,IF($O$14=$BJ196,SUM(SUM(BD196/12)*$P$14)+(SUM('Sc11 Sub1'!AU196/12)*SUM(12-$P$14)),0)))</f>
        <v>0</v>
      </c>
      <c r="BM196" s="249">
        <f>IF($O$14&gt;$BJ196,BE196,IF($O$14&lt;$BJ196,'Sc11 Sub1'!AV196,IF($O$14=$BJ196,SUM(SUM(BE196/12)*$P$14)+(SUM('Sc11 Sub1'!AV196/12)*SUM(12-$P$14)),0)))</f>
        <v>0</v>
      </c>
      <c r="BN196" s="249">
        <f>IF($O$14&gt;$BJ196,BF196,IF($O$14&lt;$BJ196,'Sc11 Sub1'!AW196,IF($O$14=$BJ196,SUM(SUM(BF196/12)*$P$14)+(SUM('Sc11 Sub1'!AW196/12)*SUM(12-$P$14)),0)))</f>
        <v>0</v>
      </c>
      <c r="BO196" s="249">
        <f>IF($O$14&gt;$BJ196,BG196,IF($O$14&lt;$BJ196,'Sc11 Sub1'!AX196,IF($O$14=$BJ196,SUM(SUM(BG196/12)*$P$14)+(SUM('Sc11 Sub1'!AX196/12)*SUM(12-$P$14)),0)))</f>
        <v>0</v>
      </c>
      <c r="BP196" s="249">
        <f>IF($O$14&gt;$BJ196,BH196,IF($O$14&lt;$BJ196,'Sc11 Sub1'!AY196,IF($O$14=$BJ196,SUM(SUM(BH196/12)*$P$14)+(SUM('Sc11 Sub1'!AY196/12)*SUM(12-$P$14)),0)))</f>
        <v>0</v>
      </c>
      <c r="BR196" s="145">
        <v>2034</v>
      </c>
      <c r="BS196" s="249">
        <f>IF($D$14&lt;&gt;"Yes",0,IF($BR196&lt;$E$14,0,IF($BR196&gt;$J$14,0,VLOOKUP($H$14,Variable!$B$21:$AE$64,'Scenario 11'!$BR196-2015,FALSE))))</f>
        <v>0</v>
      </c>
      <c r="BT196" s="249">
        <f>IF($D$15&lt;&gt;"Yes",0,IF($BR196&lt;$E$15,0,IF($BR196&gt;$J$15,0,VLOOKUP($H$15,Variable!$B$21:$AE$64,'Scenario 11'!$BR196-2015,FALSE))))</f>
        <v>0</v>
      </c>
      <c r="BU196" s="249">
        <f>IF($D$16&lt;&gt;"Yes",0,IF($BR196&lt;$E$16,0,IF($BR196&gt;$J$16,0,VLOOKUP($H$16,Variable!$B$21:$AE$64,'Scenario 11'!$BR196-2015,FALSE))))</f>
        <v>0</v>
      </c>
      <c r="BV196" s="249">
        <f>IF($D$17&lt;&gt;"Yes",0,IF($BR196&lt;$E$17,0,IF($BR196&gt;$J$17,0,VLOOKUP($H$17,Variable!$B$21:$AE$64,'Scenario 11'!$BR196-2015,FALSE))))</f>
        <v>0</v>
      </c>
      <c r="BW196" s="249">
        <f>IF($D$18&lt;&gt;"Yes",0,IF($BR196&lt;$E$18,0,IF($BR196&gt;$J$18,0,VLOOKUP($H$18,Variable!$B$21:$AE$64,'Scenario 11'!$BR196-2015,FALSE))))</f>
        <v>0</v>
      </c>
      <c r="BX196" s="249">
        <f>IF($D$19&lt;&gt;"Yes",0,IF($BR196&lt;$E$19,0,IF($BR196&gt;$J$19,0,VLOOKUP($H$19,Variable!$B$21:$AE$64,'Scenario 11'!$BR196-2015,FALSE))))</f>
        <v>0</v>
      </c>
    </row>
    <row r="197" spans="1:76">
      <c r="A197" s="242"/>
      <c r="B197" s="242"/>
      <c r="C197" s="242"/>
      <c r="D197" s="242"/>
      <c r="E197" s="242"/>
      <c r="F197" s="242"/>
      <c r="G197" s="242"/>
      <c r="H197" s="253">
        <v>2035</v>
      </c>
      <c r="I197" s="249">
        <f t="shared" si="123"/>
        <v>0</v>
      </c>
      <c r="J197" s="249">
        <f t="shared" si="124"/>
        <v>0</v>
      </c>
      <c r="K197" s="249">
        <f t="shared" si="125"/>
        <v>0</v>
      </c>
      <c r="L197" s="249">
        <f t="shared" si="126"/>
        <v>0</v>
      </c>
      <c r="M197" s="249">
        <f t="shared" si="127"/>
        <v>0</v>
      </c>
      <c r="N197" s="249">
        <f t="shared" si="128"/>
        <v>0</v>
      </c>
      <c r="O197" s="242"/>
      <c r="P197" s="242"/>
      <c r="Q197" s="242"/>
      <c r="R197" s="242"/>
      <c r="S197" s="253">
        <v>2035</v>
      </c>
      <c r="T197" s="133">
        <f>HLOOKUP($S197,Variable!$B$15:$AE$16,2,FALSE)</f>
        <v>0.50998854031260221</v>
      </c>
      <c r="U197" s="268">
        <f t="shared" si="129"/>
        <v>0</v>
      </c>
      <c r="V197" s="268">
        <f t="shared" si="130"/>
        <v>0</v>
      </c>
      <c r="W197" s="268">
        <f t="shared" si="131"/>
        <v>0</v>
      </c>
      <c r="X197" s="268">
        <f t="shared" si="132"/>
        <v>0</v>
      </c>
      <c r="Y197" s="268">
        <f t="shared" si="133"/>
        <v>0</v>
      </c>
      <c r="Z197" s="268">
        <f t="shared" si="134"/>
        <v>0</v>
      </c>
      <c r="AB197" s="253">
        <v>2035</v>
      </c>
      <c r="AC197" s="249">
        <f t="shared" si="143"/>
        <v>0</v>
      </c>
      <c r="AD197" s="249">
        <f t="shared" si="135"/>
        <v>0</v>
      </c>
      <c r="AE197" s="249">
        <f t="shared" si="135"/>
        <v>0</v>
      </c>
      <c r="AF197" s="249">
        <f t="shared" si="135"/>
        <v>0</v>
      </c>
      <c r="AG197" s="136">
        <f t="shared" si="135"/>
        <v>0</v>
      </c>
      <c r="AH197" s="249">
        <f t="shared" si="135"/>
        <v>0</v>
      </c>
      <c r="AJ197" s="253">
        <v>2035</v>
      </c>
      <c r="AK197" s="249">
        <f>IF($O$14&gt;$AJ197,AC197,IF($O$14&lt;$BJ197,'Sc11 Sub1'!AC197,IF($O$14=$AJ197,SUM(SUM(AC197/12)*$P$14)+(SUM('Sc11 Sub1'!AC197/12)*SUM(12-$P$14)),0)))</f>
        <v>0</v>
      </c>
      <c r="AL197" s="249">
        <f>IF($O$14&gt;$AJ197,AD197,IF($O$14&lt;$BJ197,'Sc11 Sub1'!AD197,IF($O$14=$AJ197,SUM(SUM(AD197/12)*$P$14)+(SUM('Sc11 Sub1'!AD197/12)*SUM(12-$P$14)),0)))</f>
        <v>0</v>
      </c>
      <c r="AM197" s="249">
        <f>IF($O$14&gt;$AJ197,AE197,IF($O$14&lt;$BJ197,'Sc11 Sub1'!AE197,IF($O$14=$AJ197,SUM(SUM(AE197/12)*$P$14)+(SUM('Sc11 Sub1'!AE197/12)*SUM(12-$P$14)),0)))</f>
        <v>0</v>
      </c>
      <c r="AN197" s="249">
        <f>IF($O$14&gt;$AJ197,AF197,IF($O$14&lt;$BJ197,'Sc11 Sub1'!AF197,IF($O$14=$AJ197,SUM(SUM(AF197/12)*$P$14)+(SUM('Sc11 Sub1'!AF197/12)*SUM(12-$P$14)),0)))</f>
        <v>0</v>
      </c>
      <c r="AO197" s="249">
        <f>IF($O$14&gt;$AJ197,AG197,IF($O$14&lt;$BJ197,'Sc11 Sub1'!AG197,IF($O$14=$AJ197,SUM(SUM(AG197/12)*$P$14)+(SUM('Sc11 Sub1'!AG197/12)*SUM(12-$P$14)),0)))</f>
        <v>0</v>
      </c>
      <c r="AP197" s="249">
        <f>IF($O$14&gt;$AJ197,AH197,IF($O$14&lt;$BJ197,'Sc11 Sub1'!AH197,IF($O$14=$AJ197,SUM(SUM(AH197/12)*$P$14)+(SUM('Sc11 Sub1'!AH197/12)*SUM(12-$P$14)),0)))</f>
        <v>0</v>
      </c>
      <c r="AS197" s="253">
        <v>2035</v>
      </c>
      <c r="AT197" s="133">
        <f>HLOOKUP($S197,Variable!$B$15:$AE$16,2,FALSE)</f>
        <v>0.50998854031260221</v>
      </c>
      <c r="AU197" s="268">
        <f t="shared" si="136"/>
        <v>0</v>
      </c>
      <c r="AV197" s="268">
        <f t="shared" si="137"/>
        <v>0</v>
      </c>
      <c r="AW197" s="268">
        <f t="shared" si="138"/>
        <v>0</v>
      </c>
      <c r="AX197" s="268">
        <f t="shared" si="139"/>
        <v>0</v>
      </c>
      <c r="AY197" s="268">
        <f t="shared" si="140"/>
        <v>0</v>
      </c>
      <c r="AZ197" s="268">
        <f t="shared" si="141"/>
        <v>0</v>
      </c>
      <c r="BB197" s="253">
        <v>2035</v>
      </c>
      <c r="BC197" s="249">
        <f t="shared" si="144"/>
        <v>0</v>
      </c>
      <c r="BD197" s="249">
        <f t="shared" si="142"/>
        <v>0</v>
      </c>
      <c r="BE197" s="249">
        <f t="shared" si="142"/>
        <v>0</v>
      </c>
      <c r="BF197" s="249">
        <f t="shared" si="142"/>
        <v>0</v>
      </c>
      <c r="BG197" s="136">
        <f t="shared" si="142"/>
        <v>0</v>
      </c>
      <c r="BH197" s="249">
        <f t="shared" si="142"/>
        <v>0</v>
      </c>
      <c r="BI197" s="138"/>
      <c r="BJ197" s="253">
        <v>2035</v>
      </c>
      <c r="BK197" s="249">
        <f>IF($O$14&gt;=$BJ197,BC197,IF($O$14&lt;$BJ197,'Sc11 Sub1'!AT197,0))</f>
        <v>0</v>
      </c>
      <c r="BL197" s="249">
        <f>IF($O$14&gt;$BJ197,BD197,IF($O$14&lt;$BJ197,'Sc11 Sub1'!AU197,IF($O$14=$BJ197,SUM(SUM(BD197/12)*$P$14)+(SUM('Sc11 Sub1'!AU197/12)*SUM(12-$P$14)),0)))</f>
        <v>0</v>
      </c>
      <c r="BM197" s="249">
        <f>IF($O$14&gt;$BJ197,BE197,IF($O$14&lt;$BJ197,'Sc11 Sub1'!AV197,IF($O$14=$BJ197,SUM(SUM(BE197/12)*$P$14)+(SUM('Sc11 Sub1'!AV197/12)*SUM(12-$P$14)),0)))</f>
        <v>0</v>
      </c>
      <c r="BN197" s="249">
        <f>IF($O$14&gt;$BJ197,BF197,IF($O$14&lt;$BJ197,'Sc11 Sub1'!AW197,IF($O$14=$BJ197,SUM(SUM(BF197/12)*$P$14)+(SUM('Sc11 Sub1'!AW197/12)*SUM(12-$P$14)),0)))</f>
        <v>0</v>
      </c>
      <c r="BO197" s="249">
        <f>IF($O$14&gt;$BJ197,BG197,IF($O$14&lt;$BJ197,'Sc11 Sub1'!AX197,IF($O$14=$BJ197,SUM(SUM(BG197/12)*$P$14)+(SUM('Sc11 Sub1'!AX197/12)*SUM(12-$P$14)),0)))</f>
        <v>0</v>
      </c>
      <c r="BP197" s="249">
        <f>IF($O$14&gt;$BJ197,BH197,IF($O$14&lt;$BJ197,'Sc11 Sub1'!AY197,IF($O$14=$BJ197,SUM(SUM(BH197/12)*$P$14)+(SUM('Sc11 Sub1'!AY197/12)*SUM(12-$P$14)),0)))</f>
        <v>0</v>
      </c>
      <c r="BR197" s="145">
        <v>2035</v>
      </c>
      <c r="BS197" s="249">
        <f>IF($D$14&lt;&gt;"Yes",0,IF($BR197&lt;$E$14,0,IF($BR197&gt;$J$14,0,VLOOKUP($H$14,Variable!$B$21:$AE$64,'Scenario 11'!$BR197-2015,FALSE))))</f>
        <v>0</v>
      </c>
      <c r="BT197" s="249">
        <f>IF($D$15&lt;&gt;"Yes",0,IF($BR197&lt;$E$15,0,IF($BR197&gt;$J$15,0,VLOOKUP($H$15,Variable!$B$21:$AE$64,'Scenario 11'!$BR197-2015,FALSE))))</f>
        <v>0</v>
      </c>
      <c r="BU197" s="249">
        <f>IF($D$16&lt;&gt;"Yes",0,IF($BR197&lt;$E$16,0,IF($BR197&gt;$J$16,0,VLOOKUP($H$16,Variable!$B$21:$AE$64,'Scenario 11'!$BR197-2015,FALSE))))</f>
        <v>0</v>
      </c>
      <c r="BV197" s="249">
        <f>IF($D$17&lt;&gt;"Yes",0,IF($BR197&lt;$E$17,0,IF($BR197&gt;$J$17,0,VLOOKUP($H$17,Variable!$B$21:$AE$64,'Scenario 11'!$BR197-2015,FALSE))))</f>
        <v>0</v>
      </c>
      <c r="BW197" s="249">
        <f>IF($D$18&lt;&gt;"Yes",0,IF($BR197&lt;$E$18,0,IF($BR197&gt;$J$18,0,VLOOKUP($H$18,Variable!$B$21:$AE$64,'Scenario 11'!$BR197-2015,FALSE))))</f>
        <v>0</v>
      </c>
      <c r="BX197" s="249">
        <f>IF($D$19&lt;&gt;"Yes",0,IF($BR197&lt;$E$19,0,IF($BR197&gt;$J$19,0,VLOOKUP($H$19,Variable!$B$21:$AE$64,'Scenario 11'!$BR197-2015,FALSE))))</f>
        <v>0</v>
      </c>
    </row>
    <row r="198" spans="1:76">
      <c r="A198" s="242"/>
      <c r="B198" s="242"/>
      <c r="C198" s="242"/>
      <c r="D198" s="242"/>
      <c r="E198" s="242"/>
      <c r="F198" s="242"/>
      <c r="G198" s="242"/>
      <c r="H198" s="253">
        <v>2036</v>
      </c>
      <c r="I198" s="249">
        <f t="shared" si="123"/>
        <v>0</v>
      </c>
      <c r="J198" s="249">
        <f t="shared" si="124"/>
        <v>0</v>
      </c>
      <c r="K198" s="249">
        <f t="shared" si="125"/>
        <v>0</v>
      </c>
      <c r="L198" s="249">
        <f t="shared" si="126"/>
        <v>0</v>
      </c>
      <c r="M198" s="249">
        <f t="shared" si="127"/>
        <v>0</v>
      </c>
      <c r="N198" s="249">
        <f t="shared" si="128"/>
        <v>0</v>
      </c>
      <c r="O198" s="242"/>
      <c r="P198" s="242"/>
      <c r="Q198" s="242"/>
      <c r="R198" s="242"/>
      <c r="S198" s="253">
        <v>2036</v>
      </c>
      <c r="T198" s="133">
        <f>HLOOKUP($S198,Variable!$B$15:$AE$16,2,FALSE)</f>
        <v>0.52018831111885433</v>
      </c>
      <c r="U198" s="268">
        <f t="shared" si="129"/>
        <v>0</v>
      </c>
      <c r="V198" s="268">
        <f t="shared" si="130"/>
        <v>0</v>
      </c>
      <c r="W198" s="268">
        <f t="shared" si="131"/>
        <v>0</v>
      </c>
      <c r="X198" s="268">
        <f t="shared" si="132"/>
        <v>0</v>
      </c>
      <c r="Y198" s="268">
        <f t="shared" si="133"/>
        <v>0</v>
      </c>
      <c r="Z198" s="268">
        <f t="shared" si="134"/>
        <v>0</v>
      </c>
      <c r="AB198" s="253">
        <v>2036</v>
      </c>
      <c r="AC198" s="249">
        <f t="shared" si="143"/>
        <v>0</v>
      </c>
      <c r="AD198" s="249">
        <f t="shared" si="135"/>
        <v>0</v>
      </c>
      <c r="AE198" s="249">
        <f t="shared" si="135"/>
        <v>0</v>
      </c>
      <c r="AF198" s="249">
        <f t="shared" si="135"/>
        <v>0</v>
      </c>
      <c r="AG198" s="136">
        <f t="shared" si="135"/>
        <v>0</v>
      </c>
      <c r="AH198" s="249">
        <f t="shared" si="135"/>
        <v>0</v>
      </c>
      <c r="AJ198" s="253">
        <v>2036</v>
      </c>
      <c r="AK198" s="249">
        <f>IF($O$14&gt;$AJ198,AC198,IF($O$14&lt;$BJ198,'Sc11 Sub1'!AC198,IF($O$14=$AJ198,SUM(SUM(AC198/12)*$P$14)+(SUM('Sc11 Sub1'!AC198/12)*SUM(12-$P$14)),0)))</f>
        <v>0</v>
      </c>
      <c r="AL198" s="249">
        <f>IF($O$14&gt;$AJ198,AD198,IF($O$14&lt;$BJ198,'Sc11 Sub1'!AD198,IF($O$14=$AJ198,SUM(SUM(AD198/12)*$P$14)+(SUM('Sc11 Sub1'!AD198/12)*SUM(12-$P$14)),0)))</f>
        <v>0</v>
      </c>
      <c r="AM198" s="249">
        <f>IF($O$14&gt;$AJ198,AE198,IF($O$14&lt;$BJ198,'Sc11 Sub1'!AE198,IF($O$14=$AJ198,SUM(SUM(AE198/12)*$P$14)+(SUM('Sc11 Sub1'!AE198/12)*SUM(12-$P$14)),0)))</f>
        <v>0</v>
      </c>
      <c r="AN198" s="249">
        <f>IF($O$14&gt;$AJ198,AF198,IF($O$14&lt;$BJ198,'Sc11 Sub1'!AF198,IF($O$14=$AJ198,SUM(SUM(AF198/12)*$P$14)+(SUM('Sc11 Sub1'!AF198/12)*SUM(12-$P$14)),0)))</f>
        <v>0</v>
      </c>
      <c r="AO198" s="249">
        <f>IF($O$14&gt;$AJ198,AG198,IF($O$14&lt;$BJ198,'Sc11 Sub1'!AG198,IF($O$14=$AJ198,SUM(SUM(AG198/12)*$P$14)+(SUM('Sc11 Sub1'!AG198/12)*SUM(12-$P$14)),0)))</f>
        <v>0</v>
      </c>
      <c r="AP198" s="249">
        <f>IF($O$14&gt;$AJ198,AH198,IF($O$14&lt;$BJ198,'Sc11 Sub1'!AH198,IF($O$14=$AJ198,SUM(SUM(AH198/12)*$P$14)+(SUM('Sc11 Sub1'!AH198/12)*SUM(12-$P$14)),0)))</f>
        <v>0</v>
      </c>
      <c r="AS198" s="253">
        <v>2036</v>
      </c>
      <c r="AT198" s="133">
        <f>HLOOKUP($S198,Variable!$B$15:$AE$16,2,FALSE)</f>
        <v>0.52018831111885433</v>
      </c>
      <c r="AU198" s="268">
        <f t="shared" si="136"/>
        <v>0</v>
      </c>
      <c r="AV198" s="268">
        <f t="shared" si="137"/>
        <v>0</v>
      </c>
      <c r="AW198" s="268">
        <f t="shared" si="138"/>
        <v>0</v>
      </c>
      <c r="AX198" s="268">
        <f t="shared" si="139"/>
        <v>0</v>
      </c>
      <c r="AY198" s="268">
        <f t="shared" si="140"/>
        <v>0</v>
      </c>
      <c r="AZ198" s="268">
        <f t="shared" si="141"/>
        <v>0</v>
      </c>
      <c r="BB198" s="253">
        <v>2036</v>
      </c>
      <c r="BC198" s="249">
        <f t="shared" si="144"/>
        <v>0</v>
      </c>
      <c r="BD198" s="249">
        <f t="shared" si="142"/>
        <v>0</v>
      </c>
      <c r="BE198" s="249">
        <f t="shared" si="142"/>
        <v>0</v>
      </c>
      <c r="BF198" s="249">
        <f t="shared" si="142"/>
        <v>0</v>
      </c>
      <c r="BG198" s="136">
        <f t="shared" si="142"/>
        <v>0</v>
      </c>
      <c r="BH198" s="249">
        <f t="shared" si="142"/>
        <v>0</v>
      </c>
      <c r="BI198" s="138"/>
      <c r="BJ198" s="253">
        <v>2036</v>
      </c>
      <c r="BK198" s="249">
        <f>IF($O$14&gt;=$BJ198,BC198,IF($O$14&lt;$BJ198,'Sc11 Sub1'!AT198,0))</f>
        <v>0</v>
      </c>
      <c r="BL198" s="249">
        <f>IF($O$14&gt;$BJ198,BD198,IF($O$14&lt;$BJ198,'Sc11 Sub1'!AU198,IF($O$14=$BJ198,SUM(SUM(BD198/12)*$P$14)+(SUM('Sc11 Sub1'!AU198/12)*SUM(12-$P$14)),0)))</f>
        <v>0</v>
      </c>
      <c r="BM198" s="249">
        <f>IF($O$14&gt;$BJ198,BE198,IF($O$14&lt;$BJ198,'Sc11 Sub1'!AV198,IF($O$14=$BJ198,SUM(SUM(BE198/12)*$P$14)+(SUM('Sc11 Sub1'!AV198/12)*SUM(12-$P$14)),0)))</f>
        <v>0</v>
      </c>
      <c r="BN198" s="249">
        <f>IF($O$14&gt;$BJ198,BF198,IF($O$14&lt;$BJ198,'Sc11 Sub1'!AW198,IF($O$14=$BJ198,SUM(SUM(BF198/12)*$P$14)+(SUM('Sc11 Sub1'!AW198/12)*SUM(12-$P$14)),0)))</f>
        <v>0</v>
      </c>
      <c r="BO198" s="249">
        <f>IF($O$14&gt;$BJ198,BG198,IF($O$14&lt;$BJ198,'Sc11 Sub1'!AX198,IF($O$14=$BJ198,SUM(SUM(BG198/12)*$P$14)+(SUM('Sc11 Sub1'!AX198/12)*SUM(12-$P$14)),0)))</f>
        <v>0</v>
      </c>
      <c r="BP198" s="249">
        <f>IF($O$14&gt;$BJ198,BH198,IF($O$14&lt;$BJ198,'Sc11 Sub1'!AY198,IF($O$14=$BJ198,SUM(SUM(BH198/12)*$P$14)+(SUM('Sc11 Sub1'!AY198/12)*SUM(12-$P$14)),0)))</f>
        <v>0</v>
      </c>
      <c r="BR198" s="145">
        <v>2036</v>
      </c>
      <c r="BS198" s="249">
        <f>IF($D$14&lt;&gt;"Yes",0,IF($BR198&lt;$E$14,0,IF($BR198&gt;$J$14,0,VLOOKUP($H$14,Variable!$B$21:$AE$64,'Scenario 11'!$BR198-2015,FALSE))))</f>
        <v>0</v>
      </c>
      <c r="BT198" s="249">
        <f>IF($D$15&lt;&gt;"Yes",0,IF($BR198&lt;$E$15,0,IF($BR198&gt;$J$15,0,VLOOKUP($H$15,Variable!$B$21:$AE$64,'Scenario 11'!$BR198-2015,FALSE))))</f>
        <v>0</v>
      </c>
      <c r="BU198" s="249">
        <f>IF($D$16&lt;&gt;"Yes",0,IF($BR198&lt;$E$16,0,IF($BR198&gt;$J$16,0,VLOOKUP($H$16,Variable!$B$21:$AE$64,'Scenario 11'!$BR198-2015,FALSE))))</f>
        <v>0</v>
      </c>
      <c r="BV198" s="249">
        <f>IF($D$17&lt;&gt;"Yes",0,IF($BR198&lt;$E$17,0,IF($BR198&gt;$J$17,0,VLOOKUP($H$17,Variable!$B$21:$AE$64,'Scenario 11'!$BR198-2015,FALSE))))</f>
        <v>0</v>
      </c>
      <c r="BW198" s="249">
        <f>IF($D$18&lt;&gt;"Yes",0,IF($BR198&lt;$E$18,0,IF($BR198&gt;$J$18,0,VLOOKUP($H$18,Variable!$B$21:$AE$64,'Scenario 11'!$BR198-2015,FALSE))))</f>
        <v>0</v>
      </c>
      <c r="BX198" s="249">
        <f>IF($D$19&lt;&gt;"Yes",0,IF($BR198&lt;$E$19,0,IF($BR198&gt;$J$19,0,VLOOKUP($H$19,Variable!$B$21:$AE$64,'Scenario 11'!$BR198-2015,FALSE))))</f>
        <v>0</v>
      </c>
    </row>
    <row r="199" spans="1:76">
      <c r="A199" s="242"/>
      <c r="B199" s="242"/>
      <c r="C199" s="242"/>
      <c r="D199" s="242"/>
      <c r="E199" s="242"/>
      <c r="F199" s="242"/>
      <c r="G199" s="242"/>
      <c r="H199" s="253">
        <v>2037</v>
      </c>
      <c r="I199" s="249">
        <f t="shared" si="123"/>
        <v>0</v>
      </c>
      <c r="J199" s="249">
        <f t="shared" si="124"/>
        <v>0</v>
      </c>
      <c r="K199" s="249">
        <f t="shared" si="125"/>
        <v>0</v>
      </c>
      <c r="L199" s="249">
        <f t="shared" si="126"/>
        <v>0</v>
      </c>
      <c r="M199" s="249">
        <f t="shared" si="127"/>
        <v>0</v>
      </c>
      <c r="N199" s="249">
        <f t="shared" si="128"/>
        <v>0</v>
      </c>
      <c r="O199" s="242"/>
      <c r="P199" s="242"/>
      <c r="Q199" s="242"/>
      <c r="R199" s="242"/>
      <c r="S199" s="253">
        <v>2037</v>
      </c>
      <c r="T199" s="133">
        <f>HLOOKUP($S199,Variable!$B$15:$AE$16,2,FALSE)</f>
        <v>0.53059207734123137</v>
      </c>
      <c r="U199" s="268">
        <f t="shared" si="129"/>
        <v>0</v>
      </c>
      <c r="V199" s="268">
        <f t="shared" si="130"/>
        <v>0</v>
      </c>
      <c r="W199" s="268">
        <f t="shared" si="131"/>
        <v>0</v>
      </c>
      <c r="X199" s="268">
        <f t="shared" si="132"/>
        <v>0</v>
      </c>
      <c r="Y199" s="268">
        <f t="shared" si="133"/>
        <v>0</v>
      </c>
      <c r="Z199" s="268">
        <f t="shared" si="134"/>
        <v>0</v>
      </c>
      <c r="AB199" s="253">
        <v>2037</v>
      </c>
      <c r="AC199" s="249">
        <f t="shared" si="143"/>
        <v>0</v>
      </c>
      <c r="AD199" s="249">
        <f t="shared" si="135"/>
        <v>0</v>
      </c>
      <c r="AE199" s="249">
        <f t="shared" si="135"/>
        <v>0</v>
      </c>
      <c r="AF199" s="249">
        <f t="shared" si="135"/>
        <v>0</v>
      </c>
      <c r="AG199" s="136">
        <f t="shared" si="135"/>
        <v>0</v>
      </c>
      <c r="AH199" s="249">
        <f t="shared" si="135"/>
        <v>0</v>
      </c>
      <c r="AJ199" s="253">
        <v>2037</v>
      </c>
      <c r="AK199" s="249">
        <f>IF($O$14&gt;$AJ199,AC199,IF($O$14&lt;$BJ199,'Sc11 Sub1'!AC199,IF($O$14=$AJ199,SUM(SUM(AC199/12)*$P$14)+(SUM('Sc11 Sub1'!AC199/12)*SUM(12-$P$14)),0)))</f>
        <v>0</v>
      </c>
      <c r="AL199" s="249">
        <f>IF($O$14&gt;$AJ199,AD199,IF($O$14&lt;$BJ199,'Sc11 Sub1'!AD199,IF($O$14=$AJ199,SUM(SUM(AD199/12)*$P$14)+(SUM('Sc11 Sub1'!AD199/12)*SUM(12-$P$14)),0)))</f>
        <v>0</v>
      </c>
      <c r="AM199" s="249">
        <f>IF($O$14&gt;$AJ199,AE199,IF($O$14&lt;$BJ199,'Sc11 Sub1'!AE199,IF($O$14=$AJ199,SUM(SUM(AE199/12)*$P$14)+(SUM('Sc11 Sub1'!AE199/12)*SUM(12-$P$14)),0)))</f>
        <v>0</v>
      </c>
      <c r="AN199" s="249">
        <f>IF($O$14&gt;$AJ199,AF199,IF($O$14&lt;$BJ199,'Sc11 Sub1'!AF199,IF($O$14=$AJ199,SUM(SUM(AF199/12)*$P$14)+(SUM('Sc11 Sub1'!AF199/12)*SUM(12-$P$14)),0)))</f>
        <v>0</v>
      </c>
      <c r="AO199" s="249">
        <f>IF($O$14&gt;$AJ199,AG199,IF($O$14&lt;$BJ199,'Sc11 Sub1'!AG199,IF($O$14=$AJ199,SUM(SUM(AG199/12)*$P$14)+(SUM('Sc11 Sub1'!AG199/12)*SUM(12-$P$14)),0)))</f>
        <v>0</v>
      </c>
      <c r="AP199" s="249">
        <f>IF($O$14&gt;$AJ199,AH199,IF($O$14&lt;$BJ199,'Sc11 Sub1'!AH199,IF($O$14=$AJ199,SUM(SUM(AH199/12)*$P$14)+(SUM('Sc11 Sub1'!AH199/12)*SUM(12-$P$14)),0)))</f>
        <v>0</v>
      </c>
      <c r="AS199" s="253">
        <v>2037</v>
      </c>
      <c r="AT199" s="133">
        <f>HLOOKUP($S199,Variable!$B$15:$AE$16,2,FALSE)</f>
        <v>0.53059207734123137</v>
      </c>
      <c r="AU199" s="268">
        <f t="shared" si="136"/>
        <v>0</v>
      </c>
      <c r="AV199" s="268">
        <f t="shared" si="137"/>
        <v>0</v>
      </c>
      <c r="AW199" s="268">
        <f t="shared" si="138"/>
        <v>0</v>
      </c>
      <c r="AX199" s="268">
        <f t="shared" si="139"/>
        <v>0</v>
      </c>
      <c r="AY199" s="268">
        <f t="shared" si="140"/>
        <v>0</v>
      </c>
      <c r="AZ199" s="268">
        <f t="shared" si="141"/>
        <v>0</v>
      </c>
      <c r="BB199" s="253">
        <v>2037</v>
      </c>
      <c r="BC199" s="249">
        <f t="shared" si="144"/>
        <v>0</v>
      </c>
      <c r="BD199" s="249">
        <f t="shared" si="142"/>
        <v>0</v>
      </c>
      <c r="BE199" s="249">
        <f t="shared" si="142"/>
        <v>0</v>
      </c>
      <c r="BF199" s="249">
        <f t="shared" si="142"/>
        <v>0</v>
      </c>
      <c r="BG199" s="136">
        <f t="shared" si="142"/>
        <v>0</v>
      </c>
      <c r="BH199" s="249">
        <f t="shared" si="142"/>
        <v>0</v>
      </c>
      <c r="BI199" s="138"/>
      <c r="BJ199" s="253">
        <v>2037</v>
      </c>
      <c r="BK199" s="249">
        <f>IF($O$14&gt;=$BJ199,BC199,IF($O$14&lt;$BJ199,'Sc11 Sub1'!AT199,0))</f>
        <v>0</v>
      </c>
      <c r="BL199" s="249">
        <f>IF($O$14&gt;$BJ199,BD199,IF($O$14&lt;$BJ199,'Sc11 Sub1'!AU199,IF($O$14=$BJ199,SUM(SUM(BD199/12)*$P$14)+(SUM('Sc11 Sub1'!AU199/12)*SUM(12-$P$14)),0)))</f>
        <v>0</v>
      </c>
      <c r="BM199" s="249">
        <f>IF($O$14&gt;$BJ199,BE199,IF($O$14&lt;$BJ199,'Sc11 Sub1'!AV199,IF($O$14=$BJ199,SUM(SUM(BE199/12)*$P$14)+(SUM('Sc11 Sub1'!AV199/12)*SUM(12-$P$14)),0)))</f>
        <v>0</v>
      </c>
      <c r="BN199" s="249">
        <f>IF($O$14&gt;$BJ199,BF199,IF($O$14&lt;$BJ199,'Sc11 Sub1'!AW199,IF($O$14=$BJ199,SUM(SUM(BF199/12)*$P$14)+(SUM('Sc11 Sub1'!AW199/12)*SUM(12-$P$14)),0)))</f>
        <v>0</v>
      </c>
      <c r="BO199" s="249">
        <f>IF($O$14&gt;$BJ199,BG199,IF($O$14&lt;$BJ199,'Sc11 Sub1'!AX199,IF($O$14=$BJ199,SUM(SUM(BG199/12)*$P$14)+(SUM('Sc11 Sub1'!AX199/12)*SUM(12-$P$14)),0)))</f>
        <v>0</v>
      </c>
      <c r="BP199" s="249">
        <f>IF($O$14&gt;$BJ199,BH199,IF($O$14&lt;$BJ199,'Sc11 Sub1'!AY199,IF($O$14=$BJ199,SUM(SUM(BH199/12)*$P$14)+(SUM('Sc11 Sub1'!AY199/12)*SUM(12-$P$14)),0)))</f>
        <v>0</v>
      </c>
      <c r="BR199" s="145">
        <v>2037</v>
      </c>
      <c r="BS199" s="249">
        <f>IF($D$14&lt;&gt;"Yes",0,IF($BR199&lt;$E$14,0,IF($BR199&gt;$J$14,0,VLOOKUP($H$14,Variable!$B$21:$AE$64,'Scenario 11'!$BR199-2015,FALSE))))</f>
        <v>0</v>
      </c>
      <c r="BT199" s="249">
        <f>IF($D$15&lt;&gt;"Yes",0,IF($BR199&lt;$E$15,0,IF($BR199&gt;$J$15,0,VLOOKUP($H$15,Variable!$B$21:$AE$64,'Scenario 11'!$BR199-2015,FALSE))))</f>
        <v>0</v>
      </c>
      <c r="BU199" s="249">
        <f>IF($D$16&lt;&gt;"Yes",0,IF($BR199&lt;$E$16,0,IF($BR199&gt;$J$16,0,VLOOKUP($H$16,Variable!$B$21:$AE$64,'Scenario 11'!$BR199-2015,FALSE))))</f>
        <v>0</v>
      </c>
      <c r="BV199" s="249">
        <f>IF($D$17&lt;&gt;"Yes",0,IF($BR199&lt;$E$17,0,IF($BR199&gt;$J$17,0,VLOOKUP($H$17,Variable!$B$21:$AE$64,'Scenario 11'!$BR199-2015,FALSE))))</f>
        <v>0</v>
      </c>
      <c r="BW199" s="249">
        <f>IF($D$18&lt;&gt;"Yes",0,IF($BR199&lt;$E$18,0,IF($BR199&gt;$J$18,0,VLOOKUP($H$18,Variable!$B$21:$AE$64,'Scenario 11'!$BR199-2015,FALSE))))</f>
        <v>0</v>
      </c>
      <c r="BX199" s="249">
        <f>IF($D$19&lt;&gt;"Yes",0,IF($BR199&lt;$E$19,0,IF($BR199&gt;$J$19,0,VLOOKUP($H$19,Variable!$B$21:$AE$64,'Scenario 11'!$BR199-2015,FALSE))))</f>
        <v>0</v>
      </c>
    </row>
    <row r="200" spans="1:76">
      <c r="A200" s="242"/>
      <c r="B200" s="242"/>
      <c r="C200" s="242"/>
      <c r="D200" s="242"/>
      <c r="E200" s="242"/>
      <c r="F200" s="242"/>
      <c r="G200" s="242"/>
      <c r="H200" s="253">
        <v>2038</v>
      </c>
      <c r="I200" s="249">
        <f t="shared" si="123"/>
        <v>0</v>
      </c>
      <c r="J200" s="249">
        <f t="shared" si="124"/>
        <v>0</v>
      </c>
      <c r="K200" s="249">
        <f t="shared" si="125"/>
        <v>0</v>
      </c>
      <c r="L200" s="249">
        <f t="shared" si="126"/>
        <v>0</v>
      </c>
      <c r="M200" s="249">
        <f t="shared" si="127"/>
        <v>0</v>
      </c>
      <c r="N200" s="249">
        <f t="shared" si="128"/>
        <v>0</v>
      </c>
      <c r="O200" s="242"/>
      <c r="P200" s="242"/>
      <c r="Q200" s="242"/>
      <c r="R200" s="242"/>
      <c r="S200" s="253">
        <v>2038</v>
      </c>
      <c r="T200" s="133">
        <f>HLOOKUP($S200,Variable!$B$15:$AE$16,2,FALSE)</f>
        <v>0.54120391888805597</v>
      </c>
      <c r="U200" s="268">
        <f t="shared" si="129"/>
        <v>0</v>
      </c>
      <c r="V200" s="268">
        <f t="shared" si="130"/>
        <v>0</v>
      </c>
      <c r="W200" s="268">
        <f t="shared" si="131"/>
        <v>0</v>
      </c>
      <c r="X200" s="268">
        <f t="shared" si="132"/>
        <v>0</v>
      </c>
      <c r="Y200" s="268">
        <f t="shared" si="133"/>
        <v>0</v>
      </c>
      <c r="Z200" s="268">
        <f t="shared" si="134"/>
        <v>0</v>
      </c>
      <c r="AB200" s="253">
        <v>2038</v>
      </c>
      <c r="AC200" s="249">
        <f t="shared" si="143"/>
        <v>0</v>
      </c>
      <c r="AD200" s="249">
        <f t="shared" si="135"/>
        <v>0</v>
      </c>
      <c r="AE200" s="249">
        <f t="shared" si="135"/>
        <v>0</v>
      </c>
      <c r="AF200" s="249">
        <f t="shared" si="135"/>
        <v>0</v>
      </c>
      <c r="AG200" s="136">
        <f t="shared" si="135"/>
        <v>0</v>
      </c>
      <c r="AH200" s="249">
        <f t="shared" si="135"/>
        <v>0</v>
      </c>
      <c r="AJ200" s="253">
        <v>2038</v>
      </c>
      <c r="AK200" s="249">
        <f>IF($O$14&gt;$AJ200,AC200,IF($O$14&lt;$BJ200,'Sc11 Sub1'!AC200,IF($O$14=$AJ200,SUM(SUM(AC200/12)*$P$14)+(SUM('Sc11 Sub1'!AC200/12)*SUM(12-$P$14)),0)))</f>
        <v>0</v>
      </c>
      <c r="AL200" s="249">
        <f>IF($O$14&gt;$AJ200,AD200,IF($O$14&lt;$BJ200,'Sc11 Sub1'!AD200,IF($O$14=$AJ200,SUM(SUM(AD200/12)*$P$14)+(SUM('Sc11 Sub1'!AD200/12)*SUM(12-$P$14)),0)))</f>
        <v>0</v>
      </c>
      <c r="AM200" s="249">
        <f>IF($O$14&gt;$AJ200,AE200,IF($O$14&lt;$BJ200,'Sc11 Sub1'!AE200,IF($O$14=$AJ200,SUM(SUM(AE200/12)*$P$14)+(SUM('Sc11 Sub1'!AE200/12)*SUM(12-$P$14)),0)))</f>
        <v>0</v>
      </c>
      <c r="AN200" s="249">
        <f>IF($O$14&gt;$AJ200,AF200,IF($O$14&lt;$BJ200,'Sc11 Sub1'!AF200,IF($O$14=$AJ200,SUM(SUM(AF200/12)*$P$14)+(SUM('Sc11 Sub1'!AF200/12)*SUM(12-$P$14)),0)))</f>
        <v>0</v>
      </c>
      <c r="AO200" s="249">
        <f>IF($O$14&gt;$AJ200,AG200,IF($O$14&lt;$BJ200,'Sc11 Sub1'!AG200,IF($O$14=$AJ200,SUM(SUM(AG200/12)*$P$14)+(SUM('Sc11 Sub1'!AG200/12)*SUM(12-$P$14)),0)))</f>
        <v>0</v>
      </c>
      <c r="AP200" s="249">
        <f>IF($O$14&gt;$AJ200,AH200,IF($O$14&lt;$BJ200,'Sc11 Sub1'!AH200,IF($O$14=$AJ200,SUM(SUM(AH200/12)*$P$14)+(SUM('Sc11 Sub1'!AH200/12)*SUM(12-$P$14)),0)))</f>
        <v>0</v>
      </c>
      <c r="AS200" s="253">
        <v>2038</v>
      </c>
      <c r="AT200" s="133">
        <f>HLOOKUP($S200,Variable!$B$15:$AE$16,2,FALSE)</f>
        <v>0.54120391888805597</v>
      </c>
      <c r="AU200" s="268">
        <f t="shared" si="136"/>
        <v>0</v>
      </c>
      <c r="AV200" s="268">
        <f t="shared" si="137"/>
        <v>0</v>
      </c>
      <c r="AW200" s="268">
        <f t="shared" si="138"/>
        <v>0</v>
      </c>
      <c r="AX200" s="268">
        <f t="shared" si="139"/>
        <v>0</v>
      </c>
      <c r="AY200" s="268">
        <f t="shared" si="140"/>
        <v>0</v>
      </c>
      <c r="AZ200" s="268">
        <f t="shared" si="141"/>
        <v>0</v>
      </c>
      <c r="BB200" s="253">
        <v>2038</v>
      </c>
      <c r="BC200" s="249">
        <f t="shared" si="144"/>
        <v>0</v>
      </c>
      <c r="BD200" s="249">
        <f t="shared" si="142"/>
        <v>0</v>
      </c>
      <c r="BE200" s="249">
        <f t="shared" si="142"/>
        <v>0</v>
      </c>
      <c r="BF200" s="249">
        <f t="shared" si="142"/>
        <v>0</v>
      </c>
      <c r="BG200" s="136">
        <f t="shared" si="142"/>
        <v>0</v>
      </c>
      <c r="BH200" s="249">
        <f t="shared" si="142"/>
        <v>0</v>
      </c>
      <c r="BI200" s="138"/>
      <c r="BJ200" s="253">
        <v>2038</v>
      </c>
      <c r="BK200" s="249">
        <f>IF($O$14&gt;=$BJ200,BC200,IF($O$14&lt;$BJ200,'Sc11 Sub1'!AT200,0))</f>
        <v>0</v>
      </c>
      <c r="BL200" s="249">
        <f>IF($O$14&gt;$BJ200,BD200,IF($O$14&lt;$BJ200,'Sc11 Sub1'!AU200,IF($O$14=$BJ200,SUM(SUM(BD200/12)*$P$14)+(SUM('Sc11 Sub1'!AU200/12)*SUM(12-$P$14)),0)))</f>
        <v>0</v>
      </c>
      <c r="BM200" s="249">
        <f>IF($O$14&gt;$BJ200,BE200,IF($O$14&lt;$BJ200,'Sc11 Sub1'!AV200,IF($O$14=$BJ200,SUM(SUM(BE200/12)*$P$14)+(SUM('Sc11 Sub1'!AV200/12)*SUM(12-$P$14)),0)))</f>
        <v>0</v>
      </c>
      <c r="BN200" s="249">
        <f>IF($O$14&gt;$BJ200,BF200,IF($O$14&lt;$BJ200,'Sc11 Sub1'!AW200,IF($O$14=$BJ200,SUM(SUM(BF200/12)*$P$14)+(SUM('Sc11 Sub1'!AW200/12)*SUM(12-$P$14)),0)))</f>
        <v>0</v>
      </c>
      <c r="BO200" s="249">
        <f>IF($O$14&gt;$BJ200,BG200,IF($O$14&lt;$BJ200,'Sc11 Sub1'!AX200,IF($O$14=$BJ200,SUM(SUM(BG200/12)*$P$14)+(SUM('Sc11 Sub1'!AX200/12)*SUM(12-$P$14)),0)))</f>
        <v>0</v>
      </c>
      <c r="BP200" s="249">
        <f>IF($O$14&gt;$BJ200,BH200,IF($O$14&lt;$BJ200,'Sc11 Sub1'!AY200,IF($O$14=$BJ200,SUM(SUM(BH200/12)*$P$14)+(SUM('Sc11 Sub1'!AY200/12)*SUM(12-$P$14)),0)))</f>
        <v>0</v>
      </c>
      <c r="BR200" s="145">
        <v>2038</v>
      </c>
      <c r="BS200" s="249">
        <f>IF($D$14&lt;&gt;"Yes",0,IF($BR200&lt;$E$14,0,IF($BR200&gt;$J$14,0,VLOOKUP($H$14,Variable!$B$21:$AE$64,'Scenario 11'!$BR200-2015,FALSE))))</f>
        <v>0</v>
      </c>
      <c r="BT200" s="249">
        <f>IF($D$15&lt;&gt;"Yes",0,IF($BR200&lt;$E$15,0,IF($BR200&gt;$J$15,0,VLOOKUP($H$15,Variable!$B$21:$AE$64,'Scenario 11'!$BR200-2015,FALSE))))</f>
        <v>0</v>
      </c>
      <c r="BU200" s="249">
        <f>IF($D$16&lt;&gt;"Yes",0,IF($BR200&lt;$E$16,0,IF($BR200&gt;$J$16,0,VLOOKUP($H$16,Variable!$B$21:$AE$64,'Scenario 11'!$BR200-2015,FALSE))))</f>
        <v>0</v>
      </c>
      <c r="BV200" s="249">
        <f>IF($D$17&lt;&gt;"Yes",0,IF($BR200&lt;$E$17,0,IF($BR200&gt;$J$17,0,VLOOKUP($H$17,Variable!$B$21:$AE$64,'Scenario 11'!$BR200-2015,FALSE))))</f>
        <v>0</v>
      </c>
      <c r="BW200" s="249">
        <f>IF($D$18&lt;&gt;"Yes",0,IF($BR200&lt;$E$18,0,IF($BR200&gt;$J$18,0,VLOOKUP($H$18,Variable!$B$21:$AE$64,'Scenario 11'!$BR200-2015,FALSE))))</f>
        <v>0</v>
      </c>
      <c r="BX200" s="249">
        <f>IF($D$19&lt;&gt;"Yes",0,IF($BR200&lt;$E$19,0,IF($BR200&gt;$J$19,0,VLOOKUP($H$19,Variable!$B$21:$AE$64,'Scenario 11'!$BR200-2015,FALSE))))</f>
        <v>0</v>
      </c>
    </row>
    <row r="201" spans="1:76">
      <c r="A201" s="242"/>
      <c r="B201" s="242"/>
      <c r="C201" s="242"/>
      <c r="D201" s="242"/>
      <c r="E201" s="242"/>
      <c r="F201" s="242"/>
      <c r="G201" s="242"/>
      <c r="H201" s="253">
        <v>2039</v>
      </c>
      <c r="I201" s="249">
        <f t="shared" si="123"/>
        <v>0</v>
      </c>
      <c r="J201" s="249">
        <f t="shared" si="124"/>
        <v>0</v>
      </c>
      <c r="K201" s="249">
        <f t="shared" si="125"/>
        <v>0</v>
      </c>
      <c r="L201" s="249">
        <f t="shared" si="126"/>
        <v>0</v>
      </c>
      <c r="M201" s="249">
        <f t="shared" si="127"/>
        <v>0</v>
      </c>
      <c r="N201" s="249">
        <f t="shared" si="128"/>
        <v>0</v>
      </c>
      <c r="O201" s="242"/>
      <c r="P201" s="242"/>
      <c r="Q201" s="242"/>
      <c r="R201" s="242"/>
      <c r="S201" s="253">
        <v>2039</v>
      </c>
      <c r="T201" s="133">
        <f>HLOOKUP($S201,Variable!$B$15:$AE$16,2,FALSE)</f>
        <v>0.55202799726581708</v>
      </c>
      <c r="U201" s="268">
        <f t="shared" si="129"/>
        <v>0</v>
      </c>
      <c r="V201" s="268">
        <f t="shared" si="130"/>
        <v>0</v>
      </c>
      <c r="W201" s="268">
        <f t="shared" si="131"/>
        <v>0</v>
      </c>
      <c r="X201" s="268">
        <f t="shared" si="132"/>
        <v>0</v>
      </c>
      <c r="Y201" s="268">
        <f t="shared" si="133"/>
        <v>0</v>
      </c>
      <c r="Z201" s="268">
        <f t="shared" si="134"/>
        <v>0</v>
      </c>
      <c r="AB201" s="253">
        <v>2039</v>
      </c>
      <c r="AC201" s="249">
        <f t="shared" si="143"/>
        <v>0</v>
      </c>
      <c r="AD201" s="249">
        <f t="shared" si="135"/>
        <v>0</v>
      </c>
      <c r="AE201" s="249">
        <f t="shared" si="135"/>
        <v>0</v>
      </c>
      <c r="AF201" s="249">
        <f t="shared" si="135"/>
        <v>0</v>
      </c>
      <c r="AG201" s="136">
        <f t="shared" si="135"/>
        <v>0</v>
      </c>
      <c r="AH201" s="249">
        <f t="shared" si="135"/>
        <v>0</v>
      </c>
      <c r="AJ201" s="253">
        <v>2039</v>
      </c>
      <c r="AK201" s="249">
        <f>IF($O$14&gt;$AJ201,AC201,IF($O$14&lt;$BJ201,'Sc11 Sub1'!AC201,IF($O$14=$AJ201,SUM(SUM(AC201/12)*$P$14)+(SUM('Sc11 Sub1'!AC201/12)*SUM(12-$P$14)),0)))</f>
        <v>0</v>
      </c>
      <c r="AL201" s="249">
        <f>IF($O$14&gt;$AJ201,AD201,IF($O$14&lt;$BJ201,'Sc11 Sub1'!AD201,IF($O$14=$AJ201,SUM(SUM(AD201/12)*$P$14)+(SUM('Sc11 Sub1'!AD201/12)*SUM(12-$P$14)),0)))</f>
        <v>0</v>
      </c>
      <c r="AM201" s="249">
        <f>IF($O$14&gt;$AJ201,AE201,IF($O$14&lt;$BJ201,'Sc11 Sub1'!AE201,IF($O$14=$AJ201,SUM(SUM(AE201/12)*$P$14)+(SUM('Sc11 Sub1'!AE201/12)*SUM(12-$P$14)),0)))</f>
        <v>0</v>
      </c>
      <c r="AN201" s="249">
        <f>IF($O$14&gt;$AJ201,AF201,IF($O$14&lt;$BJ201,'Sc11 Sub1'!AF201,IF($O$14=$AJ201,SUM(SUM(AF201/12)*$P$14)+(SUM('Sc11 Sub1'!AF201/12)*SUM(12-$P$14)),0)))</f>
        <v>0</v>
      </c>
      <c r="AO201" s="249">
        <f>IF($O$14&gt;$AJ201,AG201,IF($O$14&lt;$BJ201,'Sc11 Sub1'!AG201,IF($O$14=$AJ201,SUM(SUM(AG201/12)*$P$14)+(SUM('Sc11 Sub1'!AG201/12)*SUM(12-$P$14)),0)))</f>
        <v>0</v>
      </c>
      <c r="AP201" s="249">
        <f>IF($O$14&gt;$AJ201,AH201,IF($O$14&lt;$BJ201,'Sc11 Sub1'!AH201,IF($O$14=$AJ201,SUM(SUM(AH201/12)*$P$14)+(SUM('Sc11 Sub1'!AH201/12)*SUM(12-$P$14)),0)))</f>
        <v>0</v>
      </c>
      <c r="AS201" s="253">
        <v>2039</v>
      </c>
      <c r="AT201" s="133">
        <f>HLOOKUP($S201,Variable!$B$15:$AE$16,2,FALSE)</f>
        <v>0.55202799726581708</v>
      </c>
      <c r="AU201" s="268">
        <f t="shared" si="136"/>
        <v>0</v>
      </c>
      <c r="AV201" s="268">
        <f t="shared" si="137"/>
        <v>0</v>
      </c>
      <c r="AW201" s="268">
        <f t="shared" si="138"/>
        <v>0</v>
      </c>
      <c r="AX201" s="268">
        <f t="shared" si="139"/>
        <v>0</v>
      </c>
      <c r="AY201" s="268">
        <f t="shared" si="140"/>
        <v>0</v>
      </c>
      <c r="AZ201" s="268">
        <f t="shared" si="141"/>
        <v>0</v>
      </c>
      <c r="BB201" s="253">
        <v>2039</v>
      </c>
      <c r="BC201" s="249">
        <f t="shared" si="144"/>
        <v>0</v>
      </c>
      <c r="BD201" s="249">
        <f t="shared" si="142"/>
        <v>0</v>
      </c>
      <c r="BE201" s="249">
        <f t="shared" si="142"/>
        <v>0</v>
      </c>
      <c r="BF201" s="249">
        <f t="shared" si="142"/>
        <v>0</v>
      </c>
      <c r="BG201" s="136">
        <f t="shared" si="142"/>
        <v>0</v>
      </c>
      <c r="BH201" s="249">
        <f t="shared" si="142"/>
        <v>0</v>
      </c>
      <c r="BI201" s="138"/>
      <c r="BJ201" s="253">
        <v>2039</v>
      </c>
      <c r="BK201" s="249">
        <f>IF($O$14&gt;=$BJ201,BC201,IF($O$14&lt;$BJ201,'Sc11 Sub1'!AT201,0))</f>
        <v>0</v>
      </c>
      <c r="BL201" s="249">
        <f>IF($O$14&gt;$BJ201,BD201,IF($O$14&lt;$BJ201,'Sc11 Sub1'!AU201,IF($O$14=$BJ201,SUM(SUM(BD201/12)*$P$14)+(SUM('Sc11 Sub1'!AU201/12)*SUM(12-$P$14)),0)))</f>
        <v>0</v>
      </c>
      <c r="BM201" s="249">
        <f>IF($O$14&gt;$BJ201,BE201,IF($O$14&lt;$BJ201,'Sc11 Sub1'!AV201,IF($O$14=$BJ201,SUM(SUM(BE201/12)*$P$14)+(SUM('Sc11 Sub1'!AV201/12)*SUM(12-$P$14)),0)))</f>
        <v>0</v>
      </c>
      <c r="BN201" s="249">
        <f>IF($O$14&gt;$BJ201,BF201,IF($O$14&lt;$BJ201,'Sc11 Sub1'!AW201,IF($O$14=$BJ201,SUM(SUM(BF201/12)*$P$14)+(SUM('Sc11 Sub1'!AW201/12)*SUM(12-$P$14)),0)))</f>
        <v>0</v>
      </c>
      <c r="BO201" s="249">
        <f>IF($O$14&gt;$BJ201,BG201,IF($O$14&lt;$BJ201,'Sc11 Sub1'!AX201,IF($O$14=$BJ201,SUM(SUM(BG201/12)*$P$14)+(SUM('Sc11 Sub1'!AX201/12)*SUM(12-$P$14)),0)))</f>
        <v>0</v>
      </c>
      <c r="BP201" s="249">
        <f>IF($O$14&gt;$BJ201,BH201,IF($O$14&lt;$BJ201,'Sc11 Sub1'!AY201,IF($O$14=$BJ201,SUM(SUM(BH201/12)*$P$14)+(SUM('Sc11 Sub1'!AY201/12)*SUM(12-$P$14)),0)))</f>
        <v>0</v>
      </c>
      <c r="BR201" s="145">
        <v>2039</v>
      </c>
      <c r="BS201" s="249">
        <f>IF($D$14&lt;&gt;"Yes",0,IF($BR201&lt;$E$14,0,IF($BR201&gt;$J$14,0,VLOOKUP($H$14,Variable!$B$21:$AE$64,'Scenario 11'!$BR201-2015,FALSE))))</f>
        <v>0</v>
      </c>
      <c r="BT201" s="249">
        <f>IF($D$15&lt;&gt;"Yes",0,IF($BR201&lt;$E$15,0,IF($BR201&gt;$J$15,0,VLOOKUP($H$15,Variable!$B$21:$AE$64,'Scenario 11'!$BR201-2015,FALSE))))</f>
        <v>0</v>
      </c>
      <c r="BU201" s="249">
        <f>IF($D$16&lt;&gt;"Yes",0,IF($BR201&lt;$E$16,0,IF($BR201&gt;$J$16,0,VLOOKUP($H$16,Variable!$B$21:$AE$64,'Scenario 11'!$BR201-2015,FALSE))))</f>
        <v>0</v>
      </c>
      <c r="BV201" s="249">
        <f>IF($D$17&lt;&gt;"Yes",0,IF($BR201&lt;$E$17,0,IF($BR201&gt;$J$17,0,VLOOKUP($H$17,Variable!$B$21:$AE$64,'Scenario 11'!$BR201-2015,FALSE))))</f>
        <v>0</v>
      </c>
      <c r="BW201" s="249">
        <f>IF($D$18&lt;&gt;"Yes",0,IF($BR201&lt;$E$18,0,IF($BR201&gt;$J$18,0,VLOOKUP($H$18,Variable!$B$21:$AE$64,'Scenario 11'!$BR201-2015,FALSE))))</f>
        <v>0</v>
      </c>
      <c r="BX201" s="249">
        <f>IF($D$19&lt;&gt;"Yes",0,IF($BR201&lt;$E$19,0,IF($BR201&gt;$J$19,0,VLOOKUP($H$19,Variable!$B$21:$AE$64,'Scenario 11'!$BR201-2015,FALSE))))</f>
        <v>0</v>
      </c>
    </row>
    <row r="202" spans="1:76">
      <c r="A202" s="242"/>
      <c r="B202" s="242"/>
      <c r="C202" s="242"/>
      <c r="D202" s="242"/>
      <c r="E202" s="242"/>
      <c r="F202" s="242"/>
      <c r="G202" s="242"/>
      <c r="H202" s="253">
        <v>2040</v>
      </c>
      <c r="I202" s="249">
        <f t="shared" si="123"/>
        <v>0</v>
      </c>
      <c r="J202" s="249">
        <f t="shared" si="124"/>
        <v>0</v>
      </c>
      <c r="K202" s="249">
        <f t="shared" si="125"/>
        <v>0</v>
      </c>
      <c r="L202" s="249">
        <f t="shared" si="126"/>
        <v>0</v>
      </c>
      <c r="M202" s="249">
        <f t="shared" si="127"/>
        <v>0</v>
      </c>
      <c r="N202" s="249">
        <f t="shared" si="128"/>
        <v>0</v>
      </c>
      <c r="O202" s="242"/>
      <c r="P202" s="242"/>
      <c r="Q202" s="242"/>
      <c r="R202" s="242"/>
      <c r="S202" s="253">
        <v>2040</v>
      </c>
      <c r="T202" s="133">
        <f>HLOOKUP($S202,Variable!$B$15:$AE$16,2,FALSE)</f>
        <v>0.56306855721113358</v>
      </c>
      <c r="U202" s="268">
        <f t="shared" si="129"/>
        <v>0</v>
      </c>
      <c r="V202" s="268">
        <f t="shared" si="130"/>
        <v>0</v>
      </c>
      <c r="W202" s="268">
        <f t="shared" si="131"/>
        <v>0</v>
      </c>
      <c r="X202" s="268">
        <f t="shared" si="132"/>
        <v>0</v>
      </c>
      <c r="Y202" s="268">
        <f t="shared" si="133"/>
        <v>0</v>
      </c>
      <c r="Z202" s="268">
        <f t="shared" si="134"/>
        <v>0</v>
      </c>
      <c r="AB202" s="253">
        <v>2040</v>
      </c>
      <c r="AC202" s="249">
        <f t="shared" si="143"/>
        <v>0</v>
      </c>
      <c r="AD202" s="249">
        <f t="shared" si="135"/>
        <v>0</v>
      </c>
      <c r="AE202" s="249">
        <f t="shared" si="135"/>
        <v>0</v>
      </c>
      <c r="AF202" s="249">
        <f t="shared" si="135"/>
        <v>0</v>
      </c>
      <c r="AG202" s="136">
        <f t="shared" si="135"/>
        <v>0</v>
      </c>
      <c r="AH202" s="249">
        <f t="shared" si="135"/>
        <v>0</v>
      </c>
      <c r="AJ202" s="253">
        <v>2040</v>
      </c>
      <c r="AK202" s="249">
        <f>IF($O$14&gt;$AJ202,AC202,IF($O$14&lt;$BJ202,'Sc11 Sub1'!AC202,IF($O$14=$AJ202,SUM(SUM(AC202/12)*$P$14)+(SUM('Sc11 Sub1'!AC202/12)*SUM(12-$P$14)),0)))</f>
        <v>0</v>
      </c>
      <c r="AL202" s="249">
        <f>IF($O$14&gt;$AJ202,AD202,IF($O$14&lt;$BJ202,'Sc11 Sub1'!AD202,IF($O$14=$AJ202,SUM(SUM(AD202/12)*$P$14)+(SUM('Sc11 Sub1'!AD202/12)*SUM(12-$P$14)),0)))</f>
        <v>0</v>
      </c>
      <c r="AM202" s="249">
        <f>IF($O$14&gt;$AJ202,AE202,IF($O$14&lt;$BJ202,'Sc11 Sub1'!AE202,IF($O$14=$AJ202,SUM(SUM(AE202/12)*$P$14)+(SUM('Sc11 Sub1'!AE202/12)*SUM(12-$P$14)),0)))</f>
        <v>0</v>
      </c>
      <c r="AN202" s="249">
        <f>IF($O$14&gt;$AJ202,AF202,IF($O$14&lt;$BJ202,'Sc11 Sub1'!AF202,IF($O$14=$AJ202,SUM(SUM(AF202/12)*$P$14)+(SUM('Sc11 Sub1'!AF202/12)*SUM(12-$P$14)),0)))</f>
        <v>0</v>
      </c>
      <c r="AO202" s="249">
        <f>IF($O$14&gt;$AJ202,AG202,IF($O$14&lt;$BJ202,'Sc11 Sub1'!AG202,IF($O$14=$AJ202,SUM(SUM(AG202/12)*$P$14)+(SUM('Sc11 Sub1'!AG202/12)*SUM(12-$P$14)),0)))</f>
        <v>0</v>
      </c>
      <c r="AP202" s="249">
        <f>IF($O$14&gt;$AJ202,AH202,IF($O$14&lt;$BJ202,'Sc11 Sub1'!AH202,IF($O$14=$AJ202,SUM(SUM(AH202/12)*$P$14)+(SUM('Sc11 Sub1'!AH202/12)*SUM(12-$P$14)),0)))</f>
        <v>0</v>
      </c>
      <c r="AS202" s="253">
        <v>2040</v>
      </c>
      <c r="AT202" s="133">
        <f>HLOOKUP($S202,Variable!$B$15:$AE$16,2,FALSE)</f>
        <v>0.56306855721113358</v>
      </c>
      <c r="AU202" s="268">
        <f t="shared" si="136"/>
        <v>0</v>
      </c>
      <c r="AV202" s="268">
        <f t="shared" si="137"/>
        <v>0</v>
      </c>
      <c r="AW202" s="268">
        <f t="shared" si="138"/>
        <v>0</v>
      </c>
      <c r="AX202" s="268">
        <f t="shared" si="139"/>
        <v>0</v>
      </c>
      <c r="AY202" s="268">
        <f t="shared" si="140"/>
        <v>0</v>
      </c>
      <c r="AZ202" s="268">
        <f t="shared" si="141"/>
        <v>0</v>
      </c>
      <c r="BB202" s="253">
        <v>2040</v>
      </c>
      <c r="BC202" s="249">
        <f t="shared" si="144"/>
        <v>0</v>
      </c>
      <c r="BD202" s="249">
        <f t="shared" si="142"/>
        <v>0</v>
      </c>
      <c r="BE202" s="249">
        <f t="shared" si="142"/>
        <v>0</v>
      </c>
      <c r="BF202" s="249">
        <f t="shared" si="142"/>
        <v>0</v>
      </c>
      <c r="BG202" s="136">
        <f t="shared" si="142"/>
        <v>0</v>
      </c>
      <c r="BH202" s="249">
        <f t="shared" si="142"/>
        <v>0</v>
      </c>
      <c r="BI202" s="138"/>
      <c r="BJ202" s="253">
        <v>2040</v>
      </c>
      <c r="BK202" s="249">
        <f>IF($O$14&gt;=$BJ202,BC202,IF($O$14&lt;$BJ202,'Sc11 Sub1'!AT202,0))</f>
        <v>0</v>
      </c>
      <c r="BL202" s="249">
        <f>IF($O$14&gt;$BJ202,BD202,IF($O$14&lt;$BJ202,'Sc11 Sub1'!AU202,IF($O$14=$BJ202,SUM(SUM(BD202/12)*$P$14)+(SUM('Sc11 Sub1'!AU202/12)*SUM(12-$P$14)),0)))</f>
        <v>0</v>
      </c>
      <c r="BM202" s="249">
        <f>IF($O$14&gt;$BJ202,BE202,IF($O$14&lt;$BJ202,'Sc11 Sub1'!AV202,IF($O$14=$BJ202,SUM(SUM(BE202/12)*$P$14)+(SUM('Sc11 Sub1'!AV202/12)*SUM(12-$P$14)),0)))</f>
        <v>0</v>
      </c>
      <c r="BN202" s="249">
        <f>IF($O$14&gt;$BJ202,BF202,IF($O$14&lt;$BJ202,'Sc11 Sub1'!AW202,IF($O$14=$BJ202,SUM(SUM(BF202/12)*$P$14)+(SUM('Sc11 Sub1'!AW202/12)*SUM(12-$P$14)),0)))</f>
        <v>0</v>
      </c>
      <c r="BO202" s="249">
        <f>IF($O$14&gt;$BJ202,BG202,IF($O$14&lt;$BJ202,'Sc11 Sub1'!AX202,IF($O$14=$BJ202,SUM(SUM(BG202/12)*$P$14)+(SUM('Sc11 Sub1'!AX202/12)*SUM(12-$P$14)),0)))</f>
        <v>0</v>
      </c>
      <c r="BP202" s="249">
        <f>IF($O$14&gt;$BJ202,BH202,IF($O$14&lt;$BJ202,'Sc11 Sub1'!AY202,IF($O$14=$BJ202,SUM(SUM(BH202/12)*$P$14)+(SUM('Sc11 Sub1'!AY202/12)*SUM(12-$P$14)),0)))</f>
        <v>0</v>
      </c>
      <c r="BR202" s="145">
        <v>2040</v>
      </c>
      <c r="BS202" s="249">
        <f>IF($D$14&lt;&gt;"Yes",0,IF($BR202&lt;$E$14,0,IF($BR202&gt;$J$14,0,VLOOKUP($H$14,Variable!$B$21:$AE$64,'Scenario 11'!$BR202-2015,FALSE))))</f>
        <v>0</v>
      </c>
      <c r="BT202" s="249">
        <f>IF($D$15&lt;&gt;"Yes",0,IF($BR202&lt;$E$15,0,IF($BR202&gt;$J$15,0,VLOOKUP($H$15,Variable!$B$21:$AE$64,'Scenario 11'!$BR202-2015,FALSE))))</f>
        <v>0</v>
      </c>
      <c r="BU202" s="249">
        <f>IF($D$16&lt;&gt;"Yes",0,IF($BR202&lt;$E$16,0,IF($BR202&gt;$J$16,0,VLOOKUP($H$16,Variable!$B$21:$AE$64,'Scenario 11'!$BR202-2015,FALSE))))</f>
        <v>0</v>
      </c>
      <c r="BV202" s="249">
        <f>IF($D$17&lt;&gt;"Yes",0,IF($BR202&lt;$E$17,0,IF($BR202&gt;$J$17,0,VLOOKUP($H$17,Variable!$B$21:$AE$64,'Scenario 11'!$BR202-2015,FALSE))))</f>
        <v>0</v>
      </c>
      <c r="BW202" s="249">
        <f>IF($D$18&lt;&gt;"Yes",0,IF($BR202&lt;$E$18,0,IF($BR202&gt;$J$18,0,VLOOKUP($H$18,Variable!$B$21:$AE$64,'Scenario 11'!$BR202-2015,FALSE))))</f>
        <v>0</v>
      </c>
      <c r="BX202" s="249">
        <f>IF($D$19&lt;&gt;"Yes",0,IF($BR202&lt;$E$19,0,IF($BR202&gt;$J$19,0,VLOOKUP($H$19,Variable!$B$21:$AE$64,'Scenario 11'!$BR202-2015,FALSE))))</f>
        <v>0</v>
      </c>
    </row>
    <row r="203" spans="1:76">
      <c r="A203" s="242"/>
      <c r="B203" s="242"/>
      <c r="C203" s="242"/>
      <c r="D203" s="242"/>
      <c r="E203" s="242"/>
      <c r="F203" s="242"/>
      <c r="G203" s="242"/>
      <c r="H203" s="253">
        <v>2041</v>
      </c>
      <c r="I203" s="249">
        <f t="shared" si="123"/>
        <v>0</v>
      </c>
      <c r="J203" s="249">
        <f t="shared" si="124"/>
        <v>0</v>
      </c>
      <c r="K203" s="249">
        <f t="shared" si="125"/>
        <v>0</v>
      </c>
      <c r="L203" s="249">
        <f t="shared" si="126"/>
        <v>0</v>
      </c>
      <c r="M203" s="249">
        <f t="shared" si="127"/>
        <v>0</v>
      </c>
      <c r="N203" s="249">
        <f t="shared" si="128"/>
        <v>0</v>
      </c>
      <c r="O203" s="242"/>
      <c r="P203" s="242"/>
      <c r="Q203" s="242"/>
      <c r="R203" s="242"/>
      <c r="S203" s="253">
        <v>2041</v>
      </c>
      <c r="T203" s="133">
        <f>HLOOKUP($S203,Variable!$B$15:$AE$16,2,FALSE)</f>
        <v>0.57432992835535612</v>
      </c>
      <c r="U203" s="268">
        <f t="shared" si="129"/>
        <v>0</v>
      </c>
      <c r="V203" s="268">
        <f t="shared" si="130"/>
        <v>0</v>
      </c>
      <c r="W203" s="268">
        <f t="shared" si="131"/>
        <v>0</v>
      </c>
      <c r="X203" s="268">
        <f t="shared" si="132"/>
        <v>0</v>
      </c>
      <c r="Y203" s="268">
        <f t="shared" si="133"/>
        <v>0</v>
      </c>
      <c r="Z203" s="268">
        <f t="shared" si="134"/>
        <v>0</v>
      </c>
      <c r="AB203" s="253">
        <v>2041</v>
      </c>
      <c r="AC203" s="249">
        <f t="shared" si="143"/>
        <v>0</v>
      </c>
      <c r="AD203" s="249">
        <f t="shared" si="135"/>
        <v>0</v>
      </c>
      <c r="AE203" s="249">
        <f t="shared" si="135"/>
        <v>0</v>
      </c>
      <c r="AF203" s="249">
        <f t="shared" si="135"/>
        <v>0</v>
      </c>
      <c r="AG203" s="136">
        <f t="shared" si="135"/>
        <v>0</v>
      </c>
      <c r="AH203" s="249">
        <f t="shared" si="135"/>
        <v>0</v>
      </c>
      <c r="AJ203" s="253">
        <v>2041</v>
      </c>
      <c r="AK203" s="249">
        <f>IF($O$14&gt;$AJ203,AC203,IF($O$14&lt;$BJ203,'Sc11 Sub1'!AC203,IF($O$14=$AJ203,SUM(SUM(AC203/12)*$P$14)+(SUM('Sc11 Sub1'!AC203/12)*SUM(12-$P$14)),0)))</f>
        <v>0</v>
      </c>
      <c r="AL203" s="249">
        <f>IF($O$14&gt;$AJ203,AD203,IF($O$14&lt;$BJ203,'Sc11 Sub1'!AD203,IF($O$14=$AJ203,SUM(SUM(AD203/12)*$P$14)+(SUM('Sc11 Sub1'!AD203/12)*SUM(12-$P$14)),0)))</f>
        <v>0</v>
      </c>
      <c r="AM203" s="249">
        <f>IF($O$14&gt;$AJ203,AE203,IF($O$14&lt;$BJ203,'Sc11 Sub1'!AE203,IF($O$14=$AJ203,SUM(SUM(AE203/12)*$P$14)+(SUM('Sc11 Sub1'!AE203/12)*SUM(12-$P$14)),0)))</f>
        <v>0</v>
      </c>
      <c r="AN203" s="249">
        <f>IF($O$14&gt;$AJ203,AF203,IF($O$14&lt;$BJ203,'Sc11 Sub1'!AF203,IF($O$14=$AJ203,SUM(SUM(AF203/12)*$P$14)+(SUM('Sc11 Sub1'!AF203/12)*SUM(12-$P$14)),0)))</f>
        <v>0</v>
      </c>
      <c r="AO203" s="249">
        <f>IF($O$14&gt;$AJ203,AG203,IF($O$14&lt;$BJ203,'Sc11 Sub1'!AG203,IF($O$14=$AJ203,SUM(SUM(AG203/12)*$P$14)+(SUM('Sc11 Sub1'!AG203/12)*SUM(12-$P$14)),0)))</f>
        <v>0</v>
      </c>
      <c r="AP203" s="249">
        <f>IF($O$14&gt;$AJ203,AH203,IF($O$14&lt;$BJ203,'Sc11 Sub1'!AH203,IF($O$14=$AJ203,SUM(SUM(AH203/12)*$P$14)+(SUM('Sc11 Sub1'!AH203/12)*SUM(12-$P$14)),0)))</f>
        <v>0</v>
      </c>
      <c r="AS203" s="253">
        <v>2041</v>
      </c>
      <c r="AT203" s="133">
        <f>HLOOKUP($S203,Variable!$B$15:$AE$16,2,FALSE)</f>
        <v>0.57432992835535612</v>
      </c>
      <c r="AU203" s="268">
        <f t="shared" si="136"/>
        <v>0</v>
      </c>
      <c r="AV203" s="268">
        <f t="shared" si="137"/>
        <v>0</v>
      </c>
      <c r="AW203" s="268">
        <f t="shared" si="138"/>
        <v>0</v>
      </c>
      <c r="AX203" s="268">
        <f t="shared" si="139"/>
        <v>0</v>
      </c>
      <c r="AY203" s="268">
        <f t="shared" si="140"/>
        <v>0</v>
      </c>
      <c r="AZ203" s="268">
        <f t="shared" si="141"/>
        <v>0</v>
      </c>
      <c r="BB203" s="253">
        <v>2041</v>
      </c>
      <c r="BC203" s="249">
        <f t="shared" si="144"/>
        <v>0</v>
      </c>
      <c r="BD203" s="249">
        <f t="shared" si="142"/>
        <v>0</v>
      </c>
      <c r="BE203" s="249">
        <f t="shared" si="142"/>
        <v>0</v>
      </c>
      <c r="BF203" s="249">
        <f t="shared" si="142"/>
        <v>0</v>
      </c>
      <c r="BG203" s="136">
        <f t="shared" si="142"/>
        <v>0</v>
      </c>
      <c r="BH203" s="249">
        <f t="shared" si="142"/>
        <v>0</v>
      </c>
      <c r="BI203" s="138"/>
      <c r="BJ203" s="253">
        <v>2041</v>
      </c>
      <c r="BK203" s="249">
        <f>IF($O$14&gt;=$BJ203,BC203,IF($O$14&lt;$BJ203,'Sc11 Sub1'!AT203,0))</f>
        <v>0</v>
      </c>
      <c r="BL203" s="249">
        <f>IF($O$14&gt;$BJ203,BD203,IF($O$14&lt;$BJ203,'Sc11 Sub1'!AU203,IF($O$14=$BJ203,SUM(SUM(BD203/12)*$P$14)+(SUM('Sc11 Sub1'!AU203/12)*SUM(12-$P$14)),0)))</f>
        <v>0</v>
      </c>
      <c r="BM203" s="249">
        <f>IF($O$14&gt;$BJ203,BE203,IF($O$14&lt;$BJ203,'Sc11 Sub1'!AV203,IF($O$14=$BJ203,SUM(SUM(BE203/12)*$P$14)+(SUM('Sc11 Sub1'!AV203/12)*SUM(12-$P$14)),0)))</f>
        <v>0</v>
      </c>
      <c r="BN203" s="249">
        <f>IF($O$14&gt;$BJ203,BF203,IF($O$14&lt;$BJ203,'Sc11 Sub1'!AW203,IF($O$14=$BJ203,SUM(SUM(BF203/12)*$P$14)+(SUM('Sc11 Sub1'!AW203/12)*SUM(12-$P$14)),0)))</f>
        <v>0</v>
      </c>
      <c r="BO203" s="249">
        <f>IF($O$14&gt;$BJ203,BG203,IF($O$14&lt;$BJ203,'Sc11 Sub1'!AX203,IF($O$14=$BJ203,SUM(SUM(BG203/12)*$P$14)+(SUM('Sc11 Sub1'!AX203/12)*SUM(12-$P$14)),0)))</f>
        <v>0</v>
      </c>
      <c r="BP203" s="249">
        <f>IF($O$14&gt;$BJ203,BH203,IF($O$14&lt;$BJ203,'Sc11 Sub1'!AY203,IF($O$14=$BJ203,SUM(SUM(BH203/12)*$P$14)+(SUM('Sc11 Sub1'!AY203/12)*SUM(12-$P$14)),0)))</f>
        <v>0</v>
      </c>
      <c r="BR203" s="145">
        <v>2041</v>
      </c>
      <c r="BS203" s="249">
        <f>IF($D$14&lt;&gt;"Yes",0,IF($BR203&lt;$E$14,0,IF($BR203&gt;$J$14,0,VLOOKUP($H$14,Variable!$B$21:$AE$64,'Scenario 11'!$BR203-2015,FALSE))))</f>
        <v>0</v>
      </c>
      <c r="BT203" s="249">
        <f>IF($D$15&lt;&gt;"Yes",0,IF($BR203&lt;$E$15,0,IF($BR203&gt;$J$15,0,VLOOKUP($H$15,Variable!$B$21:$AE$64,'Scenario 11'!$BR203-2015,FALSE))))</f>
        <v>0</v>
      </c>
      <c r="BU203" s="249">
        <f>IF($D$16&lt;&gt;"Yes",0,IF($BR203&lt;$E$16,0,IF($BR203&gt;$J$16,0,VLOOKUP($H$16,Variable!$B$21:$AE$64,'Scenario 11'!$BR203-2015,FALSE))))</f>
        <v>0</v>
      </c>
      <c r="BV203" s="249">
        <f>IF($D$17&lt;&gt;"Yes",0,IF($BR203&lt;$E$17,0,IF($BR203&gt;$J$17,0,VLOOKUP($H$17,Variable!$B$21:$AE$64,'Scenario 11'!$BR203-2015,FALSE))))</f>
        <v>0</v>
      </c>
      <c r="BW203" s="249">
        <f>IF($D$18&lt;&gt;"Yes",0,IF($BR203&lt;$E$18,0,IF($BR203&gt;$J$18,0,VLOOKUP($H$18,Variable!$B$21:$AE$64,'Scenario 11'!$BR203-2015,FALSE))))</f>
        <v>0</v>
      </c>
      <c r="BX203" s="249">
        <f>IF($D$19&lt;&gt;"Yes",0,IF($BR203&lt;$E$19,0,IF($BR203&gt;$J$19,0,VLOOKUP($H$19,Variable!$B$21:$AE$64,'Scenario 11'!$BR203-2015,FALSE))))</f>
        <v>0</v>
      </c>
    </row>
    <row r="204" spans="1:76">
      <c r="A204" s="242"/>
      <c r="B204" s="242"/>
      <c r="C204" s="242"/>
      <c r="D204" s="242"/>
      <c r="E204" s="242"/>
      <c r="F204" s="242"/>
      <c r="G204" s="242"/>
      <c r="H204" s="253">
        <v>2042</v>
      </c>
      <c r="I204" s="249">
        <f t="shared" si="123"/>
        <v>0</v>
      </c>
      <c r="J204" s="249">
        <f t="shared" si="124"/>
        <v>0</v>
      </c>
      <c r="K204" s="249">
        <f t="shared" si="125"/>
        <v>0</v>
      </c>
      <c r="L204" s="249">
        <f t="shared" si="126"/>
        <v>0</v>
      </c>
      <c r="M204" s="249">
        <f t="shared" si="127"/>
        <v>0</v>
      </c>
      <c r="N204" s="249">
        <f t="shared" si="128"/>
        <v>0</v>
      </c>
      <c r="O204" s="242"/>
      <c r="P204" s="242"/>
      <c r="Q204" s="242"/>
      <c r="R204" s="242"/>
      <c r="S204" s="253">
        <v>2042</v>
      </c>
      <c r="T204" s="133">
        <f>HLOOKUP($S204,Variable!$B$15:$AE$16,2,FALSE)</f>
        <v>0.58581652692246322</v>
      </c>
      <c r="U204" s="268">
        <f t="shared" si="129"/>
        <v>0</v>
      </c>
      <c r="V204" s="268">
        <f t="shared" si="130"/>
        <v>0</v>
      </c>
      <c r="W204" s="268">
        <f t="shared" si="131"/>
        <v>0</v>
      </c>
      <c r="X204" s="268">
        <f t="shared" si="132"/>
        <v>0</v>
      </c>
      <c r="Y204" s="268">
        <f t="shared" si="133"/>
        <v>0</v>
      </c>
      <c r="Z204" s="268">
        <f t="shared" si="134"/>
        <v>0</v>
      </c>
      <c r="AB204" s="253">
        <v>2042</v>
      </c>
      <c r="AC204" s="249">
        <f t="shared" si="143"/>
        <v>0</v>
      </c>
      <c r="AD204" s="249">
        <f t="shared" si="135"/>
        <v>0</v>
      </c>
      <c r="AE204" s="249">
        <f t="shared" si="135"/>
        <v>0</v>
      </c>
      <c r="AF204" s="249">
        <f t="shared" si="135"/>
        <v>0</v>
      </c>
      <c r="AG204" s="136">
        <f t="shared" si="135"/>
        <v>0</v>
      </c>
      <c r="AH204" s="249">
        <f t="shared" si="135"/>
        <v>0</v>
      </c>
      <c r="AJ204" s="253">
        <v>2042</v>
      </c>
      <c r="AK204" s="249">
        <f>IF($O$14&gt;$AJ204,AC204,IF($O$14&lt;$BJ204,'Sc11 Sub1'!AC204,IF($O$14=$AJ204,SUM(SUM(AC204/12)*$P$14)+(SUM('Sc11 Sub1'!AC204/12)*SUM(12-$P$14)),0)))</f>
        <v>0</v>
      </c>
      <c r="AL204" s="249">
        <f>IF($O$14&gt;$AJ204,AD204,IF($O$14&lt;$BJ204,'Sc11 Sub1'!AD204,IF($O$14=$AJ204,SUM(SUM(AD204/12)*$P$14)+(SUM('Sc11 Sub1'!AD204/12)*SUM(12-$P$14)),0)))</f>
        <v>0</v>
      </c>
      <c r="AM204" s="249">
        <f>IF($O$14&gt;$AJ204,AE204,IF($O$14&lt;$BJ204,'Sc11 Sub1'!AE204,IF($O$14=$AJ204,SUM(SUM(AE204/12)*$P$14)+(SUM('Sc11 Sub1'!AE204/12)*SUM(12-$P$14)),0)))</f>
        <v>0</v>
      </c>
      <c r="AN204" s="249">
        <f>IF($O$14&gt;$AJ204,AF204,IF($O$14&lt;$BJ204,'Sc11 Sub1'!AF204,IF($O$14=$AJ204,SUM(SUM(AF204/12)*$P$14)+(SUM('Sc11 Sub1'!AF204/12)*SUM(12-$P$14)),0)))</f>
        <v>0</v>
      </c>
      <c r="AO204" s="249">
        <f>IF($O$14&gt;$AJ204,AG204,IF($O$14&lt;$BJ204,'Sc11 Sub1'!AG204,IF($O$14=$AJ204,SUM(SUM(AG204/12)*$P$14)+(SUM('Sc11 Sub1'!AG204/12)*SUM(12-$P$14)),0)))</f>
        <v>0</v>
      </c>
      <c r="AP204" s="249">
        <f>IF($O$14&gt;$AJ204,AH204,IF($O$14&lt;$BJ204,'Sc11 Sub1'!AH204,IF($O$14=$AJ204,SUM(SUM(AH204/12)*$P$14)+(SUM('Sc11 Sub1'!AH204/12)*SUM(12-$P$14)),0)))</f>
        <v>0</v>
      </c>
      <c r="AS204" s="253">
        <v>2042</v>
      </c>
      <c r="AT204" s="133">
        <f>HLOOKUP($S204,Variable!$B$15:$AE$16,2,FALSE)</f>
        <v>0.58581652692246322</v>
      </c>
      <c r="AU204" s="268">
        <f t="shared" si="136"/>
        <v>0</v>
      </c>
      <c r="AV204" s="268">
        <f t="shared" si="137"/>
        <v>0</v>
      </c>
      <c r="AW204" s="268">
        <f t="shared" si="138"/>
        <v>0</v>
      </c>
      <c r="AX204" s="268">
        <f t="shared" si="139"/>
        <v>0</v>
      </c>
      <c r="AY204" s="268">
        <f t="shared" si="140"/>
        <v>0</v>
      </c>
      <c r="AZ204" s="268">
        <f t="shared" si="141"/>
        <v>0</v>
      </c>
      <c r="BB204" s="253">
        <v>2042</v>
      </c>
      <c r="BC204" s="249">
        <f t="shared" si="144"/>
        <v>0</v>
      </c>
      <c r="BD204" s="249">
        <f t="shared" si="142"/>
        <v>0</v>
      </c>
      <c r="BE204" s="249">
        <f t="shared" si="142"/>
        <v>0</v>
      </c>
      <c r="BF204" s="249">
        <f t="shared" si="142"/>
        <v>0</v>
      </c>
      <c r="BG204" s="136">
        <f t="shared" si="142"/>
        <v>0</v>
      </c>
      <c r="BH204" s="249">
        <f t="shared" si="142"/>
        <v>0</v>
      </c>
      <c r="BI204" s="138"/>
      <c r="BJ204" s="253">
        <v>2042</v>
      </c>
      <c r="BK204" s="249">
        <f>IF($O$14&gt;=$BJ204,BC204,IF($O$14&lt;$BJ204,'Sc11 Sub1'!AT204,0))</f>
        <v>0</v>
      </c>
      <c r="BL204" s="249">
        <f>IF($O$14&gt;$BJ204,BD204,IF($O$14&lt;$BJ204,'Sc11 Sub1'!AU204,IF($O$14=$BJ204,SUM(SUM(BD204/12)*$P$14)+(SUM('Sc11 Sub1'!AU204/12)*SUM(12-$P$14)),0)))</f>
        <v>0</v>
      </c>
      <c r="BM204" s="249">
        <f>IF($O$14&gt;$BJ204,BE204,IF($O$14&lt;$BJ204,'Sc11 Sub1'!AV204,IF($O$14=$BJ204,SUM(SUM(BE204/12)*$P$14)+(SUM('Sc11 Sub1'!AV204/12)*SUM(12-$P$14)),0)))</f>
        <v>0</v>
      </c>
      <c r="BN204" s="249">
        <f>IF($O$14&gt;$BJ204,BF204,IF($O$14&lt;$BJ204,'Sc11 Sub1'!AW204,IF($O$14=$BJ204,SUM(SUM(BF204/12)*$P$14)+(SUM('Sc11 Sub1'!AW204/12)*SUM(12-$P$14)),0)))</f>
        <v>0</v>
      </c>
      <c r="BO204" s="249">
        <f>IF($O$14&gt;$BJ204,BG204,IF($O$14&lt;$BJ204,'Sc11 Sub1'!AX204,IF($O$14=$BJ204,SUM(SUM(BG204/12)*$P$14)+(SUM('Sc11 Sub1'!AX204/12)*SUM(12-$P$14)),0)))</f>
        <v>0</v>
      </c>
      <c r="BP204" s="249">
        <f>IF($O$14&gt;$BJ204,BH204,IF($O$14&lt;$BJ204,'Sc11 Sub1'!AY204,IF($O$14=$BJ204,SUM(SUM(BH204/12)*$P$14)+(SUM('Sc11 Sub1'!AY204/12)*SUM(12-$P$14)),0)))</f>
        <v>0</v>
      </c>
      <c r="BR204" s="145">
        <v>2042</v>
      </c>
      <c r="BS204" s="249">
        <f>IF($D$14&lt;&gt;"Yes",0,IF($BR204&lt;$E$14,0,IF($BR204&gt;$J$14,0,VLOOKUP($H$14,Variable!$B$21:$AE$64,'Scenario 11'!$BR204-2015,FALSE))))</f>
        <v>0</v>
      </c>
      <c r="BT204" s="249">
        <f>IF($D$15&lt;&gt;"Yes",0,IF($BR204&lt;$E$15,0,IF($BR204&gt;$J$15,0,VLOOKUP($H$15,Variable!$B$21:$AE$64,'Scenario 11'!$BR204-2015,FALSE))))</f>
        <v>0</v>
      </c>
      <c r="BU204" s="249">
        <f>IF($D$16&lt;&gt;"Yes",0,IF($BR204&lt;$E$16,0,IF($BR204&gt;$J$16,0,VLOOKUP($H$16,Variable!$B$21:$AE$64,'Scenario 11'!$BR204-2015,FALSE))))</f>
        <v>0</v>
      </c>
      <c r="BV204" s="249">
        <f>IF($D$17&lt;&gt;"Yes",0,IF($BR204&lt;$E$17,0,IF($BR204&gt;$J$17,0,VLOOKUP($H$17,Variable!$B$21:$AE$64,'Scenario 11'!$BR204-2015,FALSE))))</f>
        <v>0</v>
      </c>
      <c r="BW204" s="249">
        <f>IF($D$18&lt;&gt;"Yes",0,IF($BR204&lt;$E$18,0,IF($BR204&gt;$J$18,0,VLOOKUP($H$18,Variable!$B$21:$AE$64,'Scenario 11'!$BR204-2015,FALSE))))</f>
        <v>0</v>
      </c>
      <c r="BX204" s="249">
        <f>IF($D$19&lt;&gt;"Yes",0,IF($BR204&lt;$E$19,0,IF($BR204&gt;$J$19,0,VLOOKUP($H$19,Variable!$B$21:$AE$64,'Scenario 11'!$BR204-2015,FALSE))))</f>
        <v>0</v>
      </c>
    </row>
    <row r="205" spans="1:76">
      <c r="A205" s="242"/>
      <c r="B205" s="242"/>
      <c r="C205" s="242"/>
      <c r="D205" s="242"/>
      <c r="E205" s="242"/>
      <c r="F205" s="242"/>
      <c r="G205" s="242"/>
      <c r="H205" s="253">
        <v>2043</v>
      </c>
      <c r="I205" s="249">
        <f t="shared" si="123"/>
        <v>0</v>
      </c>
      <c r="J205" s="249">
        <f t="shared" si="124"/>
        <v>0</v>
      </c>
      <c r="K205" s="249">
        <f t="shared" si="125"/>
        <v>0</v>
      </c>
      <c r="L205" s="249">
        <f t="shared" si="126"/>
        <v>0</v>
      </c>
      <c r="M205" s="249">
        <f t="shared" si="127"/>
        <v>0</v>
      </c>
      <c r="N205" s="249">
        <f t="shared" si="128"/>
        <v>0</v>
      </c>
      <c r="O205" s="242"/>
      <c r="P205" s="242"/>
      <c r="Q205" s="242"/>
      <c r="R205" s="242"/>
      <c r="S205" s="253">
        <v>2043</v>
      </c>
      <c r="T205" s="133">
        <f>HLOOKUP($S205,Variable!$B$15:$AE$16,2,FALSE)</f>
        <v>0.59753285746091256</v>
      </c>
      <c r="U205" s="268">
        <f t="shared" si="129"/>
        <v>0</v>
      </c>
      <c r="V205" s="268">
        <f t="shared" si="130"/>
        <v>0</v>
      </c>
      <c r="W205" s="268">
        <f t="shared" si="131"/>
        <v>0</v>
      </c>
      <c r="X205" s="268">
        <f t="shared" si="132"/>
        <v>0</v>
      </c>
      <c r="Y205" s="268">
        <f t="shared" si="133"/>
        <v>0</v>
      </c>
      <c r="Z205" s="268">
        <f t="shared" si="134"/>
        <v>0</v>
      </c>
      <c r="AB205" s="253">
        <v>2043</v>
      </c>
      <c r="AC205" s="249">
        <f t="shared" si="143"/>
        <v>0</v>
      </c>
      <c r="AD205" s="249">
        <f t="shared" si="135"/>
        <v>0</v>
      </c>
      <c r="AE205" s="249">
        <f t="shared" si="135"/>
        <v>0</v>
      </c>
      <c r="AF205" s="249">
        <f t="shared" si="135"/>
        <v>0</v>
      </c>
      <c r="AG205" s="136">
        <f t="shared" si="135"/>
        <v>0</v>
      </c>
      <c r="AH205" s="249">
        <f t="shared" si="135"/>
        <v>0</v>
      </c>
      <c r="AJ205" s="253">
        <v>2043</v>
      </c>
      <c r="AK205" s="249">
        <f>IF($O$14&gt;$AJ205,AC205,IF($O$14&lt;$BJ205,'Sc11 Sub1'!AC205,IF($O$14=$AJ205,SUM(SUM(AC205/12)*$P$14)+(SUM('Sc11 Sub1'!AC205/12)*SUM(12-$P$14)),0)))</f>
        <v>0</v>
      </c>
      <c r="AL205" s="249">
        <f>IF($O$14&gt;$AJ205,AD205,IF($O$14&lt;$BJ205,'Sc11 Sub1'!AD205,IF($O$14=$AJ205,SUM(SUM(AD205/12)*$P$14)+(SUM('Sc11 Sub1'!AD205/12)*SUM(12-$P$14)),0)))</f>
        <v>0</v>
      </c>
      <c r="AM205" s="249">
        <f>IF($O$14&gt;$AJ205,AE205,IF($O$14&lt;$BJ205,'Sc11 Sub1'!AE205,IF($O$14=$AJ205,SUM(SUM(AE205/12)*$P$14)+(SUM('Sc11 Sub1'!AE205/12)*SUM(12-$P$14)),0)))</f>
        <v>0</v>
      </c>
      <c r="AN205" s="249">
        <f>IF($O$14&gt;$AJ205,AF205,IF($O$14&lt;$BJ205,'Sc11 Sub1'!AF205,IF($O$14=$AJ205,SUM(SUM(AF205/12)*$P$14)+(SUM('Sc11 Sub1'!AF205/12)*SUM(12-$P$14)),0)))</f>
        <v>0</v>
      </c>
      <c r="AO205" s="249">
        <f>IF($O$14&gt;$AJ205,AG205,IF($O$14&lt;$BJ205,'Sc11 Sub1'!AG205,IF($O$14=$AJ205,SUM(SUM(AG205/12)*$P$14)+(SUM('Sc11 Sub1'!AG205/12)*SUM(12-$P$14)),0)))</f>
        <v>0</v>
      </c>
      <c r="AP205" s="249">
        <f>IF($O$14&gt;$AJ205,AH205,IF($O$14&lt;$BJ205,'Sc11 Sub1'!AH205,IF($O$14=$AJ205,SUM(SUM(AH205/12)*$P$14)+(SUM('Sc11 Sub1'!AH205/12)*SUM(12-$P$14)),0)))</f>
        <v>0</v>
      </c>
      <c r="AS205" s="253">
        <v>2043</v>
      </c>
      <c r="AT205" s="133">
        <f>HLOOKUP($S205,Variable!$B$15:$AE$16,2,FALSE)</f>
        <v>0.59753285746091256</v>
      </c>
      <c r="AU205" s="268">
        <f t="shared" si="136"/>
        <v>0</v>
      </c>
      <c r="AV205" s="268">
        <f t="shared" si="137"/>
        <v>0</v>
      </c>
      <c r="AW205" s="268">
        <f t="shared" si="138"/>
        <v>0</v>
      </c>
      <c r="AX205" s="268">
        <f t="shared" si="139"/>
        <v>0</v>
      </c>
      <c r="AY205" s="268">
        <f t="shared" si="140"/>
        <v>0</v>
      </c>
      <c r="AZ205" s="268">
        <f t="shared" si="141"/>
        <v>0</v>
      </c>
      <c r="BB205" s="253">
        <v>2043</v>
      </c>
      <c r="BC205" s="249">
        <f t="shared" si="144"/>
        <v>0</v>
      </c>
      <c r="BD205" s="249">
        <f t="shared" si="142"/>
        <v>0</v>
      </c>
      <c r="BE205" s="249">
        <f t="shared" si="142"/>
        <v>0</v>
      </c>
      <c r="BF205" s="249">
        <f t="shared" si="142"/>
        <v>0</v>
      </c>
      <c r="BG205" s="136">
        <f t="shared" si="142"/>
        <v>0</v>
      </c>
      <c r="BH205" s="249">
        <f t="shared" si="142"/>
        <v>0</v>
      </c>
      <c r="BI205" s="138"/>
      <c r="BJ205" s="253">
        <v>2043</v>
      </c>
      <c r="BK205" s="249">
        <f>IF($O$14&gt;=$BJ205,BC205,IF($O$14&lt;$BJ205,'Sc11 Sub1'!AT205,0))</f>
        <v>0</v>
      </c>
      <c r="BL205" s="249">
        <f>IF($O$14&gt;$BJ205,BD205,IF($O$14&lt;$BJ205,'Sc11 Sub1'!AU205,IF($O$14=$BJ205,SUM(SUM(BD205/12)*$P$14)+(SUM('Sc11 Sub1'!AU205/12)*SUM(12-$P$14)),0)))</f>
        <v>0</v>
      </c>
      <c r="BM205" s="249">
        <f>IF($O$14&gt;$BJ205,BE205,IF($O$14&lt;$BJ205,'Sc11 Sub1'!AV205,IF($O$14=$BJ205,SUM(SUM(BE205/12)*$P$14)+(SUM('Sc11 Sub1'!AV205/12)*SUM(12-$P$14)),0)))</f>
        <v>0</v>
      </c>
      <c r="BN205" s="249">
        <f>IF($O$14&gt;$BJ205,BF205,IF($O$14&lt;$BJ205,'Sc11 Sub1'!AW205,IF($O$14=$BJ205,SUM(SUM(BF205/12)*$P$14)+(SUM('Sc11 Sub1'!AW205/12)*SUM(12-$P$14)),0)))</f>
        <v>0</v>
      </c>
      <c r="BO205" s="249">
        <f>IF($O$14&gt;$BJ205,BG205,IF($O$14&lt;$BJ205,'Sc11 Sub1'!AX205,IF($O$14=$BJ205,SUM(SUM(BG205/12)*$P$14)+(SUM('Sc11 Sub1'!AX205/12)*SUM(12-$P$14)),0)))</f>
        <v>0</v>
      </c>
      <c r="BP205" s="249">
        <f>IF($O$14&gt;$BJ205,BH205,IF($O$14&lt;$BJ205,'Sc11 Sub1'!AY205,IF($O$14=$BJ205,SUM(SUM(BH205/12)*$P$14)+(SUM('Sc11 Sub1'!AY205/12)*SUM(12-$P$14)),0)))</f>
        <v>0</v>
      </c>
      <c r="BR205" s="145">
        <v>2043</v>
      </c>
      <c r="BS205" s="249">
        <f>IF($D$14&lt;&gt;"Yes",0,IF($BR205&lt;$E$14,0,IF($BR205&gt;$J$14,0,VLOOKUP($H$14,Variable!$B$21:$AE$64,'Scenario 11'!$BR205-2015,FALSE))))</f>
        <v>0</v>
      </c>
      <c r="BT205" s="249">
        <f>IF($D$15&lt;&gt;"Yes",0,IF($BR205&lt;$E$15,0,IF($BR205&gt;$J$15,0,VLOOKUP($H$15,Variable!$B$21:$AE$64,'Scenario 11'!$BR205-2015,FALSE))))</f>
        <v>0</v>
      </c>
      <c r="BU205" s="249">
        <f>IF($D$16&lt;&gt;"Yes",0,IF($BR205&lt;$E$16,0,IF($BR205&gt;$J$16,0,VLOOKUP($H$16,Variable!$B$21:$AE$64,'Scenario 11'!$BR205-2015,FALSE))))</f>
        <v>0</v>
      </c>
      <c r="BV205" s="249">
        <f>IF($D$17&lt;&gt;"Yes",0,IF($BR205&lt;$E$17,0,IF($BR205&gt;$J$17,0,VLOOKUP($H$17,Variable!$B$21:$AE$64,'Scenario 11'!$BR205-2015,FALSE))))</f>
        <v>0</v>
      </c>
      <c r="BW205" s="249">
        <f>IF($D$18&lt;&gt;"Yes",0,IF($BR205&lt;$E$18,0,IF($BR205&gt;$J$18,0,VLOOKUP($H$18,Variable!$B$21:$AE$64,'Scenario 11'!$BR205-2015,FALSE))))</f>
        <v>0</v>
      </c>
      <c r="BX205" s="249">
        <f>IF($D$19&lt;&gt;"Yes",0,IF($BR205&lt;$E$19,0,IF($BR205&gt;$J$19,0,VLOOKUP($H$19,Variable!$B$21:$AE$64,'Scenario 11'!$BR205-2015,FALSE))))</f>
        <v>0</v>
      </c>
    </row>
    <row r="206" spans="1:76">
      <c r="A206" s="242"/>
      <c r="B206" s="242"/>
      <c r="C206" s="242"/>
      <c r="D206" s="242"/>
      <c r="E206" s="242"/>
      <c r="F206" s="242"/>
      <c r="G206" s="242"/>
      <c r="H206" s="253">
        <v>2044</v>
      </c>
      <c r="I206" s="249">
        <f t="shared" si="123"/>
        <v>0</v>
      </c>
      <c r="J206" s="249">
        <f t="shared" si="124"/>
        <v>0</v>
      </c>
      <c r="K206" s="249">
        <f t="shared" si="125"/>
        <v>0</v>
      </c>
      <c r="L206" s="249">
        <f t="shared" si="126"/>
        <v>0</v>
      </c>
      <c r="M206" s="249">
        <f t="shared" si="127"/>
        <v>0</v>
      </c>
      <c r="N206" s="249">
        <f t="shared" si="128"/>
        <v>0</v>
      </c>
      <c r="O206" s="242"/>
      <c r="P206" s="242"/>
      <c r="Q206" s="242"/>
      <c r="R206" s="242"/>
      <c r="S206" s="253">
        <v>2044</v>
      </c>
      <c r="T206" s="133">
        <f>HLOOKUP($S206,Variable!$B$15:$AE$16,2,FALSE)</f>
        <v>0.60948351461013084</v>
      </c>
      <c r="U206" s="268">
        <f t="shared" si="129"/>
        <v>0</v>
      </c>
      <c r="V206" s="268">
        <f t="shared" si="130"/>
        <v>0</v>
      </c>
      <c r="W206" s="268">
        <f t="shared" si="131"/>
        <v>0</v>
      </c>
      <c r="X206" s="268">
        <f t="shared" si="132"/>
        <v>0</v>
      </c>
      <c r="Y206" s="268">
        <f t="shared" si="133"/>
        <v>0</v>
      </c>
      <c r="Z206" s="268">
        <f t="shared" si="134"/>
        <v>0</v>
      </c>
      <c r="AB206" s="253">
        <v>2044</v>
      </c>
      <c r="AC206" s="249">
        <f t="shared" si="143"/>
        <v>0</v>
      </c>
      <c r="AD206" s="249">
        <f t="shared" si="135"/>
        <v>0</v>
      </c>
      <c r="AE206" s="249">
        <f t="shared" si="135"/>
        <v>0</v>
      </c>
      <c r="AF206" s="249">
        <f t="shared" si="135"/>
        <v>0</v>
      </c>
      <c r="AG206" s="136">
        <f t="shared" si="135"/>
        <v>0</v>
      </c>
      <c r="AH206" s="249">
        <f t="shared" si="135"/>
        <v>0</v>
      </c>
      <c r="AJ206" s="253">
        <v>2044</v>
      </c>
      <c r="AK206" s="249">
        <f>IF($O$14&gt;$AJ206,AC206,IF($O$14&lt;$BJ206,'Sc11 Sub1'!AC206,IF($O$14=$AJ206,SUM(SUM(AC206/12)*$P$14)+(SUM('Sc11 Sub1'!AC206/12)*SUM(12-$P$14)),0)))</f>
        <v>0</v>
      </c>
      <c r="AL206" s="249">
        <f>IF($O$14&gt;$AJ206,AD206,IF($O$14&lt;$BJ206,'Sc11 Sub1'!AD206,IF($O$14=$AJ206,SUM(SUM(AD206/12)*$P$14)+(SUM('Sc11 Sub1'!AD206/12)*SUM(12-$P$14)),0)))</f>
        <v>0</v>
      </c>
      <c r="AM206" s="249">
        <f>IF($O$14&gt;$AJ206,AE206,IF($O$14&lt;$BJ206,'Sc11 Sub1'!AE206,IF($O$14=$AJ206,SUM(SUM(AE206/12)*$P$14)+(SUM('Sc11 Sub1'!AE206/12)*SUM(12-$P$14)),0)))</f>
        <v>0</v>
      </c>
      <c r="AN206" s="249">
        <f>IF($O$14&gt;$AJ206,AF206,IF($O$14&lt;$BJ206,'Sc11 Sub1'!AF206,IF($O$14=$AJ206,SUM(SUM(AF206/12)*$P$14)+(SUM('Sc11 Sub1'!AF206/12)*SUM(12-$P$14)),0)))</f>
        <v>0</v>
      </c>
      <c r="AO206" s="249">
        <f>IF($O$14&gt;$AJ206,AG206,IF($O$14&lt;$BJ206,'Sc11 Sub1'!AG206,IF($O$14=$AJ206,SUM(SUM(AG206/12)*$P$14)+(SUM('Sc11 Sub1'!AG206/12)*SUM(12-$P$14)),0)))</f>
        <v>0</v>
      </c>
      <c r="AP206" s="249">
        <f>IF($O$14&gt;$AJ206,AH206,IF($O$14&lt;$BJ206,'Sc11 Sub1'!AH206,IF($O$14=$AJ206,SUM(SUM(AH206/12)*$P$14)+(SUM('Sc11 Sub1'!AH206/12)*SUM(12-$P$14)),0)))</f>
        <v>0</v>
      </c>
      <c r="AS206" s="253">
        <v>2044</v>
      </c>
      <c r="AT206" s="133">
        <f>HLOOKUP($S206,Variable!$B$15:$AE$16,2,FALSE)</f>
        <v>0.60948351461013084</v>
      </c>
      <c r="AU206" s="268">
        <f t="shared" si="136"/>
        <v>0</v>
      </c>
      <c r="AV206" s="268">
        <f t="shared" si="137"/>
        <v>0</v>
      </c>
      <c r="AW206" s="268">
        <f t="shared" si="138"/>
        <v>0</v>
      </c>
      <c r="AX206" s="268">
        <f t="shared" si="139"/>
        <v>0</v>
      </c>
      <c r="AY206" s="268">
        <f t="shared" si="140"/>
        <v>0</v>
      </c>
      <c r="AZ206" s="268">
        <f t="shared" si="141"/>
        <v>0</v>
      </c>
      <c r="BB206" s="253">
        <v>2044</v>
      </c>
      <c r="BC206" s="249">
        <f t="shared" si="144"/>
        <v>0</v>
      </c>
      <c r="BD206" s="249">
        <f t="shared" si="142"/>
        <v>0</v>
      </c>
      <c r="BE206" s="249">
        <f t="shared" si="142"/>
        <v>0</v>
      </c>
      <c r="BF206" s="249">
        <f t="shared" si="142"/>
        <v>0</v>
      </c>
      <c r="BG206" s="136">
        <f t="shared" si="142"/>
        <v>0</v>
      </c>
      <c r="BH206" s="249">
        <f t="shared" si="142"/>
        <v>0</v>
      </c>
      <c r="BI206" s="138"/>
      <c r="BJ206" s="253">
        <v>2044</v>
      </c>
      <c r="BK206" s="249">
        <f>IF($O$14&gt;=$BJ206,BC206,IF($O$14&lt;$BJ206,'Sc11 Sub1'!AT206,0))</f>
        <v>0</v>
      </c>
      <c r="BL206" s="249">
        <f>IF($O$14&gt;$BJ206,BD206,IF($O$14&lt;$BJ206,'Sc11 Sub1'!AU206,IF($O$14=$BJ206,SUM(SUM(BD206/12)*$P$14)+(SUM('Sc11 Sub1'!AU206/12)*SUM(12-$P$14)),0)))</f>
        <v>0</v>
      </c>
      <c r="BM206" s="249">
        <f>IF($O$14&gt;$BJ206,BE206,IF($O$14&lt;$BJ206,'Sc11 Sub1'!AV206,IF($O$14=$BJ206,SUM(SUM(BE206/12)*$P$14)+(SUM('Sc11 Sub1'!AV206/12)*SUM(12-$P$14)),0)))</f>
        <v>0</v>
      </c>
      <c r="BN206" s="249">
        <f>IF($O$14&gt;$BJ206,BF206,IF($O$14&lt;$BJ206,'Sc11 Sub1'!AW206,IF($O$14=$BJ206,SUM(SUM(BF206/12)*$P$14)+(SUM('Sc11 Sub1'!AW206/12)*SUM(12-$P$14)),0)))</f>
        <v>0</v>
      </c>
      <c r="BO206" s="249">
        <f>IF($O$14&gt;$BJ206,BG206,IF($O$14&lt;$BJ206,'Sc11 Sub1'!AX206,IF($O$14=$BJ206,SUM(SUM(BG206/12)*$P$14)+(SUM('Sc11 Sub1'!AX206/12)*SUM(12-$P$14)),0)))</f>
        <v>0</v>
      </c>
      <c r="BP206" s="249">
        <f>IF($O$14&gt;$BJ206,BH206,IF($O$14&lt;$BJ206,'Sc11 Sub1'!AY206,IF($O$14=$BJ206,SUM(SUM(BH206/12)*$P$14)+(SUM('Sc11 Sub1'!AY206/12)*SUM(12-$P$14)),0)))</f>
        <v>0</v>
      </c>
      <c r="BR206" s="145">
        <v>2044</v>
      </c>
      <c r="BS206" s="249">
        <f>IF($D$14&lt;&gt;"Yes",0,IF($BR206&lt;$E$14,0,IF($BR206&gt;$J$14,0,VLOOKUP($H$14,Variable!$B$21:$AE$64,'Scenario 11'!$BR206-2015,FALSE))))</f>
        <v>0</v>
      </c>
      <c r="BT206" s="249">
        <f>IF($D$15&lt;&gt;"Yes",0,IF($BR206&lt;$E$15,0,IF($BR206&gt;$J$15,0,VLOOKUP($H$15,Variable!$B$21:$AE$64,'Scenario 11'!$BR206-2015,FALSE))))</f>
        <v>0</v>
      </c>
      <c r="BU206" s="249">
        <f>IF($D$16&lt;&gt;"Yes",0,IF($BR206&lt;$E$16,0,IF($BR206&gt;$J$16,0,VLOOKUP($H$16,Variable!$B$21:$AE$64,'Scenario 11'!$BR206-2015,FALSE))))</f>
        <v>0</v>
      </c>
      <c r="BV206" s="249">
        <f>IF($D$17&lt;&gt;"Yes",0,IF($BR206&lt;$E$17,0,IF($BR206&gt;$J$17,0,VLOOKUP($H$17,Variable!$B$21:$AE$64,'Scenario 11'!$BR206-2015,FALSE))))</f>
        <v>0</v>
      </c>
      <c r="BW206" s="249">
        <f>IF($D$18&lt;&gt;"Yes",0,IF($BR206&lt;$E$18,0,IF($BR206&gt;$J$18,0,VLOOKUP($H$18,Variable!$B$21:$AE$64,'Scenario 11'!$BR206-2015,FALSE))))</f>
        <v>0</v>
      </c>
      <c r="BX206" s="249">
        <f>IF($D$19&lt;&gt;"Yes",0,IF($BR206&lt;$E$19,0,IF($BR206&gt;$J$19,0,VLOOKUP($H$19,Variable!$B$21:$AE$64,'Scenario 11'!$BR206-2015,FALSE))))</f>
        <v>0</v>
      </c>
    </row>
    <row r="207" spans="1:76">
      <c r="A207" s="242"/>
      <c r="B207" s="242"/>
      <c r="C207" s="242"/>
      <c r="D207" s="242"/>
      <c r="E207" s="242"/>
      <c r="F207" s="242"/>
      <c r="G207" s="242"/>
      <c r="H207" s="253">
        <v>2045</v>
      </c>
      <c r="I207" s="249">
        <f t="shared" si="123"/>
        <v>0</v>
      </c>
      <c r="J207" s="249">
        <f t="shared" si="124"/>
        <v>0</v>
      </c>
      <c r="K207" s="249">
        <f t="shared" si="125"/>
        <v>0</v>
      </c>
      <c r="L207" s="249">
        <f t="shared" si="126"/>
        <v>0</v>
      </c>
      <c r="M207" s="249">
        <f t="shared" si="127"/>
        <v>0</v>
      </c>
      <c r="N207" s="249">
        <f t="shared" si="128"/>
        <v>0</v>
      </c>
      <c r="O207" s="242"/>
      <c r="P207" s="242"/>
      <c r="Q207" s="242"/>
      <c r="R207" s="242"/>
      <c r="S207" s="254">
        <v>2045</v>
      </c>
      <c r="T207" s="134">
        <f>HLOOKUP($S207,Variable!$B$15:$AE$16,2,FALSE)</f>
        <v>0.62167318490233348</v>
      </c>
      <c r="U207" s="264">
        <f t="shared" si="129"/>
        <v>0</v>
      </c>
      <c r="V207" s="264">
        <f t="shared" si="130"/>
        <v>0</v>
      </c>
      <c r="W207" s="264">
        <f t="shared" si="131"/>
        <v>0</v>
      </c>
      <c r="X207" s="264">
        <f t="shared" si="132"/>
        <v>0</v>
      </c>
      <c r="Y207" s="264">
        <f t="shared" si="133"/>
        <v>0</v>
      </c>
      <c r="Z207" s="264">
        <f t="shared" si="134"/>
        <v>0</v>
      </c>
      <c r="AB207" s="254">
        <v>2045</v>
      </c>
      <c r="AC207" s="250">
        <f t="shared" si="143"/>
        <v>0</v>
      </c>
      <c r="AD207" s="250">
        <f t="shared" si="135"/>
        <v>0</v>
      </c>
      <c r="AE207" s="250">
        <f t="shared" si="135"/>
        <v>0</v>
      </c>
      <c r="AF207" s="250">
        <f t="shared" si="135"/>
        <v>0</v>
      </c>
      <c r="AG207" s="137">
        <f t="shared" si="135"/>
        <v>0</v>
      </c>
      <c r="AH207" s="250">
        <f t="shared" si="135"/>
        <v>0</v>
      </c>
      <c r="AJ207" s="254">
        <v>2045</v>
      </c>
      <c r="AK207" s="250">
        <f>IF($O$14&gt;$AJ207,AC207,IF($O$14&lt;$BJ207,'Sc11 Sub1'!AC207,IF($O$14=$AJ207,SUM(SUM(AC207/12)*$P$14)+(SUM('Sc11 Sub1'!AC207/12)*SUM(12-$P$14)),0)))</f>
        <v>0</v>
      </c>
      <c r="AL207" s="250">
        <f>IF($O$14&gt;$AJ207,AD207,IF($O$14&lt;$BJ207,'Sc11 Sub1'!AD207,IF($O$14=$AJ207,SUM(SUM(AD207/12)*$P$14)+(SUM('Sc11 Sub1'!AD207/12)*SUM(12-$P$14)),0)))</f>
        <v>0</v>
      </c>
      <c r="AM207" s="250">
        <f>IF($O$14&gt;$AJ207,AE207,IF($O$14&lt;$BJ207,'Sc11 Sub1'!AE207,IF($O$14=$AJ207,SUM(SUM(AE207/12)*$P$14)+(SUM('Sc11 Sub1'!AE207/12)*SUM(12-$P$14)),0)))</f>
        <v>0</v>
      </c>
      <c r="AN207" s="250">
        <f>IF($O$14&gt;$AJ207,AF207,IF($O$14&lt;$BJ207,'Sc11 Sub1'!AF207,IF($O$14=$AJ207,SUM(SUM(AF207/12)*$P$14)+(SUM('Sc11 Sub1'!AF207/12)*SUM(12-$P$14)),0)))</f>
        <v>0</v>
      </c>
      <c r="AO207" s="250">
        <f>IF($O$14&gt;$AJ207,AG207,IF($O$14&lt;$BJ207,'Sc11 Sub1'!AG207,IF($O$14=$AJ207,SUM(SUM(AG207/12)*$P$14)+(SUM('Sc11 Sub1'!AG207/12)*SUM(12-$P$14)),0)))</f>
        <v>0</v>
      </c>
      <c r="AP207" s="250">
        <f>IF($O$14&gt;$AJ207,AH207,IF($O$14&lt;$BJ207,'Sc11 Sub1'!AH207,IF($O$14=$AJ207,SUM(SUM(AH207/12)*$P$14)+(SUM('Sc11 Sub1'!AH207/12)*SUM(12-$P$14)),0)))</f>
        <v>0</v>
      </c>
      <c r="AS207" s="254">
        <v>2045</v>
      </c>
      <c r="AT207" s="134">
        <f>HLOOKUP($S207,Variable!$B$15:$AE$16,2,FALSE)</f>
        <v>0.62167318490233348</v>
      </c>
      <c r="AU207" s="264">
        <f t="shared" si="136"/>
        <v>0</v>
      </c>
      <c r="AV207" s="264">
        <f t="shared" si="137"/>
        <v>0</v>
      </c>
      <c r="AW207" s="264">
        <f t="shared" si="138"/>
        <v>0</v>
      </c>
      <c r="AX207" s="264">
        <f t="shared" si="139"/>
        <v>0</v>
      </c>
      <c r="AY207" s="264">
        <f t="shared" si="140"/>
        <v>0</v>
      </c>
      <c r="AZ207" s="264">
        <f t="shared" si="141"/>
        <v>0</v>
      </c>
      <c r="BB207" s="254">
        <v>2045</v>
      </c>
      <c r="BC207" s="250">
        <f t="shared" si="144"/>
        <v>0</v>
      </c>
      <c r="BD207" s="250">
        <f t="shared" si="142"/>
        <v>0</v>
      </c>
      <c r="BE207" s="250">
        <f t="shared" si="142"/>
        <v>0</v>
      </c>
      <c r="BF207" s="250">
        <f t="shared" si="142"/>
        <v>0</v>
      </c>
      <c r="BG207" s="137">
        <f t="shared" si="142"/>
        <v>0</v>
      </c>
      <c r="BH207" s="250">
        <f t="shared" si="142"/>
        <v>0</v>
      </c>
      <c r="BI207" s="138"/>
      <c r="BJ207" s="254">
        <v>2045</v>
      </c>
      <c r="BK207" s="250">
        <f>IF($O$14&gt;=$BJ207,BC207,IF($O$14&lt;$BJ207,'Sc11 Sub1'!AT207,0))</f>
        <v>0</v>
      </c>
      <c r="BL207" s="250">
        <f>IF($O$14&gt;$BJ207,BD207,IF($O$14&lt;$BJ207,'Sc11 Sub1'!AU207,IF($O$14=$BJ207,SUM(SUM(BD207/12)*$P$14)+(SUM('Sc11 Sub1'!AU207/12)*SUM(12-$P$14)),0)))</f>
        <v>0</v>
      </c>
      <c r="BM207" s="250">
        <f>IF($O$14&gt;$BJ207,BE207,IF($O$14&lt;$BJ207,'Sc11 Sub1'!AV207,IF($O$14=$BJ207,SUM(SUM(BE207/12)*$P$14)+(SUM('Sc11 Sub1'!AV207/12)*SUM(12-$P$14)),0)))</f>
        <v>0</v>
      </c>
      <c r="BN207" s="250">
        <f>IF($O$14&gt;$BJ207,BF207,IF($O$14&lt;$BJ207,'Sc11 Sub1'!AW207,IF($O$14=$BJ207,SUM(SUM(BF207/12)*$P$14)+(SUM('Sc11 Sub1'!AW207/12)*SUM(12-$P$14)),0)))</f>
        <v>0</v>
      </c>
      <c r="BO207" s="250">
        <f>IF($O$14&gt;$BJ207,BG207,IF($O$14&lt;$BJ207,'Sc11 Sub1'!AX207,IF($O$14=$BJ207,SUM(SUM(BG207/12)*$P$14)+(SUM('Sc11 Sub1'!AX207/12)*SUM(12-$P$14)),0)))</f>
        <v>0</v>
      </c>
      <c r="BP207" s="250">
        <f>IF($O$14&gt;$BJ207,BH207,IF($O$14&lt;$BJ207,'Sc11 Sub1'!AY207,IF($O$14=$BJ207,SUM(SUM(BH207/12)*$P$14)+(SUM('Sc11 Sub1'!AY207/12)*SUM(12-$P$14)),0)))</f>
        <v>0</v>
      </c>
      <c r="BR207" s="103">
        <v>2045</v>
      </c>
      <c r="BS207" s="250">
        <f>IF($D$14&lt;&gt;"Yes",0,IF($BR207&lt;$E$14,0,IF($BR207&gt;$J$14,0,VLOOKUP($H$14,Variable!$B$21:$AE$64,'Scenario 11'!$BR207-2015,FALSE))))</f>
        <v>0</v>
      </c>
      <c r="BT207" s="250">
        <f>IF($D$15&lt;&gt;"Yes",0,IF($BR207&lt;$E$15,0,IF($BR207&gt;$J$15,0,VLOOKUP($H$15,Variable!$B$21:$AE$64,'Scenario 11'!$BR207-2015,FALSE))))</f>
        <v>0</v>
      </c>
      <c r="BU207" s="250">
        <f>IF($D$16&lt;&gt;"Yes",0,IF($BR207&lt;$E$16,0,IF($BR207&gt;$J$16,0,VLOOKUP($H$16,Variable!$B$21:$AE$64,'Scenario 11'!$BR207-2015,FALSE))))</f>
        <v>0</v>
      </c>
      <c r="BV207" s="250">
        <f>IF($D$17&lt;&gt;"Yes",0,IF($BR207&lt;$E$17,0,IF($BR207&gt;$J$17,0,VLOOKUP($H$17,Variable!$B$21:$AE$64,'Scenario 11'!$BR207-2015,FALSE))))</f>
        <v>0</v>
      </c>
      <c r="BW207" s="250">
        <f>IF($D$18&lt;&gt;"Yes",0,IF($BR207&lt;$E$18,0,IF($BR207&gt;$J$18,0,VLOOKUP($H$18,Variable!$B$21:$AE$64,'Scenario 11'!$BR207-2015,FALSE))))</f>
        <v>0</v>
      </c>
      <c r="BX207" s="250">
        <f>IF($D$19&lt;&gt;"Yes",0,IF($BR207&lt;$E$19,0,IF($BR207&gt;$J$19,0,VLOOKUP($H$19,Variable!$B$21:$AE$64,'Scenario 11'!$BR207-2015,FALSE))))</f>
        <v>0</v>
      </c>
    </row>
    <row r="208" spans="1:76">
      <c r="H208" s="266" t="s">
        <v>26</v>
      </c>
      <c r="I208" s="265">
        <f t="shared" ref="I208:N208" si="145">SUM(I179:I207)</f>
        <v>13326246.792791069</v>
      </c>
      <c r="J208" s="265">
        <f t="shared" si="145"/>
        <v>0</v>
      </c>
      <c r="K208" s="265">
        <f t="shared" si="145"/>
        <v>0</v>
      </c>
      <c r="L208" s="265">
        <f t="shared" si="145"/>
        <v>0</v>
      </c>
      <c r="M208" s="265">
        <f t="shared" si="145"/>
        <v>0</v>
      </c>
      <c r="N208" s="265">
        <f t="shared" si="145"/>
        <v>0</v>
      </c>
    </row>
  </sheetData>
  <mergeCells count="22">
    <mergeCell ref="O12:O13"/>
    <mergeCell ref="P12:P13"/>
    <mergeCell ref="C24:G24"/>
    <mergeCell ref="H4:I4"/>
    <mergeCell ref="J4:K4"/>
    <mergeCell ref="L4:M4"/>
    <mergeCell ref="N4:O4"/>
    <mergeCell ref="C5:G5"/>
    <mergeCell ref="C6:G6"/>
    <mergeCell ref="D12:E12"/>
    <mergeCell ref="F12:G12"/>
    <mergeCell ref="I12:J12"/>
    <mergeCell ref="K12:L12"/>
    <mergeCell ref="M12:N12"/>
    <mergeCell ref="I35:J35"/>
    <mergeCell ref="H41:I41"/>
    <mergeCell ref="C26:G26"/>
    <mergeCell ref="C27:G27"/>
    <mergeCell ref="C28:G28"/>
    <mergeCell ref="C29:G29"/>
    <mergeCell ref="C30:G30"/>
    <mergeCell ref="C35:G35"/>
  </mergeCells>
  <dataValidations disablePrompts="1" count="5">
    <dataValidation type="list" allowBlank="1" showInputMessage="1" showErrorMessage="1" sqref="H14:H19">
      <formula1>Water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D14:D19 F14:F19">
      <formula1>"Yes,No"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whole" operator="greaterThanOrEqual" allowBlank="1" showInputMessage="1" showErrorMessage="1" error="COD Must be 2019 or later." sqref="G14:G19">
      <formula1>2019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208"/>
  <sheetViews>
    <sheetView showGridLines="0" tabSelected="1" topLeftCell="A7" workbookViewId="0">
      <selection activeCell="C16" sqref="C16"/>
    </sheetView>
  </sheetViews>
  <sheetFormatPr defaultRowHeight="12" outlineLevelCol="1"/>
  <cols>
    <col min="1" max="1" width="2.85546875" style="256" customWidth="1"/>
    <col min="2" max="2" width="5" style="256" customWidth="1"/>
    <col min="3" max="3" width="29" style="256" customWidth="1"/>
    <col min="4" max="7" width="7.140625" style="256" customWidth="1"/>
    <col min="8" max="8" width="10.7109375" style="256" customWidth="1"/>
    <col min="9" max="14" width="11.42578125" style="256" customWidth="1"/>
    <col min="15" max="15" width="10.7109375" style="256" customWidth="1"/>
    <col min="16" max="17" width="2.85546875" style="256" customWidth="1"/>
    <col min="18" max="18" width="39.28515625" style="256" customWidth="1"/>
    <col min="19" max="19" width="9.140625" style="256" customWidth="1" outlineLevel="1"/>
    <col min="20" max="26" width="10.42578125" style="256" customWidth="1" outlineLevel="1"/>
    <col min="27" max="28" width="9.140625" style="256" customWidth="1" outlineLevel="1"/>
    <col min="29" max="34" width="10.42578125" style="256" customWidth="1" outlineLevel="1"/>
    <col min="35" max="36" width="9.140625" style="256" customWidth="1" outlineLevel="1"/>
    <col min="37" max="43" width="10.42578125" style="256" customWidth="1" outlineLevel="1"/>
    <col min="44" max="45" width="9.140625" style="256" customWidth="1" outlineLevel="1"/>
    <col min="46" max="51" width="10.42578125" style="256" customWidth="1" outlineLevel="1"/>
    <col min="52" max="53" width="9.140625" style="256" customWidth="1" outlineLevel="1"/>
    <col min="54" max="59" width="10.42578125" style="256" customWidth="1" outlineLevel="1"/>
    <col min="60" max="61" width="9.140625" style="256" customWidth="1" outlineLevel="1"/>
    <col min="62" max="67" width="10.42578125" style="256" customWidth="1" outlineLevel="1"/>
    <col min="68" max="68" width="9.140625" style="256"/>
    <col min="69" max="16384" width="9.140625" style="242"/>
  </cols>
  <sheetData>
    <row r="1" spans="2:18" ht="12.75">
      <c r="Q1" s="242"/>
      <c r="R1" s="260" t="s">
        <v>48</v>
      </c>
    </row>
    <row r="2" spans="2:18">
      <c r="B2" s="257" t="s">
        <v>392</v>
      </c>
    </row>
    <row r="3" spans="2:18">
      <c r="B3" s="257"/>
    </row>
    <row r="4" spans="2:18">
      <c r="H4" s="336" t="s">
        <v>10</v>
      </c>
      <c r="I4" s="336"/>
      <c r="J4" s="336" t="s">
        <v>13</v>
      </c>
      <c r="K4" s="336"/>
      <c r="L4" s="336" t="s">
        <v>16</v>
      </c>
      <c r="M4" s="336"/>
      <c r="N4" s="336" t="s">
        <v>17</v>
      </c>
      <c r="O4" s="336"/>
    </row>
    <row r="5" spans="2:18">
      <c r="B5" s="307" t="s">
        <v>0</v>
      </c>
      <c r="C5" s="337" t="s">
        <v>113</v>
      </c>
      <c r="D5" s="338"/>
      <c r="E5" s="338"/>
      <c r="F5" s="338"/>
      <c r="G5" s="339"/>
      <c r="H5" s="307" t="s">
        <v>8</v>
      </c>
      <c r="I5" s="307" t="s">
        <v>9</v>
      </c>
      <c r="J5" s="307" t="s">
        <v>8</v>
      </c>
      <c r="K5" s="307" t="s">
        <v>9</v>
      </c>
      <c r="L5" s="307" t="s">
        <v>8</v>
      </c>
      <c r="M5" s="307" t="s">
        <v>9</v>
      </c>
      <c r="N5" s="307" t="s">
        <v>8</v>
      </c>
      <c r="O5" s="307" t="s">
        <v>9</v>
      </c>
    </row>
    <row r="6" spans="2:18">
      <c r="B6" s="269">
        <v>4</v>
      </c>
      <c r="C6" s="340" t="s">
        <v>394</v>
      </c>
      <c r="D6" s="341"/>
      <c r="E6" s="341"/>
      <c r="F6" s="341"/>
      <c r="G6" s="342"/>
      <c r="H6" s="244">
        <f>VLOOKUP($C6,Tables!$A2:$E9,2,FALSE)</f>
        <v>0.84</v>
      </c>
      <c r="I6" s="244">
        <f>VLOOKUP($C6,Tables!$A2:$E9,3,FALSE)</f>
        <v>0.84</v>
      </c>
      <c r="J6" s="244">
        <f>VLOOKUP($C6,Tables!$A2:$F9,4,FALSE)</f>
        <v>0.182</v>
      </c>
      <c r="K6" s="244">
        <f>VLOOKUP($C6,Tables!$A2:$F9,5,FALSE)</f>
        <v>0.182</v>
      </c>
      <c r="L6" s="245">
        <f>IF(ISERROR(H6*530*8760),"N/A",H6*530*8760)</f>
        <v>3899952</v>
      </c>
      <c r="M6" s="245">
        <f>IF(ISERROR(I6*530*8760),"N/A",I6*530*8760)</f>
        <v>3899952</v>
      </c>
      <c r="N6" s="245">
        <f>IF(ISERROR(J6*530*8760),"N/A",J6*530*8760)</f>
        <v>844989.6</v>
      </c>
      <c r="O6" s="245">
        <f>IF(ISERROR(K6*530*8760),"N/A",K6*530*8760)</f>
        <v>844989.6</v>
      </c>
    </row>
    <row r="9" spans="2:18">
      <c r="B9" s="257" t="s">
        <v>396</v>
      </c>
      <c r="H9" s="263"/>
    </row>
    <row r="10" spans="2:18">
      <c r="B10" s="257"/>
      <c r="H10" s="263"/>
    </row>
    <row r="11" spans="2:18">
      <c r="H11" s="242"/>
      <c r="K11" s="259" t="s">
        <v>124</v>
      </c>
      <c r="M11" s="277" t="s">
        <v>236</v>
      </c>
      <c r="N11" s="277"/>
    </row>
    <row r="12" spans="2:18">
      <c r="D12" s="336" t="s">
        <v>230</v>
      </c>
      <c r="E12" s="336"/>
      <c r="F12" s="336" t="s">
        <v>231</v>
      </c>
      <c r="G12" s="336"/>
      <c r="H12" s="242"/>
      <c r="I12" s="337" t="s">
        <v>18</v>
      </c>
      <c r="J12" s="339"/>
      <c r="K12" s="337" t="s">
        <v>36</v>
      </c>
      <c r="L12" s="339"/>
      <c r="M12" s="345" t="s">
        <v>36</v>
      </c>
      <c r="N12" s="346"/>
    </row>
    <row r="13" spans="2:18">
      <c r="B13" s="307" t="s">
        <v>0</v>
      </c>
      <c r="C13" s="307" t="s">
        <v>1</v>
      </c>
      <c r="D13" s="307" t="s">
        <v>367</v>
      </c>
      <c r="E13" s="307" t="s">
        <v>368</v>
      </c>
      <c r="F13" s="307" t="s">
        <v>367</v>
      </c>
      <c r="G13" s="307" t="s">
        <v>368</v>
      </c>
      <c r="H13" s="307" t="s">
        <v>160</v>
      </c>
      <c r="I13" s="307" t="s">
        <v>8</v>
      </c>
      <c r="J13" s="307" t="s">
        <v>9</v>
      </c>
      <c r="K13" s="307" t="s">
        <v>8</v>
      </c>
      <c r="L13" s="307" t="s">
        <v>9</v>
      </c>
      <c r="M13" s="146" t="s">
        <v>8</v>
      </c>
      <c r="N13" s="146" t="s">
        <v>9</v>
      </c>
    </row>
    <row r="14" spans="2:18">
      <c r="B14" s="246">
        <f>B6</f>
        <v>4</v>
      </c>
      <c r="C14" s="248" t="s">
        <v>167</v>
      </c>
      <c r="D14" s="248" t="s">
        <v>235</v>
      </c>
      <c r="E14" s="248"/>
      <c r="F14" s="248" t="s">
        <v>235</v>
      </c>
      <c r="G14" s="248"/>
      <c r="H14" s="270" t="s">
        <v>131</v>
      </c>
      <c r="I14" s="269">
        <v>2031</v>
      </c>
      <c r="J14" s="269">
        <v>2031</v>
      </c>
      <c r="K14" s="269">
        <v>2018</v>
      </c>
      <c r="L14" s="269">
        <v>2018</v>
      </c>
      <c r="M14" s="146">
        <f t="shared" ref="M14:N19" si="0">IF($C14="","",IF(K14="",I14,K14))</f>
        <v>2018</v>
      </c>
      <c r="N14" s="146">
        <f t="shared" si="0"/>
        <v>2018</v>
      </c>
    </row>
    <row r="15" spans="2:18">
      <c r="B15" s="246" t="str">
        <f>CONCATENATE($B$6,"A")</f>
        <v>4A</v>
      </c>
      <c r="C15" s="248" t="s">
        <v>237</v>
      </c>
      <c r="D15" s="248"/>
      <c r="E15" s="248"/>
      <c r="F15" s="248"/>
      <c r="G15" s="248"/>
      <c r="H15" s="270"/>
      <c r="I15" s="269"/>
      <c r="J15" s="269"/>
      <c r="K15" s="269"/>
      <c r="L15" s="269"/>
      <c r="M15" s="146">
        <f t="shared" si="0"/>
        <v>0</v>
      </c>
      <c r="N15" s="146">
        <f t="shared" si="0"/>
        <v>0</v>
      </c>
    </row>
    <row r="16" spans="2:18">
      <c r="B16" s="246" t="str">
        <f>CONCATENATE($B$6,"B")</f>
        <v>4B</v>
      </c>
      <c r="C16" s="248" t="s">
        <v>237</v>
      </c>
      <c r="D16" s="248"/>
      <c r="E16" s="248"/>
      <c r="F16" s="248"/>
      <c r="G16" s="248"/>
      <c r="H16" s="270"/>
      <c r="I16" s="269"/>
      <c r="J16" s="269"/>
      <c r="K16" s="269"/>
      <c r="L16" s="269"/>
      <c r="M16" s="146">
        <f t="shared" si="0"/>
        <v>0</v>
      </c>
      <c r="N16" s="146">
        <f t="shared" si="0"/>
        <v>0</v>
      </c>
    </row>
    <row r="17" spans="2:14">
      <c r="B17" s="246" t="str">
        <f>CONCATENATE($B$6,"C")</f>
        <v>4C</v>
      </c>
      <c r="C17" s="248" t="s">
        <v>237</v>
      </c>
      <c r="D17" s="248"/>
      <c r="E17" s="248"/>
      <c r="F17" s="248"/>
      <c r="G17" s="248"/>
      <c r="H17" s="270"/>
      <c r="I17" s="269"/>
      <c r="J17" s="269"/>
      <c r="K17" s="269"/>
      <c r="L17" s="269"/>
      <c r="M17" s="146">
        <f t="shared" si="0"/>
        <v>0</v>
      </c>
      <c r="N17" s="146">
        <f t="shared" si="0"/>
        <v>0</v>
      </c>
    </row>
    <row r="18" spans="2:14">
      <c r="B18" s="246" t="str">
        <f>CONCATENATE($B$6,"D")</f>
        <v>4D</v>
      </c>
      <c r="C18" s="248" t="s">
        <v>237</v>
      </c>
      <c r="D18" s="248"/>
      <c r="E18" s="248"/>
      <c r="F18" s="248"/>
      <c r="G18" s="248"/>
      <c r="H18" s="270"/>
      <c r="I18" s="269"/>
      <c r="J18" s="269"/>
      <c r="K18" s="269"/>
      <c r="L18" s="269"/>
      <c r="M18" s="146">
        <f t="shared" si="0"/>
        <v>0</v>
      </c>
      <c r="N18" s="146">
        <f t="shared" si="0"/>
        <v>0</v>
      </c>
    </row>
    <row r="19" spans="2:14">
      <c r="B19" s="246" t="str">
        <f>CONCATENATE($B$6,"E")</f>
        <v>4E</v>
      </c>
      <c r="C19" s="248" t="s">
        <v>237</v>
      </c>
      <c r="D19" s="248"/>
      <c r="E19" s="248"/>
      <c r="F19" s="248"/>
      <c r="G19" s="248"/>
      <c r="H19" s="270"/>
      <c r="I19" s="269"/>
      <c r="J19" s="269"/>
      <c r="K19" s="269"/>
      <c r="L19" s="269"/>
      <c r="M19" s="146">
        <f t="shared" si="0"/>
        <v>0</v>
      </c>
      <c r="N19" s="146">
        <f t="shared" si="0"/>
        <v>0</v>
      </c>
    </row>
    <row r="22" spans="2:14">
      <c r="B22" s="257" t="s">
        <v>362</v>
      </c>
    </row>
    <row r="23" spans="2:14">
      <c r="B23" s="257"/>
      <c r="H23" s="258" t="s">
        <v>34</v>
      </c>
    </row>
    <row r="24" spans="2:14">
      <c r="B24" s="257"/>
      <c r="C24" s="333" t="str">
        <f>C6</f>
        <v>Summer Peaking (400MW 8 hrs, 230MW 16 hrs, 0MW off-peak)</v>
      </c>
      <c r="D24" s="334"/>
      <c r="E24" s="334"/>
      <c r="F24" s="334"/>
      <c r="G24" s="335"/>
      <c r="H24" s="255">
        <f>VLOOKUP(C24,CapX!A:B,2,FALSE)</f>
        <v>6</v>
      </c>
    </row>
    <row r="25" spans="2:14">
      <c r="B25" s="257"/>
    </row>
    <row r="26" spans="2:14">
      <c r="B26" s="259"/>
      <c r="C26" s="337" t="s">
        <v>5</v>
      </c>
      <c r="D26" s="338"/>
      <c r="E26" s="338"/>
      <c r="F26" s="338"/>
      <c r="G26" s="339"/>
      <c r="H26" s="307" t="s">
        <v>35</v>
      </c>
    </row>
    <row r="27" spans="2:14">
      <c r="C27" s="333" t="s">
        <v>30</v>
      </c>
      <c r="D27" s="334"/>
      <c r="E27" s="334"/>
      <c r="F27" s="334"/>
      <c r="G27" s="335"/>
      <c r="H27" s="267">
        <v>0.72499999999999998</v>
      </c>
    </row>
    <row r="28" spans="2:14">
      <c r="C28" s="333" t="s">
        <v>19</v>
      </c>
      <c r="D28" s="334"/>
      <c r="E28" s="334"/>
      <c r="F28" s="334"/>
      <c r="G28" s="335"/>
      <c r="H28" s="267">
        <v>0.48599999999999999</v>
      </c>
    </row>
    <row r="29" spans="2:14">
      <c r="C29" s="333" t="s">
        <v>20</v>
      </c>
      <c r="D29" s="334"/>
      <c r="E29" s="334"/>
      <c r="F29" s="334"/>
      <c r="G29" s="335"/>
      <c r="H29" s="267">
        <v>0.214</v>
      </c>
    </row>
    <row r="30" spans="2:14">
      <c r="C30" s="333" t="s">
        <v>223</v>
      </c>
      <c r="D30" s="334"/>
      <c r="E30" s="334"/>
      <c r="F30" s="334"/>
      <c r="G30" s="335"/>
      <c r="H30" s="273">
        <v>3.9699999999999999E-2</v>
      </c>
    </row>
    <row r="31" spans="2:14">
      <c r="H31" s="262"/>
    </row>
    <row r="32" spans="2:14">
      <c r="B32" s="257" t="s">
        <v>363</v>
      </c>
      <c r="H32" s="262"/>
    </row>
    <row r="33" spans="1:68">
      <c r="H33" s="258"/>
    </row>
    <row r="34" spans="1:68">
      <c r="H34" s="262"/>
    </row>
    <row r="35" spans="1:68">
      <c r="C35" s="333" t="s">
        <v>234</v>
      </c>
      <c r="D35" s="334"/>
      <c r="E35" s="334"/>
      <c r="F35" s="334"/>
      <c r="G35" s="335"/>
      <c r="H35" s="276">
        <v>0.1</v>
      </c>
      <c r="I35" s="344"/>
      <c r="J35" s="344"/>
    </row>
    <row r="36" spans="1:68">
      <c r="H36" s="262"/>
    </row>
    <row r="37" spans="1:68">
      <c r="H37" s="262"/>
    </row>
    <row r="38" spans="1:68">
      <c r="S38" s="259"/>
      <c r="AB38" s="259"/>
      <c r="AJ38" s="259"/>
      <c r="AS38" s="259"/>
      <c r="BA38" s="139"/>
      <c r="BB38" s="140"/>
      <c r="BC38" s="140"/>
      <c r="BD38" s="140"/>
      <c r="BE38" s="140"/>
      <c r="BF38" s="140"/>
      <c r="BG38" s="140"/>
      <c r="BH38" s="140"/>
      <c r="BI38" s="139"/>
      <c r="BJ38" s="140"/>
      <c r="BK38" s="140"/>
      <c r="BL38" s="140"/>
      <c r="BM38" s="140"/>
      <c r="BN38" s="140"/>
      <c r="BO38" s="140"/>
      <c r="BP38" s="140"/>
    </row>
    <row r="39" spans="1:68">
      <c r="R39" s="242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</row>
    <row r="40" spans="1:68">
      <c r="A40" s="242"/>
      <c r="B40" s="247" t="s">
        <v>408</v>
      </c>
      <c r="C40" s="242"/>
      <c r="D40" s="242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57" t="s">
        <v>52</v>
      </c>
      <c r="AB40" s="257" t="s">
        <v>53</v>
      </c>
      <c r="AJ40" s="257" t="s">
        <v>54</v>
      </c>
      <c r="AS40" s="257" t="s">
        <v>55</v>
      </c>
      <c r="BA40" s="141"/>
      <c r="BB40" s="140"/>
      <c r="BC40" s="140"/>
      <c r="BD40" s="140"/>
      <c r="BE40" s="140"/>
      <c r="BF40" s="140"/>
      <c r="BG40" s="140"/>
      <c r="BH40" s="140"/>
      <c r="BI40" s="141"/>
      <c r="BJ40" s="140"/>
      <c r="BK40" s="140"/>
      <c r="BL40" s="140"/>
      <c r="BM40" s="140"/>
      <c r="BN40" s="140"/>
      <c r="BO40" s="140"/>
      <c r="BP40" s="140"/>
    </row>
    <row r="41" spans="1:68">
      <c r="A41" s="242"/>
      <c r="B41" s="242"/>
      <c r="C41" s="242"/>
      <c r="D41" s="242"/>
      <c r="E41" s="242"/>
      <c r="F41" s="242"/>
      <c r="G41" s="242"/>
      <c r="H41" s="343"/>
      <c r="I41" s="343"/>
      <c r="J41" s="242"/>
      <c r="K41" s="242"/>
      <c r="L41" s="242"/>
      <c r="M41" s="242"/>
      <c r="N41" s="242"/>
      <c r="O41" s="242"/>
      <c r="P41" s="242"/>
      <c r="Q41" s="242"/>
      <c r="R41" s="242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</row>
    <row r="42" spans="1:68">
      <c r="A42" s="242"/>
      <c r="B42" s="242"/>
      <c r="C42" s="242"/>
      <c r="D42" s="242"/>
      <c r="E42" s="242"/>
      <c r="F42" s="242"/>
      <c r="G42" s="242"/>
      <c r="H42" s="307" t="s">
        <v>33</v>
      </c>
      <c r="I42" s="307">
        <f t="shared" ref="I42:N42" si="1">U42</f>
        <v>4</v>
      </c>
      <c r="J42" s="307" t="str">
        <f t="shared" si="1"/>
        <v>4A</v>
      </c>
      <c r="K42" s="307" t="str">
        <f t="shared" si="1"/>
        <v>4B</v>
      </c>
      <c r="L42" s="307" t="str">
        <f t="shared" si="1"/>
        <v>4C</v>
      </c>
      <c r="M42" s="307" t="str">
        <f t="shared" si="1"/>
        <v>4D</v>
      </c>
      <c r="N42" s="307" t="str">
        <f t="shared" si="1"/>
        <v>4E</v>
      </c>
      <c r="O42" s="242"/>
      <c r="P42" s="242"/>
      <c r="Q42" s="242"/>
      <c r="R42" s="242"/>
      <c r="S42" s="307" t="s">
        <v>33</v>
      </c>
      <c r="T42" s="309" t="s">
        <v>27</v>
      </c>
      <c r="U42" s="307">
        <f t="array" ref="U42:Z42">TRANSPOSE(B14:B19)</f>
        <v>4</v>
      </c>
      <c r="V42" s="307" t="str">
        <v>4A</v>
      </c>
      <c r="W42" s="307" t="str">
        <v>4B</v>
      </c>
      <c r="X42" s="307" t="str">
        <v>4C</v>
      </c>
      <c r="Y42" s="307" t="str">
        <v>4D</v>
      </c>
      <c r="Z42" s="307" t="str">
        <v>4E</v>
      </c>
      <c r="AB42" s="307" t="s">
        <v>33</v>
      </c>
      <c r="AC42" s="307">
        <f>U42</f>
        <v>4</v>
      </c>
      <c r="AD42" s="307" t="str">
        <f t="shared" ref="AD42:AH42" si="2">V42</f>
        <v>4A</v>
      </c>
      <c r="AE42" s="307" t="str">
        <f t="shared" si="2"/>
        <v>4B</v>
      </c>
      <c r="AF42" s="307" t="str">
        <f t="shared" si="2"/>
        <v>4C</v>
      </c>
      <c r="AG42" s="308" t="str">
        <f t="shared" si="2"/>
        <v>4D</v>
      </c>
      <c r="AH42" s="307" t="str">
        <f t="shared" si="2"/>
        <v>4E</v>
      </c>
      <c r="AJ42" s="307" t="s">
        <v>33</v>
      </c>
      <c r="AK42" s="307" t="s">
        <v>27</v>
      </c>
      <c r="AL42" s="307">
        <f>AC42</f>
        <v>4</v>
      </c>
      <c r="AM42" s="307" t="str">
        <f t="shared" ref="AM42:AQ42" si="3">AD42</f>
        <v>4A</v>
      </c>
      <c r="AN42" s="307" t="str">
        <f t="shared" si="3"/>
        <v>4B</v>
      </c>
      <c r="AO42" s="308" t="str">
        <f t="shared" si="3"/>
        <v>4C</v>
      </c>
      <c r="AP42" s="307" t="str">
        <f t="shared" si="3"/>
        <v>4D</v>
      </c>
      <c r="AQ42" s="307" t="str">
        <f t="shared" si="3"/>
        <v>4E</v>
      </c>
      <c r="AS42" s="307" t="s">
        <v>33</v>
      </c>
      <c r="AT42" s="307">
        <f>AL42</f>
        <v>4</v>
      </c>
      <c r="AU42" s="307" t="str">
        <f t="shared" ref="AU42:AY42" si="4">AM42</f>
        <v>4A</v>
      </c>
      <c r="AV42" s="307" t="str">
        <f t="shared" si="4"/>
        <v>4B</v>
      </c>
      <c r="AW42" s="307" t="str">
        <f t="shared" si="4"/>
        <v>4C</v>
      </c>
      <c r="AX42" s="308" t="str">
        <f t="shared" si="4"/>
        <v>4D</v>
      </c>
      <c r="AY42" s="307" t="str">
        <f t="shared" si="4"/>
        <v>4E</v>
      </c>
      <c r="BA42" s="142"/>
      <c r="BB42" s="142"/>
      <c r="BC42" s="142"/>
      <c r="BD42" s="142"/>
      <c r="BE42" s="142"/>
      <c r="BF42" s="142"/>
      <c r="BG42" s="142"/>
      <c r="BH42" s="140"/>
      <c r="BI42" s="142"/>
      <c r="BJ42" s="142"/>
      <c r="BK42" s="142"/>
      <c r="BL42" s="142"/>
      <c r="BM42" s="142"/>
      <c r="BN42" s="142"/>
      <c r="BO42" s="142"/>
      <c r="BP42" s="140"/>
    </row>
    <row r="43" spans="1:68">
      <c r="A43" s="242"/>
      <c r="B43" s="242"/>
      <c r="C43" s="242"/>
      <c r="D43" s="242"/>
      <c r="E43" s="242"/>
      <c r="F43" s="242"/>
      <c r="G43" s="242"/>
      <c r="H43" s="252">
        <v>2017</v>
      </c>
      <c r="I43" s="249">
        <f>AC43+AT43</f>
        <v>18803258.5</v>
      </c>
      <c r="J43" s="249">
        <f t="shared" ref="J43:N71" si="5">AD43+AU43</f>
        <v>0</v>
      </c>
      <c r="K43" s="249">
        <f t="shared" si="5"/>
        <v>0</v>
      </c>
      <c r="L43" s="249">
        <f t="shared" si="5"/>
        <v>0</v>
      </c>
      <c r="M43" s="249">
        <f t="shared" si="5"/>
        <v>0</v>
      </c>
      <c r="N43" s="249">
        <f t="shared" si="5"/>
        <v>0</v>
      </c>
      <c r="O43" s="242"/>
      <c r="P43" s="242"/>
      <c r="Q43" s="242"/>
      <c r="R43" s="242"/>
      <c r="S43" s="252">
        <v>2017</v>
      </c>
      <c r="T43" s="132">
        <f>HLOOKUP($S43,CapX!$A$11:$AP$14,2,FALSE)</f>
        <v>5101701.2424999997</v>
      </c>
      <c r="U43" s="274">
        <f>IF($K$14="",$T43,IF($K$14&gt;$S43,$T43,HLOOKUP($S43-$K$14,CapX!$A$18:$AP$26,$H$24,FALSE)*$T43))</f>
        <v>5101701.2424999997</v>
      </c>
      <c r="V43" s="249">
        <f>IF($K$15="",$T43,IF($K$15&gt;$S43,$T43,HLOOKUP($S43-$K$15,CapX!$A$18:$AP$26,$H$24,FALSE)*$T43))</f>
        <v>5101701.2424999997</v>
      </c>
      <c r="W43" s="249">
        <f>IF($K$16="",$T43,IF($K$16&gt;$S43,$T43,HLOOKUP($S43-$K$16,CapX!$A$18:$AP$26,$H$24,FALSE)*$T43))</f>
        <v>5101701.2424999997</v>
      </c>
      <c r="X43" s="249">
        <f>IF($K$17="",$T43,IF($K$17&gt;$S43,$T43,HLOOKUP($S43-$K$17,CapX!$A$18:$AP$26,$H$24,FALSE)*$T43))</f>
        <v>5101701.2424999997</v>
      </c>
      <c r="Y43" s="249">
        <f>IF($K$18="",$T43,IF($K$18&gt;$S43,$T43,HLOOKUP($S43-$K$18,CapX!$A$18:$AP$26,$H$24,FALSE)*$T43))</f>
        <v>5101701.2424999997</v>
      </c>
      <c r="Z43" s="249">
        <f>IF($K$19="",$T43,IF($K$19&gt;$S43,$T43,HLOOKUP($S43-$K$19,CapX!$A$18:$AP$26,$H$24,FALSE)*$T43))</f>
        <v>5101701.2424999997</v>
      </c>
      <c r="AB43" s="252">
        <v>2017</v>
      </c>
      <c r="AC43" s="249">
        <f t="shared" ref="AC43:AC71" si="6">IF($AB43&gt;$I$14,0,IF($AB43=$I$14,U43*$H$30,IF($AB43+1=$I$14,U43*$H$29,IF($AB43+2=$I$14,U43*$H$28,IF($AB43+3=$I$14,U43*$H$27,U43)))))</f>
        <v>5101701.2424999997</v>
      </c>
      <c r="AD43" s="249">
        <f t="shared" ref="AD43:AD71" si="7">IF($AB43&gt;$I$15,0,IF($AB43=$I$15,U43*$H$30,IF($AB43+1=$I$15,U43*$H$29,IF($AB43+2=$I$15,U43*$H$28,IF($AB43+3=$I$15,U43*$H$27,V43)))))</f>
        <v>0</v>
      </c>
      <c r="AE43" s="249">
        <f t="shared" ref="AE43:AE71" si="8">IF($AB43&gt;$I$16,0,IF($AB43=$I$16,U43*$H$30,IF($AB43+1=$I$16,U43*$H$29,IF($AB43+2=$I$16,U43*$H$28,IF($AB43+3=$I$16,U43*$H$27,W43)))))</f>
        <v>0</v>
      </c>
      <c r="AF43" s="249">
        <f t="shared" ref="AF43:AF71" si="9">IF($AB43&gt;$I$17,0,IF($AB43=$I$17,U43*$H$30,IF($AB43+1=$I$17,U43*$H$29,IF($AB43+2=$I$17,U43*$H$28,IF($AB43+3=$I$17,U43*$H$27,X43)))))</f>
        <v>0</v>
      </c>
      <c r="AG43" s="136">
        <f t="shared" ref="AG43:AG71" si="10">IF($AB43&gt;$I$18,0,IF($AB43=$I$18,U43*$H$30,IF($AB43+1=$I$18,U43*$H$29,IF($AB43+2=$I$18,U43*$H$28,IF($AB43+3=$I$18,U43*$H$27,Y43)))))</f>
        <v>0</v>
      </c>
      <c r="AH43" s="249">
        <f t="shared" ref="AH43:AH71" si="11">IF($AB43&gt;$I$19,0,IF($AB43=$I$19,U43*$H$30,IF($AB43+1=$I$19,U43*$H$29,IF($AB43+2=$I$19,U43*$H$28,IF($AB43+3=$I$19,U43*$H$27,Z43)))))</f>
        <v>0</v>
      </c>
      <c r="AJ43" s="252">
        <v>2017</v>
      </c>
      <c r="AK43" s="249">
        <f>HLOOKUP($S43,CapX!$A$11:$AP$14,3,FALSE)</f>
        <v>13701557.2575</v>
      </c>
      <c r="AL43" s="249">
        <f>IF($L$14="",$AK43,IF($L$14&gt;$AJ43,$AK43,HLOOKUP($AJ43-$L$14,CapX!$A$18:$AP$26,$H$24,FALSE)*$AK43))</f>
        <v>13701557.2575</v>
      </c>
      <c r="AM43" s="249">
        <f>IF($L$15="",$AK43,IF($L$15&gt;$AJ43,$AK43,HLOOKUP($AJ43-$L$15,CapX!$A$18:$AP$26,$H$24,FALSE)*$AK43))</f>
        <v>13701557.2575</v>
      </c>
      <c r="AN43" s="249">
        <f>IF($L$16="",$AK43,IF($L$16&gt;$AJ43,$AK43,HLOOKUP($AJ43-$L$16,CapX!$A$18:$AP$26,$H$24,FALSE)*$AK43))</f>
        <v>13701557.2575</v>
      </c>
      <c r="AO43" s="136">
        <f>IF($L$17="",$AK43,IF($L$17&gt;$AJ43,$AK43,HLOOKUP($AJ43-$L$17,CapX!$A$18:$AP$26,$H$24,FALSE)*$AK43))</f>
        <v>13701557.2575</v>
      </c>
      <c r="AP43" s="249">
        <f>IF($L$18="",$AK43,IF($L$18&gt;$AJ43,$AK43,HLOOKUP($AJ43-$L$18,CapX!$A$18:$AP$26,$H$24,FALSE)*$AK43))</f>
        <v>13701557.2575</v>
      </c>
      <c r="AQ43" s="249">
        <f>IF($L$19="",$AK43,IF($L$19&gt;$AJ43,$AK43,HLOOKUP($AJ43-$L$19,CapX!$A$18:$AP$26,$H$24,FALSE)*$AK43))</f>
        <v>13701557.2575</v>
      </c>
      <c r="AS43" s="252">
        <v>2017</v>
      </c>
      <c r="AT43" s="249">
        <f t="shared" ref="AT43:AT71" si="12">IF($AS43&gt;$J$14,0,IF($AS43=$J$14,AL43*$H$30,IF($AS43+1=$J$14,AL43*$H$29,IF($AS43+2=$J$14,AL43*$H$28,IF($AS43+3=$J$14,AL43*$H$27,AL43)))))</f>
        <v>13701557.2575</v>
      </c>
      <c r="AU43" s="249">
        <f t="shared" ref="AU43:AU71" si="13">IF($AS43&gt;$J$15,0,IF($AS43=$J$15,AM43*$H$30,IF($AS43+1=$J$15,AM43*$H$29,IF($AS43+2=$J$15,AM43*$H$28,IF($AS43+3=$J$15,AM43*$H$27,AM43)))))</f>
        <v>0</v>
      </c>
      <c r="AV43" s="249">
        <f t="shared" ref="AV43:AV71" si="14">IF($AS43&gt;$J$16,0,IF($AS43=$J$16,AN43*$H$30,IF($AS43+1=$J$16,AN43*$H$29,IF($AS43+2=$J$16,AN43*$H$28,IF($AS43+3=$J$16,AN43*$H$27,AN43)))))</f>
        <v>0</v>
      </c>
      <c r="AW43" s="249">
        <f t="shared" ref="AW43:AW71" si="15">IF($AS43&gt;$J$17,0,IF($AS43=$J$17,AO43*$H$30,IF($AS43+1=$J$17,AO43*$H$29,IF($AS43+2=$J$17,AO43*$H$28,IF($AS43+3=$J$17,AO43*$H$27,AO43)))))</f>
        <v>0</v>
      </c>
      <c r="AX43" s="136">
        <f t="shared" ref="AX43:AX71" si="16">IF($AS43&gt;$J$18,0,IF($AS43=$J$18,AP43*$H$30,IF($AS43+1=$J$18,AP43*$H$29,IF($AS43+2=$J$18,AP43*$H$28,IF($AS43+3=$J$18,AP43*$H$27,AP43)))))</f>
        <v>0</v>
      </c>
      <c r="AY43" s="249">
        <f t="shared" ref="AY43:AY71" si="17">IF($AS43&gt;$J$19,0,IF($AS43=$J$19,AQ43*$H$30,IF($AS43+1=$J$19,AQ43*$H$29,IF($AS43+2=$J$19,AQ43*$H$28,IF($AS43+3=$J$19,AQ43*$H$27,AQ43)))))</f>
        <v>0</v>
      </c>
      <c r="BA43" s="135"/>
      <c r="BB43" s="143"/>
      <c r="BC43" s="143"/>
      <c r="BD43" s="143"/>
      <c r="BE43" s="143"/>
      <c r="BF43" s="143"/>
      <c r="BG43" s="143"/>
      <c r="BH43" s="140"/>
      <c r="BI43" s="135"/>
      <c r="BJ43" s="143"/>
      <c r="BK43" s="143"/>
      <c r="BL43" s="143"/>
      <c r="BM43" s="143"/>
      <c r="BN43" s="143"/>
      <c r="BO43" s="143"/>
      <c r="BP43" s="140"/>
    </row>
    <row r="44" spans="1:68">
      <c r="A44" s="242"/>
      <c r="B44" s="242"/>
      <c r="C44" s="242"/>
      <c r="D44" s="242"/>
      <c r="E44" s="242"/>
      <c r="F44" s="242"/>
      <c r="G44" s="242"/>
      <c r="H44" s="253">
        <v>2018</v>
      </c>
      <c r="I44" s="249">
        <f t="shared" ref="I44:I71" si="18">AC44+AT44</f>
        <v>13964142.213</v>
      </c>
      <c r="J44" s="249">
        <f t="shared" si="5"/>
        <v>0</v>
      </c>
      <c r="K44" s="249">
        <f t="shared" si="5"/>
        <v>0</v>
      </c>
      <c r="L44" s="249">
        <f t="shared" si="5"/>
        <v>0</v>
      </c>
      <c r="M44" s="249">
        <f t="shared" si="5"/>
        <v>0</v>
      </c>
      <c r="N44" s="249">
        <f t="shared" si="5"/>
        <v>0</v>
      </c>
      <c r="O44" s="242"/>
      <c r="P44" s="242"/>
      <c r="Q44" s="242"/>
      <c r="R44" s="242"/>
      <c r="S44" s="253">
        <v>2018</v>
      </c>
      <c r="T44" s="274">
        <f>HLOOKUP($S44,CapX!$A$11:$AP$14,2,FALSE)</f>
        <v>9138973.3925000001</v>
      </c>
      <c r="U44" s="274">
        <f>IF($K$14="",$T44,IF($K$14&gt;$S44,$T44,HLOOKUP($S44-$K$14,CapX!$A$18:$AP$26,$H$24,FALSE)*$T44))</f>
        <v>8225076.0532499999</v>
      </c>
      <c r="V44" s="249">
        <f>IF($K$15="",$T44,IF($K$15&gt;$S44,$T44,HLOOKUP($S44-$K$15,CapX!$A$18:$AP$26,$H$24,FALSE)*$T44))</f>
        <v>9138973.3925000001</v>
      </c>
      <c r="W44" s="249">
        <f>IF($K$16="",$T44,IF($K$16&gt;$S44,$T44,HLOOKUP($S44-$K$16,CapX!$A$18:$AP$26,$H$24,FALSE)*$T44))</f>
        <v>9138973.3925000001</v>
      </c>
      <c r="X44" s="249">
        <f>IF($K$17="",$T44,IF($K$17&gt;$S44,$T44,HLOOKUP($S44-$K$17,CapX!$A$18:$AP$26,$H$24,FALSE)*$T44))</f>
        <v>9138973.3925000001</v>
      </c>
      <c r="Y44" s="249">
        <f>IF($K$18="",$T44,IF($K$18&gt;$S44,$T44,HLOOKUP($S44-$K$18,CapX!$A$18:$AP$26,$H$24,FALSE)*$T44))</f>
        <v>9138973.3925000001</v>
      </c>
      <c r="Z44" s="249">
        <f>IF($K$19="",$T44,IF($K$19&gt;$S44,$T44,HLOOKUP($S44-$K$19,CapX!$A$18:$AP$26,$H$24,FALSE)*$T44))</f>
        <v>9138973.3925000001</v>
      </c>
      <c r="AB44" s="253">
        <v>2018</v>
      </c>
      <c r="AC44" s="249">
        <f t="shared" si="6"/>
        <v>8225076.0532499999</v>
      </c>
      <c r="AD44" s="249">
        <f t="shared" si="7"/>
        <v>0</v>
      </c>
      <c r="AE44" s="249">
        <f t="shared" si="8"/>
        <v>0</v>
      </c>
      <c r="AF44" s="249">
        <f t="shared" si="9"/>
        <v>0</v>
      </c>
      <c r="AG44" s="136">
        <f t="shared" si="10"/>
        <v>0</v>
      </c>
      <c r="AH44" s="249">
        <f t="shared" si="11"/>
        <v>0</v>
      </c>
      <c r="AJ44" s="253">
        <v>2018</v>
      </c>
      <c r="AK44" s="249">
        <f>HLOOKUP($S44,CapX!$A$11:$AP$14,3,FALSE)</f>
        <v>6376740.1775000002</v>
      </c>
      <c r="AL44" s="249">
        <f>IF($L$14="",$AK44,IF($L$14&gt;$AJ44,$AK44,HLOOKUP($AJ44-$L$14,CapX!$A$18:$AP$26,$H$24,FALSE)*$AK44))</f>
        <v>5739066.1597500006</v>
      </c>
      <c r="AM44" s="249">
        <f>IF($L$15="",$AK44,IF($L$15&gt;$AJ44,$AK44,HLOOKUP($AJ44-$L$15,CapX!$A$18:$AP$26,$H$24,FALSE)*$AK44))</f>
        <v>6376740.1775000002</v>
      </c>
      <c r="AN44" s="249">
        <f>IF($L$16="",$AK44,IF($L$16&gt;$AJ44,$AK44,HLOOKUP($AJ44-$L$16,CapX!$A$18:$AP$26,$H$24,FALSE)*$AK44))</f>
        <v>6376740.1775000002</v>
      </c>
      <c r="AO44" s="136">
        <f>IF($L$17="",$AK44,IF($L$17&gt;$AJ44,$AK44,HLOOKUP($AJ44-$L$17,CapX!$A$18:$AP$26,$H$24,FALSE)*$AK44))</f>
        <v>6376740.1775000002</v>
      </c>
      <c r="AP44" s="249">
        <f>IF($L$18="",$AK44,IF($L$18&gt;$AJ44,$AK44,HLOOKUP($AJ44-$L$18,CapX!$A$18:$AP$26,$H$24,FALSE)*$AK44))</f>
        <v>6376740.1775000002</v>
      </c>
      <c r="AQ44" s="249">
        <f>IF($L$19="",$AK44,IF($L$19&gt;$AJ44,$AK44,HLOOKUP($AJ44-$L$19,CapX!$A$18:$AP$26,$H$24,FALSE)*$AK44))</f>
        <v>6376740.1775000002</v>
      </c>
      <c r="AS44" s="253">
        <v>2018</v>
      </c>
      <c r="AT44" s="249">
        <f t="shared" si="12"/>
        <v>5739066.1597500006</v>
      </c>
      <c r="AU44" s="249">
        <f t="shared" si="13"/>
        <v>0</v>
      </c>
      <c r="AV44" s="249">
        <f t="shared" si="14"/>
        <v>0</v>
      </c>
      <c r="AW44" s="249">
        <f t="shared" si="15"/>
        <v>0</v>
      </c>
      <c r="AX44" s="136">
        <f t="shared" si="16"/>
        <v>0</v>
      </c>
      <c r="AY44" s="249">
        <f t="shared" si="17"/>
        <v>0</v>
      </c>
      <c r="BA44" s="135"/>
      <c r="BB44" s="143"/>
      <c r="BC44" s="143"/>
      <c r="BD44" s="143"/>
      <c r="BE44" s="143"/>
      <c r="BF44" s="143"/>
      <c r="BG44" s="143"/>
      <c r="BH44" s="140"/>
      <c r="BI44" s="135"/>
      <c r="BJ44" s="143"/>
      <c r="BK44" s="143"/>
      <c r="BL44" s="143"/>
      <c r="BM44" s="143"/>
      <c r="BN44" s="143"/>
      <c r="BO44" s="143"/>
      <c r="BP44" s="140"/>
    </row>
    <row r="45" spans="1:68">
      <c r="A45" s="242"/>
      <c r="B45" s="242"/>
      <c r="C45" s="242"/>
      <c r="D45" s="242"/>
      <c r="E45" s="242"/>
      <c r="F45" s="242"/>
      <c r="G45" s="242"/>
      <c r="H45" s="253">
        <v>2019</v>
      </c>
      <c r="I45" s="249">
        <f t="shared" si="18"/>
        <v>9320316.4350000005</v>
      </c>
      <c r="J45" s="249">
        <f t="shared" si="5"/>
        <v>0</v>
      </c>
      <c r="K45" s="249">
        <f t="shared" si="5"/>
        <v>0</v>
      </c>
      <c r="L45" s="249">
        <f t="shared" si="5"/>
        <v>0</v>
      </c>
      <c r="M45" s="249">
        <f t="shared" si="5"/>
        <v>0</v>
      </c>
      <c r="N45" s="249">
        <f t="shared" si="5"/>
        <v>0</v>
      </c>
      <c r="O45" s="242"/>
      <c r="P45" s="242"/>
      <c r="Q45" s="242"/>
      <c r="R45" s="242"/>
      <c r="S45" s="253">
        <v>2019</v>
      </c>
      <c r="T45" s="274">
        <f>HLOOKUP($S45,CapX!$A$11:$AP$14,2,FALSE)</f>
        <v>3802341.1675</v>
      </c>
      <c r="U45" s="274">
        <f>IF($K$14="",$T45,IF($K$14&gt;$S45,$T45,HLOOKUP($S45-$K$14,CapX!$A$18:$AP$26,$H$24,FALSE)*$T45))</f>
        <v>3422107.0507499999</v>
      </c>
      <c r="V45" s="249">
        <f>IF($K$15="",$T45,IF($K$15&gt;$S45,$T45,HLOOKUP($S45-$K$15,CapX!$A$18:$AP$26,$H$24,FALSE)*$T45))</f>
        <v>3802341.1675</v>
      </c>
      <c r="W45" s="249">
        <f>IF($K$16="",$T45,IF($K$16&gt;$S45,$T45,HLOOKUP($S45-$K$16,CapX!$A$18:$AP$26,$H$24,FALSE)*$T45))</f>
        <v>3802341.1675</v>
      </c>
      <c r="X45" s="249">
        <f>IF($K$17="",$T45,IF($K$17&gt;$S45,$T45,HLOOKUP($S45-$K$17,CapX!$A$18:$AP$26,$H$24,FALSE)*$T45))</f>
        <v>3802341.1675</v>
      </c>
      <c r="Y45" s="249">
        <f>IF($K$18="",$T45,IF($K$18&gt;$S45,$T45,HLOOKUP($S45-$K$18,CapX!$A$18:$AP$26,$H$24,FALSE)*$T45))</f>
        <v>3802341.1675</v>
      </c>
      <c r="Z45" s="249">
        <f>IF($K$19="",$T45,IF($K$19&gt;$S45,$T45,HLOOKUP($S45-$K$19,CapX!$A$18:$AP$26,$H$24,FALSE)*$T45))</f>
        <v>3802341.1675</v>
      </c>
      <c r="AB45" s="253">
        <v>2019</v>
      </c>
      <c r="AC45" s="249">
        <f t="shared" si="6"/>
        <v>3422107.0507499999</v>
      </c>
      <c r="AD45" s="249">
        <f t="shared" si="7"/>
        <v>0</v>
      </c>
      <c r="AE45" s="249">
        <f t="shared" si="8"/>
        <v>0</v>
      </c>
      <c r="AF45" s="249">
        <f t="shared" si="9"/>
        <v>0</v>
      </c>
      <c r="AG45" s="136">
        <f t="shared" si="10"/>
        <v>0</v>
      </c>
      <c r="AH45" s="249">
        <f t="shared" si="11"/>
        <v>0</v>
      </c>
      <c r="AJ45" s="253">
        <v>2019</v>
      </c>
      <c r="AK45" s="249">
        <f>HLOOKUP($S45,CapX!$A$11:$AP$14,3,FALSE)</f>
        <v>6553565.9824999999</v>
      </c>
      <c r="AL45" s="249">
        <f>IF($L$14="",$AK45,IF($L$14&gt;$AJ45,$AK45,HLOOKUP($AJ45-$L$14,CapX!$A$18:$AP$26,$H$24,FALSE)*$AK45))</f>
        <v>5898209.3842500001</v>
      </c>
      <c r="AM45" s="249">
        <f>IF($L$15="",$AK45,IF($L$15&gt;$AJ45,$AK45,HLOOKUP($AJ45-$L$15,CapX!$A$18:$AP$26,$H$24,FALSE)*$AK45))</f>
        <v>6553565.9824999999</v>
      </c>
      <c r="AN45" s="249">
        <f>IF($L$16="",$AK45,IF($L$16&gt;$AJ45,$AK45,HLOOKUP($AJ45-$L$16,CapX!$A$18:$AP$26,$H$24,FALSE)*$AK45))</f>
        <v>6553565.9824999999</v>
      </c>
      <c r="AO45" s="136">
        <f>IF($L$17="",$AK45,IF($L$17&gt;$AJ45,$AK45,HLOOKUP($AJ45-$L$17,CapX!$A$18:$AP$26,$H$24,FALSE)*$AK45))</f>
        <v>6553565.9824999999</v>
      </c>
      <c r="AP45" s="249">
        <f>IF($L$18="",$AK45,IF($L$18&gt;$AJ45,$AK45,HLOOKUP($AJ45-$L$18,CapX!$A$18:$AP$26,$H$24,FALSE)*$AK45))</f>
        <v>6553565.9824999999</v>
      </c>
      <c r="AQ45" s="249">
        <f>IF($L$19="",$AK45,IF($L$19&gt;$AJ45,$AK45,HLOOKUP($AJ45-$L$19,CapX!$A$18:$AP$26,$H$24,FALSE)*$AK45))</f>
        <v>6553565.9824999999</v>
      </c>
      <c r="AS45" s="253">
        <v>2019</v>
      </c>
      <c r="AT45" s="249">
        <f t="shared" si="12"/>
        <v>5898209.3842500001</v>
      </c>
      <c r="AU45" s="249">
        <f t="shared" si="13"/>
        <v>0</v>
      </c>
      <c r="AV45" s="249">
        <f t="shared" si="14"/>
        <v>0</v>
      </c>
      <c r="AW45" s="249">
        <f t="shared" si="15"/>
        <v>0</v>
      </c>
      <c r="AX45" s="136">
        <f t="shared" si="16"/>
        <v>0</v>
      </c>
      <c r="AY45" s="249">
        <f t="shared" si="17"/>
        <v>0</v>
      </c>
      <c r="BA45" s="135"/>
      <c r="BB45" s="143"/>
      <c r="BC45" s="143"/>
      <c r="BD45" s="143"/>
      <c r="BE45" s="143"/>
      <c r="BF45" s="143"/>
      <c r="BG45" s="143"/>
      <c r="BH45" s="140"/>
      <c r="BI45" s="135"/>
      <c r="BJ45" s="143"/>
      <c r="BK45" s="143"/>
      <c r="BL45" s="143"/>
      <c r="BM45" s="143"/>
      <c r="BN45" s="143"/>
      <c r="BO45" s="143"/>
      <c r="BP45" s="140"/>
    </row>
    <row r="46" spans="1:68">
      <c r="A46" s="242"/>
      <c r="B46" s="242"/>
      <c r="C46" s="242"/>
      <c r="D46" s="242"/>
      <c r="E46" s="242"/>
      <c r="F46" s="242"/>
      <c r="G46" s="242"/>
      <c r="H46" s="253">
        <v>2020</v>
      </c>
      <c r="I46" s="249">
        <f t="shared" si="18"/>
        <v>11682802.886999998</v>
      </c>
      <c r="J46" s="249">
        <f t="shared" si="5"/>
        <v>0</v>
      </c>
      <c r="K46" s="249">
        <f t="shared" si="5"/>
        <v>0</v>
      </c>
      <c r="L46" s="249">
        <f t="shared" si="5"/>
        <v>0</v>
      </c>
      <c r="M46" s="249">
        <f t="shared" si="5"/>
        <v>0</v>
      </c>
      <c r="N46" s="249">
        <f t="shared" si="5"/>
        <v>0</v>
      </c>
      <c r="O46" s="242"/>
      <c r="P46" s="242"/>
      <c r="Q46" s="242"/>
      <c r="R46" s="242"/>
      <c r="S46" s="253">
        <v>2020</v>
      </c>
      <c r="T46" s="274">
        <f>HLOOKUP($S46,CapX!$A$11:$AP$14,2,FALSE)</f>
        <v>6163918.9424999999</v>
      </c>
      <c r="U46" s="274">
        <f>IF($K$14="",$T46,IF($K$14&gt;$S46,$T46,HLOOKUP($S46-$K$14,CapX!$A$18:$AP$26,$H$24,FALSE)*$T46))</f>
        <v>4314743.2597499993</v>
      </c>
      <c r="V46" s="249">
        <f>IF($K$15="",$T46,IF($K$15&gt;$S46,$T46,HLOOKUP($S46-$K$15,CapX!$A$18:$AP$26,$H$24,FALSE)*$T46))</f>
        <v>6163918.9424999999</v>
      </c>
      <c r="W46" s="249">
        <f>IF($K$16="",$T46,IF($K$16&gt;$S46,$T46,HLOOKUP($S46-$K$16,CapX!$A$18:$AP$26,$H$24,FALSE)*$T46))</f>
        <v>6163918.9424999999</v>
      </c>
      <c r="X46" s="249">
        <f>IF($K$17="",$T46,IF($K$17&gt;$S46,$T46,HLOOKUP($S46-$K$17,CapX!$A$18:$AP$26,$H$24,FALSE)*$T46))</f>
        <v>6163918.9424999999</v>
      </c>
      <c r="Y46" s="249">
        <f>IF($K$18="",$T46,IF($K$18&gt;$S46,$T46,HLOOKUP($S46-$K$18,CapX!$A$18:$AP$26,$H$24,FALSE)*$T46))</f>
        <v>6163918.9424999999</v>
      </c>
      <c r="Z46" s="249">
        <f>IF($K$19="",$T46,IF($K$19&gt;$S46,$T46,HLOOKUP($S46-$K$19,CapX!$A$18:$AP$26,$H$24,FALSE)*$T46))</f>
        <v>6163918.9424999999</v>
      </c>
      <c r="AB46" s="253">
        <v>2020</v>
      </c>
      <c r="AC46" s="249">
        <f t="shared" si="6"/>
        <v>4314743.2597499993</v>
      </c>
      <c r="AD46" s="249">
        <f t="shared" si="7"/>
        <v>0</v>
      </c>
      <c r="AE46" s="249">
        <f t="shared" si="8"/>
        <v>0</v>
      </c>
      <c r="AF46" s="249">
        <f t="shared" si="9"/>
        <v>0</v>
      </c>
      <c r="AG46" s="136">
        <f t="shared" si="10"/>
        <v>0</v>
      </c>
      <c r="AH46" s="249">
        <f t="shared" si="11"/>
        <v>0</v>
      </c>
      <c r="AJ46" s="253">
        <v>2020</v>
      </c>
      <c r="AK46" s="249">
        <f>HLOOKUP($S46,CapX!$A$11:$AP$14,3,FALSE)</f>
        <v>10525799.467500001</v>
      </c>
      <c r="AL46" s="249">
        <f>IF($L$14="",$AK46,IF($L$14&gt;$AJ46,$AK46,HLOOKUP($AJ46-$L$14,CapX!$A$18:$AP$26,$H$24,FALSE)*$AK46))</f>
        <v>7368059.6272499999</v>
      </c>
      <c r="AM46" s="249">
        <f>IF($L$15="",$AK46,IF($L$15&gt;$AJ46,$AK46,HLOOKUP($AJ46-$L$15,CapX!$A$18:$AP$26,$H$24,FALSE)*$AK46))</f>
        <v>10525799.467500001</v>
      </c>
      <c r="AN46" s="249">
        <f>IF($L$16="",$AK46,IF($L$16&gt;$AJ46,$AK46,HLOOKUP($AJ46-$L$16,CapX!$A$18:$AP$26,$H$24,FALSE)*$AK46))</f>
        <v>10525799.467500001</v>
      </c>
      <c r="AO46" s="136">
        <f>IF($L$17="",$AK46,IF($L$17&gt;$AJ46,$AK46,HLOOKUP($AJ46-$L$17,CapX!$A$18:$AP$26,$H$24,FALSE)*$AK46))</f>
        <v>10525799.467500001</v>
      </c>
      <c r="AP46" s="249">
        <f>IF($L$18="",$AK46,IF($L$18&gt;$AJ46,$AK46,HLOOKUP($AJ46-$L$18,CapX!$A$18:$AP$26,$H$24,FALSE)*$AK46))</f>
        <v>10525799.467500001</v>
      </c>
      <c r="AQ46" s="249">
        <f>IF($L$19="",$AK46,IF($L$19&gt;$AJ46,$AK46,HLOOKUP($AJ46-$L$19,CapX!$A$18:$AP$26,$H$24,FALSE)*$AK46))</f>
        <v>10525799.467500001</v>
      </c>
      <c r="AS46" s="253">
        <v>2020</v>
      </c>
      <c r="AT46" s="249">
        <f t="shared" si="12"/>
        <v>7368059.6272499999</v>
      </c>
      <c r="AU46" s="249">
        <f t="shared" si="13"/>
        <v>0</v>
      </c>
      <c r="AV46" s="249">
        <f t="shared" si="14"/>
        <v>0</v>
      </c>
      <c r="AW46" s="249">
        <f t="shared" si="15"/>
        <v>0</v>
      </c>
      <c r="AX46" s="136">
        <f t="shared" si="16"/>
        <v>0</v>
      </c>
      <c r="AY46" s="249">
        <f t="shared" si="17"/>
        <v>0</v>
      </c>
      <c r="BA46" s="310"/>
      <c r="BB46" s="138"/>
      <c r="BC46" s="138"/>
      <c r="BD46" s="138"/>
      <c r="BE46" s="138"/>
      <c r="BF46" s="138"/>
      <c r="BG46" s="138"/>
      <c r="BI46" s="310"/>
      <c r="BJ46" s="138"/>
      <c r="BK46" s="138"/>
      <c r="BL46" s="138"/>
      <c r="BM46" s="138"/>
      <c r="BN46" s="138"/>
      <c r="BO46" s="138"/>
    </row>
    <row r="47" spans="1:68">
      <c r="A47" s="242"/>
      <c r="B47" s="242"/>
      <c r="C47" s="242"/>
      <c r="D47" s="242"/>
      <c r="E47" s="242"/>
      <c r="F47" s="242"/>
      <c r="G47" s="242"/>
      <c r="H47" s="253">
        <v>2021</v>
      </c>
      <c r="I47" s="249">
        <f t="shared" si="18"/>
        <v>8858409.1896538679</v>
      </c>
      <c r="J47" s="249">
        <f t="shared" si="5"/>
        <v>0</v>
      </c>
      <c r="K47" s="249">
        <f t="shared" si="5"/>
        <v>0</v>
      </c>
      <c r="L47" s="249">
        <f t="shared" si="5"/>
        <v>0</v>
      </c>
      <c r="M47" s="249">
        <f t="shared" si="5"/>
        <v>0</v>
      </c>
      <c r="N47" s="249">
        <f t="shared" si="5"/>
        <v>0</v>
      </c>
      <c r="O47" s="242"/>
      <c r="P47" s="242"/>
      <c r="Q47" s="242"/>
      <c r="R47" s="242"/>
      <c r="S47" s="253">
        <v>2021</v>
      </c>
      <c r="T47" s="274">
        <f>HLOOKUP($S47,CapX!$A$11:$AP$14,2,FALSE)</f>
        <v>10631803.235945571</v>
      </c>
      <c r="U47" s="274">
        <f>IF($K$14="",$T47,IF($K$14&gt;$S47,$T47,HLOOKUP($S47-$K$14,CapX!$A$18:$AP$26,$H$24,FALSE)*$T47))</f>
        <v>6379081.9415673427</v>
      </c>
      <c r="V47" s="249">
        <f>IF($K$15="",$T47,IF($K$15&gt;$S47,$T47,HLOOKUP($S47-$K$15,CapX!$A$18:$AP$26,$H$24,FALSE)*$T47))</f>
        <v>10631803.235945571</v>
      </c>
      <c r="W47" s="249">
        <f>IF($K$16="",$T47,IF($K$16&gt;$S47,$T47,HLOOKUP($S47-$K$16,CapX!$A$18:$AP$26,$H$24,FALSE)*$T47))</f>
        <v>10631803.235945571</v>
      </c>
      <c r="X47" s="249">
        <f>IF($K$17="",$T47,IF($K$17&gt;$S47,$T47,HLOOKUP($S47-$K$17,CapX!$A$18:$AP$26,$H$24,FALSE)*$T47))</f>
        <v>10631803.235945571</v>
      </c>
      <c r="Y47" s="249">
        <f>IF($K$18="",$T47,IF($K$18&gt;$S47,$T47,HLOOKUP($S47-$K$18,CapX!$A$18:$AP$26,$H$24,FALSE)*$T47))</f>
        <v>10631803.235945571</v>
      </c>
      <c r="Z47" s="249">
        <f>IF($K$19="",$T47,IF($K$19&gt;$S47,$T47,HLOOKUP($S47-$K$19,CapX!$A$18:$AP$26,$H$24,FALSE)*$T47))</f>
        <v>10631803.235945571</v>
      </c>
      <c r="AB47" s="253">
        <v>2021</v>
      </c>
      <c r="AC47" s="249">
        <f t="shared" si="6"/>
        <v>6379081.9415673427</v>
      </c>
      <c r="AD47" s="249">
        <f t="shared" si="7"/>
        <v>0</v>
      </c>
      <c r="AE47" s="249">
        <f t="shared" si="8"/>
        <v>0</v>
      </c>
      <c r="AF47" s="249">
        <f t="shared" si="9"/>
        <v>0</v>
      </c>
      <c r="AG47" s="136">
        <f t="shared" si="10"/>
        <v>0</v>
      </c>
      <c r="AH47" s="249">
        <f t="shared" si="11"/>
        <v>0</v>
      </c>
      <c r="AJ47" s="253">
        <v>2021</v>
      </c>
      <c r="AK47" s="249">
        <f>HLOOKUP($S47,CapX!$A$11:$AP$14,3,FALSE)</f>
        <v>4132212.0801442079</v>
      </c>
      <c r="AL47" s="249">
        <f>IF($L$14="",$AK47,IF($L$14&gt;$AJ47,$AK47,HLOOKUP($AJ47-$L$14,CapX!$A$18:$AP$26,$H$24,FALSE)*$AK47))</f>
        <v>2479327.2480865247</v>
      </c>
      <c r="AM47" s="249">
        <f>IF($L$15="",$AK47,IF($L$15&gt;$AJ47,$AK47,HLOOKUP($AJ47-$L$15,CapX!$A$18:$AP$26,$H$24,FALSE)*$AK47))</f>
        <v>4132212.0801442079</v>
      </c>
      <c r="AN47" s="249">
        <f>IF($L$16="",$AK47,IF($L$16&gt;$AJ47,$AK47,HLOOKUP($AJ47-$L$16,CapX!$A$18:$AP$26,$H$24,FALSE)*$AK47))</f>
        <v>4132212.0801442079</v>
      </c>
      <c r="AO47" s="136">
        <f>IF($L$17="",$AK47,IF($L$17&gt;$AJ47,$AK47,HLOOKUP($AJ47-$L$17,CapX!$A$18:$AP$26,$H$24,FALSE)*$AK47))</f>
        <v>4132212.0801442079</v>
      </c>
      <c r="AP47" s="249">
        <f>IF($L$18="",$AK47,IF($L$18&gt;$AJ47,$AK47,HLOOKUP($AJ47-$L$18,CapX!$A$18:$AP$26,$H$24,FALSE)*$AK47))</f>
        <v>4132212.0801442079</v>
      </c>
      <c r="AQ47" s="249">
        <f>IF($L$19="",$AK47,IF($L$19&gt;$AJ47,$AK47,HLOOKUP($AJ47-$L$19,CapX!$A$18:$AP$26,$H$24,FALSE)*$AK47))</f>
        <v>4132212.0801442079</v>
      </c>
      <c r="AS47" s="253">
        <v>2021</v>
      </c>
      <c r="AT47" s="249">
        <f t="shared" si="12"/>
        <v>2479327.2480865247</v>
      </c>
      <c r="AU47" s="249">
        <f t="shared" si="13"/>
        <v>0</v>
      </c>
      <c r="AV47" s="249">
        <f t="shared" si="14"/>
        <v>0</v>
      </c>
      <c r="AW47" s="249">
        <f t="shared" si="15"/>
        <v>0</v>
      </c>
      <c r="AX47" s="136">
        <f t="shared" si="16"/>
        <v>0</v>
      </c>
      <c r="AY47" s="249">
        <f t="shared" si="17"/>
        <v>0</v>
      </c>
      <c r="BA47" s="310"/>
      <c r="BB47" s="138"/>
      <c r="BC47" s="138"/>
      <c r="BD47" s="138"/>
      <c r="BE47" s="138"/>
      <c r="BF47" s="138"/>
      <c r="BG47" s="138"/>
      <c r="BI47" s="310"/>
      <c r="BJ47" s="138"/>
      <c r="BK47" s="138"/>
      <c r="BL47" s="138"/>
      <c r="BM47" s="138"/>
      <c r="BN47" s="138"/>
      <c r="BO47" s="138"/>
    </row>
    <row r="48" spans="1:68">
      <c r="A48" s="242"/>
      <c r="B48" s="242"/>
      <c r="C48" s="242"/>
      <c r="D48" s="242"/>
      <c r="E48" s="242"/>
      <c r="F48" s="242"/>
      <c r="G48" s="242"/>
      <c r="H48" s="253">
        <v>2022</v>
      </c>
      <c r="I48" s="249">
        <f t="shared" si="18"/>
        <v>5387142.8994299993</v>
      </c>
      <c r="J48" s="249">
        <f t="shared" si="5"/>
        <v>0</v>
      </c>
      <c r="K48" s="249">
        <f t="shared" si="5"/>
        <v>0</v>
      </c>
      <c r="L48" s="249">
        <f t="shared" si="5"/>
        <v>0</v>
      </c>
      <c r="M48" s="249">
        <f t="shared" si="5"/>
        <v>0</v>
      </c>
      <c r="N48" s="249">
        <f t="shared" si="5"/>
        <v>0</v>
      </c>
      <c r="O48" s="242"/>
      <c r="P48" s="242"/>
      <c r="Q48" s="242"/>
      <c r="R48" s="242"/>
      <c r="S48" s="253">
        <v>2022</v>
      </c>
      <c r="T48" s="274">
        <f>HLOOKUP($S48,CapX!$A$11:$AP$14,2,FALSE)</f>
        <v>3955955.7506670002</v>
      </c>
      <c r="U48" s="274">
        <f>IF($K$14="",$T48,IF($K$14&gt;$S48,$T48,HLOOKUP($S48-$K$14,CapX!$A$18:$AP$26,$H$24,FALSE)*$T48))</f>
        <v>1977977.8753335001</v>
      </c>
      <c r="V48" s="249">
        <f>IF($K$15="",$T48,IF($K$15&gt;$S48,$T48,HLOOKUP($S48-$K$15,CapX!$A$18:$AP$26,$H$24,FALSE)*$T48))</f>
        <v>3955955.7506670002</v>
      </c>
      <c r="W48" s="249">
        <f>IF($K$16="",$T48,IF($K$16&gt;$S48,$T48,HLOOKUP($S48-$K$16,CapX!$A$18:$AP$26,$H$24,FALSE)*$T48))</f>
        <v>3955955.7506670002</v>
      </c>
      <c r="X48" s="249">
        <f>IF($K$17="",$T48,IF($K$17&gt;$S48,$T48,HLOOKUP($S48-$K$17,CapX!$A$18:$AP$26,$H$24,FALSE)*$T48))</f>
        <v>3955955.7506670002</v>
      </c>
      <c r="Y48" s="249">
        <f>IF($K$18="",$T48,IF($K$18&gt;$S48,$T48,HLOOKUP($S48-$K$18,CapX!$A$18:$AP$26,$H$24,FALSE)*$T48))</f>
        <v>3955955.7506670002</v>
      </c>
      <c r="Z48" s="249">
        <f>IF($K$19="",$T48,IF($K$19&gt;$S48,$T48,HLOOKUP($S48-$K$19,CapX!$A$18:$AP$26,$H$24,FALSE)*$T48))</f>
        <v>3955955.7506670002</v>
      </c>
      <c r="AB48" s="253">
        <v>2022</v>
      </c>
      <c r="AC48" s="249">
        <f t="shared" si="6"/>
        <v>1977977.8753335001</v>
      </c>
      <c r="AD48" s="249">
        <f t="shared" si="7"/>
        <v>0</v>
      </c>
      <c r="AE48" s="249">
        <f t="shared" si="8"/>
        <v>0</v>
      </c>
      <c r="AF48" s="249">
        <f t="shared" si="9"/>
        <v>0</v>
      </c>
      <c r="AG48" s="136">
        <f t="shared" si="10"/>
        <v>0</v>
      </c>
      <c r="AH48" s="249">
        <f t="shared" si="11"/>
        <v>0</v>
      </c>
      <c r="AJ48" s="253">
        <v>2022</v>
      </c>
      <c r="AK48" s="249">
        <f>HLOOKUP($S48,CapX!$A$11:$AP$14,3,FALSE)</f>
        <v>6818330.0481929993</v>
      </c>
      <c r="AL48" s="249">
        <f>IF($L$14="",$AK48,IF($L$14&gt;$AJ48,$AK48,HLOOKUP($AJ48-$L$14,CapX!$A$18:$AP$26,$H$24,FALSE)*$AK48))</f>
        <v>3409165.0240964997</v>
      </c>
      <c r="AM48" s="249">
        <f>IF($L$15="",$AK48,IF($L$15&gt;$AJ48,$AK48,HLOOKUP($AJ48-$L$15,CapX!$A$18:$AP$26,$H$24,FALSE)*$AK48))</f>
        <v>6818330.0481929993</v>
      </c>
      <c r="AN48" s="249">
        <f>IF($L$16="",$AK48,IF($L$16&gt;$AJ48,$AK48,HLOOKUP($AJ48-$L$16,CapX!$A$18:$AP$26,$H$24,FALSE)*$AK48))</f>
        <v>6818330.0481929993</v>
      </c>
      <c r="AO48" s="136">
        <f>IF($L$17="",$AK48,IF($L$17&gt;$AJ48,$AK48,HLOOKUP($AJ48-$L$17,CapX!$A$18:$AP$26,$H$24,FALSE)*$AK48))</f>
        <v>6818330.0481929993</v>
      </c>
      <c r="AP48" s="249">
        <f>IF($L$18="",$AK48,IF($L$18&gt;$AJ48,$AK48,HLOOKUP($AJ48-$L$18,CapX!$A$18:$AP$26,$H$24,FALSE)*$AK48))</f>
        <v>6818330.0481929993</v>
      </c>
      <c r="AQ48" s="249">
        <f>IF($L$19="",$AK48,IF($L$19&gt;$AJ48,$AK48,HLOOKUP($AJ48-$L$19,CapX!$A$18:$AP$26,$H$24,FALSE)*$AK48))</f>
        <v>6818330.0481929993</v>
      </c>
      <c r="AS48" s="253">
        <v>2022</v>
      </c>
      <c r="AT48" s="249">
        <f t="shared" si="12"/>
        <v>3409165.0240964997</v>
      </c>
      <c r="AU48" s="249">
        <f t="shared" si="13"/>
        <v>0</v>
      </c>
      <c r="AV48" s="249">
        <f t="shared" si="14"/>
        <v>0</v>
      </c>
      <c r="AW48" s="249">
        <f t="shared" si="15"/>
        <v>0</v>
      </c>
      <c r="AX48" s="136">
        <f t="shared" si="16"/>
        <v>0</v>
      </c>
      <c r="AY48" s="249">
        <f t="shared" si="17"/>
        <v>0</v>
      </c>
      <c r="BA48" s="310"/>
      <c r="BB48" s="138"/>
      <c r="BC48" s="138"/>
      <c r="BD48" s="138"/>
      <c r="BE48" s="138"/>
      <c r="BF48" s="138"/>
      <c r="BG48" s="138"/>
      <c r="BI48" s="310"/>
      <c r="BJ48" s="138"/>
      <c r="BK48" s="138"/>
      <c r="BL48" s="138"/>
      <c r="BM48" s="138"/>
      <c r="BN48" s="138"/>
      <c r="BO48" s="138"/>
    </row>
    <row r="49" spans="1:67">
      <c r="A49" s="242"/>
      <c r="B49" s="242"/>
      <c r="C49" s="242"/>
      <c r="D49" s="242"/>
      <c r="E49" s="242"/>
      <c r="F49" s="242"/>
      <c r="G49" s="242"/>
      <c r="H49" s="253">
        <v>2023</v>
      </c>
      <c r="I49" s="249">
        <f t="shared" si="18"/>
        <v>6945593.2135055996</v>
      </c>
      <c r="J49" s="249">
        <f t="shared" si="5"/>
        <v>0</v>
      </c>
      <c r="K49" s="249">
        <f t="shared" si="5"/>
        <v>0</v>
      </c>
      <c r="L49" s="249">
        <f t="shared" si="5"/>
        <v>0</v>
      </c>
      <c r="M49" s="249">
        <f t="shared" si="5"/>
        <v>0</v>
      </c>
      <c r="N49" s="249">
        <f t="shared" si="5"/>
        <v>0</v>
      </c>
      <c r="O49" s="242"/>
      <c r="P49" s="242"/>
      <c r="Q49" s="242"/>
      <c r="R49" s="242"/>
      <c r="S49" s="253">
        <v>2023</v>
      </c>
      <c r="T49" s="274">
        <f>HLOOKUP($S49,CapX!$A$11:$AP$14,2,FALSE)</f>
        <v>6412941.2677769996</v>
      </c>
      <c r="U49" s="274">
        <f>IF($K$14="",$T49,IF($K$14&gt;$S49,$T49,HLOOKUP($S49-$K$14,CapX!$A$18:$AP$26,$H$24,FALSE)*$T49))</f>
        <v>2565176.5071108001</v>
      </c>
      <c r="V49" s="249">
        <f>IF($K$15="",$T49,IF($K$15&gt;$S49,$T49,HLOOKUP($S49-$K$15,CapX!$A$18:$AP$26,$H$24,FALSE)*$T49))</f>
        <v>6412941.2677769996</v>
      </c>
      <c r="W49" s="249">
        <f>IF($K$16="",$T49,IF($K$16&gt;$S49,$T49,HLOOKUP($S49-$K$16,CapX!$A$18:$AP$26,$H$24,FALSE)*$T49))</f>
        <v>6412941.2677769996</v>
      </c>
      <c r="X49" s="249">
        <f>IF($K$17="",$T49,IF($K$17&gt;$S49,$T49,HLOOKUP($S49-$K$17,CapX!$A$18:$AP$26,$H$24,FALSE)*$T49))</f>
        <v>6412941.2677769996</v>
      </c>
      <c r="Y49" s="249">
        <f>IF($K$18="",$T49,IF($K$18&gt;$S49,$T49,HLOOKUP($S49-$K$18,CapX!$A$18:$AP$26,$H$24,FALSE)*$T49))</f>
        <v>6412941.2677769996</v>
      </c>
      <c r="Z49" s="249">
        <f>IF($K$19="",$T49,IF($K$19&gt;$S49,$T49,HLOOKUP($S49-$K$19,CapX!$A$18:$AP$26,$H$24,FALSE)*$T49))</f>
        <v>6412941.2677769996</v>
      </c>
      <c r="AB49" s="253">
        <v>2023</v>
      </c>
      <c r="AC49" s="249">
        <f t="shared" si="6"/>
        <v>2565176.5071108001</v>
      </c>
      <c r="AD49" s="249">
        <f t="shared" si="7"/>
        <v>0</v>
      </c>
      <c r="AE49" s="249">
        <f t="shared" si="8"/>
        <v>0</v>
      </c>
      <c r="AF49" s="249">
        <f t="shared" si="9"/>
        <v>0</v>
      </c>
      <c r="AG49" s="136">
        <f t="shared" si="10"/>
        <v>0</v>
      </c>
      <c r="AH49" s="249">
        <f t="shared" si="11"/>
        <v>0</v>
      </c>
      <c r="AJ49" s="253">
        <v>2023</v>
      </c>
      <c r="AK49" s="249">
        <f>HLOOKUP($S49,CapX!$A$11:$AP$14,3,FALSE)</f>
        <v>10951041.765986999</v>
      </c>
      <c r="AL49" s="249">
        <f>IF($L$14="",$AK49,IF($L$14&gt;$AJ49,$AK49,HLOOKUP($AJ49-$L$14,CapX!$A$18:$AP$26,$H$24,FALSE)*$AK49))</f>
        <v>4380416.7063948</v>
      </c>
      <c r="AM49" s="249">
        <f>IF($L$15="",$AK49,IF($L$15&gt;$AJ49,$AK49,HLOOKUP($AJ49-$L$15,CapX!$A$18:$AP$26,$H$24,FALSE)*$AK49))</f>
        <v>10951041.765986999</v>
      </c>
      <c r="AN49" s="249">
        <f>IF($L$16="",$AK49,IF($L$16&gt;$AJ49,$AK49,HLOOKUP($AJ49-$L$16,CapX!$A$18:$AP$26,$H$24,FALSE)*$AK49))</f>
        <v>10951041.765986999</v>
      </c>
      <c r="AO49" s="136">
        <f>IF($L$17="",$AK49,IF($L$17&gt;$AJ49,$AK49,HLOOKUP($AJ49-$L$17,CapX!$A$18:$AP$26,$H$24,FALSE)*$AK49))</f>
        <v>10951041.765986999</v>
      </c>
      <c r="AP49" s="249">
        <f>IF($L$18="",$AK49,IF($L$18&gt;$AJ49,$AK49,HLOOKUP($AJ49-$L$18,CapX!$A$18:$AP$26,$H$24,FALSE)*$AK49))</f>
        <v>10951041.765986999</v>
      </c>
      <c r="AQ49" s="249">
        <f>IF($L$19="",$AK49,IF($L$19&gt;$AJ49,$AK49,HLOOKUP($AJ49-$L$19,CapX!$A$18:$AP$26,$H$24,FALSE)*$AK49))</f>
        <v>10951041.765986999</v>
      </c>
      <c r="AS49" s="253">
        <v>2023</v>
      </c>
      <c r="AT49" s="249">
        <f t="shared" si="12"/>
        <v>4380416.7063948</v>
      </c>
      <c r="AU49" s="249">
        <f t="shared" si="13"/>
        <v>0</v>
      </c>
      <c r="AV49" s="249">
        <f t="shared" si="14"/>
        <v>0</v>
      </c>
      <c r="AW49" s="249">
        <f t="shared" si="15"/>
        <v>0</v>
      </c>
      <c r="AX49" s="136">
        <f t="shared" si="16"/>
        <v>0</v>
      </c>
      <c r="AY49" s="249">
        <f t="shared" si="17"/>
        <v>0</v>
      </c>
      <c r="BA49" s="310"/>
      <c r="BB49" s="138"/>
      <c r="BC49" s="138"/>
      <c r="BD49" s="138"/>
      <c r="BE49" s="138"/>
      <c r="BF49" s="138"/>
      <c r="BG49" s="138"/>
      <c r="BI49" s="310"/>
      <c r="BJ49" s="138"/>
      <c r="BK49" s="138"/>
      <c r="BL49" s="138"/>
      <c r="BM49" s="138"/>
      <c r="BN49" s="138"/>
      <c r="BO49" s="138"/>
    </row>
    <row r="50" spans="1:67">
      <c r="A50" s="242"/>
      <c r="B50" s="242"/>
      <c r="C50" s="242"/>
      <c r="D50" s="242"/>
      <c r="E50" s="242"/>
      <c r="F50" s="242"/>
      <c r="G50" s="242"/>
      <c r="H50" s="253">
        <v>2024</v>
      </c>
      <c r="I50" s="249">
        <f t="shared" si="18"/>
        <v>6144192.6139439233</v>
      </c>
      <c r="J50" s="249">
        <f t="shared" si="5"/>
        <v>0</v>
      </c>
      <c r="K50" s="249">
        <f t="shared" si="5"/>
        <v>0</v>
      </c>
      <c r="L50" s="249">
        <f t="shared" si="5"/>
        <v>0</v>
      </c>
      <c r="M50" s="249">
        <f t="shared" si="5"/>
        <v>0</v>
      </c>
      <c r="N50" s="249">
        <f t="shared" si="5"/>
        <v>0</v>
      </c>
      <c r="O50" s="242"/>
      <c r="P50" s="242"/>
      <c r="Q50" s="242"/>
      <c r="R50" s="242"/>
      <c r="S50" s="253">
        <v>2024</v>
      </c>
      <c r="T50" s="274">
        <f>HLOOKUP($S50,CapX!$A$11:$AP$14,2,FALSE)</f>
        <v>11061328.086677773</v>
      </c>
      <c r="U50" s="274">
        <f>IF($K$14="",$T50,IF($K$14&gt;$S50,$T50,HLOOKUP($S50-$K$14,CapX!$A$18:$AP$26,$H$24,FALSE)*$T50))</f>
        <v>4424531.2346711094</v>
      </c>
      <c r="V50" s="249">
        <f>IF($K$15="",$T50,IF($K$15&gt;$S50,$T50,HLOOKUP($S50-$K$15,CapX!$A$18:$AP$26,$H$24,FALSE)*$T50))</f>
        <v>11061328.086677773</v>
      </c>
      <c r="W50" s="249">
        <f>IF($K$16="",$T50,IF($K$16&gt;$S50,$T50,HLOOKUP($S50-$K$16,CapX!$A$18:$AP$26,$H$24,FALSE)*$T50))</f>
        <v>11061328.086677773</v>
      </c>
      <c r="X50" s="249">
        <f>IF($K$17="",$T50,IF($K$17&gt;$S50,$T50,HLOOKUP($S50-$K$17,CapX!$A$18:$AP$26,$H$24,FALSE)*$T50))</f>
        <v>11061328.086677773</v>
      </c>
      <c r="Y50" s="249">
        <f>IF($K$18="",$T50,IF($K$18&gt;$S50,$T50,HLOOKUP($S50-$K$18,CapX!$A$18:$AP$26,$H$24,FALSE)*$T50))</f>
        <v>11061328.086677773</v>
      </c>
      <c r="Z50" s="249">
        <f>IF($K$19="",$T50,IF($K$19&gt;$S50,$T50,HLOOKUP($S50-$K$19,CapX!$A$18:$AP$26,$H$24,FALSE)*$T50))</f>
        <v>11061328.086677773</v>
      </c>
      <c r="AB50" s="253">
        <v>2024</v>
      </c>
      <c r="AC50" s="249">
        <f t="shared" si="6"/>
        <v>4424531.2346711094</v>
      </c>
      <c r="AD50" s="249">
        <f t="shared" si="7"/>
        <v>0</v>
      </c>
      <c r="AE50" s="249">
        <f t="shared" si="8"/>
        <v>0</v>
      </c>
      <c r="AF50" s="249">
        <f t="shared" si="9"/>
        <v>0</v>
      </c>
      <c r="AG50" s="136">
        <f t="shared" si="10"/>
        <v>0</v>
      </c>
      <c r="AH50" s="249">
        <f t="shared" si="11"/>
        <v>0</v>
      </c>
      <c r="AJ50" s="253">
        <v>2024</v>
      </c>
      <c r="AK50" s="249">
        <f>HLOOKUP($S50,CapX!$A$11:$AP$14,3,FALSE)</f>
        <v>4299153.4481820334</v>
      </c>
      <c r="AL50" s="249">
        <f>IF($L$14="",$AK50,IF($L$14&gt;$AJ50,$AK50,HLOOKUP($AJ50-$L$14,CapX!$A$18:$AP$26,$H$24,FALSE)*$AK50))</f>
        <v>1719661.3792728134</v>
      </c>
      <c r="AM50" s="249">
        <f>IF($L$15="",$AK50,IF($L$15&gt;$AJ50,$AK50,HLOOKUP($AJ50-$L$15,CapX!$A$18:$AP$26,$H$24,FALSE)*$AK50))</f>
        <v>4299153.4481820334</v>
      </c>
      <c r="AN50" s="249">
        <f>IF($L$16="",$AK50,IF($L$16&gt;$AJ50,$AK50,HLOOKUP($AJ50-$L$16,CapX!$A$18:$AP$26,$H$24,FALSE)*$AK50))</f>
        <v>4299153.4481820334</v>
      </c>
      <c r="AO50" s="136">
        <f>IF($L$17="",$AK50,IF($L$17&gt;$AJ50,$AK50,HLOOKUP($AJ50-$L$17,CapX!$A$18:$AP$26,$H$24,FALSE)*$AK50))</f>
        <v>4299153.4481820334</v>
      </c>
      <c r="AP50" s="249">
        <f>IF($L$18="",$AK50,IF($L$18&gt;$AJ50,$AK50,HLOOKUP($AJ50-$L$18,CapX!$A$18:$AP$26,$H$24,FALSE)*$AK50))</f>
        <v>4299153.4481820334</v>
      </c>
      <c r="AQ50" s="249">
        <f>IF($L$19="",$AK50,IF($L$19&gt;$AJ50,$AK50,HLOOKUP($AJ50-$L$19,CapX!$A$18:$AP$26,$H$24,FALSE)*$AK50))</f>
        <v>4299153.4481820334</v>
      </c>
      <c r="AS50" s="253">
        <v>2024</v>
      </c>
      <c r="AT50" s="249">
        <f t="shared" si="12"/>
        <v>1719661.3792728134</v>
      </c>
      <c r="AU50" s="249">
        <f t="shared" si="13"/>
        <v>0</v>
      </c>
      <c r="AV50" s="249">
        <f t="shared" si="14"/>
        <v>0</v>
      </c>
      <c r="AW50" s="249">
        <f t="shared" si="15"/>
        <v>0</v>
      </c>
      <c r="AX50" s="136">
        <f t="shared" si="16"/>
        <v>0</v>
      </c>
      <c r="AY50" s="249">
        <f t="shared" si="17"/>
        <v>0</v>
      </c>
      <c r="BA50" s="310"/>
      <c r="BB50" s="138"/>
      <c r="BC50" s="138"/>
      <c r="BD50" s="138"/>
      <c r="BE50" s="138"/>
      <c r="BF50" s="138"/>
      <c r="BG50" s="138"/>
      <c r="BI50" s="310"/>
      <c r="BJ50" s="138"/>
      <c r="BK50" s="138"/>
      <c r="BL50" s="138"/>
      <c r="BM50" s="138"/>
      <c r="BN50" s="138"/>
      <c r="BO50" s="138"/>
    </row>
    <row r="51" spans="1:67">
      <c r="A51" s="242"/>
      <c r="B51" s="242"/>
      <c r="C51" s="242"/>
      <c r="D51" s="242"/>
      <c r="E51" s="242"/>
      <c r="F51" s="242"/>
      <c r="G51" s="242"/>
      <c r="H51" s="253">
        <v>2025</v>
      </c>
      <c r="I51" s="249">
        <f t="shared" si="18"/>
        <v>4483826.778053578</v>
      </c>
      <c r="J51" s="249">
        <f t="shared" si="5"/>
        <v>0</v>
      </c>
      <c r="K51" s="249">
        <f t="shared" si="5"/>
        <v>0</v>
      </c>
      <c r="L51" s="249">
        <f t="shared" si="5"/>
        <v>0</v>
      </c>
      <c r="M51" s="249">
        <f t="shared" si="5"/>
        <v>0</v>
      </c>
      <c r="N51" s="249">
        <f t="shared" si="5"/>
        <v>0</v>
      </c>
      <c r="O51" s="242"/>
      <c r="P51" s="242"/>
      <c r="Q51" s="242"/>
      <c r="R51" s="242"/>
      <c r="S51" s="253">
        <v>2025</v>
      </c>
      <c r="T51" s="274">
        <f>HLOOKUP($S51,CapX!$A$11:$AP$14,2,FALSE)</f>
        <v>4115776.3629939472</v>
      </c>
      <c r="U51" s="274">
        <f>IF($K$14="",$T51,IF($K$14&gt;$S51,$T51,HLOOKUP($S51-$K$14,CapX!$A$18:$AP$26,$H$24,FALSE)*$T51))</f>
        <v>1646310.5451975791</v>
      </c>
      <c r="V51" s="249">
        <f>IF($K$15="",$T51,IF($K$15&gt;$S51,$T51,HLOOKUP($S51-$K$15,CapX!$A$18:$AP$26,$H$24,FALSE)*$T51))</f>
        <v>4115776.3629939472</v>
      </c>
      <c r="W51" s="249">
        <f>IF($K$16="",$T51,IF($K$16&gt;$S51,$T51,HLOOKUP($S51-$K$16,CapX!$A$18:$AP$26,$H$24,FALSE)*$T51))</f>
        <v>4115776.3629939472</v>
      </c>
      <c r="X51" s="249">
        <f>IF($K$17="",$T51,IF($K$17&gt;$S51,$T51,HLOOKUP($S51-$K$17,CapX!$A$18:$AP$26,$H$24,FALSE)*$T51))</f>
        <v>4115776.3629939472</v>
      </c>
      <c r="Y51" s="249">
        <f>IF($K$18="",$T51,IF($K$18&gt;$S51,$T51,HLOOKUP($S51-$K$18,CapX!$A$18:$AP$26,$H$24,FALSE)*$T51))</f>
        <v>4115776.3629939472</v>
      </c>
      <c r="Z51" s="249">
        <f>IF($K$19="",$T51,IF($K$19&gt;$S51,$T51,HLOOKUP($S51-$K$19,CapX!$A$18:$AP$26,$H$24,FALSE)*$T51))</f>
        <v>4115776.3629939472</v>
      </c>
      <c r="AB51" s="253">
        <v>2025</v>
      </c>
      <c r="AC51" s="249">
        <f t="shared" si="6"/>
        <v>1646310.5451975791</v>
      </c>
      <c r="AD51" s="249">
        <f t="shared" si="7"/>
        <v>0</v>
      </c>
      <c r="AE51" s="249">
        <f t="shared" si="8"/>
        <v>0</v>
      </c>
      <c r="AF51" s="249">
        <f t="shared" si="9"/>
        <v>0</v>
      </c>
      <c r="AG51" s="136">
        <f t="shared" si="10"/>
        <v>0</v>
      </c>
      <c r="AH51" s="249">
        <f t="shared" si="11"/>
        <v>0</v>
      </c>
      <c r="AJ51" s="253">
        <v>2025</v>
      </c>
      <c r="AK51" s="249">
        <f>HLOOKUP($S51,CapX!$A$11:$AP$14,3,FALSE)</f>
        <v>7093790.5821399968</v>
      </c>
      <c r="AL51" s="249">
        <f>IF($L$14="",$AK51,IF($L$14&gt;$AJ51,$AK51,HLOOKUP($AJ51-$L$14,CapX!$A$18:$AP$26,$H$24,FALSE)*$AK51))</f>
        <v>2837516.2328559989</v>
      </c>
      <c r="AM51" s="249">
        <f>IF($L$15="",$AK51,IF($L$15&gt;$AJ51,$AK51,HLOOKUP($AJ51-$L$15,CapX!$A$18:$AP$26,$H$24,FALSE)*$AK51))</f>
        <v>7093790.5821399968</v>
      </c>
      <c r="AN51" s="249">
        <f>IF($L$16="",$AK51,IF($L$16&gt;$AJ51,$AK51,HLOOKUP($AJ51-$L$16,CapX!$A$18:$AP$26,$H$24,FALSE)*$AK51))</f>
        <v>7093790.5821399968</v>
      </c>
      <c r="AO51" s="136">
        <f>IF($L$17="",$AK51,IF($L$17&gt;$AJ51,$AK51,HLOOKUP($AJ51-$L$17,CapX!$A$18:$AP$26,$H$24,FALSE)*$AK51))</f>
        <v>7093790.5821399968</v>
      </c>
      <c r="AP51" s="249">
        <f>IF($L$18="",$AK51,IF($L$18&gt;$AJ51,$AK51,HLOOKUP($AJ51-$L$18,CapX!$A$18:$AP$26,$H$24,FALSE)*$AK51))</f>
        <v>7093790.5821399968</v>
      </c>
      <c r="AQ51" s="249">
        <f>IF($L$19="",$AK51,IF($L$19&gt;$AJ51,$AK51,HLOOKUP($AJ51-$L$19,CapX!$A$18:$AP$26,$H$24,FALSE)*$AK51))</f>
        <v>7093790.5821399968</v>
      </c>
      <c r="AS51" s="253">
        <v>2025</v>
      </c>
      <c r="AT51" s="249">
        <f t="shared" si="12"/>
        <v>2837516.2328559989</v>
      </c>
      <c r="AU51" s="249">
        <f t="shared" si="13"/>
        <v>0</v>
      </c>
      <c r="AV51" s="249">
        <f t="shared" si="14"/>
        <v>0</v>
      </c>
      <c r="AW51" s="249">
        <f t="shared" si="15"/>
        <v>0</v>
      </c>
      <c r="AX51" s="136">
        <f t="shared" si="16"/>
        <v>0</v>
      </c>
      <c r="AY51" s="249">
        <f t="shared" si="17"/>
        <v>0</v>
      </c>
      <c r="BA51" s="310"/>
      <c r="BB51" s="138"/>
      <c r="BC51" s="138"/>
      <c r="BD51" s="138"/>
      <c r="BE51" s="138"/>
      <c r="BF51" s="138"/>
      <c r="BG51" s="138"/>
      <c r="BI51" s="310"/>
      <c r="BJ51" s="138"/>
      <c r="BK51" s="138"/>
      <c r="BL51" s="138"/>
      <c r="BM51" s="138"/>
      <c r="BN51" s="138"/>
      <c r="BO51" s="138"/>
    </row>
    <row r="52" spans="1:67">
      <c r="A52" s="242"/>
      <c r="B52" s="242"/>
      <c r="C52" s="242"/>
      <c r="D52" s="242"/>
      <c r="E52" s="242"/>
      <c r="F52" s="242"/>
      <c r="G52" s="242"/>
      <c r="H52" s="253">
        <v>2026</v>
      </c>
      <c r="I52" s="249">
        <f t="shared" si="18"/>
        <v>7226195.1793312263</v>
      </c>
      <c r="J52" s="249">
        <f t="shared" si="5"/>
        <v>0</v>
      </c>
      <c r="K52" s="249">
        <f t="shared" si="5"/>
        <v>0</v>
      </c>
      <c r="L52" s="249">
        <f t="shared" si="5"/>
        <v>0</v>
      </c>
      <c r="M52" s="249">
        <f t="shared" si="5"/>
        <v>0</v>
      </c>
      <c r="N52" s="249">
        <f t="shared" si="5"/>
        <v>0</v>
      </c>
      <c r="O52" s="242"/>
      <c r="P52" s="242"/>
      <c r="Q52" s="242"/>
      <c r="R52" s="242"/>
      <c r="S52" s="253">
        <v>2026</v>
      </c>
      <c r="T52" s="274">
        <f>HLOOKUP($S52,CapX!$A$11:$AP$14,2,FALSE)</f>
        <v>6672024.0949951913</v>
      </c>
      <c r="U52" s="274">
        <f>IF($K$14="",$T52,IF($K$14&gt;$S52,$T52,HLOOKUP($S52-$K$14,CapX!$A$18:$AP$26,$H$24,FALSE)*$T52))</f>
        <v>2668809.6379980766</v>
      </c>
      <c r="V52" s="249">
        <f>IF($K$15="",$T52,IF($K$15&gt;$S52,$T52,HLOOKUP($S52-$K$15,CapX!$A$18:$AP$26,$H$24,FALSE)*$T52))</f>
        <v>6672024.0949951913</v>
      </c>
      <c r="W52" s="249">
        <f>IF($K$16="",$T52,IF($K$16&gt;$S52,$T52,HLOOKUP($S52-$K$16,CapX!$A$18:$AP$26,$H$24,FALSE)*$T52))</f>
        <v>6672024.0949951913</v>
      </c>
      <c r="X52" s="249">
        <f>IF($K$17="",$T52,IF($K$17&gt;$S52,$T52,HLOOKUP($S52-$K$17,CapX!$A$18:$AP$26,$H$24,FALSE)*$T52))</f>
        <v>6672024.0949951913</v>
      </c>
      <c r="Y52" s="249">
        <f>IF($K$18="",$T52,IF($K$18&gt;$S52,$T52,HLOOKUP($S52-$K$18,CapX!$A$18:$AP$26,$H$24,FALSE)*$T52))</f>
        <v>6672024.0949951913</v>
      </c>
      <c r="Z52" s="249">
        <f>IF($K$19="",$T52,IF($K$19&gt;$S52,$T52,HLOOKUP($S52-$K$19,CapX!$A$18:$AP$26,$H$24,FALSE)*$T52))</f>
        <v>6672024.0949951913</v>
      </c>
      <c r="AB52" s="253">
        <v>2026</v>
      </c>
      <c r="AC52" s="249">
        <f t="shared" si="6"/>
        <v>2668809.6379980766</v>
      </c>
      <c r="AD52" s="249">
        <f t="shared" si="7"/>
        <v>0</v>
      </c>
      <c r="AE52" s="249">
        <f t="shared" si="8"/>
        <v>0</v>
      </c>
      <c r="AF52" s="249">
        <f t="shared" si="9"/>
        <v>0</v>
      </c>
      <c r="AG52" s="136">
        <f t="shared" si="10"/>
        <v>0</v>
      </c>
      <c r="AH52" s="249">
        <f t="shared" si="11"/>
        <v>0</v>
      </c>
      <c r="AJ52" s="253">
        <v>2026</v>
      </c>
      <c r="AK52" s="249">
        <f>HLOOKUP($S52,CapX!$A$11:$AP$14,3,FALSE)</f>
        <v>11393463.853332873</v>
      </c>
      <c r="AL52" s="249">
        <f>IF($L$14="",$AK52,IF($L$14&gt;$AJ52,$AK52,HLOOKUP($AJ52-$L$14,CapX!$A$18:$AP$26,$H$24,FALSE)*$AK52))</f>
        <v>4557385.5413331492</v>
      </c>
      <c r="AM52" s="249">
        <f>IF($L$15="",$AK52,IF($L$15&gt;$AJ52,$AK52,HLOOKUP($AJ52-$L$15,CapX!$A$18:$AP$26,$H$24,FALSE)*$AK52))</f>
        <v>11393463.853332873</v>
      </c>
      <c r="AN52" s="249">
        <f>IF($L$16="",$AK52,IF($L$16&gt;$AJ52,$AK52,HLOOKUP($AJ52-$L$16,CapX!$A$18:$AP$26,$H$24,FALSE)*$AK52))</f>
        <v>11393463.853332873</v>
      </c>
      <c r="AO52" s="136">
        <f>IF($L$17="",$AK52,IF($L$17&gt;$AJ52,$AK52,HLOOKUP($AJ52-$L$17,CapX!$A$18:$AP$26,$H$24,FALSE)*$AK52))</f>
        <v>11393463.853332873</v>
      </c>
      <c r="AP52" s="249">
        <f>IF($L$18="",$AK52,IF($L$18&gt;$AJ52,$AK52,HLOOKUP($AJ52-$L$18,CapX!$A$18:$AP$26,$H$24,FALSE)*$AK52))</f>
        <v>11393463.853332873</v>
      </c>
      <c r="AQ52" s="249">
        <f>IF($L$19="",$AK52,IF($L$19&gt;$AJ52,$AK52,HLOOKUP($AJ52-$L$19,CapX!$A$18:$AP$26,$H$24,FALSE)*$AK52))</f>
        <v>11393463.853332873</v>
      </c>
      <c r="AS52" s="253">
        <v>2026</v>
      </c>
      <c r="AT52" s="249">
        <f t="shared" si="12"/>
        <v>4557385.5413331492</v>
      </c>
      <c r="AU52" s="249">
        <f t="shared" si="13"/>
        <v>0</v>
      </c>
      <c r="AV52" s="249">
        <f t="shared" si="14"/>
        <v>0</v>
      </c>
      <c r="AW52" s="249">
        <f t="shared" si="15"/>
        <v>0</v>
      </c>
      <c r="AX52" s="136">
        <f t="shared" si="16"/>
        <v>0</v>
      </c>
      <c r="AY52" s="249">
        <f t="shared" si="17"/>
        <v>0</v>
      </c>
      <c r="BA52" s="310"/>
      <c r="BB52" s="138"/>
      <c r="BC52" s="138"/>
      <c r="BD52" s="138"/>
      <c r="BE52" s="138"/>
      <c r="BF52" s="138"/>
      <c r="BG52" s="138"/>
      <c r="BI52" s="310"/>
      <c r="BJ52" s="138"/>
      <c r="BK52" s="138"/>
      <c r="BL52" s="138"/>
      <c r="BM52" s="138"/>
      <c r="BN52" s="138"/>
      <c r="BO52" s="138"/>
    </row>
    <row r="53" spans="1:67">
      <c r="A53" s="242"/>
      <c r="B53" s="242"/>
      <c r="C53" s="242"/>
      <c r="D53" s="242"/>
      <c r="E53" s="242"/>
      <c r="F53" s="242"/>
      <c r="G53" s="242"/>
      <c r="H53" s="253">
        <v>2027</v>
      </c>
      <c r="I53" s="249">
        <f t="shared" si="18"/>
        <v>6392417.9955472574</v>
      </c>
      <c r="J53" s="249">
        <f t="shared" si="5"/>
        <v>0</v>
      </c>
      <c r="K53" s="249">
        <f t="shared" si="5"/>
        <v>0</v>
      </c>
      <c r="L53" s="249">
        <f t="shared" si="5"/>
        <v>0</v>
      </c>
      <c r="M53" s="249">
        <f t="shared" si="5"/>
        <v>0</v>
      </c>
      <c r="N53" s="249">
        <f t="shared" si="5"/>
        <v>0</v>
      </c>
      <c r="O53" s="242"/>
      <c r="P53" s="242"/>
      <c r="Q53" s="242"/>
      <c r="R53" s="242"/>
      <c r="S53" s="253">
        <v>2027</v>
      </c>
      <c r="T53" s="274">
        <f>HLOOKUP($S53,CapX!$A$11:$AP$14,2,FALSE)</f>
        <v>11508205.741379553</v>
      </c>
      <c r="U53" s="274">
        <f>IF($K$14="",$T53,IF($K$14&gt;$S53,$T53,HLOOKUP($S53-$K$14,CapX!$A$18:$AP$26,$H$24,FALSE)*$T53))</f>
        <v>4603282.2965518218</v>
      </c>
      <c r="V53" s="249">
        <f>IF($K$15="",$T53,IF($K$15&gt;$S53,$T53,HLOOKUP($S53-$K$15,CapX!$A$18:$AP$26,$H$24,FALSE)*$T53))</f>
        <v>11508205.741379553</v>
      </c>
      <c r="W53" s="249">
        <f>IF($K$16="",$T53,IF($K$16&gt;$S53,$T53,HLOOKUP($S53-$K$16,CapX!$A$18:$AP$26,$H$24,FALSE)*$T53))</f>
        <v>11508205.741379553</v>
      </c>
      <c r="X53" s="249">
        <f>IF($K$17="",$T53,IF($K$17&gt;$S53,$T53,HLOOKUP($S53-$K$17,CapX!$A$18:$AP$26,$H$24,FALSE)*$T53))</f>
        <v>11508205.741379553</v>
      </c>
      <c r="Y53" s="249">
        <f>IF($K$18="",$T53,IF($K$18&gt;$S53,$T53,HLOOKUP($S53-$K$18,CapX!$A$18:$AP$26,$H$24,FALSE)*$T53))</f>
        <v>11508205.741379553</v>
      </c>
      <c r="Z53" s="249">
        <f>IF($K$19="",$T53,IF($K$19&gt;$S53,$T53,HLOOKUP($S53-$K$19,CapX!$A$18:$AP$26,$H$24,FALSE)*$T53))</f>
        <v>11508205.741379553</v>
      </c>
      <c r="AB53" s="253">
        <v>2027</v>
      </c>
      <c r="AC53" s="249">
        <f t="shared" si="6"/>
        <v>4603282.2965518218</v>
      </c>
      <c r="AD53" s="249">
        <f t="shared" si="7"/>
        <v>0</v>
      </c>
      <c r="AE53" s="249">
        <f t="shared" si="8"/>
        <v>0</v>
      </c>
      <c r="AF53" s="249">
        <f t="shared" si="9"/>
        <v>0</v>
      </c>
      <c r="AG53" s="136">
        <f t="shared" si="10"/>
        <v>0</v>
      </c>
      <c r="AH53" s="249">
        <f t="shared" si="11"/>
        <v>0</v>
      </c>
      <c r="AJ53" s="253">
        <v>2027</v>
      </c>
      <c r="AK53" s="249">
        <f>HLOOKUP($S53,CapX!$A$11:$AP$14,3,FALSE)</f>
        <v>4472839.2474885881</v>
      </c>
      <c r="AL53" s="249">
        <f>IF($L$14="",$AK53,IF($L$14&gt;$AJ53,$AK53,HLOOKUP($AJ53-$L$14,CapX!$A$18:$AP$26,$H$24,FALSE)*$AK53))</f>
        <v>1789135.6989954354</v>
      </c>
      <c r="AM53" s="249">
        <f>IF($L$15="",$AK53,IF($L$15&gt;$AJ53,$AK53,HLOOKUP($AJ53-$L$15,CapX!$A$18:$AP$26,$H$24,FALSE)*$AK53))</f>
        <v>4472839.2474885881</v>
      </c>
      <c r="AN53" s="249">
        <f>IF($L$16="",$AK53,IF($L$16&gt;$AJ53,$AK53,HLOOKUP($AJ53-$L$16,CapX!$A$18:$AP$26,$H$24,FALSE)*$AK53))</f>
        <v>4472839.2474885881</v>
      </c>
      <c r="AO53" s="136">
        <f>IF($L$17="",$AK53,IF($L$17&gt;$AJ53,$AK53,HLOOKUP($AJ53-$L$17,CapX!$A$18:$AP$26,$H$24,FALSE)*$AK53))</f>
        <v>4472839.2474885881</v>
      </c>
      <c r="AP53" s="249">
        <f>IF($L$18="",$AK53,IF($L$18&gt;$AJ53,$AK53,HLOOKUP($AJ53-$L$18,CapX!$A$18:$AP$26,$H$24,FALSE)*$AK53))</f>
        <v>4472839.2474885881</v>
      </c>
      <c r="AQ53" s="249">
        <f>IF($L$19="",$AK53,IF($L$19&gt;$AJ53,$AK53,HLOOKUP($AJ53-$L$19,CapX!$A$18:$AP$26,$H$24,FALSE)*$AK53))</f>
        <v>4472839.2474885881</v>
      </c>
      <c r="AS53" s="253">
        <v>2027</v>
      </c>
      <c r="AT53" s="249">
        <f t="shared" si="12"/>
        <v>1789135.6989954354</v>
      </c>
      <c r="AU53" s="249">
        <f t="shared" si="13"/>
        <v>0</v>
      </c>
      <c r="AV53" s="249">
        <f t="shared" si="14"/>
        <v>0</v>
      </c>
      <c r="AW53" s="249">
        <f t="shared" si="15"/>
        <v>0</v>
      </c>
      <c r="AX53" s="136">
        <f t="shared" si="16"/>
        <v>0</v>
      </c>
      <c r="AY53" s="249">
        <f t="shared" si="17"/>
        <v>0</v>
      </c>
      <c r="BA53" s="310"/>
      <c r="BB53" s="138"/>
      <c r="BC53" s="138"/>
      <c r="BD53" s="138"/>
      <c r="BE53" s="138"/>
      <c r="BF53" s="138"/>
      <c r="BG53" s="138"/>
      <c r="BI53" s="310"/>
      <c r="BJ53" s="138"/>
      <c r="BK53" s="138"/>
      <c r="BL53" s="138"/>
      <c r="BM53" s="138"/>
      <c r="BN53" s="138"/>
      <c r="BO53" s="138"/>
    </row>
    <row r="54" spans="1:67">
      <c r="A54" s="242"/>
      <c r="B54" s="242"/>
      <c r="C54" s="242"/>
      <c r="D54" s="242"/>
      <c r="E54" s="242"/>
      <c r="F54" s="242"/>
      <c r="G54" s="242"/>
      <c r="H54" s="253">
        <v>2028</v>
      </c>
      <c r="I54" s="249">
        <f t="shared" si="18"/>
        <v>3449747.8144263942</v>
      </c>
      <c r="J54" s="249">
        <f t="shared" si="5"/>
        <v>0</v>
      </c>
      <c r="K54" s="249">
        <f t="shared" si="5"/>
        <v>0</v>
      </c>
      <c r="L54" s="249">
        <f t="shared" si="5"/>
        <v>0</v>
      </c>
      <c r="M54" s="249">
        <f t="shared" si="5"/>
        <v>0</v>
      </c>
      <c r="N54" s="249">
        <f t="shared" si="5"/>
        <v>0</v>
      </c>
      <c r="O54" s="242"/>
      <c r="P54" s="242"/>
      <c r="Q54" s="242"/>
      <c r="R54" s="242"/>
      <c r="S54" s="253">
        <v>2028</v>
      </c>
      <c r="T54" s="274">
        <f>HLOOKUP($S54,CapX!$A$11:$AP$14,2,FALSE)</f>
        <v>4367694.8026200812</v>
      </c>
      <c r="U54" s="274">
        <f>IF($K$14="",$T54,IF($K$14&gt;$S54,$T54,HLOOKUP($S54-$K$14,CapX!$A$18:$AP$26,$H$24,FALSE)*$T54))</f>
        <v>1747077.9210480326</v>
      </c>
      <c r="V54" s="249">
        <f>IF($K$15="",$T54,IF($K$15&gt;$S54,$T54,HLOOKUP($S54-$K$15,CapX!$A$18:$AP$26,$H$24,FALSE)*$T54))</f>
        <v>4367694.8026200812</v>
      </c>
      <c r="W54" s="249">
        <f>IF($K$16="",$T54,IF($K$16&gt;$S54,$T54,HLOOKUP($S54-$K$16,CapX!$A$18:$AP$26,$H$24,FALSE)*$T54))</f>
        <v>4367694.8026200812</v>
      </c>
      <c r="X54" s="249">
        <f>IF($K$17="",$T54,IF($K$17&gt;$S54,$T54,HLOOKUP($S54-$K$17,CapX!$A$18:$AP$26,$H$24,FALSE)*$T54))</f>
        <v>4367694.8026200812</v>
      </c>
      <c r="Y54" s="249">
        <f>IF($K$18="",$T54,IF($K$18&gt;$S54,$T54,HLOOKUP($S54-$K$18,CapX!$A$18:$AP$26,$H$24,FALSE)*$T54))</f>
        <v>4367694.8026200812</v>
      </c>
      <c r="Z54" s="249">
        <f>IF($K$19="",$T54,IF($K$19&gt;$S54,$T54,HLOOKUP($S54-$K$19,CapX!$A$18:$AP$26,$H$24,FALSE)*$T54))</f>
        <v>4367694.8026200812</v>
      </c>
      <c r="AB54" s="253">
        <v>2028</v>
      </c>
      <c r="AC54" s="249">
        <f t="shared" si="6"/>
        <v>1266631.4927598236</v>
      </c>
      <c r="AD54" s="249">
        <f t="shared" si="7"/>
        <v>0</v>
      </c>
      <c r="AE54" s="249">
        <f t="shared" si="8"/>
        <v>0</v>
      </c>
      <c r="AF54" s="249">
        <f t="shared" si="9"/>
        <v>0</v>
      </c>
      <c r="AG54" s="136">
        <f t="shared" si="10"/>
        <v>0</v>
      </c>
      <c r="AH54" s="249">
        <f t="shared" si="11"/>
        <v>0</v>
      </c>
      <c r="AJ54" s="253">
        <v>2028</v>
      </c>
      <c r="AK54" s="249">
        <f>HLOOKUP($S54,CapX!$A$11:$AP$14,3,FALSE)</f>
        <v>7527987.3160916222</v>
      </c>
      <c r="AL54" s="249">
        <f>IF($L$14="",$AK54,IF($L$14&gt;$AJ54,$AK54,HLOOKUP($AJ54-$L$14,CapX!$A$18:$AP$26,$H$24,FALSE)*$AK54))</f>
        <v>3011194.9264366492</v>
      </c>
      <c r="AM54" s="249">
        <f>IF($L$15="",$AK54,IF($L$15&gt;$AJ54,$AK54,HLOOKUP($AJ54-$L$15,CapX!$A$18:$AP$26,$H$24,FALSE)*$AK54))</f>
        <v>7527987.3160916222</v>
      </c>
      <c r="AN54" s="249">
        <f>IF($L$16="",$AK54,IF($L$16&gt;$AJ54,$AK54,HLOOKUP($AJ54-$L$16,CapX!$A$18:$AP$26,$H$24,FALSE)*$AK54))</f>
        <v>7527987.3160916222</v>
      </c>
      <c r="AO54" s="136">
        <f>IF($L$17="",$AK54,IF($L$17&gt;$AJ54,$AK54,HLOOKUP($AJ54-$L$17,CapX!$A$18:$AP$26,$H$24,FALSE)*$AK54))</f>
        <v>7527987.3160916222</v>
      </c>
      <c r="AP54" s="249">
        <f>IF($L$18="",$AK54,IF($L$18&gt;$AJ54,$AK54,HLOOKUP($AJ54-$L$18,CapX!$A$18:$AP$26,$H$24,FALSE)*$AK54))</f>
        <v>7527987.3160916222</v>
      </c>
      <c r="AQ54" s="249">
        <f>IF($L$19="",$AK54,IF($L$19&gt;$AJ54,$AK54,HLOOKUP($AJ54-$L$19,CapX!$A$18:$AP$26,$H$24,FALSE)*$AK54))</f>
        <v>7527987.3160916222</v>
      </c>
      <c r="AS54" s="253">
        <v>2028</v>
      </c>
      <c r="AT54" s="249">
        <f t="shared" si="12"/>
        <v>2183116.3216665704</v>
      </c>
      <c r="AU54" s="249">
        <f t="shared" si="13"/>
        <v>0</v>
      </c>
      <c r="AV54" s="249">
        <f t="shared" si="14"/>
        <v>0</v>
      </c>
      <c r="AW54" s="249">
        <f t="shared" si="15"/>
        <v>0</v>
      </c>
      <c r="AX54" s="136">
        <f t="shared" si="16"/>
        <v>0</v>
      </c>
      <c r="AY54" s="249">
        <f t="shared" si="17"/>
        <v>0</v>
      </c>
      <c r="BA54" s="310"/>
      <c r="BB54" s="138"/>
      <c r="BC54" s="138"/>
      <c r="BD54" s="138"/>
      <c r="BE54" s="138"/>
      <c r="BF54" s="138"/>
      <c r="BG54" s="138"/>
      <c r="BI54" s="310"/>
      <c r="BJ54" s="138"/>
      <c r="BK54" s="138"/>
      <c r="BL54" s="138"/>
      <c r="BM54" s="138"/>
      <c r="BN54" s="138"/>
      <c r="BO54" s="138"/>
    </row>
    <row r="55" spans="1:67">
      <c r="A55" s="242"/>
      <c r="B55" s="242"/>
      <c r="C55" s="242"/>
      <c r="D55" s="242"/>
      <c r="E55" s="242"/>
      <c r="F55" s="242"/>
      <c r="G55" s="242"/>
      <c r="H55" s="253">
        <v>2029</v>
      </c>
      <c r="I55" s="249">
        <f t="shared" si="18"/>
        <v>3726889.1210597181</v>
      </c>
      <c r="J55" s="249">
        <f t="shared" si="5"/>
        <v>0</v>
      </c>
      <c r="K55" s="249">
        <f t="shared" si="5"/>
        <v>0</v>
      </c>
      <c r="L55" s="249">
        <f t="shared" si="5"/>
        <v>0</v>
      </c>
      <c r="M55" s="249">
        <f t="shared" si="5"/>
        <v>0</v>
      </c>
      <c r="N55" s="249">
        <f t="shared" si="5"/>
        <v>0</v>
      </c>
      <c r="O55" s="242"/>
      <c r="P55" s="242"/>
      <c r="Q55" s="242"/>
      <c r="R55" s="242"/>
      <c r="S55" s="253">
        <v>2029</v>
      </c>
      <c r="T55" s="274">
        <f>HLOOKUP($S55,CapX!$A$11:$AP$14,2,FALSE)</f>
        <v>7080405.3458016571</v>
      </c>
      <c r="U55" s="274">
        <f>IF($K$14="",$T55,IF($K$14&gt;$S55,$T55,HLOOKUP($S55-$K$14,CapX!$A$18:$AP$26,$H$24,FALSE)*$T55))</f>
        <v>2832162.138320663</v>
      </c>
      <c r="V55" s="249">
        <f>IF($K$15="",$T55,IF($K$15&gt;$S55,$T55,HLOOKUP($S55-$K$15,CapX!$A$18:$AP$26,$H$24,FALSE)*$T55))</f>
        <v>7080405.3458016571</v>
      </c>
      <c r="W55" s="249">
        <f>IF($K$16="",$T55,IF($K$16&gt;$S55,$T55,HLOOKUP($S55-$K$16,CapX!$A$18:$AP$26,$H$24,FALSE)*$T55))</f>
        <v>7080405.3458016571</v>
      </c>
      <c r="X55" s="249">
        <f>IF($K$17="",$T55,IF($K$17&gt;$S55,$T55,HLOOKUP($S55-$K$17,CapX!$A$18:$AP$26,$H$24,FALSE)*$T55))</f>
        <v>7080405.3458016571</v>
      </c>
      <c r="Y55" s="249">
        <f>IF($K$18="",$T55,IF($K$18&gt;$S55,$T55,HLOOKUP($S55-$K$18,CapX!$A$18:$AP$26,$H$24,FALSE)*$T55))</f>
        <v>7080405.3458016571</v>
      </c>
      <c r="Z55" s="249">
        <f>IF($K$19="",$T55,IF($K$19&gt;$S55,$T55,HLOOKUP($S55-$K$19,CapX!$A$18:$AP$26,$H$24,FALSE)*$T55))</f>
        <v>7080405.3458016571</v>
      </c>
      <c r="AB55" s="253">
        <v>2029</v>
      </c>
      <c r="AC55" s="274">
        <f t="shared" si="6"/>
        <v>1376430.7992238421</v>
      </c>
      <c r="AD55" s="249">
        <f t="shared" si="7"/>
        <v>0</v>
      </c>
      <c r="AE55" s="249">
        <f t="shared" si="8"/>
        <v>0</v>
      </c>
      <c r="AF55" s="249">
        <f t="shared" si="9"/>
        <v>0</v>
      </c>
      <c r="AG55" s="136">
        <f t="shared" si="10"/>
        <v>0</v>
      </c>
      <c r="AH55" s="249">
        <f t="shared" si="11"/>
        <v>0</v>
      </c>
      <c r="AJ55" s="253">
        <v>2029</v>
      </c>
      <c r="AK55" s="274">
        <f>HLOOKUP($S55,CapX!$A$11:$AP$14,3,FALSE)</f>
        <v>12090834.988867674</v>
      </c>
      <c r="AL55" s="249">
        <f>IF($L$14="",$AK55,IF($L$14&gt;$AJ55,$AK55,HLOOKUP($AJ55-$L$14,CapX!$A$18:$AP$26,$H$24,FALSE)*$AK55))</f>
        <v>4836333.9955470702</v>
      </c>
      <c r="AM55" s="249">
        <f>IF($L$15="",$AK55,IF($L$15&gt;$AJ55,$AK55,HLOOKUP($AJ55-$L$15,CapX!$A$18:$AP$26,$H$24,FALSE)*$AK55))</f>
        <v>12090834.988867674</v>
      </c>
      <c r="AN55" s="249">
        <f>IF($L$16="",$AK55,IF($L$16&gt;$AJ55,$AK55,HLOOKUP($AJ55-$L$16,CapX!$A$18:$AP$26,$H$24,FALSE)*$AK55))</f>
        <v>12090834.988867674</v>
      </c>
      <c r="AO55" s="136">
        <f>IF($L$17="",$AK55,IF($L$17&gt;$AJ55,$AK55,HLOOKUP($AJ55-$L$17,CapX!$A$18:$AP$26,$H$24,FALSE)*$AK55))</f>
        <v>12090834.988867674</v>
      </c>
      <c r="AP55" s="249">
        <f>IF($L$18="",$AK55,IF($L$18&gt;$AJ55,$AK55,HLOOKUP($AJ55-$L$18,CapX!$A$18:$AP$26,$H$24,FALSE)*$AK55))</f>
        <v>12090834.988867674</v>
      </c>
      <c r="AQ55" s="249">
        <f>IF($L$19="",$AK55,IF($L$19&gt;$AJ55,$AK55,HLOOKUP($AJ55-$L$19,CapX!$A$18:$AP$26,$H$24,FALSE)*$AK55))</f>
        <v>12090834.988867674</v>
      </c>
      <c r="AS55" s="253">
        <v>2029</v>
      </c>
      <c r="AT55" s="274">
        <f t="shared" si="12"/>
        <v>2350458.321835876</v>
      </c>
      <c r="AU55" s="249">
        <f t="shared" si="13"/>
        <v>0</v>
      </c>
      <c r="AV55" s="249">
        <f t="shared" si="14"/>
        <v>0</v>
      </c>
      <c r="AW55" s="249">
        <f t="shared" si="15"/>
        <v>0</v>
      </c>
      <c r="AX55" s="136">
        <f t="shared" si="16"/>
        <v>0</v>
      </c>
      <c r="AY55" s="249">
        <f t="shared" si="17"/>
        <v>0</v>
      </c>
      <c r="BA55" s="310"/>
      <c r="BB55" s="138"/>
      <c r="BC55" s="138"/>
      <c r="BD55" s="138"/>
      <c r="BE55" s="138"/>
      <c r="BF55" s="138"/>
      <c r="BG55" s="138"/>
      <c r="BI55" s="310"/>
      <c r="BJ55" s="138"/>
      <c r="BK55" s="138"/>
      <c r="BL55" s="138"/>
      <c r="BM55" s="138"/>
      <c r="BN55" s="138"/>
      <c r="BO55" s="138"/>
    </row>
    <row r="56" spans="1:67">
      <c r="A56" s="242"/>
      <c r="B56" s="242"/>
      <c r="C56" s="242"/>
      <c r="D56" s="242"/>
      <c r="E56" s="242"/>
      <c r="F56" s="242"/>
      <c r="G56" s="242"/>
      <c r="H56" s="253">
        <v>2030</v>
      </c>
      <c r="I56" s="249">
        <f t="shared" si="18"/>
        <v>1423243.7400694164</v>
      </c>
      <c r="J56" s="249">
        <f t="shared" si="5"/>
        <v>0</v>
      </c>
      <c r="K56" s="249">
        <f t="shared" si="5"/>
        <v>0</v>
      </c>
      <c r="L56" s="249">
        <f t="shared" si="5"/>
        <v>0</v>
      </c>
      <c r="M56" s="249">
        <f t="shared" si="5"/>
        <v>0</v>
      </c>
      <c r="N56" s="249">
        <f t="shared" si="5"/>
        <v>0</v>
      </c>
      <c r="O56" s="242"/>
      <c r="P56" s="242"/>
      <c r="Q56" s="242"/>
      <c r="R56" s="242"/>
      <c r="S56" s="253">
        <v>2030</v>
      </c>
      <c r="T56" s="274">
        <f>HLOOKUP($S56,CapX!$A$11:$AP$14,2,FALSE)</f>
        <v>11973137.253331287</v>
      </c>
      <c r="U56" s="274">
        <f>IF($K$14="",$T56,IF($K$14&gt;$S56,$T56,HLOOKUP($S56-$K$14,CapX!$A$18:$AP$26,$H$24,FALSE)*$T56))</f>
        <v>4789254.9013325153</v>
      </c>
      <c r="V56" s="249">
        <f>IF($K$15="",$T56,IF($K$15&gt;$S56,$T56,HLOOKUP($S56-$K$15,CapX!$A$18:$AP$26,$H$24,FALSE)*$T56))</f>
        <v>11973137.253331287</v>
      </c>
      <c r="W56" s="249">
        <f>IF($K$16="",$T56,IF($K$16&gt;$S56,$T56,HLOOKUP($S56-$K$16,CapX!$A$18:$AP$26,$H$24,FALSE)*$T56))</f>
        <v>11973137.253331287</v>
      </c>
      <c r="X56" s="249">
        <f>IF($K$17="",$T56,IF($K$17&gt;$S56,$T56,HLOOKUP($S56-$K$17,CapX!$A$18:$AP$26,$H$24,FALSE)*$T56))</f>
        <v>11973137.253331287</v>
      </c>
      <c r="Y56" s="249">
        <f>IF($K$18="",$T56,IF($K$18&gt;$S56,$T56,HLOOKUP($S56-$K$18,CapX!$A$18:$AP$26,$H$24,FALSE)*$T56))</f>
        <v>11973137.253331287</v>
      </c>
      <c r="Z56" s="249">
        <f>IF($K$19="",$T56,IF($K$19&gt;$S56,$T56,HLOOKUP($S56-$K$19,CapX!$A$18:$AP$26,$H$24,FALSE)*$T56))</f>
        <v>11973137.253331287</v>
      </c>
      <c r="AB56" s="253">
        <v>2030</v>
      </c>
      <c r="AC56" s="274">
        <f t="shared" si="6"/>
        <v>1024900.5488851583</v>
      </c>
      <c r="AD56" s="249">
        <f t="shared" si="7"/>
        <v>0</v>
      </c>
      <c r="AE56" s="249">
        <f t="shared" si="8"/>
        <v>0</v>
      </c>
      <c r="AF56" s="249">
        <f t="shared" si="9"/>
        <v>0</v>
      </c>
      <c r="AG56" s="136">
        <f t="shared" si="10"/>
        <v>0</v>
      </c>
      <c r="AH56" s="249">
        <f t="shared" si="11"/>
        <v>0</v>
      </c>
      <c r="AJ56" s="253">
        <v>2030</v>
      </c>
      <c r="AK56" s="274">
        <f>HLOOKUP($S56,CapX!$A$11:$AP$14,3,FALSE)</f>
        <v>4653541.9530871278</v>
      </c>
      <c r="AL56" s="249">
        <f>IF($L$14="",$AK56,IF($L$14&gt;$AJ56,$AK56,HLOOKUP($AJ56-$L$14,CapX!$A$18:$AP$26,$H$24,FALSE)*$AK56))</f>
        <v>1861416.7812348511</v>
      </c>
      <c r="AM56" s="249">
        <f>IF($L$15="",$AK56,IF($L$15&gt;$AJ56,$AK56,HLOOKUP($AJ56-$L$15,CapX!$A$18:$AP$26,$H$24,FALSE)*$AK56))</f>
        <v>4653541.9530871278</v>
      </c>
      <c r="AN56" s="249">
        <f>IF($L$16="",$AK56,IF($L$16&gt;$AJ56,$AK56,HLOOKUP($AJ56-$L$16,CapX!$A$18:$AP$26,$H$24,FALSE)*$AK56))</f>
        <v>4653541.9530871278</v>
      </c>
      <c r="AO56" s="136">
        <f>IF($L$17="",$AK56,IF($L$17&gt;$AJ56,$AK56,HLOOKUP($AJ56-$L$17,CapX!$A$18:$AP$26,$H$24,FALSE)*$AK56))</f>
        <v>4653541.9530871278</v>
      </c>
      <c r="AP56" s="249">
        <f>IF($L$18="",$AK56,IF($L$18&gt;$AJ56,$AK56,HLOOKUP($AJ56-$L$18,CapX!$A$18:$AP$26,$H$24,FALSE)*$AK56))</f>
        <v>4653541.9530871278</v>
      </c>
      <c r="AQ56" s="249">
        <f>IF($L$19="",$AK56,IF($L$19&gt;$AJ56,$AK56,HLOOKUP($AJ56-$L$19,CapX!$A$18:$AP$26,$H$24,FALSE)*$AK56))</f>
        <v>4653541.9530871278</v>
      </c>
      <c r="AS56" s="253">
        <v>2030</v>
      </c>
      <c r="AT56" s="274">
        <f t="shared" si="12"/>
        <v>398343.19118425815</v>
      </c>
      <c r="AU56" s="249">
        <f t="shared" si="13"/>
        <v>0</v>
      </c>
      <c r="AV56" s="249">
        <f t="shared" si="14"/>
        <v>0</v>
      </c>
      <c r="AW56" s="249">
        <f t="shared" si="15"/>
        <v>0</v>
      </c>
      <c r="AX56" s="136">
        <f t="shared" si="16"/>
        <v>0</v>
      </c>
      <c r="AY56" s="249">
        <f t="shared" si="17"/>
        <v>0</v>
      </c>
      <c r="BA56" s="310"/>
      <c r="BB56" s="138"/>
      <c r="BC56" s="138"/>
      <c r="BD56" s="138"/>
      <c r="BE56" s="138"/>
      <c r="BF56" s="138"/>
      <c r="BG56" s="138"/>
      <c r="BI56" s="310"/>
      <c r="BJ56" s="138"/>
      <c r="BK56" s="138"/>
      <c r="BL56" s="138"/>
      <c r="BM56" s="138"/>
      <c r="BN56" s="138"/>
      <c r="BO56" s="138"/>
    </row>
    <row r="57" spans="1:67">
      <c r="A57" s="242"/>
      <c r="B57" s="242"/>
      <c r="C57" s="242"/>
      <c r="D57" s="242"/>
      <c r="E57" s="242"/>
      <c r="F57" s="242"/>
      <c r="G57" s="242"/>
      <c r="H57" s="253">
        <v>2031</v>
      </c>
      <c r="I57" s="249">
        <f t="shared" si="18"/>
        <v>196535.13069976561</v>
      </c>
      <c r="J57" s="249">
        <f t="shared" si="5"/>
        <v>0</v>
      </c>
      <c r="K57" s="249">
        <f t="shared" si="5"/>
        <v>0</v>
      </c>
      <c r="L57" s="249">
        <f t="shared" si="5"/>
        <v>0</v>
      </c>
      <c r="M57" s="249">
        <f t="shared" si="5"/>
        <v>0</v>
      </c>
      <c r="N57" s="249">
        <f t="shared" si="5"/>
        <v>0</v>
      </c>
      <c r="O57" s="242"/>
      <c r="P57" s="242"/>
      <c r="Q57" s="242"/>
      <c r="R57" s="242"/>
      <c r="S57" s="253">
        <v>2031</v>
      </c>
      <c r="T57" s="274">
        <f>HLOOKUP($S57,CapX!$A$11:$AP$14,2,FALSE)</f>
        <v>4544149.6726459321</v>
      </c>
      <c r="U57" s="274">
        <f>IF($K$14="",$T57,IF($K$14&gt;$S57,$T57,HLOOKUP($S57-$K$14,CapX!$A$18:$AP$26,$H$24,FALSE)*$T57))</f>
        <v>1817659.8690583729</v>
      </c>
      <c r="V57" s="249">
        <f>IF($K$15="",$T57,IF($K$15&gt;$S57,$T57,HLOOKUP($S57-$K$15,CapX!$A$18:$AP$26,$H$24,FALSE)*$T57))</f>
        <v>4544149.6726459321</v>
      </c>
      <c r="W57" s="249">
        <f>IF($K$16="",$T57,IF($K$16&gt;$S57,$T57,HLOOKUP($S57-$K$16,CapX!$A$18:$AP$26,$H$24,FALSE)*$T57))</f>
        <v>4544149.6726459321</v>
      </c>
      <c r="X57" s="249">
        <f>IF($K$17="",$T57,IF($K$17&gt;$S57,$T57,HLOOKUP($S57-$K$17,CapX!$A$18:$AP$26,$H$24,FALSE)*$T57))</f>
        <v>4544149.6726459321</v>
      </c>
      <c r="Y57" s="249">
        <f>IF($K$18="",$T57,IF($K$18&gt;$S57,$T57,HLOOKUP($S57-$K$18,CapX!$A$18:$AP$26,$H$24,FALSE)*$T57))</f>
        <v>4544149.6726459321</v>
      </c>
      <c r="Z57" s="249">
        <f>IF($K$19="",$T57,IF($K$19&gt;$S57,$T57,HLOOKUP($S57-$K$19,CapX!$A$18:$AP$26,$H$24,FALSE)*$T57))</f>
        <v>4544149.6726459321</v>
      </c>
      <c r="AB57" s="253">
        <v>2031</v>
      </c>
      <c r="AC57" s="274">
        <f t="shared" si="6"/>
        <v>72161.096801617401</v>
      </c>
      <c r="AD57" s="249">
        <f t="shared" si="7"/>
        <v>0</v>
      </c>
      <c r="AE57" s="249">
        <f t="shared" si="8"/>
        <v>0</v>
      </c>
      <c r="AF57" s="249">
        <f t="shared" si="9"/>
        <v>0</v>
      </c>
      <c r="AG57" s="136">
        <f t="shared" si="10"/>
        <v>0</v>
      </c>
      <c r="AH57" s="249">
        <f t="shared" si="11"/>
        <v>0</v>
      </c>
      <c r="AJ57" s="253">
        <v>2031</v>
      </c>
      <c r="AK57" s="274">
        <f>HLOOKUP($S57,CapX!$A$11:$AP$14,3,FALSE)</f>
        <v>7832118.0036617247</v>
      </c>
      <c r="AL57" s="249">
        <f>IF($L$14="",$AK57,IF($L$14&gt;$AJ57,$AK57,HLOOKUP($AJ57-$L$14,CapX!$A$18:$AP$26,$H$24,FALSE)*$AK57))</f>
        <v>3132847.2014646903</v>
      </c>
      <c r="AM57" s="249">
        <f>IF($L$15="",$AK57,IF($L$15&gt;$AJ57,$AK57,HLOOKUP($AJ57-$L$15,CapX!$A$18:$AP$26,$H$24,FALSE)*$AK57))</f>
        <v>7832118.0036617247</v>
      </c>
      <c r="AN57" s="249">
        <f>IF($L$16="",$AK57,IF($L$16&gt;$AJ57,$AK57,HLOOKUP($AJ57-$L$16,CapX!$A$18:$AP$26,$H$24,FALSE)*$AK57))</f>
        <v>7832118.0036617247</v>
      </c>
      <c r="AO57" s="136">
        <f>IF($L$17="",$AK57,IF($L$17&gt;$AJ57,$AK57,HLOOKUP($AJ57-$L$17,CapX!$A$18:$AP$26,$H$24,FALSE)*$AK57))</f>
        <v>7832118.0036617247</v>
      </c>
      <c r="AP57" s="249">
        <f>IF($L$18="",$AK57,IF($L$18&gt;$AJ57,$AK57,HLOOKUP($AJ57-$L$18,CapX!$A$18:$AP$26,$H$24,FALSE)*$AK57))</f>
        <v>7832118.0036617247</v>
      </c>
      <c r="AQ57" s="249">
        <f>IF($L$19="",$AK57,IF($L$19&gt;$AJ57,$AK57,HLOOKUP($AJ57-$L$19,CapX!$A$18:$AP$26,$H$24,FALSE)*$AK57))</f>
        <v>7832118.0036617247</v>
      </c>
      <c r="AS57" s="253">
        <v>2031</v>
      </c>
      <c r="AT57" s="274">
        <f t="shared" si="12"/>
        <v>124374.03389814821</v>
      </c>
      <c r="AU57" s="249">
        <f t="shared" si="13"/>
        <v>0</v>
      </c>
      <c r="AV57" s="249">
        <f t="shared" si="14"/>
        <v>0</v>
      </c>
      <c r="AW57" s="249">
        <f t="shared" si="15"/>
        <v>0</v>
      </c>
      <c r="AX57" s="136">
        <f t="shared" si="16"/>
        <v>0</v>
      </c>
      <c r="AY57" s="249">
        <f t="shared" si="17"/>
        <v>0</v>
      </c>
      <c r="BA57" s="310"/>
      <c r="BB57" s="138"/>
      <c r="BC57" s="138"/>
      <c r="BD57" s="138"/>
      <c r="BE57" s="138"/>
      <c r="BF57" s="138"/>
      <c r="BG57" s="138"/>
      <c r="BI57" s="310"/>
      <c r="BJ57" s="138"/>
      <c r="BK57" s="138"/>
      <c r="BL57" s="138"/>
      <c r="BM57" s="138"/>
      <c r="BN57" s="138"/>
      <c r="BO57" s="138"/>
    </row>
    <row r="58" spans="1:67">
      <c r="A58" s="242"/>
      <c r="B58" s="242"/>
      <c r="C58" s="242"/>
      <c r="D58" s="242"/>
      <c r="E58" s="242"/>
      <c r="F58" s="242"/>
      <c r="G58" s="242"/>
      <c r="H58" s="253">
        <v>2032</v>
      </c>
      <c r="I58" s="249">
        <f t="shared" si="18"/>
        <v>0</v>
      </c>
      <c r="J58" s="249">
        <f t="shared" si="5"/>
        <v>0</v>
      </c>
      <c r="K58" s="249">
        <f t="shared" si="5"/>
        <v>0</v>
      </c>
      <c r="L58" s="249">
        <f t="shared" si="5"/>
        <v>0</v>
      </c>
      <c r="M58" s="249">
        <f t="shared" si="5"/>
        <v>0</v>
      </c>
      <c r="N58" s="249">
        <f t="shared" si="5"/>
        <v>0</v>
      </c>
      <c r="O58" s="242"/>
      <c r="P58" s="242"/>
      <c r="Q58" s="242"/>
      <c r="R58" s="242"/>
      <c r="S58" s="253">
        <v>2032</v>
      </c>
      <c r="T58" s="274">
        <f>HLOOKUP($S58,CapX!$A$11:$AP$14,2,FALSE)</f>
        <v>7366453.721772044</v>
      </c>
      <c r="U58" s="274">
        <f>IF($K$14="",$T58,IF($K$14&gt;$S58,$T58,HLOOKUP($S58-$K$14,CapX!$A$18:$AP$26,$H$24,FALSE)*$T58))</f>
        <v>2946581.4887088179</v>
      </c>
      <c r="V58" s="249">
        <f>IF($K$15="",$T58,IF($K$15&gt;$S58,$T58,HLOOKUP($S58-$K$15,CapX!$A$18:$AP$26,$H$24,FALSE)*$T58))</f>
        <v>7366453.721772044</v>
      </c>
      <c r="W58" s="249">
        <f>IF($K$16="",$T58,IF($K$16&gt;$S58,$T58,HLOOKUP($S58-$K$16,CapX!$A$18:$AP$26,$H$24,FALSE)*$T58))</f>
        <v>7366453.721772044</v>
      </c>
      <c r="X58" s="249">
        <f>IF($K$17="",$T58,IF($K$17&gt;$S58,$T58,HLOOKUP($S58-$K$17,CapX!$A$18:$AP$26,$H$24,FALSE)*$T58))</f>
        <v>7366453.721772044</v>
      </c>
      <c r="Y58" s="249">
        <f>IF($K$18="",$T58,IF($K$18&gt;$S58,$T58,HLOOKUP($S58-$K$18,CapX!$A$18:$AP$26,$H$24,FALSE)*$T58))</f>
        <v>7366453.721772044</v>
      </c>
      <c r="Z58" s="249">
        <f>IF($K$19="",$T58,IF($K$19&gt;$S58,$T58,HLOOKUP($S58-$K$19,CapX!$A$18:$AP$26,$H$24,FALSE)*$T58))</f>
        <v>7366453.721772044</v>
      </c>
      <c r="AB58" s="253">
        <v>2032</v>
      </c>
      <c r="AC58" s="274">
        <f t="shared" si="6"/>
        <v>0</v>
      </c>
      <c r="AD58" s="249">
        <f t="shared" si="7"/>
        <v>0</v>
      </c>
      <c r="AE58" s="249">
        <f t="shared" si="8"/>
        <v>0</v>
      </c>
      <c r="AF58" s="249">
        <f t="shared" si="9"/>
        <v>0</v>
      </c>
      <c r="AG58" s="136">
        <f t="shared" si="10"/>
        <v>0</v>
      </c>
      <c r="AH58" s="249">
        <f t="shared" si="11"/>
        <v>0</v>
      </c>
      <c r="AJ58" s="253">
        <v>2032</v>
      </c>
      <c r="AK58" s="274">
        <f>HLOOKUP($S58,CapX!$A$11:$AP$14,3,FALSE)</f>
        <v>12579304.722417928</v>
      </c>
      <c r="AL58" s="249">
        <f>IF($L$14="",$AK58,IF($L$14&gt;$AJ58,$AK58,HLOOKUP($AJ58-$L$14,CapX!$A$18:$AP$26,$H$24,FALSE)*$AK58))</f>
        <v>5031721.8889671713</v>
      </c>
      <c r="AM58" s="249">
        <f>IF($L$15="",$AK58,IF($L$15&gt;$AJ58,$AK58,HLOOKUP($AJ58-$L$15,CapX!$A$18:$AP$26,$H$24,FALSE)*$AK58))</f>
        <v>12579304.722417928</v>
      </c>
      <c r="AN58" s="249">
        <f>IF($L$16="",$AK58,IF($L$16&gt;$AJ58,$AK58,HLOOKUP($AJ58-$L$16,CapX!$A$18:$AP$26,$H$24,FALSE)*$AK58))</f>
        <v>12579304.722417928</v>
      </c>
      <c r="AO58" s="136">
        <f>IF($L$17="",$AK58,IF($L$17&gt;$AJ58,$AK58,HLOOKUP($AJ58-$L$17,CapX!$A$18:$AP$26,$H$24,FALSE)*$AK58))</f>
        <v>12579304.722417928</v>
      </c>
      <c r="AP58" s="249">
        <f>IF($L$18="",$AK58,IF($L$18&gt;$AJ58,$AK58,HLOOKUP($AJ58-$L$18,CapX!$A$18:$AP$26,$H$24,FALSE)*$AK58))</f>
        <v>12579304.722417928</v>
      </c>
      <c r="AQ58" s="249">
        <f>IF($L$19="",$AK58,IF($L$19&gt;$AJ58,$AK58,HLOOKUP($AJ58-$L$19,CapX!$A$18:$AP$26,$H$24,FALSE)*$AK58))</f>
        <v>12579304.722417928</v>
      </c>
      <c r="AS58" s="253">
        <v>2032</v>
      </c>
      <c r="AT58" s="274">
        <f t="shared" si="12"/>
        <v>0</v>
      </c>
      <c r="AU58" s="249">
        <f t="shared" si="13"/>
        <v>0</v>
      </c>
      <c r="AV58" s="249">
        <f t="shared" si="14"/>
        <v>0</v>
      </c>
      <c r="AW58" s="249">
        <f t="shared" si="15"/>
        <v>0</v>
      </c>
      <c r="AX58" s="136">
        <f t="shared" si="16"/>
        <v>0</v>
      </c>
      <c r="AY58" s="249">
        <f t="shared" si="17"/>
        <v>0</v>
      </c>
      <c r="BA58" s="310"/>
      <c r="BB58" s="138"/>
      <c r="BC58" s="138"/>
      <c r="BD58" s="138"/>
      <c r="BE58" s="138"/>
      <c r="BF58" s="138"/>
      <c r="BG58" s="138"/>
      <c r="BI58" s="310"/>
      <c r="BJ58" s="138"/>
      <c r="BK58" s="138"/>
      <c r="BL58" s="138"/>
      <c r="BM58" s="138"/>
      <c r="BN58" s="138"/>
      <c r="BO58" s="138"/>
    </row>
    <row r="59" spans="1:67">
      <c r="A59" s="242"/>
      <c r="B59" s="242"/>
      <c r="C59" s="242"/>
      <c r="D59" s="242"/>
      <c r="E59" s="242"/>
      <c r="F59" s="242"/>
      <c r="G59" s="242"/>
      <c r="H59" s="253">
        <v>2033</v>
      </c>
      <c r="I59" s="249">
        <f t="shared" si="18"/>
        <v>0</v>
      </c>
      <c r="J59" s="249">
        <f t="shared" si="5"/>
        <v>0</v>
      </c>
      <c r="K59" s="249">
        <f t="shared" si="5"/>
        <v>0</v>
      </c>
      <c r="L59" s="249">
        <f t="shared" si="5"/>
        <v>0</v>
      </c>
      <c r="M59" s="249">
        <f t="shared" si="5"/>
        <v>0</v>
      </c>
      <c r="N59" s="249">
        <f t="shared" si="5"/>
        <v>0</v>
      </c>
      <c r="O59" s="242"/>
      <c r="P59" s="242"/>
      <c r="Q59" s="242"/>
      <c r="R59" s="242"/>
      <c r="S59" s="253">
        <v>2033</v>
      </c>
      <c r="T59" s="274">
        <f>HLOOKUP($S59,CapX!$A$11:$AP$14,2,FALSE)</f>
        <v>12456851.998365872</v>
      </c>
      <c r="U59" s="274">
        <f>IF($K$14="",$T59,IF($K$14&gt;$S59,$T59,HLOOKUP($S59-$K$14,CapX!$A$18:$AP$26,$H$24,FALSE)*$T59))</f>
        <v>4982740.7993463492</v>
      </c>
      <c r="V59" s="249">
        <f>IF($K$15="",$T59,IF($K$15&gt;$S59,$T59,HLOOKUP($S59-$K$15,CapX!$A$18:$AP$26,$H$24,FALSE)*$T59))</f>
        <v>12456851.998365872</v>
      </c>
      <c r="W59" s="249">
        <f>IF($K$16="",$T59,IF($K$16&gt;$S59,$T59,HLOOKUP($S59-$K$16,CapX!$A$18:$AP$26,$H$24,FALSE)*$T59))</f>
        <v>12456851.998365872</v>
      </c>
      <c r="X59" s="249">
        <f>IF($K$17="",$T59,IF($K$17&gt;$S59,$T59,HLOOKUP($S59-$K$17,CapX!$A$18:$AP$26,$H$24,FALSE)*$T59))</f>
        <v>12456851.998365872</v>
      </c>
      <c r="Y59" s="249">
        <f>IF($K$18="",$T59,IF($K$18&gt;$S59,$T59,HLOOKUP($S59-$K$18,CapX!$A$18:$AP$26,$H$24,FALSE)*$T59))</f>
        <v>12456851.998365872</v>
      </c>
      <c r="Z59" s="249">
        <f>IF($K$19="",$T59,IF($K$19&gt;$S59,$T59,HLOOKUP($S59-$K$19,CapX!$A$18:$AP$26,$H$24,FALSE)*$T59))</f>
        <v>12456851.998365872</v>
      </c>
      <c r="AB59" s="253">
        <v>2033</v>
      </c>
      <c r="AC59" s="274">
        <f t="shared" si="6"/>
        <v>0</v>
      </c>
      <c r="AD59" s="249">
        <f t="shared" si="7"/>
        <v>0</v>
      </c>
      <c r="AE59" s="249">
        <f t="shared" si="8"/>
        <v>0</v>
      </c>
      <c r="AF59" s="249">
        <f t="shared" si="9"/>
        <v>0</v>
      </c>
      <c r="AG59" s="136">
        <f t="shared" si="10"/>
        <v>0</v>
      </c>
      <c r="AH59" s="249">
        <f t="shared" si="11"/>
        <v>0</v>
      </c>
      <c r="AJ59" s="253">
        <v>2033</v>
      </c>
      <c r="AK59" s="274">
        <f>HLOOKUP($S59,CapX!$A$11:$AP$14,3,FALSE)</f>
        <v>4841545.0479918476</v>
      </c>
      <c r="AL59" s="249">
        <f>IF($L$14="",$AK59,IF($L$14&gt;$AJ59,$AK59,HLOOKUP($AJ59-$L$14,CapX!$A$18:$AP$26,$H$24,FALSE)*$AK59))</f>
        <v>1936618.0191967392</v>
      </c>
      <c r="AM59" s="249">
        <f>IF($L$15="",$AK59,IF($L$15&gt;$AJ59,$AK59,HLOOKUP($AJ59-$L$15,CapX!$A$18:$AP$26,$H$24,FALSE)*$AK59))</f>
        <v>4841545.0479918476</v>
      </c>
      <c r="AN59" s="249">
        <f>IF($L$16="",$AK59,IF($L$16&gt;$AJ59,$AK59,HLOOKUP($AJ59-$L$16,CapX!$A$18:$AP$26,$H$24,FALSE)*$AK59))</f>
        <v>4841545.0479918476</v>
      </c>
      <c r="AO59" s="136">
        <f>IF($L$17="",$AK59,IF($L$17&gt;$AJ59,$AK59,HLOOKUP($AJ59-$L$17,CapX!$A$18:$AP$26,$H$24,FALSE)*$AK59))</f>
        <v>4841545.0479918476</v>
      </c>
      <c r="AP59" s="249">
        <f>IF($L$18="",$AK59,IF($L$18&gt;$AJ59,$AK59,HLOOKUP($AJ59-$L$18,CapX!$A$18:$AP$26,$H$24,FALSE)*$AK59))</f>
        <v>4841545.0479918476</v>
      </c>
      <c r="AQ59" s="249">
        <f>IF($L$19="",$AK59,IF($L$19&gt;$AJ59,$AK59,HLOOKUP($AJ59-$L$19,CapX!$A$18:$AP$26,$H$24,FALSE)*$AK59))</f>
        <v>4841545.0479918476</v>
      </c>
      <c r="AS59" s="253">
        <v>2033</v>
      </c>
      <c r="AT59" s="274">
        <f t="shared" si="12"/>
        <v>0</v>
      </c>
      <c r="AU59" s="249">
        <f t="shared" si="13"/>
        <v>0</v>
      </c>
      <c r="AV59" s="249">
        <f t="shared" si="14"/>
        <v>0</v>
      </c>
      <c r="AW59" s="249">
        <f t="shared" si="15"/>
        <v>0</v>
      </c>
      <c r="AX59" s="136">
        <f t="shared" si="16"/>
        <v>0</v>
      </c>
      <c r="AY59" s="249">
        <f t="shared" si="17"/>
        <v>0</v>
      </c>
      <c r="BA59" s="310"/>
      <c r="BB59" s="138"/>
      <c r="BC59" s="138"/>
      <c r="BD59" s="138"/>
      <c r="BE59" s="138"/>
      <c r="BF59" s="138"/>
      <c r="BG59" s="138"/>
      <c r="BI59" s="310"/>
      <c r="BJ59" s="138"/>
      <c r="BK59" s="138"/>
      <c r="BL59" s="138"/>
      <c r="BM59" s="138"/>
      <c r="BN59" s="138"/>
      <c r="BO59" s="138"/>
    </row>
    <row r="60" spans="1:67">
      <c r="A60" s="242"/>
      <c r="B60" s="242"/>
      <c r="C60" s="242"/>
      <c r="D60" s="242"/>
      <c r="E60" s="242"/>
      <c r="F60" s="242"/>
      <c r="G60" s="242"/>
      <c r="H60" s="253">
        <v>2034</v>
      </c>
      <c r="I60" s="249">
        <f t="shared" si="18"/>
        <v>0</v>
      </c>
      <c r="J60" s="249">
        <f t="shared" si="5"/>
        <v>0</v>
      </c>
      <c r="K60" s="249">
        <f t="shared" si="5"/>
        <v>0</v>
      </c>
      <c r="L60" s="249">
        <f t="shared" si="5"/>
        <v>0</v>
      </c>
      <c r="M60" s="249">
        <f t="shared" si="5"/>
        <v>0</v>
      </c>
      <c r="N60" s="249">
        <f t="shared" si="5"/>
        <v>0</v>
      </c>
      <c r="O60" s="242"/>
      <c r="P60" s="242"/>
      <c r="Q60" s="242"/>
      <c r="R60" s="242"/>
      <c r="S60" s="253">
        <v>2034</v>
      </c>
      <c r="T60" s="274">
        <f>HLOOKUP($S60,CapX!$A$11:$AP$14,2,FALSE)</f>
        <v>4727733.3194208285</v>
      </c>
      <c r="U60" s="274">
        <f>IF($K$14="",$T60,IF($K$14&gt;$S60,$T60,HLOOKUP($S60-$K$14,CapX!$A$18:$AP$26,$H$24,FALSE)*$T60))</f>
        <v>1891093.3277683314</v>
      </c>
      <c r="V60" s="249">
        <f>IF($K$15="",$T60,IF($K$15&gt;$S60,$T60,HLOOKUP($S60-$K$15,CapX!$A$18:$AP$26,$H$24,FALSE)*$T60))</f>
        <v>4727733.3194208285</v>
      </c>
      <c r="W60" s="249">
        <f>IF($K$16="",$T60,IF($K$16&gt;$S60,$T60,HLOOKUP($S60-$K$16,CapX!$A$18:$AP$26,$H$24,FALSE)*$T60))</f>
        <v>4727733.3194208285</v>
      </c>
      <c r="X60" s="249">
        <f>IF($K$17="",$T60,IF($K$17&gt;$S60,$T60,HLOOKUP($S60-$K$17,CapX!$A$18:$AP$26,$H$24,FALSE)*$T60))</f>
        <v>4727733.3194208285</v>
      </c>
      <c r="Y60" s="249">
        <f>IF($K$18="",$T60,IF($K$18&gt;$S60,$T60,HLOOKUP($S60-$K$18,CapX!$A$18:$AP$26,$H$24,FALSE)*$T60))</f>
        <v>4727733.3194208285</v>
      </c>
      <c r="Z60" s="249">
        <f>IF($K$19="",$T60,IF($K$19&gt;$S60,$T60,HLOOKUP($S60-$K$19,CapX!$A$18:$AP$26,$H$24,FALSE)*$T60))</f>
        <v>4727733.3194208285</v>
      </c>
      <c r="AB60" s="253">
        <v>2034</v>
      </c>
      <c r="AC60" s="274">
        <f t="shared" si="6"/>
        <v>0</v>
      </c>
      <c r="AD60" s="249">
        <f t="shared" si="7"/>
        <v>0</v>
      </c>
      <c r="AE60" s="249">
        <f t="shared" si="8"/>
        <v>0</v>
      </c>
      <c r="AF60" s="249">
        <f t="shared" si="9"/>
        <v>0</v>
      </c>
      <c r="AG60" s="136">
        <f t="shared" si="10"/>
        <v>0</v>
      </c>
      <c r="AH60" s="249">
        <f t="shared" si="11"/>
        <v>0</v>
      </c>
      <c r="AJ60" s="253">
        <v>2034</v>
      </c>
      <c r="AK60" s="274">
        <f>HLOOKUP($S60,CapX!$A$11:$AP$14,3,FALSE)</f>
        <v>8148535.5710096592</v>
      </c>
      <c r="AL60" s="249">
        <f>IF($L$14="",$AK60,IF($L$14&gt;$AJ60,$AK60,HLOOKUP($AJ60-$L$14,CapX!$A$18:$AP$26,$H$24,FALSE)*$AK60))</f>
        <v>3259414.228403864</v>
      </c>
      <c r="AM60" s="249">
        <f>IF($L$15="",$AK60,IF($L$15&gt;$AJ60,$AK60,HLOOKUP($AJ60-$L$15,CapX!$A$18:$AP$26,$H$24,FALSE)*$AK60))</f>
        <v>8148535.5710096592</v>
      </c>
      <c r="AN60" s="249">
        <f>IF($L$16="",$AK60,IF($L$16&gt;$AJ60,$AK60,HLOOKUP($AJ60-$L$16,CapX!$A$18:$AP$26,$H$24,FALSE)*$AK60))</f>
        <v>8148535.5710096592</v>
      </c>
      <c r="AO60" s="136">
        <f>IF($L$17="",$AK60,IF($L$17&gt;$AJ60,$AK60,HLOOKUP($AJ60-$L$17,CapX!$A$18:$AP$26,$H$24,FALSE)*$AK60))</f>
        <v>8148535.5710096592</v>
      </c>
      <c r="AP60" s="249">
        <f>IF($L$18="",$AK60,IF($L$18&gt;$AJ60,$AK60,HLOOKUP($AJ60-$L$18,CapX!$A$18:$AP$26,$H$24,FALSE)*$AK60))</f>
        <v>8148535.5710096592</v>
      </c>
      <c r="AQ60" s="249">
        <f>IF($L$19="",$AK60,IF($L$19&gt;$AJ60,$AK60,HLOOKUP($AJ60-$L$19,CapX!$A$18:$AP$26,$H$24,FALSE)*$AK60))</f>
        <v>8148535.5710096592</v>
      </c>
      <c r="AS60" s="253">
        <v>2034</v>
      </c>
      <c r="AT60" s="274">
        <f t="shared" si="12"/>
        <v>0</v>
      </c>
      <c r="AU60" s="249">
        <f t="shared" si="13"/>
        <v>0</v>
      </c>
      <c r="AV60" s="249">
        <f t="shared" si="14"/>
        <v>0</v>
      </c>
      <c r="AW60" s="249">
        <f t="shared" si="15"/>
        <v>0</v>
      </c>
      <c r="AX60" s="136">
        <f t="shared" si="16"/>
        <v>0</v>
      </c>
      <c r="AY60" s="249">
        <f t="shared" si="17"/>
        <v>0</v>
      </c>
      <c r="BA60" s="310"/>
      <c r="BB60" s="138"/>
      <c r="BC60" s="138"/>
      <c r="BD60" s="138"/>
      <c r="BE60" s="138"/>
      <c r="BF60" s="138"/>
      <c r="BG60" s="138"/>
      <c r="BI60" s="310"/>
      <c r="BJ60" s="138"/>
      <c r="BK60" s="138"/>
      <c r="BL60" s="138"/>
      <c r="BM60" s="138"/>
      <c r="BN60" s="138"/>
      <c r="BO60" s="138"/>
    </row>
    <row r="61" spans="1:67">
      <c r="A61" s="242"/>
      <c r="B61" s="242"/>
      <c r="C61" s="242"/>
      <c r="D61" s="242"/>
      <c r="E61" s="242"/>
      <c r="F61" s="242"/>
      <c r="G61" s="242"/>
      <c r="H61" s="253">
        <v>2035</v>
      </c>
      <c r="I61" s="249">
        <f t="shared" si="18"/>
        <v>0</v>
      </c>
      <c r="J61" s="249">
        <f t="shared" si="5"/>
        <v>0</v>
      </c>
      <c r="K61" s="249">
        <f t="shared" si="5"/>
        <v>0</v>
      </c>
      <c r="L61" s="249">
        <f t="shared" si="5"/>
        <v>0</v>
      </c>
      <c r="M61" s="249">
        <f t="shared" si="5"/>
        <v>0</v>
      </c>
      <c r="N61" s="249">
        <f t="shared" si="5"/>
        <v>0</v>
      </c>
      <c r="O61" s="242"/>
      <c r="P61" s="242"/>
      <c r="Q61" s="242"/>
      <c r="R61" s="242"/>
      <c r="S61" s="253">
        <v>2035</v>
      </c>
      <c r="T61" s="274">
        <f>HLOOKUP($S61,CapX!$A$11:$AP$14,2,FALSE)</f>
        <v>7664058.4521316346</v>
      </c>
      <c r="U61" s="274">
        <f>IF($K$14="",$T61,IF($K$14&gt;$S61,$T61,HLOOKUP($S61-$K$14,CapX!$A$18:$AP$26,$H$24,FALSE)*$T61))</f>
        <v>3065623.3808526541</v>
      </c>
      <c r="V61" s="249">
        <f>IF($K$15="",$T61,IF($K$15&gt;$S61,$T61,HLOOKUP($S61-$K$15,CapX!$A$18:$AP$26,$H$24,FALSE)*$T61))</f>
        <v>7664058.4521316346</v>
      </c>
      <c r="W61" s="249">
        <f>IF($K$16="",$T61,IF($K$16&gt;$S61,$T61,HLOOKUP($S61-$K$16,CapX!$A$18:$AP$26,$H$24,FALSE)*$T61))</f>
        <v>7664058.4521316346</v>
      </c>
      <c r="X61" s="249">
        <f>IF($K$17="",$T61,IF($K$17&gt;$S61,$T61,HLOOKUP($S61-$K$17,CapX!$A$18:$AP$26,$H$24,FALSE)*$T61))</f>
        <v>7664058.4521316346</v>
      </c>
      <c r="Y61" s="249">
        <f>IF($K$18="",$T61,IF($K$18&gt;$S61,$T61,HLOOKUP($S61-$K$18,CapX!$A$18:$AP$26,$H$24,FALSE)*$T61))</f>
        <v>7664058.4521316346</v>
      </c>
      <c r="Z61" s="249">
        <f>IF($K$19="",$T61,IF($K$19&gt;$S61,$T61,HLOOKUP($S61-$K$19,CapX!$A$18:$AP$26,$H$24,FALSE)*$T61))</f>
        <v>7664058.4521316346</v>
      </c>
      <c r="AB61" s="253">
        <v>2035</v>
      </c>
      <c r="AC61" s="274">
        <f t="shared" si="6"/>
        <v>0</v>
      </c>
      <c r="AD61" s="249">
        <f t="shared" si="7"/>
        <v>0</v>
      </c>
      <c r="AE61" s="249">
        <f t="shared" si="8"/>
        <v>0</v>
      </c>
      <c r="AF61" s="249">
        <f t="shared" si="9"/>
        <v>0</v>
      </c>
      <c r="AG61" s="136">
        <f t="shared" si="10"/>
        <v>0</v>
      </c>
      <c r="AH61" s="249">
        <f t="shared" si="11"/>
        <v>0</v>
      </c>
      <c r="AJ61" s="253">
        <v>2035</v>
      </c>
      <c r="AK61" s="274">
        <f>HLOOKUP($S61,CapX!$A$11:$AP$14,3,FALSE)</f>
        <v>13087508.633203615</v>
      </c>
      <c r="AL61" s="249">
        <f>IF($L$14="",$AK61,IF($L$14&gt;$AJ61,$AK61,HLOOKUP($AJ61-$L$14,CapX!$A$18:$AP$26,$H$24,FALSE)*$AK61))</f>
        <v>5235003.4532814464</v>
      </c>
      <c r="AM61" s="249">
        <f>IF($L$15="",$AK61,IF($L$15&gt;$AJ61,$AK61,HLOOKUP($AJ61-$L$15,CapX!$A$18:$AP$26,$H$24,FALSE)*$AK61))</f>
        <v>13087508.633203615</v>
      </c>
      <c r="AN61" s="249">
        <f>IF($L$16="",$AK61,IF($L$16&gt;$AJ61,$AK61,HLOOKUP($AJ61-$L$16,CapX!$A$18:$AP$26,$H$24,FALSE)*$AK61))</f>
        <v>13087508.633203615</v>
      </c>
      <c r="AO61" s="136">
        <f>IF($L$17="",$AK61,IF($L$17&gt;$AJ61,$AK61,HLOOKUP($AJ61-$L$17,CapX!$A$18:$AP$26,$H$24,FALSE)*$AK61))</f>
        <v>13087508.633203615</v>
      </c>
      <c r="AP61" s="249">
        <f>IF($L$18="",$AK61,IF($L$18&gt;$AJ61,$AK61,HLOOKUP($AJ61-$L$18,CapX!$A$18:$AP$26,$H$24,FALSE)*$AK61))</f>
        <v>13087508.633203615</v>
      </c>
      <c r="AQ61" s="249">
        <f>IF($L$19="",$AK61,IF($L$19&gt;$AJ61,$AK61,HLOOKUP($AJ61-$L$19,CapX!$A$18:$AP$26,$H$24,FALSE)*$AK61))</f>
        <v>13087508.633203615</v>
      </c>
      <c r="AS61" s="253">
        <v>2035</v>
      </c>
      <c r="AT61" s="274">
        <f t="shared" si="12"/>
        <v>0</v>
      </c>
      <c r="AU61" s="249">
        <f t="shared" si="13"/>
        <v>0</v>
      </c>
      <c r="AV61" s="249">
        <f t="shared" si="14"/>
        <v>0</v>
      </c>
      <c r="AW61" s="249">
        <f t="shared" si="15"/>
        <v>0</v>
      </c>
      <c r="AX61" s="136">
        <f t="shared" si="16"/>
        <v>0</v>
      </c>
      <c r="AY61" s="249">
        <f t="shared" si="17"/>
        <v>0</v>
      </c>
      <c r="BA61" s="310"/>
      <c r="BB61" s="138"/>
      <c r="BC61" s="138"/>
      <c r="BD61" s="138"/>
      <c r="BE61" s="138"/>
      <c r="BF61" s="138"/>
      <c r="BG61" s="138"/>
      <c r="BI61" s="310"/>
      <c r="BJ61" s="138"/>
      <c r="BK61" s="138"/>
      <c r="BL61" s="138"/>
      <c r="BM61" s="138"/>
      <c r="BN61" s="138"/>
      <c r="BO61" s="138"/>
    </row>
    <row r="62" spans="1:67">
      <c r="A62" s="242"/>
      <c r="B62" s="242"/>
      <c r="C62" s="242"/>
      <c r="D62" s="242"/>
      <c r="E62" s="242"/>
      <c r="F62" s="242"/>
      <c r="G62" s="242"/>
      <c r="H62" s="253">
        <v>2036</v>
      </c>
      <c r="I62" s="249">
        <f t="shared" si="18"/>
        <v>0</v>
      </c>
      <c r="J62" s="249">
        <f t="shared" si="5"/>
        <v>0</v>
      </c>
      <c r="K62" s="249">
        <f t="shared" si="5"/>
        <v>0</v>
      </c>
      <c r="L62" s="249">
        <f t="shared" si="5"/>
        <v>0</v>
      </c>
      <c r="M62" s="249">
        <f t="shared" si="5"/>
        <v>0</v>
      </c>
      <c r="N62" s="249">
        <f t="shared" si="5"/>
        <v>0</v>
      </c>
      <c r="O62" s="242"/>
      <c r="P62" s="242"/>
      <c r="Q62" s="242"/>
      <c r="R62" s="242"/>
      <c r="S62" s="253">
        <v>2036</v>
      </c>
      <c r="T62" s="274">
        <f>HLOOKUP($S62,CapX!$A$11:$AP$14,2,FALSE)</f>
        <v>12960108.819099851</v>
      </c>
      <c r="U62" s="274">
        <f>IF($K$14="",$T62,IF($K$14&gt;$S62,$T62,HLOOKUP($S62-$K$14,CapX!$A$18:$AP$26,$H$24,FALSE)*$T62))</f>
        <v>5184043.5276399404</v>
      </c>
      <c r="V62" s="249">
        <f>IF($K$15="",$T62,IF($K$15&gt;$S62,$T62,HLOOKUP($S62-$K$15,CapX!$A$18:$AP$26,$H$24,FALSE)*$T62))</f>
        <v>12960108.819099851</v>
      </c>
      <c r="W62" s="249">
        <f>IF($K$16="",$T62,IF($K$16&gt;$S62,$T62,HLOOKUP($S62-$K$16,CapX!$A$18:$AP$26,$H$24,FALSE)*$T62))</f>
        <v>12960108.819099851</v>
      </c>
      <c r="X62" s="249">
        <f>IF($K$17="",$T62,IF($K$17&gt;$S62,$T62,HLOOKUP($S62-$K$17,CapX!$A$18:$AP$26,$H$24,FALSE)*$T62))</f>
        <v>12960108.819099851</v>
      </c>
      <c r="Y62" s="249">
        <f>IF($K$18="",$T62,IF($K$18&gt;$S62,$T62,HLOOKUP($S62-$K$18,CapX!$A$18:$AP$26,$H$24,FALSE)*$T62))</f>
        <v>12960108.819099851</v>
      </c>
      <c r="Z62" s="249">
        <f>IF($K$19="",$T62,IF($K$19&gt;$S62,$T62,HLOOKUP($S62-$K$19,CapX!$A$18:$AP$26,$H$24,FALSE)*$T62))</f>
        <v>12960108.819099851</v>
      </c>
      <c r="AB62" s="253">
        <v>2036</v>
      </c>
      <c r="AC62" s="274">
        <f t="shared" si="6"/>
        <v>0</v>
      </c>
      <c r="AD62" s="249">
        <f t="shared" si="7"/>
        <v>0</v>
      </c>
      <c r="AE62" s="249">
        <f t="shared" si="8"/>
        <v>0</v>
      </c>
      <c r="AF62" s="249">
        <f t="shared" si="9"/>
        <v>0</v>
      </c>
      <c r="AG62" s="136">
        <f t="shared" si="10"/>
        <v>0</v>
      </c>
      <c r="AH62" s="249">
        <f t="shared" si="11"/>
        <v>0</v>
      </c>
      <c r="AJ62" s="253">
        <v>2036</v>
      </c>
      <c r="AK62" s="274">
        <f>HLOOKUP($S62,CapX!$A$11:$AP$14,3,FALSE)</f>
        <v>5037143.4679307193</v>
      </c>
      <c r="AL62" s="249">
        <f>IF($L$14="",$AK62,IF($L$14&gt;$AJ62,$AK62,HLOOKUP($AJ62-$L$14,CapX!$A$18:$AP$26,$H$24,FALSE)*$AK62))</f>
        <v>2014857.3871722878</v>
      </c>
      <c r="AM62" s="249">
        <f>IF($L$15="",$AK62,IF($L$15&gt;$AJ62,$AK62,HLOOKUP($AJ62-$L$15,CapX!$A$18:$AP$26,$H$24,FALSE)*$AK62))</f>
        <v>5037143.4679307193</v>
      </c>
      <c r="AN62" s="249">
        <f>IF($L$16="",$AK62,IF($L$16&gt;$AJ62,$AK62,HLOOKUP($AJ62-$L$16,CapX!$A$18:$AP$26,$H$24,FALSE)*$AK62))</f>
        <v>5037143.4679307193</v>
      </c>
      <c r="AO62" s="136">
        <f>IF($L$17="",$AK62,IF($L$17&gt;$AJ62,$AK62,HLOOKUP($AJ62-$L$17,CapX!$A$18:$AP$26,$H$24,FALSE)*$AK62))</f>
        <v>5037143.4679307193</v>
      </c>
      <c r="AP62" s="249">
        <f>IF($L$18="",$AK62,IF($L$18&gt;$AJ62,$AK62,HLOOKUP($AJ62-$L$18,CapX!$A$18:$AP$26,$H$24,FALSE)*$AK62))</f>
        <v>5037143.4679307193</v>
      </c>
      <c r="AQ62" s="249">
        <f>IF($L$19="",$AK62,IF($L$19&gt;$AJ62,$AK62,HLOOKUP($AJ62-$L$19,CapX!$A$18:$AP$26,$H$24,FALSE)*$AK62))</f>
        <v>5037143.4679307193</v>
      </c>
      <c r="AS62" s="253">
        <v>2036</v>
      </c>
      <c r="AT62" s="274">
        <f t="shared" si="12"/>
        <v>0</v>
      </c>
      <c r="AU62" s="249">
        <f t="shared" si="13"/>
        <v>0</v>
      </c>
      <c r="AV62" s="249">
        <f t="shared" si="14"/>
        <v>0</v>
      </c>
      <c r="AW62" s="249">
        <f t="shared" si="15"/>
        <v>0</v>
      </c>
      <c r="AX62" s="136">
        <f t="shared" si="16"/>
        <v>0</v>
      </c>
      <c r="AY62" s="249">
        <f t="shared" si="17"/>
        <v>0</v>
      </c>
      <c r="BA62" s="310"/>
      <c r="BB62" s="138"/>
      <c r="BC62" s="138"/>
      <c r="BD62" s="138"/>
      <c r="BE62" s="138"/>
      <c r="BF62" s="138"/>
      <c r="BG62" s="138"/>
      <c r="BI62" s="310"/>
      <c r="BJ62" s="138"/>
      <c r="BK62" s="138"/>
      <c r="BL62" s="138"/>
      <c r="BM62" s="138"/>
      <c r="BN62" s="138"/>
      <c r="BO62" s="138"/>
    </row>
    <row r="63" spans="1:67">
      <c r="A63" s="242"/>
      <c r="B63" s="242"/>
      <c r="C63" s="242"/>
      <c r="D63" s="242"/>
      <c r="E63" s="242"/>
      <c r="F63" s="242"/>
      <c r="G63" s="242"/>
      <c r="H63" s="253">
        <v>2037</v>
      </c>
      <c r="I63" s="249">
        <f t="shared" si="18"/>
        <v>0</v>
      </c>
      <c r="J63" s="249">
        <f t="shared" si="5"/>
        <v>0</v>
      </c>
      <c r="K63" s="249">
        <f t="shared" si="5"/>
        <v>0</v>
      </c>
      <c r="L63" s="249">
        <f t="shared" si="5"/>
        <v>0</v>
      </c>
      <c r="M63" s="249">
        <f t="shared" si="5"/>
        <v>0</v>
      </c>
      <c r="N63" s="249">
        <f t="shared" si="5"/>
        <v>0</v>
      </c>
      <c r="O63" s="242"/>
      <c r="P63" s="242"/>
      <c r="Q63" s="242"/>
      <c r="R63" s="242"/>
      <c r="S63" s="253">
        <v>2037</v>
      </c>
      <c r="T63" s="274">
        <f>HLOOKUP($S63,CapX!$A$11:$AP$14,2,FALSE)</f>
        <v>4918733.74552543</v>
      </c>
      <c r="U63" s="274">
        <f>IF($K$14="",$T63,IF($K$14&gt;$S63,$T63,HLOOKUP($S63-$K$14,CapX!$A$18:$AP$26,$H$24,FALSE)*$T63))</f>
        <v>1967493.4982101722</v>
      </c>
      <c r="V63" s="249">
        <f>IF($K$15="",$T63,IF($K$15&gt;$S63,$T63,HLOOKUP($S63-$K$15,CapX!$A$18:$AP$26,$H$24,FALSE)*$T63))</f>
        <v>4918733.74552543</v>
      </c>
      <c r="W63" s="249">
        <f>IF($K$16="",$T63,IF($K$16&gt;$S63,$T63,HLOOKUP($S63-$K$16,CapX!$A$18:$AP$26,$H$24,FALSE)*$T63))</f>
        <v>4918733.74552543</v>
      </c>
      <c r="X63" s="249">
        <f>IF($K$17="",$T63,IF($K$17&gt;$S63,$T63,HLOOKUP($S63-$K$17,CapX!$A$18:$AP$26,$H$24,FALSE)*$T63))</f>
        <v>4918733.74552543</v>
      </c>
      <c r="Y63" s="249">
        <f>IF($K$18="",$T63,IF($K$18&gt;$S63,$T63,HLOOKUP($S63-$K$18,CapX!$A$18:$AP$26,$H$24,FALSE)*$T63))</f>
        <v>4918733.74552543</v>
      </c>
      <c r="Z63" s="249">
        <f>IF($K$19="",$T63,IF($K$19&gt;$S63,$T63,HLOOKUP($S63-$K$19,CapX!$A$18:$AP$26,$H$24,FALSE)*$T63))</f>
        <v>4918733.74552543</v>
      </c>
      <c r="AB63" s="253">
        <v>2037</v>
      </c>
      <c r="AC63" s="274">
        <f t="shared" si="6"/>
        <v>0</v>
      </c>
      <c r="AD63" s="249">
        <f t="shared" si="7"/>
        <v>0</v>
      </c>
      <c r="AE63" s="249">
        <f t="shared" si="8"/>
        <v>0</v>
      </c>
      <c r="AF63" s="249">
        <f t="shared" si="9"/>
        <v>0</v>
      </c>
      <c r="AG63" s="136">
        <f t="shared" si="10"/>
        <v>0</v>
      </c>
      <c r="AH63" s="249">
        <f t="shared" si="11"/>
        <v>0</v>
      </c>
      <c r="AJ63" s="253">
        <v>2037</v>
      </c>
      <c r="AK63" s="274">
        <f>HLOOKUP($S63,CapX!$A$11:$AP$14,3,FALSE)</f>
        <v>8477736.4080784488</v>
      </c>
      <c r="AL63" s="249">
        <f>IF($L$14="",$AK63,IF($L$14&gt;$AJ63,$AK63,HLOOKUP($AJ63-$L$14,CapX!$A$18:$AP$26,$H$24,FALSE)*$AK63))</f>
        <v>3391094.5632313797</v>
      </c>
      <c r="AM63" s="249">
        <f>IF($L$15="",$AK63,IF($L$15&gt;$AJ63,$AK63,HLOOKUP($AJ63-$L$15,CapX!$A$18:$AP$26,$H$24,FALSE)*$AK63))</f>
        <v>8477736.4080784488</v>
      </c>
      <c r="AN63" s="249">
        <f>IF($L$16="",$AK63,IF($L$16&gt;$AJ63,$AK63,HLOOKUP($AJ63-$L$16,CapX!$A$18:$AP$26,$H$24,FALSE)*$AK63))</f>
        <v>8477736.4080784488</v>
      </c>
      <c r="AO63" s="136">
        <f>IF($L$17="",$AK63,IF($L$17&gt;$AJ63,$AK63,HLOOKUP($AJ63-$L$17,CapX!$A$18:$AP$26,$H$24,FALSE)*$AK63))</f>
        <v>8477736.4080784488</v>
      </c>
      <c r="AP63" s="249">
        <f>IF($L$18="",$AK63,IF($L$18&gt;$AJ63,$AK63,HLOOKUP($AJ63-$L$18,CapX!$A$18:$AP$26,$H$24,FALSE)*$AK63))</f>
        <v>8477736.4080784488</v>
      </c>
      <c r="AQ63" s="249">
        <f>IF($L$19="",$AK63,IF($L$19&gt;$AJ63,$AK63,HLOOKUP($AJ63-$L$19,CapX!$A$18:$AP$26,$H$24,FALSE)*$AK63))</f>
        <v>8477736.4080784488</v>
      </c>
      <c r="AS63" s="253">
        <v>2037</v>
      </c>
      <c r="AT63" s="274">
        <f t="shared" si="12"/>
        <v>0</v>
      </c>
      <c r="AU63" s="249">
        <f t="shared" si="13"/>
        <v>0</v>
      </c>
      <c r="AV63" s="249">
        <f t="shared" si="14"/>
        <v>0</v>
      </c>
      <c r="AW63" s="249">
        <f t="shared" si="15"/>
        <v>0</v>
      </c>
      <c r="AX63" s="136">
        <f t="shared" si="16"/>
        <v>0</v>
      </c>
      <c r="AY63" s="249">
        <f t="shared" si="17"/>
        <v>0</v>
      </c>
      <c r="BA63" s="310"/>
      <c r="BB63" s="138"/>
      <c r="BC63" s="138"/>
      <c r="BD63" s="138"/>
      <c r="BE63" s="138"/>
      <c r="BF63" s="138"/>
      <c r="BG63" s="138"/>
      <c r="BI63" s="310"/>
      <c r="BJ63" s="138"/>
      <c r="BK63" s="138"/>
      <c r="BL63" s="138"/>
      <c r="BM63" s="138"/>
      <c r="BN63" s="138"/>
      <c r="BO63" s="138"/>
    </row>
    <row r="64" spans="1:67">
      <c r="A64" s="242"/>
      <c r="B64" s="242"/>
      <c r="C64" s="242"/>
      <c r="D64" s="242"/>
      <c r="E64" s="242"/>
      <c r="F64" s="242"/>
      <c r="G64" s="242"/>
      <c r="H64" s="253">
        <v>2038</v>
      </c>
      <c r="I64" s="249">
        <f t="shared" si="18"/>
        <v>0</v>
      </c>
      <c r="J64" s="249">
        <f t="shared" si="5"/>
        <v>0</v>
      </c>
      <c r="K64" s="249">
        <f t="shared" si="5"/>
        <v>0</v>
      </c>
      <c r="L64" s="249">
        <f t="shared" si="5"/>
        <v>0</v>
      </c>
      <c r="M64" s="249">
        <f t="shared" si="5"/>
        <v>0</v>
      </c>
      <c r="N64" s="249">
        <f t="shared" si="5"/>
        <v>0</v>
      </c>
      <c r="O64" s="242"/>
      <c r="P64" s="242"/>
      <c r="Q64" s="242"/>
      <c r="R64" s="242"/>
      <c r="S64" s="253">
        <v>2038</v>
      </c>
      <c r="T64" s="274">
        <f>HLOOKUP($S64,CapX!$A$11:$AP$14,2,FALSE)</f>
        <v>7973686.4135977533</v>
      </c>
      <c r="U64" s="274">
        <f>IF($K$14="",$T64,IF($K$14&gt;$S64,$T64,HLOOKUP($S64-$K$14,CapX!$A$18:$AP$26,$H$24,FALSE)*$T64))</f>
        <v>3189474.5654391013</v>
      </c>
      <c r="V64" s="249">
        <f>IF($K$15="",$T64,IF($K$15&gt;$S64,$T64,HLOOKUP($S64-$K$15,CapX!$A$18:$AP$26,$H$24,FALSE)*$T64))</f>
        <v>7973686.4135977533</v>
      </c>
      <c r="W64" s="249">
        <f>IF($K$16="",$T64,IF($K$16&gt;$S64,$T64,HLOOKUP($S64-$K$16,CapX!$A$18:$AP$26,$H$24,FALSE)*$T64))</f>
        <v>7973686.4135977533</v>
      </c>
      <c r="X64" s="249">
        <f>IF($K$17="",$T64,IF($K$17&gt;$S64,$T64,HLOOKUP($S64-$K$17,CapX!$A$18:$AP$26,$H$24,FALSE)*$T64))</f>
        <v>7973686.4135977533</v>
      </c>
      <c r="Y64" s="249">
        <f>IF($K$18="",$T64,IF($K$18&gt;$S64,$T64,HLOOKUP($S64-$K$18,CapX!$A$18:$AP$26,$H$24,FALSE)*$T64))</f>
        <v>7973686.4135977533</v>
      </c>
      <c r="Z64" s="249">
        <f>IF($K$19="",$T64,IF($K$19&gt;$S64,$T64,HLOOKUP($S64-$K$19,CapX!$A$18:$AP$26,$H$24,FALSE)*$T64))</f>
        <v>7973686.4135977533</v>
      </c>
      <c r="AB64" s="253">
        <v>2038</v>
      </c>
      <c r="AC64" s="274">
        <f t="shared" si="6"/>
        <v>0</v>
      </c>
      <c r="AD64" s="249">
        <f t="shared" si="7"/>
        <v>0</v>
      </c>
      <c r="AE64" s="249">
        <f t="shared" si="8"/>
        <v>0</v>
      </c>
      <c r="AF64" s="249">
        <f t="shared" si="9"/>
        <v>0</v>
      </c>
      <c r="AG64" s="136">
        <f t="shared" si="10"/>
        <v>0</v>
      </c>
      <c r="AH64" s="249">
        <f t="shared" si="11"/>
        <v>0</v>
      </c>
      <c r="AJ64" s="253">
        <v>2038</v>
      </c>
      <c r="AK64" s="274">
        <f>HLOOKUP($S64,CapX!$A$11:$AP$14,3,FALSE)</f>
        <v>13616243.981985042</v>
      </c>
      <c r="AL64" s="249">
        <f>IF($L$14="",$AK64,IF($L$14&gt;$AJ64,$AK64,HLOOKUP($AJ64-$L$14,CapX!$A$18:$AP$26,$H$24,FALSE)*$AK64))</f>
        <v>5446497.5927940169</v>
      </c>
      <c r="AM64" s="249">
        <f>IF($L$15="",$AK64,IF($L$15&gt;$AJ64,$AK64,HLOOKUP($AJ64-$L$15,CapX!$A$18:$AP$26,$H$24,FALSE)*$AK64))</f>
        <v>13616243.981985042</v>
      </c>
      <c r="AN64" s="249">
        <f>IF($L$16="",$AK64,IF($L$16&gt;$AJ64,$AK64,HLOOKUP($AJ64-$L$16,CapX!$A$18:$AP$26,$H$24,FALSE)*$AK64))</f>
        <v>13616243.981985042</v>
      </c>
      <c r="AO64" s="136">
        <f>IF($L$17="",$AK64,IF($L$17&gt;$AJ64,$AK64,HLOOKUP($AJ64-$L$17,CapX!$A$18:$AP$26,$H$24,FALSE)*$AK64))</f>
        <v>13616243.981985042</v>
      </c>
      <c r="AP64" s="249">
        <f>IF($L$18="",$AK64,IF($L$18&gt;$AJ64,$AK64,HLOOKUP($AJ64-$L$18,CapX!$A$18:$AP$26,$H$24,FALSE)*$AK64))</f>
        <v>13616243.981985042</v>
      </c>
      <c r="AQ64" s="249">
        <f>IF($L$19="",$AK64,IF($L$19&gt;$AJ64,$AK64,HLOOKUP($AJ64-$L$19,CapX!$A$18:$AP$26,$H$24,FALSE)*$AK64))</f>
        <v>13616243.981985042</v>
      </c>
      <c r="AS64" s="253">
        <v>2038</v>
      </c>
      <c r="AT64" s="274">
        <f t="shared" si="12"/>
        <v>0</v>
      </c>
      <c r="AU64" s="249">
        <f t="shared" si="13"/>
        <v>0</v>
      </c>
      <c r="AV64" s="249">
        <f t="shared" si="14"/>
        <v>0</v>
      </c>
      <c r="AW64" s="249">
        <f t="shared" si="15"/>
        <v>0</v>
      </c>
      <c r="AX64" s="136">
        <f t="shared" si="16"/>
        <v>0</v>
      </c>
      <c r="AY64" s="249">
        <f t="shared" si="17"/>
        <v>0</v>
      </c>
      <c r="BA64" s="310"/>
      <c r="BB64" s="138"/>
      <c r="BC64" s="138"/>
      <c r="BD64" s="138"/>
      <c r="BE64" s="138"/>
      <c r="BF64" s="138"/>
      <c r="BG64" s="138"/>
      <c r="BI64" s="310"/>
      <c r="BJ64" s="138"/>
      <c r="BK64" s="138"/>
      <c r="BL64" s="138"/>
      <c r="BM64" s="138"/>
      <c r="BN64" s="138"/>
      <c r="BO64" s="138"/>
    </row>
    <row r="65" spans="1:67">
      <c r="A65" s="242"/>
      <c r="B65" s="242"/>
      <c r="C65" s="242"/>
      <c r="D65" s="242"/>
      <c r="E65" s="242"/>
      <c r="F65" s="242"/>
      <c r="G65" s="242"/>
      <c r="H65" s="253">
        <v>2039</v>
      </c>
      <c r="I65" s="249">
        <f t="shared" si="18"/>
        <v>0</v>
      </c>
      <c r="J65" s="249">
        <f t="shared" si="5"/>
        <v>0</v>
      </c>
      <c r="K65" s="249">
        <f t="shared" si="5"/>
        <v>0</v>
      </c>
      <c r="L65" s="249">
        <f t="shared" si="5"/>
        <v>0</v>
      </c>
      <c r="M65" s="249">
        <f t="shared" si="5"/>
        <v>0</v>
      </c>
      <c r="N65" s="249">
        <f t="shared" si="5"/>
        <v>0</v>
      </c>
      <c r="O65" s="242"/>
      <c r="P65" s="242"/>
      <c r="Q65" s="242"/>
      <c r="R65" s="242"/>
      <c r="S65" s="253">
        <v>2039</v>
      </c>
      <c r="T65" s="274">
        <f>HLOOKUP($S65,CapX!$A$11:$AP$14,2,FALSE)</f>
        <v>13483697.215391487</v>
      </c>
      <c r="U65" s="274">
        <f>IF($K$14="",$T65,IF($K$14&gt;$S65,$T65,HLOOKUP($S65-$K$14,CapX!$A$18:$AP$26,$H$24,FALSE)*$T65))</f>
        <v>5393478.8861565953</v>
      </c>
      <c r="V65" s="249">
        <f>IF($K$15="",$T65,IF($K$15&gt;$S65,$T65,HLOOKUP($S65-$K$15,CapX!$A$18:$AP$26,$H$24,FALSE)*$T65))</f>
        <v>13483697.215391487</v>
      </c>
      <c r="W65" s="249">
        <f>IF($K$16="",$T65,IF($K$16&gt;$S65,$T65,HLOOKUP($S65-$K$16,CapX!$A$18:$AP$26,$H$24,FALSE)*$T65))</f>
        <v>13483697.215391487</v>
      </c>
      <c r="X65" s="249">
        <f>IF($K$17="",$T65,IF($K$17&gt;$S65,$T65,HLOOKUP($S65-$K$17,CapX!$A$18:$AP$26,$H$24,FALSE)*$T65))</f>
        <v>13483697.215391487</v>
      </c>
      <c r="Y65" s="249">
        <f>IF($K$18="",$T65,IF($K$18&gt;$S65,$T65,HLOOKUP($S65-$K$18,CapX!$A$18:$AP$26,$H$24,FALSE)*$T65))</f>
        <v>13483697.215391487</v>
      </c>
      <c r="Z65" s="249">
        <f>IF($K$19="",$T65,IF($K$19&gt;$S65,$T65,HLOOKUP($S65-$K$19,CapX!$A$18:$AP$26,$H$24,FALSE)*$T65))</f>
        <v>13483697.215391487</v>
      </c>
      <c r="AB65" s="253">
        <v>2039</v>
      </c>
      <c r="AC65" s="274">
        <f t="shared" si="6"/>
        <v>0</v>
      </c>
      <c r="AD65" s="249">
        <f t="shared" si="7"/>
        <v>0</v>
      </c>
      <c r="AE65" s="249">
        <f t="shared" si="8"/>
        <v>0</v>
      </c>
      <c r="AF65" s="249">
        <f t="shared" si="9"/>
        <v>0</v>
      </c>
      <c r="AG65" s="136">
        <f t="shared" si="10"/>
        <v>0</v>
      </c>
      <c r="AH65" s="249">
        <f t="shared" si="11"/>
        <v>0</v>
      </c>
      <c r="AJ65" s="253">
        <v>2039</v>
      </c>
      <c r="AK65" s="274">
        <f>HLOOKUP($S65,CapX!$A$11:$AP$14,3,FALSE)</f>
        <v>5240644.0640351214</v>
      </c>
      <c r="AL65" s="249">
        <f>IF($L$14="",$AK65,IF($L$14&gt;$AJ65,$AK65,HLOOKUP($AJ65-$L$14,CapX!$A$18:$AP$26,$H$24,FALSE)*$AK65))</f>
        <v>2096257.6256140487</v>
      </c>
      <c r="AM65" s="249">
        <f>IF($L$15="",$AK65,IF($L$15&gt;$AJ65,$AK65,HLOOKUP($AJ65-$L$15,CapX!$A$18:$AP$26,$H$24,FALSE)*$AK65))</f>
        <v>5240644.0640351214</v>
      </c>
      <c r="AN65" s="249">
        <f>IF($L$16="",$AK65,IF($L$16&gt;$AJ65,$AK65,HLOOKUP($AJ65-$L$16,CapX!$A$18:$AP$26,$H$24,FALSE)*$AK65))</f>
        <v>5240644.0640351214</v>
      </c>
      <c r="AO65" s="136">
        <f>IF($L$17="",$AK65,IF($L$17&gt;$AJ65,$AK65,HLOOKUP($AJ65-$L$17,CapX!$A$18:$AP$26,$H$24,FALSE)*$AK65))</f>
        <v>5240644.0640351214</v>
      </c>
      <c r="AP65" s="249">
        <f>IF($L$18="",$AK65,IF($L$18&gt;$AJ65,$AK65,HLOOKUP($AJ65-$L$18,CapX!$A$18:$AP$26,$H$24,FALSE)*$AK65))</f>
        <v>5240644.0640351214</v>
      </c>
      <c r="AQ65" s="249">
        <f>IF($L$19="",$AK65,IF($L$19&gt;$AJ65,$AK65,HLOOKUP($AJ65-$L$19,CapX!$A$18:$AP$26,$H$24,FALSE)*$AK65))</f>
        <v>5240644.0640351214</v>
      </c>
      <c r="AS65" s="253">
        <v>2039</v>
      </c>
      <c r="AT65" s="274">
        <f t="shared" si="12"/>
        <v>0</v>
      </c>
      <c r="AU65" s="249">
        <f t="shared" si="13"/>
        <v>0</v>
      </c>
      <c r="AV65" s="249">
        <f t="shared" si="14"/>
        <v>0</v>
      </c>
      <c r="AW65" s="249">
        <f t="shared" si="15"/>
        <v>0</v>
      </c>
      <c r="AX65" s="136">
        <f t="shared" si="16"/>
        <v>0</v>
      </c>
      <c r="AY65" s="249">
        <f t="shared" si="17"/>
        <v>0</v>
      </c>
      <c r="BA65" s="310"/>
      <c r="BB65" s="138"/>
      <c r="BC65" s="138"/>
      <c r="BD65" s="138"/>
      <c r="BE65" s="138"/>
      <c r="BF65" s="138"/>
      <c r="BG65" s="138"/>
      <c r="BI65" s="310"/>
      <c r="BJ65" s="138"/>
      <c r="BK65" s="138"/>
      <c r="BL65" s="138"/>
      <c r="BM65" s="138"/>
      <c r="BN65" s="138"/>
      <c r="BO65" s="138"/>
    </row>
    <row r="66" spans="1:67">
      <c r="A66" s="242"/>
      <c r="B66" s="242"/>
      <c r="C66" s="242"/>
      <c r="D66" s="242"/>
      <c r="E66" s="242"/>
      <c r="F66" s="242"/>
      <c r="G66" s="242"/>
      <c r="H66" s="253">
        <v>2040</v>
      </c>
      <c r="I66" s="249">
        <f t="shared" si="18"/>
        <v>0</v>
      </c>
      <c r="J66" s="249">
        <f t="shared" si="5"/>
        <v>0</v>
      </c>
      <c r="K66" s="249">
        <f t="shared" si="5"/>
        <v>0</v>
      </c>
      <c r="L66" s="249">
        <f t="shared" si="5"/>
        <v>0</v>
      </c>
      <c r="M66" s="249">
        <f t="shared" si="5"/>
        <v>0</v>
      </c>
      <c r="N66" s="249">
        <f t="shared" si="5"/>
        <v>0</v>
      </c>
      <c r="O66" s="242"/>
      <c r="P66" s="242"/>
      <c r="Q66" s="242"/>
      <c r="R66" s="242"/>
      <c r="S66" s="253">
        <v>2040</v>
      </c>
      <c r="T66" s="274">
        <f>HLOOKUP($S66,CapX!$A$11:$AP$14,2,FALSE)</f>
        <v>5117450.5888446579</v>
      </c>
      <c r="U66" s="274">
        <f>IF($K$14="",$T66,IF($K$14&gt;$S66,$T66,HLOOKUP($S66-$K$14,CapX!$A$18:$AP$26,$H$24,FALSE)*$T66))</f>
        <v>2046980.2355378633</v>
      </c>
      <c r="V66" s="249">
        <f>IF($K$15="",$T66,IF($K$15&gt;$S66,$T66,HLOOKUP($S66-$K$15,CapX!$A$18:$AP$26,$H$24,FALSE)*$T66))</f>
        <v>5117450.5888446579</v>
      </c>
      <c r="W66" s="249">
        <f>IF($K$16="",$T66,IF($K$16&gt;$S66,$T66,HLOOKUP($S66-$K$16,CapX!$A$18:$AP$26,$H$24,FALSE)*$T66))</f>
        <v>5117450.5888446579</v>
      </c>
      <c r="X66" s="249">
        <f>IF($K$17="",$T66,IF($K$17&gt;$S66,$T66,HLOOKUP($S66-$K$17,CapX!$A$18:$AP$26,$H$24,FALSE)*$T66))</f>
        <v>5117450.5888446579</v>
      </c>
      <c r="Y66" s="249">
        <f>IF($K$18="",$T66,IF($K$18&gt;$S66,$T66,HLOOKUP($S66-$K$18,CapX!$A$18:$AP$26,$H$24,FALSE)*$T66))</f>
        <v>5117450.5888446579</v>
      </c>
      <c r="Z66" s="249">
        <f>IF($K$19="",$T66,IF($K$19&gt;$S66,$T66,HLOOKUP($S66-$K$19,CapX!$A$18:$AP$26,$H$24,FALSE)*$T66))</f>
        <v>5117450.5888446579</v>
      </c>
      <c r="AB66" s="253">
        <v>2040</v>
      </c>
      <c r="AC66" s="274">
        <f t="shared" si="6"/>
        <v>0</v>
      </c>
      <c r="AD66" s="249">
        <f t="shared" si="7"/>
        <v>0</v>
      </c>
      <c r="AE66" s="249">
        <f t="shared" si="8"/>
        <v>0</v>
      </c>
      <c r="AF66" s="249">
        <f t="shared" si="9"/>
        <v>0</v>
      </c>
      <c r="AG66" s="136">
        <f t="shared" si="10"/>
        <v>0</v>
      </c>
      <c r="AH66" s="249">
        <f t="shared" si="11"/>
        <v>0</v>
      </c>
      <c r="AJ66" s="253">
        <v>2040</v>
      </c>
      <c r="AK66" s="274">
        <f>HLOOKUP($S66,CapX!$A$11:$AP$14,3,FALSE)</f>
        <v>8820236.9589648191</v>
      </c>
      <c r="AL66" s="249">
        <f>IF($L$14="",$AK66,IF($L$14&gt;$AJ66,$AK66,HLOOKUP($AJ66-$L$14,CapX!$A$18:$AP$26,$H$24,FALSE)*$AK66))</f>
        <v>3528094.7835859279</v>
      </c>
      <c r="AM66" s="249">
        <f>IF($L$15="",$AK66,IF($L$15&gt;$AJ66,$AK66,HLOOKUP($AJ66-$L$15,CapX!$A$18:$AP$26,$H$24,FALSE)*$AK66))</f>
        <v>8820236.9589648191</v>
      </c>
      <c r="AN66" s="249">
        <f>IF($L$16="",$AK66,IF($L$16&gt;$AJ66,$AK66,HLOOKUP($AJ66-$L$16,CapX!$A$18:$AP$26,$H$24,FALSE)*$AK66))</f>
        <v>8820236.9589648191</v>
      </c>
      <c r="AO66" s="136">
        <f>IF($L$17="",$AK66,IF($L$17&gt;$AJ66,$AK66,HLOOKUP($AJ66-$L$17,CapX!$A$18:$AP$26,$H$24,FALSE)*$AK66))</f>
        <v>8820236.9589648191</v>
      </c>
      <c r="AP66" s="249">
        <f>IF($L$18="",$AK66,IF($L$18&gt;$AJ66,$AK66,HLOOKUP($AJ66-$L$18,CapX!$A$18:$AP$26,$H$24,FALSE)*$AK66))</f>
        <v>8820236.9589648191</v>
      </c>
      <c r="AQ66" s="249">
        <f>IF($L$19="",$AK66,IF($L$19&gt;$AJ66,$AK66,HLOOKUP($AJ66-$L$19,CapX!$A$18:$AP$26,$H$24,FALSE)*$AK66))</f>
        <v>8820236.9589648191</v>
      </c>
      <c r="AS66" s="253">
        <v>2040</v>
      </c>
      <c r="AT66" s="274">
        <f t="shared" si="12"/>
        <v>0</v>
      </c>
      <c r="AU66" s="249">
        <f t="shared" si="13"/>
        <v>0</v>
      </c>
      <c r="AV66" s="249">
        <f t="shared" si="14"/>
        <v>0</v>
      </c>
      <c r="AW66" s="249">
        <f t="shared" si="15"/>
        <v>0</v>
      </c>
      <c r="AX66" s="136">
        <f t="shared" si="16"/>
        <v>0</v>
      </c>
      <c r="AY66" s="249">
        <f t="shared" si="17"/>
        <v>0</v>
      </c>
      <c r="BA66" s="310"/>
      <c r="BB66" s="138"/>
      <c r="BC66" s="138"/>
      <c r="BD66" s="138"/>
      <c r="BE66" s="138"/>
      <c r="BF66" s="138"/>
      <c r="BG66" s="138"/>
      <c r="BI66" s="310"/>
      <c r="BJ66" s="138"/>
      <c r="BK66" s="138"/>
      <c r="BL66" s="138"/>
      <c r="BM66" s="138"/>
      <c r="BN66" s="138"/>
      <c r="BO66" s="138"/>
    </row>
    <row r="67" spans="1:67">
      <c r="A67" s="242"/>
      <c r="B67" s="242"/>
      <c r="C67" s="242"/>
      <c r="D67" s="242"/>
      <c r="E67" s="242"/>
      <c r="F67" s="242"/>
      <c r="G67" s="242"/>
      <c r="H67" s="253">
        <v>2041</v>
      </c>
      <c r="I67" s="249">
        <f t="shared" si="18"/>
        <v>0</v>
      </c>
      <c r="J67" s="249">
        <f t="shared" si="5"/>
        <v>0</v>
      </c>
      <c r="K67" s="249">
        <f t="shared" si="5"/>
        <v>0</v>
      </c>
      <c r="L67" s="249">
        <f t="shared" si="5"/>
        <v>0</v>
      </c>
      <c r="M67" s="249">
        <f t="shared" si="5"/>
        <v>0</v>
      </c>
      <c r="N67" s="249">
        <f t="shared" si="5"/>
        <v>0</v>
      </c>
      <c r="O67" s="242"/>
      <c r="P67" s="242"/>
      <c r="Q67" s="242"/>
      <c r="R67" s="242"/>
      <c r="S67" s="253">
        <v>2041</v>
      </c>
      <c r="T67" s="274">
        <f>HLOOKUP($S67,CapX!$A$11:$AP$14,2,FALSE)</f>
        <v>8295823.3447071016</v>
      </c>
      <c r="U67" s="274">
        <f>IF($K$14="",$T67,IF($K$14&gt;$S67,$T67,HLOOKUP($S67-$K$14,CapX!$A$18:$AP$26,$H$24,FALSE)*$T67))</f>
        <v>3318329.337882841</v>
      </c>
      <c r="V67" s="249">
        <f>IF($K$15="",$T67,IF($K$15&gt;$S67,$T67,HLOOKUP($S67-$K$15,CapX!$A$18:$AP$26,$H$24,FALSE)*$T67))</f>
        <v>8295823.3447071016</v>
      </c>
      <c r="W67" s="249">
        <f>IF($K$16="",$T67,IF($K$16&gt;$S67,$T67,HLOOKUP($S67-$K$16,CapX!$A$18:$AP$26,$H$24,FALSE)*$T67))</f>
        <v>8295823.3447071016</v>
      </c>
      <c r="X67" s="249">
        <f>IF($K$17="",$T67,IF($K$17&gt;$S67,$T67,HLOOKUP($S67-$K$17,CapX!$A$18:$AP$26,$H$24,FALSE)*$T67))</f>
        <v>8295823.3447071016</v>
      </c>
      <c r="Y67" s="249">
        <f>IF($K$18="",$T67,IF($K$18&gt;$S67,$T67,HLOOKUP($S67-$K$18,CapX!$A$18:$AP$26,$H$24,FALSE)*$T67))</f>
        <v>8295823.3447071016</v>
      </c>
      <c r="Z67" s="249">
        <f>IF($K$19="",$T67,IF($K$19&gt;$S67,$T67,HLOOKUP($S67-$K$19,CapX!$A$18:$AP$26,$H$24,FALSE)*$T67))</f>
        <v>8295823.3447071016</v>
      </c>
      <c r="AB67" s="253">
        <v>2041</v>
      </c>
      <c r="AC67" s="274">
        <f t="shared" si="6"/>
        <v>0</v>
      </c>
      <c r="AD67" s="249">
        <f t="shared" si="7"/>
        <v>0</v>
      </c>
      <c r="AE67" s="249">
        <f t="shared" si="8"/>
        <v>0</v>
      </c>
      <c r="AF67" s="249">
        <f t="shared" si="9"/>
        <v>0</v>
      </c>
      <c r="AG67" s="136">
        <f t="shared" si="10"/>
        <v>0</v>
      </c>
      <c r="AH67" s="249">
        <f t="shared" si="11"/>
        <v>0</v>
      </c>
      <c r="AJ67" s="253">
        <v>2041</v>
      </c>
      <c r="AK67" s="274">
        <f>HLOOKUP($S67,CapX!$A$11:$AP$14,3,FALSE)</f>
        <v>14166340.238857238</v>
      </c>
      <c r="AL67" s="249">
        <f>IF($L$14="",$AK67,IF($L$14&gt;$AJ67,$AK67,HLOOKUP($AJ67-$L$14,CapX!$A$18:$AP$26,$H$24,FALSE)*$AK67))</f>
        <v>5666536.0955428956</v>
      </c>
      <c r="AM67" s="249">
        <f>IF($L$15="",$AK67,IF($L$15&gt;$AJ67,$AK67,HLOOKUP($AJ67-$L$15,CapX!$A$18:$AP$26,$H$24,FALSE)*$AK67))</f>
        <v>14166340.238857238</v>
      </c>
      <c r="AN67" s="249">
        <f>IF($L$16="",$AK67,IF($L$16&gt;$AJ67,$AK67,HLOOKUP($AJ67-$L$16,CapX!$A$18:$AP$26,$H$24,FALSE)*$AK67))</f>
        <v>14166340.238857238</v>
      </c>
      <c r="AO67" s="136">
        <f>IF($L$17="",$AK67,IF($L$17&gt;$AJ67,$AK67,HLOOKUP($AJ67-$L$17,CapX!$A$18:$AP$26,$H$24,FALSE)*$AK67))</f>
        <v>14166340.238857238</v>
      </c>
      <c r="AP67" s="249">
        <f>IF($L$18="",$AK67,IF($L$18&gt;$AJ67,$AK67,HLOOKUP($AJ67-$L$18,CapX!$A$18:$AP$26,$H$24,FALSE)*$AK67))</f>
        <v>14166340.238857238</v>
      </c>
      <c r="AQ67" s="249">
        <f>IF($L$19="",$AK67,IF($L$19&gt;$AJ67,$AK67,HLOOKUP($AJ67-$L$19,CapX!$A$18:$AP$26,$H$24,FALSE)*$AK67))</f>
        <v>14166340.238857238</v>
      </c>
      <c r="AS67" s="253">
        <v>2041</v>
      </c>
      <c r="AT67" s="274">
        <f t="shared" si="12"/>
        <v>0</v>
      </c>
      <c r="AU67" s="249">
        <f t="shared" si="13"/>
        <v>0</v>
      </c>
      <c r="AV67" s="249">
        <f t="shared" si="14"/>
        <v>0</v>
      </c>
      <c r="AW67" s="249">
        <f t="shared" si="15"/>
        <v>0</v>
      </c>
      <c r="AX67" s="136">
        <f t="shared" si="16"/>
        <v>0</v>
      </c>
      <c r="AY67" s="249">
        <f t="shared" si="17"/>
        <v>0</v>
      </c>
      <c r="BA67" s="310"/>
      <c r="BB67" s="138"/>
      <c r="BC67" s="138"/>
      <c r="BD67" s="138"/>
      <c r="BE67" s="138"/>
      <c r="BF67" s="138"/>
      <c r="BG67" s="138"/>
      <c r="BI67" s="310"/>
      <c r="BJ67" s="138"/>
      <c r="BK67" s="138"/>
      <c r="BL67" s="138"/>
      <c r="BM67" s="138"/>
      <c r="BN67" s="138"/>
      <c r="BO67" s="138"/>
    </row>
    <row r="68" spans="1:67">
      <c r="A68" s="242"/>
      <c r="B68" s="242"/>
      <c r="C68" s="242"/>
      <c r="D68" s="242"/>
      <c r="E68" s="242"/>
      <c r="F68" s="242"/>
      <c r="G68" s="242"/>
      <c r="H68" s="253">
        <v>2042</v>
      </c>
      <c r="I68" s="249">
        <f t="shared" si="18"/>
        <v>0</v>
      </c>
      <c r="J68" s="249">
        <f t="shared" si="5"/>
        <v>0</v>
      </c>
      <c r="K68" s="249">
        <f t="shared" si="5"/>
        <v>0</v>
      </c>
      <c r="L68" s="249">
        <f t="shared" si="5"/>
        <v>0</v>
      </c>
      <c r="M68" s="249">
        <f t="shared" si="5"/>
        <v>0</v>
      </c>
      <c r="N68" s="249">
        <f t="shared" si="5"/>
        <v>0</v>
      </c>
      <c r="O68" s="242"/>
      <c r="P68" s="242"/>
      <c r="Q68" s="242"/>
      <c r="R68" s="242"/>
      <c r="S68" s="253">
        <v>2042</v>
      </c>
      <c r="T68" s="274">
        <f>HLOOKUP($S68,CapX!$A$11:$AP$14,2,FALSE)</f>
        <v>14028438.582893301</v>
      </c>
      <c r="U68" s="274">
        <f>IF($K$14="",$T68,IF($K$14&gt;$S68,$T68,HLOOKUP($S68-$K$14,CapX!$A$18:$AP$26,$H$24,FALSE)*$T68))</f>
        <v>5611375.4331573211</v>
      </c>
      <c r="V68" s="249">
        <f>IF($K$15="",$T68,IF($K$15&gt;$S68,$T68,HLOOKUP($S68-$K$15,CapX!$A$18:$AP$26,$H$24,FALSE)*$T68))</f>
        <v>14028438.582893301</v>
      </c>
      <c r="W68" s="249">
        <f>IF($K$16="",$T68,IF($K$16&gt;$S68,$T68,HLOOKUP($S68-$K$16,CapX!$A$18:$AP$26,$H$24,FALSE)*$T68))</f>
        <v>14028438.582893301</v>
      </c>
      <c r="X68" s="249">
        <f>IF($K$17="",$T68,IF($K$17&gt;$S68,$T68,HLOOKUP($S68-$K$17,CapX!$A$18:$AP$26,$H$24,FALSE)*$T68))</f>
        <v>14028438.582893301</v>
      </c>
      <c r="Y68" s="249">
        <f>IF($K$18="",$T68,IF($K$18&gt;$S68,$T68,HLOOKUP($S68-$K$18,CapX!$A$18:$AP$26,$H$24,FALSE)*$T68))</f>
        <v>14028438.582893301</v>
      </c>
      <c r="Z68" s="249">
        <f>IF($K$19="",$T68,IF($K$19&gt;$S68,$T68,HLOOKUP($S68-$K$19,CapX!$A$18:$AP$26,$H$24,FALSE)*$T68))</f>
        <v>14028438.582893301</v>
      </c>
      <c r="AB68" s="253">
        <v>2042</v>
      </c>
      <c r="AC68" s="274">
        <f t="shared" si="6"/>
        <v>0</v>
      </c>
      <c r="AD68" s="249">
        <f t="shared" si="7"/>
        <v>0</v>
      </c>
      <c r="AE68" s="249">
        <f t="shared" si="8"/>
        <v>0</v>
      </c>
      <c r="AF68" s="249">
        <f t="shared" si="9"/>
        <v>0</v>
      </c>
      <c r="AG68" s="136">
        <f t="shared" si="10"/>
        <v>0</v>
      </c>
      <c r="AH68" s="249">
        <f t="shared" si="11"/>
        <v>0</v>
      </c>
      <c r="AJ68" s="253">
        <v>2042</v>
      </c>
      <c r="AK68" s="274">
        <f>HLOOKUP($S68,CapX!$A$11:$AP$14,3,FALSE)</f>
        <v>5452366.0842221398</v>
      </c>
      <c r="AL68" s="249">
        <f>IF($L$14="",$AK68,IF($L$14&gt;$AJ68,$AK68,HLOOKUP($AJ68-$L$14,CapX!$A$18:$AP$26,$H$24,FALSE)*$AK68))</f>
        <v>2180946.4336888562</v>
      </c>
      <c r="AM68" s="249">
        <f>IF($L$15="",$AK68,IF($L$15&gt;$AJ68,$AK68,HLOOKUP($AJ68-$L$15,CapX!$A$18:$AP$26,$H$24,FALSE)*$AK68))</f>
        <v>5452366.0842221398</v>
      </c>
      <c r="AN68" s="249">
        <f>IF($L$16="",$AK68,IF($L$16&gt;$AJ68,$AK68,HLOOKUP($AJ68-$L$16,CapX!$A$18:$AP$26,$H$24,FALSE)*$AK68))</f>
        <v>5452366.0842221398</v>
      </c>
      <c r="AO68" s="136">
        <f>IF($L$17="",$AK68,IF($L$17&gt;$AJ68,$AK68,HLOOKUP($AJ68-$L$17,CapX!$A$18:$AP$26,$H$24,FALSE)*$AK68))</f>
        <v>5452366.0842221398</v>
      </c>
      <c r="AP68" s="249">
        <f>IF($L$18="",$AK68,IF($L$18&gt;$AJ68,$AK68,HLOOKUP($AJ68-$L$18,CapX!$A$18:$AP$26,$H$24,FALSE)*$AK68))</f>
        <v>5452366.0842221398</v>
      </c>
      <c r="AQ68" s="249">
        <f>IF($L$19="",$AK68,IF($L$19&gt;$AJ68,$AK68,HLOOKUP($AJ68-$L$19,CapX!$A$18:$AP$26,$H$24,FALSE)*$AK68))</f>
        <v>5452366.0842221398</v>
      </c>
      <c r="AS68" s="253">
        <v>2042</v>
      </c>
      <c r="AT68" s="274">
        <f t="shared" si="12"/>
        <v>0</v>
      </c>
      <c r="AU68" s="249">
        <f t="shared" si="13"/>
        <v>0</v>
      </c>
      <c r="AV68" s="249">
        <f t="shared" si="14"/>
        <v>0</v>
      </c>
      <c r="AW68" s="249">
        <f t="shared" si="15"/>
        <v>0</v>
      </c>
      <c r="AX68" s="136">
        <f t="shared" si="16"/>
        <v>0</v>
      </c>
      <c r="AY68" s="249">
        <f t="shared" si="17"/>
        <v>0</v>
      </c>
      <c r="BA68" s="310"/>
      <c r="BB68" s="138"/>
      <c r="BC68" s="138"/>
      <c r="BD68" s="138"/>
      <c r="BE68" s="138"/>
      <c r="BF68" s="138"/>
      <c r="BG68" s="138"/>
      <c r="BI68" s="310"/>
      <c r="BJ68" s="138"/>
      <c r="BK68" s="138"/>
      <c r="BL68" s="138"/>
      <c r="BM68" s="138"/>
      <c r="BN68" s="138"/>
      <c r="BO68" s="138"/>
    </row>
    <row r="69" spans="1:67">
      <c r="A69" s="242"/>
      <c r="B69" s="242"/>
      <c r="C69" s="242"/>
      <c r="D69" s="242"/>
      <c r="E69" s="242"/>
      <c r="F69" s="242"/>
      <c r="G69" s="242"/>
      <c r="H69" s="253">
        <v>2043</v>
      </c>
      <c r="I69" s="249">
        <f t="shared" si="18"/>
        <v>0</v>
      </c>
      <c r="J69" s="249">
        <f t="shared" si="5"/>
        <v>0</v>
      </c>
      <c r="K69" s="249">
        <f t="shared" si="5"/>
        <v>0</v>
      </c>
      <c r="L69" s="249">
        <f t="shared" si="5"/>
        <v>0</v>
      </c>
      <c r="M69" s="249">
        <f t="shared" si="5"/>
        <v>0</v>
      </c>
      <c r="N69" s="249">
        <f t="shared" si="5"/>
        <v>0</v>
      </c>
      <c r="O69" s="242"/>
      <c r="P69" s="242"/>
      <c r="Q69" s="242"/>
      <c r="R69" s="242"/>
      <c r="S69" s="253">
        <v>2043</v>
      </c>
      <c r="T69" s="274">
        <f>HLOOKUP($S69,CapX!$A$11:$AP$14,2,FALSE)</f>
        <v>5324195.5926339831</v>
      </c>
      <c r="U69" s="274">
        <f>IF($K$14="",$T69,IF($K$14&gt;$S69,$T69,HLOOKUP($S69-$K$14,CapX!$A$18:$AP$26,$H$24,FALSE)*$T69))</f>
        <v>2129678.2370535932</v>
      </c>
      <c r="V69" s="249">
        <f>IF($K$15="",$T69,IF($K$15&gt;$S69,$T69,HLOOKUP($S69-$K$15,CapX!$A$18:$AP$26,$H$24,FALSE)*$T69))</f>
        <v>5324195.5926339831</v>
      </c>
      <c r="W69" s="249">
        <f>IF($K$16="",$T69,IF($K$16&gt;$S69,$T69,HLOOKUP($S69-$K$16,CapX!$A$18:$AP$26,$H$24,FALSE)*$T69))</f>
        <v>5324195.5926339831</v>
      </c>
      <c r="X69" s="249">
        <f>IF($K$17="",$T69,IF($K$17&gt;$S69,$T69,HLOOKUP($S69-$K$17,CapX!$A$18:$AP$26,$H$24,FALSE)*$T69))</f>
        <v>5324195.5926339831</v>
      </c>
      <c r="Y69" s="249">
        <f>IF($K$18="",$T69,IF($K$18&gt;$S69,$T69,HLOOKUP($S69-$K$18,CapX!$A$18:$AP$26,$H$24,FALSE)*$T69))</f>
        <v>5324195.5926339831</v>
      </c>
      <c r="Z69" s="249">
        <f>IF($K$19="",$T69,IF($K$19&gt;$S69,$T69,HLOOKUP($S69-$K$19,CapX!$A$18:$AP$26,$H$24,FALSE)*$T69))</f>
        <v>5324195.5926339831</v>
      </c>
      <c r="AB69" s="253">
        <v>2043</v>
      </c>
      <c r="AC69" s="274">
        <f t="shared" si="6"/>
        <v>0</v>
      </c>
      <c r="AD69" s="249">
        <f t="shared" si="7"/>
        <v>0</v>
      </c>
      <c r="AE69" s="249">
        <f t="shared" si="8"/>
        <v>0</v>
      </c>
      <c r="AF69" s="249">
        <f t="shared" si="9"/>
        <v>0</v>
      </c>
      <c r="AG69" s="136">
        <f t="shared" si="10"/>
        <v>0</v>
      </c>
      <c r="AH69" s="249">
        <f t="shared" si="11"/>
        <v>0</v>
      </c>
      <c r="AJ69" s="253">
        <v>2043</v>
      </c>
      <c r="AK69" s="274">
        <f>HLOOKUP($S69,CapX!$A$11:$AP$14,3,FALSE)</f>
        <v>9176574.5321069993</v>
      </c>
      <c r="AL69" s="249">
        <f>IF($L$14="",$AK69,IF($L$14&gt;$AJ69,$AK69,HLOOKUP($AJ69-$L$14,CapX!$A$18:$AP$26,$H$24,FALSE)*$AK69))</f>
        <v>3670629.8128427998</v>
      </c>
      <c r="AM69" s="249">
        <f>IF($L$15="",$AK69,IF($L$15&gt;$AJ69,$AK69,HLOOKUP($AJ69-$L$15,CapX!$A$18:$AP$26,$H$24,FALSE)*$AK69))</f>
        <v>9176574.5321069993</v>
      </c>
      <c r="AN69" s="249">
        <f>IF($L$16="",$AK69,IF($L$16&gt;$AJ69,$AK69,HLOOKUP($AJ69-$L$16,CapX!$A$18:$AP$26,$H$24,FALSE)*$AK69))</f>
        <v>9176574.5321069993</v>
      </c>
      <c r="AO69" s="136">
        <f>IF($L$17="",$AK69,IF($L$17&gt;$AJ69,$AK69,HLOOKUP($AJ69-$L$17,CapX!$A$18:$AP$26,$H$24,FALSE)*$AK69))</f>
        <v>9176574.5321069993</v>
      </c>
      <c r="AP69" s="249">
        <f>IF($L$18="",$AK69,IF($L$18&gt;$AJ69,$AK69,HLOOKUP($AJ69-$L$18,CapX!$A$18:$AP$26,$H$24,FALSE)*$AK69))</f>
        <v>9176574.5321069993</v>
      </c>
      <c r="AQ69" s="249">
        <f>IF($L$19="",$AK69,IF($L$19&gt;$AJ69,$AK69,HLOOKUP($AJ69-$L$19,CapX!$A$18:$AP$26,$H$24,FALSE)*$AK69))</f>
        <v>9176574.5321069993</v>
      </c>
      <c r="AS69" s="253">
        <v>2043</v>
      </c>
      <c r="AT69" s="274">
        <f t="shared" si="12"/>
        <v>0</v>
      </c>
      <c r="AU69" s="249">
        <f t="shared" si="13"/>
        <v>0</v>
      </c>
      <c r="AV69" s="249">
        <f t="shared" si="14"/>
        <v>0</v>
      </c>
      <c r="AW69" s="249">
        <f t="shared" si="15"/>
        <v>0</v>
      </c>
      <c r="AX69" s="136">
        <f t="shared" si="16"/>
        <v>0</v>
      </c>
      <c r="AY69" s="249">
        <f t="shared" si="17"/>
        <v>0</v>
      </c>
      <c r="BA69" s="310"/>
      <c r="BB69" s="138"/>
      <c r="BC69" s="138"/>
      <c r="BD69" s="138"/>
      <c r="BE69" s="138"/>
      <c r="BF69" s="138"/>
      <c r="BG69" s="138"/>
      <c r="BI69" s="310"/>
      <c r="BJ69" s="138"/>
      <c r="BK69" s="138"/>
      <c r="BL69" s="138"/>
      <c r="BM69" s="138"/>
      <c r="BN69" s="138"/>
      <c r="BO69" s="138"/>
    </row>
    <row r="70" spans="1:67">
      <c r="A70" s="242"/>
      <c r="B70" s="242"/>
      <c r="C70" s="242"/>
      <c r="D70" s="242"/>
      <c r="E70" s="242"/>
      <c r="F70" s="242"/>
      <c r="G70" s="242"/>
      <c r="H70" s="253">
        <v>2044</v>
      </c>
      <c r="I70" s="249">
        <f t="shared" si="18"/>
        <v>0</v>
      </c>
      <c r="J70" s="249">
        <f t="shared" si="5"/>
        <v>0</v>
      </c>
      <c r="K70" s="249">
        <f t="shared" si="5"/>
        <v>0</v>
      </c>
      <c r="L70" s="249">
        <f t="shared" si="5"/>
        <v>0</v>
      </c>
      <c r="M70" s="249">
        <f t="shared" si="5"/>
        <v>0</v>
      </c>
      <c r="N70" s="249">
        <f t="shared" si="5"/>
        <v>0</v>
      </c>
      <c r="O70" s="242"/>
      <c r="P70" s="242"/>
      <c r="Q70" s="242"/>
      <c r="R70" s="242"/>
      <c r="S70" s="253">
        <v>2044</v>
      </c>
      <c r="T70" s="274">
        <f>HLOOKUP($S70,CapX!$A$11:$AP$14,2,FALSE)</f>
        <v>8630974.60783327</v>
      </c>
      <c r="U70" s="274">
        <f>IF($K$14="",$T70,IF($K$14&gt;$S70,$T70,HLOOKUP($S70-$K$14,CapX!$A$18:$AP$26,$H$24,FALSE)*$T70))</f>
        <v>3452389.843133308</v>
      </c>
      <c r="V70" s="249">
        <f>IF($K$15="",$T70,IF($K$15&gt;$S70,$T70,HLOOKUP($S70-$K$15,CapX!$A$18:$AP$26,$H$24,FALSE)*$T70))</f>
        <v>8630974.60783327</v>
      </c>
      <c r="W70" s="249">
        <f>IF($K$16="",$T70,IF($K$16&gt;$S70,$T70,HLOOKUP($S70-$K$16,CapX!$A$18:$AP$26,$H$24,FALSE)*$T70))</f>
        <v>8630974.60783327</v>
      </c>
      <c r="X70" s="249">
        <f>IF($K$17="",$T70,IF($K$17&gt;$S70,$T70,HLOOKUP($S70-$K$17,CapX!$A$18:$AP$26,$H$24,FALSE)*$T70))</f>
        <v>8630974.60783327</v>
      </c>
      <c r="Y70" s="249">
        <f>IF($K$18="",$T70,IF($K$18&gt;$S70,$T70,HLOOKUP($S70-$K$18,CapX!$A$18:$AP$26,$H$24,FALSE)*$T70))</f>
        <v>8630974.60783327</v>
      </c>
      <c r="Z70" s="249">
        <f>IF($K$19="",$T70,IF($K$19&gt;$S70,$T70,HLOOKUP($S70-$K$19,CapX!$A$18:$AP$26,$H$24,FALSE)*$T70))</f>
        <v>8630974.60783327</v>
      </c>
      <c r="AB70" s="253">
        <v>2044</v>
      </c>
      <c r="AC70" s="274">
        <f t="shared" si="6"/>
        <v>0</v>
      </c>
      <c r="AD70" s="249">
        <f t="shared" si="7"/>
        <v>0</v>
      </c>
      <c r="AE70" s="249">
        <f t="shared" si="8"/>
        <v>0</v>
      </c>
      <c r="AF70" s="249">
        <f t="shared" si="9"/>
        <v>0</v>
      </c>
      <c r="AG70" s="136">
        <f t="shared" si="10"/>
        <v>0</v>
      </c>
      <c r="AH70" s="249">
        <f t="shared" si="11"/>
        <v>0</v>
      </c>
      <c r="AJ70" s="253">
        <v>2044</v>
      </c>
      <c r="AK70" s="274">
        <f>HLOOKUP($S70,CapX!$A$11:$AP$14,3,FALSE)</f>
        <v>14738660.384507069</v>
      </c>
      <c r="AL70" s="249">
        <f>IF($L$14="",$AK70,IF($L$14&gt;$AJ70,$AK70,HLOOKUP($AJ70-$L$14,CapX!$A$18:$AP$26,$H$24,FALSE)*$AK70))</f>
        <v>5895464.1538028279</v>
      </c>
      <c r="AM70" s="249">
        <f>IF($L$15="",$AK70,IF($L$15&gt;$AJ70,$AK70,HLOOKUP($AJ70-$L$15,CapX!$A$18:$AP$26,$H$24,FALSE)*$AK70))</f>
        <v>14738660.384507069</v>
      </c>
      <c r="AN70" s="249">
        <f>IF($L$16="",$AK70,IF($L$16&gt;$AJ70,$AK70,HLOOKUP($AJ70-$L$16,CapX!$A$18:$AP$26,$H$24,FALSE)*$AK70))</f>
        <v>14738660.384507069</v>
      </c>
      <c r="AO70" s="136">
        <f>IF($L$17="",$AK70,IF($L$17&gt;$AJ70,$AK70,HLOOKUP($AJ70-$L$17,CapX!$A$18:$AP$26,$H$24,FALSE)*$AK70))</f>
        <v>14738660.384507069</v>
      </c>
      <c r="AP70" s="249">
        <f>IF($L$18="",$AK70,IF($L$18&gt;$AJ70,$AK70,HLOOKUP($AJ70-$L$18,CapX!$A$18:$AP$26,$H$24,FALSE)*$AK70))</f>
        <v>14738660.384507069</v>
      </c>
      <c r="AQ70" s="249">
        <f>IF($L$19="",$AK70,IF($L$19&gt;$AJ70,$AK70,HLOOKUP($AJ70-$L$19,CapX!$A$18:$AP$26,$H$24,FALSE)*$AK70))</f>
        <v>14738660.384507069</v>
      </c>
      <c r="AS70" s="253">
        <v>2044</v>
      </c>
      <c r="AT70" s="274">
        <f t="shared" si="12"/>
        <v>0</v>
      </c>
      <c r="AU70" s="249">
        <f t="shared" si="13"/>
        <v>0</v>
      </c>
      <c r="AV70" s="249">
        <f t="shared" si="14"/>
        <v>0</v>
      </c>
      <c r="AW70" s="249">
        <f t="shared" si="15"/>
        <v>0</v>
      </c>
      <c r="AX70" s="136">
        <f t="shared" si="16"/>
        <v>0</v>
      </c>
      <c r="AY70" s="249">
        <f t="shared" si="17"/>
        <v>0</v>
      </c>
      <c r="BA70" s="310"/>
      <c r="BB70" s="138"/>
      <c r="BC70" s="138"/>
      <c r="BD70" s="138"/>
      <c r="BE70" s="138"/>
      <c r="BF70" s="138"/>
      <c r="BG70" s="138"/>
      <c r="BI70" s="310"/>
      <c r="BJ70" s="138"/>
      <c r="BK70" s="138"/>
      <c r="BL70" s="138"/>
      <c r="BM70" s="138"/>
      <c r="BN70" s="138"/>
      <c r="BO70" s="138"/>
    </row>
    <row r="71" spans="1:67">
      <c r="A71" s="242"/>
      <c r="B71" s="242"/>
      <c r="C71" s="242"/>
      <c r="D71" s="242"/>
      <c r="E71" s="242"/>
      <c r="F71" s="242"/>
      <c r="G71" s="242"/>
      <c r="H71" s="254">
        <v>2045</v>
      </c>
      <c r="I71" s="249">
        <f t="shared" si="18"/>
        <v>0</v>
      </c>
      <c r="J71" s="249">
        <f t="shared" si="5"/>
        <v>0</v>
      </c>
      <c r="K71" s="249">
        <f t="shared" si="5"/>
        <v>0</v>
      </c>
      <c r="L71" s="249">
        <f t="shared" si="5"/>
        <v>0</v>
      </c>
      <c r="M71" s="249">
        <f t="shared" si="5"/>
        <v>0</v>
      </c>
      <c r="N71" s="249">
        <f t="shared" si="5"/>
        <v>0</v>
      </c>
      <c r="O71" s="242"/>
      <c r="P71" s="242"/>
      <c r="Q71" s="242"/>
      <c r="R71" s="242"/>
      <c r="S71" s="254">
        <v>2045</v>
      </c>
      <c r="T71" s="275">
        <f>HLOOKUP($S71,CapX!$A$11:$AP$14,2,FALSE)</f>
        <v>14595187.501642192</v>
      </c>
      <c r="U71" s="275">
        <f>IF($K$14="",$T71,IF($K$14&gt;$S71,$T71,HLOOKUP($S71-$K$14,CapX!$A$18:$AP$26,$H$24,FALSE)*$T71))</f>
        <v>5838075.0006568767</v>
      </c>
      <c r="V71" s="250">
        <f>IF($K$15="",$T71,IF($K$15&gt;$S71,$T71,HLOOKUP($S71-$K$15,CapX!$A$18:$AP$26,$H$24,FALSE)*$T71))</f>
        <v>14595187.501642192</v>
      </c>
      <c r="W71" s="250">
        <f>IF($K$16="",$T71,IF($K$16&gt;$S71,$T71,HLOOKUP($S71-$K$16,CapX!$A$18:$AP$26,$H$24,FALSE)*$T71))</f>
        <v>14595187.501642192</v>
      </c>
      <c r="X71" s="250">
        <f>IF($K$17="",$T71,IF($K$17&gt;$S71,$T71,HLOOKUP($S71-$K$17,CapX!$A$18:$AP$26,$H$24,FALSE)*$T71))</f>
        <v>14595187.501642192</v>
      </c>
      <c r="Y71" s="250">
        <f>IF($K$18="",$T71,IF($K$18&gt;$S71,$T71,HLOOKUP($S71-$K$18,CapX!$A$18:$AP$26,$H$24,FALSE)*$T71))</f>
        <v>14595187.501642192</v>
      </c>
      <c r="Z71" s="250">
        <f>IF($K$19="",$T71,IF($K$19&gt;$S71,$T71,HLOOKUP($S71-$K$19,CapX!$A$18:$AP$26,$H$24,FALSE)*$T71))</f>
        <v>14595187.501642192</v>
      </c>
      <c r="AB71" s="254">
        <v>2045</v>
      </c>
      <c r="AC71" s="275">
        <f t="shared" si="6"/>
        <v>0</v>
      </c>
      <c r="AD71" s="250">
        <f t="shared" si="7"/>
        <v>0</v>
      </c>
      <c r="AE71" s="250">
        <f t="shared" si="8"/>
        <v>0</v>
      </c>
      <c r="AF71" s="250">
        <f t="shared" si="9"/>
        <v>0</v>
      </c>
      <c r="AG71" s="137">
        <f t="shared" si="10"/>
        <v>0</v>
      </c>
      <c r="AH71" s="250">
        <f t="shared" si="11"/>
        <v>0</v>
      </c>
      <c r="AJ71" s="254">
        <v>2045</v>
      </c>
      <c r="AK71" s="275">
        <f>HLOOKUP($S71,CapX!$A$11:$AP$14,3,FALSE)</f>
        <v>5672641.6740247151</v>
      </c>
      <c r="AL71" s="250">
        <f>IF($L$14="",$AK71,IF($L$14&gt;$AJ71,$AK71,HLOOKUP($AJ71-$L$14,CapX!$A$18:$AP$26,$H$24,FALSE)*$AK71))</f>
        <v>2269056.6696098861</v>
      </c>
      <c r="AM71" s="250">
        <f>IF($L$15="",$AK71,IF($L$15&gt;$AJ71,$AK71,HLOOKUP($AJ71-$L$15,CapX!$A$18:$AP$26,$H$24,FALSE)*$AK71))</f>
        <v>5672641.6740247151</v>
      </c>
      <c r="AN71" s="250">
        <f>IF($L$16="",$AK71,IF($L$16&gt;$AJ71,$AK71,HLOOKUP($AJ71-$L$16,CapX!$A$18:$AP$26,$H$24,FALSE)*$AK71))</f>
        <v>5672641.6740247151</v>
      </c>
      <c r="AO71" s="137">
        <f>IF($L$17="",$AK71,IF($L$17&gt;$AJ71,$AK71,HLOOKUP($AJ71-$L$17,CapX!$A$18:$AP$26,$H$24,FALSE)*$AK71))</f>
        <v>5672641.6740247151</v>
      </c>
      <c r="AP71" s="250">
        <f>IF($L$18="",$AK71,IF($L$18&gt;$AJ71,$AK71,HLOOKUP($AJ71-$L$18,CapX!$A$18:$AP$26,$H$24,FALSE)*$AK71))</f>
        <v>5672641.6740247151</v>
      </c>
      <c r="AQ71" s="250">
        <f>IF($L$19="",$AK71,IF($L$19&gt;$AJ71,$AK71,HLOOKUP($AJ71-$L$19,CapX!$A$18:$AP$26,$H$24,FALSE)*$AK71))</f>
        <v>5672641.6740247151</v>
      </c>
      <c r="AS71" s="254">
        <v>2045</v>
      </c>
      <c r="AT71" s="275">
        <f t="shared" si="12"/>
        <v>0</v>
      </c>
      <c r="AU71" s="250">
        <f t="shared" si="13"/>
        <v>0</v>
      </c>
      <c r="AV71" s="250">
        <f t="shared" si="14"/>
        <v>0</v>
      </c>
      <c r="AW71" s="250">
        <f t="shared" si="15"/>
        <v>0</v>
      </c>
      <c r="AX71" s="137">
        <f t="shared" si="16"/>
        <v>0</v>
      </c>
      <c r="AY71" s="250">
        <f t="shared" si="17"/>
        <v>0</v>
      </c>
      <c r="BA71" s="310"/>
      <c r="BB71" s="138"/>
      <c r="BC71" s="138"/>
      <c r="BD71" s="138"/>
      <c r="BE71" s="138"/>
      <c r="BF71" s="138"/>
      <c r="BG71" s="138"/>
      <c r="BI71" s="310"/>
      <c r="BJ71" s="138"/>
      <c r="BK71" s="138"/>
      <c r="BL71" s="138"/>
      <c r="BM71" s="138"/>
      <c r="BN71" s="138"/>
      <c r="BO71" s="138"/>
    </row>
    <row r="72" spans="1:67">
      <c r="A72" s="242"/>
      <c r="B72" s="242"/>
      <c r="C72" s="242"/>
      <c r="D72" s="242"/>
      <c r="E72" s="242"/>
      <c r="F72" s="242"/>
      <c r="G72" s="242"/>
      <c r="H72" s="266" t="s">
        <v>26</v>
      </c>
      <c r="I72" s="265">
        <f t="shared" ref="I72:N72" si="19">SUM(I43:I71)</f>
        <v>108004713.71072073</v>
      </c>
      <c r="J72" s="265">
        <f t="shared" si="19"/>
        <v>0</v>
      </c>
      <c r="K72" s="265">
        <f t="shared" si="19"/>
        <v>0</v>
      </c>
      <c r="L72" s="265">
        <f t="shared" si="19"/>
        <v>0</v>
      </c>
      <c r="M72" s="265">
        <f t="shared" si="19"/>
        <v>0</v>
      </c>
      <c r="N72" s="265">
        <f t="shared" si="19"/>
        <v>0</v>
      </c>
      <c r="O72" s="242"/>
      <c r="P72" s="242"/>
      <c r="Q72" s="242"/>
      <c r="R72" s="242"/>
    </row>
    <row r="73" spans="1:67">
      <c r="A73" s="242"/>
      <c r="B73" s="247" t="s">
        <v>409</v>
      </c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57"/>
      <c r="AB73" s="257"/>
      <c r="AJ73" s="257"/>
      <c r="AS73" s="257"/>
      <c r="BA73" s="257" t="s">
        <v>232</v>
      </c>
      <c r="BI73" s="257" t="s">
        <v>231</v>
      </c>
    </row>
    <row r="74" spans="1:67">
      <c r="A74" s="242"/>
      <c r="B74" s="242"/>
      <c r="C74" s="242"/>
      <c r="D74" s="242"/>
      <c r="E74" s="242"/>
      <c r="F74" s="242"/>
      <c r="G74" s="242"/>
      <c r="H74" s="343"/>
      <c r="I74" s="343"/>
      <c r="J74" s="242"/>
      <c r="K74" s="242"/>
      <c r="L74" s="242"/>
      <c r="M74" s="242"/>
      <c r="N74" s="242"/>
      <c r="O74" s="242"/>
      <c r="P74" s="242"/>
      <c r="Q74" s="242"/>
      <c r="R74" s="242"/>
    </row>
    <row r="75" spans="1:67">
      <c r="A75" s="242"/>
      <c r="B75" s="242"/>
      <c r="C75" s="242"/>
      <c r="D75" s="242"/>
      <c r="E75" s="242"/>
      <c r="F75" s="242"/>
      <c r="G75" s="242"/>
      <c r="H75" s="307" t="s">
        <v>33</v>
      </c>
      <c r="I75" s="307">
        <f t="shared" ref="I75:N75" si="20">I42</f>
        <v>4</v>
      </c>
      <c r="J75" s="307" t="str">
        <f t="shared" si="20"/>
        <v>4A</v>
      </c>
      <c r="K75" s="307" t="str">
        <f t="shared" si="20"/>
        <v>4B</v>
      </c>
      <c r="L75" s="307" t="str">
        <f t="shared" si="20"/>
        <v>4C</v>
      </c>
      <c r="M75" s="307" t="str">
        <f t="shared" si="20"/>
        <v>4D</v>
      </c>
      <c r="N75" s="307" t="str">
        <f t="shared" si="20"/>
        <v>4E</v>
      </c>
      <c r="O75" s="242"/>
      <c r="P75" s="242"/>
      <c r="Q75" s="242"/>
      <c r="R75" s="242"/>
      <c r="BA75" s="307" t="s">
        <v>33</v>
      </c>
      <c r="BB75" s="307">
        <f t="shared" ref="BB75:BG75" si="21">U42</f>
        <v>4</v>
      </c>
      <c r="BC75" s="307" t="str">
        <f t="shared" si="21"/>
        <v>4A</v>
      </c>
      <c r="BD75" s="307" t="str">
        <f t="shared" si="21"/>
        <v>4B</v>
      </c>
      <c r="BE75" s="307" t="str">
        <f t="shared" si="21"/>
        <v>4C</v>
      </c>
      <c r="BF75" s="307" t="str">
        <f t="shared" si="21"/>
        <v>4D</v>
      </c>
      <c r="BG75" s="307" t="str">
        <f t="shared" si="21"/>
        <v>4E</v>
      </c>
      <c r="BI75" s="307" t="s">
        <v>33</v>
      </c>
      <c r="BJ75" s="307">
        <f>BB75</f>
        <v>4</v>
      </c>
      <c r="BK75" s="307" t="str">
        <f t="shared" ref="BK75:BO75" si="22">BC75</f>
        <v>4A</v>
      </c>
      <c r="BL75" s="307" t="str">
        <f t="shared" si="22"/>
        <v>4B</v>
      </c>
      <c r="BM75" s="307" t="str">
        <f t="shared" si="22"/>
        <v>4C</v>
      </c>
      <c r="BN75" s="307" t="str">
        <f t="shared" si="22"/>
        <v>4D</v>
      </c>
      <c r="BO75" s="307" t="str">
        <f t="shared" si="22"/>
        <v>4E</v>
      </c>
    </row>
    <row r="76" spans="1:67">
      <c r="A76" s="242"/>
      <c r="B76" s="242"/>
      <c r="C76" s="242"/>
      <c r="D76" s="242"/>
      <c r="E76" s="242"/>
      <c r="F76" s="242"/>
      <c r="G76" s="242"/>
      <c r="H76" s="252">
        <v>2017</v>
      </c>
      <c r="I76" s="249">
        <f ca="1">IF($H$14="","",HLOOKUP($H$14,'Capx - H2O'!$E$352:$AU$382,$H76-2015,FALSE)+BB76+BJ76)</f>
        <v>600000</v>
      </c>
      <c r="J76" s="249" t="str">
        <f>IF($H$15="","",HLOOKUP($H$15,'Capx - H2O'!$E$352:$AU$382,$H76-2015,FALSE)+BC76+BK76)</f>
        <v/>
      </c>
      <c r="K76" s="249" t="str">
        <f>IF($H$16="","",HLOOKUP($H$16,'Capx - H2O'!$E$352:$AU$382,$H76-2015,FALSE)+BD76+BL76)</f>
        <v/>
      </c>
      <c r="L76" s="249" t="str">
        <f>IF($H$17="","",HLOOKUP($H$17,'Capx - H2O'!$E$352:$AU$382,$H76-2015,FALSE)+BE76+BM76)</f>
        <v/>
      </c>
      <c r="M76" s="249" t="str">
        <f>IF($H$18="","",HLOOKUP($H$18,'Capx - H2O'!$E$352:$AU$382,$H76-2015,FALSE)+BF76+BN76)</f>
        <v/>
      </c>
      <c r="N76" s="249" t="str">
        <f>IF($H$19="","",HLOOKUP($H$19,'Capx - H2O'!$E$352:$AU$382,$H76-2015,FALSE)+BG76+BO76)</f>
        <v/>
      </c>
      <c r="O76" s="242"/>
      <c r="P76" s="242"/>
      <c r="Q76" s="242"/>
      <c r="R76" s="242"/>
      <c r="BA76" s="144">
        <v>2017</v>
      </c>
      <c r="BB76" s="251">
        <f ca="1">IF($E$14="",0,IF($H43&gt;$E$14,0,IF($H43-$E$14&lt;-3,0,OFFSET(Extras!$E$3,0,'Sc11 Sub1'!$H43-'Sc11 Sub1'!$E$14))))</f>
        <v>0</v>
      </c>
      <c r="BC76" s="251">
        <f ca="1">IF($E$15="",0,IF($H43&gt;$E$15,0,IF($H43-$E$15&lt;-3,0,OFFSET(Extras!$E$3,0,'Sc11 Sub1'!$H43-'Sc11 Sub1'!$E$15))))</f>
        <v>0</v>
      </c>
      <c r="BD76" s="251">
        <f ca="1">IF($E$16="",0,IF($H43&gt;$E$16,0,IF($H43-$E$16&lt;-3,0,OFFSET(Extras!$E$3,0,'Sc11 Sub1'!$H43-'Sc11 Sub1'!$E$16))))</f>
        <v>0</v>
      </c>
      <c r="BE76" s="251">
        <f ca="1">IF($E$17="",0,IF($H43&gt;$E$17,0,IF($H43-$E$17&lt;-3,0,OFFSET(Extras!$E$3,0,'Sc11 Sub1'!$H43-'Sc11 Sub1'!$E$17))))</f>
        <v>0</v>
      </c>
      <c r="BF76" s="251">
        <f ca="1">IF($E$18="",0,IF($H43&gt;$E$18,0,IF($H43-$E$18&lt;-3,0,OFFSET(Extras!$E$3,0,'Sc11 Sub1'!$H43-'Sc11 Sub1'!$E$18))))</f>
        <v>0</v>
      </c>
      <c r="BG76" s="251">
        <f ca="1">IF($E$19="",0,IF($H43&gt;$E$19,0,IF($H43-$E$19&lt;-3,0,OFFSET(Extras!$E$3,0,'Sc11 Sub1'!$H43-'Sc11 Sub1'!$E$19))))</f>
        <v>0</v>
      </c>
      <c r="BI76" s="144">
        <v>2017</v>
      </c>
      <c r="BJ76" s="251">
        <f ca="1">IF($G$14="",0,IF($H43&gt;$G$14,0,IF($H43-$G$14&lt;-3,0,OFFSET(Extras!$E$4,0,'Sc11 Sub1'!$H43-'Sc11 Sub1'!$G$14))))</f>
        <v>0</v>
      </c>
      <c r="BK76" s="251">
        <f ca="1">IF($G$15="",0,IF($H43&gt;$G$15,0,IF($H43-$G$15&lt;-3,0,OFFSET(Extras!$E$4,0,'Sc11 Sub1'!$H43-'Sc11 Sub1'!$G$15))))</f>
        <v>0</v>
      </c>
      <c r="BL76" s="251">
        <f ca="1">IF($G$16="",0,IF($H43&gt;$G$16,0,IF($H43-$G$16&lt;-3,0,OFFSET(Extras!$E$4,0,'Sc11 Sub1'!$H43-'Sc11 Sub1'!$G$16))))</f>
        <v>0</v>
      </c>
      <c r="BM76" s="251">
        <f ca="1">IF($G$17="",0,IF($H43&gt;$G$17,0,IF($H43-$G$17&lt;-3,0,OFFSET(Extras!$E$4,0,'Sc11 Sub1'!$H43-'Sc11 Sub1'!$G$17))))</f>
        <v>0</v>
      </c>
      <c r="BN76" s="251">
        <f ca="1">IF($G$18="",0,IF($H43&gt;$G$18,0,IF($H43-$G$18&lt;-3,0,OFFSET(Extras!$E$4,0,'Sc11 Sub1'!$H43-'Sc11 Sub1'!$G$18))))</f>
        <v>0</v>
      </c>
      <c r="BO76" s="251">
        <f ca="1">IF($G$19="",0,IF($H43&gt;$G$19,0,IF($H43-$G$19&lt;-3,0,OFFSET(Extras!$E$4,0,'Sc11 Sub1'!$H43-'Sc11 Sub1'!$G$19))))</f>
        <v>0</v>
      </c>
    </row>
    <row r="77" spans="1:67">
      <c r="A77" s="242"/>
      <c r="B77" s="242"/>
      <c r="C77" s="242"/>
      <c r="D77" s="242"/>
      <c r="E77" s="242"/>
      <c r="F77" s="242"/>
      <c r="G77" s="242"/>
      <c r="H77" s="253">
        <v>2018</v>
      </c>
      <c r="I77" s="249">
        <f ca="1">IF($H$14="","",HLOOKUP($H$14,'Capx - H2O'!$E$352:$AU$382,$H77-2015,FALSE)+BB77+BJ77)</f>
        <v>3927000</v>
      </c>
      <c r="J77" s="249" t="str">
        <f>IF($H$15="","",HLOOKUP($H$15,'Capx - H2O'!$E$352:$AU$382,$H77-2015,FALSE)+BC77+BK77)</f>
        <v/>
      </c>
      <c r="K77" s="249" t="str">
        <f>IF($H$16="","",HLOOKUP($H$16,'Capx - H2O'!$E$352:$AU$382,$H77-2015,FALSE)+BD77+BL77)</f>
        <v/>
      </c>
      <c r="L77" s="249" t="str">
        <f>IF($H$17="","",HLOOKUP($H$17,'Capx - H2O'!$E$352:$AU$382,$H77-2015,FALSE)+BE77+BM77)</f>
        <v/>
      </c>
      <c r="M77" s="249" t="str">
        <f>IF($H$18="","",HLOOKUP($H$18,'Capx - H2O'!$E$352:$AU$382,$H77-2015,FALSE)+BF77+BN77)</f>
        <v/>
      </c>
      <c r="N77" s="249" t="str">
        <f>IF($H$19="","",HLOOKUP($H$19,'Capx - H2O'!$E$352:$AU$382,$H77-2015,FALSE)+BG77+BO77)</f>
        <v/>
      </c>
      <c r="O77" s="242"/>
      <c r="P77" s="242"/>
      <c r="Q77" s="242"/>
      <c r="R77" s="242"/>
      <c r="BA77" s="145">
        <v>2018</v>
      </c>
      <c r="BB77" s="249">
        <f ca="1">IF($E$14="",0,IF($H44&gt;$E$14,0,IF($H44-$E$14&lt;-3,0,OFFSET(Extras!$E$3,0,'Sc11 Sub1'!$H44-'Sc11 Sub1'!$E$14))))</f>
        <v>0</v>
      </c>
      <c r="BC77" s="249">
        <f ca="1">IF($E$15="",0,IF($H44&gt;$E$15,0,IF($H44-$E$15&lt;-3,0,OFFSET(Extras!$E$3,0,'Sc11 Sub1'!$H44-'Sc11 Sub1'!$E$15))))</f>
        <v>0</v>
      </c>
      <c r="BD77" s="249">
        <f ca="1">IF($E$16="",0,IF($H44&gt;$E$16,0,IF($H44-$E$16&lt;-3,0,OFFSET(Extras!$E$3,0,'Sc11 Sub1'!$H44-'Sc11 Sub1'!$E$16))))</f>
        <v>0</v>
      </c>
      <c r="BE77" s="249">
        <f ca="1">IF($E$17="",0,IF($H44&gt;$E$17,0,IF($H44-$E$17&lt;-3,0,OFFSET(Extras!$E$3,0,'Sc11 Sub1'!$H44-'Sc11 Sub1'!$E$17))))</f>
        <v>0</v>
      </c>
      <c r="BF77" s="249">
        <f ca="1">IF($E$18="",0,IF($H44&gt;$E$18,0,IF($H44-$E$18&lt;-3,0,OFFSET(Extras!$E$3,0,'Sc11 Sub1'!$H44-'Sc11 Sub1'!$E$18))))</f>
        <v>0</v>
      </c>
      <c r="BG77" s="249">
        <f ca="1">IF($E$19="",0,IF($H44&gt;$E$19,0,IF($H44-$E$19&lt;-3,0,OFFSET(Extras!$E$3,0,'Sc11 Sub1'!$H44-'Sc11 Sub1'!$E$19))))</f>
        <v>0</v>
      </c>
      <c r="BI77" s="145">
        <v>2018</v>
      </c>
      <c r="BJ77" s="249">
        <f ca="1">IF($G$14="",0,IF($H44&gt;$G$14,0,IF($H44-$G$14&lt;-3,0,OFFSET(Extras!$E$4,0,'Sc11 Sub1'!$H44-'Sc11 Sub1'!$G$14))))</f>
        <v>0</v>
      </c>
      <c r="BK77" s="249">
        <f ca="1">IF($G$15="",0,IF($H44&gt;$G$15,0,IF($H44-$G$15&lt;-3,0,OFFSET(Extras!$E$4,0,'Sc11 Sub1'!$H44-'Sc11 Sub1'!$G$15))))</f>
        <v>0</v>
      </c>
      <c r="BL77" s="249">
        <f ca="1">IF($G$16="",0,IF($H44&gt;$G$16,0,IF($H44-$G$16&lt;-3,0,OFFSET(Extras!$E$4,0,'Sc11 Sub1'!$H44-'Sc11 Sub1'!$G$16))))</f>
        <v>0</v>
      </c>
      <c r="BM77" s="249">
        <f ca="1">IF($G$17="",0,IF($H44&gt;$G$17,0,IF($H44-$G$17&lt;-3,0,OFFSET(Extras!$E$4,0,'Sc11 Sub1'!$H44-'Sc11 Sub1'!$G$17))))</f>
        <v>0</v>
      </c>
      <c r="BN77" s="249">
        <f ca="1">IF($G$18="",0,IF($H44&gt;$G$18,0,IF($H44-$G$18&lt;-3,0,OFFSET(Extras!$E$4,0,'Sc11 Sub1'!$H44-'Sc11 Sub1'!$G$18))))</f>
        <v>0</v>
      </c>
      <c r="BO77" s="249">
        <f ca="1">IF($G$19="",0,IF($H44&gt;$G$19,0,IF($H44-$G$19&lt;-3,0,OFFSET(Extras!$E$4,0,'Sc11 Sub1'!$H44-'Sc11 Sub1'!$G$19))))</f>
        <v>0</v>
      </c>
    </row>
    <row r="78" spans="1:67">
      <c r="A78" s="242"/>
      <c r="B78" s="242"/>
      <c r="C78" s="242"/>
      <c r="D78" s="242"/>
      <c r="E78" s="242"/>
      <c r="F78" s="242"/>
      <c r="G78" s="242"/>
      <c r="H78" s="253">
        <v>2019</v>
      </c>
      <c r="I78" s="249">
        <f ca="1">IF($H$14="","",HLOOKUP($H$14,'Capx - H2O'!$E$352:$AU$382,$H78-2015,FALSE)+BB78+BJ78)</f>
        <v>364000</v>
      </c>
      <c r="J78" s="249" t="str">
        <f>IF($H$15="","",HLOOKUP($H$15,'Capx - H2O'!$E$352:$AU$382,$H78-2015,FALSE)+BC78+BK78)</f>
        <v/>
      </c>
      <c r="K78" s="249" t="str">
        <f>IF($H$16="","",HLOOKUP($H$16,'Capx - H2O'!$E$352:$AU$382,$H78-2015,FALSE)+BD78+BL78)</f>
        <v/>
      </c>
      <c r="L78" s="249" t="str">
        <f>IF($H$17="","",HLOOKUP($H$17,'Capx - H2O'!$E$352:$AU$382,$H78-2015,FALSE)+BE78+BM78)</f>
        <v/>
      </c>
      <c r="M78" s="249" t="str">
        <f>IF($H$18="","",HLOOKUP($H$18,'Capx - H2O'!$E$352:$AU$382,$H78-2015,FALSE)+BF78+BN78)</f>
        <v/>
      </c>
      <c r="N78" s="249" t="str">
        <f>IF($H$19="","",HLOOKUP($H$19,'Capx - H2O'!$E$352:$AU$382,$H78-2015,FALSE)+BG78+BO78)</f>
        <v/>
      </c>
      <c r="O78" s="242"/>
      <c r="P78" s="242"/>
      <c r="Q78" s="242"/>
      <c r="R78" s="242"/>
      <c r="BA78" s="145">
        <v>2019</v>
      </c>
      <c r="BB78" s="249">
        <f ca="1">IF($E$14="",0,IF($H45&gt;$E$14,0,IF($H45-$E$14&lt;-3,0,OFFSET(Extras!$E$3,0,'Sc11 Sub1'!$H45-'Sc11 Sub1'!$E$14))))</f>
        <v>0</v>
      </c>
      <c r="BC78" s="249">
        <f ca="1">IF($E$15="",0,IF($H45&gt;$E$15,0,IF($H45-$E$15&lt;-3,0,OFFSET(Extras!$E$3,0,'Sc11 Sub1'!$H45-'Sc11 Sub1'!$E$15))))</f>
        <v>0</v>
      </c>
      <c r="BD78" s="249">
        <f ca="1">IF($E$16="",0,IF($H45&gt;$E$16,0,IF($H45-$E$16&lt;-3,0,OFFSET(Extras!$E$3,0,'Sc11 Sub1'!$H45-'Sc11 Sub1'!$E$16))))</f>
        <v>0</v>
      </c>
      <c r="BE78" s="249">
        <f ca="1">IF($E$17="",0,IF($H45&gt;$E$17,0,IF($H45-$E$17&lt;-3,0,OFFSET(Extras!$E$3,0,'Sc11 Sub1'!$H45-'Sc11 Sub1'!$E$17))))</f>
        <v>0</v>
      </c>
      <c r="BF78" s="249">
        <f ca="1">IF($E$18="",0,IF($H45&gt;$E$18,0,IF($H45-$E$18&lt;-3,0,OFFSET(Extras!$E$3,0,'Sc11 Sub1'!$H45-'Sc11 Sub1'!$E$18))))</f>
        <v>0</v>
      </c>
      <c r="BG78" s="249">
        <f ca="1">IF($E$19="",0,IF($H45&gt;$E$19,0,IF($H45-$E$19&lt;-3,0,OFFSET(Extras!$E$3,0,'Sc11 Sub1'!$H45-'Sc11 Sub1'!$E$19))))</f>
        <v>0</v>
      </c>
      <c r="BI78" s="145">
        <v>2019</v>
      </c>
      <c r="BJ78" s="249">
        <f ca="1">IF($G$14="",0,IF($H45&gt;$G$14,0,IF($H45-$G$14&lt;-3,0,OFFSET(Extras!$E$4,0,'Sc11 Sub1'!$H45-'Sc11 Sub1'!$G$14))))</f>
        <v>0</v>
      </c>
      <c r="BK78" s="249">
        <f ca="1">IF($G$15="",0,IF($H45&gt;$G$15,0,IF($H45-$G$15&lt;-3,0,OFFSET(Extras!$E$4,0,'Sc11 Sub1'!$H45-'Sc11 Sub1'!$G$15))))</f>
        <v>0</v>
      </c>
      <c r="BL78" s="249">
        <f ca="1">IF($G$16="",0,IF($H45&gt;$G$16,0,IF($H45-$G$16&lt;-3,0,OFFSET(Extras!$E$4,0,'Sc11 Sub1'!$H45-'Sc11 Sub1'!$G$16))))</f>
        <v>0</v>
      </c>
      <c r="BM78" s="249">
        <f ca="1">IF($G$17="",0,IF($H45&gt;$G$17,0,IF($H45-$G$17&lt;-3,0,OFFSET(Extras!$E$4,0,'Sc11 Sub1'!$H45-'Sc11 Sub1'!$G$17))))</f>
        <v>0</v>
      </c>
      <c r="BN78" s="249">
        <f ca="1">IF($G$18="",0,IF($H45&gt;$G$18,0,IF($H45-$G$18&lt;-3,0,OFFSET(Extras!$E$4,0,'Sc11 Sub1'!$H45-'Sc11 Sub1'!$G$18))))</f>
        <v>0</v>
      </c>
      <c r="BO78" s="249">
        <f ca="1">IF($G$19="",0,IF($H45&gt;$G$19,0,IF($H45-$G$19&lt;-3,0,OFFSET(Extras!$E$4,0,'Sc11 Sub1'!$H45-'Sc11 Sub1'!$G$19))))</f>
        <v>0</v>
      </c>
    </row>
    <row r="79" spans="1:67">
      <c r="A79" s="242"/>
      <c r="B79" s="242"/>
      <c r="C79" s="242"/>
      <c r="D79" s="242"/>
      <c r="E79" s="242"/>
      <c r="F79" s="242"/>
      <c r="G79" s="242"/>
      <c r="H79" s="253">
        <v>2020</v>
      </c>
      <c r="I79" s="249">
        <f ca="1">IF($H$14="","",HLOOKUP($H$14,'Capx - H2O'!$E$352:$AU$382,$H79-2015,FALSE)+BB79+BJ79)</f>
        <v>371000</v>
      </c>
      <c r="J79" s="249" t="str">
        <f>IF($H$15="","",HLOOKUP($H$15,'Capx - H2O'!$E$352:$AU$382,$H79-2015,FALSE)+BC79+BK79)</f>
        <v/>
      </c>
      <c r="K79" s="249" t="str">
        <f>IF($H$16="","",HLOOKUP($H$16,'Capx - H2O'!$E$352:$AU$382,$H79-2015,FALSE)+BD79+BL79)</f>
        <v/>
      </c>
      <c r="L79" s="249" t="str">
        <f>IF($H$17="","",HLOOKUP($H$17,'Capx - H2O'!$E$352:$AU$382,$H79-2015,FALSE)+BE79+BM79)</f>
        <v/>
      </c>
      <c r="M79" s="249" t="str">
        <f>IF($H$18="","",HLOOKUP($H$18,'Capx - H2O'!$E$352:$AU$382,$H79-2015,FALSE)+BF79+BN79)</f>
        <v/>
      </c>
      <c r="N79" s="249" t="str">
        <f>IF($H$19="","",HLOOKUP($H$19,'Capx - H2O'!$E$352:$AU$382,$H79-2015,FALSE)+BG79+BO79)</f>
        <v/>
      </c>
      <c r="O79" s="242"/>
      <c r="P79" s="242"/>
      <c r="Q79" s="242"/>
      <c r="R79" s="242"/>
      <c r="BA79" s="145">
        <v>2020</v>
      </c>
      <c r="BB79" s="249">
        <f ca="1">IF($E$14="",0,IF($H46&gt;$E$14,0,IF($H46-$E$14&lt;-3,0,OFFSET(Extras!$E$3,0,'Sc11 Sub1'!$H46-'Sc11 Sub1'!$E$14))))</f>
        <v>0</v>
      </c>
      <c r="BC79" s="249">
        <f ca="1">IF($E$15="",0,IF($H46&gt;$E$15,0,IF($H46-$E$15&lt;-3,0,OFFSET(Extras!$E$3,0,'Sc11 Sub1'!$H46-'Sc11 Sub1'!$E$15))))</f>
        <v>0</v>
      </c>
      <c r="BD79" s="249">
        <f ca="1">IF($E$16="",0,IF($H46&gt;$E$16,0,IF($H46-$E$16&lt;-3,0,OFFSET(Extras!$E$3,0,'Sc11 Sub1'!$H46-'Sc11 Sub1'!$E$16))))</f>
        <v>0</v>
      </c>
      <c r="BE79" s="249">
        <f ca="1">IF($E$17="",0,IF($H46&gt;$E$17,0,IF($H46-$E$17&lt;-3,0,OFFSET(Extras!$E$3,0,'Sc11 Sub1'!$H46-'Sc11 Sub1'!$E$17))))</f>
        <v>0</v>
      </c>
      <c r="BF79" s="249">
        <f ca="1">IF($E$18="",0,IF($H46&gt;$E$18,0,IF($H46-$E$18&lt;-3,0,OFFSET(Extras!$E$3,0,'Sc11 Sub1'!$H46-'Sc11 Sub1'!$E$18))))</f>
        <v>0</v>
      </c>
      <c r="BG79" s="249">
        <f ca="1">IF($E$19="",0,IF($H46&gt;$E$19,0,IF($H46-$E$19&lt;-3,0,OFFSET(Extras!$E$3,0,'Sc11 Sub1'!$H46-'Sc11 Sub1'!$E$19))))</f>
        <v>0</v>
      </c>
      <c r="BI79" s="145">
        <v>2020</v>
      </c>
      <c r="BJ79" s="249">
        <f ca="1">IF($G$14="",0,IF($H46&gt;$G$14,0,IF($H46-$G$14&lt;-3,0,OFFSET(Extras!$E$4,0,'Sc11 Sub1'!$H46-'Sc11 Sub1'!$G$14))))</f>
        <v>0</v>
      </c>
      <c r="BK79" s="249">
        <f ca="1">IF($G$15="",0,IF($H46&gt;$G$15,0,IF($H46-$G$15&lt;-3,0,OFFSET(Extras!$E$4,0,'Sc11 Sub1'!$H46-'Sc11 Sub1'!$G$15))))</f>
        <v>0</v>
      </c>
      <c r="BL79" s="249">
        <f ca="1">IF($G$16="",0,IF($H46&gt;$G$16,0,IF($H46-$G$16&lt;-3,0,OFFSET(Extras!$E$4,0,'Sc11 Sub1'!$H46-'Sc11 Sub1'!$G$16))))</f>
        <v>0</v>
      </c>
      <c r="BM79" s="249">
        <f ca="1">IF($G$17="",0,IF($H46&gt;$G$17,0,IF($H46-$G$17&lt;-3,0,OFFSET(Extras!$E$4,0,'Sc11 Sub1'!$H46-'Sc11 Sub1'!$G$17))))</f>
        <v>0</v>
      </c>
      <c r="BN79" s="249">
        <f ca="1">IF($G$18="",0,IF($H46&gt;$G$18,0,IF($H46-$G$18&lt;-3,0,OFFSET(Extras!$E$4,0,'Sc11 Sub1'!$H46-'Sc11 Sub1'!$G$18))))</f>
        <v>0</v>
      </c>
      <c r="BO79" s="249">
        <f ca="1">IF($G$19="",0,IF($H46&gt;$G$19,0,IF($H46-$G$19&lt;-3,0,OFFSET(Extras!$E$4,0,'Sc11 Sub1'!$H46-'Sc11 Sub1'!$G$19))))</f>
        <v>0</v>
      </c>
    </row>
    <row r="80" spans="1:67">
      <c r="A80" s="242"/>
      <c r="B80" s="242"/>
      <c r="C80" s="242"/>
      <c r="D80" s="242"/>
      <c r="E80" s="242"/>
      <c r="F80" s="242"/>
      <c r="G80" s="242"/>
      <c r="H80" s="253">
        <v>2021</v>
      </c>
      <c r="I80" s="249">
        <f ca="1">IF($H$14="","",HLOOKUP($H$14,'Capx - H2O'!$E$352:$AU$382,$H80-2015,FALSE)+BB80+BJ80)</f>
        <v>378000</v>
      </c>
      <c r="J80" s="249" t="str">
        <f>IF($H$15="","",HLOOKUP($H$15,'Capx - H2O'!$E$352:$AU$382,$H80-2015,FALSE)+BC80+BK80)</f>
        <v/>
      </c>
      <c r="K80" s="249" t="str">
        <f>IF($H$16="","",HLOOKUP($H$16,'Capx - H2O'!$E$352:$AU$382,$H80-2015,FALSE)+BD80+BL80)</f>
        <v/>
      </c>
      <c r="L80" s="249" t="str">
        <f>IF($H$17="","",HLOOKUP($H$17,'Capx - H2O'!$E$352:$AU$382,$H80-2015,FALSE)+BE80+BM80)</f>
        <v/>
      </c>
      <c r="M80" s="249" t="str">
        <f>IF($H$18="","",HLOOKUP($H$18,'Capx - H2O'!$E$352:$AU$382,$H80-2015,FALSE)+BF80+BN80)</f>
        <v/>
      </c>
      <c r="N80" s="249" t="str">
        <f>IF($H$19="","",HLOOKUP($H$19,'Capx - H2O'!$E$352:$AU$382,$H80-2015,FALSE)+BG80+BO80)</f>
        <v/>
      </c>
      <c r="O80" s="242"/>
      <c r="P80" s="242"/>
      <c r="Q80" s="242"/>
      <c r="R80" s="242"/>
      <c r="BA80" s="145">
        <v>2021</v>
      </c>
      <c r="BB80" s="249">
        <f ca="1">IF($E$14="",0,IF($H47&gt;$E$14,0,IF($H47-$E$14&lt;-3,0,OFFSET(Extras!$E$3,0,'Sc11 Sub1'!$H47-'Sc11 Sub1'!$E$14))))</f>
        <v>0</v>
      </c>
      <c r="BC80" s="249">
        <f ca="1">IF($E$15="",0,IF($H47&gt;$E$15,0,IF($H47-$E$15&lt;-3,0,OFFSET(Extras!$E$3,0,'Sc11 Sub1'!$H47-'Sc11 Sub1'!$E$15))))</f>
        <v>0</v>
      </c>
      <c r="BD80" s="249">
        <f ca="1">IF($E$16="",0,IF($H47&gt;$E$16,0,IF($H47-$E$16&lt;-3,0,OFFSET(Extras!$E$3,0,'Sc11 Sub1'!$H47-'Sc11 Sub1'!$E$16))))</f>
        <v>0</v>
      </c>
      <c r="BE80" s="249">
        <f ca="1">IF($E$17="",0,IF($H47&gt;$E$17,0,IF($H47-$E$17&lt;-3,0,OFFSET(Extras!$E$3,0,'Sc11 Sub1'!$H47-'Sc11 Sub1'!$E$17))))</f>
        <v>0</v>
      </c>
      <c r="BF80" s="249">
        <f ca="1">IF($E$18="",0,IF($H47&gt;$E$18,0,IF($H47-$E$18&lt;-3,0,OFFSET(Extras!$E$3,0,'Sc11 Sub1'!$H47-'Sc11 Sub1'!$E$18))))</f>
        <v>0</v>
      </c>
      <c r="BG80" s="249">
        <f ca="1">IF($E$19="",0,IF($H47&gt;$E$19,0,IF($H47-$E$19&lt;-3,0,OFFSET(Extras!$E$3,0,'Sc11 Sub1'!$H47-'Sc11 Sub1'!$E$19))))</f>
        <v>0</v>
      </c>
      <c r="BI80" s="145">
        <v>2021</v>
      </c>
      <c r="BJ80" s="249">
        <f ca="1">IF($G$14="",0,IF($H47&gt;$G$14,0,IF($H47-$G$14&lt;-3,0,OFFSET(Extras!$E$4,0,'Sc11 Sub1'!$H47-'Sc11 Sub1'!$G$14))))</f>
        <v>0</v>
      </c>
      <c r="BK80" s="249">
        <f ca="1">IF($G$15="",0,IF($H47&gt;$G$15,0,IF($H47-$G$15&lt;-3,0,OFFSET(Extras!$E$4,0,'Sc11 Sub1'!$H47-'Sc11 Sub1'!$G$15))))</f>
        <v>0</v>
      </c>
      <c r="BL80" s="249">
        <f ca="1">IF($G$16="",0,IF($H47&gt;$G$16,0,IF($H47-$G$16&lt;-3,0,OFFSET(Extras!$E$4,0,'Sc11 Sub1'!$H47-'Sc11 Sub1'!$G$16))))</f>
        <v>0</v>
      </c>
      <c r="BM80" s="249">
        <f ca="1">IF($G$17="",0,IF($H47&gt;$G$17,0,IF($H47-$G$17&lt;-3,0,OFFSET(Extras!$E$4,0,'Sc11 Sub1'!$H47-'Sc11 Sub1'!$G$17))))</f>
        <v>0</v>
      </c>
      <c r="BN80" s="249">
        <f ca="1">IF($G$18="",0,IF($H47&gt;$G$18,0,IF($H47-$G$18&lt;-3,0,OFFSET(Extras!$E$4,0,'Sc11 Sub1'!$H47-'Sc11 Sub1'!$G$18))))</f>
        <v>0</v>
      </c>
      <c r="BO80" s="249">
        <f ca="1">IF($G$19="",0,IF($H47&gt;$G$19,0,IF($H47-$G$19&lt;-3,0,OFFSET(Extras!$E$4,0,'Sc11 Sub1'!$H47-'Sc11 Sub1'!$G$19))))</f>
        <v>0</v>
      </c>
    </row>
    <row r="81" spans="1:67">
      <c r="A81" s="242"/>
      <c r="B81" s="242"/>
      <c r="C81" s="242"/>
      <c r="D81" s="242"/>
      <c r="E81" s="242"/>
      <c r="F81" s="242"/>
      <c r="G81" s="242"/>
      <c r="H81" s="253">
        <v>2022</v>
      </c>
      <c r="I81" s="249">
        <f ca="1">IF($H$14="","",HLOOKUP($H$14,'Capx - H2O'!$E$352:$AU$382,$H81-2015,FALSE)+BB81+BJ81)</f>
        <v>385000.00000000006</v>
      </c>
      <c r="J81" s="249" t="str">
        <f>IF($H$15="","",HLOOKUP($H$15,'Capx - H2O'!$E$352:$AU$382,$H81-2015,FALSE)+BC81+BK81)</f>
        <v/>
      </c>
      <c r="K81" s="249" t="str">
        <f>IF($H$16="","",HLOOKUP($H$16,'Capx - H2O'!$E$352:$AU$382,$H81-2015,FALSE)+BD81+BL81)</f>
        <v/>
      </c>
      <c r="L81" s="249" t="str">
        <f>IF($H$17="","",HLOOKUP($H$17,'Capx - H2O'!$E$352:$AU$382,$H81-2015,FALSE)+BE81+BM81)</f>
        <v/>
      </c>
      <c r="M81" s="249" t="str">
        <f>IF($H$18="","",HLOOKUP($H$18,'Capx - H2O'!$E$352:$AU$382,$H81-2015,FALSE)+BF81+BN81)</f>
        <v/>
      </c>
      <c r="N81" s="249" t="str">
        <f>IF($H$19="","",HLOOKUP($H$19,'Capx - H2O'!$E$352:$AU$382,$H81-2015,FALSE)+BG81+BO81)</f>
        <v/>
      </c>
      <c r="O81" s="242"/>
      <c r="P81" s="242"/>
      <c r="Q81" s="242"/>
      <c r="R81" s="242"/>
      <c r="BA81" s="145">
        <v>2022</v>
      </c>
      <c r="BB81" s="249">
        <f ca="1">IF($E$14="",0,IF($H48&gt;$E$14,0,IF($H48-$E$14&lt;-3,0,OFFSET(Extras!$E$3,0,'Sc11 Sub1'!$H48-'Sc11 Sub1'!$E$14))))</f>
        <v>0</v>
      </c>
      <c r="BC81" s="249">
        <f ca="1">IF($E$15="",0,IF($H48&gt;$E$15,0,IF($H48-$E$15&lt;-3,0,OFFSET(Extras!$E$3,0,'Sc11 Sub1'!$H48-'Sc11 Sub1'!$E$15))))</f>
        <v>0</v>
      </c>
      <c r="BD81" s="249">
        <f ca="1">IF($E$16="",0,IF($H48&gt;$E$16,0,IF($H48-$E$16&lt;-3,0,OFFSET(Extras!$E$3,0,'Sc11 Sub1'!$H48-'Sc11 Sub1'!$E$16))))</f>
        <v>0</v>
      </c>
      <c r="BE81" s="249">
        <f ca="1">IF($E$17="",0,IF($H48&gt;$E$17,0,IF($H48-$E$17&lt;-3,0,OFFSET(Extras!$E$3,0,'Sc11 Sub1'!$H48-'Sc11 Sub1'!$E$17))))</f>
        <v>0</v>
      </c>
      <c r="BF81" s="249">
        <f ca="1">IF($E$18="",0,IF($H48&gt;$E$18,0,IF($H48-$E$18&lt;-3,0,OFFSET(Extras!$E$3,0,'Sc11 Sub1'!$H48-'Sc11 Sub1'!$E$18))))</f>
        <v>0</v>
      </c>
      <c r="BG81" s="249">
        <f ca="1">IF($E$19="",0,IF($H48&gt;$E$19,0,IF($H48-$E$19&lt;-3,0,OFFSET(Extras!$E$3,0,'Sc11 Sub1'!$H48-'Sc11 Sub1'!$E$19))))</f>
        <v>0</v>
      </c>
      <c r="BI81" s="145">
        <v>2022</v>
      </c>
      <c r="BJ81" s="249">
        <f ca="1">IF($G$14="",0,IF($H48&gt;$G$14,0,IF($H48-$G$14&lt;-3,0,OFFSET(Extras!$E$4,0,'Sc11 Sub1'!$H48-'Sc11 Sub1'!$G$14))))</f>
        <v>0</v>
      </c>
      <c r="BK81" s="249">
        <f ca="1">IF($G$15="",0,IF($H48&gt;$G$15,0,IF($H48-$G$15&lt;-3,0,OFFSET(Extras!$E$4,0,'Sc11 Sub1'!$H48-'Sc11 Sub1'!$G$15))))</f>
        <v>0</v>
      </c>
      <c r="BL81" s="249">
        <f ca="1">IF($G$16="",0,IF($H48&gt;$G$16,0,IF($H48-$G$16&lt;-3,0,OFFSET(Extras!$E$4,0,'Sc11 Sub1'!$H48-'Sc11 Sub1'!$G$16))))</f>
        <v>0</v>
      </c>
      <c r="BM81" s="249">
        <f ca="1">IF($G$17="",0,IF($H48&gt;$G$17,0,IF($H48-$G$17&lt;-3,0,OFFSET(Extras!$E$4,0,'Sc11 Sub1'!$H48-'Sc11 Sub1'!$G$17))))</f>
        <v>0</v>
      </c>
      <c r="BN81" s="249">
        <f ca="1">IF($G$18="",0,IF($H48&gt;$G$18,0,IF($H48-$G$18&lt;-3,0,OFFSET(Extras!$E$4,0,'Sc11 Sub1'!$H48-'Sc11 Sub1'!$G$18))))</f>
        <v>0</v>
      </c>
      <c r="BO81" s="249">
        <f ca="1">IF($G$19="",0,IF($H48&gt;$G$19,0,IF($H48-$G$19&lt;-3,0,OFFSET(Extras!$E$4,0,'Sc11 Sub1'!$H48-'Sc11 Sub1'!$G$19))))</f>
        <v>0</v>
      </c>
    </row>
    <row r="82" spans="1:67">
      <c r="A82" s="242"/>
      <c r="B82" s="242"/>
      <c r="C82" s="242"/>
      <c r="D82" s="242"/>
      <c r="E82" s="242"/>
      <c r="F82" s="242"/>
      <c r="G82" s="242"/>
      <c r="H82" s="253">
        <v>2023</v>
      </c>
      <c r="I82" s="249">
        <f ca="1">IF($H$14="","",HLOOKUP($H$14,'Capx - H2O'!$E$352:$AU$382,$H82-2015,FALSE)+BB82+BJ82)</f>
        <v>392000.00000000006</v>
      </c>
      <c r="J82" s="249" t="str">
        <f>IF($H$15="","",HLOOKUP($H$15,'Capx - H2O'!$E$352:$AU$382,$H82-2015,FALSE)+BC82+BK82)</f>
        <v/>
      </c>
      <c r="K82" s="249" t="str">
        <f>IF($H$16="","",HLOOKUP($H$16,'Capx - H2O'!$E$352:$AU$382,$H82-2015,FALSE)+BD82+BL82)</f>
        <v/>
      </c>
      <c r="L82" s="249" t="str">
        <f>IF($H$17="","",HLOOKUP($H$17,'Capx - H2O'!$E$352:$AU$382,$H82-2015,FALSE)+BE82+BM82)</f>
        <v/>
      </c>
      <c r="M82" s="249" t="str">
        <f>IF($H$18="","",HLOOKUP($H$18,'Capx - H2O'!$E$352:$AU$382,$H82-2015,FALSE)+BF82+BN82)</f>
        <v/>
      </c>
      <c r="N82" s="249" t="str">
        <f>IF($H$19="","",HLOOKUP($H$19,'Capx - H2O'!$E$352:$AU$382,$H82-2015,FALSE)+BG82+BO82)</f>
        <v/>
      </c>
      <c r="O82" s="242"/>
      <c r="P82" s="242"/>
      <c r="Q82" s="242"/>
      <c r="R82" s="242"/>
      <c r="BA82" s="145">
        <v>2023</v>
      </c>
      <c r="BB82" s="249">
        <f ca="1">IF($E$14="",0,IF($H49&gt;$E$14,0,IF($H49-$E$14&lt;-3,0,OFFSET(Extras!$E$3,0,'Sc11 Sub1'!$H49-'Sc11 Sub1'!$E$14))))</f>
        <v>0</v>
      </c>
      <c r="BC82" s="249">
        <f ca="1">IF($E$15="",0,IF($H49&gt;$E$15,0,IF($H49-$E$15&lt;-3,0,OFFSET(Extras!$E$3,0,'Sc11 Sub1'!$H49-'Sc11 Sub1'!$E$15))))</f>
        <v>0</v>
      </c>
      <c r="BD82" s="249">
        <f ca="1">IF($E$16="",0,IF($H49&gt;$E$16,0,IF($H49-$E$16&lt;-3,0,OFFSET(Extras!$E$3,0,'Sc11 Sub1'!$H49-'Sc11 Sub1'!$E$16))))</f>
        <v>0</v>
      </c>
      <c r="BE82" s="249">
        <f ca="1">IF($E$17="",0,IF($H49&gt;$E$17,0,IF($H49-$E$17&lt;-3,0,OFFSET(Extras!$E$3,0,'Sc11 Sub1'!$H49-'Sc11 Sub1'!$E$17))))</f>
        <v>0</v>
      </c>
      <c r="BF82" s="249">
        <f ca="1">IF($E$18="",0,IF($H49&gt;$E$18,0,IF($H49-$E$18&lt;-3,0,OFFSET(Extras!$E$3,0,'Sc11 Sub1'!$H49-'Sc11 Sub1'!$E$18))))</f>
        <v>0</v>
      </c>
      <c r="BG82" s="249">
        <f ca="1">IF($E$19="",0,IF($H49&gt;$E$19,0,IF($H49-$E$19&lt;-3,0,OFFSET(Extras!$E$3,0,'Sc11 Sub1'!$H49-'Sc11 Sub1'!$E$19))))</f>
        <v>0</v>
      </c>
      <c r="BI82" s="145">
        <v>2023</v>
      </c>
      <c r="BJ82" s="249">
        <f ca="1">IF($G$14="",0,IF($H49&gt;$G$14,0,IF($H49-$G$14&lt;-3,0,OFFSET(Extras!$E$4,0,'Sc11 Sub1'!$H49-'Sc11 Sub1'!$G$14))))</f>
        <v>0</v>
      </c>
      <c r="BK82" s="249">
        <f ca="1">IF($G$15="",0,IF($H49&gt;$G$15,0,IF($H49-$G$15&lt;-3,0,OFFSET(Extras!$E$4,0,'Sc11 Sub1'!$H49-'Sc11 Sub1'!$G$15))))</f>
        <v>0</v>
      </c>
      <c r="BL82" s="249">
        <f ca="1">IF($G$16="",0,IF($H49&gt;$G$16,0,IF($H49-$G$16&lt;-3,0,OFFSET(Extras!$E$4,0,'Sc11 Sub1'!$H49-'Sc11 Sub1'!$G$16))))</f>
        <v>0</v>
      </c>
      <c r="BM82" s="249">
        <f ca="1">IF($G$17="",0,IF($H49&gt;$G$17,0,IF($H49-$G$17&lt;-3,0,OFFSET(Extras!$E$4,0,'Sc11 Sub1'!$H49-'Sc11 Sub1'!$G$17))))</f>
        <v>0</v>
      </c>
      <c r="BN82" s="249">
        <f ca="1">IF($G$18="",0,IF($H49&gt;$G$18,0,IF($H49-$G$18&lt;-3,0,OFFSET(Extras!$E$4,0,'Sc11 Sub1'!$H49-'Sc11 Sub1'!$G$18))))</f>
        <v>0</v>
      </c>
      <c r="BO82" s="249">
        <f ca="1">IF($G$19="",0,IF($H49&gt;$G$19,0,IF($H49-$G$19&lt;-3,0,OFFSET(Extras!$E$4,0,'Sc11 Sub1'!$H49-'Sc11 Sub1'!$G$19))))</f>
        <v>0</v>
      </c>
    </row>
    <row r="83" spans="1:67">
      <c r="A83" s="242"/>
      <c r="B83" s="242"/>
      <c r="C83" s="242"/>
      <c r="D83" s="242"/>
      <c r="E83" s="242"/>
      <c r="F83" s="242"/>
      <c r="G83" s="242"/>
      <c r="H83" s="253">
        <v>2024</v>
      </c>
      <c r="I83" s="249">
        <f ca="1">IF($H$14="","",HLOOKUP($H$14,'Capx - H2O'!$E$352:$AU$382,$H83-2015,FALSE)+BB83+BJ83)</f>
        <v>1490685.6676492798</v>
      </c>
      <c r="J83" s="249" t="str">
        <f>IF($H$15="","",HLOOKUP($H$15,'Capx - H2O'!$E$352:$AU$382,$H83-2015,FALSE)+BC83+BK83)</f>
        <v/>
      </c>
      <c r="K83" s="249" t="str">
        <f>IF($H$16="","",HLOOKUP($H$16,'Capx - H2O'!$E$352:$AU$382,$H83-2015,FALSE)+BD83+BL83)</f>
        <v/>
      </c>
      <c r="L83" s="249" t="str">
        <f>IF($H$17="","",HLOOKUP($H$17,'Capx - H2O'!$E$352:$AU$382,$H83-2015,FALSE)+BE83+BM83)</f>
        <v/>
      </c>
      <c r="M83" s="249" t="str">
        <f>IF($H$18="","",HLOOKUP($H$18,'Capx - H2O'!$E$352:$AU$382,$H83-2015,FALSE)+BF83+BN83)</f>
        <v/>
      </c>
      <c r="N83" s="249" t="str">
        <f>IF($H$19="","",HLOOKUP($H$19,'Capx - H2O'!$E$352:$AU$382,$H83-2015,FALSE)+BG83+BO83)</f>
        <v/>
      </c>
      <c r="O83" s="242"/>
      <c r="P83" s="242"/>
      <c r="Q83" s="242"/>
      <c r="R83" s="242"/>
      <c r="BA83" s="145">
        <v>2024</v>
      </c>
      <c r="BB83" s="249">
        <f ca="1">IF($E$14="",0,IF($H50&gt;$E$14,0,IF($H50-$E$14&lt;-3,0,OFFSET(Extras!$E$3,0,'Sc11 Sub1'!$H50-'Sc11 Sub1'!$E$14))))</f>
        <v>0</v>
      </c>
      <c r="BC83" s="249">
        <f ca="1">IF($E$15="",0,IF($H50&gt;$E$15,0,IF($H50-$E$15&lt;-3,0,OFFSET(Extras!$E$3,0,'Sc11 Sub1'!$H50-'Sc11 Sub1'!$E$15))))</f>
        <v>0</v>
      </c>
      <c r="BD83" s="249">
        <f ca="1">IF($E$16="",0,IF($H50&gt;$E$16,0,IF($H50-$E$16&lt;-3,0,OFFSET(Extras!$E$3,0,'Sc11 Sub1'!$H50-'Sc11 Sub1'!$E$16))))</f>
        <v>0</v>
      </c>
      <c r="BE83" s="249">
        <f ca="1">IF($E$17="",0,IF($H50&gt;$E$17,0,IF($H50-$E$17&lt;-3,0,OFFSET(Extras!$E$3,0,'Sc11 Sub1'!$H50-'Sc11 Sub1'!$E$17))))</f>
        <v>0</v>
      </c>
      <c r="BF83" s="249">
        <f ca="1">IF($E$18="",0,IF($H50&gt;$E$18,0,IF($H50-$E$18&lt;-3,0,OFFSET(Extras!$E$3,0,'Sc11 Sub1'!$H50-'Sc11 Sub1'!$E$18))))</f>
        <v>0</v>
      </c>
      <c r="BG83" s="249">
        <f ca="1">IF($E$19="",0,IF($H50&gt;$E$19,0,IF($H50-$E$19&lt;-3,0,OFFSET(Extras!$E$3,0,'Sc11 Sub1'!$H50-'Sc11 Sub1'!$E$19))))</f>
        <v>0</v>
      </c>
      <c r="BI83" s="145">
        <v>2024</v>
      </c>
      <c r="BJ83" s="249">
        <f ca="1">IF($G$14="",0,IF($H50&gt;$G$14,0,IF($H50-$G$14&lt;-3,0,OFFSET(Extras!$E$4,0,'Sc11 Sub1'!$H50-'Sc11 Sub1'!$G$14))))</f>
        <v>0</v>
      </c>
      <c r="BK83" s="249">
        <f ca="1">IF($G$15="",0,IF($H50&gt;$G$15,0,IF($H50-$G$15&lt;-3,0,OFFSET(Extras!$E$4,0,'Sc11 Sub1'!$H50-'Sc11 Sub1'!$G$15))))</f>
        <v>0</v>
      </c>
      <c r="BL83" s="249">
        <f ca="1">IF($G$16="",0,IF($H50&gt;$G$16,0,IF($H50-$G$16&lt;-3,0,OFFSET(Extras!$E$4,0,'Sc11 Sub1'!$H50-'Sc11 Sub1'!$G$16))))</f>
        <v>0</v>
      </c>
      <c r="BM83" s="249">
        <f ca="1">IF($G$17="",0,IF($H50&gt;$G$17,0,IF($H50-$G$17&lt;-3,0,OFFSET(Extras!$E$4,0,'Sc11 Sub1'!$H50-'Sc11 Sub1'!$G$17))))</f>
        <v>0</v>
      </c>
      <c r="BN83" s="249">
        <f ca="1">IF($G$18="",0,IF($H50&gt;$G$18,0,IF($H50-$G$18&lt;-3,0,OFFSET(Extras!$E$4,0,'Sc11 Sub1'!$H50-'Sc11 Sub1'!$G$18))))</f>
        <v>0</v>
      </c>
      <c r="BO83" s="249">
        <f ca="1">IF($G$19="",0,IF($H50&gt;$G$19,0,IF($H50-$G$19&lt;-3,0,OFFSET(Extras!$E$4,0,'Sc11 Sub1'!$H50-'Sc11 Sub1'!$G$19))))</f>
        <v>0</v>
      </c>
    </row>
    <row r="84" spans="1:67">
      <c r="A84" s="242"/>
      <c r="B84" s="242"/>
      <c r="C84" s="242"/>
      <c r="D84" s="242"/>
      <c r="E84" s="242"/>
      <c r="F84" s="242"/>
      <c r="G84" s="242"/>
      <c r="H84" s="253">
        <v>2025</v>
      </c>
      <c r="I84" s="249">
        <f ca="1">IF($H$14="","",HLOOKUP($H$14,'Capx - H2O'!$E$352:$AU$382,$H84-2015,FALSE)+BB84+BJ84)</f>
        <v>348000</v>
      </c>
      <c r="J84" s="249" t="str">
        <f>IF($H$15="","",HLOOKUP($H$15,'Capx - H2O'!$E$352:$AU$382,$H84-2015,FALSE)+BC84+BK84)</f>
        <v/>
      </c>
      <c r="K84" s="249" t="str">
        <f>IF($H$16="","",HLOOKUP($H$16,'Capx - H2O'!$E$352:$AU$382,$H84-2015,FALSE)+BD84+BL84)</f>
        <v/>
      </c>
      <c r="L84" s="249" t="str">
        <f>IF($H$17="","",HLOOKUP($H$17,'Capx - H2O'!$E$352:$AU$382,$H84-2015,FALSE)+BE84+BM84)</f>
        <v/>
      </c>
      <c r="M84" s="249" t="str">
        <f>IF($H$18="","",HLOOKUP($H$18,'Capx - H2O'!$E$352:$AU$382,$H84-2015,FALSE)+BF84+BN84)</f>
        <v/>
      </c>
      <c r="N84" s="249" t="str">
        <f>IF($H$19="","",HLOOKUP($H$19,'Capx - H2O'!$E$352:$AU$382,$H84-2015,FALSE)+BG84+BO84)</f>
        <v/>
      </c>
      <c r="O84" s="242"/>
      <c r="P84" s="242"/>
      <c r="Q84" s="242"/>
      <c r="R84" s="242"/>
      <c r="BA84" s="145">
        <v>2025</v>
      </c>
      <c r="BB84" s="249">
        <f ca="1">IF($E$14="",0,IF($H51&gt;$E$14,0,IF($H51-$E$14&lt;-3,0,OFFSET(Extras!$E$3,0,'Sc11 Sub1'!$H51-'Sc11 Sub1'!$E$14))))</f>
        <v>0</v>
      </c>
      <c r="BC84" s="249">
        <f ca="1">IF($E$15="",0,IF($H51&gt;$E$15,0,IF($H51-$E$15&lt;-3,0,OFFSET(Extras!$E$3,0,'Sc11 Sub1'!$H51-'Sc11 Sub1'!$E$15))))</f>
        <v>0</v>
      </c>
      <c r="BD84" s="249">
        <f ca="1">IF($E$16="",0,IF($H51&gt;$E$16,0,IF($H51-$E$16&lt;-3,0,OFFSET(Extras!$E$3,0,'Sc11 Sub1'!$H51-'Sc11 Sub1'!$E$16))))</f>
        <v>0</v>
      </c>
      <c r="BE84" s="249">
        <f ca="1">IF($E$17="",0,IF($H51&gt;$E$17,0,IF($H51-$E$17&lt;-3,0,OFFSET(Extras!$E$3,0,'Sc11 Sub1'!$H51-'Sc11 Sub1'!$E$17))))</f>
        <v>0</v>
      </c>
      <c r="BF84" s="249">
        <f ca="1">IF($E$18="",0,IF($H51&gt;$E$18,0,IF($H51-$E$18&lt;-3,0,OFFSET(Extras!$E$3,0,'Sc11 Sub1'!$H51-'Sc11 Sub1'!$E$18))))</f>
        <v>0</v>
      </c>
      <c r="BG84" s="249">
        <f ca="1">IF($E$19="",0,IF($H51&gt;$E$19,0,IF($H51-$E$19&lt;-3,0,OFFSET(Extras!$E$3,0,'Sc11 Sub1'!$H51-'Sc11 Sub1'!$E$19))))</f>
        <v>0</v>
      </c>
      <c r="BI84" s="145">
        <v>2025</v>
      </c>
      <c r="BJ84" s="249">
        <f ca="1">IF($G$14="",0,IF($H51&gt;$G$14,0,IF($H51-$G$14&lt;-3,0,OFFSET(Extras!$E$4,0,'Sc11 Sub1'!$H51-'Sc11 Sub1'!$G$14))))</f>
        <v>0</v>
      </c>
      <c r="BK84" s="249">
        <f ca="1">IF($G$15="",0,IF($H51&gt;$G$15,0,IF($H51-$G$15&lt;-3,0,OFFSET(Extras!$E$4,0,'Sc11 Sub1'!$H51-'Sc11 Sub1'!$G$15))))</f>
        <v>0</v>
      </c>
      <c r="BL84" s="249">
        <f ca="1">IF($G$16="",0,IF($H51&gt;$G$16,0,IF($H51-$G$16&lt;-3,0,OFFSET(Extras!$E$4,0,'Sc11 Sub1'!$H51-'Sc11 Sub1'!$G$16))))</f>
        <v>0</v>
      </c>
      <c r="BM84" s="249">
        <f ca="1">IF($G$17="",0,IF($H51&gt;$G$17,0,IF($H51-$G$17&lt;-3,0,OFFSET(Extras!$E$4,0,'Sc11 Sub1'!$H51-'Sc11 Sub1'!$G$17))))</f>
        <v>0</v>
      </c>
      <c r="BN84" s="249">
        <f ca="1">IF($G$18="",0,IF($H51&gt;$G$18,0,IF($H51-$G$18&lt;-3,0,OFFSET(Extras!$E$4,0,'Sc11 Sub1'!$H51-'Sc11 Sub1'!$G$18))))</f>
        <v>0</v>
      </c>
      <c r="BO84" s="249">
        <f ca="1">IF($G$19="",0,IF($H51&gt;$G$19,0,IF($H51-$G$19&lt;-3,0,OFFSET(Extras!$E$4,0,'Sc11 Sub1'!$H51-'Sc11 Sub1'!$G$19))))</f>
        <v>0</v>
      </c>
    </row>
    <row r="85" spans="1:67">
      <c r="A85" s="242"/>
      <c r="B85" s="242"/>
      <c r="C85" s="242"/>
      <c r="D85" s="242"/>
      <c r="E85" s="242"/>
      <c r="F85" s="242"/>
      <c r="G85" s="242"/>
      <c r="H85" s="253">
        <v>2026</v>
      </c>
      <c r="I85" s="249">
        <f ca="1">IF($H$14="","",HLOOKUP($H$14,'Capx - H2O'!$E$352:$AU$382,$H85-2015,FALSE)+BB85+BJ85)</f>
        <v>354000</v>
      </c>
      <c r="J85" s="249" t="str">
        <f>IF($H$15="","",HLOOKUP($H$15,'Capx - H2O'!$E$352:$AU$382,$H85-2015,FALSE)+BC85+BK85)</f>
        <v/>
      </c>
      <c r="K85" s="249" t="str">
        <f>IF($H$16="","",HLOOKUP($H$16,'Capx - H2O'!$E$352:$AU$382,$H85-2015,FALSE)+BD85+BL85)</f>
        <v/>
      </c>
      <c r="L85" s="249" t="str">
        <f>IF($H$17="","",HLOOKUP($H$17,'Capx - H2O'!$E$352:$AU$382,$H85-2015,FALSE)+BE85+BM85)</f>
        <v/>
      </c>
      <c r="M85" s="249" t="str">
        <f>IF($H$18="","",HLOOKUP($H$18,'Capx - H2O'!$E$352:$AU$382,$H85-2015,FALSE)+BF85+BN85)</f>
        <v/>
      </c>
      <c r="N85" s="249" t="str">
        <f>IF($H$19="","",HLOOKUP($H$19,'Capx - H2O'!$E$352:$AU$382,$H85-2015,FALSE)+BG85+BO85)</f>
        <v/>
      </c>
      <c r="O85" s="242"/>
      <c r="P85" s="242"/>
      <c r="Q85" s="242"/>
      <c r="R85" s="242"/>
      <c r="BA85" s="145">
        <v>2026</v>
      </c>
      <c r="BB85" s="249">
        <f ca="1">IF($E$14="",0,IF($H52&gt;$E$14,0,IF($H52-$E$14&lt;-3,0,OFFSET(Extras!$E$3,0,'Sc11 Sub1'!$H52-'Sc11 Sub1'!$E$14))))</f>
        <v>0</v>
      </c>
      <c r="BC85" s="249">
        <f ca="1">IF($E$15="",0,IF($H52&gt;$E$15,0,IF($H52-$E$15&lt;-3,0,OFFSET(Extras!$E$3,0,'Sc11 Sub1'!$H52-'Sc11 Sub1'!$E$15))))</f>
        <v>0</v>
      </c>
      <c r="BD85" s="249">
        <f ca="1">IF($E$16="",0,IF($H52&gt;$E$16,0,IF($H52-$E$16&lt;-3,0,OFFSET(Extras!$E$3,0,'Sc11 Sub1'!$H52-'Sc11 Sub1'!$E$16))))</f>
        <v>0</v>
      </c>
      <c r="BE85" s="249">
        <f ca="1">IF($E$17="",0,IF($H52&gt;$E$17,0,IF($H52-$E$17&lt;-3,0,OFFSET(Extras!$E$3,0,'Sc11 Sub1'!$H52-'Sc11 Sub1'!$E$17))))</f>
        <v>0</v>
      </c>
      <c r="BF85" s="249">
        <f ca="1">IF($E$18="",0,IF($H52&gt;$E$18,0,IF($H52-$E$18&lt;-3,0,OFFSET(Extras!$E$3,0,'Sc11 Sub1'!$H52-'Sc11 Sub1'!$E$18))))</f>
        <v>0</v>
      </c>
      <c r="BG85" s="249">
        <f ca="1">IF($E$19="",0,IF($H52&gt;$E$19,0,IF($H52-$E$19&lt;-3,0,OFFSET(Extras!$E$3,0,'Sc11 Sub1'!$H52-'Sc11 Sub1'!$E$19))))</f>
        <v>0</v>
      </c>
      <c r="BI85" s="145">
        <v>2026</v>
      </c>
      <c r="BJ85" s="249">
        <f ca="1">IF($G$14="",0,IF($H52&gt;$G$14,0,IF($H52-$G$14&lt;-3,0,OFFSET(Extras!$E$4,0,'Sc11 Sub1'!$H52-'Sc11 Sub1'!$G$14))))</f>
        <v>0</v>
      </c>
      <c r="BK85" s="249">
        <f ca="1">IF($G$15="",0,IF($H52&gt;$G$15,0,IF($H52-$G$15&lt;-3,0,OFFSET(Extras!$E$4,0,'Sc11 Sub1'!$H52-'Sc11 Sub1'!$G$15))))</f>
        <v>0</v>
      </c>
      <c r="BL85" s="249">
        <f ca="1">IF($G$16="",0,IF($H52&gt;$G$16,0,IF($H52-$G$16&lt;-3,0,OFFSET(Extras!$E$4,0,'Sc11 Sub1'!$H52-'Sc11 Sub1'!$G$16))))</f>
        <v>0</v>
      </c>
      <c r="BM85" s="249">
        <f ca="1">IF($G$17="",0,IF($H52&gt;$G$17,0,IF($H52-$G$17&lt;-3,0,OFFSET(Extras!$E$4,0,'Sc11 Sub1'!$H52-'Sc11 Sub1'!$G$17))))</f>
        <v>0</v>
      </c>
      <c r="BN85" s="249">
        <f ca="1">IF($G$18="",0,IF($H52&gt;$G$18,0,IF($H52-$G$18&lt;-3,0,OFFSET(Extras!$E$4,0,'Sc11 Sub1'!$H52-'Sc11 Sub1'!$G$18))))</f>
        <v>0</v>
      </c>
      <c r="BO85" s="249">
        <f ca="1">IF($G$19="",0,IF($H52&gt;$G$19,0,IF($H52-$G$19&lt;-3,0,OFFSET(Extras!$E$4,0,'Sc11 Sub1'!$H52-'Sc11 Sub1'!$G$19))))</f>
        <v>0</v>
      </c>
    </row>
    <row r="86" spans="1:67">
      <c r="A86" s="242"/>
      <c r="B86" s="242"/>
      <c r="C86" s="242"/>
      <c r="D86" s="242"/>
      <c r="E86" s="242"/>
      <c r="F86" s="242"/>
      <c r="G86" s="242"/>
      <c r="H86" s="253">
        <v>2027</v>
      </c>
      <c r="I86" s="249">
        <f ca="1">IF($H$14="","",HLOOKUP($H$14,'Capx - H2O'!$E$352:$AU$382,$H86-2015,FALSE)+BB86+BJ86)</f>
        <v>360000</v>
      </c>
      <c r="J86" s="249" t="str">
        <f>IF($H$15="","",HLOOKUP($H$15,'Capx - H2O'!$E$352:$AU$382,$H86-2015,FALSE)+BC86+BK86)</f>
        <v/>
      </c>
      <c r="K86" s="249" t="str">
        <f>IF($H$16="","",HLOOKUP($H$16,'Capx - H2O'!$E$352:$AU$382,$H86-2015,FALSE)+BD86+BL86)</f>
        <v/>
      </c>
      <c r="L86" s="249" t="str">
        <f>IF($H$17="","",HLOOKUP($H$17,'Capx - H2O'!$E$352:$AU$382,$H86-2015,FALSE)+BE86+BM86)</f>
        <v/>
      </c>
      <c r="M86" s="249" t="str">
        <f>IF($H$18="","",HLOOKUP($H$18,'Capx - H2O'!$E$352:$AU$382,$H86-2015,FALSE)+BF86+BN86)</f>
        <v/>
      </c>
      <c r="N86" s="249" t="str">
        <f>IF($H$19="","",HLOOKUP($H$19,'Capx - H2O'!$E$352:$AU$382,$H86-2015,FALSE)+BG86+BO86)</f>
        <v/>
      </c>
      <c r="O86" s="242"/>
      <c r="P86" s="242"/>
      <c r="Q86" s="242"/>
      <c r="R86" s="242"/>
      <c r="BA86" s="145">
        <v>2027</v>
      </c>
      <c r="BB86" s="249">
        <f ca="1">IF($E$14="",0,IF($H53&gt;$E$14,0,IF($H53-$E$14&lt;-3,0,OFFSET(Extras!$E$3,0,'Sc11 Sub1'!$H53-'Sc11 Sub1'!$E$14))))</f>
        <v>0</v>
      </c>
      <c r="BC86" s="249">
        <f ca="1">IF($E$15="",0,IF($H53&gt;$E$15,0,IF($H53-$E$15&lt;-3,0,OFFSET(Extras!$E$3,0,'Sc11 Sub1'!$H53-'Sc11 Sub1'!$E$15))))</f>
        <v>0</v>
      </c>
      <c r="BD86" s="249">
        <f ca="1">IF($E$16="",0,IF($H53&gt;$E$16,0,IF($H53-$E$16&lt;-3,0,OFFSET(Extras!$E$3,0,'Sc11 Sub1'!$H53-'Sc11 Sub1'!$E$16))))</f>
        <v>0</v>
      </c>
      <c r="BE86" s="249">
        <f ca="1">IF($E$17="",0,IF($H53&gt;$E$17,0,IF($H53-$E$17&lt;-3,0,OFFSET(Extras!$E$3,0,'Sc11 Sub1'!$H53-'Sc11 Sub1'!$E$17))))</f>
        <v>0</v>
      </c>
      <c r="BF86" s="249">
        <f ca="1">IF($E$18="",0,IF($H53&gt;$E$18,0,IF($H53-$E$18&lt;-3,0,OFFSET(Extras!$E$3,0,'Sc11 Sub1'!$H53-'Sc11 Sub1'!$E$18))))</f>
        <v>0</v>
      </c>
      <c r="BG86" s="249">
        <f ca="1">IF($E$19="",0,IF($H53&gt;$E$19,0,IF($H53-$E$19&lt;-3,0,OFFSET(Extras!$E$3,0,'Sc11 Sub1'!$H53-'Sc11 Sub1'!$E$19))))</f>
        <v>0</v>
      </c>
      <c r="BI86" s="145">
        <v>2027</v>
      </c>
      <c r="BJ86" s="249">
        <f ca="1">IF($G$14="",0,IF($H53&gt;$G$14,0,IF($H53-$G$14&lt;-3,0,OFFSET(Extras!$E$4,0,'Sc11 Sub1'!$H53-'Sc11 Sub1'!$G$14))))</f>
        <v>0</v>
      </c>
      <c r="BK86" s="249">
        <f ca="1">IF($G$15="",0,IF($H53&gt;$G$15,0,IF($H53-$G$15&lt;-3,0,OFFSET(Extras!$E$4,0,'Sc11 Sub1'!$H53-'Sc11 Sub1'!$G$15))))</f>
        <v>0</v>
      </c>
      <c r="BL86" s="249">
        <f ca="1">IF($G$16="",0,IF($H53&gt;$G$16,0,IF($H53-$G$16&lt;-3,0,OFFSET(Extras!$E$4,0,'Sc11 Sub1'!$H53-'Sc11 Sub1'!$G$16))))</f>
        <v>0</v>
      </c>
      <c r="BM86" s="249">
        <f ca="1">IF($G$17="",0,IF($H53&gt;$G$17,0,IF($H53-$G$17&lt;-3,0,OFFSET(Extras!$E$4,0,'Sc11 Sub1'!$H53-'Sc11 Sub1'!$G$17))))</f>
        <v>0</v>
      </c>
      <c r="BN86" s="249">
        <f ca="1">IF($G$18="",0,IF($H53&gt;$G$18,0,IF($H53-$G$18&lt;-3,0,OFFSET(Extras!$E$4,0,'Sc11 Sub1'!$H53-'Sc11 Sub1'!$G$18))))</f>
        <v>0</v>
      </c>
      <c r="BO86" s="249">
        <f ca="1">IF($G$19="",0,IF($H53&gt;$G$19,0,IF($H53-$G$19&lt;-3,0,OFFSET(Extras!$E$4,0,'Sc11 Sub1'!$H53-'Sc11 Sub1'!$G$19))))</f>
        <v>0</v>
      </c>
    </row>
    <row r="87" spans="1:67">
      <c r="A87" s="242"/>
      <c r="B87" s="242"/>
      <c r="C87" s="242"/>
      <c r="D87" s="242"/>
      <c r="E87" s="242"/>
      <c r="F87" s="242"/>
      <c r="G87" s="242"/>
      <c r="H87" s="253">
        <v>2028</v>
      </c>
      <c r="I87" s="249">
        <f ca="1">IF($H$14="","",HLOOKUP($H$14,'Capx - H2O'!$E$352:$AU$382,$H87-2015,FALSE)+BB87+BJ87)</f>
        <v>366000</v>
      </c>
      <c r="J87" s="249" t="str">
        <f>IF($H$15="","",HLOOKUP($H$15,'Capx - H2O'!$E$352:$AU$382,$H87-2015,FALSE)+BC87+BK87)</f>
        <v/>
      </c>
      <c r="K87" s="249" t="str">
        <f>IF($H$16="","",HLOOKUP($H$16,'Capx - H2O'!$E$352:$AU$382,$H87-2015,FALSE)+BD87+BL87)</f>
        <v/>
      </c>
      <c r="L87" s="249" t="str">
        <f>IF($H$17="","",HLOOKUP($H$17,'Capx - H2O'!$E$352:$AU$382,$H87-2015,FALSE)+BE87+BM87)</f>
        <v/>
      </c>
      <c r="M87" s="249" t="str">
        <f>IF($H$18="","",HLOOKUP($H$18,'Capx - H2O'!$E$352:$AU$382,$H87-2015,FALSE)+BF87+BN87)</f>
        <v/>
      </c>
      <c r="N87" s="249" t="str">
        <f>IF($H$19="","",HLOOKUP($H$19,'Capx - H2O'!$E$352:$AU$382,$H87-2015,FALSE)+BG87+BO87)</f>
        <v/>
      </c>
      <c r="O87" s="242"/>
      <c r="P87" s="242"/>
      <c r="Q87" s="242"/>
      <c r="R87" s="242"/>
      <c r="BA87" s="145">
        <v>2028</v>
      </c>
      <c r="BB87" s="249">
        <f ca="1">IF($E$14="",0,IF($H54&gt;$E$14,0,IF($H54-$E$14&lt;-3,0,OFFSET(Extras!$E$3,0,'Sc11 Sub1'!$H54-'Sc11 Sub1'!$E$14))))</f>
        <v>0</v>
      </c>
      <c r="BC87" s="249">
        <f ca="1">IF($E$15="",0,IF($H54&gt;$E$15,0,IF($H54-$E$15&lt;-3,0,OFFSET(Extras!$E$3,0,'Sc11 Sub1'!$H54-'Sc11 Sub1'!$E$15))))</f>
        <v>0</v>
      </c>
      <c r="BD87" s="249">
        <f ca="1">IF($E$16="",0,IF($H54&gt;$E$16,0,IF($H54-$E$16&lt;-3,0,OFFSET(Extras!$E$3,0,'Sc11 Sub1'!$H54-'Sc11 Sub1'!$E$16))))</f>
        <v>0</v>
      </c>
      <c r="BE87" s="249">
        <f ca="1">IF($E$17="",0,IF($H54&gt;$E$17,0,IF($H54-$E$17&lt;-3,0,OFFSET(Extras!$E$3,0,'Sc11 Sub1'!$H54-'Sc11 Sub1'!$E$17))))</f>
        <v>0</v>
      </c>
      <c r="BF87" s="249">
        <f ca="1">IF($E$18="",0,IF($H54&gt;$E$18,0,IF($H54-$E$18&lt;-3,0,OFFSET(Extras!$E$3,0,'Sc11 Sub1'!$H54-'Sc11 Sub1'!$E$18))))</f>
        <v>0</v>
      </c>
      <c r="BG87" s="249">
        <f ca="1">IF($E$19="",0,IF($H54&gt;$E$19,0,IF($H54-$E$19&lt;-3,0,OFFSET(Extras!$E$3,0,'Sc11 Sub1'!$H54-'Sc11 Sub1'!$E$19))))</f>
        <v>0</v>
      </c>
      <c r="BI87" s="145">
        <v>2028</v>
      </c>
      <c r="BJ87" s="249">
        <f ca="1">IF($G$14="",0,IF($H54&gt;$G$14,0,IF($H54-$G$14&lt;-3,0,OFFSET(Extras!$E$4,0,'Sc11 Sub1'!$H54-'Sc11 Sub1'!$G$14))))</f>
        <v>0</v>
      </c>
      <c r="BK87" s="249">
        <f ca="1">IF($G$15="",0,IF($H54&gt;$G$15,0,IF($H54-$G$15&lt;-3,0,OFFSET(Extras!$E$4,0,'Sc11 Sub1'!$H54-'Sc11 Sub1'!$G$15))))</f>
        <v>0</v>
      </c>
      <c r="BL87" s="249">
        <f ca="1">IF($G$16="",0,IF($H54&gt;$G$16,0,IF($H54-$G$16&lt;-3,0,OFFSET(Extras!$E$4,0,'Sc11 Sub1'!$H54-'Sc11 Sub1'!$G$16))))</f>
        <v>0</v>
      </c>
      <c r="BM87" s="249">
        <f ca="1">IF($G$17="",0,IF($H54&gt;$G$17,0,IF($H54-$G$17&lt;-3,0,OFFSET(Extras!$E$4,0,'Sc11 Sub1'!$H54-'Sc11 Sub1'!$G$17))))</f>
        <v>0</v>
      </c>
      <c r="BN87" s="249">
        <f ca="1">IF($G$18="",0,IF($H54&gt;$G$18,0,IF($H54-$G$18&lt;-3,0,OFFSET(Extras!$E$4,0,'Sc11 Sub1'!$H54-'Sc11 Sub1'!$G$18))))</f>
        <v>0</v>
      </c>
      <c r="BO87" s="249">
        <f ca="1">IF($G$19="",0,IF($H54&gt;$G$19,0,IF($H54-$G$19&lt;-3,0,OFFSET(Extras!$E$4,0,'Sc11 Sub1'!$H54-'Sc11 Sub1'!$G$19))))</f>
        <v>0</v>
      </c>
    </row>
    <row r="88" spans="1:67">
      <c r="A88" s="242"/>
      <c r="B88" s="242"/>
      <c r="C88" s="242"/>
      <c r="D88" s="242"/>
      <c r="E88" s="242"/>
      <c r="F88" s="242"/>
      <c r="G88" s="242"/>
      <c r="H88" s="253">
        <v>2029</v>
      </c>
      <c r="I88" s="249">
        <f ca="1">IF($H$14="","",HLOOKUP($H$14,'Capx - H2O'!$E$352:$AU$382,$H88-2015,FALSE)+BB88+BJ88)</f>
        <v>0</v>
      </c>
      <c r="J88" s="249" t="str">
        <f>IF($H$15="","",HLOOKUP($H$15,'Capx - H2O'!$E$352:$AU$382,$H88-2015,FALSE)+BC88+BK88)</f>
        <v/>
      </c>
      <c r="K88" s="249" t="str">
        <f>IF($H$16="","",HLOOKUP($H$16,'Capx - H2O'!$E$352:$AU$382,$H88-2015,FALSE)+BD88+BL88)</f>
        <v/>
      </c>
      <c r="L88" s="249" t="str">
        <f>IF($H$17="","",HLOOKUP($H$17,'Capx - H2O'!$E$352:$AU$382,$H88-2015,FALSE)+BE88+BM88)</f>
        <v/>
      </c>
      <c r="M88" s="249" t="str">
        <f>IF($H$18="","",HLOOKUP($H$18,'Capx - H2O'!$E$352:$AU$382,$H88-2015,FALSE)+BF88+BN88)</f>
        <v/>
      </c>
      <c r="N88" s="249" t="str">
        <f>IF($H$19="","",HLOOKUP($H$19,'Capx - H2O'!$E$352:$AU$382,$H88-2015,FALSE)+BG88+BO88)</f>
        <v/>
      </c>
      <c r="O88" s="242"/>
      <c r="P88" s="242"/>
      <c r="Q88" s="242"/>
      <c r="R88" s="242"/>
      <c r="BA88" s="145">
        <v>2029</v>
      </c>
      <c r="BB88" s="249">
        <f ca="1">IF($E$14="",0,IF($H55&gt;$E$14,0,IF($H55-$E$14&lt;-3,0,OFFSET(Extras!$E$3,0,'Sc11 Sub1'!$H55-'Sc11 Sub1'!$E$14))))</f>
        <v>0</v>
      </c>
      <c r="BC88" s="249">
        <f ca="1">IF($E$15="",0,IF($H55&gt;$E$15,0,IF($H55-$E$15&lt;-3,0,OFFSET(Extras!$E$3,0,'Sc11 Sub1'!$H55-'Sc11 Sub1'!$E$15))))</f>
        <v>0</v>
      </c>
      <c r="BD88" s="249">
        <f ca="1">IF($E$16="",0,IF($H55&gt;$E$16,0,IF($H55-$E$16&lt;-3,0,OFFSET(Extras!$E$3,0,'Sc11 Sub1'!$H55-'Sc11 Sub1'!$E$16))))</f>
        <v>0</v>
      </c>
      <c r="BE88" s="249">
        <f ca="1">IF($E$17="",0,IF($H55&gt;$E$17,0,IF($H55-$E$17&lt;-3,0,OFFSET(Extras!$E$3,0,'Sc11 Sub1'!$H55-'Sc11 Sub1'!$E$17))))</f>
        <v>0</v>
      </c>
      <c r="BF88" s="249">
        <f ca="1">IF($E$18="",0,IF($H55&gt;$E$18,0,IF($H55-$E$18&lt;-3,0,OFFSET(Extras!$E$3,0,'Sc11 Sub1'!$H55-'Sc11 Sub1'!$E$18))))</f>
        <v>0</v>
      </c>
      <c r="BG88" s="249">
        <f ca="1">IF($E$19="",0,IF($H55&gt;$E$19,0,IF($H55-$E$19&lt;-3,0,OFFSET(Extras!$E$3,0,'Sc11 Sub1'!$H55-'Sc11 Sub1'!$E$19))))</f>
        <v>0</v>
      </c>
      <c r="BI88" s="145">
        <v>2029</v>
      </c>
      <c r="BJ88" s="249">
        <f ca="1">IF($G$14="",0,IF($H55&gt;$G$14,0,IF($H55-$G$14&lt;-3,0,OFFSET(Extras!$E$4,0,'Sc11 Sub1'!$H55-'Sc11 Sub1'!$G$14))))</f>
        <v>0</v>
      </c>
      <c r="BK88" s="249">
        <f ca="1">IF($G$15="",0,IF($H55&gt;$G$15,0,IF($H55-$G$15&lt;-3,0,OFFSET(Extras!$E$4,0,'Sc11 Sub1'!$H55-'Sc11 Sub1'!$G$15))))</f>
        <v>0</v>
      </c>
      <c r="BL88" s="249">
        <f ca="1">IF($G$16="",0,IF($H55&gt;$G$16,0,IF($H55-$G$16&lt;-3,0,OFFSET(Extras!$E$4,0,'Sc11 Sub1'!$H55-'Sc11 Sub1'!$G$16))))</f>
        <v>0</v>
      </c>
      <c r="BM88" s="249">
        <f ca="1">IF($G$17="",0,IF($H55&gt;$G$17,0,IF($H55-$G$17&lt;-3,0,OFFSET(Extras!$E$4,0,'Sc11 Sub1'!$H55-'Sc11 Sub1'!$G$17))))</f>
        <v>0</v>
      </c>
      <c r="BN88" s="249">
        <f ca="1">IF($G$18="",0,IF($H55&gt;$G$18,0,IF($H55-$G$18&lt;-3,0,OFFSET(Extras!$E$4,0,'Sc11 Sub1'!$H55-'Sc11 Sub1'!$G$18))))</f>
        <v>0</v>
      </c>
      <c r="BO88" s="249">
        <f ca="1">IF($G$19="",0,IF($H55&gt;$G$19,0,IF($H55-$G$19&lt;-3,0,OFFSET(Extras!$E$4,0,'Sc11 Sub1'!$H55-'Sc11 Sub1'!$G$19))))</f>
        <v>0</v>
      </c>
    </row>
    <row r="89" spans="1:67">
      <c r="A89" s="242"/>
      <c r="B89" s="242"/>
      <c r="C89" s="242"/>
      <c r="D89" s="242"/>
      <c r="E89" s="242"/>
      <c r="F89" s="242"/>
      <c r="G89" s="242"/>
      <c r="H89" s="253">
        <v>2030</v>
      </c>
      <c r="I89" s="249">
        <f ca="1">IF($H$14="","",HLOOKUP($H$14,'Capx - H2O'!$E$352:$AU$382,$H89-2015,FALSE)+BB89+BJ89)</f>
        <v>0</v>
      </c>
      <c r="J89" s="249" t="str">
        <f>IF($H$15="","",HLOOKUP($H$15,'Capx - H2O'!$E$352:$AU$382,$H89-2015,FALSE)+BC89+BK89)</f>
        <v/>
      </c>
      <c r="K89" s="249" t="str">
        <f>IF($H$16="","",HLOOKUP($H$16,'Capx - H2O'!$E$352:$AU$382,$H89-2015,FALSE)+BD89+BL89)</f>
        <v/>
      </c>
      <c r="L89" s="249" t="str">
        <f>IF($H$17="","",HLOOKUP($H$17,'Capx - H2O'!$E$352:$AU$382,$H89-2015,FALSE)+BE89+BM89)</f>
        <v/>
      </c>
      <c r="M89" s="249" t="str">
        <f>IF($H$18="","",HLOOKUP($H$18,'Capx - H2O'!$E$352:$AU$382,$H89-2015,FALSE)+BF89+BN89)</f>
        <v/>
      </c>
      <c r="N89" s="249" t="str">
        <f>IF($H$19="","",HLOOKUP($H$19,'Capx - H2O'!$E$352:$AU$382,$H89-2015,FALSE)+BG89+BO89)</f>
        <v/>
      </c>
      <c r="O89" s="242"/>
      <c r="P89" s="242"/>
      <c r="Q89" s="242"/>
      <c r="R89" s="242"/>
      <c r="BA89" s="145">
        <v>2030</v>
      </c>
      <c r="BB89" s="249">
        <f ca="1">IF($E$14="",0,IF($H56&gt;$E$14,0,IF($H56-$E$14&lt;-3,0,OFFSET(Extras!$E$3,0,'Sc11 Sub1'!$H56-'Sc11 Sub1'!$E$14))))</f>
        <v>0</v>
      </c>
      <c r="BC89" s="249">
        <f ca="1">IF($E$15="",0,IF($H56&gt;$E$15,0,IF($H56-$E$15&lt;-3,0,OFFSET(Extras!$E$3,0,'Sc11 Sub1'!$H56-'Sc11 Sub1'!$E$15))))</f>
        <v>0</v>
      </c>
      <c r="BD89" s="249">
        <f ca="1">IF($E$16="",0,IF($H56&gt;$E$16,0,IF($H56-$E$16&lt;-3,0,OFFSET(Extras!$E$3,0,'Sc11 Sub1'!$H56-'Sc11 Sub1'!$E$16))))</f>
        <v>0</v>
      </c>
      <c r="BE89" s="249">
        <f ca="1">IF($E$17="",0,IF($H56&gt;$E$17,0,IF($H56-$E$17&lt;-3,0,OFFSET(Extras!$E$3,0,'Sc11 Sub1'!$H56-'Sc11 Sub1'!$E$17))))</f>
        <v>0</v>
      </c>
      <c r="BF89" s="249">
        <f ca="1">IF($E$18="",0,IF($H56&gt;$E$18,0,IF($H56-$E$18&lt;-3,0,OFFSET(Extras!$E$3,0,'Sc11 Sub1'!$H56-'Sc11 Sub1'!$E$18))))</f>
        <v>0</v>
      </c>
      <c r="BG89" s="249">
        <f ca="1">IF($E$19="",0,IF($H56&gt;$E$19,0,IF($H56-$E$19&lt;-3,0,OFFSET(Extras!$E$3,0,'Sc11 Sub1'!$H56-'Sc11 Sub1'!$E$19))))</f>
        <v>0</v>
      </c>
      <c r="BI89" s="145">
        <v>2030</v>
      </c>
      <c r="BJ89" s="249">
        <f ca="1">IF($G$14="",0,IF($H56&gt;$G$14,0,IF($H56-$G$14&lt;-3,0,OFFSET(Extras!$E$4,0,'Sc11 Sub1'!$H56-'Sc11 Sub1'!$G$14))))</f>
        <v>0</v>
      </c>
      <c r="BK89" s="249">
        <f ca="1">IF($G$15="",0,IF($H56&gt;$G$15,0,IF($H56-$G$15&lt;-3,0,OFFSET(Extras!$E$4,0,'Sc11 Sub1'!$H56-'Sc11 Sub1'!$G$15))))</f>
        <v>0</v>
      </c>
      <c r="BL89" s="249">
        <f ca="1">IF($G$16="",0,IF($H56&gt;$G$16,0,IF($H56-$G$16&lt;-3,0,OFFSET(Extras!$E$4,0,'Sc11 Sub1'!$H56-'Sc11 Sub1'!$G$16))))</f>
        <v>0</v>
      </c>
      <c r="BM89" s="249">
        <f ca="1">IF($G$17="",0,IF($H56&gt;$G$17,0,IF($H56-$G$17&lt;-3,0,OFFSET(Extras!$E$4,0,'Sc11 Sub1'!$H56-'Sc11 Sub1'!$G$17))))</f>
        <v>0</v>
      </c>
      <c r="BN89" s="249">
        <f ca="1">IF($G$18="",0,IF($H56&gt;$G$18,0,IF($H56-$G$18&lt;-3,0,OFFSET(Extras!$E$4,0,'Sc11 Sub1'!$H56-'Sc11 Sub1'!$G$18))))</f>
        <v>0</v>
      </c>
      <c r="BO89" s="249">
        <f ca="1">IF($G$19="",0,IF($H56&gt;$G$19,0,IF($H56-$G$19&lt;-3,0,OFFSET(Extras!$E$4,0,'Sc11 Sub1'!$H56-'Sc11 Sub1'!$G$19))))</f>
        <v>0</v>
      </c>
    </row>
    <row r="90" spans="1:67">
      <c r="A90" s="242"/>
      <c r="B90" s="242"/>
      <c r="C90" s="242"/>
      <c r="D90" s="242"/>
      <c r="E90" s="242"/>
      <c r="F90" s="242"/>
      <c r="G90" s="242"/>
      <c r="H90" s="253">
        <v>2031</v>
      </c>
      <c r="I90" s="249">
        <f ca="1">IF($H$14="","",HLOOKUP($H$14,'Capx - H2O'!$E$352:$AU$382,$H90-2015,FALSE)+BB90+BJ90)</f>
        <v>0</v>
      </c>
      <c r="J90" s="249" t="str">
        <f>IF($H$15="","",HLOOKUP($H$15,'Capx - H2O'!$E$352:$AU$382,$H90-2015,FALSE)+BC90+BK90)</f>
        <v/>
      </c>
      <c r="K90" s="249" t="str">
        <f>IF($H$16="","",HLOOKUP($H$16,'Capx - H2O'!$E$352:$AU$382,$H90-2015,FALSE)+BD90+BL90)</f>
        <v/>
      </c>
      <c r="L90" s="249" t="str">
        <f>IF($H$17="","",HLOOKUP($H$17,'Capx - H2O'!$E$352:$AU$382,$H90-2015,FALSE)+BE90+BM90)</f>
        <v/>
      </c>
      <c r="M90" s="249" t="str">
        <f>IF($H$18="","",HLOOKUP($H$18,'Capx - H2O'!$E$352:$AU$382,$H90-2015,FALSE)+BF90+BN90)</f>
        <v/>
      </c>
      <c r="N90" s="249" t="str">
        <f>IF($H$19="","",HLOOKUP($H$19,'Capx - H2O'!$E$352:$AU$382,$H90-2015,FALSE)+BG90+BO90)</f>
        <v/>
      </c>
      <c r="O90" s="242"/>
      <c r="P90" s="242"/>
      <c r="Q90" s="242"/>
      <c r="R90" s="242"/>
      <c r="BA90" s="145">
        <v>2031</v>
      </c>
      <c r="BB90" s="249">
        <f ca="1">IF($E$14="",0,IF($H57&gt;$E$14,0,IF($H57-$E$14&lt;-3,0,OFFSET(Extras!$E$3,0,'Sc11 Sub1'!$H57-'Sc11 Sub1'!$E$14))))</f>
        <v>0</v>
      </c>
      <c r="BC90" s="249">
        <f ca="1">IF($E$15="",0,IF($H57&gt;$E$15,0,IF($H57-$E$15&lt;-3,0,OFFSET(Extras!$E$3,0,'Sc11 Sub1'!$H57-'Sc11 Sub1'!$E$15))))</f>
        <v>0</v>
      </c>
      <c r="BD90" s="249">
        <f ca="1">IF($E$16="",0,IF($H57&gt;$E$16,0,IF($H57-$E$16&lt;-3,0,OFFSET(Extras!$E$3,0,'Sc11 Sub1'!$H57-'Sc11 Sub1'!$E$16))))</f>
        <v>0</v>
      </c>
      <c r="BE90" s="249">
        <f ca="1">IF($E$17="",0,IF($H57&gt;$E$17,0,IF($H57-$E$17&lt;-3,0,OFFSET(Extras!$E$3,0,'Sc11 Sub1'!$H57-'Sc11 Sub1'!$E$17))))</f>
        <v>0</v>
      </c>
      <c r="BF90" s="249">
        <f ca="1">IF($E$18="",0,IF($H57&gt;$E$18,0,IF($H57-$E$18&lt;-3,0,OFFSET(Extras!$E$3,0,'Sc11 Sub1'!$H57-'Sc11 Sub1'!$E$18))))</f>
        <v>0</v>
      </c>
      <c r="BG90" s="249">
        <f ca="1">IF($E$19="",0,IF($H57&gt;$E$19,0,IF($H57-$E$19&lt;-3,0,OFFSET(Extras!$E$3,0,'Sc11 Sub1'!$H57-'Sc11 Sub1'!$E$19))))</f>
        <v>0</v>
      </c>
      <c r="BI90" s="145">
        <v>2031</v>
      </c>
      <c r="BJ90" s="249">
        <f ca="1">IF($G$14="",0,IF($H57&gt;$G$14,0,IF($H57-$G$14&lt;-3,0,OFFSET(Extras!$E$4,0,'Sc11 Sub1'!$H57-'Sc11 Sub1'!$G$14))))</f>
        <v>0</v>
      </c>
      <c r="BK90" s="249">
        <f ca="1">IF($G$15="",0,IF($H57&gt;$G$15,0,IF($H57-$G$15&lt;-3,0,OFFSET(Extras!$E$4,0,'Sc11 Sub1'!$H57-'Sc11 Sub1'!$G$15))))</f>
        <v>0</v>
      </c>
      <c r="BL90" s="249">
        <f ca="1">IF($G$16="",0,IF($H57&gt;$G$16,0,IF($H57-$G$16&lt;-3,0,OFFSET(Extras!$E$4,0,'Sc11 Sub1'!$H57-'Sc11 Sub1'!$G$16))))</f>
        <v>0</v>
      </c>
      <c r="BM90" s="249">
        <f ca="1">IF($G$17="",0,IF($H57&gt;$G$17,0,IF($H57-$G$17&lt;-3,0,OFFSET(Extras!$E$4,0,'Sc11 Sub1'!$H57-'Sc11 Sub1'!$G$17))))</f>
        <v>0</v>
      </c>
      <c r="BN90" s="249">
        <f ca="1">IF($G$18="",0,IF($H57&gt;$G$18,0,IF($H57-$G$18&lt;-3,0,OFFSET(Extras!$E$4,0,'Sc11 Sub1'!$H57-'Sc11 Sub1'!$G$18))))</f>
        <v>0</v>
      </c>
      <c r="BO90" s="249">
        <f ca="1">IF($G$19="",0,IF($H57&gt;$G$19,0,IF($H57-$G$19&lt;-3,0,OFFSET(Extras!$E$4,0,'Sc11 Sub1'!$H57-'Sc11 Sub1'!$G$19))))</f>
        <v>0</v>
      </c>
    </row>
    <row r="91" spans="1:67">
      <c r="A91" s="242"/>
      <c r="B91" s="242"/>
      <c r="C91" s="242"/>
      <c r="D91" s="242"/>
      <c r="E91" s="242"/>
      <c r="F91" s="242"/>
      <c r="G91" s="242"/>
      <c r="H91" s="253">
        <v>2032</v>
      </c>
      <c r="I91" s="249">
        <f ca="1">IF($H$14="","",HLOOKUP($H$14,'Capx - H2O'!$E$352:$AU$382,$H91-2015,FALSE)+BB91+BJ91)</f>
        <v>0</v>
      </c>
      <c r="J91" s="249" t="str">
        <f>IF($H$15="","",HLOOKUP($H$15,'Capx - H2O'!$E$352:$AU$382,$H91-2015,FALSE)+BC91+BK91)</f>
        <v/>
      </c>
      <c r="K91" s="249" t="str">
        <f>IF($H$16="","",HLOOKUP($H$16,'Capx - H2O'!$E$352:$AU$382,$H91-2015,FALSE)+BD91+BL91)</f>
        <v/>
      </c>
      <c r="L91" s="249" t="str">
        <f>IF($H$17="","",HLOOKUP($H$17,'Capx - H2O'!$E$352:$AU$382,$H91-2015,FALSE)+BE91+BM91)</f>
        <v/>
      </c>
      <c r="M91" s="249" t="str">
        <f>IF($H$18="","",HLOOKUP($H$18,'Capx - H2O'!$E$352:$AU$382,$H91-2015,FALSE)+BF91+BN91)</f>
        <v/>
      </c>
      <c r="N91" s="249" t="str">
        <f>IF($H$19="","",HLOOKUP($H$19,'Capx - H2O'!$E$352:$AU$382,$H91-2015,FALSE)+BG91+BO91)</f>
        <v/>
      </c>
      <c r="O91" s="242"/>
      <c r="P91" s="242"/>
      <c r="Q91" s="242"/>
      <c r="R91" s="242"/>
      <c r="BA91" s="145">
        <v>2032</v>
      </c>
      <c r="BB91" s="249">
        <f ca="1">IF($E$14="",0,IF($H58&gt;$E$14,0,IF($H58-$E$14&lt;-3,0,OFFSET(Extras!$E$3,0,'Sc11 Sub1'!$H58-'Sc11 Sub1'!$E$14))))</f>
        <v>0</v>
      </c>
      <c r="BC91" s="249">
        <f ca="1">IF($E$15="",0,IF($H58&gt;$E$15,0,IF($H58-$E$15&lt;-3,0,OFFSET(Extras!$E$3,0,'Sc11 Sub1'!$H58-'Sc11 Sub1'!$E$15))))</f>
        <v>0</v>
      </c>
      <c r="BD91" s="249">
        <f ca="1">IF($E$16="",0,IF($H58&gt;$E$16,0,IF($H58-$E$16&lt;-3,0,OFFSET(Extras!$E$3,0,'Sc11 Sub1'!$H58-'Sc11 Sub1'!$E$16))))</f>
        <v>0</v>
      </c>
      <c r="BE91" s="249">
        <f ca="1">IF($E$17="",0,IF($H58&gt;$E$17,0,IF($H58-$E$17&lt;-3,0,OFFSET(Extras!$E$3,0,'Sc11 Sub1'!$H58-'Sc11 Sub1'!$E$17))))</f>
        <v>0</v>
      </c>
      <c r="BF91" s="249">
        <f ca="1">IF($E$18="",0,IF($H58&gt;$E$18,0,IF($H58-$E$18&lt;-3,0,OFFSET(Extras!$E$3,0,'Sc11 Sub1'!$H58-'Sc11 Sub1'!$E$18))))</f>
        <v>0</v>
      </c>
      <c r="BG91" s="249">
        <f ca="1">IF($E$19="",0,IF($H58&gt;$E$19,0,IF($H58-$E$19&lt;-3,0,OFFSET(Extras!$E$3,0,'Sc11 Sub1'!$H58-'Sc11 Sub1'!$E$19))))</f>
        <v>0</v>
      </c>
      <c r="BI91" s="145">
        <v>2032</v>
      </c>
      <c r="BJ91" s="249">
        <f ca="1">IF($G$14="",0,IF($H58&gt;$G$14,0,IF($H58-$G$14&lt;-3,0,OFFSET(Extras!$E$4,0,'Sc11 Sub1'!$H58-'Sc11 Sub1'!$G$14))))</f>
        <v>0</v>
      </c>
      <c r="BK91" s="249">
        <f ca="1">IF($G$15="",0,IF($H58&gt;$G$15,0,IF($H58-$G$15&lt;-3,0,OFFSET(Extras!$E$4,0,'Sc11 Sub1'!$H58-'Sc11 Sub1'!$G$15))))</f>
        <v>0</v>
      </c>
      <c r="BL91" s="249">
        <f ca="1">IF($G$16="",0,IF($H58&gt;$G$16,0,IF($H58-$G$16&lt;-3,0,OFFSET(Extras!$E$4,0,'Sc11 Sub1'!$H58-'Sc11 Sub1'!$G$16))))</f>
        <v>0</v>
      </c>
      <c r="BM91" s="249">
        <f ca="1">IF($G$17="",0,IF($H58&gt;$G$17,0,IF($H58-$G$17&lt;-3,0,OFFSET(Extras!$E$4,0,'Sc11 Sub1'!$H58-'Sc11 Sub1'!$G$17))))</f>
        <v>0</v>
      </c>
      <c r="BN91" s="249">
        <f ca="1">IF($G$18="",0,IF($H58&gt;$G$18,0,IF($H58-$G$18&lt;-3,0,OFFSET(Extras!$E$4,0,'Sc11 Sub1'!$H58-'Sc11 Sub1'!$G$18))))</f>
        <v>0</v>
      </c>
      <c r="BO91" s="249">
        <f ca="1">IF($G$19="",0,IF($H58&gt;$G$19,0,IF($H58-$G$19&lt;-3,0,OFFSET(Extras!$E$4,0,'Sc11 Sub1'!$H58-'Sc11 Sub1'!$G$19))))</f>
        <v>0</v>
      </c>
    </row>
    <row r="92" spans="1:67">
      <c r="A92" s="242"/>
      <c r="B92" s="242"/>
      <c r="C92" s="242"/>
      <c r="D92" s="242"/>
      <c r="E92" s="242"/>
      <c r="F92" s="242"/>
      <c r="G92" s="242"/>
      <c r="H92" s="253">
        <v>2033</v>
      </c>
      <c r="I92" s="249">
        <f ca="1">IF($H$14="","",HLOOKUP($H$14,'Capx - H2O'!$E$352:$AU$382,$H92-2015,FALSE)+BB92+BJ92)</f>
        <v>0</v>
      </c>
      <c r="J92" s="249" t="str">
        <f>IF($H$15="","",HLOOKUP($H$15,'Capx - H2O'!$E$352:$AU$382,$H92-2015,FALSE)+BC92+BK92)</f>
        <v/>
      </c>
      <c r="K92" s="249" t="str">
        <f>IF($H$16="","",HLOOKUP($H$16,'Capx - H2O'!$E$352:$AU$382,$H92-2015,FALSE)+BD92+BL92)</f>
        <v/>
      </c>
      <c r="L92" s="249" t="str">
        <f>IF($H$17="","",HLOOKUP($H$17,'Capx - H2O'!$E$352:$AU$382,$H92-2015,FALSE)+BE92+BM92)</f>
        <v/>
      </c>
      <c r="M92" s="249" t="str">
        <f>IF($H$18="","",HLOOKUP($H$18,'Capx - H2O'!$E$352:$AU$382,$H92-2015,FALSE)+BF92+BN92)</f>
        <v/>
      </c>
      <c r="N92" s="249" t="str">
        <f>IF($H$19="","",HLOOKUP($H$19,'Capx - H2O'!$E$352:$AU$382,$H92-2015,FALSE)+BG92+BO92)</f>
        <v/>
      </c>
      <c r="O92" s="242"/>
      <c r="P92" s="242"/>
      <c r="Q92" s="242"/>
      <c r="R92" s="242"/>
      <c r="BA92" s="145">
        <v>2033</v>
      </c>
      <c r="BB92" s="249">
        <f ca="1">IF($E$14="",0,IF($H59&gt;$E$14,0,IF($H59-$E$14&lt;-3,0,OFFSET(Extras!$E$3,0,'Sc11 Sub1'!$H59-'Sc11 Sub1'!$E$14))))</f>
        <v>0</v>
      </c>
      <c r="BC92" s="249">
        <f ca="1">IF($E$15="",0,IF($H59&gt;$E$15,0,IF($H59-$E$15&lt;-3,0,OFFSET(Extras!$E$3,0,'Sc11 Sub1'!$H59-'Sc11 Sub1'!$E$15))))</f>
        <v>0</v>
      </c>
      <c r="BD92" s="249">
        <f ca="1">IF($E$16="",0,IF($H59&gt;$E$16,0,IF($H59-$E$16&lt;-3,0,OFFSET(Extras!$E$3,0,'Sc11 Sub1'!$H59-'Sc11 Sub1'!$E$16))))</f>
        <v>0</v>
      </c>
      <c r="BE92" s="249">
        <f ca="1">IF($E$17="",0,IF($H59&gt;$E$17,0,IF($H59-$E$17&lt;-3,0,OFFSET(Extras!$E$3,0,'Sc11 Sub1'!$H59-'Sc11 Sub1'!$E$17))))</f>
        <v>0</v>
      </c>
      <c r="BF92" s="249">
        <f ca="1">IF($E$18="",0,IF($H59&gt;$E$18,0,IF($H59-$E$18&lt;-3,0,OFFSET(Extras!$E$3,0,'Sc11 Sub1'!$H59-'Sc11 Sub1'!$E$18))))</f>
        <v>0</v>
      </c>
      <c r="BG92" s="249">
        <f ca="1">IF($E$19="",0,IF($H59&gt;$E$19,0,IF($H59-$E$19&lt;-3,0,OFFSET(Extras!$E$3,0,'Sc11 Sub1'!$H59-'Sc11 Sub1'!$E$19))))</f>
        <v>0</v>
      </c>
      <c r="BI92" s="145">
        <v>2033</v>
      </c>
      <c r="BJ92" s="249">
        <f ca="1">IF($G$14="",0,IF($H59&gt;$G$14,0,IF($H59-$G$14&lt;-3,0,OFFSET(Extras!$E$4,0,'Sc11 Sub1'!$H59-'Sc11 Sub1'!$G$14))))</f>
        <v>0</v>
      </c>
      <c r="BK92" s="249">
        <f ca="1">IF($G$15="",0,IF($H59&gt;$G$15,0,IF($H59-$G$15&lt;-3,0,OFFSET(Extras!$E$4,0,'Sc11 Sub1'!$H59-'Sc11 Sub1'!$G$15))))</f>
        <v>0</v>
      </c>
      <c r="BL92" s="249">
        <f ca="1">IF($G$16="",0,IF($H59&gt;$G$16,0,IF($H59-$G$16&lt;-3,0,OFFSET(Extras!$E$4,0,'Sc11 Sub1'!$H59-'Sc11 Sub1'!$G$16))))</f>
        <v>0</v>
      </c>
      <c r="BM92" s="249">
        <f ca="1">IF($G$17="",0,IF($H59&gt;$G$17,0,IF($H59-$G$17&lt;-3,0,OFFSET(Extras!$E$4,0,'Sc11 Sub1'!$H59-'Sc11 Sub1'!$G$17))))</f>
        <v>0</v>
      </c>
      <c r="BN92" s="249">
        <f ca="1">IF($G$18="",0,IF($H59&gt;$G$18,0,IF($H59-$G$18&lt;-3,0,OFFSET(Extras!$E$4,0,'Sc11 Sub1'!$H59-'Sc11 Sub1'!$G$18))))</f>
        <v>0</v>
      </c>
      <c r="BO92" s="249">
        <f ca="1">IF($G$19="",0,IF($H59&gt;$G$19,0,IF($H59-$G$19&lt;-3,0,OFFSET(Extras!$E$4,0,'Sc11 Sub1'!$H59-'Sc11 Sub1'!$G$19))))</f>
        <v>0</v>
      </c>
    </row>
    <row r="93" spans="1:67">
      <c r="A93" s="242"/>
      <c r="B93" s="242"/>
      <c r="C93" s="242"/>
      <c r="D93" s="242"/>
      <c r="E93" s="242"/>
      <c r="F93" s="242"/>
      <c r="G93" s="242"/>
      <c r="H93" s="253">
        <v>2034</v>
      </c>
      <c r="I93" s="249">
        <f ca="1">IF($H$14="","",HLOOKUP($H$14,'Capx - H2O'!$E$352:$AU$382,$H93-2015,FALSE)+BB93+BJ93)</f>
        <v>0</v>
      </c>
      <c r="J93" s="249" t="str">
        <f>IF($H$15="","",HLOOKUP($H$15,'Capx - H2O'!$E$352:$AU$382,$H93-2015,FALSE)+BC93+BK93)</f>
        <v/>
      </c>
      <c r="K93" s="249" t="str">
        <f>IF($H$16="","",HLOOKUP($H$16,'Capx - H2O'!$E$352:$AU$382,$H93-2015,FALSE)+BD93+BL93)</f>
        <v/>
      </c>
      <c r="L93" s="249" t="str">
        <f>IF($H$17="","",HLOOKUP($H$17,'Capx - H2O'!$E$352:$AU$382,$H93-2015,FALSE)+BE93+BM93)</f>
        <v/>
      </c>
      <c r="M93" s="249" t="str">
        <f>IF($H$18="","",HLOOKUP($H$18,'Capx - H2O'!$E$352:$AU$382,$H93-2015,FALSE)+BF93+BN93)</f>
        <v/>
      </c>
      <c r="N93" s="249" t="str">
        <f>IF($H$19="","",HLOOKUP($H$19,'Capx - H2O'!$E$352:$AU$382,$H93-2015,FALSE)+BG93+BO93)</f>
        <v/>
      </c>
      <c r="O93" s="242"/>
      <c r="P93" s="242"/>
      <c r="Q93" s="242"/>
      <c r="R93" s="242"/>
      <c r="BA93" s="145">
        <v>2034</v>
      </c>
      <c r="BB93" s="249">
        <f ca="1">IF($E$14="",0,IF($H60&gt;$E$14,0,IF($H60-$E$14&lt;-3,0,OFFSET(Extras!$E$3,0,'Sc11 Sub1'!$H60-'Sc11 Sub1'!$E$14))))</f>
        <v>0</v>
      </c>
      <c r="BC93" s="249">
        <f ca="1">IF($E$15="",0,IF($H60&gt;$E$15,0,IF($H60-$E$15&lt;-3,0,OFFSET(Extras!$E$3,0,'Sc11 Sub1'!$H60-'Sc11 Sub1'!$E$15))))</f>
        <v>0</v>
      </c>
      <c r="BD93" s="249">
        <f ca="1">IF($E$16="",0,IF($H60&gt;$E$16,0,IF($H60-$E$16&lt;-3,0,OFFSET(Extras!$E$3,0,'Sc11 Sub1'!$H60-'Sc11 Sub1'!$E$16))))</f>
        <v>0</v>
      </c>
      <c r="BE93" s="249">
        <f ca="1">IF($E$17="",0,IF($H60&gt;$E$17,0,IF($H60-$E$17&lt;-3,0,OFFSET(Extras!$E$3,0,'Sc11 Sub1'!$H60-'Sc11 Sub1'!$E$17))))</f>
        <v>0</v>
      </c>
      <c r="BF93" s="249">
        <f ca="1">IF($E$18="",0,IF($H60&gt;$E$18,0,IF($H60-$E$18&lt;-3,0,OFFSET(Extras!$E$3,0,'Sc11 Sub1'!$H60-'Sc11 Sub1'!$E$18))))</f>
        <v>0</v>
      </c>
      <c r="BG93" s="249">
        <f ca="1">IF($E$19="",0,IF($H60&gt;$E$19,0,IF($H60-$E$19&lt;-3,0,OFFSET(Extras!$E$3,0,'Sc11 Sub1'!$H60-'Sc11 Sub1'!$E$19))))</f>
        <v>0</v>
      </c>
      <c r="BI93" s="145">
        <v>2034</v>
      </c>
      <c r="BJ93" s="249">
        <f ca="1">IF($G$14="",0,IF($H60&gt;$G$14,0,IF($H60-$G$14&lt;-3,0,OFFSET(Extras!$E$4,0,'Sc11 Sub1'!$H60-'Sc11 Sub1'!$G$14))))</f>
        <v>0</v>
      </c>
      <c r="BK93" s="249">
        <f ca="1">IF($G$15="",0,IF($H60&gt;$G$15,0,IF($H60-$G$15&lt;-3,0,OFFSET(Extras!$E$4,0,'Sc11 Sub1'!$H60-'Sc11 Sub1'!$G$15))))</f>
        <v>0</v>
      </c>
      <c r="BL93" s="249">
        <f ca="1">IF($G$16="",0,IF($H60&gt;$G$16,0,IF($H60-$G$16&lt;-3,0,OFFSET(Extras!$E$4,0,'Sc11 Sub1'!$H60-'Sc11 Sub1'!$G$16))))</f>
        <v>0</v>
      </c>
      <c r="BM93" s="249">
        <f ca="1">IF($G$17="",0,IF($H60&gt;$G$17,0,IF($H60-$G$17&lt;-3,0,OFFSET(Extras!$E$4,0,'Sc11 Sub1'!$H60-'Sc11 Sub1'!$G$17))))</f>
        <v>0</v>
      </c>
      <c r="BN93" s="249">
        <f ca="1">IF($G$18="",0,IF($H60&gt;$G$18,0,IF($H60-$G$18&lt;-3,0,OFFSET(Extras!$E$4,0,'Sc11 Sub1'!$H60-'Sc11 Sub1'!$G$18))))</f>
        <v>0</v>
      </c>
      <c r="BO93" s="249">
        <f ca="1">IF($G$19="",0,IF($H60&gt;$G$19,0,IF($H60-$G$19&lt;-3,0,OFFSET(Extras!$E$4,0,'Sc11 Sub1'!$H60-'Sc11 Sub1'!$G$19))))</f>
        <v>0</v>
      </c>
    </row>
    <row r="94" spans="1:67">
      <c r="A94" s="242"/>
      <c r="B94" s="242"/>
      <c r="C94" s="242"/>
      <c r="D94" s="242"/>
      <c r="E94" s="242"/>
      <c r="F94" s="242"/>
      <c r="G94" s="242"/>
      <c r="H94" s="253">
        <v>2035</v>
      </c>
      <c r="I94" s="249">
        <f ca="1">IF($H$14="","",HLOOKUP($H$14,'Capx - H2O'!$E$352:$AU$382,$H94-2015,FALSE)+BB94+BJ94)</f>
        <v>0</v>
      </c>
      <c r="J94" s="249" t="str">
        <f>IF($H$15="","",HLOOKUP($H$15,'Capx - H2O'!$E$352:$AU$382,$H94-2015,FALSE)+BC94+BK94)</f>
        <v/>
      </c>
      <c r="K94" s="249" t="str">
        <f>IF($H$16="","",HLOOKUP($H$16,'Capx - H2O'!$E$352:$AU$382,$H94-2015,FALSE)+BD94+BL94)</f>
        <v/>
      </c>
      <c r="L94" s="249" t="str">
        <f>IF($H$17="","",HLOOKUP($H$17,'Capx - H2O'!$E$352:$AU$382,$H94-2015,FALSE)+BE94+BM94)</f>
        <v/>
      </c>
      <c r="M94" s="249" t="str">
        <f>IF($H$18="","",HLOOKUP($H$18,'Capx - H2O'!$E$352:$AU$382,$H94-2015,FALSE)+BF94+BN94)</f>
        <v/>
      </c>
      <c r="N94" s="249" t="str">
        <f>IF($H$19="","",HLOOKUP($H$19,'Capx - H2O'!$E$352:$AU$382,$H94-2015,FALSE)+BG94+BO94)</f>
        <v/>
      </c>
      <c r="O94" s="242"/>
      <c r="P94" s="242"/>
      <c r="Q94" s="242"/>
      <c r="R94" s="242"/>
      <c r="BA94" s="145">
        <v>2035</v>
      </c>
      <c r="BB94" s="249">
        <f ca="1">IF($E$14="",0,IF($H61&gt;$E$14,0,IF($H61-$E$14&lt;-3,0,OFFSET(Extras!$E$3,0,'Sc11 Sub1'!$H61-'Sc11 Sub1'!$E$14))))</f>
        <v>0</v>
      </c>
      <c r="BC94" s="249">
        <f ca="1">IF($E$15="",0,IF($H61&gt;$E$15,0,IF($H61-$E$15&lt;-3,0,OFFSET(Extras!$E$3,0,'Sc11 Sub1'!$H61-'Sc11 Sub1'!$E$15))))</f>
        <v>0</v>
      </c>
      <c r="BD94" s="249">
        <f ca="1">IF($E$16="",0,IF($H61&gt;$E$16,0,IF($H61-$E$16&lt;-3,0,OFFSET(Extras!$E$3,0,'Sc11 Sub1'!$H61-'Sc11 Sub1'!$E$16))))</f>
        <v>0</v>
      </c>
      <c r="BE94" s="249">
        <f ca="1">IF($E$17="",0,IF($H61&gt;$E$17,0,IF($H61-$E$17&lt;-3,0,OFFSET(Extras!$E$3,0,'Sc11 Sub1'!$H61-'Sc11 Sub1'!$E$17))))</f>
        <v>0</v>
      </c>
      <c r="BF94" s="249">
        <f ca="1">IF($E$18="",0,IF($H61&gt;$E$18,0,IF($H61-$E$18&lt;-3,0,OFFSET(Extras!$E$3,0,'Sc11 Sub1'!$H61-'Sc11 Sub1'!$E$18))))</f>
        <v>0</v>
      </c>
      <c r="BG94" s="249">
        <f ca="1">IF($E$19="",0,IF($H61&gt;$E$19,0,IF($H61-$E$19&lt;-3,0,OFFSET(Extras!$E$3,0,'Sc11 Sub1'!$H61-'Sc11 Sub1'!$E$19))))</f>
        <v>0</v>
      </c>
      <c r="BI94" s="145">
        <v>2035</v>
      </c>
      <c r="BJ94" s="249">
        <f ca="1">IF($G$14="",0,IF($H61&gt;$G$14,0,IF($H61-$G$14&lt;-3,0,OFFSET(Extras!$E$4,0,'Sc11 Sub1'!$H61-'Sc11 Sub1'!$G$14))))</f>
        <v>0</v>
      </c>
      <c r="BK94" s="249">
        <f ca="1">IF($G$15="",0,IF($H61&gt;$G$15,0,IF($H61-$G$15&lt;-3,0,OFFSET(Extras!$E$4,0,'Sc11 Sub1'!$H61-'Sc11 Sub1'!$G$15))))</f>
        <v>0</v>
      </c>
      <c r="BL94" s="249">
        <f ca="1">IF($G$16="",0,IF($H61&gt;$G$16,0,IF($H61-$G$16&lt;-3,0,OFFSET(Extras!$E$4,0,'Sc11 Sub1'!$H61-'Sc11 Sub1'!$G$16))))</f>
        <v>0</v>
      </c>
      <c r="BM94" s="249">
        <f ca="1">IF($G$17="",0,IF($H61&gt;$G$17,0,IF($H61-$G$17&lt;-3,0,OFFSET(Extras!$E$4,0,'Sc11 Sub1'!$H61-'Sc11 Sub1'!$G$17))))</f>
        <v>0</v>
      </c>
      <c r="BN94" s="249">
        <f ca="1">IF($G$18="",0,IF($H61&gt;$G$18,0,IF($H61-$G$18&lt;-3,0,OFFSET(Extras!$E$4,0,'Sc11 Sub1'!$H61-'Sc11 Sub1'!$G$18))))</f>
        <v>0</v>
      </c>
      <c r="BO94" s="249">
        <f ca="1">IF($G$19="",0,IF($H61&gt;$G$19,0,IF($H61-$G$19&lt;-3,0,OFFSET(Extras!$E$4,0,'Sc11 Sub1'!$H61-'Sc11 Sub1'!$G$19))))</f>
        <v>0</v>
      </c>
    </row>
    <row r="95" spans="1:67">
      <c r="A95" s="242"/>
      <c r="B95" s="242"/>
      <c r="C95" s="242"/>
      <c r="D95" s="242"/>
      <c r="E95" s="242"/>
      <c r="F95" s="242"/>
      <c r="G95" s="242"/>
      <c r="H95" s="253">
        <v>2036</v>
      </c>
      <c r="I95" s="249">
        <f ca="1">IF($H$14="","",HLOOKUP($H$14,'Capx - H2O'!$E$352:$AU$382,$H95-2015,FALSE)+BB95+BJ95)</f>
        <v>0</v>
      </c>
      <c r="J95" s="249" t="str">
        <f>IF($H$15="","",HLOOKUP($H$15,'Capx - H2O'!$E$352:$AU$382,$H95-2015,FALSE)+BC95+BK95)</f>
        <v/>
      </c>
      <c r="K95" s="249" t="str">
        <f>IF($H$16="","",HLOOKUP($H$16,'Capx - H2O'!$E$352:$AU$382,$H95-2015,FALSE)+BD95+BL95)</f>
        <v/>
      </c>
      <c r="L95" s="249" t="str">
        <f>IF($H$17="","",HLOOKUP($H$17,'Capx - H2O'!$E$352:$AU$382,$H95-2015,FALSE)+BE95+BM95)</f>
        <v/>
      </c>
      <c r="M95" s="249" t="str">
        <f>IF($H$18="","",HLOOKUP($H$18,'Capx - H2O'!$E$352:$AU$382,$H95-2015,FALSE)+BF95+BN95)</f>
        <v/>
      </c>
      <c r="N95" s="249" t="str">
        <f>IF($H$19="","",HLOOKUP($H$19,'Capx - H2O'!$E$352:$AU$382,$H95-2015,FALSE)+BG95+BO95)</f>
        <v/>
      </c>
      <c r="O95" s="242"/>
      <c r="P95" s="242"/>
      <c r="Q95" s="242"/>
      <c r="R95" s="242"/>
      <c r="BA95" s="145">
        <v>2036</v>
      </c>
      <c r="BB95" s="249">
        <f ca="1">IF($E$14="",0,IF($H62&gt;$E$14,0,IF($H62-$E$14&lt;-3,0,OFFSET(Extras!$E$3,0,'Sc11 Sub1'!$H62-'Sc11 Sub1'!$E$14))))</f>
        <v>0</v>
      </c>
      <c r="BC95" s="249">
        <f ca="1">IF($E$15="",0,IF($H62&gt;$E$15,0,IF($H62-$E$15&lt;-3,0,OFFSET(Extras!$E$3,0,'Sc11 Sub1'!$H62-'Sc11 Sub1'!$E$15))))</f>
        <v>0</v>
      </c>
      <c r="BD95" s="249">
        <f ca="1">IF($E$16="",0,IF($H62&gt;$E$16,0,IF($H62-$E$16&lt;-3,0,OFFSET(Extras!$E$3,0,'Sc11 Sub1'!$H62-'Sc11 Sub1'!$E$16))))</f>
        <v>0</v>
      </c>
      <c r="BE95" s="249">
        <f ca="1">IF($E$17="",0,IF($H62&gt;$E$17,0,IF($H62-$E$17&lt;-3,0,OFFSET(Extras!$E$3,0,'Sc11 Sub1'!$H62-'Sc11 Sub1'!$E$17))))</f>
        <v>0</v>
      </c>
      <c r="BF95" s="249">
        <f ca="1">IF($E$18="",0,IF($H62&gt;$E$18,0,IF($H62-$E$18&lt;-3,0,OFFSET(Extras!$E$3,0,'Sc11 Sub1'!$H62-'Sc11 Sub1'!$E$18))))</f>
        <v>0</v>
      </c>
      <c r="BG95" s="249">
        <f ca="1">IF($E$19="",0,IF($H62&gt;$E$19,0,IF($H62-$E$19&lt;-3,0,OFFSET(Extras!$E$3,0,'Sc11 Sub1'!$H62-'Sc11 Sub1'!$E$19))))</f>
        <v>0</v>
      </c>
      <c r="BI95" s="145">
        <v>2036</v>
      </c>
      <c r="BJ95" s="249">
        <f ca="1">IF($G$14="",0,IF($H62&gt;$G$14,0,IF($H62-$G$14&lt;-3,0,OFFSET(Extras!$E$4,0,'Sc11 Sub1'!$H62-'Sc11 Sub1'!$G$14))))</f>
        <v>0</v>
      </c>
      <c r="BK95" s="249">
        <f ca="1">IF($G$15="",0,IF($H62&gt;$G$15,0,IF($H62-$G$15&lt;-3,0,OFFSET(Extras!$E$4,0,'Sc11 Sub1'!$H62-'Sc11 Sub1'!$G$15))))</f>
        <v>0</v>
      </c>
      <c r="BL95" s="249">
        <f ca="1">IF($G$16="",0,IF($H62&gt;$G$16,0,IF($H62-$G$16&lt;-3,0,OFFSET(Extras!$E$4,0,'Sc11 Sub1'!$H62-'Sc11 Sub1'!$G$16))))</f>
        <v>0</v>
      </c>
      <c r="BM95" s="249">
        <f ca="1">IF($G$17="",0,IF($H62&gt;$G$17,0,IF($H62-$G$17&lt;-3,0,OFFSET(Extras!$E$4,0,'Sc11 Sub1'!$H62-'Sc11 Sub1'!$G$17))))</f>
        <v>0</v>
      </c>
      <c r="BN95" s="249">
        <f ca="1">IF($G$18="",0,IF($H62&gt;$G$18,0,IF($H62-$G$18&lt;-3,0,OFFSET(Extras!$E$4,0,'Sc11 Sub1'!$H62-'Sc11 Sub1'!$G$18))))</f>
        <v>0</v>
      </c>
      <c r="BO95" s="249">
        <f ca="1">IF($G$19="",0,IF($H62&gt;$G$19,0,IF($H62-$G$19&lt;-3,0,OFFSET(Extras!$E$4,0,'Sc11 Sub1'!$H62-'Sc11 Sub1'!$G$19))))</f>
        <v>0</v>
      </c>
    </row>
    <row r="96" spans="1:67">
      <c r="A96" s="242"/>
      <c r="B96" s="242"/>
      <c r="C96" s="242"/>
      <c r="D96" s="242"/>
      <c r="E96" s="242"/>
      <c r="F96" s="242"/>
      <c r="G96" s="242"/>
      <c r="H96" s="253">
        <v>2037</v>
      </c>
      <c r="I96" s="249">
        <f ca="1">IF($H$14="","",HLOOKUP($H$14,'Capx - H2O'!$E$352:$AU$382,$H96-2015,FALSE)+BB96+BJ96)</f>
        <v>0</v>
      </c>
      <c r="J96" s="249" t="str">
        <f>IF($H$15="","",HLOOKUP($H$15,'Capx - H2O'!$E$352:$AU$382,$H96-2015,FALSE)+BC96+BK96)</f>
        <v/>
      </c>
      <c r="K96" s="249" t="str">
        <f>IF($H$16="","",HLOOKUP($H$16,'Capx - H2O'!$E$352:$AU$382,$H96-2015,FALSE)+BD96+BL96)</f>
        <v/>
      </c>
      <c r="L96" s="249" t="str">
        <f>IF($H$17="","",HLOOKUP($H$17,'Capx - H2O'!$E$352:$AU$382,$H96-2015,FALSE)+BE96+BM96)</f>
        <v/>
      </c>
      <c r="M96" s="249" t="str">
        <f>IF($H$18="","",HLOOKUP($H$18,'Capx - H2O'!$E$352:$AU$382,$H96-2015,FALSE)+BF96+BN96)</f>
        <v/>
      </c>
      <c r="N96" s="249" t="str">
        <f>IF($H$19="","",HLOOKUP($H$19,'Capx - H2O'!$E$352:$AU$382,$H96-2015,FALSE)+BG96+BO96)</f>
        <v/>
      </c>
      <c r="O96" s="242"/>
      <c r="P96" s="242"/>
      <c r="Q96" s="242"/>
      <c r="R96" s="242"/>
      <c r="BA96" s="145">
        <v>2037</v>
      </c>
      <c r="BB96" s="249">
        <f ca="1">IF($E$14="",0,IF($H63&gt;$E$14,0,IF($H63-$E$14&lt;-3,0,OFFSET(Extras!$E$3,0,'Sc11 Sub1'!$H63-'Sc11 Sub1'!$E$14))))</f>
        <v>0</v>
      </c>
      <c r="BC96" s="249">
        <f ca="1">IF($E$15="",0,IF($H63&gt;$E$15,0,IF($H63-$E$15&lt;-3,0,OFFSET(Extras!$E$3,0,'Sc11 Sub1'!$H63-'Sc11 Sub1'!$E$15))))</f>
        <v>0</v>
      </c>
      <c r="BD96" s="249">
        <f ca="1">IF($E$16="",0,IF($H63&gt;$E$16,0,IF($H63-$E$16&lt;-3,0,OFFSET(Extras!$E$3,0,'Sc11 Sub1'!$H63-'Sc11 Sub1'!$E$16))))</f>
        <v>0</v>
      </c>
      <c r="BE96" s="249">
        <f ca="1">IF($E$17="",0,IF($H63&gt;$E$17,0,IF($H63-$E$17&lt;-3,0,OFFSET(Extras!$E$3,0,'Sc11 Sub1'!$H63-'Sc11 Sub1'!$E$17))))</f>
        <v>0</v>
      </c>
      <c r="BF96" s="249">
        <f ca="1">IF($E$18="",0,IF($H63&gt;$E$18,0,IF($H63-$E$18&lt;-3,0,OFFSET(Extras!$E$3,0,'Sc11 Sub1'!$H63-'Sc11 Sub1'!$E$18))))</f>
        <v>0</v>
      </c>
      <c r="BG96" s="249">
        <f ca="1">IF($E$19="",0,IF($H63&gt;$E$19,0,IF($H63-$E$19&lt;-3,0,OFFSET(Extras!$E$3,0,'Sc11 Sub1'!$H63-'Sc11 Sub1'!$E$19))))</f>
        <v>0</v>
      </c>
      <c r="BI96" s="145">
        <v>2037</v>
      </c>
      <c r="BJ96" s="249">
        <f ca="1">IF($G$14="",0,IF($H63&gt;$G$14,0,IF($H63-$G$14&lt;-3,0,OFFSET(Extras!$E$4,0,'Sc11 Sub1'!$H63-'Sc11 Sub1'!$G$14))))</f>
        <v>0</v>
      </c>
      <c r="BK96" s="249">
        <f ca="1">IF($G$15="",0,IF($H63&gt;$G$15,0,IF($H63-$G$15&lt;-3,0,OFFSET(Extras!$E$4,0,'Sc11 Sub1'!$H63-'Sc11 Sub1'!$G$15))))</f>
        <v>0</v>
      </c>
      <c r="BL96" s="249">
        <f ca="1">IF($G$16="",0,IF($H63&gt;$G$16,0,IF($H63-$G$16&lt;-3,0,OFFSET(Extras!$E$4,0,'Sc11 Sub1'!$H63-'Sc11 Sub1'!$G$16))))</f>
        <v>0</v>
      </c>
      <c r="BM96" s="249">
        <f ca="1">IF($G$17="",0,IF($H63&gt;$G$17,0,IF($H63-$G$17&lt;-3,0,OFFSET(Extras!$E$4,0,'Sc11 Sub1'!$H63-'Sc11 Sub1'!$G$17))))</f>
        <v>0</v>
      </c>
      <c r="BN96" s="249">
        <f ca="1">IF($G$18="",0,IF($H63&gt;$G$18,0,IF($H63-$G$18&lt;-3,0,OFFSET(Extras!$E$4,0,'Sc11 Sub1'!$H63-'Sc11 Sub1'!$G$18))))</f>
        <v>0</v>
      </c>
      <c r="BO96" s="249">
        <f ca="1">IF($G$19="",0,IF($H63&gt;$G$19,0,IF($H63-$G$19&lt;-3,0,OFFSET(Extras!$E$4,0,'Sc11 Sub1'!$H63-'Sc11 Sub1'!$G$19))))</f>
        <v>0</v>
      </c>
    </row>
    <row r="97" spans="1:67">
      <c r="A97" s="242"/>
      <c r="B97" s="242"/>
      <c r="C97" s="242"/>
      <c r="D97" s="242"/>
      <c r="E97" s="242"/>
      <c r="F97" s="242"/>
      <c r="G97" s="242"/>
      <c r="H97" s="253">
        <v>2038</v>
      </c>
      <c r="I97" s="249">
        <f ca="1">IF($H$14="","",HLOOKUP($H$14,'Capx - H2O'!$E$352:$AU$382,$H97-2015,FALSE)+BB97+BJ97)</f>
        <v>0</v>
      </c>
      <c r="J97" s="249" t="str">
        <f>IF($H$15="","",HLOOKUP($H$15,'Capx - H2O'!$E$352:$AU$382,$H97-2015,FALSE)+BC97+BK97)</f>
        <v/>
      </c>
      <c r="K97" s="249" t="str">
        <f>IF($H$16="","",HLOOKUP($H$16,'Capx - H2O'!$E$352:$AU$382,$H97-2015,FALSE)+BD97+BL97)</f>
        <v/>
      </c>
      <c r="L97" s="249" t="str">
        <f>IF($H$17="","",HLOOKUP($H$17,'Capx - H2O'!$E$352:$AU$382,$H97-2015,FALSE)+BE97+BM97)</f>
        <v/>
      </c>
      <c r="M97" s="249" t="str">
        <f>IF($H$18="","",HLOOKUP($H$18,'Capx - H2O'!$E$352:$AU$382,$H97-2015,FALSE)+BF97+BN97)</f>
        <v/>
      </c>
      <c r="N97" s="249" t="str">
        <f>IF($H$19="","",HLOOKUP($H$19,'Capx - H2O'!$E$352:$AU$382,$H97-2015,FALSE)+BG97+BO97)</f>
        <v/>
      </c>
      <c r="O97" s="242"/>
      <c r="P97" s="242"/>
      <c r="Q97" s="242"/>
      <c r="R97" s="242"/>
      <c r="BA97" s="145">
        <v>2038</v>
      </c>
      <c r="BB97" s="249">
        <f ca="1">IF($E$14="",0,IF($H64&gt;$E$14,0,IF($H64-$E$14&lt;-3,0,OFFSET(Extras!$E$3,0,'Sc11 Sub1'!$H64-'Sc11 Sub1'!$E$14))))</f>
        <v>0</v>
      </c>
      <c r="BC97" s="249">
        <f ca="1">IF($E$15="",0,IF($H64&gt;$E$15,0,IF($H64-$E$15&lt;-3,0,OFFSET(Extras!$E$3,0,'Sc11 Sub1'!$H64-'Sc11 Sub1'!$E$15))))</f>
        <v>0</v>
      </c>
      <c r="BD97" s="249">
        <f ca="1">IF($E$16="",0,IF($H64&gt;$E$16,0,IF($H64-$E$16&lt;-3,0,OFFSET(Extras!$E$3,0,'Sc11 Sub1'!$H64-'Sc11 Sub1'!$E$16))))</f>
        <v>0</v>
      </c>
      <c r="BE97" s="249">
        <f ca="1">IF($E$17="",0,IF($H64&gt;$E$17,0,IF($H64-$E$17&lt;-3,0,OFFSET(Extras!$E$3,0,'Sc11 Sub1'!$H64-'Sc11 Sub1'!$E$17))))</f>
        <v>0</v>
      </c>
      <c r="BF97" s="249">
        <f ca="1">IF($E$18="",0,IF($H64&gt;$E$18,0,IF($H64-$E$18&lt;-3,0,OFFSET(Extras!$E$3,0,'Sc11 Sub1'!$H64-'Sc11 Sub1'!$E$18))))</f>
        <v>0</v>
      </c>
      <c r="BG97" s="249">
        <f ca="1">IF($E$19="",0,IF($H64&gt;$E$19,0,IF($H64-$E$19&lt;-3,0,OFFSET(Extras!$E$3,0,'Sc11 Sub1'!$H64-'Sc11 Sub1'!$E$19))))</f>
        <v>0</v>
      </c>
      <c r="BI97" s="145">
        <v>2038</v>
      </c>
      <c r="BJ97" s="249">
        <f ca="1">IF($G$14="",0,IF($H64&gt;$G$14,0,IF($H64-$G$14&lt;-3,0,OFFSET(Extras!$E$4,0,'Sc11 Sub1'!$H64-'Sc11 Sub1'!$G$14))))</f>
        <v>0</v>
      </c>
      <c r="BK97" s="249">
        <f ca="1">IF($G$15="",0,IF($H64&gt;$G$15,0,IF($H64-$G$15&lt;-3,0,OFFSET(Extras!$E$4,0,'Sc11 Sub1'!$H64-'Sc11 Sub1'!$G$15))))</f>
        <v>0</v>
      </c>
      <c r="BL97" s="249">
        <f ca="1">IF($G$16="",0,IF($H64&gt;$G$16,0,IF($H64-$G$16&lt;-3,0,OFFSET(Extras!$E$4,0,'Sc11 Sub1'!$H64-'Sc11 Sub1'!$G$16))))</f>
        <v>0</v>
      </c>
      <c r="BM97" s="249">
        <f ca="1">IF($G$17="",0,IF($H64&gt;$G$17,0,IF($H64-$G$17&lt;-3,0,OFFSET(Extras!$E$4,0,'Sc11 Sub1'!$H64-'Sc11 Sub1'!$G$17))))</f>
        <v>0</v>
      </c>
      <c r="BN97" s="249">
        <f ca="1">IF($G$18="",0,IF($H64&gt;$G$18,0,IF($H64-$G$18&lt;-3,0,OFFSET(Extras!$E$4,0,'Sc11 Sub1'!$H64-'Sc11 Sub1'!$G$18))))</f>
        <v>0</v>
      </c>
      <c r="BO97" s="249">
        <f ca="1">IF($G$19="",0,IF($H64&gt;$G$19,0,IF($H64-$G$19&lt;-3,0,OFFSET(Extras!$E$4,0,'Sc11 Sub1'!$H64-'Sc11 Sub1'!$G$19))))</f>
        <v>0</v>
      </c>
    </row>
    <row r="98" spans="1:67">
      <c r="A98" s="242"/>
      <c r="B98" s="242"/>
      <c r="C98" s="242"/>
      <c r="D98" s="242"/>
      <c r="E98" s="242"/>
      <c r="F98" s="242"/>
      <c r="G98" s="242"/>
      <c r="H98" s="253">
        <v>2039</v>
      </c>
      <c r="I98" s="249">
        <f ca="1">IF($H$14="","",HLOOKUP($H$14,'Capx - H2O'!$E$352:$AU$382,$H98-2015,FALSE)+BB98+BJ98)</f>
        <v>0</v>
      </c>
      <c r="J98" s="249" t="str">
        <f>IF($H$15="","",HLOOKUP($H$15,'Capx - H2O'!$E$352:$AU$382,$H98-2015,FALSE)+BC98+BK98)</f>
        <v/>
      </c>
      <c r="K98" s="249" t="str">
        <f>IF($H$16="","",HLOOKUP($H$16,'Capx - H2O'!$E$352:$AU$382,$H98-2015,FALSE)+BD98+BL98)</f>
        <v/>
      </c>
      <c r="L98" s="249" t="str">
        <f>IF($H$17="","",HLOOKUP($H$17,'Capx - H2O'!$E$352:$AU$382,$H98-2015,FALSE)+BE98+BM98)</f>
        <v/>
      </c>
      <c r="M98" s="249" t="str">
        <f>IF($H$18="","",HLOOKUP($H$18,'Capx - H2O'!$E$352:$AU$382,$H98-2015,FALSE)+BF98+BN98)</f>
        <v/>
      </c>
      <c r="N98" s="249" t="str">
        <f>IF($H$19="","",HLOOKUP($H$19,'Capx - H2O'!$E$352:$AU$382,$H98-2015,FALSE)+BG98+BO98)</f>
        <v/>
      </c>
      <c r="O98" s="242"/>
      <c r="P98" s="242"/>
      <c r="Q98" s="242"/>
      <c r="R98" s="242"/>
      <c r="BA98" s="145">
        <v>2039</v>
      </c>
      <c r="BB98" s="249">
        <f ca="1">IF($E$14="",0,IF($H65&gt;$E$14,0,IF($H65-$E$14&lt;-3,0,OFFSET(Extras!$E$3,0,'Sc11 Sub1'!$H65-'Sc11 Sub1'!$E$14))))</f>
        <v>0</v>
      </c>
      <c r="BC98" s="249">
        <f ca="1">IF($E$15="",0,IF($H65&gt;$E$15,0,IF($H65-$E$15&lt;-3,0,OFFSET(Extras!$E$3,0,'Sc11 Sub1'!$H65-'Sc11 Sub1'!$E$15))))</f>
        <v>0</v>
      </c>
      <c r="BD98" s="249">
        <f ca="1">IF($E$16="",0,IF($H65&gt;$E$16,0,IF($H65-$E$16&lt;-3,0,OFFSET(Extras!$E$3,0,'Sc11 Sub1'!$H65-'Sc11 Sub1'!$E$16))))</f>
        <v>0</v>
      </c>
      <c r="BE98" s="249">
        <f ca="1">IF($E$17="",0,IF($H65&gt;$E$17,0,IF($H65-$E$17&lt;-3,0,OFFSET(Extras!$E$3,0,'Sc11 Sub1'!$H65-'Sc11 Sub1'!$E$17))))</f>
        <v>0</v>
      </c>
      <c r="BF98" s="249">
        <f ca="1">IF($E$18="",0,IF($H65&gt;$E$18,0,IF($H65-$E$18&lt;-3,0,OFFSET(Extras!$E$3,0,'Sc11 Sub1'!$H65-'Sc11 Sub1'!$E$18))))</f>
        <v>0</v>
      </c>
      <c r="BG98" s="249">
        <f ca="1">IF($E$19="",0,IF($H65&gt;$E$19,0,IF($H65-$E$19&lt;-3,0,OFFSET(Extras!$E$3,0,'Sc11 Sub1'!$H65-'Sc11 Sub1'!$E$19))))</f>
        <v>0</v>
      </c>
      <c r="BI98" s="145">
        <v>2039</v>
      </c>
      <c r="BJ98" s="249">
        <f ca="1">IF($G$14="",0,IF($H65&gt;$G$14,0,IF($H65-$G$14&lt;-3,0,OFFSET(Extras!$E$4,0,'Sc11 Sub1'!$H65-'Sc11 Sub1'!$G$14))))</f>
        <v>0</v>
      </c>
      <c r="BK98" s="249">
        <f ca="1">IF($G$15="",0,IF($H65&gt;$G$15,0,IF($H65-$G$15&lt;-3,0,OFFSET(Extras!$E$4,0,'Sc11 Sub1'!$H65-'Sc11 Sub1'!$G$15))))</f>
        <v>0</v>
      </c>
      <c r="BL98" s="249">
        <f ca="1">IF($G$16="",0,IF($H65&gt;$G$16,0,IF($H65-$G$16&lt;-3,0,OFFSET(Extras!$E$4,0,'Sc11 Sub1'!$H65-'Sc11 Sub1'!$G$16))))</f>
        <v>0</v>
      </c>
      <c r="BM98" s="249">
        <f ca="1">IF($G$17="",0,IF($H65&gt;$G$17,0,IF($H65-$G$17&lt;-3,0,OFFSET(Extras!$E$4,0,'Sc11 Sub1'!$H65-'Sc11 Sub1'!$G$17))))</f>
        <v>0</v>
      </c>
      <c r="BN98" s="249">
        <f ca="1">IF($G$18="",0,IF($H65&gt;$G$18,0,IF($H65-$G$18&lt;-3,0,OFFSET(Extras!$E$4,0,'Sc11 Sub1'!$H65-'Sc11 Sub1'!$G$18))))</f>
        <v>0</v>
      </c>
      <c r="BO98" s="249">
        <f ca="1">IF($G$19="",0,IF($H65&gt;$G$19,0,IF($H65-$G$19&lt;-3,0,OFFSET(Extras!$E$4,0,'Sc11 Sub1'!$H65-'Sc11 Sub1'!$G$19))))</f>
        <v>0</v>
      </c>
    </row>
    <row r="99" spans="1:67">
      <c r="A99" s="242"/>
      <c r="B99" s="242"/>
      <c r="C99" s="242"/>
      <c r="D99" s="242"/>
      <c r="E99" s="242"/>
      <c r="F99" s="242"/>
      <c r="G99" s="242"/>
      <c r="H99" s="253">
        <v>2040</v>
      </c>
      <c r="I99" s="249">
        <f ca="1">IF($H$14="","",HLOOKUP($H$14,'Capx - H2O'!$E$352:$AU$382,$H99-2015,FALSE)+BB99+BJ99)</f>
        <v>0</v>
      </c>
      <c r="J99" s="249" t="str">
        <f>IF($H$15="","",HLOOKUP($H$15,'Capx - H2O'!$E$352:$AU$382,$H99-2015,FALSE)+BC99+BK99)</f>
        <v/>
      </c>
      <c r="K99" s="249" t="str">
        <f>IF($H$16="","",HLOOKUP($H$16,'Capx - H2O'!$E$352:$AU$382,$H99-2015,FALSE)+BD99+BL99)</f>
        <v/>
      </c>
      <c r="L99" s="249" t="str">
        <f>IF($H$17="","",HLOOKUP($H$17,'Capx - H2O'!$E$352:$AU$382,$H99-2015,FALSE)+BE99+BM99)</f>
        <v/>
      </c>
      <c r="M99" s="249" t="str">
        <f>IF($H$18="","",HLOOKUP($H$18,'Capx - H2O'!$E$352:$AU$382,$H99-2015,FALSE)+BF99+BN99)</f>
        <v/>
      </c>
      <c r="N99" s="249" t="str">
        <f>IF($H$19="","",HLOOKUP($H$19,'Capx - H2O'!$E$352:$AU$382,$H99-2015,FALSE)+BG99+BO99)</f>
        <v/>
      </c>
      <c r="O99" s="242"/>
      <c r="P99" s="242"/>
      <c r="Q99" s="242"/>
      <c r="R99" s="242"/>
      <c r="BA99" s="145">
        <v>2040</v>
      </c>
      <c r="BB99" s="249">
        <f ca="1">IF($E$14="",0,IF($H66&gt;$E$14,0,IF($H66-$E$14&lt;-3,0,OFFSET(Extras!$E$3,0,'Sc11 Sub1'!$H66-'Sc11 Sub1'!$E$14))))</f>
        <v>0</v>
      </c>
      <c r="BC99" s="249">
        <f ca="1">IF($E$15="",0,IF($H66&gt;$E$15,0,IF($H66-$E$15&lt;-3,0,OFFSET(Extras!$E$3,0,'Sc11 Sub1'!$H66-'Sc11 Sub1'!$E$15))))</f>
        <v>0</v>
      </c>
      <c r="BD99" s="249">
        <f ca="1">IF($E$16="",0,IF($H66&gt;$E$16,0,IF($H66-$E$16&lt;-3,0,OFFSET(Extras!$E$3,0,'Sc11 Sub1'!$H66-'Sc11 Sub1'!$E$16))))</f>
        <v>0</v>
      </c>
      <c r="BE99" s="249">
        <f ca="1">IF($E$17="",0,IF($H66&gt;$E$17,0,IF($H66-$E$17&lt;-3,0,OFFSET(Extras!$E$3,0,'Sc11 Sub1'!$H66-'Sc11 Sub1'!$E$17))))</f>
        <v>0</v>
      </c>
      <c r="BF99" s="249">
        <f ca="1">IF($E$18="",0,IF($H66&gt;$E$18,0,IF($H66-$E$18&lt;-3,0,OFFSET(Extras!$E$3,0,'Sc11 Sub1'!$H66-'Sc11 Sub1'!$E$18))))</f>
        <v>0</v>
      </c>
      <c r="BG99" s="249">
        <f ca="1">IF($E$19="",0,IF($H66&gt;$E$19,0,IF($H66-$E$19&lt;-3,0,OFFSET(Extras!$E$3,0,'Sc11 Sub1'!$H66-'Sc11 Sub1'!$E$19))))</f>
        <v>0</v>
      </c>
      <c r="BI99" s="145">
        <v>2040</v>
      </c>
      <c r="BJ99" s="249">
        <f ca="1">IF($G$14="",0,IF($H66&gt;$G$14,0,IF($H66-$G$14&lt;-3,0,OFFSET(Extras!$E$4,0,'Sc11 Sub1'!$H66-'Sc11 Sub1'!$G$14))))</f>
        <v>0</v>
      </c>
      <c r="BK99" s="249">
        <f ca="1">IF($G$15="",0,IF($H66&gt;$G$15,0,IF($H66-$G$15&lt;-3,0,OFFSET(Extras!$E$4,0,'Sc11 Sub1'!$H66-'Sc11 Sub1'!$G$15))))</f>
        <v>0</v>
      </c>
      <c r="BL99" s="249">
        <f ca="1">IF($G$16="",0,IF($H66&gt;$G$16,0,IF($H66-$G$16&lt;-3,0,OFFSET(Extras!$E$4,0,'Sc11 Sub1'!$H66-'Sc11 Sub1'!$G$16))))</f>
        <v>0</v>
      </c>
      <c r="BM99" s="249">
        <f ca="1">IF($G$17="",0,IF($H66&gt;$G$17,0,IF($H66-$G$17&lt;-3,0,OFFSET(Extras!$E$4,0,'Sc11 Sub1'!$H66-'Sc11 Sub1'!$G$17))))</f>
        <v>0</v>
      </c>
      <c r="BN99" s="249">
        <f ca="1">IF($G$18="",0,IF($H66&gt;$G$18,0,IF($H66-$G$18&lt;-3,0,OFFSET(Extras!$E$4,0,'Sc11 Sub1'!$H66-'Sc11 Sub1'!$G$18))))</f>
        <v>0</v>
      </c>
      <c r="BO99" s="249">
        <f ca="1">IF($G$19="",0,IF($H66&gt;$G$19,0,IF($H66-$G$19&lt;-3,0,OFFSET(Extras!$E$4,0,'Sc11 Sub1'!$H66-'Sc11 Sub1'!$G$19))))</f>
        <v>0</v>
      </c>
    </row>
    <row r="100" spans="1:67">
      <c r="A100" s="242"/>
      <c r="B100" s="242"/>
      <c r="C100" s="242"/>
      <c r="D100" s="242"/>
      <c r="E100" s="242"/>
      <c r="F100" s="242"/>
      <c r="G100" s="242"/>
      <c r="H100" s="253">
        <v>2041</v>
      </c>
      <c r="I100" s="249">
        <f ca="1">IF($H$14="","",HLOOKUP($H$14,'Capx - H2O'!$E$352:$AU$382,$H100-2015,FALSE)+BB100+BJ100)</f>
        <v>0</v>
      </c>
      <c r="J100" s="249" t="str">
        <f>IF($H$15="","",HLOOKUP($H$15,'Capx - H2O'!$E$352:$AU$382,$H100-2015,FALSE)+BC100+BK100)</f>
        <v/>
      </c>
      <c r="K100" s="249" t="str">
        <f>IF($H$16="","",HLOOKUP($H$16,'Capx - H2O'!$E$352:$AU$382,$H100-2015,FALSE)+BD100+BL100)</f>
        <v/>
      </c>
      <c r="L100" s="249" t="str">
        <f>IF($H$17="","",HLOOKUP($H$17,'Capx - H2O'!$E$352:$AU$382,$H100-2015,FALSE)+BE100+BM100)</f>
        <v/>
      </c>
      <c r="M100" s="249" t="str">
        <f>IF($H$18="","",HLOOKUP($H$18,'Capx - H2O'!$E$352:$AU$382,$H100-2015,FALSE)+BF100+BN100)</f>
        <v/>
      </c>
      <c r="N100" s="249" t="str">
        <f>IF($H$19="","",HLOOKUP($H$19,'Capx - H2O'!$E$352:$AU$382,$H100-2015,FALSE)+BG100+BO100)</f>
        <v/>
      </c>
      <c r="O100" s="242"/>
      <c r="P100" s="242"/>
      <c r="Q100" s="242"/>
      <c r="R100" s="242"/>
      <c r="BA100" s="145">
        <v>2041</v>
      </c>
      <c r="BB100" s="249">
        <f ca="1">IF($E$14="",0,IF($H67&gt;$E$14,0,IF($H67-$E$14&lt;-3,0,OFFSET(Extras!$E$3,0,'Sc11 Sub1'!$H67-'Sc11 Sub1'!$E$14))))</f>
        <v>0</v>
      </c>
      <c r="BC100" s="249">
        <f ca="1">IF($E$15="",0,IF($H67&gt;$E$15,0,IF($H67-$E$15&lt;-3,0,OFFSET(Extras!$E$3,0,'Sc11 Sub1'!$H67-'Sc11 Sub1'!$E$15))))</f>
        <v>0</v>
      </c>
      <c r="BD100" s="249">
        <f ca="1">IF($E$16="",0,IF($H67&gt;$E$16,0,IF($H67-$E$16&lt;-3,0,OFFSET(Extras!$E$3,0,'Sc11 Sub1'!$H67-'Sc11 Sub1'!$E$16))))</f>
        <v>0</v>
      </c>
      <c r="BE100" s="249">
        <f ca="1">IF($E$17="",0,IF($H67&gt;$E$17,0,IF($H67-$E$17&lt;-3,0,OFFSET(Extras!$E$3,0,'Sc11 Sub1'!$H67-'Sc11 Sub1'!$E$17))))</f>
        <v>0</v>
      </c>
      <c r="BF100" s="249">
        <f ca="1">IF($E$18="",0,IF($H67&gt;$E$18,0,IF($H67-$E$18&lt;-3,0,OFFSET(Extras!$E$3,0,'Sc11 Sub1'!$H67-'Sc11 Sub1'!$E$18))))</f>
        <v>0</v>
      </c>
      <c r="BG100" s="249">
        <f ca="1">IF($E$19="",0,IF($H67&gt;$E$19,0,IF($H67-$E$19&lt;-3,0,OFFSET(Extras!$E$3,0,'Sc11 Sub1'!$H67-'Sc11 Sub1'!$E$19))))</f>
        <v>0</v>
      </c>
      <c r="BI100" s="145">
        <v>2041</v>
      </c>
      <c r="BJ100" s="249">
        <f ca="1">IF($G$14="",0,IF($H67&gt;$G$14,0,IF($H67-$G$14&lt;-3,0,OFFSET(Extras!$E$4,0,'Sc11 Sub1'!$H67-'Sc11 Sub1'!$G$14))))</f>
        <v>0</v>
      </c>
      <c r="BK100" s="249">
        <f ca="1">IF($G$15="",0,IF($H67&gt;$G$15,0,IF($H67-$G$15&lt;-3,0,OFFSET(Extras!$E$4,0,'Sc11 Sub1'!$H67-'Sc11 Sub1'!$G$15))))</f>
        <v>0</v>
      </c>
      <c r="BL100" s="249">
        <f ca="1">IF($G$16="",0,IF($H67&gt;$G$16,0,IF($H67-$G$16&lt;-3,0,OFFSET(Extras!$E$4,0,'Sc11 Sub1'!$H67-'Sc11 Sub1'!$G$16))))</f>
        <v>0</v>
      </c>
      <c r="BM100" s="249">
        <f ca="1">IF($G$17="",0,IF($H67&gt;$G$17,0,IF($H67-$G$17&lt;-3,0,OFFSET(Extras!$E$4,0,'Sc11 Sub1'!$H67-'Sc11 Sub1'!$G$17))))</f>
        <v>0</v>
      </c>
      <c r="BN100" s="249">
        <f ca="1">IF($G$18="",0,IF($H67&gt;$G$18,0,IF($H67-$G$18&lt;-3,0,OFFSET(Extras!$E$4,0,'Sc11 Sub1'!$H67-'Sc11 Sub1'!$G$18))))</f>
        <v>0</v>
      </c>
      <c r="BO100" s="249">
        <f ca="1">IF($G$19="",0,IF($H67&gt;$G$19,0,IF($H67-$G$19&lt;-3,0,OFFSET(Extras!$E$4,0,'Sc11 Sub1'!$H67-'Sc11 Sub1'!$G$19))))</f>
        <v>0</v>
      </c>
    </row>
    <row r="101" spans="1:67">
      <c r="A101" s="242"/>
      <c r="B101" s="242"/>
      <c r="C101" s="242"/>
      <c r="D101" s="242"/>
      <c r="E101" s="242"/>
      <c r="F101" s="242"/>
      <c r="G101" s="242"/>
      <c r="H101" s="253">
        <v>2042</v>
      </c>
      <c r="I101" s="249">
        <f ca="1">IF($H$14="","",HLOOKUP($H$14,'Capx - H2O'!$E$352:$AU$382,$H101-2015,FALSE)+BB101+BJ101)</f>
        <v>0</v>
      </c>
      <c r="J101" s="249" t="str">
        <f>IF($H$15="","",HLOOKUP($H$15,'Capx - H2O'!$E$352:$AU$382,$H101-2015,FALSE)+BC101+BK101)</f>
        <v/>
      </c>
      <c r="K101" s="249" t="str">
        <f>IF($H$16="","",HLOOKUP($H$16,'Capx - H2O'!$E$352:$AU$382,$H101-2015,FALSE)+BD101+BL101)</f>
        <v/>
      </c>
      <c r="L101" s="249" t="str">
        <f>IF($H$17="","",HLOOKUP($H$17,'Capx - H2O'!$E$352:$AU$382,$H101-2015,FALSE)+BE101+BM101)</f>
        <v/>
      </c>
      <c r="M101" s="249" t="str">
        <f>IF($H$18="","",HLOOKUP($H$18,'Capx - H2O'!$E$352:$AU$382,$H101-2015,FALSE)+BF101+BN101)</f>
        <v/>
      </c>
      <c r="N101" s="249" t="str">
        <f>IF($H$19="","",HLOOKUP($H$19,'Capx - H2O'!$E$352:$AU$382,$H101-2015,FALSE)+BG101+BO101)</f>
        <v/>
      </c>
      <c r="O101" s="242"/>
      <c r="P101" s="242"/>
      <c r="Q101" s="242"/>
      <c r="R101" s="242"/>
      <c r="BA101" s="145">
        <v>2042</v>
      </c>
      <c r="BB101" s="249">
        <f ca="1">IF($E$14="",0,IF($H68&gt;$E$14,0,IF($H68-$E$14&lt;-3,0,OFFSET(Extras!$E$3,0,'Sc11 Sub1'!$H68-'Sc11 Sub1'!$E$14))))</f>
        <v>0</v>
      </c>
      <c r="BC101" s="249">
        <f ca="1">IF($E$15="",0,IF($H68&gt;$E$15,0,IF($H68-$E$15&lt;-3,0,OFFSET(Extras!$E$3,0,'Sc11 Sub1'!$H68-'Sc11 Sub1'!$E$15))))</f>
        <v>0</v>
      </c>
      <c r="BD101" s="249">
        <f ca="1">IF($E$16="",0,IF($H68&gt;$E$16,0,IF($H68-$E$16&lt;-3,0,OFFSET(Extras!$E$3,0,'Sc11 Sub1'!$H68-'Sc11 Sub1'!$E$16))))</f>
        <v>0</v>
      </c>
      <c r="BE101" s="249">
        <f ca="1">IF($E$17="",0,IF($H68&gt;$E$17,0,IF($H68-$E$17&lt;-3,0,OFFSET(Extras!$E$3,0,'Sc11 Sub1'!$H68-'Sc11 Sub1'!$E$17))))</f>
        <v>0</v>
      </c>
      <c r="BF101" s="249">
        <f ca="1">IF($E$18="",0,IF($H68&gt;$E$18,0,IF($H68-$E$18&lt;-3,0,OFFSET(Extras!$E$3,0,'Sc11 Sub1'!$H68-'Sc11 Sub1'!$E$18))))</f>
        <v>0</v>
      </c>
      <c r="BG101" s="249">
        <f ca="1">IF($E$19="",0,IF($H68&gt;$E$19,0,IF($H68-$E$19&lt;-3,0,OFFSET(Extras!$E$3,0,'Sc11 Sub1'!$H68-'Sc11 Sub1'!$E$19))))</f>
        <v>0</v>
      </c>
      <c r="BI101" s="145">
        <v>2042</v>
      </c>
      <c r="BJ101" s="249">
        <f ca="1">IF($G$14="",0,IF($H68&gt;$G$14,0,IF($H68-$G$14&lt;-3,0,OFFSET(Extras!$E$4,0,'Sc11 Sub1'!$H68-'Sc11 Sub1'!$G$14))))</f>
        <v>0</v>
      </c>
      <c r="BK101" s="249">
        <f ca="1">IF($G$15="",0,IF($H68&gt;$G$15,0,IF($H68-$G$15&lt;-3,0,OFFSET(Extras!$E$4,0,'Sc11 Sub1'!$H68-'Sc11 Sub1'!$G$15))))</f>
        <v>0</v>
      </c>
      <c r="BL101" s="249">
        <f ca="1">IF($G$16="",0,IF($H68&gt;$G$16,0,IF($H68-$G$16&lt;-3,0,OFFSET(Extras!$E$4,0,'Sc11 Sub1'!$H68-'Sc11 Sub1'!$G$16))))</f>
        <v>0</v>
      </c>
      <c r="BM101" s="249">
        <f ca="1">IF($G$17="",0,IF($H68&gt;$G$17,0,IF($H68-$G$17&lt;-3,0,OFFSET(Extras!$E$4,0,'Sc11 Sub1'!$H68-'Sc11 Sub1'!$G$17))))</f>
        <v>0</v>
      </c>
      <c r="BN101" s="249">
        <f ca="1">IF($G$18="",0,IF($H68&gt;$G$18,0,IF($H68-$G$18&lt;-3,0,OFFSET(Extras!$E$4,0,'Sc11 Sub1'!$H68-'Sc11 Sub1'!$G$18))))</f>
        <v>0</v>
      </c>
      <c r="BO101" s="249">
        <f ca="1">IF($G$19="",0,IF($H68&gt;$G$19,0,IF($H68-$G$19&lt;-3,0,OFFSET(Extras!$E$4,0,'Sc11 Sub1'!$H68-'Sc11 Sub1'!$G$19))))</f>
        <v>0</v>
      </c>
    </row>
    <row r="102" spans="1:67">
      <c r="A102" s="242"/>
      <c r="B102" s="242"/>
      <c r="C102" s="242"/>
      <c r="D102" s="242"/>
      <c r="E102" s="242"/>
      <c r="F102" s="242"/>
      <c r="G102" s="242"/>
      <c r="H102" s="253">
        <v>2043</v>
      </c>
      <c r="I102" s="249">
        <f ca="1">IF($H$14="","",HLOOKUP($H$14,'Capx - H2O'!$E$352:$AU$382,$H102-2015,FALSE)+BB102+BJ102)</f>
        <v>0</v>
      </c>
      <c r="J102" s="249" t="str">
        <f>IF($H$15="","",HLOOKUP($H$15,'Capx - H2O'!$E$352:$AU$382,$H102-2015,FALSE)+BC102+BK102)</f>
        <v/>
      </c>
      <c r="K102" s="249" t="str">
        <f>IF($H$16="","",HLOOKUP($H$16,'Capx - H2O'!$E$352:$AU$382,$H102-2015,FALSE)+BD102+BL102)</f>
        <v/>
      </c>
      <c r="L102" s="249" t="str">
        <f>IF($H$17="","",HLOOKUP($H$17,'Capx - H2O'!$E$352:$AU$382,$H102-2015,FALSE)+BE102+BM102)</f>
        <v/>
      </c>
      <c r="M102" s="249" t="str">
        <f>IF($H$18="","",HLOOKUP($H$18,'Capx - H2O'!$E$352:$AU$382,$H102-2015,FALSE)+BF102+BN102)</f>
        <v/>
      </c>
      <c r="N102" s="249" t="str">
        <f>IF($H$19="","",HLOOKUP($H$19,'Capx - H2O'!$E$352:$AU$382,$H102-2015,FALSE)+BG102+BO102)</f>
        <v/>
      </c>
      <c r="O102" s="242"/>
      <c r="P102" s="242"/>
      <c r="Q102" s="242"/>
      <c r="R102" s="242"/>
      <c r="BA102" s="145">
        <v>2043</v>
      </c>
      <c r="BB102" s="249">
        <f ca="1">IF($E$14="",0,IF($H69&gt;$E$14,0,IF($H69-$E$14&lt;-3,0,OFFSET(Extras!$E$3,0,'Sc11 Sub1'!$H69-'Sc11 Sub1'!$E$14))))</f>
        <v>0</v>
      </c>
      <c r="BC102" s="249">
        <f ca="1">IF($E$15="",0,IF($H69&gt;$E$15,0,IF($H69-$E$15&lt;-3,0,OFFSET(Extras!$E$3,0,'Sc11 Sub1'!$H69-'Sc11 Sub1'!$E$15))))</f>
        <v>0</v>
      </c>
      <c r="BD102" s="249">
        <f ca="1">IF($E$16="",0,IF($H69&gt;$E$16,0,IF($H69-$E$16&lt;-3,0,OFFSET(Extras!$E$3,0,'Sc11 Sub1'!$H69-'Sc11 Sub1'!$E$16))))</f>
        <v>0</v>
      </c>
      <c r="BE102" s="249">
        <f ca="1">IF($E$17="",0,IF($H69&gt;$E$17,0,IF($H69-$E$17&lt;-3,0,OFFSET(Extras!$E$3,0,'Sc11 Sub1'!$H69-'Sc11 Sub1'!$E$17))))</f>
        <v>0</v>
      </c>
      <c r="BF102" s="249">
        <f ca="1">IF($E$18="",0,IF($H69&gt;$E$18,0,IF($H69-$E$18&lt;-3,0,OFFSET(Extras!$E$3,0,'Sc11 Sub1'!$H69-'Sc11 Sub1'!$E$18))))</f>
        <v>0</v>
      </c>
      <c r="BG102" s="249">
        <f ca="1">IF($E$19="",0,IF($H69&gt;$E$19,0,IF($H69-$E$19&lt;-3,0,OFFSET(Extras!$E$3,0,'Sc11 Sub1'!$H69-'Sc11 Sub1'!$E$19))))</f>
        <v>0</v>
      </c>
      <c r="BI102" s="145">
        <v>2043</v>
      </c>
      <c r="BJ102" s="249">
        <f ca="1">IF($G$14="",0,IF($H69&gt;$G$14,0,IF($H69-$G$14&lt;-3,0,OFFSET(Extras!$E$4,0,'Sc11 Sub1'!$H69-'Sc11 Sub1'!$G$14))))</f>
        <v>0</v>
      </c>
      <c r="BK102" s="249">
        <f ca="1">IF($G$15="",0,IF($H69&gt;$G$15,0,IF($H69-$G$15&lt;-3,0,OFFSET(Extras!$E$4,0,'Sc11 Sub1'!$H69-'Sc11 Sub1'!$G$15))))</f>
        <v>0</v>
      </c>
      <c r="BL102" s="249">
        <f ca="1">IF($G$16="",0,IF($H69&gt;$G$16,0,IF($H69-$G$16&lt;-3,0,OFFSET(Extras!$E$4,0,'Sc11 Sub1'!$H69-'Sc11 Sub1'!$G$16))))</f>
        <v>0</v>
      </c>
      <c r="BM102" s="249">
        <f ca="1">IF($G$17="",0,IF($H69&gt;$G$17,0,IF($H69-$G$17&lt;-3,0,OFFSET(Extras!$E$4,0,'Sc11 Sub1'!$H69-'Sc11 Sub1'!$G$17))))</f>
        <v>0</v>
      </c>
      <c r="BN102" s="249">
        <f ca="1">IF($G$18="",0,IF($H69&gt;$G$18,0,IF($H69-$G$18&lt;-3,0,OFFSET(Extras!$E$4,0,'Sc11 Sub1'!$H69-'Sc11 Sub1'!$G$18))))</f>
        <v>0</v>
      </c>
      <c r="BO102" s="249">
        <f ca="1">IF($G$19="",0,IF($H69&gt;$G$19,0,IF($H69-$G$19&lt;-3,0,OFFSET(Extras!$E$4,0,'Sc11 Sub1'!$H69-'Sc11 Sub1'!$G$19))))</f>
        <v>0</v>
      </c>
    </row>
    <row r="103" spans="1:67">
      <c r="A103" s="242"/>
      <c r="B103" s="242"/>
      <c r="C103" s="242"/>
      <c r="D103" s="242"/>
      <c r="E103" s="242"/>
      <c r="F103" s="242"/>
      <c r="G103" s="242"/>
      <c r="H103" s="253">
        <v>2044</v>
      </c>
      <c r="I103" s="249">
        <f ca="1">IF($H$14="","",HLOOKUP($H$14,'Capx - H2O'!$E$352:$AU$382,$H103-2015,FALSE)+BB103+BJ103)</f>
        <v>0</v>
      </c>
      <c r="J103" s="249" t="str">
        <f>IF($H$15="","",HLOOKUP($H$15,'Capx - H2O'!$E$352:$AU$382,$H103-2015,FALSE)+BC103+BK103)</f>
        <v/>
      </c>
      <c r="K103" s="249" t="str">
        <f>IF($H$16="","",HLOOKUP($H$16,'Capx - H2O'!$E$352:$AU$382,$H103-2015,FALSE)+BD103+BL103)</f>
        <v/>
      </c>
      <c r="L103" s="249" t="str">
        <f>IF($H$17="","",HLOOKUP($H$17,'Capx - H2O'!$E$352:$AU$382,$H103-2015,FALSE)+BE103+BM103)</f>
        <v/>
      </c>
      <c r="M103" s="249" t="str">
        <f>IF($H$18="","",HLOOKUP($H$18,'Capx - H2O'!$E$352:$AU$382,$H103-2015,FALSE)+BF103+BN103)</f>
        <v/>
      </c>
      <c r="N103" s="249" t="str">
        <f>IF($H$19="","",HLOOKUP($H$19,'Capx - H2O'!$E$352:$AU$382,$H103-2015,FALSE)+BG103+BO103)</f>
        <v/>
      </c>
      <c r="O103" s="242"/>
      <c r="P103" s="242"/>
      <c r="Q103" s="242"/>
      <c r="R103" s="242"/>
      <c r="BA103" s="145">
        <v>2044</v>
      </c>
      <c r="BB103" s="249">
        <f ca="1">IF($E$14="",0,IF($H70&gt;$E$14,0,IF($H70-$E$14&lt;-3,0,OFFSET(Extras!$E$3,0,'Sc11 Sub1'!$H70-'Sc11 Sub1'!$E$14))))</f>
        <v>0</v>
      </c>
      <c r="BC103" s="249">
        <f ca="1">IF($E$15="",0,IF($H70&gt;$E$15,0,IF($H70-$E$15&lt;-3,0,OFFSET(Extras!$E$3,0,'Sc11 Sub1'!$H70-'Sc11 Sub1'!$E$15))))</f>
        <v>0</v>
      </c>
      <c r="BD103" s="249">
        <f ca="1">IF($E$16="",0,IF($H70&gt;$E$16,0,IF($H70-$E$16&lt;-3,0,OFFSET(Extras!$E$3,0,'Sc11 Sub1'!$H70-'Sc11 Sub1'!$E$16))))</f>
        <v>0</v>
      </c>
      <c r="BE103" s="249">
        <f ca="1">IF($E$17="",0,IF($H70&gt;$E$17,0,IF($H70-$E$17&lt;-3,0,OFFSET(Extras!$E$3,0,'Sc11 Sub1'!$H70-'Sc11 Sub1'!$E$17))))</f>
        <v>0</v>
      </c>
      <c r="BF103" s="249">
        <f ca="1">IF($E$18="",0,IF($H70&gt;$E$18,0,IF($H70-$E$18&lt;-3,0,OFFSET(Extras!$E$3,0,'Sc11 Sub1'!$H70-'Sc11 Sub1'!$E$18))))</f>
        <v>0</v>
      </c>
      <c r="BG103" s="249">
        <f ca="1">IF($E$19="",0,IF($H70&gt;$E$19,0,IF($H70-$E$19&lt;-3,0,OFFSET(Extras!$E$3,0,'Sc11 Sub1'!$H70-'Sc11 Sub1'!$E$19))))</f>
        <v>0</v>
      </c>
      <c r="BI103" s="145">
        <v>2044</v>
      </c>
      <c r="BJ103" s="249">
        <f ca="1">IF($G$14="",0,IF($H70&gt;$G$14,0,IF($H70-$G$14&lt;-3,0,OFFSET(Extras!$E$4,0,'Sc11 Sub1'!$H70-'Sc11 Sub1'!$G$14))))</f>
        <v>0</v>
      </c>
      <c r="BK103" s="249">
        <f ca="1">IF($G$15="",0,IF($H70&gt;$G$15,0,IF($H70-$G$15&lt;-3,0,OFFSET(Extras!$E$4,0,'Sc11 Sub1'!$H70-'Sc11 Sub1'!$G$15))))</f>
        <v>0</v>
      </c>
      <c r="BL103" s="249">
        <f ca="1">IF($G$16="",0,IF($H70&gt;$G$16,0,IF($H70-$G$16&lt;-3,0,OFFSET(Extras!$E$4,0,'Sc11 Sub1'!$H70-'Sc11 Sub1'!$G$16))))</f>
        <v>0</v>
      </c>
      <c r="BM103" s="249">
        <f ca="1">IF($G$17="",0,IF($H70&gt;$G$17,0,IF($H70-$G$17&lt;-3,0,OFFSET(Extras!$E$4,0,'Sc11 Sub1'!$H70-'Sc11 Sub1'!$G$17))))</f>
        <v>0</v>
      </c>
      <c r="BN103" s="249">
        <f ca="1">IF($G$18="",0,IF($H70&gt;$G$18,0,IF($H70-$G$18&lt;-3,0,OFFSET(Extras!$E$4,0,'Sc11 Sub1'!$H70-'Sc11 Sub1'!$G$18))))</f>
        <v>0</v>
      </c>
      <c r="BO103" s="249">
        <f ca="1">IF($G$19="",0,IF($H70&gt;$G$19,0,IF($H70-$G$19&lt;-3,0,OFFSET(Extras!$E$4,0,'Sc11 Sub1'!$H70-'Sc11 Sub1'!$G$19))))</f>
        <v>0</v>
      </c>
    </row>
    <row r="104" spans="1:67">
      <c r="A104" s="242"/>
      <c r="B104" s="242"/>
      <c r="C104" s="242"/>
      <c r="D104" s="242"/>
      <c r="E104" s="242"/>
      <c r="F104" s="242"/>
      <c r="G104" s="242"/>
      <c r="H104" s="254">
        <v>2045</v>
      </c>
      <c r="I104" s="249">
        <f ca="1">IF($H$14="","",HLOOKUP($H$14,'Capx - H2O'!$E$352:$AU$382,$H104-2015,FALSE)+BB104+BJ104)</f>
        <v>0</v>
      </c>
      <c r="J104" s="249" t="str">
        <f>IF($H$15="","",HLOOKUP($H$15,'Capx - H2O'!$E$352:$AU$382,$H104-2015,FALSE)+BC104+BK104)</f>
        <v/>
      </c>
      <c r="K104" s="249" t="str">
        <f>IF($H$16="","",HLOOKUP($H$16,'Capx - H2O'!$E$352:$AU$382,$H104-2015,FALSE)+BD104+BL104)</f>
        <v/>
      </c>
      <c r="L104" s="249" t="str">
        <f>IF($H$17="","",HLOOKUP($H$17,'Capx - H2O'!$E$352:$AU$382,$H104-2015,FALSE)+BE104+BM104)</f>
        <v/>
      </c>
      <c r="M104" s="249" t="str">
        <f>IF($H$18="","",HLOOKUP($H$18,'Capx - H2O'!$E$352:$AU$382,$H104-2015,FALSE)+BF104+BN104)</f>
        <v/>
      </c>
      <c r="N104" s="249" t="str">
        <f>IF($H$19="","",HLOOKUP($H$19,'Capx - H2O'!$E$352:$AU$382,$H104-2015,FALSE)+BG104+BO104)</f>
        <v/>
      </c>
      <c r="O104" s="242"/>
      <c r="P104" s="242"/>
      <c r="Q104" s="242"/>
      <c r="R104" s="242"/>
      <c r="BA104" s="103">
        <v>2045</v>
      </c>
      <c r="BB104" s="250">
        <f ca="1">IF($E$14="",0,IF($H71&gt;$E$14,0,IF($H71-$E$14&lt;-3,0,OFFSET(Extras!$E$3,0,'Sc11 Sub1'!$H71-'Sc11 Sub1'!$E$14))))</f>
        <v>0</v>
      </c>
      <c r="BC104" s="250">
        <f ca="1">IF($E$15="",0,IF($H71&gt;$E$15,0,IF($H71-$E$15&lt;-3,0,OFFSET(Extras!$E$3,0,'Sc11 Sub1'!$H71-'Sc11 Sub1'!$E$15))))</f>
        <v>0</v>
      </c>
      <c r="BD104" s="250">
        <f ca="1">IF($E$16="",0,IF($H71&gt;$E$16,0,IF($H71-$E$16&lt;-3,0,OFFSET(Extras!$E$3,0,'Sc11 Sub1'!$H71-'Sc11 Sub1'!$E$16))))</f>
        <v>0</v>
      </c>
      <c r="BE104" s="250">
        <f ca="1">IF($E$17="",0,IF($H71&gt;$E$17,0,IF($H71-$E$17&lt;-3,0,OFFSET(Extras!$E$3,0,'Sc11 Sub1'!$H71-'Sc11 Sub1'!$E$17))))</f>
        <v>0</v>
      </c>
      <c r="BF104" s="250">
        <f ca="1">IF($E$18="",0,IF($H71&gt;$E$18,0,IF($H71-$E$18&lt;-3,0,OFFSET(Extras!$E$3,0,'Sc11 Sub1'!$H71-'Sc11 Sub1'!$E$18))))</f>
        <v>0</v>
      </c>
      <c r="BG104" s="250">
        <f ca="1">IF($E$19="",0,IF($H71&gt;$E$19,0,IF($H71-$E$19&lt;-3,0,OFFSET(Extras!$E$3,0,'Sc11 Sub1'!$H71-'Sc11 Sub1'!$E$19))))</f>
        <v>0</v>
      </c>
      <c r="BI104" s="103">
        <v>2045</v>
      </c>
      <c r="BJ104" s="250">
        <f ca="1">IF($G$14="",0,IF($H71&gt;$G$14,0,IF($H71-$G$14&lt;-3,0,OFFSET(Extras!$E$4,0,'Sc11 Sub1'!$H71-'Sc11 Sub1'!$G$14))))</f>
        <v>0</v>
      </c>
      <c r="BK104" s="250">
        <f ca="1">IF($G$15="",0,IF($H71&gt;$G$15,0,IF($H71-$G$15&lt;-3,0,OFFSET(Extras!$E$4,0,'Sc11 Sub1'!$H71-'Sc11 Sub1'!$G$15))))</f>
        <v>0</v>
      </c>
      <c r="BL104" s="250">
        <f ca="1">IF($G$16="",0,IF($H71&gt;$G$16,0,IF($H71-$G$16&lt;-3,0,OFFSET(Extras!$E$4,0,'Sc11 Sub1'!$H71-'Sc11 Sub1'!$G$16))))</f>
        <v>0</v>
      </c>
      <c r="BM104" s="250">
        <f ca="1">IF($G$17="",0,IF($H71&gt;$G$17,0,IF($H71-$G$17&lt;-3,0,OFFSET(Extras!$E$4,0,'Sc11 Sub1'!$H71-'Sc11 Sub1'!$G$17))))</f>
        <v>0</v>
      </c>
      <c r="BN104" s="250">
        <f ca="1">IF($G$18="",0,IF($H71&gt;$G$18,0,IF($H71-$G$18&lt;-3,0,OFFSET(Extras!$E$4,0,'Sc11 Sub1'!$H71-'Sc11 Sub1'!$G$18))))</f>
        <v>0</v>
      </c>
      <c r="BO104" s="250">
        <f ca="1">IF($G$19="",0,IF($H71&gt;$G$19,0,IF($H71-$G$19&lt;-3,0,OFFSET(Extras!$E$4,0,'Sc11 Sub1'!$H71-'Sc11 Sub1'!$G$19))))</f>
        <v>0</v>
      </c>
    </row>
    <row r="105" spans="1:67">
      <c r="A105" s="242"/>
      <c r="B105" s="242"/>
      <c r="C105" s="242"/>
      <c r="D105" s="242"/>
      <c r="E105" s="242"/>
      <c r="F105" s="242"/>
      <c r="G105" s="242"/>
      <c r="H105" s="266" t="s">
        <v>26</v>
      </c>
      <c r="I105" s="265">
        <f t="shared" ref="I105:N105" ca="1" si="23">SUM(I76:I104)</f>
        <v>9335685.6676492803</v>
      </c>
      <c r="J105" s="265">
        <f t="shared" si="23"/>
        <v>0</v>
      </c>
      <c r="K105" s="265">
        <f t="shared" si="23"/>
        <v>0</v>
      </c>
      <c r="L105" s="265">
        <f t="shared" si="23"/>
        <v>0</v>
      </c>
      <c r="M105" s="265">
        <f t="shared" si="23"/>
        <v>0</v>
      </c>
      <c r="N105" s="265">
        <f t="shared" si="23"/>
        <v>0</v>
      </c>
      <c r="O105" s="242"/>
      <c r="P105" s="242"/>
      <c r="Q105" s="242"/>
      <c r="R105" s="242"/>
    </row>
    <row r="106" spans="1:67">
      <c r="A106" s="242"/>
      <c r="B106" s="261" t="s">
        <v>364</v>
      </c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57" t="s">
        <v>52</v>
      </c>
      <c r="AB106" s="257" t="s">
        <v>56</v>
      </c>
      <c r="AJ106" s="257" t="s">
        <v>54</v>
      </c>
      <c r="AS106" s="257" t="s">
        <v>57</v>
      </c>
      <c r="BA106" s="257"/>
      <c r="BI106" s="257"/>
    </row>
    <row r="107" spans="1:67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</row>
    <row r="108" spans="1:67">
      <c r="A108" s="242"/>
      <c r="B108" s="242"/>
      <c r="C108" s="242"/>
      <c r="D108" s="242"/>
      <c r="E108" s="242"/>
      <c r="F108" s="242"/>
      <c r="G108" s="242"/>
      <c r="H108" s="307" t="s">
        <v>33</v>
      </c>
      <c r="I108" s="307">
        <f t="shared" ref="I108:N108" si="24">I42</f>
        <v>4</v>
      </c>
      <c r="J108" s="307" t="str">
        <f t="shared" si="24"/>
        <v>4A</v>
      </c>
      <c r="K108" s="307" t="str">
        <f t="shared" si="24"/>
        <v>4B</v>
      </c>
      <c r="L108" s="307" t="str">
        <f t="shared" si="24"/>
        <v>4C</v>
      </c>
      <c r="M108" s="307" t="str">
        <f t="shared" si="24"/>
        <v>4D</v>
      </c>
      <c r="N108" s="307" t="str">
        <f t="shared" si="24"/>
        <v>4E</v>
      </c>
      <c r="O108" s="242"/>
      <c r="P108" s="242"/>
      <c r="Q108" s="242"/>
      <c r="R108" s="242"/>
      <c r="S108" s="307" t="s">
        <v>33</v>
      </c>
      <c r="T108" s="309" t="s">
        <v>27</v>
      </c>
      <c r="U108" s="159">
        <f t="shared" ref="U108:Z108" si="25">U42</f>
        <v>4</v>
      </c>
      <c r="V108" s="307" t="str">
        <f t="shared" si="25"/>
        <v>4A</v>
      </c>
      <c r="W108" s="307" t="str">
        <f t="shared" si="25"/>
        <v>4B</v>
      </c>
      <c r="X108" s="307" t="str">
        <f t="shared" si="25"/>
        <v>4C</v>
      </c>
      <c r="Y108" s="307" t="str">
        <f t="shared" si="25"/>
        <v>4D</v>
      </c>
      <c r="Z108" s="307" t="str">
        <f t="shared" si="25"/>
        <v>4E</v>
      </c>
      <c r="AB108" s="307" t="s">
        <v>33</v>
      </c>
      <c r="AC108" s="307">
        <f>U108</f>
        <v>4</v>
      </c>
      <c r="AD108" s="307" t="str">
        <f t="shared" ref="AD108:AH108" si="26">V108</f>
        <v>4A</v>
      </c>
      <c r="AE108" s="307" t="str">
        <f t="shared" si="26"/>
        <v>4B</v>
      </c>
      <c r="AF108" s="307" t="str">
        <f t="shared" si="26"/>
        <v>4C</v>
      </c>
      <c r="AG108" s="307" t="str">
        <f t="shared" si="26"/>
        <v>4D</v>
      </c>
      <c r="AH108" s="307" t="str">
        <f t="shared" si="26"/>
        <v>4E</v>
      </c>
      <c r="AJ108" s="307" t="s">
        <v>33</v>
      </c>
      <c r="AK108" s="309" t="s">
        <v>27</v>
      </c>
      <c r="AL108" s="307">
        <f t="shared" ref="AL108:AQ108" si="27">AL42</f>
        <v>4</v>
      </c>
      <c r="AM108" s="307" t="str">
        <f t="shared" si="27"/>
        <v>4A</v>
      </c>
      <c r="AN108" s="307" t="str">
        <f t="shared" si="27"/>
        <v>4B</v>
      </c>
      <c r="AO108" s="307" t="str">
        <f t="shared" si="27"/>
        <v>4C</v>
      </c>
      <c r="AP108" s="307" t="str">
        <f t="shared" si="27"/>
        <v>4D</v>
      </c>
      <c r="AQ108" s="307" t="str">
        <f t="shared" si="27"/>
        <v>4E</v>
      </c>
      <c r="AS108" s="307" t="s">
        <v>33</v>
      </c>
      <c r="AT108" s="307">
        <f>AL108</f>
        <v>4</v>
      </c>
      <c r="AU108" s="307" t="str">
        <f t="shared" ref="AU108:AY108" si="28">AM108</f>
        <v>4A</v>
      </c>
      <c r="AV108" s="307" t="str">
        <f t="shared" si="28"/>
        <v>4B</v>
      </c>
      <c r="AW108" s="307" t="str">
        <f t="shared" si="28"/>
        <v>4C</v>
      </c>
      <c r="AX108" s="307" t="str">
        <f t="shared" si="28"/>
        <v>4D</v>
      </c>
      <c r="AY108" s="307" t="str">
        <f t="shared" si="28"/>
        <v>4E</v>
      </c>
      <c r="BA108" s="310"/>
      <c r="BB108" s="138"/>
      <c r="BC108" s="138"/>
      <c r="BD108" s="138"/>
      <c r="BE108" s="138"/>
      <c r="BF108" s="138"/>
      <c r="BG108" s="138"/>
      <c r="BI108" s="310"/>
      <c r="BJ108" s="138"/>
      <c r="BK108" s="138"/>
      <c r="BL108" s="138"/>
      <c r="BM108" s="138"/>
      <c r="BN108" s="138"/>
      <c r="BO108" s="138"/>
    </row>
    <row r="109" spans="1:67">
      <c r="A109" s="242"/>
      <c r="B109" s="242"/>
      <c r="C109" s="242"/>
      <c r="D109" s="242"/>
      <c r="E109" s="242"/>
      <c r="F109" s="242"/>
      <c r="G109" s="242"/>
      <c r="H109" s="252">
        <v>2017</v>
      </c>
      <c r="I109" s="249">
        <f>AC109+AT109</f>
        <v>18063856.140000001</v>
      </c>
      <c r="J109" s="249">
        <f t="shared" ref="J109:N137" si="29">AD109+AU109</f>
        <v>0</v>
      </c>
      <c r="K109" s="249">
        <f t="shared" si="29"/>
        <v>0</v>
      </c>
      <c r="L109" s="249">
        <f t="shared" si="29"/>
        <v>0</v>
      </c>
      <c r="M109" s="249">
        <f t="shared" si="29"/>
        <v>0</v>
      </c>
      <c r="N109" s="249">
        <f t="shared" si="29"/>
        <v>0</v>
      </c>
      <c r="O109" s="242"/>
      <c r="P109" s="242"/>
      <c r="Q109" s="242"/>
      <c r="R109" s="242"/>
      <c r="S109" s="252">
        <v>2017</v>
      </c>
      <c r="T109" s="158">
        <f>HLOOKUP($S109,'Fixed - Labor'!$A$21:$AE$24,2,FALSE)</f>
        <v>5908687.3433940001</v>
      </c>
      <c r="U109" s="156" t="str">
        <f>IF($S109&gt;$I$14,"Retired",IF($K$14="","A",IF($S109&lt;$K$14,"A",IF($S109&lt;=$I$14,"B"))))</f>
        <v>A</v>
      </c>
      <c r="V109" s="156" t="str">
        <f t="shared" ref="V109:V137" si="30">IF($S109&gt;$I$15,"Retired",IF($K$15="","A",IF($S109&lt;$K$15,"A",IF($S109&lt;=$I$15,"B"))))</f>
        <v>Retired</v>
      </c>
      <c r="W109" s="156" t="str">
        <f t="shared" ref="W109:W137" si="31">IF($S109&gt;$I$16,"Retired",IF($K$16="","A",IF($S109&lt;$K$16,"A",IF($S109&lt;=$I$16,"B"))))</f>
        <v>Retired</v>
      </c>
      <c r="X109" s="156" t="str">
        <f t="shared" ref="X109:X137" si="32">IF($S109&gt;$I$17,"Retired",IF($K$17="","A",IF($S109&lt;$K$17,"A",IF($S109&lt;=$I$17,"B"))))</f>
        <v>Retired</v>
      </c>
      <c r="Y109" s="156" t="str">
        <f t="shared" ref="Y109:Y137" si="33">IF($S109&gt;$I$18,"Retired",IF($K$18="","A",IF($S109&lt;$K$18,"A",IF($S109&lt;=$I$18,"B"))))</f>
        <v>Retired</v>
      </c>
      <c r="Z109" s="156" t="str">
        <f t="shared" ref="Z109:Z137" si="34">IF($S109&gt;$I$19,"Retired",IF($K$19="","A",IF($S109&lt;$K$19,"A",IF($S109&lt;=$I$19,"B"))))</f>
        <v>Retired</v>
      </c>
      <c r="AB109" s="252">
        <v>2017</v>
      </c>
      <c r="AC109" s="249">
        <f>IF(U109="Retired",0,HLOOKUP(U109,'Fixed - Labor'!$C$29:$E$37,'Sc11 Sub1'!$H$24,FALSE)*$T109)</f>
        <v>5908687.3433940001</v>
      </c>
      <c r="AD109" s="249">
        <f>IF(V109="Retired",0,HLOOKUP(V109,'Fixed - Labor'!$C$29:$E$37,'Sc11 Sub1'!$H$24,FALSE)*$T109)</f>
        <v>0</v>
      </c>
      <c r="AE109" s="249">
        <f>IF(W109="Retired",0,HLOOKUP(W109,'Fixed - Labor'!$C$29:$E$37,'Sc11 Sub1'!$H$24,FALSE)*$T109)</f>
        <v>0</v>
      </c>
      <c r="AF109" s="249">
        <f>IF(X109="Retired",0,HLOOKUP(X109,'Fixed - Labor'!$C$29:$E$37,'Sc11 Sub1'!$H$24,FALSE)*$T109)</f>
        <v>0</v>
      </c>
      <c r="AG109" s="249">
        <f>IF(Y109="Retired",0,HLOOKUP(Y109,'Fixed - Labor'!$C$29:$E$37,'Sc11 Sub1'!$H$24,FALSE)*$T109)</f>
        <v>0</v>
      </c>
      <c r="AH109" s="249">
        <f>IF(Z109="Retired",0,HLOOKUP(Z109,'Fixed - Labor'!$C$29:$E$37,'Sc11 Sub1'!$H$24,FALSE)*$T109)</f>
        <v>0</v>
      </c>
      <c r="AJ109" s="252">
        <v>2017</v>
      </c>
      <c r="AK109" s="251">
        <f>HLOOKUP($AJ109,'Fixed - Labor'!$A$21:$AE$24,3,FALSE)</f>
        <v>12155168.796606001</v>
      </c>
      <c r="AL109" s="156" t="str">
        <f t="shared" ref="AL109:AL113" si="35">IF($S109&gt;$J$14,"Retired",IF($L$14="","A",IF($S109&lt;$L$14,"A",IF(AND($S109&lt;=$J$14,$S109&lt;=$I$14),"B","C"))))</f>
        <v>A</v>
      </c>
      <c r="AM109" s="156" t="str">
        <f t="shared" ref="AM109:AM137" si="36">IF($S109&gt;$J$15,"Retired",IF($L$15="","A",IF($S109&lt;$L$15,"A",IF(AND($S109&lt;=$J$15,$S109&lt;=$I$15),"B","C"))))</f>
        <v>Retired</v>
      </c>
      <c r="AN109" s="156" t="str">
        <f t="shared" ref="AN109:AN137" si="37">IF($S109&gt;$J$16,"Retired",IF($L$16="","A",IF($S109&lt;$L$16,"A",IF(AND($S109&lt;=$J$16,$S109&lt;=$I$16),"B","C"))))</f>
        <v>Retired</v>
      </c>
      <c r="AO109" s="156" t="str">
        <f t="shared" ref="AO109:AO137" si="38">IF($S109&gt;$J$17,"Retired",IF($L$17="","A",IF($S109&lt;$L$17,"A",IF(AND($S109&lt;=$J$17,$S109&lt;=$I$17),"B","C"))))</f>
        <v>Retired</v>
      </c>
      <c r="AP109" s="156" t="str">
        <f t="shared" ref="AP109:AP137" si="39">IF($S109&gt;$J$18,"Retired",IF($L$18="","A",IF($S109&lt;$L$18,"A",IF(AND($S109&lt;=$J$18,$S109&lt;=$I$18),"B","C"))))</f>
        <v>Retired</v>
      </c>
      <c r="AQ109" s="156" t="str">
        <f t="shared" ref="AQ109:AQ137" si="40">IF($S109&gt;$J$19,"Retired",IF($L$19="","A",IF($S109&lt;$L$19,"A",IF(AND($S109&lt;=$J$19,$S109&lt;=$I$19),"B","C"))))</f>
        <v>Retired</v>
      </c>
      <c r="AS109" s="252">
        <v>2017</v>
      </c>
      <c r="AT109" s="249">
        <f>IF(AL109="Retired",0,HLOOKUP(AL109,'Fixed - Labor'!$C$29:$E$37,'Sc11 Sub1'!$H$24,FALSE)*$AK109)</f>
        <v>12155168.796606001</v>
      </c>
      <c r="AU109" s="249">
        <f>IF(AM109="Retired",0,HLOOKUP(AM109,'Fixed - Labor'!$C$29:$E$37,'Sc11 Sub1'!$H$24,FALSE)*$AK109)</f>
        <v>0</v>
      </c>
      <c r="AV109" s="249">
        <f>IF(AN109="Retired",0,HLOOKUP(AN109,'Fixed - Labor'!$C$29:$E$37,'Sc11 Sub1'!$H$24,FALSE)*$AK109)</f>
        <v>0</v>
      </c>
      <c r="AW109" s="249">
        <f>IF(AO109="Retired",0,HLOOKUP(AO109,'Fixed - Labor'!$C$29:$E$37,'Sc11 Sub1'!$H$24,FALSE)*$AK109)</f>
        <v>0</v>
      </c>
      <c r="AX109" s="249">
        <f>IF(AP109="Retired",0,HLOOKUP(AP109,'Fixed - Labor'!$C$29:$E$37,'Sc11 Sub1'!$H$24,FALSE)*$AK109)</f>
        <v>0</v>
      </c>
      <c r="AY109" s="249">
        <f>IF(AQ109="Retired",0,HLOOKUP(AQ109,'Fixed - Labor'!$C$29:$E$37,'Sc11 Sub1'!$H$24,FALSE)*$AK109)</f>
        <v>0</v>
      </c>
      <c r="BA109" s="310"/>
      <c r="BB109" s="138"/>
      <c r="BC109" s="138"/>
      <c r="BD109" s="138"/>
      <c r="BE109" s="138"/>
      <c r="BF109" s="138"/>
      <c r="BG109" s="138"/>
      <c r="BI109" s="310"/>
      <c r="BJ109" s="138"/>
      <c r="BK109" s="138"/>
      <c r="BL109" s="138"/>
      <c r="BM109" s="138"/>
      <c r="BN109" s="138"/>
      <c r="BO109" s="138"/>
    </row>
    <row r="110" spans="1:67">
      <c r="A110" s="242"/>
      <c r="B110" s="242"/>
      <c r="C110" s="242"/>
      <c r="D110" s="242"/>
      <c r="E110" s="242"/>
      <c r="F110" s="242"/>
      <c r="G110" s="242"/>
      <c r="H110" s="253">
        <v>2018</v>
      </c>
      <c r="I110" s="249">
        <f t="shared" ref="I110:I137" si="41">AC110+AT110</f>
        <v>10741975.053271027</v>
      </c>
      <c r="J110" s="249">
        <f t="shared" si="29"/>
        <v>0</v>
      </c>
      <c r="K110" s="249">
        <f t="shared" si="29"/>
        <v>0</v>
      </c>
      <c r="L110" s="249">
        <f t="shared" si="29"/>
        <v>0</v>
      </c>
      <c r="M110" s="249">
        <f t="shared" si="29"/>
        <v>0</v>
      </c>
      <c r="N110" s="249">
        <f t="shared" si="29"/>
        <v>0</v>
      </c>
      <c r="O110" s="242"/>
      <c r="P110" s="242"/>
      <c r="Q110" s="242"/>
      <c r="R110" s="242"/>
      <c r="S110" s="253">
        <v>2018</v>
      </c>
      <c r="T110" s="136">
        <f>HLOOKUP($S110,'Fixed - Labor'!$A$21:$AE$24,2,FALSE)</f>
        <v>6063966.1979349991</v>
      </c>
      <c r="U110" s="155" t="str">
        <f t="shared" ref="U110:U137" si="42">IF($S110&gt;$I$14,"Retired",IF($K$14="","A",IF($S110&lt;$K$14,"A",IF($S110&lt;=$I$14,"B"))))</f>
        <v>B</v>
      </c>
      <c r="V110" s="155" t="str">
        <f t="shared" si="30"/>
        <v>Retired</v>
      </c>
      <c r="W110" s="155" t="str">
        <f t="shared" si="31"/>
        <v>Retired</v>
      </c>
      <c r="X110" s="155" t="str">
        <f t="shared" si="32"/>
        <v>Retired</v>
      </c>
      <c r="Y110" s="155" t="str">
        <f t="shared" si="33"/>
        <v>Retired</v>
      </c>
      <c r="Z110" s="155" t="str">
        <f t="shared" si="34"/>
        <v>Retired</v>
      </c>
      <c r="AB110" s="253">
        <v>2018</v>
      </c>
      <c r="AC110" s="249">
        <f>IF(U110="Retired",0,HLOOKUP(U110,'Fixed - Labor'!$C$29:$E$37,'Sc11 Sub1'!$H$24,FALSE)*$T110)</f>
        <v>3513700.0399249527</v>
      </c>
      <c r="AD110" s="249">
        <f>IF(V110="Retired",0,HLOOKUP(V110,'Fixed - Labor'!$C$29:$E$37,'Sc11 Sub1'!$H$24,FALSE)*$T110)</f>
        <v>0</v>
      </c>
      <c r="AE110" s="249">
        <f>IF(W110="Retired",0,HLOOKUP(W110,'Fixed - Labor'!$C$29:$E$37,'Sc11 Sub1'!$H$24,FALSE)*$T110)</f>
        <v>0</v>
      </c>
      <c r="AF110" s="249">
        <f>IF(X110="Retired",0,HLOOKUP(X110,'Fixed - Labor'!$C$29:$E$37,'Sc11 Sub1'!$H$24,FALSE)*$T110)</f>
        <v>0</v>
      </c>
      <c r="AG110" s="249">
        <f>IF(Y110="Retired",0,HLOOKUP(Y110,'Fixed - Labor'!$C$29:$E$37,'Sc11 Sub1'!$H$24,FALSE)*$T110)</f>
        <v>0</v>
      </c>
      <c r="AH110" s="249">
        <f>IF(Z110="Retired",0,HLOOKUP(Z110,'Fixed - Labor'!$C$29:$E$37,'Sc11 Sub1'!$H$24,FALSE)*$T110)</f>
        <v>0</v>
      </c>
      <c r="AJ110" s="253">
        <v>2018</v>
      </c>
      <c r="AK110" s="249">
        <f>HLOOKUP($AJ110,'Fixed - Labor'!$A$21:$AE$24,3,FALSE)</f>
        <v>12474603.652065</v>
      </c>
      <c r="AL110" s="155" t="str">
        <f t="shared" si="35"/>
        <v>B</v>
      </c>
      <c r="AM110" s="155" t="str">
        <f t="shared" si="36"/>
        <v>Retired</v>
      </c>
      <c r="AN110" s="155" t="str">
        <f t="shared" si="37"/>
        <v>Retired</v>
      </c>
      <c r="AO110" s="155" t="str">
        <f t="shared" si="38"/>
        <v>Retired</v>
      </c>
      <c r="AP110" s="155" t="str">
        <f t="shared" si="39"/>
        <v>Retired</v>
      </c>
      <c r="AQ110" s="155" t="str">
        <f t="shared" si="40"/>
        <v>Retired</v>
      </c>
      <c r="AS110" s="253">
        <v>2018</v>
      </c>
      <c r="AT110" s="249">
        <f>IF(AL110="Retired",0,HLOOKUP(AL110,'Fixed - Labor'!$C$29:$E$37,'Sc11 Sub1'!$H$24,FALSE)*$AK110)</f>
        <v>7228275.0133460741</v>
      </c>
      <c r="AU110" s="249">
        <f>IF(AM110="Retired",0,HLOOKUP(AM110,'Fixed - Labor'!$C$29:$E$37,'Sc11 Sub1'!$H$24,FALSE)*$AK110)</f>
        <v>0</v>
      </c>
      <c r="AV110" s="249">
        <f>IF(AN110="Retired",0,HLOOKUP(AN110,'Fixed - Labor'!$C$29:$E$37,'Sc11 Sub1'!$H$24,FALSE)*$AK110)</f>
        <v>0</v>
      </c>
      <c r="AW110" s="249">
        <f>IF(AO110="Retired",0,HLOOKUP(AO110,'Fixed - Labor'!$C$29:$E$37,'Sc11 Sub1'!$H$24,FALSE)*$AK110)</f>
        <v>0</v>
      </c>
      <c r="AX110" s="249">
        <f>IF(AP110="Retired",0,HLOOKUP(AP110,'Fixed - Labor'!$C$29:$E$37,'Sc11 Sub1'!$H$24,FALSE)*$AK110)</f>
        <v>0</v>
      </c>
      <c r="AY110" s="249">
        <f>IF(AQ110="Retired",0,HLOOKUP(AQ110,'Fixed - Labor'!$C$29:$E$37,'Sc11 Sub1'!$H$24,FALSE)*$AK110)</f>
        <v>0</v>
      </c>
      <c r="BA110" s="310"/>
      <c r="BB110" s="138"/>
      <c r="BC110" s="138"/>
      <c r="BD110" s="138"/>
      <c r="BE110" s="138"/>
      <c r="BF110" s="138"/>
      <c r="BG110" s="138"/>
      <c r="BI110" s="310"/>
      <c r="BJ110" s="138"/>
      <c r="BK110" s="138"/>
      <c r="BL110" s="138"/>
      <c r="BM110" s="138"/>
      <c r="BN110" s="138"/>
      <c r="BO110" s="138"/>
    </row>
    <row r="111" spans="1:67">
      <c r="A111" s="242"/>
      <c r="B111" s="242"/>
      <c r="C111" s="242"/>
      <c r="D111" s="242"/>
      <c r="E111" s="242"/>
      <c r="F111" s="242"/>
      <c r="G111" s="242"/>
      <c r="H111" s="253">
        <v>2019</v>
      </c>
      <c r="I111" s="249">
        <f t="shared" si="41"/>
        <v>10924924.548971962</v>
      </c>
      <c r="J111" s="249">
        <f t="shared" si="29"/>
        <v>0</v>
      </c>
      <c r="K111" s="249">
        <f t="shared" si="29"/>
        <v>0</v>
      </c>
      <c r="L111" s="249">
        <f t="shared" si="29"/>
        <v>0</v>
      </c>
      <c r="M111" s="249">
        <f t="shared" si="29"/>
        <v>0</v>
      </c>
      <c r="N111" s="249">
        <f t="shared" si="29"/>
        <v>0</v>
      </c>
      <c r="O111" s="242"/>
      <c r="P111" s="242"/>
      <c r="Q111" s="242"/>
      <c r="R111" s="242"/>
      <c r="S111" s="253">
        <v>2019</v>
      </c>
      <c r="T111" s="136">
        <f>HLOOKUP($S111,'Fixed - Labor'!$A$21:$AE$24,2,FALSE)</f>
        <v>6167243.2538169995</v>
      </c>
      <c r="U111" s="155" t="str">
        <f t="shared" si="42"/>
        <v>B</v>
      </c>
      <c r="V111" s="155" t="str">
        <f t="shared" si="30"/>
        <v>Retired</v>
      </c>
      <c r="W111" s="155" t="str">
        <f t="shared" si="31"/>
        <v>Retired</v>
      </c>
      <c r="X111" s="155" t="str">
        <f t="shared" si="32"/>
        <v>Retired</v>
      </c>
      <c r="Y111" s="155" t="str">
        <f t="shared" si="33"/>
        <v>Retired</v>
      </c>
      <c r="Z111" s="155" t="str">
        <f t="shared" si="34"/>
        <v>Retired</v>
      </c>
      <c r="AB111" s="253">
        <v>2019</v>
      </c>
      <c r="AC111" s="249">
        <f>IF(U111="Retired",0,HLOOKUP(U111,'Fixed - Labor'!$C$29:$E$37,'Sc11 Sub1'!$H$24,FALSE)*$T111)</f>
        <v>3573542.8199687283</v>
      </c>
      <c r="AD111" s="249">
        <f>IF(V111="Retired",0,HLOOKUP(V111,'Fixed - Labor'!$C$29:$E$37,'Sc11 Sub1'!$H$24,FALSE)*$T111)</f>
        <v>0</v>
      </c>
      <c r="AE111" s="249">
        <f>IF(W111="Retired",0,HLOOKUP(W111,'Fixed - Labor'!$C$29:$E$37,'Sc11 Sub1'!$H$24,FALSE)*$T111)</f>
        <v>0</v>
      </c>
      <c r="AF111" s="249">
        <f>IF(X111="Retired",0,HLOOKUP(X111,'Fixed - Labor'!$C$29:$E$37,'Sc11 Sub1'!$H$24,FALSE)*$T111)</f>
        <v>0</v>
      </c>
      <c r="AG111" s="249">
        <f>IF(Y111="Retired",0,HLOOKUP(Y111,'Fixed - Labor'!$C$29:$E$37,'Sc11 Sub1'!$H$24,FALSE)*$T111)</f>
        <v>0</v>
      </c>
      <c r="AH111" s="249">
        <f>IF(Z111="Retired",0,HLOOKUP(Z111,'Fixed - Labor'!$C$29:$E$37,'Sc11 Sub1'!$H$24,FALSE)*$T111)</f>
        <v>0</v>
      </c>
      <c r="AJ111" s="253">
        <v>2019</v>
      </c>
      <c r="AK111" s="249">
        <f>HLOOKUP($AJ111,'Fixed - Labor'!$A$21:$AE$24,3,FALSE)</f>
        <v>12687062.016183</v>
      </c>
      <c r="AL111" s="155" t="str">
        <f t="shared" si="35"/>
        <v>B</v>
      </c>
      <c r="AM111" s="155" t="str">
        <f t="shared" si="36"/>
        <v>Retired</v>
      </c>
      <c r="AN111" s="155" t="str">
        <f t="shared" si="37"/>
        <v>Retired</v>
      </c>
      <c r="AO111" s="155" t="str">
        <f t="shared" si="38"/>
        <v>Retired</v>
      </c>
      <c r="AP111" s="155" t="str">
        <f t="shared" si="39"/>
        <v>Retired</v>
      </c>
      <c r="AQ111" s="155" t="str">
        <f t="shared" si="40"/>
        <v>Retired</v>
      </c>
      <c r="AS111" s="253">
        <v>2019</v>
      </c>
      <c r="AT111" s="249">
        <f>IF(AL111="Retired",0,HLOOKUP(AL111,'Fixed - Labor'!$C$29:$E$37,'Sc11 Sub1'!$H$24,FALSE)*$AK111)</f>
        <v>7351381.7290032329</v>
      </c>
      <c r="AU111" s="249">
        <f>IF(AM111="Retired",0,HLOOKUP(AM111,'Fixed - Labor'!$C$29:$E$37,'Sc11 Sub1'!$H$24,FALSE)*$AK111)</f>
        <v>0</v>
      </c>
      <c r="AV111" s="249">
        <f>IF(AN111="Retired",0,HLOOKUP(AN111,'Fixed - Labor'!$C$29:$E$37,'Sc11 Sub1'!$H$24,FALSE)*$AK111)</f>
        <v>0</v>
      </c>
      <c r="AW111" s="249">
        <f>IF(AO111="Retired",0,HLOOKUP(AO111,'Fixed - Labor'!$C$29:$E$37,'Sc11 Sub1'!$H$24,FALSE)*$AK111)</f>
        <v>0</v>
      </c>
      <c r="AX111" s="249">
        <f>IF(AP111="Retired",0,HLOOKUP(AP111,'Fixed - Labor'!$C$29:$E$37,'Sc11 Sub1'!$H$24,FALSE)*$AK111)</f>
        <v>0</v>
      </c>
      <c r="AY111" s="249">
        <f>IF(AQ111="Retired",0,HLOOKUP(AQ111,'Fixed - Labor'!$C$29:$E$37,'Sc11 Sub1'!$H$24,FALSE)*$AK111)</f>
        <v>0</v>
      </c>
      <c r="BA111" s="310"/>
      <c r="BB111" s="138"/>
      <c r="BC111" s="138"/>
      <c r="BD111" s="138"/>
      <c r="BE111" s="138"/>
      <c r="BF111" s="138"/>
      <c r="BG111" s="138"/>
      <c r="BI111" s="310"/>
      <c r="BJ111" s="138"/>
      <c r="BK111" s="138"/>
      <c r="BL111" s="138"/>
      <c r="BM111" s="138"/>
      <c r="BN111" s="138"/>
      <c r="BO111" s="138"/>
    </row>
    <row r="112" spans="1:67">
      <c r="A112" s="242"/>
      <c r="B112" s="242"/>
      <c r="C112" s="242"/>
      <c r="D112" s="242"/>
      <c r="E112" s="242"/>
      <c r="F112" s="242"/>
      <c r="G112" s="242"/>
      <c r="H112" s="253">
        <v>2020</v>
      </c>
      <c r="I112" s="249">
        <f t="shared" si="41"/>
        <v>11493147.618878502</v>
      </c>
      <c r="J112" s="249">
        <f t="shared" si="29"/>
        <v>0</v>
      </c>
      <c r="K112" s="249">
        <f t="shared" si="29"/>
        <v>0</v>
      </c>
      <c r="L112" s="249">
        <f t="shared" si="29"/>
        <v>0</v>
      </c>
      <c r="M112" s="249">
        <f t="shared" si="29"/>
        <v>0</v>
      </c>
      <c r="N112" s="249">
        <f t="shared" si="29"/>
        <v>0</v>
      </c>
      <c r="O112" s="242"/>
      <c r="P112" s="242"/>
      <c r="Q112" s="242"/>
      <c r="R112" s="242"/>
      <c r="S112" s="253">
        <v>2020</v>
      </c>
      <c r="T112" s="136">
        <f>HLOOKUP($S112,'Fixed - Labor'!$A$21:$AE$24,2,FALSE)</f>
        <v>6488011.5922009991</v>
      </c>
      <c r="U112" s="155" t="str">
        <f t="shared" si="42"/>
        <v>B</v>
      </c>
      <c r="V112" s="155" t="str">
        <f t="shared" si="30"/>
        <v>Retired</v>
      </c>
      <c r="W112" s="155" t="str">
        <f t="shared" si="31"/>
        <v>Retired</v>
      </c>
      <c r="X112" s="155" t="str">
        <f t="shared" si="32"/>
        <v>Retired</v>
      </c>
      <c r="Y112" s="155" t="str">
        <f t="shared" si="33"/>
        <v>Retired</v>
      </c>
      <c r="Z112" s="155" t="str">
        <f t="shared" si="34"/>
        <v>Retired</v>
      </c>
      <c r="AB112" s="253">
        <v>2020</v>
      </c>
      <c r="AC112" s="249">
        <f>IF(U112="Retired",0,HLOOKUP(U112,'Fixed - Labor'!$C$29:$E$37,'Sc11 Sub1'!$H$24,FALSE)*$T112)</f>
        <v>3759408.5861351578</v>
      </c>
      <c r="AD112" s="249">
        <f>IF(V112="Retired",0,HLOOKUP(V112,'Fixed - Labor'!$C$29:$E$37,'Sc11 Sub1'!$H$24,FALSE)*$T112)</f>
        <v>0</v>
      </c>
      <c r="AE112" s="249">
        <f>IF(W112="Retired",0,HLOOKUP(W112,'Fixed - Labor'!$C$29:$E$37,'Sc11 Sub1'!$H$24,FALSE)*$T112)</f>
        <v>0</v>
      </c>
      <c r="AF112" s="249">
        <f>IF(X112="Retired",0,HLOOKUP(X112,'Fixed - Labor'!$C$29:$E$37,'Sc11 Sub1'!$H$24,FALSE)*$T112)</f>
        <v>0</v>
      </c>
      <c r="AG112" s="249">
        <f>IF(Y112="Retired",0,HLOOKUP(Y112,'Fixed - Labor'!$C$29:$E$37,'Sc11 Sub1'!$H$24,FALSE)*$T112)</f>
        <v>0</v>
      </c>
      <c r="AH112" s="249">
        <f>IF(Z112="Retired",0,HLOOKUP(Z112,'Fixed - Labor'!$C$29:$E$37,'Sc11 Sub1'!$H$24,FALSE)*$T112)</f>
        <v>0</v>
      </c>
      <c r="AJ112" s="253">
        <v>2020</v>
      </c>
      <c r="AK112" s="249">
        <f>HLOOKUP($AJ112,'Fixed - Labor'!$A$21:$AE$24,3,FALSE)</f>
        <v>13346936.717799</v>
      </c>
      <c r="AL112" s="155" t="str">
        <f t="shared" si="35"/>
        <v>B</v>
      </c>
      <c r="AM112" s="155" t="str">
        <f t="shared" si="36"/>
        <v>Retired</v>
      </c>
      <c r="AN112" s="155" t="str">
        <f t="shared" si="37"/>
        <v>Retired</v>
      </c>
      <c r="AO112" s="155" t="str">
        <f t="shared" si="38"/>
        <v>Retired</v>
      </c>
      <c r="AP112" s="155" t="str">
        <f t="shared" si="39"/>
        <v>Retired</v>
      </c>
      <c r="AQ112" s="155" t="str">
        <f t="shared" si="40"/>
        <v>Retired</v>
      </c>
      <c r="AS112" s="253">
        <v>2020</v>
      </c>
      <c r="AT112" s="249">
        <f>IF(AL112="Retired",0,HLOOKUP(AL112,'Fixed - Labor'!$C$29:$E$37,'Sc11 Sub1'!$H$24,FALSE)*$AK112)</f>
        <v>7733739.032743345</v>
      </c>
      <c r="AU112" s="249">
        <f>IF(AM112="Retired",0,HLOOKUP(AM112,'Fixed - Labor'!$C$29:$E$37,'Sc11 Sub1'!$H$24,FALSE)*$AK112)</f>
        <v>0</v>
      </c>
      <c r="AV112" s="249">
        <f>IF(AN112="Retired",0,HLOOKUP(AN112,'Fixed - Labor'!$C$29:$E$37,'Sc11 Sub1'!$H$24,FALSE)*$AK112)</f>
        <v>0</v>
      </c>
      <c r="AW112" s="249">
        <f>IF(AO112="Retired",0,HLOOKUP(AO112,'Fixed - Labor'!$C$29:$E$37,'Sc11 Sub1'!$H$24,FALSE)*$AK112)</f>
        <v>0</v>
      </c>
      <c r="AX112" s="249">
        <f>IF(AP112="Retired",0,HLOOKUP(AP112,'Fixed - Labor'!$C$29:$E$37,'Sc11 Sub1'!$H$24,FALSE)*$AK112)</f>
        <v>0</v>
      </c>
      <c r="AY112" s="249">
        <f>IF(AQ112="Retired",0,HLOOKUP(AQ112,'Fixed - Labor'!$C$29:$E$37,'Sc11 Sub1'!$H$24,FALSE)*$AK112)</f>
        <v>0</v>
      </c>
      <c r="BA112" s="310"/>
      <c r="BB112" s="138"/>
      <c r="BC112" s="138"/>
      <c r="BD112" s="138"/>
      <c r="BE112" s="138"/>
      <c r="BF112" s="138"/>
      <c r="BG112" s="138"/>
      <c r="BI112" s="310"/>
      <c r="BJ112" s="138"/>
      <c r="BK112" s="138"/>
      <c r="BL112" s="138"/>
      <c r="BM112" s="138"/>
      <c r="BN112" s="138"/>
      <c r="BO112" s="138"/>
    </row>
    <row r="113" spans="1:67">
      <c r="A113" s="242"/>
      <c r="B113" s="242"/>
      <c r="C113" s="242"/>
      <c r="D113" s="242"/>
      <c r="E113" s="242"/>
      <c r="F113" s="242"/>
      <c r="G113" s="242"/>
      <c r="H113" s="253">
        <v>2021</v>
      </c>
      <c r="I113" s="249">
        <f t="shared" si="41"/>
        <v>11558273.021495329</v>
      </c>
      <c r="J113" s="249">
        <f t="shared" si="29"/>
        <v>0</v>
      </c>
      <c r="K113" s="249">
        <f t="shared" si="29"/>
        <v>0</v>
      </c>
      <c r="L113" s="249">
        <f t="shared" si="29"/>
        <v>0</v>
      </c>
      <c r="M113" s="249">
        <f t="shared" si="29"/>
        <v>0</v>
      </c>
      <c r="N113" s="249">
        <f t="shared" si="29"/>
        <v>0</v>
      </c>
      <c r="O113" s="242"/>
      <c r="P113" s="242"/>
      <c r="Q113" s="242"/>
      <c r="R113" s="242"/>
      <c r="S113" s="253">
        <v>2021</v>
      </c>
      <c r="T113" s="136">
        <f>HLOOKUP($S113,'Fixed - Labor'!$A$21:$AE$24,2,FALSE)</f>
        <v>6524775.6172650009</v>
      </c>
      <c r="U113" s="155" t="str">
        <f t="shared" si="42"/>
        <v>B</v>
      </c>
      <c r="V113" s="155" t="str">
        <f t="shared" si="30"/>
        <v>Retired</v>
      </c>
      <c r="W113" s="155" t="str">
        <f t="shared" si="31"/>
        <v>Retired</v>
      </c>
      <c r="X113" s="155" t="str">
        <f t="shared" si="32"/>
        <v>Retired</v>
      </c>
      <c r="Y113" s="155" t="str">
        <f t="shared" si="33"/>
        <v>Retired</v>
      </c>
      <c r="Z113" s="155" t="str">
        <f t="shared" si="34"/>
        <v>Retired</v>
      </c>
      <c r="AB113" s="253">
        <v>2021</v>
      </c>
      <c r="AC113" s="249">
        <f>IF(U113="Retired",0,HLOOKUP(U113,'Fixed - Labor'!$C$29:$E$37,'Sc11 Sub1'!$H$24,FALSE)*$T113)</f>
        <v>3780711.1053311219</v>
      </c>
      <c r="AD113" s="249">
        <f>IF(V113="Retired",0,HLOOKUP(V113,'Fixed - Labor'!$C$29:$E$37,'Sc11 Sub1'!$H$24,FALSE)*$T113)</f>
        <v>0</v>
      </c>
      <c r="AE113" s="249">
        <f>IF(W113="Retired",0,HLOOKUP(W113,'Fixed - Labor'!$C$29:$E$37,'Sc11 Sub1'!$H$24,FALSE)*$T113)</f>
        <v>0</v>
      </c>
      <c r="AF113" s="249">
        <f>IF(X113="Retired",0,HLOOKUP(X113,'Fixed - Labor'!$C$29:$E$37,'Sc11 Sub1'!$H$24,FALSE)*$T113)</f>
        <v>0</v>
      </c>
      <c r="AG113" s="249">
        <f>IF(Y113="Retired",0,HLOOKUP(Y113,'Fixed - Labor'!$C$29:$E$37,'Sc11 Sub1'!$H$24,FALSE)*$T113)</f>
        <v>0</v>
      </c>
      <c r="AH113" s="249">
        <f>IF(Z113="Retired",0,HLOOKUP(Z113,'Fixed - Labor'!$C$29:$E$37,'Sc11 Sub1'!$H$24,FALSE)*$T113)</f>
        <v>0</v>
      </c>
      <c r="AJ113" s="253">
        <v>2021</v>
      </c>
      <c r="AK113" s="249">
        <f>HLOOKUP($AJ113,'Fixed - Labor'!$A$21:$AE$24,3,FALSE)</f>
        <v>13422566.532735003</v>
      </c>
      <c r="AL113" s="155" t="str">
        <f t="shared" si="35"/>
        <v>B</v>
      </c>
      <c r="AM113" s="155" t="str">
        <f t="shared" si="36"/>
        <v>Retired</v>
      </c>
      <c r="AN113" s="155" t="str">
        <f t="shared" si="37"/>
        <v>Retired</v>
      </c>
      <c r="AO113" s="155" t="str">
        <f t="shared" si="38"/>
        <v>Retired</v>
      </c>
      <c r="AP113" s="155" t="str">
        <f t="shared" si="39"/>
        <v>Retired</v>
      </c>
      <c r="AQ113" s="155" t="str">
        <f t="shared" si="40"/>
        <v>Retired</v>
      </c>
      <c r="AS113" s="253">
        <v>2021</v>
      </c>
      <c r="AT113" s="249">
        <f>IF(AL113="Retired",0,HLOOKUP(AL113,'Fixed - Labor'!$C$29:$E$37,'Sc11 Sub1'!$H$24,FALSE)*$AK113)</f>
        <v>7777561.9161642073</v>
      </c>
      <c r="AU113" s="249">
        <f>IF(AM113="Retired",0,HLOOKUP(AM113,'Fixed - Labor'!$C$29:$E$37,'Sc11 Sub1'!$H$24,FALSE)*$AK113)</f>
        <v>0</v>
      </c>
      <c r="AV113" s="249">
        <f>IF(AN113="Retired",0,HLOOKUP(AN113,'Fixed - Labor'!$C$29:$E$37,'Sc11 Sub1'!$H$24,FALSE)*$AK113)</f>
        <v>0</v>
      </c>
      <c r="AW113" s="249">
        <f>IF(AO113="Retired",0,HLOOKUP(AO113,'Fixed - Labor'!$C$29:$E$37,'Sc11 Sub1'!$H$24,FALSE)*$AK113)</f>
        <v>0</v>
      </c>
      <c r="AX113" s="249">
        <f>IF(AP113="Retired",0,HLOOKUP(AP113,'Fixed - Labor'!$C$29:$E$37,'Sc11 Sub1'!$H$24,FALSE)*$AK113)</f>
        <v>0</v>
      </c>
      <c r="AY113" s="249">
        <f>IF(AQ113="Retired",0,HLOOKUP(AQ113,'Fixed - Labor'!$C$29:$E$37,'Sc11 Sub1'!$H$24,FALSE)*$AK113)</f>
        <v>0</v>
      </c>
      <c r="BA113" s="310"/>
      <c r="BB113" s="138"/>
      <c r="BC113" s="138"/>
      <c r="BD113" s="138"/>
      <c r="BE113" s="138"/>
      <c r="BF113" s="138"/>
      <c r="BG113" s="138"/>
      <c r="BI113" s="310"/>
      <c r="BJ113" s="138"/>
      <c r="BK113" s="138"/>
      <c r="BL113" s="138"/>
      <c r="BM113" s="138"/>
      <c r="BN113" s="138"/>
      <c r="BO113" s="138"/>
    </row>
    <row r="114" spans="1:67">
      <c r="A114" s="242"/>
      <c r="B114" s="242"/>
      <c r="C114" s="242"/>
      <c r="D114" s="242"/>
      <c r="E114" s="242"/>
      <c r="F114" s="242"/>
      <c r="G114" s="242"/>
      <c r="H114" s="253">
        <v>2022</v>
      </c>
      <c r="I114" s="249">
        <f t="shared" si="41"/>
        <v>11789438.481925236</v>
      </c>
      <c r="J114" s="249">
        <f t="shared" si="29"/>
        <v>0</v>
      </c>
      <c r="K114" s="249">
        <f t="shared" si="29"/>
        <v>0</v>
      </c>
      <c r="L114" s="249">
        <f t="shared" si="29"/>
        <v>0</v>
      </c>
      <c r="M114" s="249">
        <f t="shared" si="29"/>
        <v>0</v>
      </c>
      <c r="N114" s="249">
        <f t="shared" si="29"/>
        <v>0</v>
      </c>
      <c r="O114" s="242"/>
      <c r="P114" s="242"/>
      <c r="Q114" s="242"/>
      <c r="R114" s="242"/>
      <c r="S114" s="253">
        <v>2022</v>
      </c>
      <c r="T114" s="136">
        <f>HLOOKUP($S114,'Fixed - Labor'!$A$21:$AE$24,2,FALSE)</f>
        <v>6655271.1296103019</v>
      </c>
      <c r="U114" s="155" t="str">
        <f t="shared" si="42"/>
        <v>B</v>
      </c>
      <c r="V114" s="155" t="str">
        <f t="shared" si="30"/>
        <v>Retired</v>
      </c>
      <c r="W114" s="155" t="str">
        <f t="shared" si="31"/>
        <v>Retired</v>
      </c>
      <c r="X114" s="155" t="str">
        <f t="shared" si="32"/>
        <v>Retired</v>
      </c>
      <c r="Y114" s="155" t="str">
        <f t="shared" si="33"/>
        <v>Retired</v>
      </c>
      <c r="Z114" s="155" t="str">
        <f t="shared" si="34"/>
        <v>Retired</v>
      </c>
      <c r="AB114" s="253">
        <v>2022</v>
      </c>
      <c r="AC114" s="249">
        <f>IF(U114="Retired",0,HLOOKUP(U114,'Fixed - Labor'!$C$29:$E$37,'Sc11 Sub1'!$H$24,FALSE)*$T114)</f>
        <v>3856325.3274377449</v>
      </c>
      <c r="AD114" s="249">
        <f>IF(V114="Retired",0,HLOOKUP(V114,'Fixed - Labor'!$C$29:$E$37,'Sc11 Sub1'!$H$24,FALSE)*$T114)</f>
        <v>0</v>
      </c>
      <c r="AE114" s="249">
        <f>IF(W114="Retired",0,HLOOKUP(W114,'Fixed - Labor'!$C$29:$E$37,'Sc11 Sub1'!$H$24,FALSE)*$T114)</f>
        <v>0</v>
      </c>
      <c r="AF114" s="249">
        <f>IF(X114="Retired",0,HLOOKUP(X114,'Fixed - Labor'!$C$29:$E$37,'Sc11 Sub1'!$H$24,FALSE)*$T114)</f>
        <v>0</v>
      </c>
      <c r="AG114" s="249">
        <f>IF(Y114="Retired",0,HLOOKUP(Y114,'Fixed - Labor'!$C$29:$E$37,'Sc11 Sub1'!$H$24,FALSE)*$T114)</f>
        <v>0</v>
      </c>
      <c r="AH114" s="249">
        <f>IF(Z114="Retired",0,HLOOKUP(Z114,'Fixed - Labor'!$C$29:$E$37,'Sc11 Sub1'!$H$24,FALSE)*$T114)</f>
        <v>0</v>
      </c>
      <c r="AJ114" s="253">
        <v>2022</v>
      </c>
      <c r="AK114" s="249">
        <f>HLOOKUP($AJ114,'Fixed - Labor'!$A$21:$AE$24,3,FALSE)</f>
        <v>13691017.863389704</v>
      </c>
      <c r="AL114" s="155" t="str">
        <f>IF($S114&gt;$J$14,"Retired",IF($L$14="","A",IF($S114&lt;$L$14,"A",IF(AND($S114&lt;=$J$14,$S114&lt;=$I$14),"B","C"))))</f>
        <v>B</v>
      </c>
      <c r="AM114" s="155" t="str">
        <f t="shared" si="36"/>
        <v>Retired</v>
      </c>
      <c r="AN114" s="155" t="str">
        <f t="shared" si="37"/>
        <v>Retired</v>
      </c>
      <c r="AO114" s="155" t="str">
        <f t="shared" si="38"/>
        <v>Retired</v>
      </c>
      <c r="AP114" s="155" t="str">
        <f t="shared" si="39"/>
        <v>Retired</v>
      </c>
      <c r="AQ114" s="155" t="str">
        <f t="shared" si="40"/>
        <v>Retired</v>
      </c>
      <c r="AS114" s="253">
        <v>2022</v>
      </c>
      <c r="AT114" s="249">
        <f>IF(AL114="Retired",0,HLOOKUP(AL114,'Fixed - Labor'!$C$29:$E$37,'Sc11 Sub1'!$H$24,FALSE)*$AK114)</f>
        <v>7933113.1544874916</v>
      </c>
      <c r="AU114" s="249">
        <f>IF(AM114="Retired",0,HLOOKUP(AM114,'Fixed - Labor'!$C$29:$E$37,'Sc11 Sub1'!$H$24,FALSE)*$AK114)</f>
        <v>0</v>
      </c>
      <c r="AV114" s="249">
        <f>IF(AN114="Retired",0,HLOOKUP(AN114,'Fixed - Labor'!$C$29:$E$37,'Sc11 Sub1'!$H$24,FALSE)*$AK114)</f>
        <v>0</v>
      </c>
      <c r="AW114" s="249">
        <f>IF(AO114="Retired",0,HLOOKUP(AO114,'Fixed - Labor'!$C$29:$E$37,'Sc11 Sub1'!$H$24,FALSE)*$AK114)</f>
        <v>0</v>
      </c>
      <c r="AX114" s="249">
        <f>IF(AP114="Retired",0,HLOOKUP(AP114,'Fixed - Labor'!$C$29:$E$37,'Sc11 Sub1'!$H$24,FALSE)*$AK114)</f>
        <v>0</v>
      </c>
      <c r="AY114" s="249">
        <f>IF(AQ114="Retired",0,HLOOKUP(AQ114,'Fixed - Labor'!$C$29:$E$37,'Sc11 Sub1'!$H$24,FALSE)*$AK114)</f>
        <v>0</v>
      </c>
      <c r="BA114" s="310"/>
      <c r="BB114" s="138"/>
      <c r="BC114" s="138"/>
      <c r="BD114" s="138"/>
      <c r="BE114" s="138"/>
      <c r="BF114" s="138"/>
      <c r="BG114" s="138"/>
      <c r="BI114" s="310"/>
      <c r="BJ114" s="138"/>
      <c r="BK114" s="138"/>
      <c r="BL114" s="138"/>
      <c r="BM114" s="138"/>
      <c r="BN114" s="138"/>
      <c r="BO114" s="138"/>
    </row>
    <row r="115" spans="1:67">
      <c r="A115" s="242"/>
      <c r="B115" s="242"/>
      <c r="C115" s="242"/>
      <c r="D115" s="242"/>
      <c r="E115" s="242"/>
      <c r="F115" s="242"/>
      <c r="G115" s="242"/>
      <c r="H115" s="253">
        <v>2023</v>
      </c>
      <c r="I115" s="249">
        <f t="shared" si="41"/>
        <v>12025227.251563739</v>
      </c>
      <c r="J115" s="249">
        <f t="shared" si="29"/>
        <v>0</v>
      </c>
      <c r="K115" s="249">
        <f t="shared" si="29"/>
        <v>0</v>
      </c>
      <c r="L115" s="249">
        <f t="shared" si="29"/>
        <v>0</v>
      </c>
      <c r="M115" s="249">
        <f t="shared" si="29"/>
        <v>0</v>
      </c>
      <c r="N115" s="249">
        <f t="shared" si="29"/>
        <v>0</v>
      </c>
      <c r="O115" s="242"/>
      <c r="P115" s="242"/>
      <c r="Q115" s="242"/>
      <c r="R115" s="242"/>
      <c r="S115" s="253">
        <v>2023</v>
      </c>
      <c r="T115" s="136">
        <f>HLOOKUP($S115,'Fixed - Labor'!$A$21:$AE$24,2,FALSE)</f>
        <v>6788376.5522025069</v>
      </c>
      <c r="U115" s="155" t="str">
        <f t="shared" si="42"/>
        <v>B</v>
      </c>
      <c r="V115" s="155" t="str">
        <f t="shared" si="30"/>
        <v>Retired</v>
      </c>
      <c r="W115" s="155" t="str">
        <f t="shared" si="31"/>
        <v>Retired</v>
      </c>
      <c r="X115" s="155" t="str">
        <f t="shared" si="32"/>
        <v>Retired</v>
      </c>
      <c r="Y115" s="155" t="str">
        <f t="shared" si="33"/>
        <v>Retired</v>
      </c>
      <c r="Z115" s="155" t="str">
        <f t="shared" si="34"/>
        <v>Retired</v>
      </c>
      <c r="AB115" s="253">
        <v>2023</v>
      </c>
      <c r="AC115" s="249">
        <f>IF(U115="Retired",0,HLOOKUP(U115,'Fixed - Labor'!$C$29:$E$37,'Sc11 Sub1'!$H$24,FALSE)*$T115)</f>
        <v>3933451.8339864989</v>
      </c>
      <c r="AD115" s="249">
        <f>IF(V115="Retired",0,HLOOKUP(V115,'Fixed - Labor'!$C$29:$E$37,'Sc11 Sub1'!$H$24,FALSE)*$T115)</f>
        <v>0</v>
      </c>
      <c r="AE115" s="249">
        <f>IF(W115="Retired",0,HLOOKUP(W115,'Fixed - Labor'!$C$29:$E$37,'Sc11 Sub1'!$H$24,FALSE)*$T115)</f>
        <v>0</v>
      </c>
      <c r="AF115" s="249">
        <f>IF(X115="Retired",0,HLOOKUP(X115,'Fixed - Labor'!$C$29:$E$37,'Sc11 Sub1'!$H$24,FALSE)*$T115)</f>
        <v>0</v>
      </c>
      <c r="AG115" s="249">
        <f>IF(Y115="Retired",0,HLOOKUP(Y115,'Fixed - Labor'!$C$29:$E$37,'Sc11 Sub1'!$H$24,FALSE)*$T115)</f>
        <v>0</v>
      </c>
      <c r="AH115" s="249">
        <f>IF(Z115="Retired",0,HLOOKUP(Z115,'Fixed - Labor'!$C$29:$E$37,'Sc11 Sub1'!$H$24,FALSE)*$T115)</f>
        <v>0</v>
      </c>
      <c r="AJ115" s="253">
        <v>2023</v>
      </c>
      <c r="AK115" s="249">
        <f>HLOOKUP($AJ115,'Fixed - Labor'!$A$21:$AE$24,3,FALSE)</f>
        <v>13964838.220657496</v>
      </c>
      <c r="AL115" s="155" t="str">
        <f t="shared" ref="AL115:AL137" si="43">IF($S115&gt;$J$14,"Retired",IF($L$14="","A",IF($S115&lt;$L$14,"A",IF(AND($S115&lt;=$J$14,$S115&lt;=$I$14),"B","C"))))</f>
        <v>B</v>
      </c>
      <c r="AM115" s="155" t="str">
        <f t="shared" si="36"/>
        <v>Retired</v>
      </c>
      <c r="AN115" s="155" t="str">
        <f t="shared" si="37"/>
        <v>Retired</v>
      </c>
      <c r="AO115" s="155" t="str">
        <f t="shared" si="38"/>
        <v>Retired</v>
      </c>
      <c r="AP115" s="155" t="str">
        <f t="shared" si="39"/>
        <v>Retired</v>
      </c>
      <c r="AQ115" s="155" t="str">
        <f t="shared" si="40"/>
        <v>Retired</v>
      </c>
      <c r="AS115" s="253">
        <v>2023</v>
      </c>
      <c r="AT115" s="249">
        <f>IF(AL115="Retired",0,HLOOKUP(AL115,'Fixed - Labor'!$C$29:$E$37,'Sc11 Sub1'!$H$24,FALSE)*$AK115)</f>
        <v>8091775.4175772397</v>
      </c>
      <c r="AU115" s="249">
        <f>IF(AM115="Retired",0,HLOOKUP(AM115,'Fixed - Labor'!$C$29:$E$37,'Sc11 Sub1'!$H$24,FALSE)*$AK115)</f>
        <v>0</v>
      </c>
      <c r="AV115" s="249">
        <f>IF(AN115="Retired",0,HLOOKUP(AN115,'Fixed - Labor'!$C$29:$E$37,'Sc11 Sub1'!$H$24,FALSE)*$AK115)</f>
        <v>0</v>
      </c>
      <c r="AW115" s="249">
        <f>IF(AO115="Retired",0,HLOOKUP(AO115,'Fixed - Labor'!$C$29:$E$37,'Sc11 Sub1'!$H$24,FALSE)*$AK115)</f>
        <v>0</v>
      </c>
      <c r="AX115" s="249">
        <f>IF(AP115="Retired",0,HLOOKUP(AP115,'Fixed - Labor'!$C$29:$E$37,'Sc11 Sub1'!$H$24,FALSE)*$AK115)</f>
        <v>0</v>
      </c>
      <c r="AY115" s="249">
        <f>IF(AQ115="Retired",0,HLOOKUP(AQ115,'Fixed - Labor'!$C$29:$E$37,'Sc11 Sub1'!$H$24,FALSE)*$AK115)</f>
        <v>0</v>
      </c>
      <c r="BA115" s="310"/>
      <c r="BB115" s="138"/>
      <c r="BC115" s="138"/>
      <c r="BD115" s="138"/>
      <c r="BE115" s="138"/>
      <c r="BF115" s="138"/>
      <c r="BG115" s="138"/>
      <c r="BI115" s="310"/>
      <c r="BJ115" s="138"/>
      <c r="BK115" s="138"/>
      <c r="BL115" s="138"/>
      <c r="BM115" s="138"/>
      <c r="BN115" s="138"/>
      <c r="BO115" s="138"/>
    </row>
    <row r="116" spans="1:67">
      <c r="A116" s="242"/>
      <c r="B116" s="242"/>
      <c r="C116" s="242"/>
      <c r="D116" s="242"/>
      <c r="E116" s="242"/>
      <c r="F116" s="242"/>
      <c r="G116" s="242"/>
      <c r="H116" s="253">
        <v>2024</v>
      </c>
      <c r="I116" s="249">
        <f t="shared" si="41"/>
        <v>12265731.796595015</v>
      </c>
      <c r="J116" s="249">
        <f t="shared" si="29"/>
        <v>0</v>
      </c>
      <c r="K116" s="249">
        <f t="shared" si="29"/>
        <v>0</v>
      </c>
      <c r="L116" s="249">
        <f t="shared" si="29"/>
        <v>0</v>
      </c>
      <c r="M116" s="249">
        <f t="shared" si="29"/>
        <v>0</v>
      </c>
      <c r="N116" s="249">
        <f t="shared" si="29"/>
        <v>0</v>
      </c>
      <c r="O116" s="242"/>
      <c r="P116" s="242"/>
      <c r="Q116" s="242"/>
      <c r="R116" s="242"/>
      <c r="S116" s="253">
        <v>2024</v>
      </c>
      <c r="T116" s="136">
        <f>HLOOKUP($S116,'Fixed - Labor'!$A$21:$AE$24,2,FALSE)</f>
        <v>6924144.083246558</v>
      </c>
      <c r="U116" s="155" t="str">
        <f t="shared" si="42"/>
        <v>B</v>
      </c>
      <c r="V116" s="155" t="str">
        <f t="shared" si="30"/>
        <v>Retired</v>
      </c>
      <c r="W116" s="155" t="str">
        <f t="shared" si="31"/>
        <v>Retired</v>
      </c>
      <c r="X116" s="155" t="str">
        <f t="shared" si="32"/>
        <v>Retired</v>
      </c>
      <c r="Y116" s="155" t="str">
        <f t="shared" si="33"/>
        <v>Retired</v>
      </c>
      <c r="Z116" s="155" t="str">
        <f t="shared" si="34"/>
        <v>Retired</v>
      </c>
      <c r="AB116" s="253">
        <v>2024</v>
      </c>
      <c r="AC116" s="249">
        <f>IF(U116="Retired",0,HLOOKUP(U116,'Fixed - Labor'!$C$29:$E$37,'Sc11 Sub1'!$H$24,FALSE)*$T116)</f>
        <v>4012120.8706662296</v>
      </c>
      <c r="AD116" s="249">
        <f>IF(V116="Retired",0,HLOOKUP(V116,'Fixed - Labor'!$C$29:$E$37,'Sc11 Sub1'!$H$24,FALSE)*$T116)</f>
        <v>0</v>
      </c>
      <c r="AE116" s="249">
        <f>IF(W116="Retired",0,HLOOKUP(W116,'Fixed - Labor'!$C$29:$E$37,'Sc11 Sub1'!$H$24,FALSE)*$T116)</f>
        <v>0</v>
      </c>
      <c r="AF116" s="249">
        <f>IF(X116="Retired",0,HLOOKUP(X116,'Fixed - Labor'!$C$29:$E$37,'Sc11 Sub1'!$H$24,FALSE)*$T116)</f>
        <v>0</v>
      </c>
      <c r="AG116" s="249">
        <f>IF(Y116="Retired",0,HLOOKUP(Y116,'Fixed - Labor'!$C$29:$E$37,'Sc11 Sub1'!$H$24,FALSE)*$T116)</f>
        <v>0</v>
      </c>
      <c r="AH116" s="249">
        <f>IF(Z116="Retired",0,HLOOKUP(Z116,'Fixed - Labor'!$C$29:$E$37,'Sc11 Sub1'!$H$24,FALSE)*$T116)</f>
        <v>0</v>
      </c>
      <c r="AJ116" s="253">
        <v>2024</v>
      </c>
      <c r="AK116" s="249">
        <f>HLOOKUP($AJ116,'Fixed - Labor'!$A$21:$AE$24,3,FALSE)</f>
        <v>14244134.985070648</v>
      </c>
      <c r="AL116" s="155" t="str">
        <f t="shared" si="43"/>
        <v>B</v>
      </c>
      <c r="AM116" s="155" t="str">
        <f t="shared" si="36"/>
        <v>Retired</v>
      </c>
      <c r="AN116" s="155" t="str">
        <f t="shared" si="37"/>
        <v>Retired</v>
      </c>
      <c r="AO116" s="155" t="str">
        <f t="shared" si="38"/>
        <v>Retired</v>
      </c>
      <c r="AP116" s="155" t="str">
        <f t="shared" si="39"/>
        <v>Retired</v>
      </c>
      <c r="AQ116" s="155" t="str">
        <f t="shared" si="40"/>
        <v>Retired</v>
      </c>
      <c r="AS116" s="253">
        <v>2024</v>
      </c>
      <c r="AT116" s="249">
        <f>IF(AL116="Retired",0,HLOOKUP(AL116,'Fixed - Labor'!$C$29:$E$37,'Sc11 Sub1'!$H$24,FALSE)*$AK116)</f>
        <v>8253610.9259287855</v>
      </c>
      <c r="AU116" s="249">
        <f>IF(AM116="Retired",0,HLOOKUP(AM116,'Fixed - Labor'!$C$29:$E$37,'Sc11 Sub1'!$H$24,FALSE)*$AK116)</f>
        <v>0</v>
      </c>
      <c r="AV116" s="249">
        <f>IF(AN116="Retired",0,HLOOKUP(AN116,'Fixed - Labor'!$C$29:$E$37,'Sc11 Sub1'!$H$24,FALSE)*$AK116)</f>
        <v>0</v>
      </c>
      <c r="AW116" s="249">
        <f>IF(AO116="Retired",0,HLOOKUP(AO116,'Fixed - Labor'!$C$29:$E$37,'Sc11 Sub1'!$H$24,FALSE)*$AK116)</f>
        <v>0</v>
      </c>
      <c r="AX116" s="249">
        <f>IF(AP116="Retired",0,HLOOKUP(AP116,'Fixed - Labor'!$C$29:$E$37,'Sc11 Sub1'!$H$24,FALSE)*$AK116)</f>
        <v>0</v>
      </c>
      <c r="AY116" s="249">
        <f>IF(AQ116="Retired",0,HLOOKUP(AQ116,'Fixed - Labor'!$C$29:$E$37,'Sc11 Sub1'!$H$24,FALSE)*$AK116)</f>
        <v>0</v>
      </c>
      <c r="BA116" s="310"/>
      <c r="BB116" s="138"/>
      <c r="BC116" s="138"/>
      <c r="BD116" s="138"/>
      <c r="BE116" s="138"/>
      <c r="BF116" s="138"/>
      <c r="BG116" s="138"/>
      <c r="BI116" s="310"/>
      <c r="BJ116" s="138"/>
      <c r="BK116" s="138"/>
      <c r="BL116" s="138"/>
      <c r="BM116" s="138"/>
      <c r="BN116" s="138"/>
      <c r="BO116" s="138"/>
    </row>
    <row r="117" spans="1:67">
      <c r="A117" s="242"/>
      <c r="B117" s="242"/>
      <c r="C117" s="242"/>
      <c r="D117" s="242"/>
      <c r="E117" s="242"/>
      <c r="F117" s="242"/>
      <c r="G117" s="242"/>
      <c r="H117" s="253">
        <v>2025</v>
      </c>
      <c r="I117" s="249">
        <f t="shared" si="41"/>
        <v>12511046.432526913</v>
      </c>
      <c r="J117" s="249">
        <f t="shared" si="29"/>
        <v>0</v>
      </c>
      <c r="K117" s="249">
        <f t="shared" si="29"/>
        <v>0</v>
      </c>
      <c r="L117" s="249">
        <f t="shared" si="29"/>
        <v>0</v>
      </c>
      <c r="M117" s="249">
        <f t="shared" si="29"/>
        <v>0</v>
      </c>
      <c r="N117" s="249">
        <f t="shared" si="29"/>
        <v>0</v>
      </c>
      <c r="O117" s="242"/>
      <c r="P117" s="242"/>
      <c r="Q117" s="242"/>
      <c r="R117" s="242"/>
      <c r="S117" s="253">
        <v>2025</v>
      </c>
      <c r="T117" s="136">
        <f>HLOOKUP($S117,'Fixed - Labor'!$A$21:$AE$24,2,FALSE)</f>
        <v>7062626.964911487</v>
      </c>
      <c r="U117" s="155" t="str">
        <f t="shared" si="42"/>
        <v>B</v>
      </c>
      <c r="V117" s="155" t="str">
        <f t="shared" si="30"/>
        <v>Retired</v>
      </c>
      <c r="W117" s="155" t="str">
        <f t="shared" si="31"/>
        <v>Retired</v>
      </c>
      <c r="X117" s="155" t="str">
        <f t="shared" si="32"/>
        <v>Retired</v>
      </c>
      <c r="Y117" s="155" t="str">
        <f t="shared" si="33"/>
        <v>Retired</v>
      </c>
      <c r="Z117" s="155" t="str">
        <f t="shared" si="34"/>
        <v>Retired</v>
      </c>
      <c r="AB117" s="253">
        <v>2025</v>
      </c>
      <c r="AC117" s="249">
        <f>IF(U117="Retired",0,HLOOKUP(U117,'Fixed - Labor'!$C$29:$E$37,'Sc11 Sub1'!$H$24,FALSE)*$T117)</f>
        <v>4092363.2880795528</v>
      </c>
      <c r="AD117" s="249">
        <f>IF(V117="Retired",0,HLOOKUP(V117,'Fixed - Labor'!$C$29:$E$37,'Sc11 Sub1'!$H$24,FALSE)*$T117)</f>
        <v>0</v>
      </c>
      <c r="AE117" s="249">
        <f>IF(W117="Retired",0,HLOOKUP(W117,'Fixed - Labor'!$C$29:$E$37,'Sc11 Sub1'!$H$24,FALSE)*$T117)</f>
        <v>0</v>
      </c>
      <c r="AF117" s="249">
        <f>IF(X117="Retired",0,HLOOKUP(X117,'Fixed - Labor'!$C$29:$E$37,'Sc11 Sub1'!$H$24,FALSE)*$T117)</f>
        <v>0</v>
      </c>
      <c r="AG117" s="249">
        <f>IF(Y117="Retired",0,HLOOKUP(Y117,'Fixed - Labor'!$C$29:$E$37,'Sc11 Sub1'!$H$24,FALSE)*$T117)</f>
        <v>0</v>
      </c>
      <c r="AH117" s="249">
        <f>IF(Z117="Retired",0,HLOOKUP(Z117,'Fixed - Labor'!$C$29:$E$37,'Sc11 Sub1'!$H$24,FALSE)*$T117)</f>
        <v>0</v>
      </c>
      <c r="AJ117" s="253">
        <v>2025</v>
      </c>
      <c r="AK117" s="249">
        <f>HLOOKUP($AJ117,'Fixed - Labor'!$A$21:$AE$24,3,FALSE)</f>
        <v>14529017.684772057</v>
      </c>
      <c r="AL117" s="155" t="str">
        <f t="shared" si="43"/>
        <v>B</v>
      </c>
      <c r="AM117" s="155" t="str">
        <f t="shared" si="36"/>
        <v>Retired</v>
      </c>
      <c r="AN117" s="155" t="str">
        <f t="shared" si="37"/>
        <v>Retired</v>
      </c>
      <c r="AO117" s="155" t="str">
        <f t="shared" si="38"/>
        <v>Retired</v>
      </c>
      <c r="AP117" s="155" t="str">
        <f t="shared" si="39"/>
        <v>Retired</v>
      </c>
      <c r="AQ117" s="155" t="str">
        <f t="shared" si="40"/>
        <v>Retired</v>
      </c>
      <c r="AS117" s="253">
        <v>2025</v>
      </c>
      <c r="AT117" s="249">
        <f>IF(AL117="Retired",0,HLOOKUP(AL117,'Fixed - Labor'!$C$29:$E$37,'Sc11 Sub1'!$H$24,FALSE)*$AK117)</f>
        <v>8418683.1444473602</v>
      </c>
      <c r="AU117" s="249">
        <f>IF(AM117="Retired",0,HLOOKUP(AM117,'Fixed - Labor'!$C$29:$E$37,'Sc11 Sub1'!$H$24,FALSE)*$AK117)</f>
        <v>0</v>
      </c>
      <c r="AV117" s="249">
        <f>IF(AN117="Retired",0,HLOOKUP(AN117,'Fixed - Labor'!$C$29:$E$37,'Sc11 Sub1'!$H$24,FALSE)*$AK117)</f>
        <v>0</v>
      </c>
      <c r="AW117" s="249">
        <f>IF(AO117="Retired",0,HLOOKUP(AO117,'Fixed - Labor'!$C$29:$E$37,'Sc11 Sub1'!$H$24,FALSE)*$AK117)</f>
        <v>0</v>
      </c>
      <c r="AX117" s="249">
        <f>IF(AP117="Retired",0,HLOOKUP(AP117,'Fixed - Labor'!$C$29:$E$37,'Sc11 Sub1'!$H$24,FALSE)*$AK117)</f>
        <v>0</v>
      </c>
      <c r="AY117" s="249">
        <f>IF(AQ117="Retired",0,HLOOKUP(AQ117,'Fixed - Labor'!$C$29:$E$37,'Sc11 Sub1'!$H$24,FALSE)*$AK117)</f>
        <v>0</v>
      </c>
      <c r="BA117" s="310"/>
      <c r="BB117" s="138"/>
      <c r="BC117" s="138"/>
      <c r="BD117" s="138"/>
      <c r="BE117" s="138"/>
      <c r="BF117" s="138"/>
      <c r="BG117" s="138"/>
      <c r="BI117" s="310"/>
      <c r="BJ117" s="138"/>
      <c r="BK117" s="138"/>
      <c r="BL117" s="138"/>
      <c r="BM117" s="138"/>
      <c r="BN117" s="138"/>
      <c r="BO117" s="138"/>
    </row>
    <row r="118" spans="1:67">
      <c r="A118" s="242"/>
      <c r="B118" s="242"/>
      <c r="C118" s="242"/>
      <c r="D118" s="242"/>
      <c r="E118" s="242"/>
      <c r="F118" s="242"/>
      <c r="G118" s="242"/>
      <c r="H118" s="253">
        <v>2026</v>
      </c>
      <c r="I118" s="249">
        <f t="shared" si="41"/>
        <v>12761267.361177452</v>
      </c>
      <c r="J118" s="249">
        <f t="shared" si="29"/>
        <v>0</v>
      </c>
      <c r="K118" s="249">
        <f t="shared" si="29"/>
        <v>0</v>
      </c>
      <c r="L118" s="249">
        <f t="shared" si="29"/>
        <v>0</v>
      </c>
      <c r="M118" s="249">
        <f t="shared" si="29"/>
        <v>0</v>
      </c>
      <c r="N118" s="249">
        <f t="shared" si="29"/>
        <v>0</v>
      </c>
      <c r="O118" s="242"/>
      <c r="P118" s="242"/>
      <c r="Q118" s="242"/>
      <c r="R118" s="242"/>
      <c r="S118" s="253">
        <v>2026</v>
      </c>
      <c r="T118" s="136">
        <f>HLOOKUP($S118,'Fixed - Labor'!$A$21:$AE$24,2,FALSE)</f>
        <v>7203879.5042097177</v>
      </c>
      <c r="U118" s="155" t="str">
        <f t="shared" si="42"/>
        <v>B</v>
      </c>
      <c r="V118" s="155" t="str">
        <f t="shared" si="30"/>
        <v>Retired</v>
      </c>
      <c r="W118" s="155" t="str">
        <f t="shared" si="31"/>
        <v>Retired</v>
      </c>
      <c r="X118" s="155" t="str">
        <f t="shared" si="32"/>
        <v>Retired</v>
      </c>
      <c r="Y118" s="155" t="str">
        <f t="shared" si="33"/>
        <v>Retired</v>
      </c>
      <c r="Z118" s="155" t="str">
        <f t="shared" si="34"/>
        <v>Retired</v>
      </c>
      <c r="AB118" s="253">
        <v>2026</v>
      </c>
      <c r="AC118" s="249">
        <f>IF(U118="Retired",0,HLOOKUP(U118,'Fixed - Labor'!$C$29:$E$37,'Sc11 Sub1'!$H$24,FALSE)*$T118)</f>
        <v>4174210.5538411443</v>
      </c>
      <c r="AD118" s="249">
        <f>IF(V118="Retired",0,HLOOKUP(V118,'Fixed - Labor'!$C$29:$E$37,'Sc11 Sub1'!$H$24,FALSE)*$T118)</f>
        <v>0</v>
      </c>
      <c r="AE118" s="249">
        <f>IF(W118="Retired",0,HLOOKUP(W118,'Fixed - Labor'!$C$29:$E$37,'Sc11 Sub1'!$H$24,FALSE)*$T118)</f>
        <v>0</v>
      </c>
      <c r="AF118" s="249">
        <f>IF(X118="Retired",0,HLOOKUP(X118,'Fixed - Labor'!$C$29:$E$37,'Sc11 Sub1'!$H$24,FALSE)*$T118)</f>
        <v>0</v>
      </c>
      <c r="AG118" s="249">
        <f>IF(Y118="Retired",0,HLOOKUP(Y118,'Fixed - Labor'!$C$29:$E$37,'Sc11 Sub1'!$H$24,FALSE)*$T118)</f>
        <v>0</v>
      </c>
      <c r="AH118" s="249">
        <f>IF(Z118="Retired",0,HLOOKUP(Z118,'Fixed - Labor'!$C$29:$E$37,'Sc11 Sub1'!$H$24,FALSE)*$T118)</f>
        <v>0</v>
      </c>
      <c r="AJ118" s="253">
        <v>2026</v>
      </c>
      <c r="AK118" s="249">
        <f>HLOOKUP($AJ118,'Fixed - Labor'!$A$21:$AE$24,3,FALSE)</f>
        <v>14819598.0384675</v>
      </c>
      <c r="AL118" s="155" t="str">
        <f t="shared" si="43"/>
        <v>B</v>
      </c>
      <c r="AM118" s="155" t="str">
        <f t="shared" si="36"/>
        <v>Retired</v>
      </c>
      <c r="AN118" s="155" t="str">
        <f t="shared" si="37"/>
        <v>Retired</v>
      </c>
      <c r="AO118" s="155" t="str">
        <f t="shared" si="38"/>
        <v>Retired</v>
      </c>
      <c r="AP118" s="155" t="str">
        <f t="shared" si="39"/>
        <v>Retired</v>
      </c>
      <c r="AQ118" s="155" t="str">
        <f t="shared" si="40"/>
        <v>Retired</v>
      </c>
      <c r="AS118" s="253">
        <v>2026</v>
      </c>
      <c r="AT118" s="249">
        <f>IF(AL118="Retired",0,HLOOKUP(AL118,'Fixed - Labor'!$C$29:$E$37,'Sc11 Sub1'!$H$24,FALSE)*$AK118)</f>
        <v>8587056.8073363081</v>
      </c>
      <c r="AU118" s="249">
        <f>IF(AM118="Retired",0,HLOOKUP(AM118,'Fixed - Labor'!$C$29:$E$37,'Sc11 Sub1'!$H$24,FALSE)*$AK118)</f>
        <v>0</v>
      </c>
      <c r="AV118" s="249">
        <f>IF(AN118="Retired",0,HLOOKUP(AN118,'Fixed - Labor'!$C$29:$E$37,'Sc11 Sub1'!$H$24,FALSE)*$AK118)</f>
        <v>0</v>
      </c>
      <c r="AW118" s="249">
        <f>IF(AO118="Retired",0,HLOOKUP(AO118,'Fixed - Labor'!$C$29:$E$37,'Sc11 Sub1'!$H$24,FALSE)*$AK118)</f>
        <v>0</v>
      </c>
      <c r="AX118" s="249">
        <f>IF(AP118="Retired",0,HLOOKUP(AP118,'Fixed - Labor'!$C$29:$E$37,'Sc11 Sub1'!$H$24,FALSE)*$AK118)</f>
        <v>0</v>
      </c>
      <c r="AY118" s="249">
        <f>IF(AQ118="Retired",0,HLOOKUP(AQ118,'Fixed - Labor'!$C$29:$E$37,'Sc11 Sub1'!$H$24,FALSE)*$AK118)</f>
        <v>0</v>
      </c>
      <c r="BA118" s="310"/>
      <c r="BB118" s="138"/>
      <c r="BC118" s="138"/>
      <c r="BD118" s="138"/>
      <c r="BE118" s="138"/>
      <c r="BF118" s="138"/>
      <c r="BG118" s="138"/>
      <c r="BI118" s="310"/>
      <c r="BJ118" s="138"/>
      <c r="BK118" s="138"/>
      <c r="BL118" s="138"/>
      <c r="BM118" s="138"/>
      <c r="BN118" s="138"/>
      <c r="BO118" s="138"/>
    </row>
    <row r="119" spans="1:67">
      <c r="A119" s="242"/>
      <c r="B119" s="242"/>
      <c r="C119" s="242"/>
      <c r="D119" s="242"/>
      <c r="E119" s="242"/>
      <c r="F119" s="242"/>
      <c r="G119" s="242"/>
      <c r="H119" s="253">
        <v>2027</v>
      </c>
      <c r="I119" s="249">
        <f t="shared" si="41"/>
        <v>13016492.708401002</v>
      </c>
      <c r="J119" s="249">
        <f t="shared" si="29"/>
        <v>0</v>
      </c>
      <c r="K119" s="249">
        <f t="shared" si="29"/>
        <v>0</v>
      </c>
      <c r="L119" s="249">
        <f t="shared" si="29"/>
        <v>0</v>
      </c>
      <c r="M119" s="249">
        <f t="shared" si="29"/>
        <v>0</v>
      </c>
      <c r="N119" s="249">
        <f t="shared" si="29"/>
        <v>0</v>
      </c>
      <c r="O119" s="242"/>
      <c r="P119" s="242"/>
      <c r="Q119" s="242"/>
      <c r="R119" s="242"/>
      <c r="S119" s="253">
        <v>2027</v>
      </c>
      <c r="T119" s="136">
        <f>HLOOKUP($S119,'Fixed - Labor'!$A$21:$AE$24,2,FALSE)</f>
        <v>7347957.0942939129</v>
      </c>
      <c r="U119" s="155" t="str">
        <f t="shared" si="42"/>
        <v>B</v>
      </c>
      <c r="V119" s="155" t="str">
        <f t="shared" si="30"/>
        <v>Retired</v>
      </c>
      <c r="W119" s="155" t="str">
        <f t="shared" si="31"/>
        <v>Retired</v>
      </c>
      <c r="X119" s="155" t="str">
        <f t="shared" si="32"/>
        <v>Retired</v>
      </c>
      <c r="Y119" s="155" t="str">
        <f t="shared" si="33"/>
        <v>Retired</v>
      </c>
      <c r="Z119" s="155" t="str">
        <f t="shared" si="34"/>
        <v>Retired</v>
      </c>
      <c r="AB119" s="253">
        <v>2027</v>
      </c>
      <c r="AC119" s="249">
        <f>IF(U119="Retired",0,HLOOKUP(U119,'Fixed - Labor'!$C$29:$E$37,'Sc11 Sub1'!$H$24,FALSE)*$T119)</f>
        <v>4257694.7649179678</v>
      </c>
      <c r="AD119" s="249">
        <f>IF(V119="Retired",0,HLOOKUP(V119,'Fixed - Labor'!$C$29:$E$37,'Sc11 Sub1'!$H$24,FALSE)*$T119)</f>
        <v>0</v>
      </c>
      <c r="AE119" s="249">
        <f>IF(W119="Retired",0,HLOOKUP(W119,'Fixed - Labor'!$C$29:$E$37,'Sc11 Sub1'!$H$24,FALSE)*$T119)</f>
        <v>0</v>
      </c>
      <c r="AF119" s="249">
        <f>IF(X119="Retired",0,HLOOKUP(X119,'Fixed - Labor'!$C$29:$E$37,'Sc11 Sub1'!$H$24,FALSE)*$T119)</f>
        <v>0</v>
      </c>
      <c r="AG119" s="249">
        <f>IF(Y119="Retired",0,HLOOKUP(Y119,'Fixed - Labor'!$C$29:$E$37,'Sc11 Sub1'!$H$24,FALSE)*$T119)</f>
        <v>0</v>
      </c>
      <c r="AH119" s="249">
        <f>IF(Z119="Retired",0,HLOOKUP(Z119,'Fixed - Labor'!$C$29:$E$37,'Sc11 Sub1'!$H$24,FALSE)*$T119)</f>
        <v>0</v>
      </c>
      <c r="AJ119" s="253">
        <v>2027</v>
      </c>
      <c r="AK119" s="249">
        <f>HLOOKUP($AJ119,'Fixed - Labor'!$A$21:$AE$24,3,FALSE)</f>
        <v>15115989.999236852</v>
      </c>
      <c r="AL119" s="155" t="str">
        <f t="shared" si="43"/>
        <v>B</v>
      </c>
      <c r="AM119" s="155" t="str">
        <f t="shared" si="36"/>
        <v>Retired</v>
      </c>
      <c r="AN119" s="155" t="str">
        <f t="shared" si="37"/>
        <v>Retired</v>
      </c>
      <c r="AO119" s="155" t="str">
        <f t="shared" si="38"/>
        <v>Retired</v>
      </c>
      <c r="AP119" s="155" t="str">
        <f t="shared" si="39"/>
        <v>Retired</v>
      </c>
      <c r="AQ119" s="155" t="str">
        <f t="shared" si="40"/>
        <v>Retired</v>
      </c>
      <c r="AS119" s="253">
        <v>2027</v>
      </c>
      <c r="AT119" s="249">
        <f>IF(AL119="Retired",0,HLOOKUP(AL119,'Fixed - Labor'!$C$29:$E$37,'Sc11 Sub1'!$H$24,FALSE)*$AK119)</f>
        <v>8758797.9434830341</v>
      </c>
      <c r="AU119" s="249">
        <f>IF(AM119="Retired",0,HLOOKUP(AM119,'Fixed - Labor'!$C$29:$E$37,'Sc11 Sub1'!$H$24,FALSE)*$AK119)</f>
        <v>0</v>
      </c>
      <c r="AV119" s="249">
        <f>IF(AN119="Retired",0,HLOOKUP(AN119,'Fixed - Labor'!$C$29:$E$37,'Sc11 Sub1'!$H$24,FALSE)*$AK119)</f>
        <v>0</v>
      </c>
      <c r="AW119" s="249">
        <f>IF(AO119="Retired",0,HLOOKUP(AO119,'Fixed - Labor'!$C$29:$E$37,'Sc11 Sub1'!$H$24,FALSE)*$AK119)</f>
        <v>0</v>
      </c>
      <c r="AX119" s="249">
        <f>IF(AP119="Retired",0,HLOOKUP(AP119,'Fixed - Labor'!$C$29:$E$37,'Sc11 Sub1'!$H$24,FALSE)*$AK119)</f>
        <v>0</v>
      </c>
      <c r="AY119" s="249">
        <f>IF(AQ119="Retired",0,HLOOKUP(AQ119,'Fixed - Labor'!$C$29:$E$37,'Sc11 Sub1'!$H$24,FALSE)*$AK119)</f>
        <v>0</v>
      </c>
      <c r="BA119" s="310"/>
      <c r="BB119" s="138"/>
      <c r="BC119" s="138"/>
      <c r="BD119" s="138"/>
      <c r="BE119" s="138"/>
      <c r="BF119" s="138"/>
      <c r="BG119" s="138"/>
      <c r="BI119" s="310"/>
      <c r="BJ119" s="138"/>
      <c r="BK119" s="138"/>
      <c r="BL119" s="138"/>
      <c r="BM119" s="138"/>
      <c r="BN119" s="138"/>
      <c r="BO119" s="138"/>
    </row>
    <row r="120" spans="1:67">
      <c r="A120" s="242"/>
      <c r="B120" s="242"/>
      <c r="C120" s="242"/>
      <c r="D120" s="242"/>
      <c r="E120" s="242"/>
      <c r="F120" s="242"/>
      <c r="G120" s="242"/>
      <c r="H120" s="253">
        <v>2028</v>
      </c>
      <c r="I120" s="249">
        <f t="shared" si="41"/>
        <v>13276822.562569022</v>
      </c>
      <c r="J120" s="249">
        <f t="shared" si="29"/>
        <v>0</v>
      </c>
      <c r="K120" s="249">
        <f t="shared" si="29"/>
        <v>0</v>
      </c>
      <c r="L120" s="249">
        <f t="shared" si="29"/>
        <v>0</v>
      </c>
      <c r="M120" s="249">
        <f t="shared" si="29"/>
        <v>0</v>
      </c>
      <c r="N120" s="249">
        <f t="shared" si="29"/>
        <v>0</v>
      </c>
      <c r="O120" s="242"/>
      <c r="P120" s="242"/>
      <c r="Q120" s="242"/>
      <c r="R120" s="242"/>
      <c r="S120" s="253">
        <v>2028</v>
      </c>
      <c r="T120" s="136">
        <f>HLOOKUP($S120,'Fixed - Labor'!$A$21:$AE$24,2,FALSE)</f>
        <v>7494916.2361797905</v>
      </c>
      <c r="U120" s="155" t="str">
        <f t="shared" si="42"/>
        <v>B</v>
      </c>
      <c r="V120" s="155" t="str">
        <f t="shared" si="30"/>
        <v>Retired</v>
      </c>
      <c r="W120" s="155" t="str">
        <f t="shared" si="31"/>
        <v>Retired</v>
      </c>
      <c r="X120" s="155" t="str">
        <f t="shared" si="32"/>
        <v>Retired</v>
      </c>
      <c r="Y120" s="155" t="str">
        <f t="shared" si="33"/>
        <v>Retired</v>
      </c>
      <c r="Z120" s="155" t="str">
        <f t="shared" si="34"/>
        <v>Retired</v>
      </c>
      <c r="AB120" s="253">
        <v>2028</v>
      </c>
      <c r="AC120" s="249">
        <f>IF(U120="Retired",0,HLOOKUP(U120,'Fixed - Labor'!$C$29:$E$37,'Sc11 Sub1'!$H$24,FALSE)*$T120)</f>
        <v>4342848.6602163268</v>
      </c>
      <c r="AD120" s="249">
        <f>IF(V120="Retired",0,HLOOKUP(V120,'Fixed - Labor'!$C$29:$E$37,'Sc11 Sub1'!$H$24,FALSE)*$T120)</f>
        <v>0</v>
      </c>
      <c r="AE120" s="249">
        <f>IF(W120="Retired",0,HLOOKUP(W120,'Fixed - Labor'!$C$29:$E$37,'Sc11 Sub1'!$H$24,FALSE)*$T120)</f>
        <v>0</v>
      </c>
      <c r="AF120" s="249">
        <f>IF(X120="Retired",0,HLOOKUP(X120,'Fixed - Labor'!$C$29:$E$37,'Sc11 Sub1'!$H$24,FALSE)*$T120)</f>
        <v>0</v>
      </c>
      <c r="AG120" s="249">
        <f>IF(Y120="Retired",0,HLOOKUP(Y120,'Fixed - Labor'!$C$29:$E$37,'Sc11 Sub1'!$H$24,FALSE)*$T120)</f>
        <v>0</v>
      </c>
      <c r="AH120" s="249">
        <f>IF(Z120="Retired",0,HLOOKUP(Z120,'Fixed - Labor'!$C$29:$E$37,'Sc11 Sub1'!$H$24,FALSE)*$T120)</f>
        <v>0</v>
      </c>
      <c r="AJ120" s="253">
        <v>2028</v>
      </c>
      <c r="AK120" s="249">
        <f>HLOOKUP($AJ120,'Fixed - Labor'!$A$21:$AE$24,3,FALSE)</f>
        <v>15418309.799221588</v>
      </c>
      <c r="AL120" s="155" t="str">
        <f t="shared" si="43"/>
        <v>B</v>
      </c>
      <c r="AM120" s="155" t="str">
        <f t="shared" si="36"/>
        <v>Retired</v>
      </c>
      <c r="AN120" s="155" t="str">
        <f t="shared" si="37"/>
        <v>Retired</v>
      </c>
      <c r="AO120" s="155" t="str">
        <f t="shared" si="38"/>
        <v>Retired</v>
      </c>
      <c r="AP120" s="155" t="str">
        <f t="shared" si="39"/>
        <v>Retired</v>
      </c>
      <c r="AQ120" s="155" t="str">
        <f t="shared" si="40"/>
        <v>Retired</v>
      </c>
      <c r="AS120" s="253">
        <v>2028</v>
      </c>
      <c r="AT120" s="249">
        <f>IF(AL120="Retired",0,HLOOKUP(AL120,'Fixed - Labor'!$C$29:$E$37,'Sc11 Sub1'!$H$24,FALSE)*$AK120)</f>
        <v>8933973.9023526944</v>
      </c>
      <c r="AU120" s="249">
        <f>IF(AM120="Retired",0,HLOOKUP(AM120,'Fixed - Labor'!$C$29:$E$37,'Sc11 Sub1'!$H$24,FALSE)*$AK120)</f>
        <v>0</v>
      </c>
      <c r="AV120" s="249">
        <f>IF(AN120="Retired",0,HLOOKUP(AN120,'Fixed - Labor'!$C$29:$E$37,'Sc11 Sub1'!$H$24,FALSE)*$AK120)</f>
        <v>0</v>
      </c>
      <c r="AW120" s="249">
        <f>IF(AO120="Retired",0,HLOOKUP(AO120,'Fixed - Labor'!$C$29:$E$37,'Sc11 Sub1'!$H$24,FALSE)*$AK120)</f>
        <v>0</v>
      </c>
      <c r="AX120" s="249">
        <f>IF(AP120="Retired",0,HLOOKUP(AP120,'Fixed - Labor'!$C$29:$E$37,'Sc11 Sub1'!$H$24,FALSE)*$AK120)</f>
        <v>0</v>
      </c>
      <c r="AY120" s="249">
        <f>IF(AQ120="Retired",0,HLOOKUP(AQ120,'Fixed - Labor'!$C$29:$E$37,'Sc11 Sub1'!$H$24,FALSE)*$AK120)</f>
        <v>0</v>
      </c>
      <c r="BA120" s="310"/>
      <c r="BB120" s="138"/>
      <c r="BC120" s="138"/>
      <c r="BD120" s="138"/>
      <c r="BE120" s="138"/>
      <c r="BF120" s="138"/>
      <c r="BG120" s="138"/>
      <c r="BI120" s="310"/>
      <c r="BJ120" s="138"/>
      <c r="BK120" s="138"/>
      <c r="BL120" s="138"/>
      <c r="BM120" s="138"/>
      <c r="BN120" s="138"/>
      <c r="BO120" s="138"/>
    </row>
    <row r="121" spans="1:67">
      <c r="A121" s="242"/>
      <c r="B121" s="242"/>
      <c r="C121" s="242"/>
      <c r="D121" s="242"/>
      <c r="E121" s="242"/>
      <c r="F121" s="242"/>
      <c r="G121" s="242"/>
      <c r="H121" s="253">
        <v>2029</v>
      </c>
      <c r="I121" s="249">
        <f t="shared" si="41"/>
        <v>13542359.013820404</v>
      </c>
      <c r="J121" s="249">
        <f t="shared" si="29"/>
        <v>0</v>
      </c>
      <c r="K121" s="249">
        <f t="shared" si="29"/>
        <v>0</v>
      </c>
      <c r="L121" s="249">
        <f t="shared" si="29"/>
        <v>0</v>
      </c>
      <c r="M121" s="249">
        <f t="shared" si="29"/>
        <v>0</v>
      </c>
      <c r="N121" s="249">
        <f t="shared" si="29"/>
        <v>0</v>
      </c>
      <c r="O121" s="242"/>
      <c r="P121" s="242"/>
      <c r="Q121" s="242"/>
      <c r="R121" s="242"/>
      <c r="S121" s="253">
        <v>2029</v>
      </c>
      <c r="T121" s="136">
        <f>HLOOKUP($S121,'Fixed - Labor'!$A$21:$AE$24,2,FALSE)</f>
        <v>7644814.5609033871</v>
      </c>
      <c r="U121" s="155" t="str">
        <f t="shared" si="42"/>
        <v>B</v>
      </c>
      <c r="V121" s="155" t="str">
        <f t="shared" si="30"/>
        <v>Retired</v>
      </c>
      <c r="W121" s="155" t="str">
        <f t="shared" si="31"/>
        <v>Retired</v>
      </c>
      <c r="X121" s="155" t="str">
        <f t="shared" si="32"/>
        <v>Retired</v>
      </c>
      <c r="Y121" s="155" t="str">
        <f t="shared" si="33"/>
        <v>Retired</v>
      </c>
      <c r="Z121" s="155" t="str">
        <f t="shared" si="34"/>
        <v>Retired</v>
      </c>
      <c r="AB121" s="253">
        <v>2029</v>
      </c>
      <c r="AC121" s="249">
        <f>IF(U121="Retired",0,HLOOKUP(U121,'Fixed - Labor'!$C$29:$E$37,'Sc11 Sub1'!$H$24,FALSE)*$T121)</f>
        <v>4429705.6334206536</v>
      </c>
      <c r="AD121" s="249">
        <f>IF(V121="Retired",0,HLOOKUP(V121,'Fixed - Labor'!$C$29:$E$37,'Sc11 Sub1'!$H$24,FALSE)*$T121)</f>
        <v>0</v>
      </c>
      <c r="AE121" s="249">
        <f>IF(W121="Retired",0,HLOOKUP(W121,'Fixed - Labor'!$C$29:$E$37,'Sc11 Sub1'!$H$24,FALSE)*$T121)</f>
        <v>0</v>
      </c>
      <c r="AF121" s="249">
        <f>IF(X121="Retired",0,HLOOKUP(X121,'Fixed - Labor'!$C$29:$E$37,'Sc11 Sub1'!$H$24,FALSE)*$T121)</f>
        <v>0</v>
      </c>
      <c r="AG121" s="249">
        <f>IF(Y121="Retired",0,HLOOKUP(Y121,'Fixed - Labor'!$C$29:$E$37,'Sc11 Sub1'!$H$24,FALSE)*$T121)</f>
        <v>0</v>
      </c>
      <c r="AH121" s="249">
        <f>IF(Z121="Retired",0,HLOOKUP(Z121,'Fixed - Labor'!$C$29:$E$37,'Sc11 Sub1'!$H$24,FALSE)*$T121)</f>
        <v>0</v>
      </c>
      <c r="AJ121" s="253">
        <v>2029</v>
      </c>
      <c r="AK121" s="249">
        <f>HLOOKUP($AJ121,'Fixed - Labor'!$A$21:$AE$24,3,FALSE)</f>
        <v>15726675.995206021</v>
      </c>
      <c r="AL121" s="155" t="str">
        <f t="shared" si="43"/>
        <v>B</v>
      </c>
      <c r="AM121" s="155" t="str">
        <f t="shared" si="36"/>
        <v>Retired</v>
      </c>
      <c r="AN121" s="155" t="str">
        <f t="shared" si="37"/>
        <v>Retired</v>
      </c>
      <c r="AO121" s="155" t="str">
        <f t="shared" si="38"/>
        <v>Retired</v>
      </c>
      <c r="AP121" s="155" t="str">
        <f t="shared" si="39"/>
        <v>Retired</v>
      </c>
      <c r="AQ121" s="155" t="str">
        <f t="shared" si="40"/>
        <v>Retired</v>
      </c>
      <c r="AS121" s="253">
        <v>2029</v>
      </c>
      <c r="AT121" s="249">
        <f>IF(AL121="Retired",0,HLOOKUP(AL121,'Fixed - Labor'!$C$29:$E$37,'Sc11 Sub1'!$H$24,FALSE)*$AK121)</f>
        <v>9112653.3803997505</v>
      </c>
      <c r="AU121" s="249">
        <f>IF(AM121="Retired",0,HLOOKUP(AM121,'Fixed - Labor'!$C$29:$E$37,'Sc11 Sub1'!$H$24,FALSE)*$AK121)</f>
        <v>0</v>
      </c>
      <c r="AV121" s="249">
        <f>IF(AN121="Retired",0,HLOOKUP(AN121,'Fixed - Labor'!$C$29:$E$37,'Sc11 Sub1'!$H$24,FALSE)*$AK121)</f>
        <v>0</v>
      </c>
      <c r="AW121" s="249">
        <f>IF(AO121="Retired",0,HLOOKUP(AO121,'Fixed - Labor'!$C$29:$E$37,'Sc11 Sub1'!$H$24,FALSE)*$AK121)</f>
        <v>0</v>
      </c>
      <c r="AX121" s="249">
        <f>IF(AP121="Retired",0,HLOOKUP(AP121,'Fixed - Labor'!$C$29:$E$37,'Sc11 Sub1'!$H$24,FALSE)*$AK121)</f>
        <v>0</v>
      </c>
      <c r="AY121" s="249">
        <f>IF(AQ121="Retired",0,HLOOKUP(AQ121,'Fixed - Labor'!$C$29:$E$37,'Sc11 Sub1'!$H$24,FALSE)*$AK121)</f>
        <v>0</v>
      </c>
      <c r="BA121" s="310"/>
      <c r="BB121" s="138"/>
      <c r="BC121" s="138"/>
      <c r="BD121" s="138"/>
      <c r="BE121" s="138"/>
      <c r="BF121" s="138"/>
      <c r="BG121" s="138"/>
      <c r="BI121" s="310"/>
      <c r="BJ121" s="138"/>
      <c r="BK121" s="138"/>
      <c r="BL121" s="138"/>
      <c r="BM121" s="138"/>
      <c r="BN121" s="138"/>
      <c r="BO121" s="138"/>
    </row>
    <row r="122" spans="1:67">
      <c r="A122" s="242"/>
      <c r="B122" s="242"/>
      <c r="C122" s="242"/>
      <c r="D122" s="242"/>
      <c r="E122" s="242"/>
      <c r="F122" s="242"/>
      <c r="G122" s="242"/>
      <c r="H122" s="253">
        <v>2030</v>
      </c>
      <c r="I122" s="249">
        <f t="shared" si="41"/>
        <v>13813206.194096813</v>
      </c>
      <c r="J122" s="249">
        <f t="shared" si="29"/>
        <v>0</v>
      </c>
      <c r="K122" s="249">
        <f t="shared" si="29"/>
        <v>0</v>
      </c>
      <c r="L122" s="249">
        <f t="shared" si="29"/>
        <v>0</v>
      </c>
      <c r="M122" s="249">
        <f t="shared" si="29"/>
        <v>0</v>
      </c>
      <c r="N122" s="249">
        <f t="shared" si="29"/>
        <v>0</v>
      </c>
      <c r="O122" s="242"/>
      <c r="P122" s="242"/>
      <c r="Q122" s="242"/>
      <c r="R122" s="242"/>
      <c r="S122" s="253">
        <v>2030</v>
      </c>
      <c r="T122" s="136">
        <f>HLOOKUP($S122,'Fixed - Labor'!$A$21:$AE$24,2,FALSE)</f>
        <v>7797710.8521214556</v>
      </c>
      <c r="U122" s="155" t="str">
        <f t="shared" si="42"/>
        <v>B</v>
      </c>
      <c r="V122" s="155" t="str">
        <f t="shared" si="30"/>
        <v>Retired</v>
      </c>
      <c r="W122" s="155" t="str">
        <f t="shared" si="31"/>
        <v>Retired</v>
      </c>
      <c r="X122" s="155" t="str">
        <f t="shared" si="32"/>
        <v>Retired</v>
      </c>
      <c r="Y122" s="155" t="str">
        <f t="shared" si="33"/>
        <v>Retired</v>
      </c>
      <c r="Z122" s="155" t="str">
        <f t="shared" si="34"/>
        <v>Retired</v>
      </c>
      <c r="AB122" s="253">
        <v>2030</v>
      </c>
      <c r="AC122" s="249">
        <f>IF(U122="Retired",0,HLOOKUP(U122,'Fixed - Labor'!$C$29:$E$37,'Sc11 Sub1'!$H$24,FALSE)*$T122)</f>
        <v>4518299.7460890673</v>
      </c>
      <c r="AD122" s="249">
        <f>IF(V122="Retired",0,HLOOKUP(V122,'Fixed - Labor'!$C$29:$E$37,'Sc11 Sub1'!$H$24,FALSE)*$T122)</f>
        <v>0</v>
      </c>
      <c r="AE122" s="249">
        <f>IF(W122="Retired",0,HLOOKUP(W122,'Fixed - Labor'!$C$29:$E$37,'Sc11 Sub1'!$H$24,FALSE)*$T122)</f>
        <v>0</v>
      </c>
      <c r="AF122" s="249">
        <f>IF(X122="Retired",0,HLOOKUP(X122,'Fixed - Labor'!$C$29:$E$37,'Sc11 Sub1'!$H$24,FALSE)*$T122)</f>
        <v>0</v>
      </c>
      <c r="AG122" s="249">
        <f>IF(Y122="Retired",0,HLOOKUP(Y122,'Fixed - Labor'!$C$29:$E$37,'Sc11 Sub1'!$H$24,FALSE)*$T122)</f>
        <v>0</v>
      </c>
      <c r="AH122" s="249">
        <f>IF(Z122="Retired",0,HLOOKUP(Z122,'Fixed - Labor'!$C$29:$E$37,'Sc11 Sub1'!$H$24,FALSE)*$T122)</f>
        <v>0</v>
      </c>
      <c r="AJ122" s="253">
        <v>2030</v>
      </c>
      <c r="AK122" s="249">
        <f>HLOOKUP($AJ122,'Fixed - Labor'!$A$21:$AE$24,3,FALSE)</f>
        <v>16041209.515110143</v>
      </c>
      <c r="AL122" s="155" t="str">
        <f t="shared" si="43"/>
        <v>B</v>
      </c>
      <c r="AM122" s="155" t="str">
        <f t="shared" si="36"/>
        <v>Retired</v>
      </c>
      <c r="AN122" s="155" t="str">
        <f t="shared" si="37"/>
        <v>Retired</v>
      </c>
      <c r="AO122" s="155" t="str">
        <f t="shared" si="38"/>
        <v>Retired</v>
      </c>
      <c r="AP122" s="155" t="str">
        <f t="shared" si="39"/>
        <v>Retired</v>
      </c>
      <c r="AQ122" s="155" t="str">
        <f t="shared" si="40"/>
        <v>Retired</v>
      </c>
      <c r="AS122" s="253">
        <v>2030</v>
      </c>
      <c r="AT122" s="249">
        <f>IF(AL122="Retired",0,HLOOKUP(AL122,'Fixed - Labor'!$C$29:$E$37,'Sc11 Sub1'!$H$24,FALSE)*$AK122)</f>
        <v>9294906.4480077457</v>
      </c>
      <c r="AU122" s="249">
        <f>IF(AM122="Retired",0,HLOOKUP(AM122,'Fixed - Labor'!$C$29:$E$37,'Sc11 Sub1'!$H$24,FALSE)*$AK122)</f>
        <v>0</v>
      </c>
      <c r="AV122" s="249">
        <f>IF(AN122="Retired",0,HLOOKUP(AN122,'Fixed - Labor'!$C$29:$E$37,'Sc11 Sub1'!$H$24,FALSE)*$AK122)</f>
        <v>0</v>
      </c>
      <c r="AW122" s="249">
        <f>IF(AO122="Retired",0,HLOOKUP(AO122,'Fixed - Labor'!$C$29:$E$37,'Sc11 Sub1'!$H$24,FALSE)*$AK122)</f>
        <v>0</v>
      </c>
      <c r="AX122" s="249">
        <f>IF(AP122="Retired",0,HLOOKUP(AP122,'Fixed - Labor'!$C$29:$E$37,'Sc11 Sub1'!$H$24,FALSE)*$AK122)</f>
        <v>0</v>
      </c>
      <c r="AY122" s="249">
        <f>IF(AQ122="Retired",0,HLOOKUP(AQ122,'Fixed - Labor'!$C$29:$E$37,'Sc11 Sub1'!$H$24,FALSE)*$AK122)</f>
        <v>0</v>
      </c>
      <c r="BA122" s="310"/>
      <c r="BB122" s="138"/>
      <c r="BC122" s="138"/>
      <c r="BD122" s="138"/>
      <c r="BE122" s="138"/>
      <c r="BF122" s="138"/>
      <c r="BG122" s="138"/>
      <c r="BI122" s="310"/>
      <c r="BJ122" s="138"/>
      <c r="BK122" s="138"/>
      <c r="BL122" s="138"/>
      <c r="BM122" s="138"/>
      <c r="BN122" s="138"/>
      <c r="BO122" s="138"/>
    </row>
    <row r="123" spans="1:67">
      <c r="A123" s="242"/>
      <c r="B123" s="242"/>
      <c r="C123" s="242"/>
      <c r="D123" s="242"/>
      <c r="E123" s="242"/>
      <c r="F123" s="242"/>
      <c r="G123" s="242"/>
      <c r="H123" s="253">
        <v>2031</v>
      </c>
      <c r="I123" s="249">
        <f t="shared" si="41"/>
        <v>14089470.317978747</v>
      </c>
      <c r="J123" s="249">
        <f t="shared" si="29"/>
        <v>0</v>
      </c>
      <c r="K123" s="249">
        <f t="shared" si="29"/>
        <v>0</v>
      </c>
      <c r="L123" s="249">
        <f t="shared" si="29"/>
        <v>0</v>
      </c>
      <c r="M123" s="249">
        <f t="shared" si="29"/>
        <v>0</v>
      </c>
      <c r="N123" s="249">
        <f t="shared" si="29"/>
        <v>0</v>
      </c>
      <c r="O123" s="242"/>
      <c r="P123" s="242"/>
      <c r="Q123" s="242"/>
      <c r="R123" s="242"/>
      <c r="S123" s="253">
        <v>2031</v>
      </c>
      <c r="T123" s="136">
        <f>HLOOKUP($S123,'Fixed - Labor'!$A$21:$AE$24,2,FALSE)</f>
        <v>7953665.0691638831</v>
      </c>
      <c r="U123" s="155" t="str">
        <f t="shared" si="42"/>
        <v>B</v>
      </c>
      <c r="V123" s="155" t="str">
        <f t="shared" si="30"/>
        <v>Retired</v>
      </c>
      <c r="W123" s="155" t="str">
        <f t="shared" si="31"/>
        <v>Retired</v>
      </c>
      <c r="X123" s="155" t="str">
        <f t="shared" si="32"/>
        <v>Retired</v>
      </c>
      <c r="Y123" s="155" t="str">
        <f t="shared" si="33"/>
        <v>Retired</v>
      </c>
      <c r="Z123" s="155" t="str">
        <f t="shared" si="34"/>
        <v>Retired</v>
      </c>
      <c r="AB123" s="253">
        <v>2031</v>
      </c>
      <c r="AC123" s="249">
        <f>IF(U123="Retired",0,HLOOKUP(U123,'Fixed - Labor'!$C$29:$E$37,'Sc11 Sub1'!$H$24,FALSE)*$T123)</f>
        <v>4608665.7410108475</v>
      </c>
      <c r="AD123" s="249">
        <f>IF(V123="Retired",0,HLOOKUP(V123,'Fixed - Labor'!$C$29:$E$37,'Sc11 Sub1'!$H$24,FALSE)*$T123)</f>
        <v>0</v>
      </c>
      <c r="AE123" s="249">
        <f>IF(W123="Retired",0,HLOOKUP(W123,'Fixed - Labor'!$C$29:$E$37,'Sc11 Sub1'!$H$24,FALSE)*$T123)</f>
        <v>0</v>
      </c>
      <c r="AF123" s="249">
        <f>IF(X123="Retired",0,HLOOKUP(X123,'Fixed - Labor'!$C$29:$E$37,'Sc11 Sub1'!$H$24,FALSE)*$T123)</f>
        <v>0</v>
      </c>
      <c r="AG123" s="249">
        <f>IF(Y123="Retired",0,HLOOKUP(Y123,'Fixed - Labor'!$C$29:$E$37,'Sc11 Sub1'!$H$24,FALSE)*$T123)</f>
        <v>0</v>
      </c>
      <c r="AH123" s="249">
        <f>IF(Z123="Retired",0,HLOOKUP(Z123,'Fixed - Labor'!$C$29:$E$37,'Sc11 Sub1'!$H$24,FALSE)*$T123)</f>
        <v>0</v>
      </c>
      <c r="AJ123" s="253">
        <v>2031</v>
      </c>
      <c r="AK123" s="249">
        <f>HLOOKUP($AJ123,'Fixed - Labor'!$A$21:$AE$24,3,FALSE)</f>
        <v>16362033.705412343</v>
      </c>
      <c r="AL123" s="155" t="str">
        <f t="shared" si="43"/>
        <v>B</v>
      </c>
      <c r="AM123" s="155" t="str">
        <f t="shared" si="36"/>
        <v>Retired</v>
      </c>
      <c r="AN123" s="155" t="str">
        <f t="shared" si="37"/>
        <v>Retired</v>
      </c>
      <c r="AO123" s="155" t="str">
        <f t="shared" si="38"/>
        <v>Retired</v>
      </c>
      <c r="AP123" s="155" t="str">
        <f t="shared" si="39"/>
        <v>Retired</v>
      </c>
      <c r="AQ123" s="155" t="str">
        <f t="shared" si="40"/>
        <v>Retired</v>
      </c>
      <c r="AS123" s="253">
        <v>2031</v>
      </c>
      <c r="AT123" s="249">
        <f>IF(AL123="Retired",0,HLOOKUP(AL123,'Fixed - Labor'!$C$29:$E$37,'Sc11 Sub1'!$H$24,FALSE)*$AK123)</f>
        <v>9480804.5769678988</v>
      </c>
      <c r="AU123" s="249">
        <f>IF(AM123="Retired",0,HLOOKUP(AM123,'Fixed - Labor'!$C$29:$E$37,'Sc11 Sub1'!$H$24,FALSE)*$AK123)</f>
        <v>0</v>
      </c>
      <c r="AV123" s="249">
        <f>IF(AN123="Retired",0,HLOOKUP(AN123,'Fixed - Labor'!$C$29:$E$37,'Sc11 Sub1'!$H$24,FALSE)*$AK123)</f>
        <v>0</v>
      </c>
      <c r="AW123" s="249">
        <f>IF(AO123="Retired",0,HLOOKUP(AO123,'Fixed - Labor'!$C$29:$E$37,'Sc11 Sub1'!$H$24,FALSE)*$AK123)</f>
        <v>0</v>
      </c>
      <c r="AX123" s="249">
        <f>IF(AP123="Retired",0,HLOOKUP(AP123,'Fixed - Labor'!$C$29:$E$37,'Sc11 Sub1'!$H$24,FALSE)*$AK123)</f>
        <v>0</v>
      </c>
      <c r="AY123" s="249">
        <f>IF(AQ123="Retired",0,HLOOKUP(AQ123,'Fixed - Labor'!$C$29:$E$37,'Sc11 Sub1'!$H$24,FALSE)*$AK123)</f>
        <v>0</v>
      </c>
      <c r="BA123" s="310"/>
      <c r="BB123" s="138"/>
      <c r="BC123" s="138"/>
      <c r="BD123" s="138"/>
      <c r="BE123" s="138"/>
      <c r="BF123" s="138"/>
      <c r="BG123" s="138"/>
      <c r="BI123" s="310"/>
      <c r="BJ123" s="138"/>
      <c r="BK123" s="138"/>
      <c r="BL123" s="138"/>
      <c r="BM123" s="138"/>
      <c r="BN123" s="138"/>
      <c r="BO123" s="138"/>
    </row>
    <row r="124" spans="1:67">
      <c r="A124" s="242"/>
      <c r="B124" s="242"/>
      <c r="C124" s="242"/>
      <c r="D124" s="242"/>
      <c r="E124" s="242"/>
      <c r="F124" s="242"/>
      <c r="G124" s="242"/>
      <c r="H124" s="253">
        <v>2032</v>
      </c>
      <c r="I124" s="249">
        <f t="shared" si="41"/>
        <v>0</v>
      </c>
      <c r="J124" s="249">
        <f t="shared" si="29"/>
        <v>0</v>
      </c>
      <c r="K124" s="249">
        <f t="shared" si="29"/>
        <v>0</v>
      </c>
      <c r="L124" s="249">
        <f t="shared" si="29"/>
        <v>0</v>
      </c>
      <c r="M124" s="249">
        <f t="shared" si="29"/>
        <v>0</v>
      </c>
      <c r="N124" s="249">
        <f t="shared" si="29"/>
        <v>0</v>
      </c>
      <c r="O124" s="242"/>
      <c r="P124" s="242"/>
      <c r="Q124" s="242"/>
      <c r="R124" s="242"/>
      <c r="S124" s="253">
        <v>2032</v>
      </c>
      <c r="T124" s="136">
        <f>HLOOKUP($S124,'Fixed - Labor'!$A$21:$AE$24,2,FALSE)</f>
        <v>8112738.3705471605</v>
      </c>
      <c r="U124" s="155" t="str">
        <f t="shared" si="42"/>
        <v>Retired</v>
      </c>
      <c r="V124" s="155" t="str">
        <f t="shared" si="30"/>
        <v>Retired</v>
      </c>
      <c r="W124" s="155" t="str">
        <f t="shared" si="31"/>
        <v>Retired</v>
      </c>
      <c r="X124" s="155" t="str">
        <f t="shared" si="32"/>
        <v>Retired</v>
      </c>
      <c r="Y124" s="155" t="str">
        <f t="shared" si="33"/>
        <v>Retired</v>
      </c>
      <c r="Z124" s="155" t="str">
        <f t="shared" si="34"/>
        <v>Retired</v>
      </c>
      <c r="AB124" s="253">
        <v>2032</v>
      </c>
      <c r="AC124" s="249">
        <f>IF(U124="Retired",0,HLOOKUP(U124,'Fixed - Labor'!$C$29:$E$37,'Sc11 Sub1'!$H$24,FALSE)*$T124)</f>
        <v>0</v>
      </c>
      <c r="AD124" s="249">
        <f>IF(V124="Retired",0,HLOOKUP(V124,'Fixed - Labor'!$C$29:$E$37,'Sc11 Sub1'!$H$24,FALSE)*$T124)</f>
        <v>0</v>
      </c>
      <c r="AE124" s="249">
        <f>IF(W124="Retired",0,HLOOKUP(W124,'Fixed - Labor'!$C$29:$E$37,'Sc11 Sub1'!$H$24,FALSE)*$T124)</f>
        <v>0</v>
      </c>
      <c r="AF124" s="249">
        <f>IF(X124="Retired",0,HLOOKUP(X124,'Fixed - Labor'!$C$29:$E$37,'Sc11 Sub1'!$H$24,FALSE)*$T124)</f>
        <v>0</v>
      </c>
      <c r="AG124" s="249">
        <f>IF(Y124="Retired",0,HLOOKUP(Y124,'Fixed - Labor'!$C$29:$E$37,'Sc11 Sub1'!$H$24,FALSE)*$T124)</f>
        <v>0</v>
      </c>
      <c r="AH124" s="249">
        <f>IF(Z124="Retired",0,HLOOKUP(Z124,'Fixed - Labor'!$C$29:$E$37,'Sc11 Sub1'!$H$24,FALSE)*$T124)</f>
        <v>0</v>
      </c>
      <c r="AJ124" s="253">
        <v>2032</v>
      </c>
      <c r="AK124" s="249">
        <f>HLOOKUP($AJ124,'Fixed - Labor'!$A$21:$AE$24,3,FALSE)</f>
        <v>16689274.379520589</v>
      </c>
      <c r="AL124" s="155" t="str">
        <f t="shared" si="43"/>
        <v>Retired</v>
      </c>
      <c r="AM124" s="155" t="str">
        <f t="shared" si="36"/>
        <v>Retired</v>
      </c>
      <c r="AN124" s="155" t="str">
        <f t="shared" si="37"/>
        <v>Retired</v>
      </c>
      <c r="AO124" s="155" t="str">
        <f t="shared" si="38"/>
        <v>Retired</v>
      </c>
      <c r="AP124" s="155" t="str">
        <f t="shared" si="39"/>
        <v>Retired</v>
      </c>
      <c r="AQ124" s="155" t="str">
        <f t="shared" si="40"/>
        <v>Retired</v>
      </c>
      <c r="AS124" s="253">
        <v>2032</v>
      </c>
      <c r="AT124" s="249">
        <f>IF(AL124="Retired",0,HLOOKUP(AL124,'Fixed - Labor'!$C$29:$E$37,'Sc11 Sub1'!$H$24,FALSE)*$AK124)</f>
        <v>0</v>
      </c>
      <c r="AU124" s="249">
        <f>IF(AM124="Retired",0,HLOOKUP(AM124,'Fixed - Labor'!$C$29:$E$37,'Sc11 Sub1'!$H$24,FALSE)*$AK124)</f>
        <v>0</v>
      </c>
      <c r="AV124" s="249">
        <f>IF(AN124="Retired",0,HLOOKUP(AN124,'Fixed - Labor'!$C$29:$E$37,'Sc11 Sub1'!$H$24,FALSE)*$AK124)</f>
        <v>0</v>
      </c>
      <c r="AW124" s="249">
        <f>IF(AO124="Retired",0,HLOOKUP(AO124,'Fixed - Labor'!$C$29:$E$37,'Sc11 Sub1'!$H$24,FALSE)*$AK124)</f>
        <v>0</v>
      </c>
      <c r="AX124" s="249">
        <f>IF(AP124="Retired",0,HLOOKUP(AP124,'Fixed - Labor'!$C$29:$E$37,'Sc11 Sub1'!$H$24,FALSE)*$AK124)</f>
        <v>0</v>
      </c>
      <c r="AY124" s="249">
        <f>IF(AQ124="Retired",0,HLOOKUP(AQ124,'Fixed - Labor'!$C$29:$E$37,'Sc11 Sub1'!$H$24,FALSE)*$AK124)</f>
        <v>0</v>
      </c>
      <c r="BA124" s="310"/>
      <c r="BB124" s="138"/>
      <c r="BC124" s="138"/>
      <c r="BD124" s="138"/>
      <c r="BE124" s="138"/>
      <c r="BF124" s="138"/>
      <c r="BG124" s="138"/>
      <c r="BI124" s="310"/>
      <c r="BJ124" s="138"/>
      <c r="BK124" s="138"/>
      <c r="BL124" s="138"/>
      <c r="BM124" s="138"/>
      <c r="BN124" s="138"/>
      <c r="BO124" s="138"/>
    </row>
    <row r="125" spans="1:67">
      <c r="A125" s="242"/>
      <c r="B125" s="242"/>
      <c r="C125" s="242"/>
      <c r="D125" s="242"/>
      <c r="E125" s="242"/>
      <c r="F125" s="242"/>
      <c r="G125" s="242"/>
      <c r="H125" s="253">
        <v>2033</v>
      </c>
      <c r="I125" s="249">
        <f t="shared" si="41"/>
        <v>0</v>
      </c>
      <c r="J125" s="249">
        <f t="shared" si="29"/>
        <v>0</v>
      </c>
      <c r="K125" s="249">
        <f t="shared" si="29"/>
        <v>0</v>
      </c>
      <c r="L125" s="249">
        <f t="shared" si="29"/>
        <v>0</v>
      </c>
      <c r="M125" s="249">
        <f t="shared" si="29"/>
        <v>0</v>
      </c>
      <c r="N125" s="249">
        <f t="shared" si="29"/>
        <v>0</v>
      </c>
      <c r="O125" s="242"/>
      <c r="P125" s="242"/>
      <c r="Q125" s="242"/>
      <c r="R125" s="242"/>
      <c r="S125" s="253">
        <v>2033</v>
      </c>
      <c r="T125" s="136">
        <f>HLOOKUP($S125,'Fixed - Labor'!$A$21:$AE$24,2,FALSE)</f>
        <v>8274993.1379581038</v>
      </c>
      <c r="U125" s="155" t="str">
        <f t="shared" si="42"/>
        <v>Retired</v>
      </c>
      <c r="V125" s="155" t="str">
        <f t="shared" si="30"/>
        <v>Retired</v>
      </c>
      <c r="W125" s="155" t="str">
        <f t="shared" si="31"/>
        <v>Retired</v>
      </c>
      <c r="X125" s="155" t="str">
        <f t="shared" si="32"/>
        <v>Retired</v>
      </c>
      <c r="Y125" s="155" t="str">
        <f t="shared" si="33"/>
        <v>Retired</v>
      </c>
      <c r="Z125" s="155" t="str">
        <f t="shared" si="34"/>
        <v>Retired</v>
      </c>
      <c r="AB125" s="253">
        <v>2033</v>
      </c>
      <c r="AC125" s="249">
        <f>IF(U125="Retired",0,HLOOKUP(U125,'Fixed - Labor'!$C$29:$E$37,'Sc11 Sub1'!$H$24,FALSE)*$T125)</f>
        <v>0</v>
      </c>
      <c r="AD125" s="249">
        <f>IF(V125="Retired",0,HLOOKUP(V125,'Fixed - Labor'!$C$29:$E$37,'Sc11 Sub1'!$H$24,FALSE)*$T125)</f>
        <v>0</v>
      </c>
      <c r="AE125" s="249">
        <f>IF(W125="Retired",0,HLOOKUP(W125,'Fixed - Labor'!$C$29:$E$37,'Sc11 Sub1'!$H$24,FALSE)*$T125)</f>
        <v>0</v>
      </c>
      <c r="AF125" s="249">
        <f>IF(X125="Retired",0,HLOOKUP(X125,'Fixed - Labor'!$C$29:$E$37,'Sc11 Sub1'!$H$24,FALSE)*$T125)</f>
        <v>0</v>
      </c>
      <c r="AG125" s="249">
        <f>IF(Y125="Retired",0,HLOOKUP(Y125,'Fixed - Labor'!$C$29:$E$37,'Sc11 Sub1'!$H$24,FALSE)*$T125)</f>
        <v>0</v>
      </c>
      <c r="AH125" s="249">
        <f>IF(Z125="Retired",0,HLOOKUP(Z125,'Fixed - Labor'!$C$29:$E$37,'Sc11 Sub1'!$H$24,FALSE)*$T125)</f>
        <v>0</v>
      </c>
      <c r="AJ125" s="253">
        <v>2033</v>
      </c>
      <c r="AK125" s="249">
        <f>HLOOKUP($AJ125,'Fixed - Labor'!$A$21:$AE$24,3,FALSE)</f>
        <v>17023059.867111001</v>
      </c>
      <c r="AL125" s="155" t="str">
        <f t="shared" si="43"/>
        <v>Retired</v>
      </c>
      <c r="AM125" s="155" t="str">
        <f t="shared" si="36"/>
        <v>Retired</v>
      </c>
      <c r="AN125" s="155" t="str">
        <f t="shared" si="37"/>
        <v>Retired</v>
      </c>
      <c r="AO125" s="155" t="str">
        <f t="shared" si="38"/>
        <v>Retired</v>
      </c>
      <c r="AP125" s="155" t="str">
        <f t="shared" si="39"/>
        <v>Retired</v>
      </c>
      <c r="AQ125" s="155" t="str">
        <f t="shared" si="40"/>
        <v>Retired</v>
      </c>
      <c r="AS125" s="253">
        <v>2033</v>
      </c>
      <c r="AT125" s="249">
        <f>IF(AL125="Retired",0,HLOOKUP(AL125,'Fixed - Labor'!$C$29:$E$37,'Sc11 Sub1'!$H$24,FALSE)*$AK125)</f>
        <v>0</v>
      </c>
      <c r="AU125" s="249">
        <f>IF(AM125="Retired",0,HLOOKUP(AM125,'Fixed - Labor'!$C$29:$E$37,'Sc11 Sub1'!$H$24,FALSE)*$AK125)</f>
        <v>0</v>
      </c>
      <c r="AV125" s="249">
        <f>IF(AN125="Retired",0,HLOOKUP(AN125,'Fixed - Labor'!$C$29:$E$37,'Sc11 Sub1'!$H$24,FALSE)*$AK125)</f>
        <v>0</v>
      </c>
      <c r="AW125" s="249">
        <f>IF(AO125="Retired",0,HLOOKUP(AO125,'Fixed - Labor'!$C$29:$E$37,'Sc11 Sub1'!$H$24,FALSE)*$AK125)</f>
        <v>0</v>
      </c>
      <c r="AX125" s="249">
        <f>IF(AP125="Retired",0,HLOOKUP(AP125,'Fixed - Labor'!$C$29:$E$37,'Sc11 Sub1'!$H$24,FALSE)*$AK125)</f>
        <v>0</v>
      </c>
      <c r="AY125" s="249">
        <f>IF(AQ125="Retired",0,HLOOKUP(AQ125,'Fixed - Labor'!$C$29:$E$37,'Sc11 Sub1'!$H$24,FALSE)*$AK125)</f>
        <v>0</v>
      </c>
      <c r="BA125" s="310"/>
      <c r="BB125" s="138"/>
      <c r="BC125" s="138"/>
      <c r="BD125" s="138"/>
      <c r="BE125" s="138"/>
      <c r="BF125" s="138"/>
      <c r="BG125" s="138"/>
      <c r="BI125" s="310"/>
      <c r="BJ125" s="138"/>
      <c r="BK125" s="138"/>
      <c r="BL125" s="138"/>
      <c r="BM125" s="138"/>
      <c r="BN125" s="138"/>
      <c r="BO125" s="138"/>
    </row>
    <row r="126" spans="1:67">
      <c r="A126" s="242"/>
      <c r="B126" s="242"/>
      <c r="C126" s="242"/>
      <c r="D126" s="242"/>
      <c r="E126" s="242"/>
      <c r="F126" s="242"/>
      <c r="G126" s="242"/>
      <c r="H126" s="253">
        <v>2034</v>
      </c>
      <c r="I126" s="249">
        <f t="shared" si="41"/>
        <v>0</v>
      </c>
      <c r="J126" s="249">
        <f t="shared" si="29"/>
        <v>0</v>
      </c>
      <c r="K126" s="249">
        <f t="shared" si="29"/>
        <v>0</v>
      </c>
      <c r="L126" s="249">
        <f t="shared" si="29"/>
        <v>0</v>
      </c>
      <c r="M126" s="249">
        <f t="shared" si="29"/>
        <v>0</v>
      </c>
      <c r="N126" s="249">
        <f t="shared" si="29"/>
        <v>0</v>
      </c>
      <c r="O126" s="242"/>
      <c r="P126" s="242"/>
      <c r="Q126" s="242"/>
      <c r="R126" s="242"/>
      <c r="S126" s="253">
        <v>2034</v>
      </c>
      <c r="T126" s="136">
        <f>HLOOKUP($S126,'Fixed - Labor'!$A$21:$AE$24,2,FALSE)</f>
        <v>8440493.0007172655</v>
      </c>
      <c r="U126" s="155" t="str">
        <f t="shared" si="42"/>
        <v>Retired</v>
      </c>
      <c r="V126" s="155" t="str">
        <f t="shared" si="30"/>
        <v>Retired</v>
      </c>
      <c r="W126" s="155" t="str">
        <f t="shared" si="31"/>
        <v>Retired</v>
      </c>
      <c r="X126" s="155" t="str">
        <f t="shared" si="32"/>
        <v>Retired</v>
      </c>
      <c r="Y126" s="155" t="str">
        <f t="shared" si="33"/>
        <v>Retired</v>
      </c>
      <c r="Z126" s="155" t="str">
        <f t="shared" si="34"/>
        <v>Retired</v>
      </c>
      <c r="AB126" s="253">
        <v>2034</v>
      </c>
      <c r="AC126" s="249">
        <f>IF(U126="Retired",0,HLOOKUP(U126,'Fixed - Labor'!$C$29:$E$37,'Sc11 Sub1'!$H$24,FALSE)*$T126)</f>
        <v>0</v>
      </c>
      <c r="AD126" s="249">
        <f>IF(V126="Retired",0,HLOOKUP(V126,'Fixed - Labor'!$C$29:$E$37,'Sc11 Sub1'!$H$24,FALSE)*$T126)</f>
        <v>0</v>
      </c>
      <c r="AE126" s="249">
        <f>IF(W126="Retired",0,HLOOKUP(W126,'Fixed - Labor'!$C$29:$E$37,'Sc11 Sub1'!$H$24,FALSE)*$T126)</f>
        <v>0</v>
      </c>
      <c r="AF126" s="249">
        <f>IF(X126="Retired",0,HLOOKUP(X126,'Fixed - Labor'!$C$29:$E$37,'Sc11 Sub1'!$H$24,FALSE)*$T126)</f>
        <v>0</v>
      </c>
      <c r="AG126" s="249">
        <f>IF(Y126="Retired",0,HLOOKUP(Y126,'Fixed - Labor'!$C$29:$E$37,'Sc11 Sub1'!$H$24,FALSE)*$T126)</f>
        <v>0</v>
      </c>
      <c r="AH126" s="249">
        <f>IF(Z126="Retired",0,HLOOKUP(Z126,'Fixed - Labor'!$C$29:$E$37,'Sc11 Sub1'!$H$24,FALSE)*$T126)</f>
        <v>0</v>
      </c>
      <c r="AJ126" s="253">
        <v>2034</v>
      </c>
      <c r="AK126" s="249">
        <f>HLOOKUP($AJ126,'Fixed - Labor'!$A$21:$AE$24,3,FALSE)</f>
        <v>17363521.064453222</v>
      </c>
      <c r="AL126" s="155" t="str">
        <f t="shared" si="43"/>
        <v>Retired</v>
      </c>
      <c r="AM126" s="155" t="str">
        <f t="shared" si="36"/>
        <v>Retired</v>
      </c>
      <c r="AN126" s="155" t="str">
        <f t="shared" si="37"/>
        <v>Retired</v>
      </c>
      <c r="AO126" s="155" t="str">
        <f t="shared" si="38"/>
        <v>Retired</v>
      </c>
      <c r="AP126" s="155" t="str">
        <f t="shared" si="39"/>
        <v>Retired</v>
      </c>
      <c r="AQ126" s="155" t="str">
        <f t="shared" si="40"/>
        <v>Retired</v>
      </c>
      <c r="AS126" s="253">
        <v>2034</v>
      </c>
      <c r="AT126" s="249">
        <f>IF(AL126="Retired",0,HLOOKUP(AL126,'Fixed - Labor'!$C$29:$E$37,'Sc11 Sub1'!$H$24,FALSE)*$AK126)</f>
        <v>0</v>
      </c>
      <c r="AU126" s="249">
        <f>IF(AM126="Retired",0,HLOOKUP(AM126,'Fixed - Labor'!$C$29:$E$37,'Sc11 Sub1'!$H$24,FALSE)*$AK126)</f>
        <v>0</v>
      </c>
      <c r="AV126" s="249">
        <f>IF(AN126="Retired",0,HLOOKUP(AN126,'Fixed - Labor'!$C$29:$E$37,'Sc11 Sub1'!$H$24,FALSE)*$AK126)</f>
        <v>0</v>
      </c>
      <c r="AW126" s="249">
        <f>IF(AO126="Retired",0,HLOOKUP(AO126,'Fixed - Labor'!$C$29:$E$37,'Sc11 Sub1'!$H$24,FALSE)*$AK126)</f>
        <v>0</v>
      </c>
      <c r="AX126" s="249">
        <f>IF(AP126="Retired",0,HLOOKUP(AP126,'Fixed - Labor'!$C$29:$E$37,'Sc11 Sub1'!$H$24,FALSE)*$AK126)</f>
        <v>0</v>
      </c>
      <c r="AY126" s="249">
        <f>IF(AQ126="Retired",0,HLOOKUP(AQ126,'Fixed - Labor'!$C$29:$E$37,'Sc11 Sub1'!$H$24,FALSE)*$AK126)</f>
        <v>0</v>
      </c>
      <c r="BA126" s="310"/>
      <c r="BB126" s="138"/>
      <c r="BC126" s="138"/>
      <c r="BD126" s="138"/>
      <c r="BE126" s="138"/>
      <c r="BF126" s="138"/>
      <c r="BG126" s="138"/>
      <c r="BI126" s="310"/>
      <c r="BJ126" s="138"/>
      <c r="BK126" s="138"/>
      <c r="BL126" s="138"/>
      <c r="BM126" s="138"/>
      <c r="BN126" s="138"/>
      <c r="BO126" s="138"/>
    </row>
    <row r="127" spans="1:67">
      <c r="A127" s="242"/>
      <c r="B127" s="242"/>
      <c r="C127" s="242"/>
      <c r="D127" s="242"/>
      <c r="E127" s="242"/>
      <c r="F127" s="242"/>
      <c r="G127" s="242"/>
      <c r="H127" s="253">
        <v>2035</v>
      </c>
      <c r="I127" s="249">
        <f t="shared" si="41"/>
        <v>0</v>
      </c>
      <c r="J127" s="249">
        <f t="shared" si="29"/>
        <v>0</v>
      </c>
      <c r="K127" s="249">
        <f t="shared" si="29"/>
        <v>0</v>
      </c>
      <c r="L127" s="249">
        <f t="shared" si="29"/>
        <v>0</v>
      </c>
      <c r="M127" s="249">
        <f t="shared" si="29"/>
        <v>0</v>
      </c>
      <c r="N127" s="249">
        <f t="shared" si="29"/>
        <v>0</v>
      </c>
      <c r="O127" s="242"/>
      <c r="P127" s="242"/>
      <c r="Q127" s="242"/>
      <c r="R127" s="242"/>
      <c r="S127" s="253">
        <v>2035</v>
      </c>
      <c r="T127" s="136">
        <f>HLOOKUP($S127,'Fixed - Labor'!$A$21:$AE$24,2,FALSE)</f>
        <v>8609302.860731611</v>
      </c>
      <c r="U127" s="155" t="str">
        <f t="shared" si="42"/>
        <v>Retired</v>
      </c>
      <c r="V127" s="155" t="str">
        <f t="shared" si="30"/>
        <v>Retired</v>
      </c>
      <c r="W127" s="155" t="str">
        <f t="shared" si="31"/>
        <v>Retired</v>
      </c>
      <c r="X127" s="155" t="str">
        <f t="shared" si="32"/>
        <v>Retired</v>
      </c>
      <c r="Y127" s="155" t="str">
        <f t="shared" si="33"/>
        <v>Retired</v>
      </c>
      <c r="Z127" s="155" t="str">
        <f t="shared" si="34"/>
        <v>Retired</v>
      </c>
      <c r="AB127" s="253">
        <v>2035</v>
      </c>
      <c r="AC127" s="249">
        <f>IF(U127="Retired",0,HLOOKUP(U127,'Fixed - Labor'!$C$29:$E$37,'Sc11 Sub1'!$H$24,FALSE)*$T127)</f>
        <v>0</v>
      </c>
      <c r="AD127" s="249">
        <f>IF(V127="Retired",0,HLOOKUP(V127,'Fixed - Labor'!$C$29:$E$37,'Sc11 Sub1'!$H$24,FALSE)*$T127)</f>
        <v>0</v>
      </c>
      <c r="AE127" s="249">
        <f>IF(W127="Retired",0,HLOOKUP(W127,'Fixed - Labor'!$C$29:$E$37,'Sc11 Sub1'!$H$24,FALSE)*$T127)</f>
        <v>0</v>
      </c>
      <c r="AF127" s="249">
        <f>IF(X127="Retired",0,HLOOKUP(X127,'Fixed - Labor'!$C$29:$E$37,'Sc11 Sub1'!$H$24,FALSE)*$T127)</f>
        <v>0</v>
      </c>
      <c r="AG127" s="249">
        <f>IF(Y127="Retired",0,HLOOKUP(Y127,'Fixed - Labor'!$C$29:$E$37,'Sc11 Sub1'!$H$24,FALSE)*$T127)</f>
        <v>0</v>
      </c>
      <c r="AH127" s="249">
        <f>IF(Z127="Retired",0,HLOOKUP(Z127,'Fixed - Labor'!$C$29:$E$37,'Sc11 Sub1'!$H$24,FALSE)*$T127)</f>
        <v>0</v>
      </c>
      <c r="AJ127" s="253">
        <v>2035</v>
      </c>
      <c r="AK127" s="249">
        <f>HLOOKUP($AJ127,'Fixed - Labor'!$A$21:$AE$24,3,FALSE)</f>
        <v>17710791.485742286</v>
      </c>
      <c r="AL127" s="155" t="str">
        <f t="shared" si="43"/>
        <v>Retired</v>
      </c>
      <c r="AM127" s="155" t="str">
        <f t="shared" si="36"/>
        <v>Retired</v>
      </c>
      <c r="AN127" s="155" t="str">
        <f t="shared" si="37"/>
        <v>Retired</v>
      </c>
      <c r="AO127" s="155" t="str">
        <f t="shared" si="38"/>
        <v>Retired</v>
      </c>
      <c r="AP127" s="155" t="str">
        <f t="shared" si="39"/>
        <v>Retired</v>
      </c>
      <c r="AQ127" s="155" t="str">
        <f t="shared" si="40"/>
        <v>Retired</v>
      </c>
      <c r="AS127" s="253">
        <v>2035</v>
      </c>
      <c r="AT127" s="249">
        <f>IF(AL127="Retired",0,HLOOKUP(AL127,'Fixed - Labor'!$C$29:$E$37,'Sc11 Sub1'!$H$24,FALSE)*$AK127)</f>
        <v>0</v>
      </c>
      <c r="AU127" s="249">
        <f>IF(AM127="Retired",0,HLOOKUP(AM127,'Fixed - Labor'!$C$29:$E$37,'Sc11 Sub1'!$H$24,FALSE)*$AK127)</f>
        <v>0</v>
      </c>
      <c r="AV127" s="249">
        <f>IF(AN127="Retired",0,HLOOKUP(AN127,'Fixed - Labor'!$C$29:$E$37,'Sc11 Sub1'!$H$24,FALSE)*$AK127)</f>
        <v>0</v>
      </c>
      <c r="AW127" s="249">
        <f>IF(AO127="Retired",0,HLOOKUP(AO127,'Fixed - Labor'!$C$29:$E$37,'Sc11 Sub1'!$H$24,FALSE)*$AK127)</f>
        <v>0</v>
      </c>
      <c r="AX127" s="249">
        <f>IF(AP127="Retired",0,HLOOKUP(AP127,'Fixed - Labor'!$C$29:$E$37,'Sc11 Sub1'!$H$24,FALSE)*$AK127)</f>
        <v>0</v>
      </c>
      <c r="AY127" s="249">
        <f>IF(AQ127="Retired",0,HLOOKUP(AQ127,'Fixed - Labor'!$C$29:$E$37,'Sc11 Sub1'!$H$24,FALSE)*$AK127)</f>
        <v>0</v>
      </c>
      <c r="BA127" s="310"/>
      <c r="BB127" s="138"/>
      <c r="BC127" s="138"/>
      <c r="BD127" s="138"/>
      <c r="BE127" s="138"/>
      <c r="BF127" s="138"/>
      <c r="BG127" s="138"/>
      <c r="BI127" s="310"/>
      <c r="BJ127" s="138"/>
      <c r="BK127" s="138"/>
      <c r="BL127" s="138"/>
      <c r="BM127" s="138"/>
      <c r="BN127" s="138"/>
      <c r="BO127" s="138"/>
    </row>
    <row r="128" spans="1:67">
      <c r="A128" s="242"/>
      <c r="B128" s="242"/>
      <c r="C128" s="242"/>
      <c r="D128" s="242"/>
      <c r="E128" s="242"/>
      <c r="F128" s="242"/>
      <c r="G128" s="242"/>
      <c r="H128" s="253">
        <v>2036</v>
      </c>
      <c r="I128" s="249">
        <f t="shared" si="41"/>
        <v>0</v>
      </c>
      <c r="J128" s="249">
        <f t="shared" si="29"/>
        <v>0</v>
      </c>
      <c r="K128" s="249">
        <f t="shared" si="29"/>
        <v>0</v>
      </c>
      <c r="L128" s="249">
        <f t="shared" si="29"/>
        <v>0</v>
      </c>
      <c r="M128" s="249">
        <f t="shared" si="29"/>
        <v>0</v>
      </c>
      <c r="N128" s="249">
        <f t="shared" si="29"/>
        <v>0</v>
      </c>
      <c r="O128" s="242"/>
      <c r="P128" s="242"/>
      <c r="Q128" s="242"/>
      <c r="R128" s="242"/>
      <c r="S128" s="253">
        <v>2036</v>
      </c>
      <c r="T128" s="136">
        <f>HLOOKUP($S128,'Fixed - Labor'!$A$21:$AE$24,2,FALSE)</f>
        <v>8781488.9179462418</v>
      </c>
      <c r="U128" s="155" t="str">
        <f t="shared" si="42"/>
        <v>Retired</v>
      </c>
      <c r="V128" s="155" t="str">
        <f t="shared" si="30"/>
        <v>Retired</v>
      </c>
      <c r="W128" s="155" t="str">
        <f t="shared" si="31"/>
        <v>Retired</v>
      </c>
      <c r="X128" s="155" t="str">
        <f t="shared" si="32"/>
        <v>Retired</v>
      </c>
      <c r="Y128" s="155" t="str">
        <f t="shared" si="33"/>
        <v>Retired</v>
      </c>
      <c r="Z128" s="155" t="str">
        <f t="shared" si="34"/>
        <v>Retired</v>
      </c>
      <c r="AB128" s="253">
        <v>2036</v>
      </c>
      <c r="AC128" s="249">
        <f>IF(U128="Retired",0,HLOOKUP(U128,'Fixed - Labor'!$C$29:$E$37,'Sc11 Sub1'!$H$24,FALSE)*$T128)</f>
        <v>0</v>
      </c>
      <c r="AD128" s="249">
        <f>IF(V128="Retired",0,HLOOKUP(V128,'Fixed - Labor'!$C$29:$E$37,'Sc11 Sub1'!$H$24,FALSE)*$T128)</f>
        <v>0</v>
      </c>
      <c r="AE128" s="249">
        <f>IF(W128="Retired",0,HLOOKUP(W128,'Fixed - Labor'!$C$29:$E$37,'Sc11 Sub1'!$H$24,FALSE)*$T128)</f>
        <v>0</v>
      </c>
      <c r="AF128" s="249">
        <f>IF(X128="Retired",0,HLOOKUP(X128,'Fixed - Labor'!$C$29:$E$37,'Sc11 Sub1'!$H$24,FALSE)*$T128)</f>
        <v>0</v>
      </c>
      <c r="AG128" s="249">
        <f>IF(Y128="Retired",0,HLOOKUP(Y128,'Fixed - Labor'!$C$29:$E$37,'Sc11 Sub1'!$H$24,FALSE)*$T128)</f>
        <v>0</v>
      </c>
      <c r="AH128" s="249">
        <f>IF(Z128="Retired",0,HLOOKUP(Z128,'Fixed - Labor'!$C$29:$E$37,'Sc11 Sub1'!$H$24,FALSE)*$T128)</f>
        <v>0</v>
      </c>
      <c r="AJ128" s="253">
        <v>2036</v>
      </c>
      <c r="AK128" s="249">
        <f>HLOOKUP($AJ128,'Fixed - Labor'!$A$21:$AE$24,3,FALSE)</f>
        <v>18065007.315457128</v>
      </c>
      <c r="AL128" s="155" t="str">
        <f t="shared" si="43"/>
        <v>Retired</v>
      </c>
      <c r="AM128" s="155" t="str">
        <f t="shared" si="36"/>
        <v>Retired</v>
      </c>
      <c r="AN128" s="155" t="str">
        <f t="shared" si="37"/>
        <v>Retired</v>
      </c>
      <c r="AO128" s="155" t="str">
        <f t="shared" si="38"/>
        <v>Retired</v>
      </c>
      <c r="AP128" s="155" t="str">
        <f t="shared" si="39"/>
        <v>Retired</v>
      </c>
      <c r="AQ128" s="155" t="str">
        <f t="shared" si="40"/>
        <v>Retired</v>
      </c>
      <c r="AS128" s="253">
        <v>2036</v>
      </c>
      <c r="AT128" s="249">
        <f>IF(AL128="Retired",0,HLOOKUP(AL128,'Fixed - Labor'!$C$29:$E$37,'Sc11 Sub1'!$H$24,FALSE)*$AK128)</f>
        <v>0</v>
      </c>
      <c r="AU128" s="249">
        <f>IF(AM128="Retired",0,HLOOKUP(AM128,'Fixed - Labor'!$C$29:$E$37,'Sc11 Sub1'!$H$24,FALSE)*$AK128)</f>
        <v>0</v>
      </c>
      <c r="AV128" s="249">
        <f>IF(AN128="Retired",0,HLOOKUP(AN128,'Fixed - Labor'!$C$29:$E$37,'Sc11 Sub1'!$H$24,FALSE)*$AK128)</f>
        <v>0</v>
      </c>
      <c r="AW128" s="249">
        <f>IF(AO128="Retired",0,HLOOKUP(AO128,'Fixed - Labor'!$C$29:$E$37,'Sc11 Sub1'!$H$24,FALSE)*$AK128)</f>
        <v>0</v>
      </c>
      <c r="AX128" s="249">
        <f>IF(AP128="Retired",0,HLOOKUP(AP128,'Fixed - Labor'!$C$29:$E$37,'Sc11 Sub1'!$H$24,FALSE)*$AK128)</f>
        <v>0</v>
      </c>
      <c r="AY128" s="249">
        <f>IF(AQ128="Retired",0,HLOOKUP(AQ128,'Fixed - Labor'!$C$29:$E$37,'Sc11 Sub1'!$H$24,FALSE)*$AK128)</f>
        <v>0</v>
      </c>
      <c r="BA128" s="310"/>
      <c r="BB128" s="138"/>
      <c r="BC128" s="138"/>
      <c r="BD128" s="138"/>
      <c r="BE128" s="138"/>
      <c r="BF128" s="138"/>
      <c r="BG128" s="138"/>
      <c r="BI128" s="310"/>
      <c r="BJ128" s="138"/>
      <c r="BK128" s="138"/>
      <c r="BL128" s="138"/>
      <c r="BM128" s="138"/>
      <c r="BN128" s="138"/>
      <c r="BO128" s="138"/>
    </row>
    <row r="129" spans="1:67">
      <c r="A129" s="242"/>
      <c r="B129" s="242"/>
      <c r="C129" s="242"/>
      <c r="D129" s="242"/>
      <c r="E129" s="242"/>
      <c r="F129" s="242"/>
      <c r="G129" s="242"/>
      <c r="H129" s="253">
        <v>2037</v>
      </c>
      <c r="I129" s="249">
        <f t="shared" si="41"/>
        <v>0</v>
      </c>
      <c r="J129" s="249">
        <f t="shared" si="29"/>
        <v>0</v>
      </c>
      <c r="K129" s="249">
        <f t="shared" si="29"/>
        <v>0</v>
      </c>
      <c r="L129" s="249">
        <f t="shared" si="29"/>
        <v>0</v>
      </c>
      <c r="M129" s="249">
        <f t="shared" si="29"/>
        <v>0</v>
      </c>
      <c r="N129" s="249">
        <f t="shared" si="29"/>
        <v>0</v>
      </c>
      <c r="O129" s="242"/>
      <c r="P129" s="242"/>
      <c r="Q129" s="242"/>
      <c r="R129" s="242"/>
      <c r="S129" s="253">
        <v>2037</v>
      </c>
      <c r="T129" s="136">
        <f>HLOOKUP($S129,'Fixed - Labor'!$A$21:$AE$24,2,FALSE)</f>
        <v>8957118.6963051688</v>
      </c>
      <c r="U129" s="155" t="str">
        <f t="shared" si="42"/>
        <v>Retired</v>
      </c>
      <c r="V129" s="155" t="str">
        <f t="shared" si="30"/>
        <v>Retired</v>
      </c>
      <c r="W129" s="155" t="str">
        <f t="shared" si="31"/>
        <v>Retired</v>
      </c>
      <c r="X129" s="155" t="str">
        <f t="shared" si="32"/>
        <v>Retired</v>
      </c>
      <c r="Y129" s="155" t="str">
        <f t="shared" si="33"/>
        <v>Retired</v>
      </c>
      <c r="Z129" s="155" t="str">
        <f t="shared" si="34"/>
        <v>Retired</v>
      </c>
      <c r="AB129" s="253">
        <v>2037</v>
      </c>
      <c r="AC129" s="249">
        <f>IF(U129="Retired",0,HLOOKUP(U129,'Fixed - Labor'!$C$29:$E$37,'Sc11 Sub1'!$H$24,FALSE)*$T129)</f>
        <v>0</v>
      </c>
      <c r="AD129" s="249">
        <f>IF(V129="Retired",0,HLOOKUP(V129,'Fixed - Labor'!$C$29:$E$37,'Sc11 Sub1'!$H$24,FALSE)*$T129)</f>
        <v>0</v>
      </c>
      <c r="AE129" s="249">
        <f>IF(W129="Retired",0,HLOOKUP(W129,'Fixed - Labor'!$C$29:$E$37,'Sc11 Sub1'!$H$24,FALSE)*$T129)</f>
        <v>0</v>
      </c>
      <c r="AF129" s="249">
        <f>IF(X129="Retired",0,HLOOKUP(X129,'Fixed - Labor'!$C$29:$E$37,'Sc11 Sub1'!$H$24,FALSE)*$T129)</f>
        <v>0</v>
      </c>
      <c r="AG129" s="249">
        <f>IF(Y129="Retired",0,HLOOKUP(Y129,'Fixed - Labor'!$C$29:$E$37,'Sc11 Sub1'!$H$24,FALSE)*$T129)</f>
        <v>0</v>
      </c>
      <c r="AH129" s="249">
        <f>IF(Z129="Retired",0,HLOOKUP(Z129,'Fixed - Labor'!$C$29:$E$37,'Sc11 Sub1'!$H$24,FALSE)*$T129)</f>
        <v>0</v>
      </c>
      <c r="AJ129" s="253">
        <v>2037</v>
      </c>
      <c r="AK129" s="249">
        <f>HLOOKUP($AJ129,'Fixed - Labor'!$A$21:$AE$24,3,FALSE)</f>
        <v>18426307.461766273</v>
      </c>
      <c r="AL129" s="155" t="str">
        <f t="shared" si="43"/>
        <v>Retired</v>
      </c>
      <c r="AM129" s="155" t="str">
        <f t="shared" si="36"/>
        <v>Retired</v>
      </c>
      <c r="AN129" s="155" t="str">
        <f t="shared" si="37"/>
        <v>Retired</v>
      </c>
      <c r="AO129" s="155" t="str">
        <f t="shared" si="38"/>
        <v>Retired</v>
      </c>
      <c r="AP129" s="155" t="str">
        <f t="shared" si="39"/>
        <v>Retired</v>
      </c>
      <c r="AQ129" s="155" t="str">
        <f t="shared" si="40"/>
        <v>Retired</v>
      </c>
      <c r="AS129" s="253">
        <v>2037</v>
      </c>
      <c r="AT129" s="249">
        <f>IF(AL129="Retired",0,HLOOKUP(AL129,'Fixed - Labor'!$C$29:$E$37,'Sc11 Sub1'!$H$24,FALSE)*$AK129)</f>
        <v>0</v>
      </c>
      <c r="AU129" s="249">
        <f>IF(AM129="Retired",0,HLOOKUP(AM129,'Fixed - Labor'!$C$29:$E$37,'Sc11 Sub1'!$H$24,FALSE)*$AK129)</f>
        <v>0</v>
      </c>
      <c r="AV129" s="249">
        <f>IF(AN129="Retired",0,HLOOKUP(AN129,'Fixed - Labor'!$C$29:$E$37,'Sc11 Sub1'!$H$24,FALSE)*$AK129)</f>
        <v>0</v>
      </c>
      <c r="AW129" s="249">
        <f>IF(AO129="Retired",0,HLOOKUP(AO129,'Fixed - Labor'!$C$29:$E$37,'Sc11 Sub1'!$H$24,FALSE)*$AK129)</f>
        <v>0</v>
      </c>
      <c r="AX129" s="249">
        <f>IF(AP129="Retired",0,HLOOKUP(AP129,'Fixed - Labor'!$C$29:$E$37,'Sc11 Sub1'!$H$24,FALSE)*$AK129)</f>
        <v>0</v>
      </c>
      <c r="AY129" s="249">
        <f>IF(AQ129="Retired",0,HLOOKUP(AQ129,'Fixed - Labor'!$C$29:$E$37,'Sc11 Sub1'!$H$24,FALSE)*$AK129)</f>
        <v>0</v>
      </c>
      <c r="BA129" s="310"/>
      <c r="BB129" s="138"/>
      <c r="BC129" s="138"/>
      <c r="BD129" s="138"/>
      <c r="BE129" s="138"/>
      <c r="BF129" s="138"/>
      <c r="BG129" s="138"/>
      <c r="BI129" s="310"/>
      <c r="BJ129" s="138"/>
      <c r="BK129" s="138"/>
      <c r="BL129" s="138"/>
      <c r="BM129" s="138"/>
      <c r="BN129" s="138"/>
      <c r="BO129" s="138"/>
    </row>
    <row r="130" spans="1:67">
      <c r="A130" s="242"/>
      <c r="B130" s="242"/>
      <c r="C130" s="242"/>
      <c r="D130" s="242"/>
      <c r="E130" s="242"/>
      <c r="F130" s="242"/>
      <c r="G130" s="242"/>
      <c r="H130" s="253">
        <v>2038</v>
      </c>
      <c r="I130" s="249">
        <f t="shared" si="41"/>
        <v>0</v>
      </c>
      <c r="J130" s="249">
        <f t="shared" si="29"/>
        <v>0</v>
      </c>
      <c r="K130" s="249">
        <f t="shared" si="29"/>
        <v>0</v>
      </c>
      <c r="L130" s="249">
        <f t="shared" si="29"/>
        <v>0</v>
      </c>
      <c r="M130" s="249">
        <f t="shared" si="29"/>
        <v>0</v>
      </c>
      <c r="N130" s="249">
        <f t="shared" si="29"/>
        <v>0</v>
      </c>
      <c r="O130" s="242"/>
      <c r="P130" s="242"/>
      <c r="Q130" s="242"/>
      <c r="R130" s="242"/>
      <c r="S130" s="253">
        <v>2038</v>
      </c>
      <c r="T130" s="136">
        <f>HLOOKUP($S130,'Fixed - Labor'!$A$21:$AE$24,2,FALSE)</f>
        <v>9136261.0702312719</v>
      </c>
      <c r="U130" s="155" t="str">
        <f t="shared" si="42"/>
        <v>Retired</v>
      </c>
      <c r="V130" s="155" t="str">
        <f t="shared" si="30"/>
        <v>Retired</v>
      </c>
      <c r="W130" s="155" t="str">
        <f t="shared" si="31"/>
        <v>Retired</v>
      </c>
      <c r="X130" s="155" t="str">
        <f t="shared" si="32"/>
        <v>Retired</v>
      </c>
      <c r="Y130" s="155" t="str">
        <f t="shared" si="33"/>
        <v>Retired</v>
      </c>
      <c r="Z130" s="155" t="str">
        <f t="shared" si="34"/>
        <v>Retired</v>
      </c>
      <c r="AB130" s="253">
        <v>2038</v>
      </c>
      <c r="AC130" s="249">
        <f>IF(U130="Retired",0,HLOOKUP(U130,'Fixed - Labor'!$C$29:$E$37,'Sc11 Sub1'!$H$24,FALSE)*$T130)</f>
        <v>0</v>
      </c>
      <c r="AD130" s="249">
        <f>IF(V130="Retired",0,HLOOKUP(V130,'Fixed - Labor'!$C$29:$E$37,'Sc11 Sub1'!$H$24,FALSE)*$T130)</f>
        <v>0</v>
      </c>
      <c r="AE130" s="249">
        <f>IF(W130="Retired",0,HLOOKUP(W130,'Fixed - Labor'!$C$29:$E$37,'Sc11 Sub1'!$H$24,FALSE)*$T130)</f>
        <v>0</v>
      </c>
      <c r="AF130" s="249">
        <f>IF(X130="Retired",0,HLOOKUP(X130,'Fixed - Labor'!$C$29:$E$37,'Sc11 Sub1'!$H$24,FALSE)*$T130)</f>
        <v>0</v>
      </c>
      <c r="AG130" s="249">
        <f>IF(Y130="Retired",0,HLOOKUP(Y130,'Fixed - Labor'!$C$29:$E$37,'Sc11 Sub1'!$H$24,FALSE)*$T130)</f>
        <v>0</v>
      </c>
      <c r="AH130" s="249">
        <f>IF(Z130="Retired",0,HLOOKUP(Z130,'Fixed - Labor'!$C$29:$E$37,'Sc11 Sub1'!$H$24,FALSE)*$T130)</f>
        <v>0</v>
      </c>
      <c r="AJ130" s="253">
        <v>2038</v>
      </c>
      <c r="AK130" s="249">
        <f>HLOOKUP($AJ130,'Fixed - Labor'!$A$21:$AE$24,3,FALSE)</f>
        <v>18794833.6110016</v>
      </c>
      <c r="AL130" s="155" t="str">
        <f t="shared" si="43"/>
        <v>Retired</v>
      </c>
      <c r="AM130" s="155" t="str">
        <f t="shared" si="36"/>
        <v>Retired</v>
      </c>
      <c r="AN130" s="155" t="str">
        <f t="shared" si="37"/>
        <v>Retired</v>
      </c>
      <c r="AO130" s="155" t="str">
        <f t="shared" si="38"/>
        <v>Retired</v>
      </c>
      <c r="AP130" s="155" t="str">
        <f t="shared" si="39"/>
        <v>Retired</v>
      </c>
      <c r="AQ130" s="155" t="str">
        <f t="shared" si="40"/>
        <v>Retired</v>
      </c>
      <c r="AS130" s="253">
        <v>2038</v>
      </c>
      <c r="AT130" s="249">
        <f>IF(AL130="Retired",0,HLOOKUP(AL130,'Fixed - Labor'!$C$29:$E$37,'Sc11 Sub1'!$H$24,FALSE)*$AK130)</f>
        <v>0</v>
      </c>
      <c r="AU130" s="249">
        <f>IF(AM130="Retired",0,HLOOKUP(AM130,'Fixed - Labor'!$C$29:$E$37,'Sc11 Sub1'!$H$24,FALSE)*$AK130)</f>
        <v>0</v>
      </c>
      <c r="AV130" s="249">
        <f>IF(AN130="Retired",0,HLOOKUP(AN130,'Fixed - Labor'!$C$29:$E$37,'Sc11 Sub1'!$H$24,FALSE)*$AK130)</f>
        <v>0</v>
      </c>
      <c r="AW130" s="249">
        <f>IF(AO130="Retired",0,HLOOKUP(AO130,'Fixed - Labor'!$C$29:$E$37,'Sc11 Sub1'!$H$24,FALSE)*$AK130)</f>
        <v>0</v>
      </c>
      <c r="AX130" s="249">
        <f>IF(AP130="Retired",0,HLOOKUP(AP130,'Fixed - Labor'!$C$29:$E$37,'Sc11 Sub1'!$H$24,FALSE)*$AK130)</f>
        <v>0</v>
      </c>
      <c r="AY130" s="249">
        <f>IF(AQ130="Retired",0,HLOOKUP(AQ130,'Fixed - Labor'!$C$29:$E$37,'Sc11 Sub1'!$H$24,FALSE)*$AK130)</f>
        <v>0</v>
      </c>
      <c r="BA130" s="310"/>
      <c r="BB130" s="138"/>
      <c r="BC130" s="138"/>
      <c r="BD130" s="138"/>
      <c r="BE130" s="138"/>
      <c r="BF130" s="138"/>
      <c r="BG130" s="138"/>
      <c r="BI130" s="310"/>
      <c r="BJ130" s="138"/>
      <c r="BK130" s="138"/>
      <c r="BL130" s="138"/>
      <c r="BM130" s="138"/>
      <c r="BN130" s="138"/>
      <c r="BO130" s="138"/>
    </row>
    <row r="131" spans="1:67">
      <c r="A131" s="242"/>
      <c r="B131" s="242"/>
      <c r="C131" s="242"/>
      <c r="D131" s="242"/>
      <c r="E131" s="242"/>
      <c r="F131" s="242"/>
      <c r="G131" s="242"/>
      <c r="H131" s="253">
        <v>2039</v>
      </c>
      <c r="I131" s="249">
        <f t="shared" si="41"/>
        <v>0</v>
      </c>
      <c r="J131" s="249">
        <f t="shared" si="29"/>
        <v>0</v>
      </c>
      <c r="K131" s="249">
        <f t="shared" si="29"/>
        <v>0</v>
      </c>
      <c r="L131" s="249">
        <f t="shared" si="29"/>
        <v>0</v>
      </c>
      <c r="M131" s="249">
        <f t="shared" si="29"/>
        <v>0</v>
      </c>
      <c r="N131" s="249">
        <f t="shared" si="29"/>
        <v>0</v>
      </c>
      <c r="O131" s="242"/>
      <c r="P131" s="242"/>
      <c r="Q131" s="242"/>
      <c r="R131" s="242"/>
      <c r="S131" s="253">
        <v>2039</v>
      </c>
      <c r="T131" s="136">
        <f>HLOOKUP($S131,'Fixed - Labor'!$A$21:$AE$24,2,FALSE)</f>
        <v>9318986.291635897</v>
      </c>
      <c r="U131" s="155" t="str">
        <f t="shared" si="42"/>
        <v>Retired</v>
      </c>
      <c r="V131" s="155" t="str">
        <f t="shared" si="30"/>
        <v>Retired</v>
      </c>
      <c r="W131" s="155" t="str">
        <f t="shared" si="31"/>
        <v>Retired</v>
      </c>
      <c r="X131" s="155" t="str">
        <f t="shared" si="32"/>
        <v>Retired</v>
      </c>
      <c r="Y131" s="155" t="str">
        <f t="shared" si="33"/>
        <v>Retired</v>
      </c>
      <c r="Z131" s="155" t="str">
        <f t="shared" si="34"/>
        <v>Retired</v>
      </c>
      <c r="AB131" s="253">
        <v>2039</v>
      </c>
      <c r="AC131" s="249">
        <f>IF(U131="Retired",0,HLOOKUP(U131,'Fixed - Labor'!$C$29:$E$37,'Sc11 Sub1'!$H$24,FALSE)*$T131)</f>
        <v>0</v>
      </c>
      <c r="AD131" s="249">
        <f>IF(V131="Retired",0,HLOOKUP(V131,'Fixed - Labor'!$C$29:$E$37,'Sc11 Sub1'!$H$24,FALSE)*$T131)</f>
        <v>0</v>
      </c>
      <c r="AE131" s="249">
        <f>IF(W131="Retired",0,HLOOKUP(W131,'Fixed - Labor'!$C$29:$E$37,'Sc11 Sub1'!$H$24,FALSE)*$T131)</f>
        <v>0</v>
      </c>
      <c r="AF131" s="249">
        <f>IF(X131="Retired",0,HLOOKUP(X131,'Fixed - Labor'!$C$29:$E$37,'Sc11 Sub1'!$H$24,FALSE)*$T131)</f>
        <v>0</v>
      </c>
      <c r="AG131" s="249">
        <f>IF(Y131="Retired",0,HLOOKUP(Y131,'Fixed - Labor'!$C$29:$E$37,'Sc11 Sub1'!$H$24,FALSE)*$T131)</f>
        <v>0</v>
      </c>
      <c r="AH131" s="249">
        <f>IF(Z131="Retired",0,HLOOKUP(Z131,'Fixed - Labor'!$C$29:$E$37,'Sc11 Sub1'!$H$24,FALSE)*$T131)</f>
        <v>0</v>
      </c>
      <c r="AJ131" s="253">
        <v>2039</v>
      </c>
      <c r="AK131" s="249">
        <f>HLOOKUP($AJ131,'Fixed - Labor'!$A$21:$AE$24,3,FALSE)</f>
        <v>19170730.283221632</v>
      </c>
      <c r="AL131" s="155" t="str">
        <f t="shared" si="43"/>
        <v>Retired</v>
      </c>
      <c r="AM131" s="155" t="str">
        <f t="shared" si="36"/>
        <v>Retired</v>
      </c>
      <c r="AN131" s="155" t="str">
        <f t="shared" si="37"/>
        <v>Retired</v>
      </c>
      <c r="AO131" s="155" t="str">
        <f t="shared" si="38"/>
        <v>Retired</v>
      </c>
      <c r="AP131" s="155" t="str">
        <f t="shared" si="39"/>
        <v>Retired</v>
      </c>
      <c r="AQ131" s="155" t="str">
        <f t="shared" si="40"/>
        <v>Retired</v>
      </c>
      <c r="AS131" s="253">
        <v>2039</v>
      </c>
      <c r="AT131" s="249">
        <f>IF(AL131="Retired",0,HLOOKUP(AL131,'Fixed - Labor'!$C$29:$E$37,'Sc11 Sub1'!$H$24,FALSE)*$AK131)</f>
        <v>0</v>
      </c>
      <c r="AU131" s="249">
        <f>IF(AM131="Retired",0,HLOOKUP(AM131,'Fixed - Labor'!$C$29:$E$37,'Sc11 Sub1'!$H$24,FALSE)*$AK131)</f>
        <v>0</v>
      </c>
      <c r="AV131" s="249">
        <f>IF(AN131="Retired",0,HLOOKUP(AN131,'Fixed - Labor'!$C$29:$E$37,'Sc11 Sub1'!$H$24,FALSE)*$AK131)</f>
        <v>0</v>
      </c>
      <c r="AW131" s="249">
        <f>IF(AO131="Retired",0,HLOOKUP(AO131,'Fixed - Labor'!$C$29:$E$37,'Sc11 Sub1'!$H$24,FALSE)*$AK131)</f>
        <v>0</v>
      </c>
      <c r="AX131" s="249">
        <f>IF(AP131="Retired",0,HLOOKUP(AP131,'Fixed - Labor'!$C$29:$E$37,'Sc11 Sub1'!$H$24,FALSE)*$AK131)</f>
        <v>0</v>
      </c>
      <c r="AY131" s="249">
        <f>IF(AQ131="Retired",0,HLOOKUP(AQ131,'Fixed - Labor'!$C$29:$E$37,'Sc11 Sub1'!$H$24,FALSE)*$AK131)</f>
        <v>0</v>
      </c>
      <c r="BA131" s="310"/>
      <c r="BB131" s="138"/>
      <c r="BC131" s="138"/>
      <c r="BD131" s="138"/>
      <c r="BE131" s="138"/>
      <c r="BF131" s="138"/>
      <c r="BG131" s="138"/>
      <c r="BI131" s="310"/>
      <c r="BJ131" s="138"/>
      <c r="BK131" s="138"/>
      <c r="BL131" s="138"/>
      <c r="BM131" s="138"/>
      <c r="BN131" s="138"/>
      <c r="BO131" s="138"/>
    </row>
    <row r="132" spans="1:67">
      <c r="A132" s="242"/>
      <c r="B132" s="242"/>
      <c r="C132" s="242"/>
      <c r="D132" s="242"/>
      <c r="E132" s="242"/>
      <c r="F132" s="242"/>
      <c r="G132" s="242"/>
      <c r="H132" s="253">
        <v>2040</v>
      </c>
      <c r="I132" s="249">
        <f t="shared" si="41"/>
        <v>0</v>
      </c>
      <c r="J132" s="249">
        <f t="shared" si="29"/>
        <v>0</v>
      </c>
      <c r="K132" s="249">
        <f t="shared" si="29"/>
        <v>0</v>
      </c>
      <c r="L132" s="249">
        <f t="shared" si="29"/>
        <v>0</v>
      </c>
      <c r="M132" s="249">
        <f t="shared" si="29"/>
        <v>0</v>
      </c>
      <c r="N132" s="249">
        <f t="shared" si="29"/>
        <v>0</v>
      </c>
      <c r="O132" s="242"/>
      <c r="P132" s="242"/>
      <c r="Q132" s="242"/>
      <c r="R132" s="242"/>
      <c r="S132" s="253">
        <v>2040</v>
      </c>
      <c r="T132" s="136">
        <f>HLOOKUP($S132,'Fixed - Labor'!$A$21:$AE$24,2,FALSE)</f>
        <v>9505366.0174686164</v>
      </c>
      <c r="U132" s="155" t="str">
        <f t="shared" si="42"/>
        <v>Retired</v>
      </c>
      <c r="V132" s="155" t="str">
        <f t="shared" si="30"/>
        <v>Retired</v>
      </c>
      <c r="W132" s="155" t="str">
        <f t="shared" si="31"/>
        <v>Retired</v>
      </c>
      <c r="X132" s="155" t="str">
        <f t="shared" si="32"/>
        <v>Retired</v>
      </c>
      <c r="Y132" s="155" t="str">
        <f t="shared" si="33"/>
        <v>Retired</v>
      </c>
      <c r="Z132" s="155" t="str">
        <f t="shared" si="34"/>
        <v>Retired</v>
      </c>
      <c r="AB132" s="253">
        <v>2040</v>
      </c>
      <c r="AC132" s="249">
        <f>IF(U132="Retired",0,HLOOKUP(U132,'Fixed - Labor'!$C$29:$E$37,'Sc11 Sub1'!$H$24,FALSE)*$T132)</f>
        <v>0</v>
      </c>
      <c r="AD132" s="249">
        <f>IF(V132="Retired",0,HLOOKUP(V132,'Fixed - Labor'!$C$29:$E$37,'Sc11 Sub1'!$H$24,FALSE)*$T132)</f>
        <v>0</v>
      </c>
      <c r="AE132" s="249">
        <f>IF(W132="Retired",0,HLOOKUP(W132,'Fixed - Labor'!$C$29:$E$37,'Sc11 Sub1'!$H$24,FALSE)*$T132)</f>
        <v>0</v>
      </c>
      <c r="AF132" s="249">
        <f>IF(X132="Retired",0,HLOOKUP(X132,'Fixed - Labor'!$C$29:$E$37,'Sc11 Sub1'!$H$24,FALSE)*$T132)</f>
        <v>0</v>
      </c>
      <c r="AG132" s="249">
        <f>IF(Y132="Retired",0,HLOOKUP(Y132,'Fixed - Labor'!$C$29:$E$37,'Sc11 Sub1'!$H$24,FALSE)*$T132)</f>
        <v>0</v>
      </c>
      <c r="AH132" s="249">
        <f>IF(Z132="Retired",0,HLOOKUP(Z132,'Fixed - Labor'!$C$29:$E$37,'Sc11 Sub1'!$H$24,FALSE)*$T132)</f>
        <v>0</v>
      </c>
      <c r="AJ132" s="253">
        <v>2040</v>
      </c>
      <c r="AK132" s="249">
        <f>HLOOKUP($AJ132,'Fixed - Labor'!$A$21:$AE$24,3,FALSE)</f>
        <v>19554144.888886068</v>
      </c>
      <c r="AL132" s="155" t="str">
        <f t="shared" si="43"/>
        <v>Retired</v>
      </c>
      <c r="AM132" s="155" t="str">
        <f t="shared" si="36"/>
        <v>Retired</v>
      </c>
      <c r="AN132" s="155" t="str">
        <f t="shared" si="37"/>
        <v>Retired</v>
      </c>
      <c r="AO132" s="155" t="str">
        <f t="shared" si="38"/>
        <v>Retired</v>
      </c>
      <c r="AP132" s="155" t="str">
        <f t="shared" si="39"/>
        <v>Retired</v>
      </c>
      <c r="AQ132" s="155" t="str">
        <f t="shared" si="40"/>
        <v>Retired</v>
      </c>
      <c r="AS132" s="253">
        <v>2040</v>
      </c>
      <c r="AT132" s="249">
        <f>IF(AL132="Retired",0,HLOOKUP(AL132,'Fixed - Labor'!$C$29:$E$37,'Sc11 Sub1'!$H$24,FALSE)*$AK132)</f>
        <v>0</v>
      </c>
      <c r="AU132" s="249">
        <f>IF(AM132="Retired",0,HLOOKUP(AM132,'Fixed - Labor'!$C$29:$E$37,'Sc11 Sub1'!$H$24,FALSE)*$AK132)</f>
        <v>0</v>
      </c>
      <c r="AV132" s="249">
        <f>IF(AN132="Retired",0,HLOOKUP(AN132,'Fixed - Labor'!$C$29:$E$37,'Sc11 Sub1'!$H$24,FALSE)*$AK132)</f>
        <v>0</v>
      </c>
      <c r="AW132" s="249">
        <f>IF(AO132="Retired",0,HLOOKUP(AO132,'Fixed - Labor'!$C$29:$E$37,'Sc11 Sub1'!$H$24,FALSE)*$AK132)</f>
        <v>0</v>
      </c>
      <c r="AX132" s="249">
        <f>IF(AP132="Retired",0,HLOOKUP(AP132,'Fixed - Labor'!$C$29:$E$37,'Sc11 Sub1'!$H$24,FALSE)*$AK132)</f>
        <v>0</v>
      </c>
      <c r="AY132" s="249">
        <f>IF(AQ132="Retired",0,HLOOKUP(AQ132,'Fixed - Labor'!$C$29:$E$37,'Sc11 Sub1'!$H$24,FALSE)*$AK132)</f>
        <v>0</v>
      </c>
      <c r="BA132" s="310"/>
      <c r="BB132" s="138"/>
      <c r="BC132" s="138"/>
      <c r="BD132" s="138"/>
      <c r="BE132" s="138"/>
      <c r="BF132" s="138"/>
      <c r="BG132" s="138"/>
      <c r="BI132" s="310"/>
      <c r="BJ132" s="138"/>
      <c r="BK132" s="138"/>
      <c r="BL132" s="138"/>
      <c r="BM132" s="138"/>
      <c r="BN132" s="138"/>
      <c r="BO132" s="138"/>
    </row>
    <row r="133" spans="1:67">
      <c r="A133" s="242"/>
      <c r="B133" s="242"/>
      <c r="C133" s="242"/>
      <c r="D133" s="242"/>
      <c r="E133" s="242"/>
      <c r="F133" s="242"/>
      <c r="G133" s="242"/>
      <c r="H133" s="253">
        <v>2041</v>
      </c>
      <c r="I133" s="249">
        <f t="shared" si="41"/>
        <v>0</v>
      </c>
      <c r="J133" s="249">
        <f t="shared" si="29"/>
        <v>0</v>
      </c>
      <c r="K133" s="249">
        <f t="shared" si="29"/>
        <v>0</v>
      </c>
      <c r="L133" s="249">
        <f t="shared" si="29"/>
        <v>0</v>
      </c>
      <c r="M133" s="249">
        <f t="shared" si="29"/>
        <v>0</v>
      </c>
      <c r="N133" s="249">
        <f t="shared" si="29"/>
        <v>0</v>
      </c>
      <c r="O133" s="242"/>
      <c r="P133" s="242"/>
      <c r="Q133" s="242"/>
      <c r="R133" s="242"/>
      <c r="S133" s="253">
        <v>2041</v>
      </c>
      <c r="T133" s="136">
        <f>HLOOKUP($S133,'Fixed - Labor'!$A$21:$AE$24,2,FALSE)</f>
        <v>9695473.3378179893</v>
      </c>
      <c r="U133" s="155" t="str">
        <f t="shared" si="42"/>
        <v>Retired</v>
      </c>
      <c r="V133" s="155" t="str">
        <f t="shared" si="30"/>
        <v>Retired</v>
      </c>
      <c r="W133" s="155" t="str">
        <f t="shared" si="31"/>
        <v>Retired</v>
      </c>
      <c r="X133" s="155" t="str">
        <f t="shared" si="32"/>
        <v>Retired</v>
      </c>
      <c r="Y133" s="155" t="str">
        <f t="shared" si="33"/>
        <v>Retired</v>
      </c>
      <c r="Z133" s="155" t="str">
        <f t="shared" si="34"/>
        <v>Retired</v>
      </c>
      <c r="AB133" s="253">
        <v>2041</v>
      </c>
      <c r="AC133" s="249">
        <f>IF(U133="Retired",0,HLOOKUP(U133,'Fixed - Labor'!$C$29:$E$37,'Sc11 Sub1'!$H$24,FALSE)*$T133)</f>
        <v>0</v>
      </c>
      <c r="AD133" s="249">
        <f>IF(V133="Retired",0,HLOOKUP(V133,'Fixed - Labor'!$C$29:$E$37,'Sc11 Sub1'!$H$24,FALSE)*$T133)</f>
        <v>0</v>
      </c>
      <c r="AE133" s="249">
        <f>IF(W133="Retired",0,HLOOKUP(W133,'Fixed - Labor'!$C$29:$E$37,'Sc11 Sub1'!$H$24,FALSE)*$T133)</f>
        <v>0</v>
      </c>
      <c r="AF133" s="249">
        <f>IF(X133="Retired",0,HLOOKUP(X133,'Fixed - Labor'!$C$29:$E$37,'Sc11 Sub1'!$H$24,FALSE)*$T133)</f>
        <v>0</v>
      </c>
      <c r="AG133" s="249">
        <f>IF(Y133="Retired",0,HLOOKUP(Y133,'Fixed - Labor'!$C$29:$E$37,'Sc11 Sub1'!$H$24,FALSE)*$T133)</f>
        <v>0</v>
      </c>
      <c r="AH133" s="249">
        <f>IF(Z133="Retired",0,HLOOKUP(Z133,'Fixed - Labor'!$C$29:$E$37,'Sc11 Sub1'!$H$24,FALSE)*$T133)</f>
        <v>0</v>
      </c>
      <c r="AJ133" s="253">
        <v>2041</v>
      </c>
      <c r="AK133" s="249">
        <f>HLOOKUP($AJ133,'Fixed - Labor'!$A$21:$AE$24,3,FALSE)</f>
        <v>19945227.786663789</v>
      </c>
      <c r="AL133" s="155" t="str">
        <f t="shared" si="43"/>
        <v>Retired</v>
      </c>
      <c r="AM133" s="155" t="str">
        <f t="shared" si="36"/>
        <v>Retired</v>
      </c>
      <c r="AN133" s="155" t="str">
        <f t="shared" si="37"/>
        <v>Retired</v>
      </c>
      <c r="AO133" s="155" t="str">
        <f t="shared" si="38"/>
        <v>Retired</v>
      </c>
      <c r="AP133" s="155" t="str">
        <f t="shared" si="39"/>
        <v>Retired</v>
      </c>
      <c r="AQ133" s="155" t="str">
        <f t="shared" si="40"/>
        <v>Retired</v>
      </c>
      <c r="AS133" s="253">
        <v>2041</v>
      </c>
      <c r="AT133" s="249">
        <f>IF(AL133="Retired",0,HLOOKUP(AL133,'Fixed - Labor'!$C$29:$E$37,'Sc11 Sub1'!$H$24,FALSE)*$AK133)</f>
        <v>0</v>
      </c>
      <c r="AU133" s="249">
        <f>IF(AM133="Retired",0,HLOOKUP(AM133,'Fixed - Labor'!$C$29:$E$37,'Sc11 Sub1'!$H$24,FALSE)*$AK133)</f>
        <v>0</v>
      </c>
      <c r="AV133" s="249">
        <f>IF(AN133="Retired",0,HLOOKUP(AN133,'Fixed - Labor'!$C$29:$E$37,'Sc11 Sub1'!$H$24,FALSE)*$AK133)</f>
        <v>0</v>
      </c>
      <c r="AW133" s="249">
        <f>IF(AO133="Retired",0,HLOOKUP(AO133,'Fixed - Labor'!$C$29:$E$37,'Sc11 Sub1'!$H$24,FALSE)*$AK133)</f>
        <v>0</v>
      </c>
      <c r="AX133" s="249">
        <f>IF(AP133="Retired",0,HLOOKUP(AP133,'Fixed - Labor'!$C$29:$E$37,'Sc11 Sub1'!$H$24,FALSE)*$AK133)</f>
        <v>0</v>
      </c>
      <c r="AY133" s="249">
        <f>IF(AQ133="Retired",0,HLOOKUP(AQ133,'Fixed - Labor'!$C$29:$E$37,'Sc11 Sub1'!$H$24,FALSE)*$AK133)</f>
        <v>0</v>
      </c>
      <c r="BA133" s="310"/>
      <c r="BB133" s="138"/>
      <c r="BC133" s="138"/>
      <c r="BD133" s="138"/>
      <c r="BE133" s="138"/>
      <c r="BF133" s="138"/>
      <c r="BG133" s="138"/>
      <c r="BI133" s="310"/>
      <c r="BJ133" s="138"/>
      <c r="BK133" s="138"/>
      <c r="BL133" s="138"/>
      <c r="BM133" s="138"/>
      <c r="BN133" s="138"/>
      <c r="BO133" s="138"/>
    </row>
    <row r="134" spans="1:67">
      <c r="A134" s="242"/>
      <c r="B134" s="242"/>
      <c r="C134" s="242"/>
      <c r="D134" s="242"/>
      <c r="E134" s="242"/>
      <c r="F134" s="242"/>
      <c r="G134" s="242"/>
      <c r="H134" s="253">
        <v>2042</v>
      </c>
      <c r="I134" s="249">
        <f t="shared" si="41"/>
        <v>0</v>
      </c>
      <c r="J134" s="249">
        <f t="shared" si="29"/>
        <v>0</v>
      </c>
      <c r="K134" s="249">
        <f t="shared" si="29"/>
        <v>0</v>
      </c>
      <c r="L134" s="249">
        <f t="shared" si="29"/>
        <v>0</v>
      </c>
      <c r="M134" s="249">
        <f t="shared" si="29"/>
        <v>0</v>
      </c>
      <c r="N134" s="249">
        <f t="shared" si="29"/>
        <v>0</v>
      </c>
      <c r="O134" s="242"/>
      <c r="P134" s="242"/>
      <c r="Q134" s="242"/>
      <c r="R134" s="242"/>
      <c r="S134" s="253">
        <v>2042</v>
      </c>
      <c r="T134" s="136">
        <f>HLOOKUP($S134,'Fixed - Labor'!$A$21:$AE$24,2,FALSE)</f>
        <v>9889382.804574348</v>
      </c>
      <c r="U134" s="155" t="str">
        <f t="shared" si="42"/>
        <v>Retired</v>
      </c>
      <c r="V134" s="155" t="str">
        <f t="shared" si="30"/>
        <v>Retired</v>
      </c>
      <c r="W134" s="155" t="str">
        <f t="shared" si="31"/>
        <v>Retired</v>
      </c>
      <c r="X134" s="155" t="str">
        <f t="shared" si="32"/>
        <v>Retired</v>
      </c>
      <c r="Y134" s="155" t="str">
        <f t="shared" si="33"/>
        <v>Retired</v>
      </c>
      <c r="Z134" s="155" t="str">
        <f t="shared" si="34"/>
        <v>Retired</v>
      </c>
      <c r="AB134" s="253">
        <v>2042</v>
      </c>
      <c r="AC134" s="249">
        <f>IF(U134="Retired",0,HLOOKUP(U134,'Fixed - Labor'!$C$29:$E$37,'Sc11 Sub1'!$H$24,FALSE)*$T134)</f>
        <v>0</v>
      </c>
      <c r="AD134" s="249">
        <f>IF(V134="Retired",0,HLOOKUP(V134,'Fixed - Labor'!$C$29:$E$37,'Sc11 Sub1'!$H$24,FALSE)*$T134)</f>
        <v>0</v>
      </c>
      <c r="AE134" s="249">
        <f>IF(W134="Retired",0,HLOOKUP(W134,'Fixed - Labor'!$C$29:$E$37,'Sc11 Sub1'!$H$24,FALSE)*$T134)</f>
        <v>0</v>
      </c>
      <c r="AF134" s="249">
        <f>IF(X134="Retired",0,HLOOKUP(X134,'Fixed - Labor'!$C$29:$E$37,'Sc11 Sub1'!$H$24,FALSE)*$T134)</f>
        <v>0</v>
      </c>
      <c r="AG134" s="249">
        <f>IF(Y134="Retired",0,HLOOKUP(Y134,'Fixed - Labor'!$C$29:$E$37,'Sc11 Sub1'!$H$24,FALSE)*$T134)</f>
        <v>0</v>
      </c>
      <c r="AH134" s="249">
        <f>IF(Z134="Retired",0,HLOOKUP(Z134,'Fixed - Labor'!$C$29:$E$37,'Sc11 Sub1'!$H$24,FALSE)*$T134)</f>
        <v>0</v>
      </c>
      <c r="AJ134" s="253">
        <v>2042</v>
      </c>
      <c r="AK134" s="249">
        <f>HLOOKUP($AJ134,'Fixed - Labor'!$A$21:$AE$24,3,FALSE)</f>
        <v>20344132.342397064</v>
      </c>
      <c r="AL134" s="155" t="str">
        <f t="shared" si="43"/>
        <v>Retired</v>
      </c>
      <c r="AM134" s="155" t="str">
        <f t="shared" si="36"/>
        <v>Retired</v>
      </c>
      <c r="AN134" s="155" t="str">
        <f t="shared" si="37"/>
        <v>Retired</v>
      </c>
      <c r="AO134" s="155" t="str">
        <f t="shared" si="38"/>
        <v>Retired</v>
      </c>
      <c r="AP134" s="155" t="str">
        <f t="shared" si="39"/>
        <v>Retired</v>
      </c>
      <c r="AQ134" s="155" t="str">
        <f t="shared" si="40"/>
        <v>Retired</v>
      </c>
      <c r="AS134" s="253">
        <v>2042</v>
      </c>
      <c r="AT134" s="249">
        <f>IF(AL134="Retired",0,HLOOKUP(AL134,'Fixed - Labor'!$C$29:$E$37,'Sc11 Sub1'!$H$24,FALSE)*$AK134)</f>
        <v>0</v>
      </c>
      <c r="AU134" s="249">
        <f>IF(AM134="Retired",0,HLOOKUP(AM134,'Fixed - Labor'!$C$29:$E$37,'Sc11 Sub1'!$H$24,FALSE)*$AK134)</f>
        <v>0</v>
      </c>
      <c r="AV134" s="249">
        <f>IF(AN134="Retired",0,HLOOKUP(AN134,'Fixed - Labor'!$C$29:$E$37,'Sc11 Sub1'!$H$24,FALSE)*$AK134)</f>
        <v>0</v>
      </c>
      <c r="AW134" s="249">
        <f>IF(AO134="Retired",0,HLOOKUP(AO134,'Fixed - Labor'!$C$29:$E$37,'Sc11 Sub1'!$H$24,FALSE)*$AK134)</f>
        <v>0</v>
      </c>
      <c r="AX134" s="249">
        <f>IF(AP134="Retired",0,HLOOKUP(AP134,'Fixed - Labor'!$C$29:$E$37,'Sc11 Sub1'!$H$24,FALSE)*$AK134)</f>
        <v>0</v>
      </c>
      <c r="AY134" s="249">
        <f>IF(AQ134="Retired",0,HLOOKUP(AQ134,'Fixed - Labor'!$C$29:$E$37,'Sc11 Sub1'!$H$24,FALSE)*$AK134)</f>
        <v>0</v>
      </c>
      <c r="BA134" s="310"/>
      <c r="BB134" s="138"/>
      <c r="BC134" s="138"/>
      <c r="BD134" s="138"/>
      <c r="BE134" s="138"/>
      <c r="BF134" s="138"/>
      <c r="BG134" s="138"/>
      <c r="BI134" s="310"/>
      <c r="BJ134" s="138"/>
      <c r="BK134" s="138"/>
      <c r="BL134" s="138"/>
      <c r="BM134" s="138"/>
      <c r="BN134" s="138"/>
      <c r="BO134" s="138"/>
    </row>
    <row r="135" spans="1:67">
      <c r="A135" s="242"/>
      <c r="B135" s="242"/>
      <c r="C135" s="242"/>
      <c r="D135" s="242"/>
      <c r="E135" s="242"/>
      <c r="F135" s="242"/>
      <c r="G135" s="242"/>
      <c r="H135" s="253">
        <v>2043</v>
      </c>
      <c r="I135" s="249">
        <f t="shared" si="41"/>
        <v>0</v>
      </c>
      <c r="J135" s="249">
        <f t="shared" si="29"/>
        <v>0</v>
      </c>
      <c r="K135" s="249">
        <f t="shared" si="29"/>
        <v>0</v>
      </c>
      <c r="L135" s="249">
        <f t="shared" si="29"/>
        <v>0</v>
      </c>
      <c r="M135" s="249">
        <f t="shared" si="29"/>
        <v>0</v>
      </c>
      <c r="N135" s="249">
        <f t="shared" si="29"/>
        <v>0</v>
      </c>
      <c r="O135" s="242"/>
      <c r="P135" s="242"/>
      <c r="Q135" s="242"/>
      <c r="R135" s="242"/>
      <c r="S135" s="253">
        <v>2043</v>
      </c>
      <c r="T135" s="136">
        <f>HLOOKUP($S135,'Fixed - Labor'!$A$21:$AE$24,2,FALSE)</f>
        <v>10087170.460665835</v>
      </c>
      <c r="U135" s="155" t="str">
        <f t="shared" si="42"/>
        <v>Retired</v>
      </c>
      <c r="V135" s="155" t="str">
        <f t="shared" si="30"/>
        <v>Retired</v>
      </c>
      <c r="W135" s="155" t="str">
        <f t="shared" si="31"/>
        <v>Retired</v>
      </c>
      <c r="X135" s="155" t="str">
        <f t="shared" si="32"/>
        <v>Retired</v>
      </c>
      <c r="Y135" s="155" t="str">
        <f t="shared" si="33"/>
        <v>Retired</v>
      </c>
      <c r="Z135" s="155" t="str">
        <f t="shared" si="34"/>
        <v>Retired</v>
      </c>
      <c r="AB135" s="253">
        <v>2043</v>
      </c>
      <c r="AC135" s="249">
        <f>IF(U135="Retired",0,HLOOKUP(U135,'Fixed - Labor'!$C$29:$E$37,'Sc11 Sub1'!$H$24,FALSE)*$T135)</f>
        <v>0</v>
      </c>
      <c r="AD135" s="249">
        <f>IF(V135="Retired",0,HLOOKUP(V135,'Fixed - Labor'!$C$29:$E$37,'Sc11 Sub1'!$H$24,FALSE)*$T135)</f>
        <v>0</v>
      </c>
      <c r="AE135" s="249">
        <f>IF(W135="Retired",0,HLOOKUP(W135,'Fixed - Labor'!$C$29:$E$37,'Sc11 Sub1'!$H$24,FALSE)*$T135)</f>
        <v>0</v>
      </c>
      <c r="AF135" s="249">
        <f>IF(X135="Retired",0,HLOOKUP(X135,'Fixed - Labor'!$C$29:$E$37,'Sc11 Sub1'!$H$24,FALSE)*$T135)</f>
        <v>0</v>
      </c>
      <c r="AG135" s="249">
        <f>IF(Y135="Retired",0,HLOOKUP(Y135,'Fixed - Labor'!$C$29:$E$37,'Sc11 Sub1'!$H$24,FALSE)*$T135)</f>
        <v>0</v>
      </c>
      <c r="AH135" s="249">
        <f>IF(Z135="Retired",0,HLOOKUP(Z135,'Fixed - Labor'!$C$29:$E$37,'Sc11 Sub1'!$H$24,FALSE)*$T135)</f>
        <v>0</v>
      </c>
      <c r="AJ135" s="253">
        <v>2043</v>
      </c>
      <c r="AK135" s="249">
        <f>HLOOKUP($AJ135,'Fixed - Labor'!$A$21:$AE$24,3,FALSE)</f>
        <v>20751014.989245005</v>
      </c>
      <c r="AL135" s="155" t="str">
        <f t="shared" si="43"/>
        <v>Retired</v>
      </c>
      <c r="AM135" s="155" t="str">
        <f t="shared" si="36"/>
        <v>Retired</v>
      </c>
      <c r="AN135" s="155" t="str">
        <f t="shared" si="37"/>
        <v>Retired</v>
      </c>
      <c r="AO135" s="155" t="str">
        <f t="shared" si="38"/>
        <v>Retired</v>
      </c>
      <c r="AP135" s="155" t="str">
        <f t="shared" si="39"/>
        <v>Retired</v>
      </c>
      <c r="AQ135" s="155" t="str">
        <f t="shared" si="40"/>
        <v>Retired</v>
      </c>
      <c r="AS135" s="253">
        <v>2043</v>
      </c>
      <c r="AT135" s="249">
        <f>IF(AL135="Retired",0,HLOOKUP(AL135,'Fixed - Labor'!$C$29:$E$37,'Sc11 Sub1'!$H$24,FALSE)*$AK135)</f>
        <v>0</v>
      </c>
      <c r="AU135" s="249">
        <f>IF(AM135="Retired",0,HLOOKUP(AM135,'Fixed - Labor'!$C$29:$E$37,'Sc11 Sub1'!$H$24,FALSE)*$AK135)</f>
        <v>0</v>
      </c>
      <c r="AV135" s="249">
        <f>IF(AN135="Retired",0,HLOOKUP(AN135,'Fixed - Labor'!$C$29:$E$37,'Sc11 Sub1'!$H$24,FALSE)*$AK135)</f>
        <v>0</v>
      </c>
      <c r="AW135" s="249">
        <f>IF(AO135="Retired",0,HLOOKUP(AO135,'Fixed - Labor'!$C$29:$E$37,'Sc11 Sub1'!$H$24,FALSE)*$AK135)</f>
        <v>0</v>
      </c>
      <c r="AX135" s="249">
        <f>IF(AP135="Retired",0,HLOOKUP(AP135,'Fixed - Labor'!$C$29:$E$37,'Sc11 Sub1'!$H$24,FALSE)*$AK135)</f>
        <v>0</v>
      </c>
      <c r="AY135" s="249">
        <f>IF(AQ135="Retired",0,HLOOKUP(AQ135,'Fixed - Labor'!$C$29:$E$37,'Sc11 Sub1'!$H$24,FALSE)*$AK135)</f>
        <v>0</v>
      </c>
      <c r="BA135" s="310"/>
      <c r="BB135" s="138"/>
      <c r="BC135" s="138"/>
      <c r="BD135" s="138"/>
      <c r="BE135" s="138"/>
      <c r="BF135" s="138"/>
      <c r="BG135" s="138"/>
      <c r="BI135" s="310"/>
      <c r="BJ135" s="138"/>
      <c r="BK135" s="138"/>
      <c r="BL135" s="138"/>
      <c r="BM135" s="138"/>
      <c r="BN135" s="138"/>
      <c r="BO135" s="138"/>
    </row>
    <row r="136" spans="1:67">
      <c r="A136" s="242"/>
      <c r="B136" s="242"/>
      <c r="C136" s="242"/>
      <c r="D136" s="242"/>
      <c r="E136" s="242"/>
      <c r="F136" s="242"/>
      <c r="G136" s="242"/>
      <c r="H136" s="253">
        <v>2044</v>
      </c>
      <c r="I136" s="249">
        <f t="shared" si="41"/>
        <v>0</v>
      </c>
      <c r="J136" s="249">
        <f t="shared" si="29"/>
        <v>0</v>
      </c>
      <c r="K136" s="249">
        <f t="shared" si="29"/>
        <v>0</v>
      </c>
      <c r="L136" s="249">
        <f t="shared" si="29"/>
        <v>0</v>
      </c>
      <c r="M136" s="249">
        <f t="shared" si="29"/>
        <v>0</v>
      </c>
      <c r="N136" s="249">
        <f t="shared" si="29"/>
        <v>0</v>
      </c>
      <c r="O136" s="242"/>
      <c r="P136" s="242"/>
      <c r="Q136" s="242"/>
      <c r="R136" s="242"/>
      <c r="S136" s="253">
        <v>2044</v>
      </c>
      <c r="T136" s="136">
        <f>HLOOKUP($S136,'Fixed - Labor'!$A$21:$AE$24,2,FALSE)</f>
        <v>10288913.869879153</v>
      </c>
      <c r="U136" s="155" t="str">
        <f t="shared" si="42"/>
        <v>Retired</v>
      </c>
      <c r="V136" s="155" t="str">
        <f t="shared" si="30"/>
        <v>Retired</v>
      </c>
      <c r="W136" s="155" t="str">
        <f t="shared" si="31"/>
        <v>Retired</v>
      </c>
      <c r="X136" s="155" t="str">
        <f t="shared" si="32"/>
        <v>Retired</v>
      </c>
      <c r="Y136" s="155" t="str">
        <f t="shared" si="33"/>
        <v>Retired</v>
      </c>
      <c r="Z136" s="155" t="str">
        <f t="shared" si="34"/>
        <v>Retired</v>
      </c>
      <c r="AB136" s="253">
        <v>2044</v>
      </c>
      <c r="AC136" s="249">
        <f>IF(U136="Retired",0,HLOOKUP(U136,'Fixed - Labor'!$C$29:$E$37,'Sc11 Sub1'!$H$24,FALSE)*$T136)</f>
        <v>0</v>
      </c>
      <c r="AD136" s="249">
        <f>IF(V136="Retired",0,HLOOKUP(V136,'Fixed - Labor'!$C$29:$E$37,'Sc11 Sub1'!$H$24,FALSE)*$T136)</f>
        <v>0</v>
      </c>
      <c r="AE136" s="249">
        <f>IF(W136="Retired",0,HLOOKUP(W136,'Fixed - Labor'!$C$29:$E$37,'Sc11 Sub1'!$H$24,FALSE)*$T136)</f>
        <v>0</v>
      </c>
      <c r="AF136" s="249">
        <f>IF(X136="Retired",0,HLOOKUP(X136,'Fixed - Labor'!$C$29:$E$37,'Sc11 Sub1'!$H$24,FALSE)*$T136)</f>
        <v>0</v>
      </c>
      <c r="AG136" s="249">
        <f>IF(Y136="Retired",0,HLOOKUP(Y136,'Fixed - Labor'!$C$29:$E$37,'Sc11 Sub1'!$H$24,FALSE)*$T136)</f>
        <v>0</v>
      </c>
      <c r="AH136" s="249">
        <f>IF(Z136="Retired",0,HLOOKUP(Z136,'Fixed - Labor'!$C$29:$E$37,'Sc11 Sub1'!$H$24,FALSE)*$T136)</f>
        <v>0</v>
      </c>
      <c r="AJ136" s="253">
        <v>2044</v>
      </c>
      <c r="AK136" s="249">
        <f>HLOOKUP($AJ136,'Fixed - Labor'!$A$21:$AE$24,3,FALSE)</f>
        <v>21166035.289029907</v>
      </c>
      <c r="AL136" s="155" t="str">
        <f t="shared" si="43"/>
        <v>Retired</v>
      </c>
      <c r="AM136" s="155" t="str">
        <f t="shared" si="36"/>
        <v>Retired</v>
      </c>
      <c r="AN136" s="155" t="str">
        <f t="shared" si="37"/>
        <v>Retired</v>
      </c>
      <c r="AO136" s="155" t="str">
        <f t="shared" si="38"/>
        <v>Retired</v>
      </c>
      <c r="AP136" s="155" t="str">
        <f t="shared" si="39"/>
        <v>Retired</v>
      </c>
      <c r="AQ136" s="155" t="str">
        <f t="shared" si="40"/>
        <v>Retired</v>
      </c>
      <c r="AS136" s="253">
        <v>2044</v>
      </c>
      <c r="AT136" s="249">
        <f>IF(AL136="Retired",0,HLOOKUP(AL136,'Fixed - Labor'!$C$29:$E$37,'Sc11 Sub1'!$H$24,FALSE)*$AK136)</f>
        <v>0</v>
      </c>
      <c r="AU136" s="249">
        <f>IF(AM136="Retired",0,HLOOKUP(AM136,'Fixed - Labor'!$C$29:$E$37,'Sc11 Sub1'!$H$24,FALSE)*$AK136)</f>
        <v>0</v>
      </c>
      <c r="AV136" s="249">
        <f>IF(AN136="Retired",0,HLOOKUP(AN136,'Fixed - Labor'!$C$29:$E$37,'Sc11 Sub1'!$H$24,FALSE)*$AK136)</f>
        <v>0</v>
      </c>
      <c r="AW136" s="249">
        <f>IF(AO136="Retired",0,HLOOKUP(AO136,'Fixed - Labor'!$C$29:$E$37,'Sc11 Sub1'!$H$24,FALSE)*$AK136)</f>
        <v>0</v>
      </c>
      <c r="AX136" s="249">
        <f>IF(AP136="Retired",0,HLOOKUP(AP136,'Fixed - Labor'!$C$29:$E$37,'Sc11 Sub1'!$H$24,FALSE)*$AK136)</f>
        <v>0</v>
      </c>
      <c r="AY136" s="249">
        <f>IF(AQ136="Retired",0,HLOOKUP(AQ136,'Fixed - Labor'!$C$29:$E$37,'Sc11 Sub1'!$H$24,FALSE)*$AK136)</f>
        <v>0</v>
      </c>
      <c r="BA136" s="310"/>
      <c r="BB136" s="138"/>
      <c r="BC136" s="138"/>
      <c r="BD136" s="138"/>
      <c r="BE136" s="138"/>
      <c r="BF136" s="138"/>
      <c r="BG136" s="138"/>
      <c r="BI136" s="310"/>
      <c r="BJ136" s="138"/>
      <c r="BK136" s="138"/>
      <c r="BL136" s="138"/>
      <c r="BM136" s="138"/>
      <c r="BN136" s="138"/>
      <c r="BO136" s="138"/>
    </row>
    <row r="137" spans="1:67">
      <c r="A137" s="242"/>
      <c r="B137" s="242"/>
      <c r="C137" s="242"/>
      <c r="D137" s="242"/>
      <c r="E137" s="242"/>
      <c r="F137" s="242"/>
      <c r="G137" s="242"/>
      <c r="H137" s="254">
        <v>2045</v>
      </c>
      <c r="I137" s="250">
        <f t="shared" si="41"/>
        <v>0</v>
      </c>
      <c r="J137" s="250">
        <f t="shared" si="29"/>
        <v>0</v>
      </c>
      <c r="K137" s="250">
        <f t="shared" si="29"/>
        <v>0</v>
      </c>
      <c r="L137" s="250">
        <f t="shared" si="29"/>
        <v>0</v>
      </c>
      <c r="M137" s="250">
        <f t="shared" si="29"/>
        <v>0</v>
      </c>
      <c r="N137" s="250">
        <f t="shared" si="29"/>
        <v>0</v>
      </c>
      <c r="O137" s="242"/>
      <c r="P137" s="242"/>
      <c r="Q137" s="242"/>
      <c r="R137" s="242"/>
      <c r="S137" s="254">
        <v>2045</v>
      </c>
      <c r="T137" s="137">
        <f>HLOOKUP($S137,'Fixed - Labor'!$A$21:$AE$24,2,FALSE)</f>
        <v>10494692.147276737</v>
      </c>
      <c r="U137" s="157" t="str">
        <f t="shared" si="42"/>
        <v>Retired</v>
      </c>
      <c r="V137" s="157" t="str">
        <f t="shared" si="30"/>
        <v>Retired</v>
      </c>
      <c r="W137" s="157" t="str">
        <f t="shared" si="31"/>
        <v>Retired</v>
      </c>
      <c r="X137" s="157" t="str">
        <f t="shared" si="32"/>
        <v>Retired</v>
      </c>
      <c r="Y137" s="157" t="str">
        <f t="shared" si="33"/>
        <v>Retired</v>
      </c>
      <c r="Z137" s="157" t="str">
        <f t="shared" si="34"/>
        <v>Retired</v>
      </c>
      <c r="AB137" s="254">
        <v>2045</v>
      </c>
      <c r="AC137" s="250">
        <f>IF(U137="Retired",0,HLOOKUP(U137,'Fixed - Labor'!$C$29:$E$37,'Sc11 Sub1'!$H$24,FALSE)*$T137)</f>
        <v>0</v>
      </c>
      <c r="AD137" s="250">
        <f>IF(V137="Retired",0,HLOOKUP(V137,'Fixed - Labor'!$C$29:$E$37,'Sc11 Sub1'!$H$24,FALSE)*$T137)</f>
        <v>0</v>
      </c>
      <c r="AE137" s="250">
        <f>IF(W137="Retired",0,HLOOKUP(W137,'Fixed - Labor'!$C$29:$E$37,'Sc11 Sub1'!$H$24,FALSE)*$T137)</f>
        <v>0</v>
      </c>
      <c r="AF137" s="250">
        <f>IF(X137="Retired",0,HLOOKUP(X137,'Fixed - Labor'!$C$29:$E$37,'Sc11 Sub1'!$H$24,FALSE)*$T137)</f>
        <v>0</v>
      </c>
      <c r="AG137" s="250">
        <f>IF(Y137="Retired",0,HLOOKUP(Y137,'Fixed - Labor'!$C$29:$E$37,'Sc11 Sub1'!$H$24,FALSE)*$T137)</f>
        <v>0</v>
      </c>
      <c r="AH137" s="250">
        <f>IF(Z137="Retired",0,HLOOKUP(Z137,'Fixed - Labor'!$C$29:$E$37,'Sc11 Sub1'!$H$24,FALSE)*$T137)</f>
        <v>0</v>
      </c>
      <c r="AJ137" s="254">
        <v>2045</v>
      </c>
      <c r="AK137" s="250">
        <f>HLOOKUP($AJ137,'Fixed - Labor'!$A$21:$AE$24,3,FALSE)</f>
        <v>21589355.994810507</v>
      </c>
      <c r="AL137" s="157" t="str">
        <f t="shared" si="43"/>
        <v>Retired</v>
      </c>
      <c r="AM137" s="157" t="str">
        <f t="shared" si="36"/>
        <v>Retired</v>
      </c>
      <c r="AN137" s="157" t="str">
        <f t="shared" si="37"/>
        <v>Retired</v>
      </c>
      <c r="AO137" s="157" t="str">
        <f t="shared" si="38"/>
        <v>Retired</v>
      </c>
      <c r="AP137" s="157" t="str">
        <f t="shared" si="39"/>
        <v>Retired</v>
      </c>
      <c r="AQ137" s="157" t="str">
        <f t="shared" si="40"/>
        <v>Retired</v>
      </c>
      <c r="AS137" s="254">
        <v>2045</v>
      </c>
      <c r="AT137" s="249">
        <f>IF(AL137="Retired",0,HLOOKUP(AL137,'Fixed - Labor'!$C$29:$E$37,'Sc11 Sub1'!$H$24,FALSE)*$AK137)</f>
        <v>0</v>
      </c>
      <c r="AU137" s="249">
        <f>IF(AM137="Retired",0,HLOOKUP(AM137,'Fixed - Labor'!$C$29:$E$37,'Sc11 Sub1'!$H$24,FALSE)*$AK137)</f>
        <v>0</v>
      </c>
      <c r="AV137" s="249">
        <f>IF(AN137="Retired",0,HLOOKUP(AN137,'Fixed - Labor'!$C$29:$E$37,'Sc11 Sub1'!$H$24,FALSE)*$AK137)</f>
        <v>0</v>
      </c>
      <c r="AW137" s="249">
        <f>IF(AO137="Retired",0,HLOOKUP(AO137,'Fixed - Labor'!$C$29:$E$37,'Sc11 Sub1'!$H$24,FALSE)*$AK137)</f>
        <v>0</v>
      </c>
      <c r="AX137" s="249">
        <f>IF(AP137="Retired",0,HLOOKUP(AP137,'Fixed - Labor'!$C$29:$E$37,'Sc11 Sub1'!$H$24,FALSE)*$AK137)</f>
        <v>0</v>
      </c>
      <c r="AY137" s="249">
        <f>IF(AQ137="Retired",0,HLOOKUP(AQ137,'Fixed - Labor'!$C$29:$E$37,'Sc11 Sub1'!$H$24,FALSE)*$AK137)</f>
        <v>0</v>
      </c>
      <c r="BA137" s="310"/>
      <c r="BB137" s="138"/>
      <c r="BC137" s="138"/>
      <c r="BD137" s="138"/>
      <c r="BE137" s="138"/>
      <c r="BF137" s="138"/>
      <c r="BG137" s="138"/>
      <c r="BI137" s="310"/>
      <c r="BJ137" s="138"/>
      <c r="BK137" s="138"/>
      <c r="BL137" s="138"/>
      <c r="BM137" s="138"/>
      <c r="BN137" s="138"/>
      <c r="BO137" s="138"/>
    </row>
    <row r="138" spans="1:67">
      <c r="A138" s="242"/>
      <c r="B138" s="242"/>
      <c r="C138" s="242"/>
      <c r="D138" s="242"/>
      <c r="E138" s="242"/>
      <c r="F138" s="242"/>
      <c r="G138" s="242"/>
      <c r="H138" s="266" t="s">
        <v>26</v>
      </c>
      <c r="I138" s="265">
        <f t="shared" ref="I138:N138" si="44">SUM(I109:I137)</f>
        <v>191873238.50327113</v>
      </c>
      <c r="J138" s="265">
        <f t="shared" si="44"/>
        <v>0</v>
      </c>
      <c r="K138" s="265">
        <f t="shared" si="44"/>
        <v>0</v>
      </c>
      <c r="L138" s="265">
        <f t="shared" si="44"/>
        <v>0</v>
      </c>
      <c r="M138" s="265">
        <f t="shared" si="44"/>
        <v>0</v>
      </c>
      <c r="N138" s="265">
        <f t="shared" si="44"/>
        <v>0</v>
      </c>
      <c r="O138" s="242"/>
      <c r="P138" s="242"/>
      <c r="Q138" s="242"/>
      <c r="R138" s="242"/>
    </row>
    <row r="139" spans="1:67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59" t="s">
        <v>111</v>
      </c>
    </row>
    <row r="140" spans="1:67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</row>
    <row r="141" spans="1:67">
      <c r="A141" s="242"/>
      <c r="B141" s="261" t="s">
        <v>365</v>
      </c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57" t="s">
        <v>52</v>
      </c>
      <c r="AB141" s="257" t="s">
        <v>118</v>
      </c>
      <c r="AJ141" s="257" t="s">
        <v>54</v>
      </c>
      <c r="AS141" s="257" t="s">
        <v>119</v>
      </c>
      <c r="BA141" s="257"/>
      <c r="BI141" s="257"/>
    </row>
    <row r="142" spans="1:67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</row>
    <row r="143" spans="1:67">
      <c r="A143" s="242"/>
      <c r="B143" s="242"/>
      <c r="C143" s="242"/>
      <c r="D143" s="242"/>
      <c r="E143" s="242"/>
      <c r="F143" s="242"/>
      <c r="G143" s="242"/>
      <c r="H143" s="307" t="s">
        <v>33</v>
      </c>
      <c r="I143" s="307">
        <f t="shared" ref="I143:N143" si="45">I108</f>
        <v>4</v>
      </c>
      <c r="J143" s="307" t="str">
        <f t="shared" si="45"/>
        <v>4A</v>
      </c>
      <c r="K143" s="307" t="str">
        <f t="shared" si="45"/>
        <v>4B</v>
      </c>
      <c r="L143" s="307" t="str">
        <f t="shared" si="45"/>
        <v>4C</v>
      </c>
      <c r="M143" s="307" t="str">
        <f t="shared" si="45"/>
        <v>4D</v>
      </c>
      <c r="N143" s="307" t="str">
        <f t="shared" si="45"/>
        <v>4E</v>
      </c>
      <c r="O143" s="242"/>
      <c r="P143" s="242"/>
      <c r="Q143" s="242"/>
      <c r="R143" s="242"/>
      <c r="S143" s="307" t="s">
        <v>33</v>
      </c>
      <c r="T143" s="309" t="s">
        <v>27</v>
      </c>
      <c r="U143" s="307">
        <f t="shared" ref="U143:Z143" si="46">U108</f>
        <v>4</v>
      </c>
      <c r="V143" s="307" t="str">
        <f t="shared" si="46"/>
        <v>4A</v>
      </c>
      <c r="W143" s="307" t="str">
        <f t="shared" si="46"/>
        <v>4B</v>
      </c>
      <c r="X143" s="307" t="str">
        <f t="shared" si="46"/>
        <v>4C</v>
      </c>
      <c r="Y143" s="307" t="str">
        <f t="shared" si="46"/>
        <v>4D</v>
      </c>
      <c r="Z143" s="307" t="str">
        <f t="shared" si="46"/>
        <v>4E</v>
      </c>
      <c r="AB143" s="307" t="s">
        <v>33</v>
      </c>
      <c r="AC143" s="307">
        <f>U143</f>
        <v>4</v>
      </c>
      <c r="AD143" s="307" t="str">
        <f t="shared" ref="AD143:AH143" si="47">V143</f>
        <v>4A</v>
      </c>
      <c r="AE143" s="307" t="str">
        <f t="shared" si="47"/>
        <v>4B</v>
      </c>
      <c r="AF143" s="307" t="str">
        <f t="shared" si="47"/>
        <v>4C</v>
      </c>
      <c r="AG143" s="308" t="str">
        <f t="shared" si="47"/>
        <v>4D</v>
      </c>
      <c r="AH143" s="307" t="str">
        <f t="shared" si="47"/>
        <v>4E</v>
      </c>
      <c r="AJ143" s="307" t="s">
        <v>33</v>
      </c>
      <c r="AK143" s="309" t="s">
        <v>27</v>
      </c>
      <c r="AL143" s="307">
        <f t="shared" ref="AL143:AQ143" si="48">AL108</f>
        <v>4</v>
      </c>
      <c r="AM143" s="307" t="str">
        <f t="shared" si="48"/>
        <v>4A</v>
      </c>
      <c r="AN143" s="307" t="str">
        <f t="shared" si="48"/>
        <v>4B</v>
      </c>
      <c r="AO143" s="307" t="str">
        <f t="shared" si="48"/>
        <v>4C</v>
      </c>
      <c r="AP143" s="307" t="str">
        <f t="shared" si="48"/>
        <v>4D</v>
      </c>
      <c r="AQ143" s="307" t="str">
        <f t="shared" si="48"/>
        <v>4E</v>
      </c>
      <c r="AS143" s="307" t="s">
        <v>33</v>
      </c>
      <c r="AT143" s="307">
        <f>AL143</f>
        <v>4</v>
      </c>
      <c r="AU143" s="307" t="str">
        <f t="shared" ref="AU143:AY143" si="49">AM143</f>
        <v>4A</v>
      </c>
      <c r="AV143" s="307" t="str">
        <f t="shared" si="49"/>
        <v>4B</v>
      </c>
      <c r="AW143" s="307" t="str">
        <f t="shared" si="49"/>
        <v>4C</v>
      </c>
      <c r="AX143" s="308" t="str">
        <f t="shared" si="49"/>
        <v>4D</v>
      </c>
      <c r="AY143" s="307" t="str">
        <f t="shared" si="49"/>
        <v>4E</v>
      </c>
      <c r="BA143" s="310"/>
      <c r="BB143" s="138"/>
      <c r="BC143" s="138"/>
      <c r="BD143" s="138"/>
      <c r="BE143" s="138"/>
      <c r="BF143" s="138"/>
      <c r="BG143" s="138"/>
      <c r="BI143" s="310"/>
      <c r="BJ143" s="138"/>
      <c r="BK143" s="138"/>
      <c r="BL143" s="138"/>
      <c r="BM143" s="138"/>
      <c r="BN143" s="138"/>
      <c r="BO143" s="138"/>
    </row>
    <row r="144" spans="1:67">
      <c r="A144" s="242"/>
      <c r="B144" s="242"/>
      <c r="C144" s="242"/>
      <c r="D144" s="242"/>
      <c r="E144" s="242"/>
      <c r="F144" s="242"/>
      <c r="G144" s="242"/>
      <c r="H144" s="252">
        <v>2017</v>
      </c>
      <c r="I144" s="249">
        <f t="shared" ref="I144:N172" si="50">AC144+AT144</f>
        <v>10696150.390000001</v>
      </c>
      <c r="J144" s="249">
        <f t="shared" si="50"/>
        <v>0</v>
      </c>
      <c r="K144" s="249">
        <f t="shared" si="50"/>
        <v>0</v>
      </c>
      <c r="L144" s="249">
        <f t="shared" si="50"/>
        <v>0</v>
      </c>
      <c r="M144" s="249">
        <f t="shared" si="50"/>
        <v>0</v>
      </c>
      <c r="N144" s="249">
        <f t="shared" si="50"/>
        <v>0</v>
      </c>
      <c r="O144" s="242"/>
      <c r="P144" s="242"/>
      <c r="Q144" s="242"/>
      <c r="R144" s="242"/>
      <c r="S144" s="252">
        <v>2017</v>
      </c>
      <c r="T144" s="132">
        <f>HLOOKUP($S144,'Fixed - Other'!$A$61:$AE$64,2,FALSE)</f>
        <v>4605762.357934</v>
      </c>
      <c r="U144" s="249">
        <f>IF($K$14="",$T144,IF($K$14&gt;$S144,$T144,VLOOKUP($C6,'Fixed - Other'!$A$69:$C$77,3,FALSE)*$T144))</f>
        <v>4605762.357934</v>
      </c>
      <c r="V144" s="249">
        <f>IF($K$15="",$T144,IF($K$15&gt;$S144,$T144,VLOOKUP($C6,'Fixed - Other'!$A$69:$C$77,3,FALSE)*$T144))</f>
        <v>4605762.357934</v>
      </c>
      <c r="W144" s="249">
        <f>IF($K$16="",$T144,IF($K$16&gt;$S144,$T144,VLOOKUP($C6,'Fixed - Other'!$A$69:$C$77,3,FALSE)*$T144))</f>
        <v>4605762.357934</v>
      </c>
      <c r="X144" s="249">
        <f>IF($K$17="",$T144,IF($K$17&gt;$S144,$T144,VLOOKUP($C6,'Fixed - Other'!$A$69:$C$77,3,FALSE)*$T144))</f>
        <v>4605762.357934</v>
      </c>
      <c r="Y144" s="249">
        <f>IF($K$18="",$T144,IF($K$18&gt;$S144,$T144,VLOOKUP($C6,'Fixed - Other'!$A$69:$C$77,3,FALSE)*$T144))</f>
        <v>4605762.357934</v>
      </c>
      <c r="Z144" s="249">
        <f>IF($K$19="",$T144,IF($K$19&gt;$S144,$T144,VLOOKUP($C6,'Fixed - Other'!$A$69:$C$77,3,FALSE)*$T144))</f>
        <v>4605762.357934</v>
      </c>
      <c r="AB144" s="252">
        <v>2017</v>
      </c>
      <c r="AC144" s="249">
        <f t="shared" ref="AC144:AC172" si="51">IF($AB144&gt;$I$14,0,U144)</f>
        <v>4605762.357934</v>
      </c>
      <c r="AD144" s="249">
        <f t="shared" ref="AD144:AD172" si="52">IF($AB144&gt;$I$15,0,V144)</f>
        <v>0</v>
      </c>
      <c r="AE144" s="249">
        <f t="shared" ref="AE144:AE172" si="53">IF($AB144&gt;$I$16,0,W144)</f>
        <v>0</v>
      </c>
      <c r="AF144" s="249">
        <f t="shared" ref="AF144:AF172" si="54">IF($AB144&gt;$I$17,0,X144)</f>
        <v>0</v>
      </c>
      <c r="AG144" s="136">
        <f t="shared" ref="AG144:AG172" si="55">IF($AB144&gt;$I$18,0,Y144)</f>
        <v>0</v>
      </c>
      <c r="AH144" s="249">
        <f t="shared" ref="AH144:AH172" si="56">IF($AB144&gt;$I$19,0,Z144)</f>
        <v>0</v>
      </c>
      <c r="AJ144" s="252">
        <v>2017</v>
      </c>
      <c r="AK144" s="132">
        <f>HLOOKUP($S144,'Fixed - Other'!$A$61:$AE$64,3,FALSE)</f>
        <v>6090388.0320660006</v>
      </c>
      <c r="AL144" s="249">
        <f>IF($K$14="",$AK144,IF($K$14&gt;$AJ144,$AK144,VLOOKUP($C6,'Fixed - Other'!$A$69:$C$77,3,FALSE)*$AK144))</f>
        <v>6090388.0320660006</v>
      </c>
      <c r="AM144" s="249">
        <f>IF($K$15="",$AK144,IF($K$15&gt;$AJ144,$AK144,VLOOKUP($C6,'Fixed - Other'!$A$69:$C$77,3,FALSE)*$AK144))</f>
        <v>6090388.0320660006</v>
      </c>
      <c r="AN144" s="249">
        <f>IF($K$16="",$AK144,IF($K$16&gt;$AJ144,$AK144,VLOOKUP($C6,'Fixed - Other'!$A$69:$C$77,3,FALSE)*$AK144))</f>
        <v>6090388.0320660006</v>
      </c>
      <c r="AO144" s="249">
        <f>IF($K$17="",$AK144,IF($K$17&gt;$AJ144,$AK144,VLOOKUP($C6,'Fixed - Other'!$A$69:$C$77,3,FALSE)*$AK144))</f>
        <v>6090388.0320660006</v>
      </c>
      <c r="AP144" s="249">
        <f>IF($K$18="",$AK144,IF($K$18&gt;$AJ144,$AK144,VLOOKUP($C6,'Fixed - Other'!$A$69:$C$77,3,FALSE)*$AK144))</f>
        <v>6090388.0320660006</v>
      </c>
      <c r="AQ144" s="249">
        <f>IF($K$19="",$AK144,IF($K$19&gt;$AJ144,$AK144,VLOOKUP($C6,'Fixed - Other'!$A$69:$C$77,3,FALSE)*$AK144))</f>
        <v>6090388.0320660006</v>
      </c>
      <c r="AS144" s="252">
        <v>2017</v>
      </c>
      <c r="AT144" s="249">
        <f t="shared" ref="AT144:AT172" si="57">IF($AS144&gt;$J$14,0,AL144)</f>
        <v>6090388.0320660006</v>
      </c>
      <c r="AU144" s="249">
        <f t="shared" ref="AU144:AU172" si="58">IF($AS144&gt;$J$15,0,AM144)</f>
        <v>0</v>
      </c>
      <c r="AV144" s="249">
        <f t="shared" ref="AV144:AV172" si="59">IF($AS144&gt;$J$16,0,AN144)</f>
        <v>0</v>
      </c>
      <c r="AW144" s="249">
        <f t="shared" ref="AW144:AW172" si="60">IF($AS144&gt;$J$17,0,AO144)</f>
        <v>0</v>
      </c>
      <c r="AX144" s="136">
        <f t="shared" ref="AX144:AX172" si="61">IF($AS144&gt;$J$18,0,AP144)</f>
        <v>0</v>
      </c>
      <c r="AY144" s="249">
        <f t="shared" ref="AY144:AY172" si="62">IF($AS144&gt;$J$19,0,AQ144)</f>
        <v>0</v>
      </c>
      <c r="BA144" s="310"/>
      <c r="BB144" s="138"/>
      <c r="BC144" s="138"/>
      <c r="BD144" s="138"/>
      <c r="BE144" s="138"/>
      <c r="BF144" s="138"/>
      <c r="BG144" s="138"/>
      <c r="BI144" s="310"/>
      <c r="BJ144" s="138"/>
      <c r="BK144" s="138"/>
      <c r="BL144" s="138"/>
      <c r="BM144" s="138"/>
      <c r="BN144" s="138"/>
      <c r="BO144" s="138"/>
    </row>
    <row r="145" spans="1:67">
      <c r="A145" s="242"/>
      <c r="B145" s="242"/>
      <c r="C145" s="242"/>
      <c r="D145" s="242"/>
      <c r="E145" s="242"/>
      <c r="F145" s="242"/>
      <c r="G145" s="242"/>
      <c r="H145" s="253">
        <v>2018</v>
      </c>
      <c r="I145" s="249">
        <f t="shared" si="50"/>
        <v>5367796.9800000004</v>
      </c>
      <c r="J145" s="249">
        <f t="shared" si="50"/>
        <v>0</v>
      </c>
      <c r="K145" s="249">
        <f t="shared" si="50"/>
        <v>0</v>
      </c>
      <c r="L145" s="249">
        <f t="shared" si="50"/>
        <v>0</v>
      </c>
      <c r="M145" s="249">
        <f t="shared" si="50"/>
        <v>0</v>
      </c>
      <c r="N145" s="249">
        <f t="shared" si="50"/>
        <v>0</v>
      </c>
      <c r="O145" s="242"/>
      <c r="P145" s="242"/>
      <c r="Q145" s="242"/>
      <c r="R145" s="242"/>
      <c r="S145" s="253">
        <v>2018</v>
      </c>
      <c r="T145" s="274">
        <f>HLOOKUP($S145,'Fixed - Other'!$A$61:$AE$64,2,FALSE)</f>
        <v>4622746.759176</v>
      </c>
      <c r="U145" s="249">
        <f>IF($K$14="",$T145,IF($K$14&gt;$S145,$T145,VLOOKUP($C6,'Fixed - Other'!$A$69:$C$77,3,FALSE)*$T145))</f>
        <v>2311373.379588</v>
      </c>
      <c r="V145" s="249">
        <f>IF($K$15="",$T145,IF($K$15&gt;$S145,$T145,VLOOKUP($C6,'Fixed - Other'!$A$69:$C$77,3,FALSE)*$T145))</f>
        <v>4622746.759176</v>
      </c>
      <c r="W145" s="249">
        <f>IF($K$16="",$T145,IF($K$16&gt;$S145,$T145,VLOOKUP($C6,'Fixed - Other'!$A$69:$C$77,3,FALSE)*$T145))</f>
        <v>4622746.759176</v>
      </c>
      <c r="X145" s="249">
        <f>IF($K$17="",$T145,IF($K$17&gt;$S145,$T145,VLOOKUP($C6,'Fixed - Other'!$A$69:$C$77,3,FALSE)*$T145))</f>
        <v>4622746.759176</v>
      </c>
      <c r="Y145" s="249">
        <f>IF($K$18="",$T145,IF($K$18&gt;$S145,$T145,VLOOKUP($C6,'Fixed - Other'!$A$69:$C$77,3,FALSE)*$T145))</f>
        <v>4622746.759176</v>
      </c>
      <c r="Z145" s="249">
        <f>IF($K$19="",$T145,IF($K$19&gt;$S145,$T145,VLOOKUP($C6,'Fixed - Other'!$A$69:$C$77,3,FALSE)*$T145))</f>
        <v>4622746.759176</v>
      </c>
      <c r="AB145" s="253">
        <v>2018</v>
      </c>
      <c r="AC145" s="249">
        <f t="shared" si="51"/>
        <v>2311373.379588</v>
      </c>
      <c r="AD145" s="249">
        <f t="shared" si="52"/>
        <v>0</v>
      </c>
      <c r="AE145" s="249">
        <f t="shared" si="53"/>
        <v>0</v>
      </c>
      <c r="AF145" s="249">
        <f t="shared" si="54"/>
        <v>0</v>
      </c>
      <c r="AG145" s="136">
        <f t="shared" si="55"/>
        <v>0</v>
      </c>
      <c r="AH145" s="249">
        <f t="shared" si="56"/>
        <v>0</v>
      </c>
      <c r="AJ145" s="253">
        <v>2018</v>
      </c>
      <c r="AK145" s="274">
        <f>HLOOKUP($S145,'Fixed - Other'!$A$61:$AE$64,3,FALSE)</f>
        <v>6112847.2008240009</v>
      </c>
      <c r="AL145" s="249">
        <f>IF($K$14="",$AK145,IF($K$14&gt;$AJ145,$AK145,VLOOKUP($C6,'Fixed - Other'!$A$69:$C$77,3,FALSE)*$AK145))</f>
        <v>3056423.6004120004</v>
      </c>
      <c r="AM145" s="249">
        <f>IF($K$15="",$AK145,IF($K$15&gt;$AJ145,$AK145,VLOOKUP($C6,'Fixed - Other'!$A$69:$C$77,3,FALSE)*$AK145))</f>
        <v>6112847.2008240009</v>
      </c>
      <c r="AN145" s="249">
        <f>IF($K$16="",$AK145,IF($K$16&gt;$AJ145,$AK145,VLOOKUP($C6,'Fixed - Other'!$A$69:$C$77,3,FALSE)*$AK145))</f>
        <v>6112847.2008240009</v>
      </c>
      <c r="AO145" s="249">
        <f>IF($K$17="",$AK145,IF($K$17&gt;$AJ145,$AK145,VLOOKUP($C6,'Fixed - Other'!$A$69:$C$77,3,FALSE)*$AK145))</f>
        <v>6112847.2008240009</v>
      </c>
      <c r="AP145" s="249">
        <f>IF($K$18="",$AK145,IF($K$18&gt;$AJ145,$AK145,VLOOKUP($C6,'Fixed - Other'!$A$69:$C$77,3,FALSE)*$AK145))</f>
        <v>6112847.2008240009</v>
      </c>
      <c r="AQ145" s="249">
        <f>IF($K$19="",$AK145,IF($K$19&gt;$AJ145,$AK145,VLOOKUP($C6,'Fixed - Other'!$A$69:$C$77,3,FALSE)*$AK145))</f>
        <v>6112847.2008240009</v>
      </c>
      <c r="AS145" s="253">
        <v>2018</v>
      </c>
      <c r="AT145" s="249">
        <f t="shared" si="57"/>
        <v>3056423.6004120004</v>
      </c>
      <c r="AU145" s="249">
        <f t="shared" si="58"/>
        <v>0</v>
      </c>
      <c r="AV145" s="249">
        <f t="shared" si="59"/>
        <v>0</v>
      </c>
      <c r="AW145" s="249">
        <f t="shared" si="60"/>
        <v>0</v>
      </c>
      <c r="AX145" s="136">
        <f t="shared" si="61"/>
        <v>0</v>
      </c>
      <c r="AY145" s="249">
        <f t="shared" si="62"/>
        <v>0</v>
      </c>
      <c r="BA145" s="310"/>
      <c r="BB145" s="138"/>
      <c r="BC145" s="138"/>
      <c r="BD145" s="138"/>
      <c r="BE145" s="138"/>
      <c r="BF145" s="138"/>
      <c r="BG145" s="138"/>
      <c r="BI145" s="310"/>
      <c r="BJ145" s="138"/>
      <c r="BK145" s="138"/>
      <c r="BL145" s="138"/>
      <c r="BM145" s="138"/>
      <c r="BN145" s="138"/>
      <c r="BO145" s="138"/>
    </row>
    <row r="146" spans="1:67">
      <c r="A146" s="242"/>
      <c r="B146" s="242"/>
      <c r="C146" s="242"/>
      <c r="D146" s="242"/>
      <c r="E146" s="242"/>
      <c r="F146" s="242"/>
      <c r="G146" s="242"/>
      <c r="H146" s="253">
        <v>2019</v>
      </c>
      <c r="I146" s="249">
        <f t="shared" si="50"/>
        <v>4067414.55</v>
      </c>
      <c r="J146" s="249">
        <f t="shared" si="50"/>
        <v>0</v>
      </c>
      <c r="K146" s="249">
        <f t="shared" si="50"/>
        <v>0</v>
      </c>
      <c r="L146" s="249">
        <f t="shared" si="50"/>
        <v>0</v>
      </c>
      <c r="M146" s="249">
        <f t="shared" si="50"/>
        <v>0</v>
      </c>
      <c r="N146" s="249">
        <f t="shared" si="50"/>
        <v>0</v>
      </c>
      <c r="O146" s="242"/>
      <c r="P146" s="242"/>
      <c r="Q146" s="242"/>
      <c r="R146" s="242"/>
      <c r="S146" s="253">
        <v>2019</v>
      </c>
      <c r="T146" s="274">
        <f>HLOOKUP($S146,'Fixed - Other'!$A$61:$AE$64,2,FALSE)</f>
        <v>3502857.4104599999</v>
      </c>
      <c r="U146" s="249">
        <f>IF($K$14="",$T146,IF($K$14&gt;$S146,$T146,VLOOKUP($C6,'Fixed - Other'!$A$69:$C$77,3,FALSE)*$T146))</f>
        <v>1751428.70523</v>
      </c>
      <c r="V146" s="249">
        <f>IF($K$15="",$T146,IF($K$15&gt;$S146,$T146,VLOOKUP($C6,'Fixed - Other'!$A$69:$C$77,3,FALSE)*$T146))</f>
        <v>3502857.4104599999</v>
      </c>
      <c r="W146" s="249">
        <f>IF($K$16="",$T146,IF($K$16&gt;$S146,$T146,VLOOKUP($C6,'Fixed - Other'!$A$69:$C$77,3,FALSE)*$T146))</f>
        <v>3502857.4104599999</v>
      </c>
      <c r="X146" s="249">
        <f>IF($K$17="",$T146,IF($K$17&gt;$S146,$T146,VLOOKUP($C6,'Fixed - Other'!$A$69:$C$77,3,FALSE)*$T146))</f>
        <v>3502857.4104599999</v>
      </c>
      <c r="Y146" s="249">
        <f>IF($K$18="",$T146,IF($K$18&gt;$S146,$T146,VLOOKUP($C6,'Fixed - Other'!$A$69:$C$77,3,FALSE)*$T146))</f>
        <v>3502857.4104599999</v>
      </c>
      <c r="Z146" s="249">
        <f>IF($K$19="",$T146,IF($K$19&gt;$S146,$T146,VLOOKUP($C6,'Fixed - Other'!$A$69:$C$77,3,FALSE)*$T146))</f>
        <v>3502857.4104599999</v>
      </c>
      <c r="AB146" s="253">
        <v>2019</v>
      </c>
      <c r="AC146" s="249">
        <f t="shared" si="51"/>
        <v>1751428.70523</v>
      </c>
      <c r="AD146" s="249">
        <f t="shared" si="52"/>
        <v>0</v>
      </c>
      <c r="AE146" s="249">
        <f t="shared" si="53"/>
        <v>0</v>
      </c>
      <c r="AF146" s="249">
        <f t="shared" si="54"/>
        <v>0</v>
      </c>
      <c r="AG146" s="136">
        <f t="shared" si="55"/>
        <v>0</v>
      </c>
      <c r="AH146" s="249">
        <f t="shared" si="56"/>
        <v>0</v>
      </c>
      <c r="AJ146" s="253">
        <v>2019</v>
      </c>
      <c r="AK146" s="274">
        <f>HLOOKUP($S146,'Fixed - Other'!$A$61:$AE$64,3,FALSE)</f>
        <v>4631971.6895399997</v>
      </c>
      <c r="AL146" s="249">
        <f>IF($K$14="",$AK146,IF($K$14&gt;$AJ146,$AK146,VLOOKUP($C6,'Fixed - Other'!$A$69:$C$77,3,FALSE)*$AK146))</f>
        <v>2315985.8447699999</v>
      </c>
      <c r="AM146" s="249">
        <f>IF($K$15="",$AK146,IF($K$15&gt;$AJ146,$AK146,VLOOKUP($C6,'Fixed - Other'!$A$69:$C$77,3,FALSE)*$AK146))</f>
        <v>4631971.6895399997</v>
      </c>
      <c r="AN146" s="249">
        <f>IF($K$16="",$AK146,IF($K$16&gt;$AJ146,$AK146,VLOOKUP($C6,'Fixed - Other'!$A$69:$C$77,3,FALSE)*$AK146))</f>
        <v>4631971.6895399997</v>
      </c>
      <c r="AO146" s="249">
        <f>IF($K$17="",$AK146,IF($K$17&gt;$AJ146,$AK146,VLOOKUP($C6,'Fixed - Other'!$A$69:$C$77,3,FALSE)*$AK146))</f>
        <v>4631971.6895399997</v>
      </c>
      <c r="AP146" s="249">
        <f>IF($K$18="",$AK146,IF($K$18&gt;$AJ146,$AK146,VLOOKUP($C6,'Fixed - Other'!$A$69:$C$77,3,FALSE)*$AK146))</f>
        <v>4631971.6895399997</v>
      </c>
      <c r="AQ146" s="249">
        <f>IF($K$19="",$AK146,IF($K$19&gt;$AJ146,$AK146,VLOOKUP($C6,'Fixed - Other'!$A$69:$C$77,3,FALSE)*$AK146))</f>
        <v>4631971.6895399997</v>
      </c>
      <c r="AS146" s="253">
        <v>2019</v>
      </c>
      <c r="AT146" s="249">
        <f t="shared" si="57"/>
        <v>2315985.8447699999</v>
      </c>
      <c r="AU146" s="249">
        <f t="shared" si="58"/>
        <v>0</v>
      </c>
      <c r="AV146" s="249">
        <f t="shared" si="59"/>
        <v>0</v>
      </c>
      <c r="AW146" s="249">
        <f t="shared" si="60"/>
        <v>0</v>
      </c>
      <c r="AX146" s="136">
        <f t="shared" si="61"/>
        <v>0</v>
      </c>
      <c r="AY146" s="249">
        <f t="shared" si="62"/>
        <v>0</v>
      </c>
      <c r="BA146" s="310"/>
      <c r="BB146" s="138"/>
      <c r="BC146" s="138"/>
      <c r="BD146" s="138"/>
      <c r="BE146" s="138"/>
      <c r="BF146" s="138"/>
      <c r="BG146" s="138"/>
      <c r="BI146" s="310"/>
      <c r="BJ146" s="138"/>
      <c r="BK146" s="138"/>
      <c r="BL146" s="138"/>
      <c r="BM146" s="138"/>
      <c r="BN146" s="138"/>
      <c r="BO146" s="138"/>
    </row>
    <row r="147" spans="1:67">
      <c r="A147" s="242"/>
      <c r="B147" s="242"/>
      <c r="C147" s="242"/>
      <c r="D147" s="242"/>
      <c r="E147" s="242"/>
      <c r="F147" s="242"/>
      <c r="G147" s="242"/>
      <c r="H147" s="253">
        <v>2020</v>
      </c>
      <c r="I147" s="249">
        <f t="shared" si="50"/>
        <v>5336415.9000000004</v>
      </c>
      <c r="J147" s="249">
        <f t="shared" si="50"/>
        <v>0</v>
      </c>
      <c r="K147" s="249">
        <f t="shared" si="50"/>
        <v>0</v>
      </c>
      <c r="L147" s="249">
        <f t="shared" si="50"/>
        <v>0</v>
      </c>
      <c r="M147" s="249">
        <f t="shared" si="50"/>
        <v>0</v>
      </c>
      <c r="N147" s="249">
        <f t="shared" si="50"/>
        <v>0</v>
      </c>
      <c r="O147" s="242"/>
      <c r="P147" s="242"/>
      <c r="Q147" s="242"/>
      <c r="R147" s="242"/>
      <c r="S147" s="253">
        <v>2020</v>
      </c>
      <c r="T147" s="274">
        <f>HLOOKUP($S147,'Fixed - Other'!$A$61:$AE$64,2,FALSE)</f>
        <v>4595721.3730800003</v>
      </c>
      <c r="U147" s="249">
        <f>IF($K$14="",$T147,IF($K$14&gt;$S147,$T147,VLOOKUP($C6,'Fixed - Other'!$A$69:$C$77,3,FALSE)*$T147))</f>
        <v>2297860.6865400001</v>
      </c>
      <c r="V147" s="249">
        <f>IF($K$15="",$T147,IF($K$15&gt;$S147,$T147,VLOOKUP($C6,'Fixed - Other'!$A$69:$C$77,3,FALSE)*$T147))</f>
        <v>4595721.3730800003</v>
      </c>
      <c r="W147" s="249">
        <f>IF($K$16="",$T147,IF($K$16&gt;$S147,$T147,VLOOKUP($C6,'Fixed - Other'!$A$69:$C$77,3,FALSE)*$T147))</f>
        <v>4595721.3730800003</v>
      </c>
      <c r="X147" s="249">
        <f>IF($K$17="",$T147,IF($K$17&gt;$S147,$T147,VLOOKUP($C6,'Fixed - Other'!$A$69:$C$77,3,FALSE)*$T147))</f>
        <v>4595721.3730800003</v>
      </c>
      <c r="Y147" s="249">
        <f>IF($K$18="",$T147,IF($K$18&gt;$S147,$T147,VLOOKUP($C6,'Fixed - Other'!$A$69:$C$77,3,FALSE)*$T147))</f>
        <v>4595721.3730800003</v>
      </c>
      <c r="Z147" s="249">
        <f>IF($K$19="",$T147,IF($K$19&gt;$S147,$T147,VLOOKUP($C6,'Fixed - Other'!$A$69:$C$77,3,FALSE)*$T147))</f>
        <v>4595721.3730800003</v>
      </c>
      <c r="AB147" s="253">
        <v>2020</v>
      </c>
      <c r="AC147" s="249">
        <f t="shared" si="51"/>
        <v>2297860.6865400001</v>
      </c>
      <c r="AD147" s="249">
        <f t="shared" si="52"/>
        <v>0</v>
      </c>
      <c r="AE147" s="249">
        <f t="shared" si="53"/>
        <v>0</v>
      </c>
      <c r="AF147" s="249">
        <f t="shared" si="54"/>
        <v>0</v>
      </c>
      <c r="AG147" s="136">
        <f t="shared" si="55"/>
        <v>0</v>
      </c>
      <c r="AH147" s="249">
        <f t="shared" si="56"/>
        <v>0</v>
      </c>
      <c r="AJ147" s="253">
        <v>2020</v>
      </c>
      <c r="AK147" s="274">
        <f>HLOOKUP($S147,'Fixed - Other'!$A$61:$AE$64,3,FALSE)</f>
        <v>6077110.4269200005</v>
      </c>
      <c r="AL147" s="249">
        <f>IF($K$14="",$AK147,IF($K$14&gt;$AJ147,$AK147,VLOOKUP($C6,'Fixed - Other'!$A$69:$C$77,3,FALSE)*$AK147))</f>
        <v>3038555.2134600002</v>
      </c>
      <c r="AM147" s="249">
        <f>IF($K$15="",$AK147,IF($K$15&gt;$AJ147,$AK147,VLOOKUP($C6,'Fixed - Other'!$A$69:$C$77,3,FALSE)*$AK147))</f>
        <v>6077110.4269200005</v>
      </c>
      <c r="AN147" s="249">
        <f>IF($K$16="",$AK147,IF($K$16&gt;$AJ147,$AK147,VLOOKUP($C6,'Fixed - Other'!$A$69:$C$77,3,FALSE)*$AK147))</f>
        <v>6077110.4269200005</v>
      </c>
      <c r="AO147" s="249">
        <f>IF($K$17="",$AK147,IF($K$17&gt;$AJ147,$AK147,VLOOKUP($C6,'Fixed - Other'!$A$69:$C$77,3,FALSE)*$AK147))</f>
        <v>6077110.4269200005</v>
      </c>
      <c r="AP147" s="249">
        <f>IF($K$18="",$AK147,IF($K$18&gt;$AJ147,$AK147,VLOOKUP($C6,'Fixed - Other'!$A$69:$C$77,3,FALSE)*$AK147))</f>
        <v>6077110.4269200005</v>
      </c>
      <c r="AQ147" s="249">
        <f>IF($K$19="",$AK147,IF($K$19&gt;$AJ147,$AK147,VLOOKUP($C6,'Fixed - Other'!$A$69:$C$77,3,FALSE)*$AK147))</f>
        <v>6077110.4269200005</v>
      </c>
      <c r="AS147" s="253">
        <v>2020</v>
      </c>
      <c r="AT147" s="249">
        <f t="shared" si="57"/>
        <v>3038555.2134600002</v>
      </c>
      <c r="AU147" s="249">
        <f t="shared" si="58"/>
        <v>0</v>
      </c>
      <c r="AV147" s="249">
        <f t="shared" si="59"/>
        <v>0</v>
      </c>
      <c r="AW147" s="249">
        <f t="shared" si="60"/>
        <v>0</v>
      </c>
      <c r="AX147" s="136">
        <f t="shared" si="61"/>
        <v>0</v>
      </c>
      <c r="AY147" s="249">
        <f t="shared" si="62"/>
        <v>0</v>
      </c>
      <c r="BA147" s="310"/>
      <c r="BB147" s="138"/>
      <c r="BC147" s="138"/>
      <c r="BD147" s="138"/>
      <c r="BE147" s="138"/>
      <c r="BF147" s="138"/>
      <c r="BG147" s="138"/>
      <c r="BI147" s="310"/>
      <c r="BJ147" s="138"/>
      <c r="BK147" s="138"/>
      <c r="BL147" s="138"/>
      <c r="BM147" s="138"/>
      <c r="BN147" s="138"/>
      <c r="BO147" s="138"/>
    </row>
    <row r="148" spans="1:67">
      <c r="A148" s="242"/>
      <c r="B148" s="242"/>
      <c r="C148" s="242"/>
      <c r="D148" s="242"/>
      <c r="E148" s="242"/>
      <c r="F148" s="242"/>
      <c r="G148" s="242"/>
      <c r="H148" s="253">
        <v>2021</v>
      </c>
      <c r="I148" s="249">
        <f t="shared" si="50"/>
        <v>5096437</v>
      </c>
      <c r="J148" s="249">
        <f t="shared" si="50"/>
        <v>0</v>
      </c>
      <c r="K148" s="249">
        <f t="shared" si="50"/>
        <v>0</v>
      </c>
      <c r="L148" s="249">
        <f t="shared" si="50"/>
        <v>0</v>
      </c>
      <c r="M148" s="249">
        <f t="shared" si="50"/>
        <v>0</v>
      </c>
      <c r="N148" s="249">
        <f t="shared" si="50"/>
        <v>0</v>
      </c>
      <c r="O148" s="242"/>
      <c r="P148" s="242"/>
      <c r="Q148" s="242"/>
      <c r="R148" s="242"/>
      <c r="S148" s="253">
        <v>2021</v>
      </c>
      <c r="T148" s="274">
        <f>HLOOKUP($S148,'Fixed - Other'!$A$61:$AE$64,2,FALSE)</f>
        <v>4389051.5444</v>
      </c>
      <c r="U148" s="249">
        <f>IF($K$14="",$T148,IF($K$14&gt;$S148,$T148,VLOOKUP($C6,'Fixed - Other'!$A$69:$C$77,3,FALSE)*$T148))</f>
        <v>2194525.7722</v>
      </c>
      <c r="V148" s="249">
        <f>IF($K$15="",$T148,IF($K$15&gt;$S148,$T148,VLOOKUP($C6,'Fixed - Other'!$A$69:$C$77,3,FALSE)*$T148))</f>
        <v>4389051.5444</v>
      </c>
      <c r="W148" s="249">
        <f>IF($K$16="",$T148,IF($K$16&gt;$S148,$T148,VLOOKUP($C6,'Fixed - Other'!$A$69:$C$77,3,FALSE)*$T148))</f>
        <v>4389051.5444</v>
      </c>
      <c r="X148" s="249">
        <f>IF($K$17="",$T148,IF($K$17&gt;$S148,$T148,VLOOKUP($C6,'Fixed - Other'!$A$69:$C$77,3,FALSE)*$T148))</f>
        <v>4389051.5444</v>
      </c>
      <c r="Y148" s="249">
        <f>IF($K$18="",$T148,IF($K$18&gt;$S148,$T148,VLOOKUP($C6,'Fixed - Other'!$A$69:$C$77,3,FALSE)*$T148))</f>
        <v>4389051.5444</v>
      </c>
      <c r="Z148" s="249">
        <f>IF($K$19="",$T148,IF($K$19&gt;$S148,$T148,VLOOKUP($C6,'Fixed - Other'!$A$69:$C$77,3,FALSE)*$T148))</f>
        <v>4389051.5444</v>
      </c>
      <c r="AB148" s="253">
        <v>2021</v>
      </c>
      <c r="AC148" s="249">
        <f t="shared" si="51"/>
        <v>2194525.7722</v>
      </c>
      <c r="AD148" s="249">
        <f t="shared" si="52"/>
        <v>0</v>
      </c>
      <c r="AE148" s="249">
        <f t="shared" si="53"/>
        <v>0</v>
      </c>
      <c r="AF148" s="249">
        <f t="shared" si="54"/>
        <v>0</v>
      </c>
      <c r="AG148" s="136">
        <f t="shared" si="55"/>
        <v>0</v>
      </c>
      <c r="AH148" s="249">
        <f t="shared" si="56"/>
        <v>0</v>
      </c>
      <c r="AJ148" s="253">
        <v>2021</v>
      </c>
      <c r="AK148" s="274">
        <f>HLOOKUP($S148,'Fixed - Other'!$A$61:$AE$64,3,FALSE)</f>
        <v>5803822.4556</v>
      </c>
      <c r="AL148" s="249">
        <f>IF($K$14="",$AK148,IF($K$14&gt;$AJ148,$AK148,VLOOKUP($C6,'Fixed - Other'!$A$69:$C$77,3,FALSE)*$AK148))</f>
        <v>2901911.2278</v>
      </c>
      <c r="AM148" s="249">
        <f>IF($K$15="",$AK148,IF($K$15&gt;$AJ148,$AK148,VLOOKUP($C6,'Fixed - Other'!$A$69:$C$77,3,FALSE)*$AK148))</f>
        <v>5803822.4556</v>
      </c>
      <c r="AN148" s="249">
        <f>IF($K$16="",$AK148,IF($K$16&gt;$AJ148,$AK148,VLOOKUP($C6,'Fixed - Other'!$A$69:$C$77,3,FALSE)*$AK148))</f>
        <v>5803822.4556</v>
      </c>
      <c r="AO148" s="249">
        <f>IF($K$17="",$AK148,IF($K$17&gt;$AJ148,$AK148,VLOOKUP($C6,'Fixed - Other'!$A$69:$C$77,3,FALSE)*$AK148))</f>
        <v>5803822.4556</v>
      </c>
      <c r="AP148" s="249">
        <f>IF($K$18="",$AK148,IF($K$18&gt;$AJ148,$AK148,VLOOKUP($C6,'Fixed - Other'!$A$69:$C$77,3,FALSE)*$AK148))</f>
        <v>5803822.4556</v>
      </c>
      <c r="AQ148" s="249">
        <f>IF($K$19="",$AK148,IF($K$19&gt;$AJ148,$AK148,VLOOKUP($C6,'Fixed - Other'!$A$69:$C$77,3,FALSE)*$AK148))</f>
        <v>5803822.4556</v>
      </c>
      <c r="AS148" s="253">
        <v>2021</v>
      </c>
      <c r="AT148" s="249">
        <f t="shared" si="57"/>
        <v>2901911.2278</v>
      </c>
      <c r="AU148" s="249">
        <f t="shared" si="58"/>
        <v>0</v>
      </c>
      <c r="AV148" s="249">
        <f t="shared" si="59"/>
        <v>0</v>
      </c>
      <c r="AW148" s="249">
        <f t="shared" si="60"/>
        <v>0</v>
      </c>
      <c r="AX148" s="136">
        <f t="shared" si="61"/>
        <v>0</v>
      </c>
      <c r="AY148" s="249">
        <f t="shared" si="62"/>
        <v>0</v>
      </c>
      <c r="BA148" s="310"/>
      <c r="BB148" s="138"/>
      <c r="BC148" s="138"/>
      <c r="BD148" s="138"/>
      <c r="BE148" s="138"/>
      <c r="BF148" s="138"/>
      <c r="BG148" s="138"/>
      <c r="BI148" s="310"/>
      <c r="BJ148" s="138"/>
      <c r="BK148" s="138"/>
      <c r="BL148" s="138"/>
      <c r="BM148" s="138"/>
      <c r="BN148" s="138"/>
      <c r="BO148" s="138"/>
    </row>
    <row r="149" spans="1:67">
      <c r="A149" s="242"/>
      <c r="B149" s="242"/>
      <c r="C149" s="242"/>
      <c r="D149" s="242"/>
      <c r="E149" s="242"/>
      <c r="F149" s="242"/>
      <c r="G149" s="242"/>
      <c r="H149" s="253">
        <v>2022</v>
      </c>
      <c r="I149" s="249">
        <f t="shared" si="50"/>
        <v>5198365.7399999984</v>
      </c>
      <c r="J149" s="249">
        <f t="shared" si="50"/>
        <v>0</v>
      </c>
      <c r="K149" s="249">
        <f t="shared" si="50"/>
        <v>0</v>
      </c>
      <c r="L149" s="249">
        <f t="shared" si="50"/>
        <v>0</v>
      </c>
      <c r="M149" s="249">
        <f t="shared" si="50"/>
        <v>0</v>
      </c>
      <c r="N149" s="249">
        <f t="shared" si="50"/>
        <v>0</v>
      </c>
      <c r="O149" s="242"/>
      <c r="P149" s="242"/>
      <c r="Q149" s="242"/>
      <c r="R149" s="242"/>
      <c r="S149" s="253">
        <v>2022</v>
      </c>
      <c r="T149" s="274">
        <f>HLOOKUP($S149,'Fixed - Other'!$A$61:$AE$64,2,FALSE)</f>
        <v>4476832.5752879987</v>
      </c>
      <c r="U149" s="249">
        <f>IF($K$14="",$T149,IF($K$14&gt;$S149,$T149,VLOOKUP($C6,'Fixed - Other'!$A$69:$C$77,3,FALSE)*$T149))</f>
        <v>2238416.2876439993</v>
      </c>
      <c r="V149" s="249">
        <f>IF($K$15="",$T149,IF($K$15&gt;$S149,$T149,VLOOKUP($C6,'Fixed - Other'!$A$69:$C$77,3,FALSE)*$T149))</f>
        <v>4476832.5752879987</v>
      </c>
      <c r="W149" s="249">
        <f>IF($K$16="",$T149,IF($K$16&gt;$S149,$T149,VLOOKUP($C6,'Fixed - Other'!$A$69:$C$77,3,FALSE)*$T149))</f>
        <v>4476832.5752879987</v>
      </c>
      <c r="X149" s="249">
        <f>IF($K$17="",$T149,IF($K$17&gt;$S149,$T149,VLOOKUP($C6,'Fixed - Other'!$A$69:$C$77,3,FALSE)*$T149))</f>
        <v>4476832.5752879987</v>
      </c>
      <c r="Y149" s="249">
        <f>IF($K$18="",$T149,IF($K$18&gt;$S149,$T149,VLOOKUP($C6,'Fixed - Other'!$A$69:$C$77,3,FALSE)*$T149))</f>
        <v>4476832.5752879987</v>
      </c>
      <c r="Z149" s="249">
        <f>IF($K$19="",$T149,IF($K$19&gt;$S149,$T149,VLOOKUP($C6,'Fixed - Other'!$A$69:$C$77,3,FALSE)*$T149))</f>
        <v>4476832.5752879987</v>
      </c>
      <c r="AB149" s="253">
        <v>2022</v>
      </c>
      <c r="AC149" s="249">
        <f t="shared" si="51"/>
        <v>2238416.2876439993</v>
      </c>
      <c r="AD149" s="249">
        <f t="shared" si="52"/>
        <v>0</v>
      </c>
      <c r="AE149" s="249">
        <f t="shared" si="53"/>
        <v>0</v>
      </c>
      <c r="AF149" s="249">
        <f t="shared" si="54"/>
        <v>0</v>
      </c>
      <c r="AG149" s="136">
        <f t="shared" si="55"/>
        <v>0</v>
      </c>
      <c r="AH149" s="249">
        <f t="shared" si="56"/>
        <v>0</v>
      </c>
      <c r="AJ149" s="253">
        <v>2022</v>
      </c>
      <c r="AK149" s="274">
        <f>HLOOKUP($S149,'Fixed - Other'!$A$61:$AE$64,3,FALSE)</f>
        <v>5919898.9047119981</v>
      </c>
      <c r="AL149" s="249">
        <f>IF($K$14="",$AK149,IF($K$14&gt;$AJ149,$AK149,VLOOKUP($C6,'Fixed - Other'!$A$69:$C$77,3,FALSE)*$AK149))</f>
        <v>2959949.452355999</v>
      </c>
      <c r="AM149" s="249">
        <f>IF($K$15="",$AK149,IF($K$15&gt;$AJ149,$AK149,VLOOKUP($C6,'Fixed - Other'!$A$69:$C$77,3,FALSE)*$AK149))</f>
        <v>5919898.9047119981</v>
      </c>
      <c r="AN149" s="249">
        <f>IF($K$16="",$AK149,IF($K$16&gt;$AJ149,$AK149,VLOOKUP($C6,'Fixed - Other'!$A$69:$C$77,3,FALSE)*$AK149))</f>
        <v>5919898.9047119981</v>
      </c>
      <c r="AO149" s="249">
        <f>IF($K$17="",$AK149,IF($K$17&gt;$AJ149,$AK149,VLOOKUP($C6,'Fixed - Other'!$A$69:$C$77,3,FALSE)*$AK149))</f>
        <v>5919898.9047119981</v>
      </c>
      <c r="AP149" s="249">
        <f>IF($K$18="",$AK149,IF($K$18&gt;$AJ149,$AK149,VLOOKUP($C6,'Fixed - Other'!$A$69:$C$77,3,FALSE)*$AK149))</f>
        <v>5919898.9047119981</v>
      </c>
      <c r="AQ149" s="249">
        <f>IF($K$19="",$AK149,IF($K$19&gt;$AJ149,$AK149,VLOOKUP($C6,'Fixed - Other'!$A$69:$C$77,3,FALSE)*$AK149))</f>
        <v>5919898.9047119981</v>
      </c>
      <c r="AS149" s="253">
        <v>2022</v>
      </c>
      <c r="AT149" s="249">
        <f t="shared" si="57"/>
        <v>2959949.452355999</v>
      </c>
      <c r="AU149" s="249">
        <f t="shared" si="58"/>
        <v>0</v>
      </c>
      <c r="AV149" s="249">
        <f t="shared" si="59"/>
        <v>0</v>
      </c>
      <c r="AW149" s="249">
        <f t="shared" si="60"/>
        <v>0</v>
      </c>
      <c r="AX149" s="136">
        <f t="shared" si="61"/>
        <v>0</v>
      </c>
      <c r="AY149" s="249">
        <f t="shared" si="62"/>
        <v>0</v>
      </c>
      <c r="BA149" s="310"/>
      <c r="BB149" s="138"/>
      <c r="BC149" s="138"/>
      <c r="BD149" s="138"/>
      <c r="BE149" s="138"/>
      <c r="BF149" s="138"/>
      <c r="BG149" s="138"/>
      <c r="BI149" s="310"/>
      <c r="BJ149" s="138"/>
      <c r="BK149" s="138"/>
      <c r="BL149" s="138"/>
      <c r="BM149" s="138"/>
      <c r="BN149" s="138"/>
      <c r="BO149" s="138"/>
    </row>
    <row r="150" spans="1:67">
      <c r="A150" s="242"/>
      <c r="B150" s="242"/>
      <c r="C150" s="242"/>
      <c r="D150" s="242"/>
      <c r="E150" s="242"/>
      <c r="F150" s="242"/>
      <c r="G150" s="242"/>
      <c r="H150" s="253">
        <v>2023</v>
      </c>
      <c r="I150" s="249">
        <f t="shared" si="50"/>
        <v>5302333.0547999991</v>
      </c>
      <c r="J150" s="249">
        <f t="shared" si="50"/>
        <v>0</v>
      </c>
      <c r="K150" s="249">
        <f t="shared" si="50"/>
        <v>0</v>
      </c>
      <c r="L150" s="249">
        <f t="shared" si="50"/>
        <v>0</v>
      </c>
      <c r="M150" s="249">
        <f t="shared" si="50"/>
        <v>0</v>
      </c>
      <c r="N150" s="249">
        <f t="shared" si="50"/>
        <v>0</v>
      </c>
      <c r="O150" s="242"/>
      <c r="P150" s="242"/>
      <c r="Q150" s="242"/>
      <c r="R150" s="242"/>
      <c r="S150" s="253">
        <v>2023</v>
      </c>
      <c r="T150" s="274">
        <f>HLOOKUP($S150,'Fixed - Other'!$A$61:$AE$64,2,FALSE)</f>
        <v>4566369.2267937595</v>
      </c>
      <c r="U150" s="249">
        <f>IF($K$14="",$T150,IF($K$14&gt;$S150,$T150,VLOOKUP($C6,'Fixed - Other'!$A$69:$C$77,3,FALSE)*$T150))</f>
        <v>2283184.6133968798</v>
      </c>
      <c r="V150" s="249">
        <f>IF($K$15="",$T150,IF($K$15&gt;$S150,$T150,VLOOKUP($C6,'Fixed - Other'!$A$69:$C$77,3,FALSE)*$T150))</f>
        <v>4566369.2267937595</v>
      </c>
      <c r="W150" s="249">
        <f>IF($K$16="",$T150,IF($K$16&gt;$S150,$T150,VLOOKUP($C6,'Fixed - Other'!$A$69:$C$77,3,FALSE)*$T150))</f>
        <v>4566369.2267937595</v>
      </c>
      <c r="X150" s="249">
        <f>IF($K$17="",$T150,IF($K$17&gt;$S150,$T150,VLOOKUP($C6,'Fixed - Other'!$A$69:$C$77,3,FALSE)*$T150))</f>
        <v>4566369.2267937595</v>
      </c>
      <c r="Y150" s="249">
        <f>IF($K$18="",$T150,IF($K$18&gt;$S150,$T150,VLOOKUP($C6,'Fixed - Other'!$A$69:$C$77,3,FALSE)*$T150))</f>
        <v>4566369.2267937595</v>
      </c>
      <c r="Z150" s="249">
        <f>IF($K$19="",$T150,IF($K$19&gt;$S150,$T150,VLOOKUP($C6,'Fixed - Other'!$A$69:$C$77,3,FALSE)*$T150))</f>
        <v>4566369.2267937595</v>
      </c>
      <c r="AB150" s="253">
        <v>2023</v>
      </c>
      <c r="AC150" s="249">
        <f t="shared" si="51"/>
        <v>2283184.6133968798</v>
      </c>
      <c r="AD150" s="249">
        <f t="shared" si="52"/>
        <v>0</v>
      </c>
      <c r="AE150" s="249">
        <f t="shared" si="53"/>
        <v>0</v>
      </c>
      <c r="AF150" s="249">
        <f t="shared" si="54"/>
        <v>0</v>
      </c>
      <c r="AG150" s="136">
        <f t="shared" si="55"/>
        <v>0</v>
      </c>
      <c r="AH150" s="249">
        <f t="shared" si="56"/>
        <v>0</v>
      </c>
      <c r="AJ150" s="253">
        <v>2023</v>
      </c>
      <c r="AK150" s="274">
        <f>HLOOKUP($S150,'Fixed - Other'!$A$61:$AE$64,3,FALSE)</f>
        <v>6038296.8828062387</v>
      </c>
      <c r="AL150" s="249">
        <f>IF($K$14="",$AK150,IF($K$14&gt;$AJ150,$AK150,VLOOKUP($C6,'Fixed - Other'!$A$69:$C$77,3,FALSE)*$AK150))</f>
        <v>3019148.4414031194</v>
      </c>
      <c r="AM150" s="249">
        <f>IF($K$15="",$AK150,IF($K$15&gt;$AJ150,$AK150,VLOOKUP($C6,'Fixed - Other'!$A$69:$C$77,3,FALSE)*$AK150))</f>
        <v>6038296.8828062387</v>
      </c>
      <c r="AN150" s="249">
        <f>IF($K$16="",$AK150,IF($K$16&gt;$AJ150,$AK150,VLOOKUP($C6,'Fixed - Other'!$A$69:$C$77,3,FALSE)*$AK150))</f>
        <v>6038296.8828062387</v>
      </c>
      <c r="AO150" s="249">
        <f>IF($K$17="",$AK150,IF($K$17&gt;$AJ150,$AK150,VLOOKUP($C6,'Fixed - Other'!$A$69:$C$77,3,FALSE)*$AK150))</f>
        <v>6038296.8828062387</v>
      </c>
      <c r="AP150" s="249">
        <f>IF($K$18="",$AK150,IF($K$18&gt;$AJ150,$AK150,VLOOKUP($C6,'Fixed - Other'!$A$69:$C$77,3,FALSE)*$AK150))</f>
        <v>6038296.8828062387</v>
      </c>
      <c r="AQ150" s="249">
        <f>IF($K$19="",$AK150,IF($K$19&gt;$AJ150,$AK150,VLOOKUP($C6,'Fixed - Other'!$A$69:$C$77,3,FALSE)*$AK150))</f>
        <v>6038296.8828062387</v>
      </c>
      <c r="AS150" s="253">
        <v>2023</v>
      </c>
      <c r="AT150" s="249">
        <f t="shared" si="57"/>
        <v>3019148.4414031194</v>
      </c>
      <c r="AU150" s="249">
        <f t="shared" si="58"/>
        <v>0</v>
      </c>
      <c r="AV150" s="249">
        <f t="shared" si="59"/>
        <v>0</v>
      </c>
      <c r="AW150" s="249">
        <f t="shared" si="60"/>
        <v>0</v>
      </c>
      <c r="AX150" s="136">
        <f t="shared" si="61"/>
        <v>0</v>
      </c>
      <c r="AY150" s="249">
        <f t="shared" si="62"/>
        <v>0</v>
      </c>
      <c r="BA150" s="310"/>
      <c r="BB150" s="138"/>
      <c r="BC150" s="138"/>
      <c r="BD150" s="138"/>
      <c r="BE150" s="138"/>
      <c r="BF150" s="138"/>
      <c r="BG150" s="138"/>
      <c r="BI150" s="310"/>
      <c r="BJ150" s="138"/>
      <c r="BK150" s="138"/>
      <c r="BL150" s="138"/>
      <c r="BM150" s="138"/>
      <c r="BN150" s="138"/>
      <c r="BO150" s="138"/>
    </row>
    <row r="151" spans="1:67">
      <c r="A151" s="242"/>
      <c r="B151" s="242"/>
      <c r="C151" s="242"/>
      <c r="D151" s="242"/>
      <c r="E151" s="242"/>
      <c r="F151" s="242"/>
      <c r="G151" s="242"/>
      <c r="H151" s="253">
        <v>2024</v>
      </c>
      <c r="I151" s="249">
        <f t="shared" si="50"/>
        <v>5408379.7158960002</v>
      </c>
      <c r="J151" s="249">
        <f t="shared" si="50"/>
        <v>0</v>
      </c>
      <c r="K151" s="249">
        <f t="shared" si="50"/>
        <v>0</v>
      </c>
      <c r="L151" s="249">
        <f t="shared" si="50"/>
        <v>0</v>
      </c>
      <c r="M151" s="249">
        <f t="shared" si="50"/>
        <v>0</v>
      </c>
      <c r="N151" s="249">
        <f t="shared" si="50"/>
        <v>0</v>
      </c>
      <c r="O151" s="242"/>
      <c r="P151" s="242"/>
      <c r="Q151" s="242"/>
      <c r="R151" s="242"/>
      <c r="S151" s="253">
        <v>2024</v>
      </c>
      <c r="T151" s="274">
        <f>HLOOKUP($S151,'Fixed - Other'!$A$61:$AE$64,2,FALSE)</f>
        <v>4657696.6113296356</v>
      </c>
      <c r="U151" s="249">
        <f>IF($K$14="",$T151,IF($K$14&gt;$S151,$T151,VLOOKUP($C6,'Fixed - Other'!$A$69:$C$77,3,FALSE)*$T151))</f>
        <v>2328848.3056648178</v>
      </c>
      <c r="V151" s="249">
        <f>IF($K$15="",$T151,IF($K$15&gt;$S151,$T151,VLOOKUP($C6,'Fixed - Other'!$A$69:$C$77,3,FALSE)*$T151))</f>
        <v>4657696.6113296356</v>
      </c>
      <c r="W151" s="249">
        <f>IF($K$16="",$T151,IF($K$16&gt;$S151,$T151,VLOOKUP($C6,'Fixed - Other'!$A$69:$C$77,3,FALSE)*$T151))</f>
        <v>4657696.6113296356</v>
      </c>
      <c r="X151" s="249">
        <f>IF($K$17="",$T151,IF($K$17&gt;$S151,$T151,VLOOKUP($C6,'Fixed - Other'!$A$69:$C$77,3,FALSE)*$T151))</f>
        <v>4657696.6113296356</v>
      </c>
      <c r="Y151" s="249">
        <f>IF($K$18="",$T151,IF($K$18&gt;$S151,$T151,VLOOKUP($C6,'Fixed - Other'!$A$69:$C$77,3,FALSE)*$T151))</f>
        <v>4657696.6113296356</v>
      </c>
      <c r="Z151" s="249">
        <f>IF($K$19="",$T151,IF($K$19&gt;$S151,$T151,VLOOKUP($C6,'Fixed - Other'!$A$69:$C$77,3,FALSE)*$T151))</f>
        <v>4657696.6113296356</v>
      </c>
      <c r="AB151" s="253">
        <v>2024</v>
      </c>
      <c r="AC151" s="249">
        <f t="shared" si="51"/>
        <v>2328848.3056648178</v>
      </c>
      <c r="AD151" s="249">
        <f t="shared" si="52"/>
        <v>0</v>
      </c>
      <c r="AE151" s="249">
        <f t="shared" si="53"/>
        <v>0</v>
      </c>
      <c r="AF151" s="249">
        <f t="shared" si="54"/>
        <v>0</v>
      </c>
      <c r="AG151" s="136">
        <f t="shared" si="55"/>
        <v>0</v>
      </c>
      <c r="AH151" s="249">
        <f t="shared" si="56"/>
        <v>0</v>
      </c>
      <c r="AJ151" s="253">
        <v>2024</v>
      </c>
      <c r="AK151" s="274">
        <f>HLOOKUP($S151,'Fixed - Other'!$A$61:$AE$64,3,FALSE)</f>
        <v>6159062.8204623647</v>
      </c>
      <c r="AL151" s="249">
        <f>IF($K$14="",$AK151,IF($K$14&gt;$AJ151,$AK151,VLOOKUP($C6,'Fixed - Other'!$A$69:$C$77,3,FALSE)*$AK151))</f>
        <v>3079531.4102311824</v>
      </c>
      <c r="AM151" s="249">
        <f>IF($K$15="",$AK151,IF($K$15&gt;$AJ151,$AK151,VLOOKUP($C6,'Fixed - Other'!$A$69:$C$77,3,FALSE)*$AK151))</f>
        <v>6159062.8204623647</v>
      </c>
      <c r="AN151" s="249">
        <f>IF($K$16="",$AK151,IF($K$16&gt;$AJ151,$AK151,VLOOKUP($C6,'Fixed - Other'!$A$69:$C$77,3,FALSE)*$AK151))</f>
        <v>6159062.8204623647</v>
      </c>
      <c r="AO151" s="249">
        <f>IF($K$17="",$AK151,IF($K$17&gt;$AJ151,$AK151,VLOOKUP($C6,'Fixed - Other'!$A$69:$C$77,3,FALSE)*$AK151))</f>
        <v>6159062.8204623647</v>
      </c>
      <c r="AP151" s="249">
        <f>IF($K$18="",$AK151,IF($K$18&gt;$AJ151,$AK151,VLOOKUP($C6,'Fixed - Other'!$A$69:$C$77,3,FALSE)*$AK151))</f>
        <v>6159062.8204623647</v>
      </c>
      <c r="AQ151" s="249">
        <f>IF($K$19="",$AK151,IF($K$19&gt;$AJ151,$AK151,VLOOKUP($C6,'Fixed - Other'!$A$69:$C$77,3,FALSE)*$AK151))</f>
        <v>6159062.8204623647</v>
      </c>
      <c r="AS151" s="253">
        <v>2024</v>
      </c>
      <c r="AT151" s="249">
        <f t="shared" si="57"/>
        <v>3079531.4102311824</v>
      </c>
      <c r="AU151" s="249">
        <f t="shared" si="58"/>
        <v>0</v>
      </c>
      <c r="AV151" s="249">
        <f t="shared" si="59"/>
        <v>0</v>
      </c>
      <c r="AW151" s="249">
        <f t="shared" si="60"/>
        <v>0</v>
      </c>
      <c r="AX151" s="136">
        <f t="shared" si="61"/>
        <v>0</v>
      </c>
      <c r="AY151" s="249">
        <f t="shared" si="62"/>
        <v>0</v>
      </c>
      <c r="BA151" s="310"/>
      <c r="BB151" s="138"/>
      <c r="BC151" s="138"/>
      <c r="BD151" s="138"/>
      <c r="BE151" s="138"/>
      <c r="BF151" s="138"/>
      <c r="BG151" s="138"/>
      <c r="BI151" s="310"/>
      <c r="BJ151" s="138"/>
      <c r="BK151" s="138"/>
      <c r="BL151" s="138"/>
      <c r="BM151" s="138"/>
      <c r="BN151" s="138"/>
      <c r="BO151" s="138"/>
    </row>
    <row r="152" spans="1:67">
      <c r="A152" s="242"/>
      <c r="B152" s="242"/>
      <c r="C152" s="242"/>
      <c r="D152" s="242"/>
      <c r="E152" s="242"/>
      <c r="F152" s="242"/>
      <c r="G152" s="242"/>
      <c r="H152" s="253">
        <v>2025</v>
      </c>
      <c r="I152" s="249">
        <f t="shared" si="50"/>
        <v>5516547.3102139188</v>
      </c>
      <c r="J152" s="249">
        <f t="shared" si="50"/>
        <v>0</v>
      </c>
      <c r="K152" s="249">
        <f t="shared" si="50"/>
        <v>0</v>
      </c>
      <c r="L152" s="249">
        <f t="shared" si="50"/>
        <v>0</v>
      </c>
      <c r="M152" s="249">
        <f t="shared" si="50"/>
        <v>0</v>
      </c>
      <c r="N152" s="249">
        <f t="shared" si="50"/>
        <v>0</v>
      </c>
      <c r="O152" s="242"/>
      <c r="P152" s="242"/>
      <c r="Q152" s="242"/>
      <c r="R152" s="242"/>
      <c r="S152" s="253">
        <v>2025</v>
      </c>
      <c r="T152" s="274">
        <f>HLOOKUP($S152,'Fixed - Other'!$A$61:$AE$64,2,FALSE)</f>
        <v>4750850.5435562264</v>
      </c>
      <c r="U152" s="249">
        <f>IF($K$14="",$T152,IF($K$14&gt;$S152,$T152,VLOOKUP($C6,'Fixed - Other'!$A$69:$C$77,3,FALSE)*$T152))</f>
        <v>2375425.2717781132</v>
      </c>
      <c r="V152" s="249">
        <f>IF($K$15="",$T152,IF($K$15&gt;$S152,$T152,VLOOKUP($C6,'Fixed - Other'!$A$69:$C$77,3,FALSE)*$T152))</f>
        <v>4750850.5435562264</v>
      </c>
      <c r="W152" s="249">
        <f>IF($K$16="",$T152,IF($K$16&gt;$S152,$T152,VLOOKUP($C6,'Fixed - Other'!$A$69:$C$77,3,FALSE)*$T152))</f>
        <v>4750850.5435562264</v>
      </c>
      <c r="X152" s="249">
        <f>IF($K$17="",$T152,IF($K$17&gt;$S152,$T152,VLOOKUP($C6,'Fixed - Other'!$A$69:$C$77,3,FALSE)*$T152))</f>
        <v>4750850.5435562264</v>
      </c>
      <c r="Y152" s="249">
        <f>IF($K$18="",$T152,IF($K$18&gt;$S152,$T152,VLOOKUP($C6,'Fixed - Other'!$A$69:$C$77,3,FALSE)*$T152))</f>
        <v>4750850.5435562264</v>
      </c>
      <c r="Z152" s="249">
        <f>IF($K$19="",$T152,IF($K$19&gt;$S152,$T152,VLOOKUP($C6,'Fixed - Other'!$A$69:$C$77,3,FALSE)*$T152))</f>
        <v>4750850.5435562264</v>
      </c>
      <c r="AB152" s="253">
        <v>2025</v>
      </c>
      <c r="AC152" s="249">
        <f t="shared" si="51"/>
        <v>2375425.2717781132</v>
      </c>
      <c r="AD152" s="249">
        <f t="shared" si="52"/>
        <v>0</v>
      </c>
      <c r="AE152" s="249">
        <f t="shared" si="53"/>
        <v>0</v>
      </c>
      <c r="AF152" s="249">
        <f t="shared" si="54"/>
        <v>0</v>
      </c>
      <c r="AG152" s="136">
        <f t="shared" si="55"/>
        <v>0</v>
      </c>
      <c r="AH152" s="249">
        <f t="shared" si="56"/>
        <v>0</v>
      </c>
      <c r="AJ152" s="253">
        <v>2025</v>
      </c>
      <c r="AK152" s="274">
        <f>HLOOKUP($S152,'Fixed - Other'!$A$61:$AE$64,3,FALSE)</f>
        <v>6282244.0768716112</v>
      </c>
      <c r="AL152" s="249">
        <f>IF($K$14="",$AK152,IF($K$14&gt;$AJ152,$AK152,VLOOKUP($C6,'Fixed - Other'!$A$69:$C$77,3,FALSE)*$AK152))</f>
        <v>3141122.0384358056</v>
      </c>
      <c r="AM152" s="249">
        <f>IF($K$15="",$AK152,IF($K$15&gt;$AJ152,$AK152,VLOOKUP($C6,'Fixed - Other'!$A$69:$C$77,3,FALSE)*$AK152))</f>
        <v>6282244.0768716112</v>
      </c>
      <c r="AN152" s="249">
        <f>IF($K$16="",$AK152,IF($K$16&gt;$AJ152,$AK152,VLOOKUP($C6,'Fixed - Other'!$A$69:$C$77,3,FALSE)*$AK152))</f>
        <v>6282244.0768716112</v>
      </c>
      <c r="AO152" s="249">
        <f>IF($K$17="",$AK152,IF($K$17&gt;$AJ152,$AK152,VLOOKUP($C6,'Fixed - Other'!$A$69:$C$77,3,FALSE)*$AK152))</f>
        <v>6282244.0768716112</v>
      </c>
      <c r="AP152" s="249">
        <f>IF($K$18="",$AK152,IF($K$18&gt;$AJ152,$AK152,VLOOKUP($C6,'Fixed - Other'!$A$69:$C$77,3,FALSE)*$AK152))</f>
        <v>6282244.0768716112</v>
      </c>
      <c r="AQ152" s="249">
        <f>IF($K$19="",$AK152,IF($K$19&gt;$AJ152,$AK152,VLOOKUP($C6,'Fixed - Other'!$A$69:$C$77,3,FALSE)*$AK152))</f>
        <v>6282244.0768716112</v>
      </c>
      <c r="AS152" s="253">
        <v>2025</v>
      </c>
      <c r="AT152" s="249">
        <f t="shared" si="57"/>
        <v>3141122.0384358056</v>
      </c>
      <c r="AU152" s="249">
        <f t="shared" si="58"/>
        <v>0</v>
      </c>
      <c r="AV152" s="249">
        <f t="shared" si="59"/>
        <v>0</v>
      </c>
      <c r="AW152" s="249">
        <f t="shared" si="60"/>
        <v>0</v>
      </c>
      <c r="AX152" s="136">
        <f t="shared" si="61"/>
        <v>0</v>
      </c>
      <c r="AY152" s="249">
        <f t="shared" si="62"/>
        <v>0</v>
      </c>
      <c r="BA152" s="310"/>
      <c r="BB152" s="138"/>
      <c r="BC152" s="138"/>
      <c r="BD152" s="138"/>
      <c r="BE152" s="138"/>
      <c r="BF152" s="138"/>
      <c r="BG152" s="138"/>
      <c r="BI152" s="310"/>
      <c r="BJ152" s="138"/>
      <c r="BK152" s="138"/>
      <c r="BL152" s="138"/>
      <c r="BM152" s="138"/>
      <c r="BN152" s="138"/>
      <c r="BO152" s="138"/>
    </row>
    <row r="153" spans="1:67">
      <c r="A153" s="242"/>
      <c r="B153" s="242"/>
      <c r="C153" s="242"/>
      <c r="D153" s="242"/>
      <c r="E153" s="242"/>
      <c r="F153" s="242"/>
      <c r="G153" s="242"/>
      <c r="H153" s="253">
        <v>2026</v>
      </c>
      <c r="I153" s="249">
        <f t="shared" si="50"/>
        <v>5626878.2564181974</v>
      </c>
      <c r="J153" s="249">
        <f t="shared" si="50"/>
        <v>0</v>
      </c>
      <c r="K153" s="249">
        <f t="shared" si="50"/>
        <v>0</v>
      </c>
      <c r="L153" s="249">
        <f t="shared" si="50"/>
        <v>0</v>
      </c>
      <c r="M153" s="249">
        <f t="shared" si="50"/>
        <v>0</v>
      </c>
      <c r="N153" s="249">
        <f t="shared" si="50"/>
        <v>0</v>
      </c>
      <c r="O153" s="242"/>
      <c r="P153" s="242"/>
      <c r="Q153" s="242"/>
      <c r="R153" s="242"/>
      <c r="S153" s="253">
        <v>2026</v>
      </c>
      <c r="T153" s="274">
        <f>HLOOKUP($S153,'Fixed - Other'!$A$61:$AE$64,2,FALSE)</f>
        <v>4845867.5544273518</v>
      </c>
      <c r="U153" s="249">
        <f>IF($K$14="",$T153,IF($K$14&gt;$S153,$T153,VLOOKUP($C6,'Fixed - Other'!$A$69:$C$77,3,FALSE)*$T153))</f>
        <v>2422933.7772136759</v>
      </c>
      <c r="V153" s="249">
        <f>IF($K$15="",$T153,IF($K$15&gt;$S153,$T153,VLOOKUP($C6,'Fixed - Other'!$A$69:$C$77,3,FALSE)*$T153))</f>
        <v>4845867.5544273518</v>
      </c>
      <c r="W153" s="249">
        <f>IF($K$16="",$T153,IF($K$16&gt;$S153,$T153,VLOOKUP($C6,'Fixed - Other'!$A$69:$C$77,3,FALSE)*$T153))</f>
        <v>4845867.5544273518</v>
      </c>
      <c r="X153" s="249">
        <f>IF($K$17="",$T153,IF($K$17&gt;$S153,$T153,VLOOKUP($C6,'Fixed - Other'!$A$69:$C$77,3,FALSE)*$T153))</f>
        <v>4845867.5544273518</v>
      </c>
      <c r="Y153" s="249">
        <f>IF($K$18="",$T153,IF($K$18&gt;$S153,$T153,VLOOKUP($C6,'Fixed - Other'!$A$69:$C$77,3,FALSE)*$T153))</f>
        <v>4845867.5544273518</v>
      </c>
      <c r="Z153" s="249">
        <f>IF($K$19="",$T153,IF($K$19&gt;$S153,$T153,VLOOKUP($C6,'Fixed - Other'!$A$69:$C$77,3,FALSE)*$T153))</f>
        <v>4845867.5544273518</v>
      </c>
      <c r="AB153" s="253">
        <v>2026</v>
      </c>
      <c r="AC153" s="249">
        <f t="shared" si="51"/>
        <v>2422933.7772136759</v>
      </c>
      <c r="AD153" s="249">
        <f t="shared" si="52"/>
        <v>0</v>
      </c>
      <c r="AE153" s="249">
        <f t="shared" si="53"/>
        <v>0</v>
      </c>
      <c r="AF153" s="249">
        <f t="shared" si="54"/>
        <v>0</v>
      </c>
      <c r="AG153" s="136">
        <f t="shared" si="55"/>
        <v>0</v>
      </c>
      <c r="AH153" s="249">
        <f t="shared" si="56"/>
        <v>0</v>
      </c>
      <c r="AJ153" s="253">
        <v>2026</v>
      </c>
      <c r="AK153" s="274">
        <f>HLOOKUP($S153,'Fixed - Other'!$A$61:$AE$64,3,FALSE)</f>
        <v>6407888.958409043</v>
      </c>
      <c r="AL153" s="249">
        <f>IF($K$14="",$AK153,IF($K$14&gt;$AJ153,$AK153,VLOOKUP($C6,'Fixed - Other'!$A$69:$C$77,3,FALSE)*$AK153))</f>
        <v>3203944.4792045215</v>
      </c>
      <c r="AM153" s="249">
        <f>IF($K$15="",$AK153,IF($K$15&gt;$AJ153,$AK153,VLOOKUP($C6,'Fixed - Other'!$A$69:$C$77,3,FALSE)*$AK153))</f>
        <v>6407888.958409043</v>
      </c>
      <c r="AN153" s="249">
        <f>IF($K$16="",$AK153,IF($K$16&gt;$AJ153,$AK153,VLOOKUP($C6,'Fixed - Other'!$A$69:$C$77,3,FALSE)*$AK153))</f>
        <v>6407888.958409043</v>
      </c>
      <c r="AO153" s="249">
        <f>IF($K$17="",$AK153,IF($K$17&gt;$AJ153,$AK153,VLOOKUP($C6,'Fixed - Other'!$A$69:$C$77,3,FALSE)*$AK153))</f>
        <v>6407888.958409043</v>
      </c>
      <c r="AP153" s="249">
        <f>IF($K$18="",$AK153,IF($K$18&gt;$AJ153,$AK153,VLOOKUP($C6,'Fixed - Other'!$A$69:$C$77,3,FALSE)*$AK153))</f>
        <v>6407888.958409043</v>
      </c>
      <c r="AQ153" s="249">
        <f>IF($K$19="",$AK153,IF($K$19&gt;$AJ153,$AK153,VLOOKUP($C6,'Fixed - Other'!$A$69:$C$77,3,FALSE)*$AK153))</f>
        <v>6407888.958409043</v>
      </c>
      <c r="AS153" s="253">
        <v>2026</v>
      </c>
      <c r="AT153" s="249">
        <f t="shared" si="57"/>
        <v>3203944.4792045215</v>
      </c>
      <c r="AU153" s="249">
        <f t="shared" si="58"/>
        <v>0</v>
      </c>
      <c r="AV153" s="249">
        <f t="shared" si="59"/>
        <v>0</v>
      </c>
      <c r="AW153" s="249">
        <f t="shared" si="60"/>
        <v>0</v>
      </c>
      <c r="AX153" s="136">
        <f t="shared" si="61"/>
        <v>0</v>
      </c>
      <c r="AY153" s="249">
        <f t="shared" si="62"/>
        <v>0</v>
      </c>
      <c r="BA153" s="310"/>
      <c r="BB153" s="138"/>
      <c r="BC153" s="138"/>
      <c r="BD153" s="138"/>
      <c r="BE153" s="138"/>
      <c r="BF153" s="138"/>
      <c r="BG153" s="138"/>
      <c r="BI153" s="310"/>
      <c r="BJ153" s="138"/>
      <c r="BK153" s="138"/>
      <c r="BL153" s="138"/>
      <c r="BM153" s="138"/>
      <c r="BN153" s="138"/>
      <c r="BO153" s="138"/>
    </row>
    <row r="154" spans="1:67">
      <c r="A154" s="242"/>
      <c r="B154" s="242"/>
      <c r="C154" s="242"/>
      <c r="D154" s="242"/>
      <c r="E154" s="242"/>
      <c r="F154" s="242"/>
      <c r="G154" s="242"/>
      <c r="H154" s="253">
        <v>2027</v>
      </c>
      <c r="I154" s="249">
        <f t="shared" si="50"/>
        <v>5739415.8215465611</v>
      </c>
      <c r="J154" s="249">
        <f t="shared" si="50"/>
        <v>0</v>
      </c>
      <c r="K154" s="249">
        <f t="shared" si="50"/>
        <v>0</v>
      </c>
      <c r="L154" s="249">
        <f t="shared" si="50"/>
        <v>0</v>
      </c>
      <c r="M154" s="249">
        <f t="shared" si="50"/>
        <v>0</v>
      </c>
      <c r="N154" s="249">
        <f t="shared" si="50"/>
        <v>0</v>
      </c>
      <c r="O154" s="242"/>
      <c r="P154" s="242"/>
      <c r="Q154" s="242"/>
      <c r="R154" s="242"/>
      <c r="S154" s="253">
        <v>2027</v>
      </c>
      <c r="T154" s="274">
        <f>HLOOKUP($S154,'Fixed - Other'!$A$61:$AE$64,2,FALSE)</f>
        <v>4942784.905515898</v>
      </c>
      <c r="U154" s="249">
        <f>IF($K$14="",$T154,IF($K$14&gt;$S154,$T154,VLOOKUP($C6,'Fixed - Other'!$A$69:$C$77,3,FALSE)*$T154))</f>
        <v>2471392.452757949</v>
      </c>
      <c r="V154" s="249">
        <f>IF($K$15="",$T154,IF($K$15&gt;$S154,$T154,VLOOKUP($C6,'Fixed - Other'!$A$69:$C$77,3,FALSE)*$T154))</f>
        <v>4942784.905515898</v>
      </c>
      <c r="W154" s="249">
        <f>IF($K$16="",$T154,IF($K$16&gt;$S154,$T154,VLOOKUP($C6,'Fixed - Other'!$A$69:$C$77,3,FALSE)*$T154))</f>
        <v>4942784.905515898</v>
      </c>
      <c r="X154" s="249">
        <f>IF($K$17="",$T154,IF($K$17&gt;$S154,$T154,VLOOKUP($C6,'Fixed - Other'!$A$69:$C$77,3,FALSE)*$T154))</f>
        <v>4942784.905515898</v>
      </c>
      <c r="Y154" s="249">
        <f>IF($K$18="",$T154,IF($K$18&gt;$S154,$T154,VLOOKUP($C6,'Fixed - Other'!$A$69:$C$77,3,FALSE)*$T154))</f>
        <v>4942784.905515898</v>
      </c>
      <c r="Z154" s="249">
        <f>IF($K$19="",$T154,IF($K$19&gt;$S154,$T154,VLOOKUP($C6,'Fixed - Other'!$A$69:$C$77,3,FALSE)*$T154))</f>
        <v>4942784.905515898</v>
      </c>
      <c r="AB154" s="253">
        <v>2027</v>
      </c>
      <c r="AC154" s="249">
        <f t="shared" si="51"/>
        <v>2471392.452757949</v>
      </c>
      <c r="AD154" s="249">
        <f t="shared" si="52"/>
        <v>0</v>
      </c>
      <c r="AE154" s="249">
        <f t="shared" si="53"/>
        <v>0</v>
      </c>
      <c r="AF154" s="249">
        <f t="shared" si="54"/>
        <v>0</v>
      </c>
      <c r="AG154" s="136">
        <f t="shared" si="55"/>
        <v>0</v>
      </c>
      <c r="AH154" s="249">
        <f t="shared" si="56"/>
        <v>0</v>
      </c>
      <c r="AJ154" s="253">
        <v>2027</v>
      </c>
      <c r="AK154" s="274">
        <f>HLOOKUP($S154,'Fixed - Other'!$A$61:$AE$64,3,FALSE)</f>
        <v>6536046.7375772242</v>
      </c>
      <c r="AL154" s="249">
        <f>IF($K$14="",$AK154,IF($K$14&gt;$AJ154,$AK154,VLOOKUP($C6,'Fixed - Other'!$A$69:$C$77,3,FALSE)*$AK154))</f>
        <v>3268023.3687886121</v>
      </c>
      <c r="AM154" s="249">
        <f>IF($K$15="",$AK154,IF($K$15&gt;$AJ154,$AK154,VLOOKUP($C6,'Fixed - Other'!$A$69:$C$77,3,FALSE)*$AK154))</f>
        <v>6536046.7375772242</v>
      </c>
      <c r="AN154" s="249">
        <f>IF($K$16="",$AK154,IF($K$16&gt;$AJ154,$AK154,VLOOKUP($C6,'Fixed - Other'!$A$69:$C$77,3,FALSE)*$AK154))</f>
        <v>6536046.7375772242</v>
      </c>
      <c r="AO154" s="249">
        <f>IF($K$17="",$AK154,IF($K$17&gt;$AJ154,$AK154,VLOOKUP($C6,'Fixed - Other'!$A$69:$C$77,3,FALSE)*$AK154))</f>
        <v>6536046.7375772242</v>
      </c>
      <c r="AP154" s="249">
        <f>IF($K$18="",$AK154,IF($K$18&gt;$AJ154,$AK154,VLOOKUP($C6,'Fixed - Other'!$A$69:$C$77,3,FALSE)*$AK154))</f>
        <v>6536046.7375772242</v>
      </c>
      <c r="AQ154" s="249">
        <f>IF($K$19="",$AK154,IF($K$19&gt;$AJ154,$AK154,VLOOKUP($C6,'Fixed - Other'!$A$69:$C$77,3,FALSE)*$AK154))</f>
        <v>6536046.7375772242</v>
      </c>
      <c r="AS154" s="253">
        <v>2027</v>
      </c>
      <c r="AT154" s="249">
        <f t="shared" si="57"/>
        <v>3268023.3687886121</v>
      </c>
      <c r="AU154" s="249">
        <f t="shared" si="58"/>
        <v>0</v>
      </c>
      <c r="AV154" s="249">
        <f t="shared" si="59"/>
        <v>0</v>
      </c>
      <c r="AW154" s="249">
        <f t="shared" si="60"/>
        <v>0</v>
      </c>
      <c r="AX154" s="136">
        <f t="shared" si="61"/>
        <v>0</v>
      </c>
      <c r="AY154" s="249">
        <f t="shared" si="62"/>
        <v>0</v>
      </c>
      <c r="BA154" s="310"/>
      <c r="BB154" s="138"/>
      <c r="BC154" s="138"/>
      <c r="BD154" s="138"/>
      <c r="BE154" s="138"/>
      <c r="BF154" s="138"/>
      <c r="BG154" s="138"/>
      <c r="BI154" s="310"/>
      <c r="BJ154" s="138"/>
      <c r="BK154" s="138"/>
      <c r="BL154" s="138"/>
      <c r="BM154" s="138"/>
      <c r="BN154" s="138"/>
      <c r="BO154" s="138"/>
    </row>
    <row r="155" spans="1:67">
      <c r="A155" s="242"/>
      <c r="B155" s="242"/>
      <c r="C155" s="242"/>
      <c r="D155" s="242"/>
      <c r="E155" s="242"/>
      <c r="F155" s="242"/>
      <c r="G155" s="242"/>
      <c r="H155" s="253">
        <v>2028</v>
      </c>
      <c r="I155" s="249">
        <f t="shared" si="50"/>
        <v>5854204.1379774939</v>
      </c>
      <c r="J155" s="249">
        <f t="shared" si="50"/>
        <v>0</v>
      </c>
      <c r="K155" s="249">
        <f t="shared" si="50"/>
        <v>0</v>
      </c>
      <c r="L155" s="249">
        <f t="shared" si="50"/>
        <v>0</v>
      </c>
      <c r="M155" s="249">
        <f t="shared" si="50"/>
        <v>0</v>
      </c>
      <c r="N155" s="249">
        <f t="shared" si="50"/>
        <v>0</v>
      </c>
      <c r="O155" s="242"/>
      <c r="P155" s="242"/>
      <c r="Q155" s="242"/>
      <c r="R155" s="242"/>
      <c r="S155" s="253">
        <v>2028</v>
      </c>
      <c r="T155" s="274">
        <f>HLOOKUP($S155,'Fixed - Other'!$A$61:$AE$64,2,FALSE)</f>
        <v>5041640.6036262177</v>
      </c>
      <c r="U155" s="249">
        <f>IF($K$14="",$T155,IF($K$14&gt;$S155,$T155,VLOOKUP($C6,'Fixed - Other'!$A$69:$C$77,3,FALSE)*$T155))</f>
        <v>2520820.3018131088</v>
      </c>
      <c r="V155" s="249">
        <f>IF($K$15="",$T155,IF($K$15&gt;$S155,$T155,VLOOKUP($C6,'Fixed - Other'!$A$69:$C$77,3,FALSE)*$T155))</f>
        <v>5041640.6036262177</v>
      </c>
      <c r="W155" s="249">
        <f>IF($K$16="",$T155,IF($K$16&gt;$S155,$T155,VLOOKUP($C6,'Fixed - Other'!$A$69:$C$77,3,FALSE)*$T155))</f>
        <v>5041640.6036262177</v>
      </c>
      <c r="X155" s="249">
        <f>IF($K$17="",$T155,IF($K$17&gt;$S155,$T155,VLOOKUP($C6,'Fixed - Other'!$A$69:$C$77,3,FALSE)*$T155))</f>
        <v>5041640.6036262177</v>
      </c>
      <c r="Y155" s="249">
        <f>IF($K$18="",$T155,IF($K$18&gt;$S155,$T155,VLOOKUP($C6,'Fixed - Other'!$A$69:$C$77,3,FALSE)*$T155))</f>
        <v>5041640.6036262177</v>
      </c>
      <c r="Z155" s="249">
        <f>IF($K$19="",$T155,IF($K$19&gt;$S155,$T155,VLOOKUP($C6,'Fixed - Other'!$A$69:$C$77,3,FALSE)*$T155))</f>
        <v>5041640.6036262177</v>
      </c>
      <c r="AB155" s="253">
        <v>2028</v>
      </c>
      <c r="AC155" s="249">
        <f t="shared" si="51"/>
        <v>2520820.3018131088</v>
      </c>
      <c r="AD155" s="249">
        <f t="shared" si="52"/>
        <v>0</v>
      </c>
      <c r="AE155" s="249">
        <f t="shared" si="53"/>
        <v>0</v>
      </c>
      <c r="AF155" s="249">
        <f t="shared" si="54"/>
        <v>0</v>
      </c>
      <c r="AG155" s="136">
        <f t="shared" si="55"/>
        <v>0</v>
      </c>
      <c r="AH155" s="249">
        <f t="shared" si="56"/>
        <v>0</v>
      </c>
      <c r="AJ155" s="253">
        <v>2028</v>
      </c>
      <c r="AK155" s="274">
        <f>HLOOKUP($S155,'Fixed - Other'!$A$61:$AE$64,3,FALSE)</f>
        <v>6666767.6723287702</v>
      </c>
      <c r="AL155" s="249">
        <f>IF($K$14="",$AK155,IF($K$14&gt;$AJ155,$AK155,VLOOKUP($C6,'Fixed - Other'!$A$69:$C$77,3,FALSE)*$AK155))</f>
        <v>3333383.8361643851</v>
      </c>
      <c r="AM155" s="249">
        <f>IF($K$15="",$AK155,IF($K$15&gt;$AJ155,$AK155,VLOOKUP($C6,'Fixed - Other'!$A$69:$C$77,3,FALSE)*$AK155))</f>
        <v>6666767.6723287702</v>
      </c>
      <c r="AN155" s="249">
        <f>IF($K$16="",$AK155,IF($K$16&gt;$AJ155,$AK155,VLOOKUP($C6,'Fixed - Other'!$A$69:$C$77,3,FALSE)*$AK155))</f>
        <v>6666767.6723287702</v>
      </c>
      <c r="AO155" s="249">
        <f>IF($K$17="",$AK155,IF($K$17&gt;$AJ155,$AK155,VLOOKUP($C6,'Fixed - Other'!$A$69:$C$77,3,FALSE)*$AK155))</f>
        <v>6666767.6723287702</v>
      </c>
      <c r="AP155" s="249">
        <f>IF($K$18="",$AK155,IF($K$18&gt;$AJ155,$AK155,VLOOKUP($C6,'Fixed - Other'!$A$69:$C$77,3,FALSE)*$AK155))</f>
        <v>6666767.6723287702</v>
      </c>
      <c r="AQ155" s="249">
        <f>IF($K$19="",$AK155,IF($K$19&gt;$AJ155,$AK155,VLOOKUP($C6,'Fixed - Other'!$A$69:$C$77,3,FALSE)*$AK155))</f>
        <v>6666767.6723287702</v>
      </c>
      <c r="AS155" s="253">
        <v>2028</v>
      </c>
      <c r="AT155" s="249">
        <f t="shared" si="57"/>
        <v>3333383.8361643851</v>
      </c>
      <c r="AU155" s="249">
        <f t="shared" si="58"/>
        <v>0</v>
      </c>
      <c r="AV155" s="249">
        <f t="shared" si="59"/>
        <v>0</v>
      </c>
      <c r="AW155" s="249">
        <f t="shared" si="60"/>
        <v>0</v>
      </c>
      <c r="AX155" s="136">
        <f t="shared" si="61"/>
        <v>0</v>
      </c>
      <c r="AY155" s="249">
        <f t="shared" si="62"/>
        <v>0</v>
      </c>
      <c r="BA155" s="310"/>
      <c r="BB155" s="138"/>
      <c r="BC155" s="138"/>
      <c r="BD155" s="138"/>
      <c r="BE155" s="138"/>
      <c r="BF155" s="138"/>
      <c r="BG155" s="138"/>
      <c r="BI155" s="310"/>
      <c r="BJ155" s="138"/>
      <c r="BK155" s="138"/>
      <c r="BL155" s="138"/>
      <c r="BM155" s="138"/>
      <c r="BN155" s="138"/>
      <c r="BO155" s="138"/>
    </row>
    <row r="156" spans="1:67">
      <c r="A156" s="242"/>
      <c r="B156" s="242"/>
      <c r="C156" s="242"/>
      <c r="D156" s="242"/>
      <c r="E156" s="242"/>
      <c r="F156" s="242"/>
      <c r="G156" s="242"/>
      <c r="H156" s="253">
        <v>2029</v>
      </c>
      <c r="I156" s="249">
        <f t="shared" si="50"/>
        <v>5971288.2207370419</v>
      </c>
      <c r="J156" s="249">
        <f t="shared" si="50"/>
        <v>0</v>
      </c>
      <c r="K156" s="249">
        <f t="shared" si="50"/>
        <v>0</v>
      </c>
      <c r="L156" s="249">
        <f t="shared" si="50"/>
        <v>0</v>
      </c>
      <c r="M156" s="249">
        <f t="shared" si="50"/>
        <v>0</v>
      </c>
      <c r="N156" s="249">
        <f t="shared" si="50"/>
        <v>0</v>
      </c>
      <c r="O156" s="242"/>
      <c r="P156" s="242"/>
      <c r="Q156" s="242"/>
      <c r="R156" s="242"/>
      <c r="S156" s="253">
        <v>2029</v>
      </c>
      <c r="T156" s="274">
        <f>HLOOKUP($S156,'Fixed - Other'!$A$61:$AE$64,2,FALSE)</f>
        <v>5142473.4156987406</v>
      </c>
      <c r="U156" s="249">
        <f>IF($K$14="",$T156,IF($K$14&gt;$S156,$T156,VLOOKUP($C6,'Fixed - Other'!$A$69:$C$77,3,FALSE)*$T156))</f>
        <v>2571236.7078493703</v>
      </c>
      <c r="V156" s="249">
        <f>IF($K$15="",$T156,IF($K$15&gt;$S156,$T156,VLOOKUP($C6,'Fixed - Other'!$A$69:$C$77,3,FALSE)*$T156))</f>
        <v>5142473.4156987406</v>
      </c>
      <c r="W156" s="249">
        <f>IF($K$16="",$T156,IF($K$16&gt;$S156,$T156,VLOOKUP($C6,'Fixed - Other'!$A$69:$C$77,3,FALSE)*$T156))</f>
        <v>5142473.4156987406</v>
      </c>
      <c r="X156" s="249">
        <f>IF($K$17="",$T156,IF($K$17&gt;$S156,$T156,VLOOKUP($C6,'Fixed - Other'!$A$69:$C$77,3,FALSE)*$T156))</f>
        <v>5142473.4156987406</v>
      </c>
      <c r="Y156" s="249">
        <f>IF($K$18="",$T156,IF($K$18&gt;$S156,$T156,VLOOKUP($C6,'Fixed - Other'!$A$69:$C$77,3,FALSE)*$T156))</f>
        <v>5142473.4156987406</v>
      </c>
      <c r="Z156" s="249">
        <f>IF($K$19="",$T156,IF($K$19&gt;$S156,$T156,VLOOKUP($C6,'Fixed - Other'!$A$69:$C$77,3,FALSE)*$T156))</f>
        <v>5142473.4156987406</v>
      </c>
      <c r="AB156" s="253">
        <v>2029</v>
      </c>
      <c r="AC156" s="249">
        <f t="shared" si="51"/>
        <v>2571236.7078493703</v>
      </c>
      <c r="AD156" s="249">
        <f t="shared" si="52"/>
        <v>0</v>
      </c>
      <c r="AE156" s="249">
        <f t="shared" si="53"/>
        <v>0</v>
      </c>
      <c r="AF156" s="249">
        <f t="shared" si="54"/>
        <v>0</v>
      </c>
      <c r="AG156" s="136">
        <f t="shared" si="55"/>
        <v>0</v>
      </c>
      <c r="AH156" s="249">
        <f t="shared" si="56"/>
        <v>0</v>
      </c>
      <c r="AJ156" s="253">
        <v>2029</v>
      </c>
      <c r="AK156" s="274">
        <f>HLOOKUP($S156,'Fixed - Other'!$A$61:$AE$64,3,FALSE)</f>
        <v>6800103.0257753432</v>
      </c>
      <c r="AL156" s="249">
        <f>IF($K$14="",$AK156,IF($K$14&gt;$AJ156,$AK156,VLOOKUP($C6,'Fixed - Other'!$A$69:$C$77,3,FALSE)*$AK156))</f>
        <v>3400051.5128876716</v>
      </c>
      <c r="AM156" s="249">
        <f>IF($K$15="",$AK156,IF($K$15&gt;$AJ156,$AK156,VLOOKUP($C6,'Fixed - Other'!$A$69:$C$77,3,FALSE)*$AK156))</f>
        <v>6800103.0257753432</v>
      </c>
      <c r="AN156" s="249">
        <f>IF($K$16="",$AK156,IF($K$16&gt;$AJ156,$AK156,VLOOKUP($C6,'Fixed - Other'!$A$69:$C$77,3,FALSE)*$AK156))</f>
        <v>6800103.0257753432</v>
      </c>
      <c r="AO156" s="249">
        <f>IF($K$17="",$AK156,IF($K$17&gt;$AJ156,$AK156,VLOOKUP($C6,'Fixed - Other'!$A$69:$C$77,3,FALSE)*$AK156))</f>
        <v>6800103.0257753432</v>
      </c>
      <c r="AP156" s="249">
        <f>IF($K$18="",$AK156,IF($K$18&gt;$AJ156,$AK156,VLOOKUP($C6,'Fixed - Other'!$A$69:$C$77,3,FALSE)*$AK156))</f>
        <v>6800103.0257753432</v>
      </c>
      <c r="AQ156" s="249">
        <f>IF($K$19="",$AK156,IF($K$19&gt;$AJ156,$AK156,VLOOKUP($C6,'Fixed - Other'!$A$69:$C$77,3,FALSE)*$AK156))</f>
        <v>6800103.0257753432</v>
      </c>
      <c r="AS156" s="253">
        <v>2029</v>
      </c>
      <c r="AT156" s="249">
        <f t="shared" si="57"/>
        <v>3400051.5128876716</v>
      </c>
      <c r="AU156" s="249">
        <f t="shared" si="58"/>
        <v>0</v>
      </c>
      <c r="AV156" s="249">
        <f t="shared" si="59"/>
        <v>0</v>
      </c>
      <c r="AW156" s="249">
        <f t="shared" si="60"/>
        <v>0</v>
      </c>
      <c r="AX156" s="136">
        <f t="shared" si="61"/>
        <v>0</v>
      </c>
      <c r="AY156" s="249">
        <f t="shared" si="62"/>
        <v>0</v>
      </c>
      <c r="BA156" s="310"/>
      <c r="BB156" s="138"/>
      <c r="BC156" s="138"/>
      <c r="BD156" s="138"/>
      <c r="BE156" s="138"/>
      <c r="BF156" s="138"/>
      <c r="BG156" s="138"/>
      <c r="BI156" s="310"/>
      <c r="BJ156" s="138"/>
      <c r="BK156" s="138"/>
      <c r="BL156" s="138"/>
      <c r="BM156" s="138"/>
      <c r="BN156" s="138"/>
      <c r="BO156" s="138"/>
    </row>
    <row r="157" spans="1:67">
      <c r="A157" s="242"/>
      <c r="B157" s="242"/>
      <c r="C157" s="242"/>
      <c r="D157" s="242"/>
      <c r="E157" s="242"/>
      <c r="F157" s="242"/>
      <c r="G157" s="242"/>
      <c r="H157" s="253">
        <v>2030</v>
      </c>
      <c r="I157" s="249">
        <f t="shared" si="50"/>
        <v>6090713.9851517854</v>
      </c>
      <c r="J157" s="249">
        <f t="shared" si="50"/>
        <v>0</v>
      </c>
      <c r="K157" s="249">
        <f t="shared" si="50"/>
        <v>0</v>
      </c>
      <c r="L157" s="249">
        <f t="shared" si="50"/>
        <v>0</v>
      </c>
      <c r="M157" s="249">
        <f t="shared" si="50"/>
        <v>0</v>
      </c>
      <c r="N157" s="249">
        <f t="shared" si="50"/>
        <v>0</v>
      </c>
      <c r="O157" s="242"/>
      <c r="P157" s="242"/>
      <c r="Q157" s="242"/>
      <c r="R157" s="242"/>
      <c r="S157" s="253">
        <v>2030</v>
      </c>
      <c r="T157" s="274">
        <f>HLOOKUP($S157,'Fixed - Other'!$A$61:$AE$64,2,FALSE)</f>
        <v>5245322.8840127178</v>
      </c>
      <c r="U157" s="249">
        <f>IF($K$14="",$T157,IF($K$14&gt;$S157,$T157,VLOOKUP($C6,'Fixed - Other'!$A$69:$C$77,3,FALSE)*$T157))</f>
        <v>2622661.4420063589</v>
      </c>
      <c r="V157" s="249">
        <f>IF($K$15="",$T157,IF($K$15&gt;$S157,$T157,VLOOKUP($C6,'Fixed - Other'!$A$69:$C$77,3,FALSE)*$T157))</f>
        <v>5245322.8840127178</v>
      </c>
      <c r="W157" s="249">
        <f>IF($K$16="",$T157,IF($K$16&gt;$S157,$T157,VLOOKUP($C6,'Fixed - Other'!$A$69:$C$77,3,FALSE)*$T157))</f>
        <v>5245322.8840127178</v>
      </c>
      <c r="X157" s="249">
        <f>IF($K$17="",$T157,IF($K$17&gt;$S157,$T157,VLOOKUP($C6,'Fixed - Other'!$A$69:$C$77,3,FALSE)*$T157))</f>
        <v>5245322.8840127178</v>
      </c>
      <c r="Y157" s="249">
        <f>IF($K$18="",$T157,IF($K$18&gt;$S157,$T157,VLOOKUP($C6,'Fixed - Other'!$A$69:$C$77,3,FALSE)*$T157))</f>
        <v>5245322.8840127178</v>
      </c>
      <c r="Z157" s="249">
        <f>IF($K$19="",$T157,IF($K$19&gt;$S157,$T157,VLOOKUP($C6,'Fixed - Other'!$A$69:$C$77,3,FALSE)*$T157))</f>
        <v>5245322.8840127178</v>
      </c>
      <c r="AB157" s="253">
        <v>2030</v>
      </c>
      <c r="AC157" s="249">
        <f t="shared" si="51"/>
        <v>2622661.4420063589</v>
      </c>
      <c r="AD157" s="249">
        <f t="shared" si="52"/>
        <v>0</v>
      </c>
      <c r="AE157" s="249">
        <f t="shared" si="53"/>
        <v>0</v>
      </c>
      <c r="AF157" s="249">
        <f t="shared" si="54"/>
        <v>0</v>
      </c>
      <c r="AG157" s="136">
        <f t="shared" si="55"/>
        <v>0</v>
      </c>
      <c r="AH157" s="249">
        <f t="shared" si="56"/>
        <v>0</v>
      </c>
      <c r="AJ157" s="253">
        <v>2030</v>
      </c>
      <c r="AK157" s="274">
        <f>HLOOKUP($S157,'Fixed - Other'!$A$61:$AE$64,3,FALSE)</f>
        <v>6936105.0862908531</v>
      </c>
      <c r="AL157" s="249">
        <f>IF($K$14="",$AK157,IF($K$14&gt;$AJ157,$AK157,VLOOKUP($C6,'Fixed - Other'!$A$69:$C$77,3,FALSE)*$AK157))</f>
        <v>3468052.5431454265</v>
      </c>
      <c r="AM157" s="249">
        <f>IF($K$15="",$AK157,IF($K$15&gt;$AJ157,$AK157,VLOOKUP($C6,'Fixed - Other'!$A$69:$C$77,3,FALSE)*$AK157))</f>
        <v>6936105.0862908531</v>
      </c>
      <c r="AN157" s="249">
        <f>IF($K$16="",$AK157,IF($K$16&gt;$AJ157,$AK157,VLOOKUP($C6,'Fixed - Other'!$A$69:$C$77,3,FALSE)*$AK157))</f>
        <v>6936105.0862908531</v>
      </c>
      <c r="AO157" s="249">
        <f>IF($K$17="",$AK157,IF($K$17&gt;$AJ157,$AK157,VLOOKUP($C6,'Fixed - Other'!$A$69:$C$77,3,FALSE)*$AK157))</f>
        <v>6936105.0862908531</v>
      </c>
      <c r="AP157" s="249">
        <f>IF($K$18="",$AK157,IF($K$18&gt;$AJ157,$AK157,VLOOKUP($C6,'Fixed - Other'!$A$69:$C$77,3,FALSE)*$AK157))</f>
        <v>6936105.0862908531</v>
      </c>
      <c r="AQ157" s="249">
        <f>IF($K$19="",$AK157,IF($K$19&gt;$AJ157,$AK157,VLOOKUP($C6,'Fixed - Other'!$A$69:$C$77,3,FALSE)*$AK157))</f>
        <v>6936105.0862908531</v>
      </c>
      <c r="AS157" s="253">
        <v>2030</v>
      </c>
      <c r="AT157" s="249">
        <f t="shared" si="57"/>
        <v>3468052.5431454265</v>
      </c>
      <c r="AU157" s="249">
        <f t="shared" si="58"/>
        <v>0</v>
      </c>
      <c r="AV157" s="249">
        <f t="shared" si="59"/>
        <v>0</v>
      </c>
      <c r="AW157" s="249">
        <f t="shared" si="60"/>
        <v>0</v>
      </c>
      <c r="AX157" s="136">
        <f t="shared" si="61"/>
        <v>0</v>
      </c>
      <c r="AY157" s="249">
        <f t="shared" si="62"/>
        <v>0</v>
      </c>
      <c r="BA157" s="310"/>
      <c r="BB157" s="138"/>
      <c r="BC157" s="138"/>
      <c r="BD157" s="138"/>
      <c r="BE157" s="138"/>
      <c r="BF157" s="138"/>
      <c r="BG157" s="138"/>
      <c r="BI157" s="310"/>
      <c r="BJ157" s="138"/>
      <c r="BK157" s="138"/>
      <c r="BL157" s="138"/>
      <c r="BM157" s="138"/>
      <c r="BN157" s="138"/>
      <c r="BO157" s="138"/>
    </row>
    <row r="158" spans="1:67">
      <c r="A158" s="242"/>
      <c r="B158" s="242"/>
      <c r="C158" s="242"/>
      <c r="D158" s="242"/>
      <c r="E158" s="242"/>
      <c r="F158" s="242"/>
      <c r="G158" s="242"/>
      <c r="H158" s="253">
        <v>2031</v>
      </c>
      <c r="I158" s="249">
        <f t="shared" si="50"/>
        <v>6212528.2648548186</v>
      </c>
      <c r="J158" s="249">
        <f t="shared" si="50"/>
        <v>0</v>
      </c>
      <c r="K158" s="249">
        <f t="shared" si="50"/>
        <v>0</v>
      </c>
      <c r="L158" s="249">
        <f t="shared" si="50"/>
        <v>0</v>
      </c>
      <c r="M158" s="249">
        <f t="shared" si="50"/>
        <v>0</v>
      </c>
      <c r="N158" s="249">
        <f t="shared" si="50"/>
        <v>0</v>
      </c>
      <c r="O158" s="242"/>
      <c r="P158" s="242"/>
      <c r="Q158" s="242"/>
      <c r="R158" s="242"/>
      <c r="S158" s="253">
        <v>2031</v>
      </c>
      <c r="T158" s="274">
        <f>HLOOKUP($S158,'Fixed - Other'!$A$61:$AE$64,2,FALSE)</f>
        <v>5350229.3416929692</v>
      </c>
      <c r="U158" s="249">
        <f>IF($K$14="",$T158,IF($K$14&gt;$S158,$T158,VLOOKUP($C6,'Fixed - Other'!$A$69:$C$77,3,FALSE)*$T158))</f>
        <v>2675114.6708464846</v>
      </c>
      <c r="V158" s="249">
        <f>IF($K$15="",$T158,IF($K$15&gt;$S158,$T158,VLOOKUP($C6,'Fixed - Other'!$A$69:$C$77,3,FALSE)*$T158))</f>
        <v>5350229.3416929692</v>
      </c>
      <c r="W158" s="249">
        <f>IF($K$16="",$T158,IF($K$16&gt;$S158,$T158,VLOOKUP($C6,'Fixed - Other'!$A$69:$C$77,3,FALSE)*$T158))</f>
        <v>5350229.3416929692</v>
      </c>
      <c r="X158" s="249">
        <f>IF($K$17="",$T158,IF($K$17&gt;$S158,$T158,VLOOKUP($C6,'Fixed - Other'!$A$69:$C$77,3,FALSE)*$T158))</f>
        <v>5350229.3416929692</v>
      </c>
      <c r="Y158" s="249">
        <f>IF($K$18="",$T158,IF($K$18&gt;$S158,$T158,VLOOKUP($C6,'Fixed - Other'!$A$69:$C$77,3,FALSE)*$T158))</f>
        <v>5350229.3416929692</v>
      </c>
      <c r="Z158" s="249">
        <f>IF($K$19="",$T158,IF($K$19&gt;$S158,$T158,VLOOKUP($C6,'Fixed - Other'!$A$69:$C$77,3,FALSE)*$T158))</f>
        <v>5350229.3416929692</v>
      </c>
      <c r="AB158" s="253">
        <v>2031</v>
      </c>
      <c r="AC158" s="274">
        <f t="shared" si="51"/>
        <v>2675114.6708464846</v>
      </c>
      <c r="AD158" s="249">
        <f t="shared" si="52"/>
        <v>0</v>
      </c>
      <c r="AE158" s="249">
        <f t="shared" si="53"/>
        <v>0</v>
      </c>
      <c r="AF158" s="249">
        <f t="shared" si="54"/>
        <v>0</v>
      </c>
      <c r="AG158" s="136">
        <f t="shared" si="55"/>
        <v>0</v>
      </c>
      <c r="AH158" s="249">
        <f t="shared" si="56"/>
        <v>0</v>
      </c>
      <c r="AJ158" s="253">
        <v>2031</v>
      </c>
      <c r="AK158" s="274">
        <f>HLOOKUP($S158,'Fixed - Other'!$A$61:$AE$64,3,FALSE)</f>
        <v>7074827.188016668</v>
      </c>
      <c r="AL158" s="249">
        <f>IF($K$14="",$AK158,IF($K$14&gt;$AJ158,$AK158,VLOOKUP($C6,'Fixed - Other'!$A$69:$C$77,3,FALSE)*$AK158))</f>
        <v>3537413.594008334</v>
      </c>
      <c r="AM158" s="249">
        <f>IF($K$15="",$AK158,IF($K$15&gt;$AJ158,$AK158,VLOOKUP($C6,'Fixed - Other'!$A$69:$C$77,3,FALSE)*$AK158))</f>
        <v>7074827.188016668</v>
      </c>
      <c r="AN158" s="249">
        <f>IF($K$16="",$AK158,IF($K$16&gt;$AJ158,$AK158,VLOOKUP($C6,'Fixed - Other'!$A$69:$C$77,3,FALSE)*$AK158))</f>
        <v>7074827.188016668</v>
      </c>
      <c r="AO158" s="249">
        <f>IF($K$17="",$AK158,IF($K$17&gt;$AJ158,$AK158,VLOOKUP($C6,'Fixed - Other'!$A$69:$C$77,3,FALSE)*$AK158))</f>
        <v>7074827.188016668</v>
      </c>
      <c r="AP158" s="249">
        <f>IF($K$18="",$AK158,IF($K$18&gt;$AJ158,$AK158,VLOOKUP($C6,'Fixed - Other'!$A$69:$C$77,3,FALSE)*$AK158))</f>
        <v>7074827.188016668</v>
      </c>
      <c r="AQ158" s="249">
        <f>IF($K$19="",$AK158,IF($K$19&gt;$AJ158,$AK158,VLOOKUP($C6,'Fixed - Other'!$A$69:$C$77,3,FALSE)*$AK158))</f>
        <v>7074827.188016668</v>
      </c>
      <c r="AS158" s="253">
        <v>2031</v>
      </c>
      <c r="AT158" s="274">
        <f t="shared" si="57"/>
        <v>3537413.594008334</v>
      </c>
      <c r="AU158" s="249">
        <f t="shared" si="58"/>
        <v>0</v>
      </c>
      <c r="AV158" s="249">
        <f t="shared" si="59"/>
        <v>0</v>
      </c>
      <c r="AW158" s="249">
        <f t="shared" si="60"/>
        <v>0</v>
      </c>
      <c r="AX158" s="136">
        <f t="shared" si="61"/>
        <v>0</v>
      </c>
      <c r="AY158" s="249">
        <f t="shared" si="62"/>
        <v>0</v>
      </c>
      <c r="BA158" s="310"/>
      <c r="BB158" s="138"/>
      <c r="BC158" s="138"/>
      <c r="BD158" s="138"/>
      <c r="BE158" s="138"/>
      <c r="BF158" s="138"/>
      <c r="BG158" s="138"/>
      <c r="BI158" s="310"/>
      <c r="BJ158" s="138"/>
      <c r="BK158" s="138"/>
      <c r="BL158" s="138"/>
      <c r="BM158" s="138"/>
      <c r="BN158" s="138"/>
      <c r="BO158" s="138"/>
    </row>
    <row r="159" spans="1:67">
      <c r="A159" s="242"/>
      <c r="B159" s="242"/>
      <c r="C159" s="242"/>
      <c r="D159" s="242"/>
      <c r="E159" s="242"/>
      <c r="F159" s="242"/>
      <c r="G159" s="242"/>
      <c r="H159" s="253">
        <v>2032</v>
      </c>
      <c r="I159" s="249">
        <f t="shared" si="50"/>
        <v>0</v>
      </c>
      <c r="J159" s="249">
        <f t="shared" si="50"/>
        <v>0</v>
      </c>
      <c r="K159" s="249">
        <f t="shared" si="50"/>
        <v>0</v>
      </c>
      <c r="L159" s="249">
        <f t="shared" si="50"/>
        <v>0</v>
      </c>
      <c r="M159" s="249">
        <f t="shared" si="50"/>
        <v>0</v>
      </c>
      <c r="N159" s="249">
        <f t="shared" si="50"/>
        <v>0</v>
      </c>
      <c r="O159" s="242"/>
      <c r="P159" s="242"/>
      <c r="Q159" s="242"/>
      <c r="R159" s="242"/>
      <c r="S159" s="253">
        <v>2032</v>
      </c>
      <c r="T159" s="274">
        <f>HLOOKUP($S159,'Fixed - Other'!$A$61:$AE$64,2,FALSE)</f>
        <v>5457233.9285268299</v>
      </c>
      <c r="U159" s="249">
        <f>IF($K$14="",$T159,IF($K$14&gt;$S159,$T159,VLOOKUP($C6,'Fixed - Other'!$A$69:$C$77,3,FALSE)*$T159))</f>
        <v>2728616.964263415</v>
      </c>
      <c r="V159" s="249">
        <f>IF($K$15="",$T159,IF($K$15&gt;$S159,$T159,VLOOKUP($C6,'Fixed - Other'!$A$69:$C$77,3,FALSE)*$T159))</f>
        <v>5457233.9285268299</v>
      </c>
      <c r="W159" s="249">
        <f>IF($K$16="",$T159,IF($K$16&gt;$S159,$T159,VLOOKUP($C6,'Fixed - Other'!$A$69:$C$77,3,FALSE)*$T159))</f>
        <v>5457233.9285268299</v>
      </c>
      <c r="X159" s="249">
        <f>IF($K$17="",$T159,IF($K$17&gt;$S159,$T159,VLOOKUP($C6,'Fixed - Other'!$A$69:$C$77,3,FALSE)*$T159))</f>
        <v>5457233.9285268299</v>
      </c>
      <c r="Y159" s="249">
        <f>IF($K$18="",$T159,IF($K$18&gt;$S159,$T159,VLOOKUP($C6,'Fixed - Other'!$A$69:$C$77,3,FALSE)*$T159))</f>
        <v>5457233.9285268299</v>
      </c>
      <c r="Z159" s="249">
        <f>IF($K$19="",$T159,IF($K$19&gt;$S159,$T159,VLOOKUP($C6,'Fixed - Other'!$A$69:$C$77,3,FALSE)*$T159))</f>
        <v>5457233.9285268299</v>
      </c>
      <c r="AB159" s="253">
        <v>2032</v>
      </c>
      <c r="AC159" s="274">
        <f t="shared" si="51"/>
        <v>0</v>
      </c>
      <c r="AD159" s="249">
        <f t="shared" si="52"/>
        <v>0</v>
      </c>
      <c r="AE159" s="249">
        <f t="shared" si="53"/>
        <v>0</v>
      </c>
      <c r="AF159" s="249">
        <f t="shared" si="54"/>
        <v>0</v>
      </c>
      <c r="AG159" s="136">
        <f t="shared" si="55"/>
        <v>0</v>
      </c>
      <c r="AH159" s="249">
        <f t="shared" si="56"/>
        <v>0</v>
      </c>
      <c r="AJ159" s="253">
        <v>2032</v>
      </c>
      <c r="AK159" s="274">
        <f>HLOOKUP($S159,'Fixed - Other'!$A$61:$AE$64,3,FALSE)</f>
        <v>7216323.731777003</v>
      </c>
      <c r="AL159" s="249">
        <f>IF($K$14="",$AK159,IF($K$14&gt;$AJ159,$AK159,VLOOKUP($C6,'Fixed - Other'!$A$69:$C$77,3,FALSE)*$AK159))</f>
        <v>3608161.8658885015</v>
      </c>
      <c r="AM159" s="249">
        <f>IF($K$15="",$AK159,IF($K$15&gt;$AJ159,$AK159,VLOOKUP($C6,'Fixed - Other'!$A$69:$C$77,3,FALSE)*$AK159))</f>
        <v>7216323.731777003</v>
      </c>
      <c r="AN159" s="249">
        <f>IF($K$16="",$AK159,IF($K$16&gt;$AJ159,$AK159,VLOOKUP($C6,'Fixed - Other'!$A$69:$C$77,3,FALSE)*$AK159))</f>
        <v>7216323.731777003</v>
      </c>
      <c r="AO159" s="249">
        <f>IF($K$17="",$AK159,IF($K$17&gt;$AJ159,$AK159,VLOOKUP($C6,'Fixed - Other'!$A$69:$C$77,3,FALSE)*$AK159))</f>
        <v>7216323.731777003</v>
      </c>
      <c r="AP159" s="249">
        <f>IF($K$18="",$AK159,IF($K$18&gt;$AJ159,$AK159,VLOOKUP($C6,'Fixed - Other'!$A$69:$C$77,3,FALSE)*$AK159))</f>
        <v>7216323.731777003</v>
      </c>
      <c r="AQ159" s="249">
        <f>IF($K$19="",$AK159,IF($K$19&gt;$AJ159,$AK159,VLOOKUP($C6,'Fixed - Other'!$A$69:$C$77,3,FALSE)*$AK159))</f>
        <v>7216323.731777003</v>
      </c>
      <c r="AS159" s="253">
        <v>2032</v>
      </c>
      <c r="AT159" s="274">
        <f t="shared" si="57"/>
        <v>0</v>
      </c>
      <c r="AU159" s="249">
        <f t="shared" si="58"/>
        <v>0</v>
      </c>
      <c r="AV159" s="249">
        <f t="shared" si="59"/>
        <v>0</v>
      </c>
      <c r="AW159" s="249">
        <f t="shared" si="60"/>
        <v>0</v>
      </c>
      <c r="AX159" s="136">
        <f t="shared" si="61"/>
        <v>0</v>
      </c>
      <c r="AY159" s="249">
        <f t="shared" si="62"/>
        <v>0</v>
      </c>
      <c r="BA159" s="310"/>
      <c r="BB159" s="138"/>
      <c r="BC159" s="138"/>
      <c r="BD159" s="138"/>
      <c r="BE159" s="138"/>
      <c r="BF159" s="138"/>
      <c r="BG159" s="138"/>
      <c r="BI159" s="310"/>
      <c r="BJ159" s="138"/>
      <c r="BK159" s="138"/>
      <c r="BL159" s="138"/>
      <c r="BM159" s="138"/>
      <c r="BN159" s="138"/>
      <c r="BO159" s="138"/>
    </row>
    <row r="160" spans="1:67">
      <c r="A160" s="242"/>
      <c r="B160" s="242"/>
      <c r="C160" s="242"/>
      <c r="D160" s="242"/>
      <c r="E160" s="242"/>
      <c r="F160" s="242"/>
      <c r="G160" s="242"/>
      <c r="H160" s="253">
        <v>2033</v>
      </c>
      <c r="I160" s="249">
        <f t="shared" si="50"/>
        <v>0</v>
      </c>
      <c r="J160" s="249">
        <f t="shared" si="50"/>
        <v>0</v>
      </c>
      <c r="K160" s="249">
        <f t="shared" si="50"/>
        <v>0</v>
      </c>
      <c r="L160" s="249">
        <f t="shared" si="50"/>
        <v>0</v>
      </c>
      <c r="M160" s="249">
        <f t="shared" si="50"/>
        <v>0</v>
      </c>
      <c r="N160" s="249">
        <f t="shared" si="50"/>
        <v>0</v>
      </c>
      <c r="O160" s="242"/>
      <c r="P160" s="242"/>
      <c r="Q160" s="242"/>
      <c r="R160" s="242"/>
      <c r="S160" s="253">
        <v>2033</v>
      </c>
      <c r="T160" s="274">
        <f>HLOOKUP($S160,'Fixed - Other'!$A$61:$AE$64,2,FALSE)</f>
        <v>5566378.6070973678</v>
      </c>
      <c r="U160" s="249">
        <f>IF($K$14="",$T160,IF($K$14&gt;$S160,$T160,VLOOKUP($C6,'Fixed - Other'!$A$69:$C$77,3,FALSE)*$T160))</f>
        <v>2783189.3035486839</v>
      </c>
      <c r="V160" s="249">
        <f>IF($K$15="",$T160,IF($K$15&gt;$S160,$T160,VLOOKUP($C6,'Fixed - Other'!$A$69:$C$77,3,FALSE)*$T160))</f>
        <v>5566378.6070973678</v>
      </c>
      <c r="W160" s="249">
        <f>IF($K$16="",$T160,IF($K$16&gt;$S160,$T160,VLOOKUP($C6,'Fixed - Other'!$A$69:$C$77,3,FALSE)*$T160))</f>
        <v>5566378.6070973678</v>
      </c>
      <c r="X160" s="249">
        <f>IF($K$17="",$T160,IF($K$17&gt;$S160,$T160,VLOOKUP($C6,'Fixed - Other'!$A$69:$C$77,3,FALSE)*$T160))</f>
        <v>5566378.6070973678</v>
      </c>
      <c r="Y160" s="249">
        <f>IF($K$18="",$T160,IF($K$18&gt;$S160,$T160,VLOOKUP($C6,'Fixed - Other'!$A$69:$C$77,3,FALSE)*$T160))</f>
        <v>5566378.6070973678</v>
      </c>
      <c r="Z160" s="249">
        <f>IF($K$19="",$T160,IF($K$19&gt;$S160,$T160,VLOOKUP($C6,'Fixed - Other'!$A$69:$C$77,3,FALSE)*$T160))</f>
        <v>5566378.6070973678</v>
      </c>
      <c r="AB160" s="253">
        <v>2033</v>
      </c>
      <c r="AC160" s="274">
        <f t="shared" si="51"/>
        <v>0</v>
      </c>
      <c r="AD160" s="249">
        <f t="shared" si="52"/>
        <v>0</v>
      </c>
      <c r="AE160" s="249">
        <f t="shared" si="53"/>
        <v>0</v>
      </c>
      <c r="AF160" s="249">
        <f t="shared" si="54"/>
        <v>0</v>
      </c>
      <c r="AG160" s="136">
        <f t="shared" si="55"/>
        <v>0</v>
      </c>
      <c r="AH160" s="249">
        <f t="shared" si="56"/>
        <v>0</v>
      </c>
      <c r="AJ160" s="253">
        <v>2033</v>
      </c>
      <c r="AK160" s="274">
        <f>HLOOKUP($S160,'Fixed - Other'!$A$61:$AE$64,3,FALSE)</f>
        <v>7360650.2064125435</v>
      </c>
      <c r="AL160" s="249">
        <f>IF($K$14="",$AK160,IF($K$14&gt;$AJ160,$AK160,VLOOKUP($C6,'Fixed - Other'!$A$69:$C$77,3,FALSE)*$AK160))</f>
        <v>3680325.1032062718</v>
      </c>
      <c r="AM160" s="249">
        <f>IF($K$15="",$AK160,IF($K$15&gt;$AJ160,$AK160,VLOOKUP($C6,'Fixed - Other'!$A$69:$C$77,3,FALSE)*$AK160))</f>
        <v>7360650.2064125435</v>
      </c>
      <c r="AN160" s="249">
        <f>IF($K$16="",$AK160,IF($K$16&gt;$AJ160,$AK160,VLOOKUP($C6,'Fixed - Other'!$A$69:$C$77,3,FALSE)*$AK160))</f>
        <v>7360650.2064125435</v>
      </c>
      <c r="AO160" s="249">
        <f>IF($K$17="",$AK160,IF($K$17&gt;$AJ160,$AK160,VLOOKUP($C6,'Fixed - Other'!$A$69:$C$77,3,FALSE)*$AK160))</f>
        <v>7360650.2064125435</v>
      </c>
      <c r="AP160" s="249">
        <f>IF($K$18="",$AK160,IF($K$18&gt;$AJ160,$AK160,VLOOKUP($C6,'Fixed - Other'!$A$69:$C$77,3,FALSE)*$AK160))</f>
        <v>7360650.2064125435</v>
      </c>
      <c r="AQ160" s="249">
        <f>IF($K$19="",$AK160,IF($K$19&gt;$AJ160,$AK160,VLOOKUP($C6,'Fixed - Other'!$A$69:$C$77,3,FALSE)*$AK160))</f>
        <v>7360650.2064125435</v>
      </c>
      <c r="AS160" s="253">
        <v>2033</v>
      </c>
      <c r="AT160" s="274">
        <f t="shared" si="57"/>
        <v>0</v>
      </c>
      <c r="AU160" s="249">
        <f t="shared" si="58"/>
        <v>0</v>
      </c>
      <c r="AV160" s="249">
        <f t="shared" si="59"/>
        <v>0</v>
      </c>
      <c r="AW160" s="249">
        <f t="shared" si="60"/>
        <v>0</v>
      </c>
      <c r="AX160" s="136">
        <f t="shared" si="61"/>
        <v>0</v>
      </c>
      <c r="AY160" s="249">
        <f t="shared" si="62"/>
        <v>0</v>
      </c>
      <c r="BA160" s="310"/>
      <c r="BB160" s="138"/>
      <c r="BC160" s="138"/>
      <c r="BD160" s="138"/>
      <c r="BE160" s="138"/>
      <c r="BF160" s="138"/>
      <c r="BG160" s="138"/>
      <c r="BI160" s="310"/>
      <c r="BJ160" s="138"/>
      <c r="BK160" s="138"/>
      <c r="BL160" s="138"/>
      <c r="BM160" s="138"/>
      <c r="BN160" s="138"/>
      <c r="BO160" s="138"/>
    </row>
    <row r="161" spans="1:67">
      <c r="A161" s="242"/>
      <c r="B161" s="242"/>
      <c r="C161" s="242"/>
      <c r="D161" s="242"/>
      <c r="E161" s="242"/>
      <c r="F161" s="242"/>
      <c r="G161" s="242"/>
      <c r="H161" s="253">
        <v>2034</v>
      </c>
      <c r="I161" s="249">
        <f t="shared" si="50"/>
        <v>0</v>
      </c>
      <c r="J161" s="249">
        <f t="shared" si="50"/>
        <v>0</v>
      </c>
      <c r="K161" s="249">
        <f t="shared" si="50"/>
        <v>0</v>
      </c>
      <c r="L161" s="249">
        <f t="shared" si="50"/>
        <v>0</v>
      </c>
      <c r="M161" s="249">
        <f t="shared" si="50"/>
        <v>0</v>
      </c>
      <c r="N161" s="249">
        <f t="shared" si="50"/>
        <v>0</v>
      </c>
      <c r="O161" s="242"/>
      <c r="P161" s="242"/>
      <c r="Q161" s="242"/>
      <c r="R161" s="242"/>
      <c r="S161" s="253">
        <v>2034</v>
      </c>
      <c r="T161" s="274">
        <f>HLOOKUP($S161,'Fixed - Other'!$A$61:$AE$64,2,FALSE)</f>
        <v>5677706.179239314</v>
      </c>
      <c r="U161" s="249">
        <f>IF($K$14="",$T161,IF($K$14&gt;$S161,$T161,VLOOKUP($C6,'Fixed - Other'!$A$69:$C$77,3,FALSE)*$T161))</f>
        <v>2838853.089619657</v>
      </c>
      <c r="V161" s="249">
        <f>IF($K$15="",$T161,IF($K$15&gt;$S161,$T161,VLOOKUP($C6,'Fixed - Other'!$A$69:$C$77,3,FALSE)*$T161))</f>
        <v>5677706.179239314</v>
      </c>
      <c r="W161" s="249">
        <f>IF($K$16="",$T161,IF($K$16&gt;$S161,$T161,VLOOKUP($C6,'Fixed - Other'!$A$69:$C$77,3,FALSE)*$T161))</f>
        <v>5677706.179239314</v>
      </c>
      <c r="X161" s="249">
        <f>IF($K$17="",$T161,IF($K$17&gt;$S161,$T161,VLOOKUP($C6,'Fixed - Other'!$A$69:$C$77,3,FALSE)*$T161))</f>
        <v>5677706.179239314</v>
      </c>
      <c r="Y161" s="249">
        <f>IF($K$18="",$T161,IF($K$18&gt;$S161,$T161,VLOOKUP($C6,'Fixed - Other'!$A$69:$C$77,3,FALSE)*$T161))</f>
        <v>5677706.179239314</v>
      </c>
      <c r="Z161" s="249">
        <f>IF($K$19="",$T161,IF($K$19&gt;$S161,$T161,VLOOKUP($C6,'Fixed - Other'!$A$69:$C$77,3,FALSE)*$T161))</f>
        <v>5677706.179239314</v>
      </c>
      <c r="AB161" s="253">
        <v>2034</v>
      </c>
      <c r="AC161" s="274">
        <f t="shared" si="51"/>
        <v>0</v>
      </c>
      <c r="AD161" s="249">
        <f t="shared" si="52"/>
        <v>0</v>
      </c>
      <c r="AE161" s="249">
        <f t="shared" si="53"/>
        <v>0</v>
      </c>
      <c r="AF161" s="249">
        <f t="shared" si="54"/>
        <v>0</v>
      </c>
      <c r="AG161" s="136">
        <f t="shared" si="55"/>
        <v>0</v>
      </c>
      <c r="AH161" s="249">
        <f t="shared" si="56"/>
        <v>0</v>
      </c>
      <c r="AJ161" s="253">
        <v>2034</v>
      </c>
      <c r="AK161" s="274">
        <f>HLOOKUP($S161,'Fixed - Other'!$A$61:$AE$64,3,FALSE)</f>
        <v>7507863.2105407938</v>
      </c>
      <c r="AL161" s="249">
        <f>IF($K$14="",$AK161,IF($K$14&gt;$AJ161,$AK161,VLOOKUP($C6,'Fixed - Other'!$A$69:$C$77,3,FALSE)*$AK161))</f>
        <v>3753931.6052703969</v>
      </c>
      <c r="AM161" s="249">
        <f>IF($K$15="",$AK161,IF($K$15&gt;$AJ161,$AK161,VLOOKUP($C6,'Fixed - Other'!$A$69:$C$77,3,FALSE)*$AK161))</f>
        <v>7507863.2105407938</v>
      </c>
      <c r="AN161" s="249">
        <f>IF($K$16="",$AK161,IF($K$16&gt;$AJ161,$AK161,VLOOKUP($C6,'Fixed - Other'!$A$69:$C$77,3,FALSE)*$AK161))</f>
        <v>7507863.2105407938</v>
      </c>
      <c r="AO161" s="249">
        <f>IF($K$17="",$AK161,IF($K$17&gt;$AJ161,$AK161,VLOOKUP($C6,'Fixed - Other'!$A$69:$C$77,3,FALSE)*$AK161))</f>
        <v>7507863.2105407938</v>
      </c>
      <c r="AP161" s="249">
        <f>IF($K$18="",$AK161,IF($K$18&gt;$AJ161,$AK161,VLOOKUP($C6,'Fixed - Other'!$A$69:$C$77,3,FALSE)*$AK161))</f>
        <v>7507863.2105407938</v>
      </c>
      <c r="AQ161" s="249">
        <f>IF($K$19="",$AK161,IF($K$19&gt;$AJ161,$AK161,VLOOKUP($C6,'Fixed - Other'!$A$69:$C$77,3,FALSE)*$AK161))</f>
        <v>7507863.2105407938</v>
      </c>
      <c r="AS161" s="253">
        <v>2034</v>
      </c>
      <c r="AT161" s="274">
        <f t="shared" si="57"/>
        <v>0</v>
      </c>
      <c r="AU161" s="249">
        <f t="shared" si="58"/>
        <v>0</v>
      </c>
      <c r="AV161" s="249">
        <f t="shared" si="59"/>
        <v>0</v>
      </c>
      <c r="AW161" s="249">
        <f t="shared" si="60"/>
        <v>0</v>
      </c>
      <c r="AX161" s="136">
        <f t="shared" si="61"/>
        <v>0</v>
      </c>
      <c r="AY161" s="249">
        <f t="shared" si="62"/>
        <v>0</v>
      </c>
      <c r="BA161" s="310"/>
      <c r="BB161" s="138"/>
      <c r="BC161" s="138"/>
      <c r="BD161" s="138"/>
      <c r="BE161" s="138"/>
      <c r="BF161" s="138"/>
      <c r="BG161" s="138"/>
      <c r="BI161" s="310"/>
      <c r="BJ161" s="138"/>
      <c r="BK161" s="138"/>
      <c r="BL161" s="138"/>
      <c r="BM161" s="138"/>
      <c r="BN161" s="138"/>
      <c r="BO161" s="138"/>
    </row>
    <row r="162" spans="1:67">
      <c r="A162" s="242"/>
      <c r="B162" s="242"/>
      <c r="C162" s="242"/>
      <c r="D162" s="242"/>
      <c r="E162" s="242"/>
      <c r="F162" s="242"/>
      <c r="G162" s="242"/>
      <c r="H162" s="253">
        <v>2035</v>
      </c>
      <c r="I162" s="249">
        <f t="shared" si="50"/>
        <v>0</v>
      </c>
      <c r="J162" s="249">
        <f t="shared" si="50"/>
        <v>0</v>
      </c>
      <c r="K162" s="249">
        <f t="shared" si="50"/>
        <v>0</v>
      </c>
      <c r="L162" s="249">
        <f t="shared" si="50"/>
        <v>0</v>
      </c>
      <c r="M162" s="249">
        <f t="shared" si="50"/>
        <v>0</v>
      </c>
      <c r="N162" s="249">
        <f t="shared" si="50"/>
        <v>0</v>
      </c>
      <c r="O162" s="242"/>
      <c r="P162" s="242"/>
      <c r="Q162" s="242"/>
      <c r="R162" s="242"/>
      <c r="S162" s="253">
        <v>2035</v>
      </c>
      <c r="T162" s="274">
        <f>HLOOKUP($S162,'Fixed - Other'!$A$61:$AE$64,2,FALSE)</f>
        <v>5791260.3028240986</v>
      </c>
      <c r="U162" s="249">
        <f>IF($K$14="",$T162,IF($K$14&gt;$S162,$T162,VLOOKUP($C6,'Fixed - Other'!$A$69:$C$77,3,FALSE)*$T162))</f>
        <v>2895630.1514120493</v>
      </c>
      <c r="V162" s="249">
        <f>IF($K$15="",$T162,IF($K$15&gt;$S162,$T162,VLOOKUP($C6,'Fixed - Other'!$A$69:$C$77,3,FALSE)*$T162))</f>
        <v>5791260.3028240986</v>
      </c>
      <c r="W162" s="249">
        <f>IF($K$16="",$T162,IF($K$16&gt;$S162,$T162,VLOOKUP($C6,'Fixed - Other'!$A$69:$C$77,3,FALSE)*$T162))</f>
        <v>5791260.3028240986</v>
      </c>
      <c r="X162" s="249">
        <f>IF($K$17="",$T162,IF($K$17&gt;$S162,$T162,VLOOKUP($C6,'Fixed - Other'!$A$69:$C$77,3,FALSE)*$T162))</f>
        <v>5791260.3028240986</v>
      </c>
      <c r="Y162" s="249">
        <f>IF($K$18="",$T162,IF($K$18&gt;$S162,$T162,VLOOKUP($C6,'Fixed - Other'!$A$69:$C$77,3,FALSE)*$T162))</f>
        <v>5791260.3028240986</v>
      </c>
      <c r="Z162" s="249">
        <f>IF($K$19="",$T162,IF($K$19&gt;$S162,$T162,VLOOKUP($C6,'Fixed - Other'!$A$69:$C$77,3,FALSE)*$T162))</f>
        <v>5791260.3028240986</v>
      </c>
      <c r="AB162" s="253">
        <v>2035</v>
      </c>
      <c r="AC162" s="274">
        <f t="shared" si="51"/>
        <v>0</v>
      </c>
      <c r="AD162" s="249">
        <f t="shared" si="52"/>
        <v>0</v>
      </c>
      <c r="AE162" s="249">
        <f t="shared" si="53"/>
        <v>0</v>
      </c>
      <c r="AF162" s="249">
        <f t="shared" si="54"/>
        <v>0</v>
      </c>
      <c r="AG162" s="136">
        <f t="shared" si="55"/>
        <v>0</v>
      </c>
      <c r="AH162" s="249">
        <f t="shared" si="56"/>
        <v>0</v>
      </c>
      <c r="AJ162" s="253">
        <v>2035</v>
      </c>
      <c r="AK162" s="274">
        <f>HLOOKUP($S162,'Fixed - Other'!$A$61:$AE$64,3,FALSE)</f>
        <v>7658020.4747516066</v>
      </c>
      <c r="AL162" s="249">
        <f>IF($K$14="",$AK162,IF($K$14&gt;$AJ162,$AK162,VLOOKUP($C6,'Fixed - Other'!$A$69:$C$77,3,FALSE)*$AK162))</f>
        <v>3829010.2373758033</v>
      </c>
      <c r="AM162" s="249">
        <f>IF($K$15="",$AK162,IF($K$15&gt;$AJ162,$AK162,VLOOKUP($C6,'Fixed - Other'!$A$69:$C$77,3,FALSE)*$AK162))</f>
        <v>7658020.4747516066</v>
      </c>
      <c r="AN162" s="249">
        <f>IF($K$16="",$AK162,IF($K$16&gt;$AJ162,$AK162,VLOOKUP($C6,'Fixed - Other'!$A$69:$C$77,3,FALSE)*$AK162))</f>
        <v>7658020.4747516066</v>
      </c>
      <c r="AO162" s="249">
        <f>IF($K$17="",$AK162,IF($K$17&gt;$AJ162,$AK162,VLOOKUP($C6,'Fixed - Other'!$A$69:$C$77,3,FALSE)*$AK162))</f>
        <v>7658020.4747516066</v>
      </c>
      <c r="AP162" s="249">
        <f>IF($K$18="",$AK162,IF($K$18&gt;$AJ162,$AK162,VLOOKUP($C6,'Fixed - Other'!$A$69:$C$77,3,FALSE)*$AK162))</f>
        <v>7658020.4747516066</v>
      </c>
      <c r="AQ162" s="249">
        <f>IF($K$19="",$AK162,IF($K$19&gt;$AJ162,$AK162,VLOOKUP($C6,'Fixed - Other'!$A$69:$C$77,3,FALSE)*$AK162))</f>
        <v>7658020.4747516066</v>
      </c>
      <c r="AS162" s="253">
        <v>2035</v>
      </c>
      <c r="AT162" s="274">
        <f t="shared" si="57"/>
        <v>0</v>
      </c>
      <c r="AU162" s="249">
        <f t="shared" si="58"/>
        <v>0</v>
      </c>
      <c r="AV162" s="249">
        <f t="shared" si="59"/>
        <v>0</v>
      </c>
      <c r="AW162" s="249">
        <f t="shared" si="60"/>
        <v>0</v>
      </c>
      <c r="AX162" s="136">
        <f t="shared" si="61"/>
        <v>0</v>
      </c>
      <c r="AY162" s="249">
        <f t="shared" si="62"/>
        <v>0</v>
      </c>
      <c r="BA162" s="310"/>
      <c r="BB162" s="138"/>
      <c r="BC162" s="138"/>
      <c r="BD162" s="138"/>
      <c r="BE162" s="138"/>
      <c r="BF162" s="138"/>
      <c r="BG162" s="138"/>
      <c r="BI162" s="310"/>
      <c r="BJ162" s="138"/>
      <c r="BK162" s="138"/>
      <c r="BL162" s="138"/>
      <c r="BM162" s="138"/>
      <c r="BN162" s="138"/>
      <c r="BO162" s="138"/>
    </row>
    <row r="163" spans="1:67">
      <c r="A163" s="242"/>
      <c r="B163" s="242"/>
      <c r="C163" s="242"/>
      <c r="D163" s="242"/>
      <c r="E163" s="242"/>
      <c r="F163" s="242"/>
      <c r="G163" s="242"/>
      <c r="H163" s="253">
        <v>2036</v>
      </c>
      <c r="I163" s="249">
        <f t="shared" si="50"/>
        <v>0</v>
      </c>
      <c r="J163" s="249">
        <f t="shared" si="50"/>
        <v>0</v>
      </c>
      <c r="K163" s="249">
        <f t="shared" si="50"/>
        <v>0</v>
      </c>
      <c r="L163" s="249">
        <f t="shared" si="50"/>
        <v>0</v>
      </c>
      <c r="M163" s="249">
        <f t="shared" si="50"/>
        <v>0</v>
      </c>
      <c r="N163" s="249">
        <f t="shared" si="50"/>
        <v>0</v>
      </c>
      <c r="O163" s="242"/>
      <c r="P163" s="242"/>
      <c r="Q163" s="242"/>
      <c r="R163" s="242"/>
      <c r="S163" s="253">
        <v>2036</v>
      </c>
      <c r="T163" s="274">
        <f>HLOOKUP($S163,'Fixed - Other'!$A$61:$AE$64,2,FALSE)</f>
        <v>5907085.5088805817</v>
      </c>
      <c r="U163" s="249">
        <f>IF($K$14="",$T163,IF($K$14&gt;$S163,$T163,VLOOKUP($C6,'Fixed - Other'!$A$69:$C$77,3,FALSE)*$T163))</f>
        <v>2953542.7544402909</v>
      </c>
      <c r="V163" s="249">
        <f>IF($K$15="",$T163,IF($K$15&gt;$S163,$T163,VLOOKUP($C6,'Fixed - Other'!$A$69:$C$77,3,FALSE)*$T163))</f>
        <v>5907085.5088805817</v>
      </c>
      <c r="W163" s="249">
        <f>IF($K$16="",$T163,IF($K$16&gt;$S163,$T163,VLOOKUP($C6,'Fixed - Other'!$A$69:$C$77,3,FALSE)*$T163))</f>
        <v>5907085.5088805817</v>
      </c>
      <c r="X163" s="249">
        <f>IF($K$17="",$T163,IF($K$17&gt;$S163,$T163,VLOOKUP($C6,'Fixed - Other'!$A$69:$C$77,3,FALSE)*$T163))</f>
        <v>5907085.5088805817</v>
      </c>
      <c r="Y163" s="249">
        <f>IF($K$18="",$T163,IF($K$18&gt;$S163,$T163,VLOOKUP($C6,'Fixed - Other'!$A$69:$C$77,3,FALSE)*$T163))</f>
        <v>5907085.5088805817</v>
      </c>
      <c r="Z163" s="249">
        <f>IF($K$19="",$T163,IF($K$19&gt;$S163,$T163,VLOOKUP($C6,'Fixed - Other'!$A$69:$C$77,3,FALSE)*$T163))</f>
        <v>5907085.5088805817</v>
      </c>
      <c r="AB163" s="253">
        <v>2036</v>
      </c>
      <c r="AC163" s="274">
        <f t="shared" si="51"/>
        <v>0</v>
      </c>
      <c r="AD163" s="249">
        <f t="shared" si="52"/>
        <v>0</v>
      </c>
      <c r="AE163" s="249">
        <f t="shared" si="53"/>
        <v>0</v>
      </c>
      <c r="AF163" s="249">
        <f t="shared" si="54"/>
        <v>0</v>
      </c>
      <c r="AG163" s="136">
        <f t="shared" si="55"/>
        <v>0</v>
      </c>
      <c r="AH163" s="249">
        <f t="shared" si="56"/>
        <v>0</v>
      </c>
      <c r="AJ163" s="253">
        <v>2036</v>
      </c>
      <c r="AK163" s="274">
        <f>HLOOKUP($S163,'Fixed - Other'!$A$61:$AE$64,3,FALSE)</f>
        <v>7811180.8842466399</v>
      </c>
      <c r="AL163" s="249">
        <f>IF($K$14="",$AK163,IF($K$14&gt;$AJ163,$AK163,VLOOKUP($C6,'Fixed - Other'!$A$69:$C$77,3,FALSE)*$AK163))</f>
        <v>3905590.44212332</v>
      </c>
      <c r="AM163" s="249">
        <f>IF($K$15="",$AK163,IF($K$15&gt;$AJ163,$AK163,VLOOKUP($C6,'Fixed - Other'!$A$69:$C$77,3,FALSE)*$AK163))</f>
        <v>7811180.8842466399</v>
      </c>
      <c r="AN163" s="249">
        <f>IF($K$16="",$AK163,IF($K$16&gt;$AJ163,$AK163,VLOOKUP($C6,'Fixed - Other'!$A$69:$C$77,3,FALSE)*$AK163))</f>
        <v>7811180.8842466399</v>
      </c>
      <c r="AO163" s="249">
        <f>IF($K$17="",$AK163,IF($K$17&gt;$AJ163,$AK163,VLOOKUP($C6,'Fixed - Other'!$A$69:$C$77,3,FALSE)*$AK163))</f>
        <v>7811180.8842466399</v>
      </c>
      <c r="AP163" s="249">
        <f>IF($K$18="",$AK163,IF($K$18&gt;$AJ163,$AK163,VLOOKUP($C6,'Fixed - Other'!$A$69:$C$77,3,FALSE)*$AK163))</f>
        <v>7811180.8842466399</v>
      </c>
      <c r="AQ163" s="249">
        <f>IF($K$19="",$AK163,IF($K$19&gt;$AJ163,$AK163,VLOOKUP($C6,'Fixed - Other'!$A$69:$C$77,3,FALSE)*$AK163))</f>
        <v>7811180.8842466399</v>
      </c>
      <c r="AS163" s="253">
        <v>2036</v>
      </c>
      <c r="AT163" s="274">
        <f t="shared" si="57"/>
        <v>0</v>
      </c>
      <c r="AU163" s="249">
        <f t="shared" si="58"/>
        <v>0</v>
      </c>
      <c r="AV163" s="249">
        <f t="shared" si="59"/>
        <v>0</v>
      </c>
      <c r="AW163" s="249">
        <f t="shared" si="60"/>
        <v>0</v>
      </c>
      <c r="AX163" s="136">
        <f t="shared" si="61"/>
        <v>0</v>
      </c>
      <c r="AY163" s="249">
        <f t="shared" si="62"/>
        <v>0</v>
      </c>
      <c r="BA163" s="310"/>
      <c r="BB163" s="138"/>
      <c r="BC163" s="138"/>
      <c r="BD163" s="138"/>
      <c r="BE163" s="138"/>
      <c r="BF163" s="138"/>
      <c r="BG163" s="138"/>
      <c r="BI163" s="310"/>
      <c r="BJ163" s="138"/>
      <c r="BK163" s="138"/>
      <c r="BL163" s="138"/>
      <c r="BM163" s="138"/>
      <c r="BN163" s="138"/>
      <c r="BO163" s="138"/>
    </row>
    <row r="164" spans="1:67">
      <c r="A164" s="242"/>
      <c r="B164" s="242"/>
      <c r="C164" s="242"/>
      <c r="D164" s="242"/>
      <c r="E164" s="242"/>
      <c r="F164" s="242"/>
      <c r="G164" s="242"/>
      <c r="H164" s="253">
        <v>2037</v>
      </c>
      <c r="I164" s="249">
        <f t="shared" si="50"/>
        <v>0</v>
      </c>
      <c r="J164" s="249">
        <f t="shared" si="50"/>
        <v>0</v>
      </c>
      <c r="K164" s="249">
        <f t="shared" si="50"/>
        <v>0</v>
      </c>
      <c r="L164" s="249">
        <f t="shared" si="50"/>
        <v>0</v>
      </c>
      <c r="M164" s="249">
        <f t="shared" si="50"/>
        <v>0</v>
      </c>
      <c r="N164" s="249">
        <f t="shared" si="50"/>
        <v>0</v>
      </c>
      <c r="O164" s="242"/>
      <c r="P164" s="242"/>
      <c r="Q164" s="242"/>
      <c r="R164" s="242"/>
      <c r="S164" s="253">
        <v>2037</v>
      </c>
      <c r="T164" s="274">
        <f>HLOOKUP($S164,'Fixed - Other'!$A$61:$AE$64,2,FALSE)</f>
        <v>6025227.2190581933</v>
      </c>
      <c r="U164" s="249">
        <f>IF($K$14="",$T164,IF($K$14&gt;$S164,$T164,VLOOKUP($C6,'Fixed - Other'!$A$69:$C$77,3,FALSE)*$T164))</f>
        <v>3012613.6095290966</v>
      </c>
      <c r="V164" s="249">
        <f>IF($K$15="",$T164,IF($K$15&gt;$S164,$T164,VLOOKUP($C6,'Fixed - Other'!$A$69:$C$77,3,FALSE)*$T164))</f>
        <v>6025227.2190581933</v>
      </c>
      <c r="W164" s="249">
        <f>IF($K$16="",$T164,IF($K$16&gt;$S164,$T164,VLOOKUP($C6,'Fixed - Other'!$A$69:$C$77,3,FALSE)*$T164))</f>
        <v>6025227.2190581933</v>
      </c>
      <c r="X164" s="249">
        <f>IF($K$17="",$T164,IF($K$17&gt;$S164,$T164,VLOOKUP($C6,'Fixed - Other'!$A$69:$C$77,3,FALSE)*$T164))</f>
        <v>6025227.2190581933</v>
      </c>
      <c r="Y164" s="249">
        <f>IF($K$18="",$T164,IF($K$18&gt;$S164,$T164,VLOOKUP($C6,'Fixed - Other'!$A$69:$C$77,3,FALSE)*$T164))</f>
        <v>6025227.2190581933</v>
      </c>
      <c r="Z164" s="249">
        <f>IF($K$19="",$T164,IF($K$19&gt;$S164,$T164,VLOOKUP($C6,'Fixed - Other'!$A$69:$C$77,3,FALSE)*$T164))</f>
        <v>6025227.2190581933</v>
      </c>
      <c r="AB164" s="253">
        <v>2037</v>
      </c>
      <c r="AC164" s="274">
        <f t="shared" si="51"/>
        <v>0</v>
      </c>
      <c r="AD164" s="249">
        <f t="shared" si="52"/>
        <v>0</v>
      </c>
      <c r="AE164" s="249">
        <f t="shared" si="53"/>
        <v>0</v>
      </c>
      <c r="AF164" s="249">
        <f t="shared" si="54"/>
        <v>0</v>
      </c>
      <c r="AG164" s="136">
        <f t="shared" si="55"/>
        <v>0</v>
      </c>
      <c r="AH164" s="249">
        <f t="shared" si="56"/>
        <v>0</v>
      </c>
      <c r="AJ164" s="253">
        <v>2037</v>
      </c>
      <c r="AK164" s="274">
        <f>HLOOKUP($S164,'Fixed - Other'!$A$61:$AE$64,3,FALSE)</f>
        <v>7967404.5019315742</v>
      </c>
      <c r="AL164" s="249">
        <f>IF($K$14="",$AK164,IF($K$14&gt;$AJ164,$AK164,VLOOKUP($C6,'Fixed - Other'!$A$69:$C$77,3,FALSE)*$AK164))</f>
        <v>3983702.2509657871</v>
      </c>
      <c r="AM164" s="249">
        <f>IF($K$15="",$AK164,IF($K$15&gt;$AJ164,$AK164,VLOOKUP($C6,'Fixed - Other'!$A$69:$C$77,3,FALSE)*$AK164))</f>
        <v>7967404.5019315742</v>
      </c>
      <c r="AN164" s="249">
        <f>IF($K$16="",$AK164,IF($K$16&gt;$AJ164,$AK164,VLOOKUP($C6,'Fixed - Other'!$A$69:$C$77,3,FALSE)*$AK164))</f>
        <v>7967404.5019315742</v>
      </c>
      <c r="AO164" s="249">
        <f>IF($K$17="",$AK164,IF($K$17&gt;$AJ164,$AK164,VLOOKUP($C6,'Fixed - Other'!$A$69:$C$77,3,FALSE)*$AK164))</f>
        <v>7967404.5019315742</v>
      </c>
      <c r="AP164" s="249">
        <f>IF($K$18="",$AK164,IF($K$18&gt;$AJ164,$AK164,VLOOKUP($C6,'Fixed - Other'!$A$69:$C$77,3,FALSE)*$AK164))</f>
        <v>7967404.5019315742</v>
      </c>
      <c r="AQ164" s="249">
        <f>IF($K$19="",$AK164,IF($K$19&gt;$AJ164,$AK164,VLOOKUP($C6,'Fixed - Other'!$A$69:$C$77,3,FALSE)*$AK164))</f>
        <v>7967404.5019315742</v>
      </c>
      <c r="AS164" s="253">
        <v>2037</v>
      </c>
      <c r="AT164" s="274">
        <f t="shared" si="57"/>
        <v>0</v>
      </c>
      <c r="AU164" s="249">
        <f t="shared" si="58"/>
        <v>0</v>
      </c>
      <c r="AV164" s="249">
        <f t="shared" si="59"/>
        <v>0</v>
      </c>
      <c r="AW164" s="249">
        <f t="shared" si="60"/>
        <v>0</v>
      </c>
      <c r="AX164" s="136">
        <f t="shared" si="61"/>
        <v>0</v>
      </c>
      <c r="AY164" s="249">
        <f t="shared" si="62"/>
        <v>0</v>
      </c>
      <c r="BA164" s="310"/>
      <c r="BB164" s="138"/>
      <c r="BC164" s="138"/>
      <c r="BD164" s="138"/>
      <c r="BE164" s="138"/>
      <c r="BF164" s="138"/>
      <c r="BG164" s="138"/>
      <c r="BI164" s="310"/>
      <c r="BJ164" s="138"/>
      <c r="BK164" s="138"/>
      <c r="BL164" s="138"/>
      <c r="BM164" s="138"/>
      <c r="BN164" s="138"/>
      <c r="BO164" s="138"/>
    </row>
    <row r="165" spans="1:67">
      <c r="A165" s="242"/>
      <c r="B165" s="242"/>
      <c r="C165" s="242"/>
      <c r="D165" s="242"/>
      <c r="E165" s="242"/>
      <c r="F165" s="242"/>
      <c r="G165" s="242"/>
      <c r="H165" s="253">
        <v>2038</v>
      </c>
      <c r="I165" s="249">
        <f t="shared" si="50"/>
        <v>0</v>
      </c>
      <c r="J165" s="249">
        <f t="shared" si="50"/>
        <v>0</v>
      </c>
      <c r="K165" s="249">
        <f t="shared" si="50"/>
        <v>0</v>
      </c>
      <c r="L165" s="249">
        <f t="shared" si="50"/>
        <v>0</v>
      </c>
      <c r="M165" s="249">
        <f t="shared" si="50"/>
        <v>0</v>
      </c>
      <c r="N165" s="249">
        <f t="shared" si="50"/>
        <v>0</v>
      </c>
      <c r="O165" s="242"/>
      <c r="P165" s="242"/>
      <c r="Q165" s="242"/>
      <c r="R165" s="242"/>
      <c r="S165" s="253">
        <v>2038</v>
      </c>
      <c r="T165" s="274">
        <f>HLOOKUP($S165,'Fixed - Other'!$A$61:$AE$64,2,FALSE)</f>
        <v>6145731.7634393554</v>
      </c>
      <c r="U165" s="249">
        <f>IF($K$14="",$T165,IF($K$14&gt;$S165,$T165,VLOOKUP($C6,'Fixed - Other'!$A$69:$C$77,3,FALSE)*$T165))</f>
        <v>3072865.8817196777</v>
      </c>
      <c r="V165" s="249">
        <f>IF($K$15="",$T165,IF($K$15&gt;$S165,$T165,VLOOKUP($C6,'Fixed - Other'!$A$69:$C$77,3,FALSE)*$T165))</f>
        <v>6145731.7634393554</v>
      </c>
      <c r="W165" s="249">
        <f>IF($K$16="",$T165,IF($K$16&gt;$S165,$T165,VLOOKUP($C6,'Fixed - Other'!$A$69:$C$77,3,FALSE)*$T165))</f>
        <v>6145731.7634393554</v>
      </c>
      <c r="X165" s="249">
        <f>IF($K$17="",$T165,IF($K$17&gt;$S165,$T165,VLOOKUP($C6,'Fixed - Other'!$A$69:$C$77,3,FALSE)*$T165))</f>
        <v>6145731.7634393554</v>
      </c>
      <c r="Y165" s="249">
        <f>IF($K$18="",$T165,IF($K$18&gt;$S165,$T165,VLOOKUP($C6,'Fixed - Other'!$A$69:$C$77,3,FALSE)*$T165))</f>
        <v>6145731.7634393554</v>
      </c>
      <c r="Z165" s="249">
        <f>IF($K$19="",$T165,IF($K$19&gt;$S165,$T165,VLOOKUP($C6,'Fixed - Other'!$A$69:$C$77,3,FALSE)*$T165))</f>
        <v>6145731.7634393554</v>
      </c>
      <c r="AB165" s="253">
        <v>2038</v>
      </c>
      <c r="AC165" s="274">
        <f t="shared" si="51"/>
        <v>0</v>
      </c>
      <c r="AD165" s="249">
        <f t="shared" si="52"/>
        <v>0</v>
      </c>
      <c r="AE165" s="249">
        <f t="shared" si="53"/>
        <v>0</v>
      </c>
      <c r="AF165" s="249">
        <f t="shared" si="54"/>
        <v>0</v>
      </c>
      <c r="AG165" s="136">
        <f t="shared" si="55"/>
        <v>0</v>
      </c>
      <c r="AH165" s="249">
        <f t="shared" si="56"/>
        <v>0</v>
      </c>
      <c r="AJ165" s="253">
        <v>2038</v>
      </c>
      <c r="AK165" s="274">
        <f>HLOOKUP($S165,'Fixed - Other'!$A$61:$AE$64,3,FALSE)</f>
        <v>8126752.5919702034</v>
      </c>
      <c r="AL165" s="249">
        <f>IF($K$14="",$AK165,IF($K$14&gt;$AJ165,$AK165,VLOOKUP($C6,'Fixed - Other'!$A$69:$C$77,3,FALSE)*$AK165))</f>
        <v>4063376.2959851017</v>
      </c>
      <c r="AM165" s="249">
        <f>IF($K$15="",$AK165,IF($K$15&gt;$AJ165,$AK165,VLOOKUP($C6,'Fixed - Other'!$A$69:$C$77,3,FALSE)*$AK165))</f>
        <v>8126752.5919702034</v>
      </c>
      <c r="AN165" s="249">
        <f>IF($K$16="",$AK165,IF($K$16&gt;$AJ165,$AK165,VLOOKUP($C6,'Fixed - Other'!$A$69:$C$77,3,FALSE)*$AK165))</f>
        <v>8126752.5919702034</v>
      </c>
      <c r="AO165" s="249">
        <f>IF($K$17="",$AK165,IF($K$17&gt;$AJ165,$AK165,VLOOKUP($C6,'Fixed - Other'!$A$69:$C$77,3,FALSE)*$AK165))</f>
        <v>8126752.5919702034</v>
      </c>
      <c r="AP165" s="249">
        <f>IF($K$18="",$AK165,IF($K$18&gt;$AJ165,$AK165,VLOOKUP($C6,'Fixed - Other'!$A$69:$C$77,3,FALSE)*$AK165))</f>
        <v>8126752.5919702034</v>
      </c>
      <c r="AQ165" s="249">
        <f>IF($K$19="",$AK165,IF($K$19&gt;$AJ165,$AK165,VLOOKUP($C6,'Fixed - Other'!$A$69:$C$77,3,FALSE)*$AK165))</f>
        <v>8126752.5919702034</v>
      </c>
      <c r="AS165" s="253">
        <v>2038</v>
      </c>
      <c r="AT165" s="274">
        <f t="shared" si="57"/>
        <v>0</v>
      </c>
      <c r="AU165" s="249">
        <f t="shared" si="58"/>
        <v>0</v>
      </c>
      <c r="AV165" s="249">
        <f t="shared" si="59"/>
        <v>0</v>
      </c>
      <c r="AW165" s="249">
        <f t="shared" si="60"/>
        <v>0</v>
      </c>
      <c r="AX165" s="136">
        <f t="shared" si="61"/>
        <v>0</v>
      </c>
      <c r="AY165" s="249">
        <f t="shared" si="62"/>
        <v>0</v>
      </c>
      <c r="BA165" s="310"/>
      <c r="BB165" s="138"/>
      <c r="BC165" s="138"/>
      <c r="BD165" s="138"/>
      <c r="BE165" s="138"/>
      <c r="BF165" s="138"/>
      <c r="BG165" s="138"/>
      <c r="BI165" s="310"/>
      <c r="BJ165" s="138"/>
      <c r="BK165" s="138"/>
      <c r="BL165" s="138"/>
      <c r="BM165" s="138"/>
      <c r="BN165" s="138"/>
      <c r="BO165" s="138"/>
    </row>
    <row r="166" spans="1:67">
      <c r="A166" s="242"/>
      <c r="B166" s="242"/>
      <c r="C166" s="242"/>
      <c r="D166" s="242"/>
      <c r="E166" s="242"/>
      <c r="F166" s="242"/>
      <c r="G166" s="242"/>
      <c r="H166" s="253">
        <v>2039</v>
      </c>
      <c r="I166" s="249">
        <f t="shared" si="50"/>
        <v>0</v>
      </c>
      <c r="J166" s="249">
        <f t="shared" si="50"/>
        <v>0</v>
      </c>
      <c r="K166" s="249">
        <f t="shared" si="50"/>
        <v>0</v>
      </c>
      <c r="L166" s="249">
        <f t="shared" si="50"/>
        <v>0</v>
      </c>
      <c r="M166" s="249">
        <f t="shared" si="50"/>
        <v>0</v>
      </c>
      <c r="N166" s="249">
        <f t="shared" si="50"/>
        <v>0</v>
      </c>
      <c r="O166" s="242"/>
      <c r="P166" s="242"/>
      <c r="Q166" s="242"/>
      <c r="R166" s="242"/>
      <c r="S166" s="253">
        <v>2039</v>
      </c>
      <c r="T166" s="274">
        <f>HLOOKUP($S166,'Fixed - Other'!$A$61:$AE$64,2,FALSE)</f>
        <v>6268646.3987081442</v>
      </c>
      <c r="U166" s="249">
        <f>IF($K$14="",$T166,IF($K$14&gt;$S166,$T166,VLOOKUP($C6,'Fixed - Other'!$A$69:$C$77,3,FALSE)*$T166))</f>
        <v>3134323.1993540721</v>
      </c>
      <c r="V166" s="249">
        <f>IF($K$15="",$T166,IF($K$15&gt;$S166,$T166,VLOOKUP($C6,'Fixed - Other'!$A$69:$C$77,3,FALSE)*$T166))</f>
        <v>6268646.3987081442</v>
      </c>
      <c r="W166" s="249">
        <f>IF($K$16="",$T166,IF($K$16&gt;$S166,$T166,VLOOKUP($C6,'Fixed - Other'!$A$69:$C$77,3,FALSE)*$T166))</f>
        <v>6268646.3987081442</v>
      </c>
      <c r="X166" s="249">
        <f>IF($K$17="",$T166,IF($K$17&gt;$S166,$T166,VLOOKUP($C6,'Fixed - Other'!$A$69:$C$77,3,FALSE)*$T166))</f>
        <v>6268646.3987081442</v>
      </c>
      <c r="Y166" s="249">
        <f>IF($K$18="",$T166,IF($K$18&gt;$S166,$T166,VLOOKUP($C6,'Fixed - Other'!$A$69:$C$77,3,FALSE)*$T166))</f>
        <v>6268646.3987081442</v>
      </c>
      <c r="Z166" s="249">
        <f>IF($K$19="",$T166,IF($K$19&gt;$S166,$T166,VLOOKUP($C6,'Fixed - Other'!$A$69:$C$77,3,FALSE)*$T166))</f>
        <v>6268646.3987081442</v>
      </c>
      <c r="AB166" s="253">
        <v>2039</v>
      </c>
      <c r="AC166" s="274">
        <f t="shared" si="51"/>
        <v>0</v>
      </c>
      <c r="AD166" s="249">
        <f t="shared" si="52"/>
        <v>0</v>
      </c>
      <c r="AE166" s="249">
        <f t="shared" si="53"/>
        <v>0</v>
      </c>
      <c r="AF166" s="249">
        <f t="shared" si="54"/>
        <v>0</v>
      </c>
      <c r="AG166" s="136">
        <f t="shared" si="55"/>
        <v>0</v>
      </c>
      <c r="AH166" s="249">
        <f t="shared" si="56"/>
        <v>0</v>
      </c>
      <c r="AJ166" s="253">
        <v>2039</v>
      </c>
      <c r="AK166" s="274">
        <f>HLOOKUP($S166,'Fixed - Other'!$A$61:$AE$64,3,FALSE)</f>
        <v>8289287.6438096091</v>
      </c>
      <c r="AL166" s="249">
        <f>IF($K$14="",$AK166,IF($K$14&gt;$AJ166,$AK166,VLOOKUP($C6,'Fixed - Other'!$A$69:$C$77,3,FALSE)*$AK166))</f>
        <v>4144643.8219048046</v>
      </c>
      <c r="AM166" s="249">
        <f>IF($K$15="",$AK166,IF($K$15&gt;$AJ166,$AK166,VLOOKUP($C6,'Fixed - Other'!$A$69:$C$77,3,FALSE)*$AK166))</f>
        <v>8289287.6438096091</v>
      </c>
      <c r="AN166" s="249">
        <f>IF($K$16="",$AK166,IF($K$16&gt;$AJ166,$AK166,VLOOKUP($C6,'Fixed - Other'!$A$69:$C$77,3,FALSE)*$AK166))</f>
        <v>8289287.6438096091</v>
      </c>
      <c r="AO166" s="249">
        <f>IF($K$17="",$AK166,IF($K$17&gt;$AJ166,$AK166,VLOOKUP($C6,'Fixed - Other'!$A$69:$C$77,3,FALSE)*$AK166))</f>
        <v>8289287.6438096091</v>
      </c>
      <c r="AP166" s="249">
        <f>IF($K$18="",$AK166,IF($K$18&gt;$AJ166,$AK166,VLOOKUP($C6,'Fixed - Other'!$A$69:$C$77,3,FALSE)*$AK166))</f>
        <v>8289287.6438096091</v>
      </c>
      <c r="AQ166" s="249">
        <f>IF($K$19="",$AK166,IF($K$19&gt;$AJ166,$AK166,VLOOKUP($C6,'Fixed - Other'!$A$69:$C$77,3,FALSE)*$AK166))</f>
        <v>8289287.6438096091</v>
      </c>
      <c r="AS166" s="253">
        <v>2039</v>
      </c>
      <c r="AT166" s="274">
        <f t="shared" si="57"/>
        <v>0</v>
      </c>
      <c r="AU166" s="249">
        <f t="shared" si="58"/>
        <v>0</v>
      </c>
      <c r="AV166" s="249">
        <f t="shared" si="59"/>
        <v>0</v>
      </c>
      <c r="AW166" s="249">
        <f t="shared" si="60"/>
        <v>0</v>
      </c>
      <c r="AX166" s="136">
        <f t="shared" si="61"/>
        <v>0</v>
      </c>
      <c r="AY166" s="249">
        <f t="shared" si="62"/>
        <v>0</v>
      </c>
      <c r="BA166" s="310"/>
      <c r="BB166" s="138"/>
      <c r="BC166" s="138"/>
      <c r="BD166" s="138"/>
      <c r="BE166" s="138"/>
      <c r="BF166" s="138"/>
      <c r="BG166" s="138"/>
      <c r="BI166" s="310"/>
      <c r="BJ166" s="138"/>
      <c r="BK166" s="138"/>
      <c r="BL166" s="138"/>
      <c r="BM166" s="138"/>
      <c r="BN166" s="138"/>
      <c r="BO166" s="138"/>
    </row>
    <row r="167" spans="1:67">
      <c r="A167" s="242"/>
      <c r="B167" s="242"/>
      <c r="C167" s="242"/>
      <c r="D167" s="242"/>
      <c r="E167" s="242"/>
      <c r="F167" s="242"/>
      <c r="G167" s="242"/>
      <c r="H167" s="253">
        <v>2040</v>
      </c>
      <c r="I167" s="249">
        <f t="shared" si="50"/>
        <v>0</v>
      </c>
      <c r="J167" s="249">
        <f t="shared" si="50"/>
        <v>0</v>
      </c>
      <c r="K167" s="249">
        <f t="shared" si="50"/>
        <v>0</v>
      </c>
      <c r="L167" s="249">
        <f t="shared" si="50"/>
        <v>0</v>
      </c>
      <c r="M167" s="249">
        <f t="shared" si="50"/>
        <v>0</v>
      </c>
      <c r="N167" s="249">
        <f t="shared" si="50"/>
        <v>0</v>
      </c>
      <c r="O167" s="242"/>
      <c r="P167" s="242"/>
      <c r="Q167" s="242"/>
      <c r="R167" s="242"/>
      <c r="S167" s="253">
        <v>2040</v>
      </c>
      <c r="T167" s="274">
        <f>HLOOKUP($S167,'Fixed - Other'!$A$61:$AE$64,2,FALSE)</f>
        <v>6394019.3266823068</v>
      </c>
      <c r="U167" s="249">
        <f>IF($K$14="",$T167,IF($K$14&gt;$S167,$T167,VLOOKUP($C6,'Fixed - Other'!$A$69:$C$77,3,FALSE)*$T167))</f>
        <v>3197009.6633411534</v>
      </c>
      <c r="V167" s="249">
        <f>IF($K$15="",$T167,IF($K$15&gt;$S167,$T167,VLOOKUP($C6,'Fixed - Other'!$A$69:$C$77,3,FALSE)*$T167))</f>
        <v>6394019.3266823068</v>
      </c>
      <c r="W167" s="249">
        <f>IF($K$16="",$T167,IF($K$16&gt;$S167,$T167,VLOOKUP($C6,'Fixed - Other'!$A$69:$C$77,3,FALSE)*$T167))</f>
        <v>6394019.3266823068</v>
      </c>
      <c r="X167" s="249">
        <f>IF($K$17="",$T167,IF($K$17&gt;$S167,$T167,VLOOKUP($C6,'Fixed - Other'!$A$69:$C$77,3,FALSE)*$T167))</f>
        <v>6394019.3266823068</v>
      </c>
      <c r="Y167" s="249">
        <f>IF($K$18="",$T167,IF($K$18&gt;$S167,$T167,VLOOKUP($C6,'Fixed - Other'!$A$69:$C$77,3,FALSE)*$T167))</f>
        <v>6394019.3266823068</v>
      </c>
      <c r="Z167" s="249">
        <f>IF($K$19="",$T167,IF($K$19&gt;$S167,$T167,VLOOKUP($C6,'Fixed - Other'!$A$69:$C$77,3,FALSE)*$T167))</f>
        <v>6394019.3266823068</v>
      </c>
      <c r="AB167" s="253">
        <v>2040</v>
      </c>
      <c r="AC167" s="274">
        <f t="shared" si="51"/>
        <v>0</v>
      </c>
      <c r="AD167" s="249">
        <f t="shared" si="52"/>
        <v>0</v>
      </c>
      <c r="AE167" s="249">
        <f t="shared" si="53"/>
        <v>0</v>
      </c>
      <c r="AF167" s="249">
        <f t="shared" si="54"/>
        <v>0</v>
      </c>
      <c r="AG167" s="136">
        <f t="shared" si="55"/>
        <v>0</v>
      </c>
      <c r="AH167" s="249">
        <f t="shared" si="56"/>
        <v>0</v>
      </c>
      <c r="AJ167" s="253">
        <v>2040</v>
      </c>
      <c r="AK167" s="274">
        <f>HLOOKUP($S167,'Fixed - Other'!$A$61:$AE$64,3,FALSE)</f>
        <v>8455073.3966858014</v>
      </c>
      <c r="AL167" s="249">
        <f>IF($K$14="",$AK167,IF($K$14&gt;$AJ167,$AK167,VLOOKUP($C6,'Fixed - Other'!$A$69:$C$77,3,FALSE)*$AK167))</f>
        <v>4227536.6983429007</v>
      </c>
      <c r="AM167" s="249">
        <f>IF($K$15="",$AK167,IF($K$15&gt;$AJ167,$AK167,VLOOKUP($C6,'Fixed - Other'!$A$69:$C$77,3,FALSE)*$AK167))</f>
        <v>8455073.3966858014</v>
      </c>
      <c r="AN167" s="249">
        <f>IF($K$16="",$AK167,IF($K$16&gt;$AJ167,$AK167,VLOOKUP($C6,'Fixed - Other'!$A$69:$C$77,3,FALSE)*$AK167))</f>
        <v>8455073.3966858014</v>
      </c>
      <c r="AO167" s="249">
        <f>IF($K$17="",$AK167,IF($K$17&gt;$AJ167,$AK167,VLOOKUP($C6,'Fixed - Other'!$A$69:$C$77,3,FALSE)*$AK167))</f>
        <v>8455073.3966858014</v>
      </c>
      <c r="AP167" s="249">
        <f>IF($K$18="",$AK167,IF($K$18&gt;$AJ167,$AK167,VLOOKUP($C6,'Fixed - Other'!$A$69:$C$77,3,FALSE)*$AK167))</f>
        <v>8455073.3966858014</v>
      </c>
      <c r="AQ167" s="249">
        <f>IF($K$19="",$AK167,IF($K$19&gt;$AJ167,$AK167,VLOOKUP($C6,'Fixed - Other'!$A$69:$C$77,3,FALSE)*$AK167))</f>
        <v>8455073.3966858014</v>
      </c>
      <c r="AS167" s="253">
        <v>2040</v>
      </c>
      <c r="AT167" s="274">
        <f t="shared" si="57"/>
        <v>0</v>
      </c>
      <c r="AU167" s="249">
        <f t="shared" si="58"/>
        <v>0</v>
      </c>
      <c r="AV167" s="249">
        <f t="shared" si="59"/>
        <v>0</v>
      </c>
      <c r="AW167" s="249">
        <f t="shared" si="60"/>
        <v>0</v>
      </c>
      <c r="AX167" s="136">
        <f t="shared" si="61"/>
        <v>0</v>
      </c>
      <c r="AY167" s="249">
        <f t="shared" si="62"/>
        <v>0</v>
      </c>
      <c r="BA167" s="310"/>
      <c r="BB167" s="138"/>
      <c r="BC167" s="138"/>
      <c r="BD167" s="138"/>
      <c r="BE167" s="138"/>
      <c r="BF167" s="138"/>
      <c r="BG167" s="138"/>
      <c r="BI167" s="310"/>
      <c r="BJ167" s="138"/>
      <c r="BK167" s="138"/>
      <c r="BL167" s="138"/>
      <c r="BM167" s="138"/>
      <c r="BN167" s="138"/>
      <c r="BO167" s="138"/>
    </row>
    <row r="168" spans="1:67">
      <c r="A168" s="242"/>
      <c r="B168" s="242"/>
      <c r="C168" s="242"/>
      <c r="D168" s="242"/>
      <c r="E168" s="242"/>
      <c r="F168" s="242"/>
      <c r="G168" s="242"/>
      <c r="H168" s="253">
        <v>2041</v>
      </c>
      <c r="I168" s="249">
        <f t="shared" si="50"/>
        <v>0</v>
      </c>
      <c r="J168" s="249">
        <f t="shared" si="50"/>
        <v>0</v>
      </c>
      <c r="K168" s="249">
        <f t="shared" si="50"/>
        <v>0</v>
      </c>
      <c r="L168" s="249">
        <f t="shared" si="50"/>
        <v>0</v>
      </c>
      <c r="M168" s="249">
        <f t="shared" si="50"/>
        <v>0</v>
      </c>
      <c r="N168" s="249">
        <f t="shared" si="50"/>
        <v>0</v>
      </c>
      <c r="O168" s="242"/>
      <c r="P168" s="242"/>
      <c r="Q168" s="242"/>
      <c r="R168" s="242"/>
      <c r="S168" s="253">
        <v>2041</v>
      </c>
      <c r="T168" s="274">
        <f>HLOOKUP($S168,'Fixed - Other'!$A$61:$AE$64,2,FALSE)</f>
        <v>6521899.7132159527</v>
      </c>
      <c r="U168" s="249">
        <f>IF($K$14="",$T168,IF($K$14&gt;$S168,$T168,VLOOKUP($C6,'Fixed - Other'!$A$69:$C$77,3,FALSE)*$T168))</f>
        <v>3260949.8566079764</v>
      </c>
      <c r="V168" s="249">
        <f>IF($K$15="",$T168,IF($K$15&gt;$S168,$T168,VLOOKUP($C6,'Fixed - Other'!$A$69:$C$77,3,FALSE)*$T168))</f>
        <v>6521899.7132159527</v>
      </c>
      <c r="W168" s="249">
        <f>IF($K$16="",$T168,IF($K$16&gt;$S168,$T168,VLOOKUP($C6,'Fixed - Other'!$A$69:$C$77,3,FALSE)*$T168))</f>
        <v>6521899.7132159527</v>
      </c>
      <c r="X168" s="249">
        <f>IF($K$17="",$T168,IF($K$17&gt;$S168,$T168,VLOOKUP($C6,'Fixed - Other'!$A$69:$C$77,3,FALSE)*$T168))</f>
        <v>6521899.7132159527</v>
      </c>
      <c r="Y168" s="249">
        <f>IF($K$18="",$T168,IF($K$18&gt;$S168,$T168,VLOOKUP($C6,'Fixed - Other'!$A$69:$C$77,3,FALSE)*$T168))</f>
        <v>6521899.7132159527</v>
      </c>
      <c r="Z168" s="249">
        <f>IF($K$19="",$T168,IF($K$19&gt;$S168,$T168,VLOOKUP($C6,'Fixed - Other'!$A$69:$C$77,3,FALSE)*$T168))</f>
        <v>6521899.7132159527</v>
      </c>
      <c r="AB168" s="253">
        <v>2041</v>
      </c>
      <c r="AC168" s="274">
        <f t="shared" si="51"/>
        <v>0</v>
      </c>
      <c r="AD168" s="249">
        <f t="shared" si="52"/>
        <v>0</v>
      </c>
      <c r="AE168" s="249">
        <f t="shared" si="53"/>
        <v>0</v>
      </c>
      <c r="AF168" s="249">
        <f t="shared" si="54"/>
        <v>0</v>
      </c>
      <c r="AG168" s="136">
        <f t="shared" si="55"/>
        <v>0</v>
      </c>
      <c r="AH168" s="249">
        <f t="shared" si="56"/>
        <v>0</v>
      </c>
      <c r="AJ168" s="253">
        <v>2041</v>
      </c>
      <c r="AK168" s="274">
        <f>HLOOKUP($S168,'Fixed - Other'!$A$61:$AE$64,3,FALSE)</f>
        <v>8624174.8646195158</v>
      </c>
      <c r="AL168" s="249">
        <f>IF($K$14="",$AK168,IF($K$14&gt;$AJ168,$AK168,VLOOKUP($C6,'Fixed - Other'!$A$69:$C$77,3,FALSE)*$AK168))</f>
        <v>4312087.4323097579</v>
      </c>
      <c r="AM168" s="249">
        <f>IF($K$15="",$AK168,IF($K$15&gt;$AJ168,$AK168,VLOOKUP($C6,'Fixed - Other'!$A$69:$C$77,3,FALSE)*$AK168))</f>
        <v>8624174.8646195158</v>
      </c>
      <c r="AN168" s="249">
        <f>IF($K$16="",$AK168,IF($K$16&gt;$AJ168,$AK168,VLOOKUP($C6,'Fixed - Other'!$A$69:$C$77,3,FALSE)*$AK168))</f>
        <v>8624174.8646195158</v>
      </c>
      <c r="AO168" s="249">
        <f>IF($K$17="",$AK168,IF($K$17&gt;$AJ168,$AK168,VLOOKUP($C6,'Fixed - Other'!$A$69:$C$77,3,FALSE)*$AK168))</f>
        <v>8624174.8646195158</v>
      </c>
      <c r="AP168" s="249">
        <f>IF($K$18="",$AK168,IF($K$18&gt;$AJ168,$AK168,VLOOKUP($C6,'Fixed - Other'!$A$69:$C$77,3,FALSE)*$AK168))</f>
        <v>8624174.8646195158</v>
      </c>
      <c r="AQ168" s="249">
        <f>IF($K$19="",$AK168,IF($K$19&gt;$AJ168,$AK168,VLOOKUP($C6,'Fixed - Other'!$A$69:$C$77,3,FALSE)*$AK168))</f>
        <v>8624174.8646195158</v>
      </c>
      <c r="AS168" s="253">
        <v>2041</v>
      </c>
      <c r="AT168" s="274">
        <f t="shared" si="57"/>
        <v>0</v>
      </c>
      <c r="AU168" s="249">
        <f t="shared" si="58"/>
        <v>0</v>
      </c>
      <c r="AV168" s="249">
        <f t="shared" si="59"/>
        <v>0</v>
      </c>
      <c r="AW168" s="249">
        <f t="shared" si="60"/>
        <v>0</v>
      </c>
      <c r="AX168" s="136">
        <f t="shared" si="61"/>
        <v>0</v>
      </c>
      <c r="AY168" s="249">
        <f t="shared" si="62"/>
        <v>0</v>
      </c>
      <c r="BA168" s="310"/>
      <c r="BB168" s="138"/>
      <c r="BC168" s="138"/>
      <c r="BD168" s="138"/>
      <c r="BE168" s="138"/>
      <c r="BF168" s="138"/>
      <c r="BG168" s="138"/>
      <c r="BI168" s="310"/>
      <c r="BJ168" s="138"/>
      <c r="BK168" s="138"/>
      <c r="BL168" s="138"/>
      <c r="BM168" s="138"/>
      <c r="BN168" s="138"/>
      <c r="BO168" s="138"/>
    </row>
    <row r="169" spans="1:67">
      <c r="A169" s="242"/>
      <c r="B169" s="242"/>
      <c r="C169" s="242"/>
      <c r="D169" s="242"/>
      <c r="E169" s="242"/>
      <c r="F169" s="242"/>
      <c r="G169" s="242"/>
      <c r="H169" s="253">
        <v>2042</v>
      </c>
      <c r="I169" s="249">
        <f t="shared" si="50"/>
        <v>0</v>
      </c>
      <c r="J169" s="249">
        <f t="shared" si="50"/>
        <v>0</v>
      </c>
      <c r="K169" s="249">
        <f t="shared" si="50"/>
        <v>0</v>
      </c>
      <c r="L169" s="249">
        <f t="shared" si="50"/>
        <v>0</v>
      </c>
      <c r="M169" s="249">
        <f t="shared" si="50"/>
        <v>0</v>
      </c>
      <c r="N169" s="249">
        <f t="shared" si="50"/>
        <v>0</v>
      </c>
      <c r="O169" s="242"/>
      <c r="P169" s="242"/>
      <c r="Q169" s="242"/>
      <c r="R169" s="242"/>
      <c r="S169" s="253">
        <v>2042</v>
      </c>
      <c r="T169" s="274">
        <f>HLOOKUP($S169,'Fixed - Other'!$A$61:$AE$64,2,FALSE)</f>
        <v>6652337.7074802732</v>
      </c>
      <c r="U169" s="249">
        <f>IF($K$14="",$T169,IF($K$14&gt;$S169,$T169,VLOOKUP($C6,'Fixed - Other'!$A$69:$C$77,3,FALSE)*$T169))</f>
        <v>3326168.8537401366</v>
      </c>
      <c r="V169" s="249">
        <f>IF($K$15="",$T169,IF($K$15&gt;$S169,$T169,VLOOKUP($C6,'Fixed - Other'!$A$69:$C$77,3,FALSE)*$T169))</f>
        <v>6652337.7074802732</v>
      </c>
      <c r="W169" s="249">
        <f>IF($K$16="",$T169,IF($K$16&gt;$S169,$T169,VLOOKUP($C6,'Fixed - Other'!$A$69:$C$77,3,FALSE)*$T169))</f>
        <v>6652337.7074802732</v>
      </c>
      <c r="X169" s="249">
        <f>IF($K$17="",$T169,IF($K$17&gt;$S169,$T169,VLOOKUP($C6,'Fixed - Other'!$A$69:$C$77,3,FALSE)*$T169))</f>
        <v>6652337.7074802732</v>
      </c>
      <c r="Y169" s="249">
        <f>IF($K$18="",$T169,IF($K$18&gt;$S169,$T169,VLOOKUP($C6,'Fixed - Other'!$A$69:$C$77,3,FALSE)*$T169))</f>
        <v>6652337.7074802732</v>
      </c>
      <c r="Z169" s="249">
        <f>IF($K$19="",$T169,IF($K$19&gt;$S169,$T169,VLOOKUP($C6,'Fixed - Other'!$A$69:$C$77,3,FALSE)*$T169))</f>
        <v>6652337.7074802732</v>
      </c>
      <c r="AB169" s="253">
        <v>2042</v>
      </c>
      <c r="AC169" s="274">
        <f t="shared" si="51"/>
        <v>0</v>
      </c>
      <c r="AD169" s="249">
        <f t="shared" si="52"/>
        <v>0</v>
      </c>
      <c r="AE169" s="249">
        <f t="shared" si="53"/>
        <v>0</v>
      </c>
      <c r="AF169" s="249">
        <f t="shared" si="54"/>
        <v>0</v>
      </c>
      <c r="AG169" s="136">
        <f t="shared" si="55"/>
        <v>0</v>
      </c>
      <c r="AH169" s="249">
        <f t="shared" si="56"/>
        <v>0</v>
      </c>
      <c r="AJ169" s="253">
        <v>2042</v>
      </c>
      <c r="AK169" s="274">
        <f>HLOOKUP($S169,'Fixed - Other'!$A$61:$AE$64,3,FALSE)</f>
        <v>8796658.3619119078</v>
      </c>
      <c r="AL169" s="249">
        <f>IF($K$14="",$AK169,IF($K$14&gt;$AJ169,$AK169,VLOOKUP($C6,'Fixed - Other'!$A$69:$C$77,3,FALSE)*$AK169))</f>
        <v>4398329.1809559539</v>
      </c>
      <c r="AM169" s="249">
        <f>IF($K$15="",$AK169,IF($K$15&gt;$AJ169,$AK169,VLOOKUP($C6,'Fixed - Other'!$A$69:$C$77,3,FALSE)*$AK169))</f>
        <v>8796658.3619119078</v>
      </c>
      <c r="AN169" s="249">
        <f>IF($K$16="",$AK169,IF($K$16&gt;$AJ169,$AK169,VLOOKUP($C6,'Fixed - Other'!$A$69:$C$77,3,FALSE)*$AK169))</f>
        <v>8796658.3619119078</v>
      </c>
      <c r="AO169" s="249">
        <f>IF($K$17="",$AK169,IF($K$17&gt;$AJ169,$AK169,VLOOKUP($C6,'Fixed - Other'!$A$69:$C$77,3,FALSE)*$AK169))</f>
        <v>8796658.3619119078</v>
      </c>
      <c r="AP169" s="249">
        <f>IF($K$18="",$AK169,IF($K$18&gt;$AJ169,$AK169,VLOOKUP($C6,'Fixed - Other'!$A$69:$C$77,3,FALSE)*$AK169))</f>
        <v>8796658.3619119078</v>
      </c>
      <c r="AQ169" s="249">
        <f>IF($K$19="",$AK169,IF($K$19&gt;$AJ169,$AK169,VLOOKUP($C6,'Fixed - Other'!$A$69:$C$77,3,FALSE)*$AK169))</f>
        <v>8796658.3619119078</v>
      </c>
      <c r="AS169" s="253">
        <v>2042</v>
      </c>
      <c r="AT169" s="274">
        <f t="shared" si="57"/>
        <v>0</v>
      </c>
      <c r="AU169" s="249">
        <f t="shared" si="58"/>
        <v>0</v>
      </c>
      <c r="AV169" s="249">
        <f t="shared" si="59"/>
        <v>0</v>
      </c>
      <c r="AW169" s="249">
        <f t="shared" si="60"/>
        <v>0</v>
      </c>
      <c r="AX169" s="136">
        <f t="shared" si="61"/>
        <v>0</v>
      </c>
      <c r="AY169" s="249">
        <f t="shared" si="62"/>
        <v>0</v>
      </c>
      <c r="BA169" s="310"/>
      <c r="BB169" s="138"/>
      <c r="BC169" s="138"/>
      <c r="BD169" s="138"/>
      <c r="BE169" s="138"/>
      <c r="BF169" s="138"/>
      <c r="BG169" s="138"/>
      <c r="BI169" s="310"/>
      <c r="BJ169" s="138"/>
      <c r="BK169" s="138"/>
      <c r="BL169" s="138"/>
      <c r="BM169" s="138"/>
      <c r="BN169" s="138"/>
      <c r="BO169" s="138"/>
    </row>
    <row r="170" spans="1:67">
      <c r="A170" s="242"/>
      <c r="B170" s="242"/>
      <c r="C170" s="242"/>
      <c r="D170" s="242"/>
      <c r="E170" s="242"/>
      <c r="F170" s="242"/>
      <c r="G170" s="242"/>
      <c r="H170" s="253">
        <v>2043</v>
      </c>
      <c r="I170" s="249">
        <f t="shared" si="50"/>
        <v>0</v>
      </c>
      <c r="J170" s="249">
        <f t="shared" si="50"/>
        <v>0</v>
      </c>
      <c r="K170" s="249">
        <f t="shared" si="50"/>
        <v>0</v>
      </c>
      <c r="L170" s="249">
        <f t="shared" si="50"/>
        <v>0</v>
      </c>
      <c r="M170" s="249">
        <f t="shared" si="50"/>
        <v>0</v>
      </c>
      <c r="N170" s="249">
        <f t="shared" si="50"/>
        <v>0</v>
      </c>
      <c r="O170" s="242"/>
      <c r="P170" s="242"/>
      <c r="Q170" s="242"/>
      <c r="R170" s="242"/>
      <c r="S170" s="253">
        <v>2043</v>
      </c>
      <c r="T170" s="274">
        <f>HLOOKUP($S170,'Fixed - Other'!$A$61:$AE$64,2,FALSE)</f>
        <v>6785384.4616298759</v>
      </c>
      <c r="U170" s="249">
        <f>IF($K$14="",$T170,IF($K$14&gt;$S170,$T170,VLOOKUP($C6,'Fixed - Other'!$A$69:$C$77,3,FALSE)*$T170))</f>
        <v>3392692.230814938</v>
      </c>
      <c r="V170" s="249">
        <f>IF($K$15="",$T170,IF($K$15&gt;$S170,$T170,VLOOKUP($C6,'Fixed - Other'!$A$69:$C$77,3,FALSE)*$T170))</f>
        <v>6785384.4616298759</v>
      </c>
      <c r="W170" s="249">
        <f>IF($K$16="",$T170,IF($K$16&gt;$S170,$T170,VLOOKUP($C6,'Fixed - Other'!$A$69:$C$77,3,FALSE)*$T170))</f>
        <v>6785384.4616298759</v>
      </c>
      <c r="X170" s="249">
        <f>IF($K$17="",$T170,IF($K$17&gt;$S170,$T170,VLOOKUP($C6,'Fixed - Other'!$A$69:$C$77,3,FALSE)*$T170))</f>
        <v>6785384.4616298759</v>
      </c>
      <c r="Y170" s="249">
        <f>IF($K$18="",$T170,IF($K$18&gt;$S170,$T170,VLOOKUP($C6,'Fixed - Other'!$A$69:$C$77,3,FALSE)*$T170))</f>
        <v>6785384.4616298759</v>
      </c>
      <c r="Z170" s="249">
        <f>IF($K$19="",$T170,IF($K$19&gt;$S170,$T170,VLOOKUP($C6,'Fixed - Other'!$A$69:$C$77,3,FALSE)*$T170))</f>
        <v>6785384.4616298759</v>
      </c>
      <c r="AB170" s="253">
        <v>2043</v>
      </c>
      <c r="AC170" s="274">
        <f t="shared" si="51"/>
        <v>0</v>
      </c>
      <c r="AD170" s="249">
        <f t="shared" si="52"/>
        <v>0</v>
      </c>
      <c r="AE170" s="249">
        <f t="shared" si="53"/>
        <v>0</v>
      </c>
      <c r="AF170" s="249">
        <f t="shared" si="54"/>
        <v>0</v>
      </c>
      <c r="AG170" s="136">
        <f t="shared" si="55"/>
        <v>0</v>
      </c>
      <c r="AH170" s="249">
        <f t="shared" si="56"/>
        <v>0</v>
      </c>
      <c r="AJ170" s="253">
        <v>2043</v>
      </c>
      <c r="AK170" s="274">
        <f>HLOOKUP($S170,'Fixed - Other'!$A$61:$AE$64,3,FALSE)</f>
        <v>8972591.5291501433</v>
      </c>
      <c r="AL170" s="249">
        <f>IF($K$14="",$AK170,IF($K$14&gt;$AJ170,$AK170,VLOOKUP($C6,'Fixed - Other'!$A$69:$C$77,3,FALSE)*$AK170))</f>
        <v>4486295.7645750716</v>
      </c>
      <c r="AM170" s="249">
        <f>IF($K$15="",$AK170,IF($K$15&gt;$AJ170,$AK170,VLOOKUP($C6,'Fixed - Other'!$A$69:$C$77,3,FALSE)*$AK170))</f>
        <v>8972591.5291501433</v>
      </c>
      <c r="AN170" s="249">
        <f>IF($K$16="",$AK170,IF($K$16&gt;$AJ170,$AK170,VLOOKUP($C6,'Fixed - Other'!$A$69:$C$77,3,FALSE)*$AK170))</f>
        <v>8972591.5291501433</v>
      </c>
      <c r="AO170" s="249">
        <f>IF($K$17="",$AK170,IF($K$17&gt;$AJ170,$AK170,VLOOKUP($C6,'Fixed - Other'!$A$69:$C$77,3,FALSE)*$AK170))</f>
        <v>8972591.5291501433</v>
      </c>
      <c r="AP170" s="249">
        <f>IF($K$18="",$AK170,IF($K$18&gt;$AJ170,$AK170,VLOOKUP($C6,'Fixed - Other'!$A$69:$C$77,3,FALSE)*$AK170))</f>
        <v>8972591.5291501433</v>
      </c>
      <c r="AQ170" s="249">
        <f>IF($K$19="",$AK170,IF($K$19&gt;$AJ170,$AK170,VLOOKUP($C6,'Fixed - Other'!$A$69:$C$77,3,FALSE)*$AK170))</f>
        <v>8972591.5291501433</v>
      </c>
      <c r="AS170" s="253">
        <v>2043</v>
      </c>
      <c r="AT170" s="274">
        <f t="shared" si="57"/>
        <v>0</v>
      </c>
      <c r="AU170" s="249">
        <f t="shared" si="58"/>
        <v>0</v>
      </c>
      <c r="AV170" s="249">
        <f t="shared" si="59"/>
        <v>0</v>
      </c>
      <c r="AW170" s="249">
        <f t="shared" si="60"/>
        <v>0</v>
      </c>
      <c r="AX170" s="136">
        <f t="shared" si="61"/>
        <v>0</v>
      </c>
      <c r="AY170" s="249">
        <f t="shared" si="62"/>
        <v>0</v>
      </c>
      <c r="BA170" s="310"/>
      <c r="BB170" s="138"/>
      <c r="BC170" s="138"/>
      <c r="BD170" s="138"/>
      <c r="BE170" s="138"/>
      <c r="BF170" s="138"/>
      <c r="BG170" s="138"/>
      <c r="BI170" s="310"/>
      <c r="BJ170" s="138"/>
      <c r="BK170" s="138"/>
      <c r="BL170" s="138"/>
      <c r="BM170" s="138"/>
      <c r="BN170" s="138"/>
      <c r="BO170" s="138"/>
    </row>
    <row r="171" spans="1:67">
      <c r="A171" s="242"/>
      <c r="B171" s="242"/>
      <c r="C171" s="242"/>
      <c r="D171" s="242"/>
      <c r="E171" s="242"/>
      <c r="F171" s="242"/>
      <c r="G171" s="242"/>
      <c r="H171" s="253">
        <v>2044</v>
      </c>
      <c r="I171" s="249">
        <f t="shared" si="50"/>
        <v>0</v>
      </c>
      <c r="J171" s="249">
        <f t="shared" si="50"/>
        <v>0</v>
      </c>
      <c r="K171" s="249">
        <f t="shared" si="50"/>
        <v>0</v>
      </c>
      <c r="L171" s="249">
        <f t="shared" si="50"/>
        <v>0</v>
      </c>
      <c r="M171" s="249">
        <f t="shared" si="50"/>
        <v>0</v>
      </c>
      <c r="N171" s="249">
        <f t="shared" si="50"/>
        <v>0</v>
      </c>
      <c r="O171" s="242"/>
      <c r="P171" s="242"/>
      <c r="Q171" s="242"/>
      <c r="R171" s="242"/>
      <c r="S171" s="253">
        <v>2044</v>
      </c>
      <c r="T171" s="274">
        <f>HLOOKUP($S171,'Fixed - Other'!$A$61:$AE$64,2,FALSE)</f>
        <v>6921092.1508624768</v>
      </c>
      <c r="U171" s="249">
        <f>IF($K$14="",$T171,IF($K$14&gt;$S171,$T171,VLOOKUP($C6,'Fixed - Other'!$A$69:$C$77,3,FALSE)*$T171))</f>
        <v>3460546.0754312384</v>
      </c>
      <c r="V171" s="249">
        <f>IF($K$15="",$T171,IF($K$15&gt;$S171,$T171,VLOOKUP($C6,'Fixed - Other'!$A$69:$C$77,3,FALSE)*$T171))</f>
        <v>6921092.1508624768</v>
      </c>
      <c r="W171" s="249">
        <f>IF($K$16="",$T171,IF($K$16&gt;$S171,$T171,VLOOKUP($C6,'Fixed - Other'!$A$69:$C$77,3,FALSE)*$T171))</f>
        <v>6921092.1508624768</v>
      </c>
      <c r="X171" s="249">
        <f>IF($K$17="",$T171,IF($K$17&gt;$S171,$T171,VLOOKUP($C6,'Fixed - Other'!$A$69:$C$77,3,FALSE)*$T171))</f>
        <v>6921092.1508624768</v>
      </c>
      <c r="Y171" s="249">
        <f>IF($K$18="",$T171,IF($K$18&gt;$S171,$T171,VLOOKUP($C6,'Fixed - Other'!$A$69:$C$77,3,FALSE)*$T171))</f>
        <v>6921092.1508624768</v>
      </c>
      <c r="Z171" s="249">
        <f>IF($K$19="",$T171,IF($K$19&gt;$S171,$T171,VLOOKUP($C6,'Fixed - Other'!$A$69:$C$77,3,FALSE)*$T171))</f>
        <v>6921092.1508624768</v>
      </c>
      <c r="AB171" s="253">
        <v>2044</v>
      </c>
      <c r="AC171" s="274">
        <f t="shared" si="51"/>
        <v>0</v>
      </c>
      <c r="AD171" s="249">
        <f t="shared" si="52"/>
        <v>0</v>
      </c>
      <c r="AE171" s="249">
        <f t="shared" si="53"/>
        <v>0</v>
      </c>
      <c r="AF171" s="249">
        <f t="shared" si="54"/>
        <v>0</v>
      </c>
      <c r="AG171" s="136">
        <f t="shared" si="55"/>
        <v>0</v>
      </c>
      <c r="AH171" s="249">
        <f t="shared" si="56"/>
        <v>0</v>
      </c>
      <c r="AJ171" s="253">
        <v>2044</v>
      </c>
      <c r="AK171" s="274">
        <f>HLOOKUP($S171,'Fixed - Other'!$A$61:$AE$64,3,FALSE)</f>
        <v>9152043.3597331513</v>
      </c>
      <c r="AL171" s="249">
        <f>IF($K$14="",$AK171,IF($K$14&gt;$AJ171,$AK171,VLOOKUP($C6,'Fixed - Other'!$A$69:$C$77,3,FALSE)*$AK171))</f>
        <v>4576021.6798665756</v>
      </c>
      <c r="AM171" s="249">
        <f>IF($K$15="",$AK171,IF($K$15&gt;$AJ171,$AK171,VLOOKUP($C6,'Fixed - Other'!$A$69:$C$77,3,FALSE)*$AK171))</f>
        <v>9152043.3597331513</v>
      </c>
      <c r="AN171" s="249">
        <f>IF($K$16="",$AK171,IF($K$16&gt;$AJ171,$AK171,VLOOKUP($C6,'Fixed - Other'!$A$69:$C$77,3,FALSE)*$AK171))</f>
        <v>9152043.3597331513</v>
      </c>
      <c r="AO171" s="249">
        <f>IF($K$17="",$AK171,IF($K$17&gt;$AJ171,$AK171,VLOOKUP($C6,'Fixed - Other'!$A$69:$C$77,3,FALSE)*$AK171))</f>
        <v>9152043.3597331513</v>
      </c>
      <c r="AP171" s="249">
        <f>IF($K$18="",$AK171,IF($K$18&gt;$AJ171,$AK171,VLOOKUP($C6,'Fixed - Other'!$A$69:$C$77,3,FALSE)*$AK171))</f>
        <v>9152043.3597331513</v>
      </c>
      <c r="AQ171" s="249">
        <f>IF($K$19="",$AK171,IF($K$19&gt;$AJ171,$AK171,VLOOKUP($C6,'Fixed - Other'!$A$69:$C$77,3,FALSE)*$AK171))</f>
        <v>9152043.3597331513</v>
      </c>
      <c r="AS171" s="253">
        <v>2044</v>
      </c>
      <c r="AT171" s="274">
        <f t="shared" si="57"/>
        <v>0</v>
      </c>
      <c r="AU171" s="249">
        <f t="shared" si="58"/>
        <v>0</v>
      </c>
      <c r="AV171" s="249">
        <f t="shared" si="59"/>
        <v>0</v>
      </c>
      <c r="AW171" s="249">
        <f t="shared" si="60"/>
        <v>0</v>
      </c>
      <c r="AX171" s="136">
        <f t="shared" si="61"/>
        <v>0</v>
      </c>
      <c r="AY171" s="249">
        <f t="shared" si="62"/>
        <v>0</v>
      </c>
      <c r="BA171" s="310"/>
      <c r="BB171" s="138"/>
      <c r="BC171" s="138"/>
      <c r="BD171" s="138"/>
      <c r="BE171" s="138"/>
      <c r="BF171" s="138"/>
      <c r="BG171" s="138"/>
      <c r="BI171" s="310"/>
      <c r="BJ171" s="138"/>
      <c r="BK171" s="138"/>
      <c r="BL171" s="138"/>
      <c r="BM171" s="138"/>
      <c r="BN171" s="138"/>
      <c r="BO171" s="138"/>
    </row>
    <row r="172" spans="1:67">
      <c r="A172" s="242"/>
      <c r="B172" s="242"/>
      <c r="C172" s="242"/>
      <c r="D172" s="242"/>
      <c r="E172" s="242"/>
      <c r="F172" s="242"/>
      <c r="G172" s="242"/>
      <c r="H172" s="254">
        <v>2045</v>
      </c>
      <c r="I172" s="250">
        <f t="shared" si="50"/>
        <v>0</v>
      </c>
      <c r="J172" s="250">
        <f t="shared" si="50"/>
        <v>0</v>
      </c>
      <c r="K172" s="250">
        <f t="shared" si="50"/>
        <v>0</v>
      </c>
      <c r="L172" s="250">
        <f t="shared" si="50"/>
        <v>0</v>
      </c>
      <c r="M172" s="250">
        <f t="shared" si="50"/>
        <v>0</v>
      </c>
      <c r="N172" s="250">
        <f t="shared" si="50"/>
        <v>0</v>
      </c>
      <c r="O172" s="242"/>
      <c r="P172" s="242"/>
      <c r="Q172" s="242"/>
      <c r="R172" s="242"/>
      <c r="S172" s="254">
        <v>2045</v>
      </c>
      <c r="T172" s="275">
        <f>HLOOKUP($S172,'Fixed - Other'!$A$61:$AE$64,2,FALSE)</f>
        <v>7059513.9938797234</v>
      </c>
      <c r="U172" s="250">
        <f>IF($K$14="",$T172,IF($K$14&gt;$S172,$T172,VLOOKUP($C6,'Fixed - Other'!$A$69:$C$77,3,FALSE)*$T172))</f>
        <v>3529756.9969398617</v>
      </c>
      <c r="V172" s="250">
        <f>IF($K$15="",$T172,IF($K$15&gt;$S172,$T172,VLOOKUP($C6,'Fixed - Other'!$A$69:$C$77,3,FALSE)*$T172))</f>
        <v>7059513.9938797234</v>
      </c>
      <c r="W172" s="250">
        <f>IF($K$16="",$T172,IF($K$16&gt;$S172,$T172,VLOOKUP($C6,'Fixed - Other'!$A$69:$C$77,3,FALSE)*$T172))</f>
        <v>7059513.9938797234</v>
      </c>
      <c r="X172" s="250">
        <f>IF($K$17="",$T172,IF($K$17&gt;$S172,$T172,VLOOKUP($C6,'Fixed - Other'!$A$69:$C$77,3,FALSE)*$T172))</f>
        <v>7059513.9938797234</v>
      </c>
      <c r="Y172" s="250">
        <f>IF($K$18="",$T172,IF($K$18&gt;$S172,$T172,VLOOKUP($C6,'Fixed - Other'!$A$69:$C$77,3,FALSE)*$T172))</f>
        <v>7059513.9938797234</v>
      </c>
      <c r="Z172" s="250">
        <f>IF($K$19="",$T172,IF($K$19&gt;$S172,$T172,VLOOKUP($C6,'Fixed - Other'!$A$69:$C$77,3,FALSE)*$T172))</f>
        <v>7059513.9938797234</v>
      </c>
      <c r="AB172" s="254">
        <v>2045</v>
      </c>
      <c r="AC172" s="275">
        <f t="shared" si="51"/>
        <v>0</v>
      </c>
      <c r="AD172" s="250">
        <f t="shared" si="52"/>
        <v>0</v>
      </c>
      <c r="AE172" s="250">
        <f t="shared" si="53"/>
        <v>0</v>
      </c>
      <c r="AF172" s="250">
        <f t="shared" si="54"/>
        <v>0</v>
      </c>
      <c r="AG172" s="137">
        <f t="shared" si="55"/>
        <v>0</v>
      </c>
      <c r="AH172" s="250">
        <f t="shared" si="56"/>
        <v>0</v>
      </c>
      <c r="AJ172" s="254">
        <v>2045</v>
      </c>
      <c r="AK172" s="275">
        <f>HLOOKUP($S172,'Fixed - Other'!$A$61:$AE$64,3,FALSE)</f>
        <v>9335084.2269278094</v>
      </c>
      <c r="AL172" s="250">
        <f>IF($K$14="",$AK172,IF($K$14&gt;$AJ172,$AK172,VLOOKUP($C6,'Fixed - Other'!$A$69:$C$77,3,FALSE)*$AK172))</f>
        <v>4667542.1134639047</v>
      </c>
      <c r="AM172" s="250">
        <f>IF($K$15="",$AK172,IF($K$15&gt;$AJ172,$AK172,VLOOKUP($C6,'Fixed - Other'!$A$69:$C$77,3,FALSE)*$AK172))</f>
        <v>9335084.2269278094</v>
      </c>
      <c r="AN172" s="250">
        <f>IF($K$16="",$AK172,IF($K$16&gt;$AJ172,$AK172,VLOOKUP($C6,'Fixed - Other'!$A$69:$C$77,3,FALSE)*$AK172))</f>
        <v>9335084.2269278094</v>
      </c>
      <c r="AO172" s="250">
        <f>IF($K$17="",$AK172,IF($K$17&gt;$AJ172,$AK172,VLOOKUP($C6,'Fixed - Other'!$A$69:$C$77,3,FALSE)*$AK172))</f>
        <v>9335084.2269278094</v>
      </c>
      <c r="AP172" s="250">
        <f>IF($K$18="",$AK172,IF($K$18&gt;$AJ172,$AK172,VLOOKUP($C6,'Fixed - Other'!$A$69:$C$77,3,FALSE)*$AK172))</f>
        <v>9335084.2269278094</v>
      </c>
      <c r="AQ172" s="250">
        <f>IF($K$19="",$AK172,IF($K$19&gt;$AJ172,$AK172,VLOOKUP($C6,'Fixed - Other'!$A$69:$C$77,3,FALSE)*$AK172))</f>
        <v>9335084.2269278094</v>
      </c>
      <c r="AS172" s="254">
        <v>2045</v>
      </c>
      <c r="AT172" s="275">
        <f t="shared" si="57"/>
        <v>0</v>
      </c>
      <c r="AU172" s="250">
        <f t="shared" si="58"/>
        <v>0</v>
      </c>
      <c r="AV172" s="250">
        <f t="shared" si="59"/>
        <v>0</v>
      </c>
      <c r="AW172" s="250">
        <f t="shared" si="60"/>
        <v>0</v>
      </c>
      <c r="AX172" s="137">
        <f t="shared" si="61"/>
        <v>0</v>
      </c>
      <c r="AY172" s="250">
        <f t="shared" si="62"/>
        <v>0</v>
      </c>
      <c r="BA172" s="310"/>
      <c r="BB172" s="138"/>
      <c r="BC172" s="138"/>
      <c r="BD172" s="138"/>
      <c r="BE172" s="138"/>
      <c r="BF172" s="138"/>
      <c r="BG172" s="138"/>
      <c r="BI172" s="310"/>
      <c r="BJ172" s="138"/>
      <c r="BK172" s="138"/>
      <c r="BL172" s="138"/>
      <c r="BM172" s="138"/>
      <c r="BN172" s="138"/>
      <c r="BO172" s="138"/>
    </row>
    <row r="173" spans="1:67">
      <c r="A173" s="242"/>
      <c r="B173" s="242"/>
      <c r="C173" s="242"/>
      <c r="D173" s="242"/>
      <c r="E173" s="242"/>
      <c r="F173" s="242"/>
      <c r="G173" s="242"/>
      <c r="H173" s="266" t="s">
        <v>26</v>
      </c>
      <c r="I173" s="265">
        <f t="shared" ref="I173:N173" si="63">SUM(I144:I172)</f>
        <v>87484869.327595815</v>
      </c>
      <c r="J173" s="265">
        <f t="shared" si="63"/>
        <v>0</v>
      </c>
      <c r="K173" s="265">
        <f t="shared" si="63"/>
        <v>0</v>
      </c>
      <c r="L173" s="265">
        <f t="shared" si="63"/>
        <v>0</v>
      </c>
      <c r="M173" s="265">
        <f t="shared" si="63"/>
        <v>0</v>
      </c>
      <c r="N173" s="265">
        <f t="shared" si="63"/>
        <v>0</v>
      </c>
      <c r="O173" s="242"/>
      <c r="P173" s="242"/>
      <c r="Q173" s="242"/>
      <c r="R173" s="242"/>
    </row>
    <row r="174" spans="1:67">
      <c r="A174" s="242"/>
      <c r="B174" s="242"/>
      <c r="C174" s="242"/>
      <c r="D174" s="242"/>
      <c r="E174" s="242"/>
      <c r="F174" s="242"/>
      <c r="G174" s="242"/>
      <c r="H174" s="272"/>
      <c r="I174" s="271"/>
      <c r="J174" s="271"/>
      <c r="K174" s="271"/>
      <c r="L174" s="271"/>
      <c r="M174" s="271"/>
      <c r="N174" s="271"/>
      <c r="O174" s="242"/>
      <c r="P174" s="242"/>
      <c r="Q174" s="242"/>
      <c r="R174" s="242"/>
    </row>
    <row r="175" spans="1:67">
      <c r="A175" s="242"/>
      <c r="B175" s="247" t="s">
        <v>366</v>
      </c>
      <c r="D175" s="247"/>
      <c r="E175" s="247"/>
      <c r="F175" s="247"/>
      <c r="G175" s="247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</row>
    <row r="176" spans="1:67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57" t="s">
        <v>117</v>
      </c>
      <c r="AB176" s="257" t="s">
        <v>122</v>
      </c>
      <c r="AJ176" s="257" t="s">
        <v>120</v>
      </c>
      <c r="AS176" s="257" t="s">
        <v>121</v>
      </c>
      <c r="BA176" s="257" t="s">
        <v>391</v>
      </c>
      <c r="BI176" s="257"/>
    </row>
    <row r="177" spans="1:59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</row>
    <row r="178" spans="1:59">
      <c r="A178" s="242"/>
      <c r="B178" s="242"/>
      <c r="C178" s="242"/>
      <c r="D178" s="242"/>
      <c r="E178" s="242"/>
      <c r="F178" s="242"/>
      <c r="G178" s="242"/>
      <c r="H178" s="307" t="s">
        <v>33</v>
      </c>
      <c r="I178" s="307">
        <f t="shared" ref="I178:N178" si="64">I143</f>
        <v>4</v>
      </c>
      <c r="J178" s="307" t="str">
        <f t="shared" si="64"/>
        <v>4A</v>
      </c>
      <c r="K178" s="307" t="str">
        <f t="shared" si="64"/>
        <v>4B</v>
      </c>
      <c r="L178" s="307" t="str">
        <f t="shared" si="64"/>
        <v>4C</v>
      </c>
      <c r="M178" s="307" t="str">
        <f t="shared" si="64"/>
        <v>4D</v>
      </c>
      <c r="N178" s="307" t="str">
        <f t="shared" si="64"/>
        <v>4E</v>
      </c>
      <c r="O178" s="242"/>
      <c r="P178" s="242"/>
      <c r="Q178" s="242"/>
      <c r="R178" s="242"/>
      <c r="S178" s="308" t="s">
        <v>33</v>
      </c>
      <c r="T178" s="307" t="s">
        <v>27</v>
      </c>
      <c r="U178" s="307">
        <f t="shared" ref="U178:Z178" si="65">U143</f>
        <v>4</v>
      </c>
      <c r="V178" s="307" t="str">
        <f t="shared" si="65"/>
        <v>4A</v>
      </c>
      <c r="W178" s="307" t="str">
        <f t="shared" si="65"/>
        <v>4B</v>
      </c>
      <c r="X178" s="307" t="str">
        <f t="shared" si="65"/>
        <v>4C</v>
      </c>
      <c r="Y178" s="307" t="str">
        <f t="shared" si="65"/>
        <v>4D</v>
      </c>
      <c r="Z178" s="307" t="str">
        <f t="shared" si="65"/>
        <v>4E</v>
      </c>
      <c r="AB178" s="307" t="s">
        <v>33</v>
      </c>
      <c r="AC178" s="307">
        <f>U178</f>
        <v>4</v>
      </c>
      <c r="AD178" s="307" t="str">
        <f t="shared" ref="AD178:AH178" si="66">V178</f>
        <v>4A</v>
      </c>
      <c r="AE178" s="307" t="str">
        <f t="shared" si="66"/>
        <v>4B</v>
      </c>
      <c r="AF178" s="307" t="str">
        <f t="shared" si="66"/>
        <v>4C</v>
      </c>
      <c r="AG178" s="308" t="str">
        <f t="shared" si="66"/>
        <v>4D</v>
      </c>
      <c r="AH178" s="307" t="str">
        <f t="shared" si="66"/>
        <v>4E</v>
      </c>
      <c r="AJ178" s="308" t="s">
        <v>33</v>
      </c>
      <c r="AK178" s="307" t="s">
        <v>27</v>
      </c>
      <c r="AL178" s="307">
        <f t="shared" ref="AL178:AQ178" si="67">AL143</f>
        <v>4</v>
      </c>
      <c r="AM178" s="307" t="str">
        <f t="shared" si="67"/>
        <v>4A</v>
      </c>
      <c r="AN178" s="307" t="str">
        <f t="shared" si="67"/>
        <v>4B</v>
      </c>
      <c r="AO178" s="307" t="str">
        <f t="shared" si="67"/>
        <v>4C</v>
      </c>
      <c r="AP178" s="307" t="str">
        <f t="shared" si="67"/>
        <v>4D</v>
      </c>
      <c r="AQ178" s="307" t="str">
        <f t="shared" si="67"/>
        <v>4E</v>
      </c>
      <c r="AS178" s="307" t="s">
        <v>33</v>
      </c>
      <c r="AT178" s="307">
        <f>AL178</f>
        <v>4</v>
      </c>
      <c r="AU178" s="307" t="str">
        <f t="shared" ref="AU178:AY178" si="68">AM178</f>
        <v>4A</v>
      </c>
      <c r="AV178" s="307" t="str">
        <f t="shared" si="68"/>
        <v>4B</v>
      </c>
      <c r="AW178" s="307" t="str">
        <f t="shared" si="68"/>
        <v>4C</v>
      </c>
      <c r="AX178" s="308" t="str">
        <f t="shared" si="68"/>
        <v>4D</v>
      </c>
      <c r="AY178" s="307" t="str">
        <f t="shared" si="68"/>
        <v>4E</v>
      </c>
      <c r="BA178" s="307" t="s">
        <v>33</v>
      </c>
      <c r="BB178" s="307">
        <f t="shared" ref="BB178:BG178" si="69">AT178</f>
        <v>4</v>
      </c>
      <c r="BC178" s="307" t="str">
        <f t="shared" si="69"/>
        <v>4A</v>
      </c>
      <c r="BD178" s="307" t="str">
        <f t="shared" si="69"/>
        <v>4B</v>
      </c>
      <c r="BE178" s="307" t="str">
        <f t="shared" si="69"/>
        <v>4C</v>
      </c>
      <c r="BF178" s="307" t="str">
        <f t="shared" si="69"/>
        <v>4D</v>
      </c>
      <c r="BG178" s="307" t="str">
        <f t="shared" si="69"/>
        <v>4E</v>
      </c>
    </row>
    <row r="179" spans="1:59">
      <c r="A179" s="242"/>
      <c r="B179" s="242"/>
      <c r="C179" s="242"/>
      <c r="D179" s="242"/>
      <c r="E179" s="242"/>
      <c r="F179" s="242"/>
      <c r="G179" s="242"/>
      <c r="H179" s="252">
        <v>2017</v>
      </c>
      <c r="I179" s="249">
        <f>AC179+AT179+BB179</f>
        <v>2076817</v>
      </c>
      <c r="J179" s="249">
        <f t="shared" ref="J179:N207" si="70">AD179+AU179+BC179</f>
        <v>0</v>
      </c>
      <c r="K179" s="249">
        <f t="shared" si="70"/>
        <v>0</v>
      </c>
      <c r="L179" s="249">
        <f t="shared" si="70"/>
        <v>0</v>
      </c>
      <c r="M179" s="249">
        <f t="shared" si="70"/>
        <v>0</v>
      </c>
      <c r="N179" s="249">
        <f t="shared" si="70"/>
        <v>0</v>
      </c>
      <c r="O179" s="242"/>
      <c r="P179" s="242"/>
      <c r="Q179" s="242"/>
      <c r="R179" s="242"/>
      <c r="S179" s="252">
        <v>2017</v>
      </c>
      <c r="T179" s="133">
        <f>HLOOKUP($S179,Variable!$B$15:$AE$16,2,FALSE)</f>
        <v>0.26626186681271974</v>
      </c>
      <c r="U179" s="268">
        <f t="shared" ref="U179:U207" si="71">IF($M$14="",0,IF($M$14&gt;$S179,$L$6,IF($I$14&gt;=$S179,$N$6,0)))</f>
        <v>3899952</v>
      </c>
      <c r="V179" s="268">
        <f t="shared" ref="V179:V207" si="72">IF($M$15="",0,IF($M$15&gt;$S179,$L$6,IF($I$15&gt;=$S179,$N$6,0)))</f>
        <v>0</v>
      </c>
      <c r="W179" s="268">
        <f t="shared" ref="W179:W207" si="73">IF($M$16="",0,IF($M$16&gt;$S179,$L$6,IF($I$16&gt;=$S179,$N$6,0)))</f>
        <v>0</v>
      </c>
      <c r="X179" s="268">
        <f t="shared" ref="X179:X207" si="74">IF($M$17="",0,IF($M$17&gt;$S179,$L$6,IF($I$17&gt;=$S179,$N$6,0)))</f>
        <v>0</v>
      </c>
      <c r="Y179" s="268">
        <f t="shared" ref="Y179:Y207" si="75">IF($M$18="",0,IF($M$18&gt;$S179,$L$6,IF($I$18&gt;=$S179,$N$6,0)))</f>
        <v>0</v>
      </c>
      <c r="Z179" s="268">
        <f t="shared" ref="Z179:Z207" si="76">IF($M$19="",0,IF($M$19&gt;$S179,$L$6,IF($I$19&gt;=$S179,$N$6,0)))</f>
        <v>0</v>
      </c>
      <c r="AB179" s="252">
        <v>2017</v>
      </c>
      <c r="AC179" s="249">
        <f>$T179*U179</f>
        <v>1038408.5</v>
      </c>
      <c r="AD179" s="249">
        <f t="shared" ref="AD179:AH207" si="77">$T179*V179</f>
        <v>0</v>
      </c>
      <c r="AE179" s="249">
        <f t="shared" si="77"/>
        <v>0</v>
      </c>
      <c r="AF179" s="249">
        <f t="shared" si="77"/>
        <v>0</v>
      </c>
      <c r="AG179" s="136">
        <f t="shared" si="77"/>
        <v>0</v>
      </c>
      <c r="AH179" s="249">
        <f t="shared" si="77"/>
        <v>0</v>
      </c>
      <c r="AJ179" s="252">
        <v>2017</v>
      </c>
      <c r="AK179" s="133">
        <f>HLOOKUP($S179,Variable!$B$15:$AE$16,2,FALSE)</f>
        <v>0.26626186681271974</v>
      </c>
      <c r="AL179" s="268">
        <f t="shared" ref="AL179:AL207" si="78">IF($N$14="",0,IF($N$14&gt;$AJ179,$M$6,IF($J$14&gt;=$AJ179,$O$6,0)))</f>
        <v>3899952</v>
      </c>
      <c r="AM179" s="268">
        <f t="shared" ref="AM179:AM207" si="79">IF($N$15="",0,IF($N$15&gt;$AJ179,$M$6,IF($J$15&gt;=$AJ179,$O$6,0)))</f>
        <v>0</v>
      </c>
      <c r="AN179" s="268">
        <f t="shared" ref="AN179:AN207" si="80">IF($N$16="",0,IF($N$16&gt;$AJ179,$M$6,IF($J$16&gt;=$AJ179,$O$6,0)))</f>
        <v>0</v>
      </c>
      <c r="AO179" s="268">
        <f t="shared" ref="AO179:AO207" si="81">IF($N$17="",0,IF($N$17&gt;$AJ179,$M$6,IF($J$17&gt;=$AJ179,$O$6,0)))</f>
        <v>0</v>
      </c>
      <c r="AP179" s="268">
        <f t="shared" ref="AP179:AP207" si="82">IF($N$18="",0,IF($N$18&gt;$AJ179,$M$6,IF($J$18&gt;=$AJ179,$O$6,0)))</f>
        <v>0</v>
      </c>
      <c r="AQ179" s="268">
        <f t="shared" ref="AQ179:AQ207" si="83">IF($N$19="",0,IF($N$19&gt;$AJ179,$M$6,IF($J$19&gt;=$AJ179,$O$6,0)))</f>
        <v>0</v>
      </c>
      <c r="AS179" s="252">
        <v>2017</v>
      </c>
      <c r="AT179" s="249">
        <f>$AK179*AL179</f>
        <v>1038408.5</v>
      </c>
      <c r="AU179" s="249">
        <f t="shared" ref="AU179:AY207" si="84">$AK179*AM179</f>
        <v>0</v>
      </c>
      <c r="AV179" s="249">
        <f t="shared" si="84"/>
        <v>0</v>
      </c>
      <c r="AW179" s="249">
        <f t="shared" si="84"/>
        <v>0</v>
      </c>
      <c r="AX179" s="136">
        <f t="shared" si="84"/>
        <v>0</v>
      </c>
      <c r="AY179" s="249">
        <f t="shared" si="84"/>
        <v>0</v>
      </c>
      <c r="BA179" s="144">
        <v>2017</v>
      </c>
      <c r="BB179" s="249">
        <f>IF($D$14&lt;&gt;"Yes",0,IF($BA179&lt;$E$14,0,IF($BA179&gt;$J$14,0,VLOOKUP($H$14,Variable!$B$21:$AE$64,'Sc11 Sub1'!$BA179-2015,FALSE))))</f>
        <v>0</v>
      </c>
      <c r="BC179" s="249">
        <f>IF($D$15&lt;&gt;"Yes",0,IF($BA179&lt;$E$15,0,IF($BA179&gt;$J$15,0,VLOOKUP($H$15,Variable!$B$21:$AE$64,'Sc11 Sub1'!$BA179-2015,FALSE))))</f>
        <v>0</v>
      </c>
      <c r="BD179" s="249">
        <f>IF($D$16&lt;&gt;"Yes",0,IF($BA179&lt;$E$16,0,IF($BA179&gt;$J$16,0,VLOOKUP($H$16,Variable!$B$21:$AE$64,'Sc11 Sub1'!$BA179-2015,FALSE))))</f>
        <v>0</v>
      </c>
      <c r="BE179" s="249">
        <f>IF($D$17&lt;&gt;"Yes",0,IF($BA179&lt;$E$17,0,IF($BA179&gt;$J$17,0,VLOOKUP($H$17,Variable!$B$21:$AE$64,'Sc11 Sub1'!$BA179-2015,FALSE))))</f>
        <v>0</v>
      </c>
      <c r="BF179" s="249">
        <f>IF($D$18&lt;&gt;"Yes",0,IF($BA179&lt;$E$18,0,IF($BA179&gt;$J$18,0,VLOOKUP($H$18,Variable!$B$21:$AE$64,'Sc11 Sub1'!$BA179-2015,FALSE))))</f>
        <v>0</v>
      </c>
      <c r="BG179" s="249">
        <f>IF($D$19&lt;&gt;"Yes",0,IF($BA179&lt;$E$19,0,IF($BA179&gt;$J$19,0,VLOOKUP($H$19,Variable!$B$21:$AE$64,'Sc11 Sub1'!$BA179-2015,FALSE))))</f>
        <v>0</v>
      </c>
    </row>
    <row r="180" spans="1:59">
      <c r="A180" s="242"/>
      <c r="B180" s="242"/>
      <c r="C180" s="242"/>
      <c r="D180" s="242"/>
      <c r="E180" s="242"/>
      <c r="F180" s="242"/>
      <c r="G180" s="242"/>
      <c r="H180" s="253">
        <v>2018</v>
      </c>
      <c r="I180" s="249">
        <f t="shared" ref="I180:I207" si="85">AC180+AT180+BB180</f>
        <v>472139.6333333333</v>
      </c>
      <c r="J180" s="249">
        <f t="shared" si="70"/>
        <v>0</v>
      </c>
      <c r="K180" s="249">
        <f t="shared" si="70"/>
        <v>0</v>
      </c>
      <c r="L180" s="249">
        <f t="shared" si="70"/>
        <v>0</v>
      </c>
      <c r="M180" s="249">
        <f t="shared" si="70"/>
        <v>0</v>
      </c>
      <c r="N180" s="249">
        <f t="shared" si="70"/>
        <v>0</v>
      </c>
      <c r="O180" s="242"/>
      <c r="P180" s="242"/>
      <c r="Q180" s="242"/>
      <c r="R180" s="242"/>
      <c r="S180" s="253">
        <v>2018</v>
      </c>
      <c r="T180" s="133">
        <f>HLOOKUP($S180,Variable!$B$15:$AE$16,2,FALSE)</f>
        <v>0.27937600257644196</v>
      </c>
      <c r="U180" s="268">
        <f t="shared" si="71"/>
        <v>844989.6</v>
      </c>
      <c r="V180" s="268">
        <f t="shared" si="72"/>
        <v>0</v>
      </c>
      <c r="W180" s="268">
        <f t="shared" si="73"/>
        <v>0</v>
      </c>
      <c r="X180" s="268">
        <f t="shared" si="74"/>
        <v>0</v>
      </c>
      <c r="Y180" s="268">
        <f t="shared" si="75"/>
        <v>0</v>
      </c>
      <c r="Z180" s="268">
        <f t="shared" si="76"/>
        <v>0</v>
      </c>
      <c r="AB180" s="253">
        <v>2018</v>
      </c>
      <c r="AC180" s="249">
        <f t="shared" ref="AC180:AC207" si="86">$T180*U180</f>
        <v>236069.81666666665</v>
      </c>
      <c r="AD180" s="249">
        <f t="shared" si="77"/>
        <v>0</v>
      </c>
      <c r="AE180" s="249">
        <f t="shared" si="77"/>
        <v>0</v>
      </c>
      <c r="AF180" s="249">
        <f t="shared" si="77"/>
        <v>0</v>
      </c>
      <c r="AG180" s="136">
        <f t="shared" si="77"/>
        <v>0</v>
      </c>
      <c r="AH180" s="249">
        <f t="shared" si="77"/>
        <v>0</v>
      </c>
      <c r="AJ180" s="253">
        <v>2018</v>
      </c>
      <c r="AK180" s="133">
        <f>HLOOKUP($S180,Variable!$B$15:$AE$16,2,FALSE)</f>
        <v>0.27937600257644196</v>
      </c>
      <c r="AL180" s="268">
        <f t="shared" si="78"/>
        <v>844989.6</v>
      </c>
      <c r="AM180" s="268">
        <f t="shared" si="79"/>
        <v>0</v>
      </c>
      <c r="AN180" s="268">
        <f t="shared" si="80"/>
        <v>0</v>
      </c>
      <c r="AO180" s="268">
        <f t="shared" si="81"/>
        <v>0</v>
      </c>
      <c r="AP180" s="268">
        <f t="shared" si="82"/>
        <v>0</v>
      </c>
      <c r="AQ180" s="268">
        <f t="shared" si="83"/>
        <v>0</v>
      </c>
      <c r="AS180" s="253">
        <v>2018</v>
      </c>
      <c r="AT180" s="249">
        <f t="shared" ref="AT180:AT207" si="87">$AK180*AL180</f>
        <v>236069.81666666665</v>
      </c>
      <c r="AU180" s="249">
        <f t="shared" si="84"/>
        <v>0</v>
      </c>
      <c r="AV180" s="249">
        <f t="shared" si="84"/>
        <v>0</v>
      </c>
      <c r="AW180" s="249">
        <f t="shared" si="84"/>
        <v>0</v>
      </c>
      <c r="AX180" s="136">
        <f t="shared" si="84"/>
        <v>0</v>
      </c>
      <c r="AY180" s="249">
        <f t="shared" si="84"/>
        <v>0</v>
      </c>
      <c r="BA180" s="145">
        <v>2018</v>
      </c>
      <c r="BB180" s="249">
        <f>IF($D$14&lt;&gt;"Yes",0,IF($BA180&lt;$E$14,0,IF($BA180&gt;$J$14,0,VLOOKUP($H$14,Variable!$B$21:$AE$64,'Sc11 Sub1'!$BA180-2015,FALSE))))</f>
        <v>0</v>
      </c>
      <c r="BC180" s="249">
        <f>IF($D$15&lt;&gt;"Yes",0,IF($BA180&lt;$E$15,0,IF($BA180&gt;$J$15,0,VLOOKUP($H$15,Variable!$B$21:$AE$64,'Sc11 Sub1'!$BA180-2015,FALSE))))</f>
        <v>0</v>
      </c>
      <c r="BD180" s="249">
        <f>IF($D$16&lt;&gt;"Yes",0,IF($BA180&lt;$E$16,0,IF($BA180&gt;$J$16,0,VLOOKUP($H$16,Variable!$B$21:$AE$64,'Sc11 Sub1'!$BA180-2015,FALSE))))</f>
        <v>0</v>
      </c>
      <c r="BE180" s="249">
        <f>IF($D$17&lt;&gt;"Yes",0,IF($BA180&lt;$E$17,0,IF($BA180&gt;$J$17,0,VLOOKUP($H$17,Variable!$B$21:$AE$64,'Sc11 Sub1'!$BA180-2015,FALSE))))</f>
        <v>0</v>
      </c>
      <c r="BF180" s="249">
        <f>IF($D$18&lt;&gt;"Yes",0,IF($BA180&lt;$E$18,0,IF($BA180&gt;$J$18,0,VLOOKUP($H$18,Variable!$B$21:$AE$64,'Sc11 Sub1'!$BA180-2015,FALSE))))</f>
        <v>0</v>
      </c>
      <c r="BG180" s="249">
        <f>IF($D$19&lt;&gt;"Yes",0,IF($BA180&lt;$E$19,0,IF($BA180&gt;$J$19,0,VLOOKUP($H$19,Variable!$B$21:$AE$64,'Sc11 Sub1'!$BA180-2015,FALSE))))</f>
        <v>0</v>
      </c>
    </row>
    <row r="181" spans="1:59">
      <c r="A181" s="242"/>
      <c r="B181" s="242"/>
      <c r="C181" s="242"/>
      <c r="D181" s="242"/>
      <c r="E181" s="242"/>
      <c r="F181" s="242"/>
      <c r="G181" s="242"/>
      <c r="H181" s="253">
        <v>2019</v>
      </c>
      <c r="I181" s="249">
        <f t="shared" si="85"/>
        <v>609300.46666666656</v>
      </c>
      <c r="J181" s="249">
        <f t="shared" si="70"/>
        <v>0</v>
      </c>
      <c r="K181" s="249">
        <f t="shared" si="70"/>
        <v>0</v>
      </c>
      <c r="L181" s="249">
        <f t="shared" si="70"/>
        <v>0</v>
      </c>
      <c r="M181" s="249">
        <f t="shared" si="70"/>
        <v>0</v>
      </c>
      <c r="N181" s="249">
        <f t="shared" si="70"/>
        <v>0</v>
      </c>
      <c r="O181" s="242"/>
      <c r="P181" s="242"/>
      <c r="Q181" s="242"/>
      <c r="R181" s="242"/>
      <c r="S181" s="253">
        <v>2019</v>
      </c>
      <c r="T181" s="133">
        <f>HLOOKUP($S181,Variable!$B$15:$AE$16,2,FALSE)</f>
        <v>0.36053725789445606</v>
      </c>
      <c r="U181" s="268">
        <f t="shared" si="71"/>
        <v>844989.6</v>
      </c>
      <c r="V181" s="268">
        <f t="shared" si="72"/>
        <v>0</v>
      </c>
      <c r="W181" s="268">
        <f t="shared" si="73"/>
        <v>0</v>
      </c>
      <c r="X181" s="268">
        <f t="shared" si="74"/>
        <v>0</v>
      </c>
      <c r="Y181" s="268">
        <f t="shared" si="75"/>
        <v>0</v>
      </c>
      <c r="Z181" s="268">
        <f t="shared" si="76"/>
        <v>0</v>
      </c>
      <c r="AB181" s="253">
        <v>2019</v>
      </c>
      <c r="AC181" s="249">
        <f t="shared" si="86"/>
        <v>304650.23333333328</v>
      </c>
      <c r="AD181" s="249">
        <f t="shared" si="77"/>
        <v>0</v>
      </c>
      <c r="AE181" s="249">
        <f t="shared" si="77"/>
        <v>0</v>
      </c>
      <c r="AF181" s="249">
        <f t="shared" si="77"/>
        <v>0</v>
      </c>
      <c r="AG181" s="136">
        <f t="shared" si="77"/>
        <v>0</v>
      </c>
      <c r="AH181" s="249">
        <f t="shared" si="77"/>
        <v>0</v>
      </c>
      <c r="AJ181" s="253">
        <v>2019</v>
      </c>
      <c r="AK181" s="133">
        <f>HLOOKUP($S181,Variable!$B$15:$AE$16,2,FALSE)</f>
        <v>0.36053725789445606</v>
      </c>
      <c r="AL181" s="268">
        <f t="shared" si="78"/>
        <v>844989.6</v>
      </c>
      <c r="AM181" s="268">
        <f t="shared" si="79"/>
        <v>0</v>
      </c>
      <c r="AN181" s="268">
        <f t="shared" si="80"/>
        <v>0</v>
      </c>
      <c r="AO181" s="268">
        <f t="shared" si="81"/>
        <v>0</v>
      </c>
      <c r="AP181" s="268">
        <f t="shared" si="82"/>
        <v>0</v>
      </c>
      <c r="AQ181" s="268">
        <f t="shared" si="83"/>
        <v>0</v>
      </c>
      <c r="AS181" s="253">
        <v>2019</v>
      </c>
      <c r="AT181" s="249">
        <f t="shared" si="87"/>
        <v>304650.23333333328</v>
      </c>
      <c r="AU181" s="249">
        <f t="shared" si="84"/>
        <v>0</v>
      </c>
      <c r="AV181" s="249">
        <f t="shared" si="84"/>
        <v>0</v>
      </c>
      <c r="AW181" s="249">
        <f t="shared" si="84"/>
        <v>0</v>
      </c>
      <c r="AX181" s="136">
        <f t="shared" si="84"/>
        <v>0</v>
      </c>
      <c r="AY181" s="249">
        <f t="shared" si="84"/>
        <v>0</v>
      </c>
      <c r="BA181" s="145">
        <v>2019</v>
      </c>
      <c r="BB181" s="249">
        <f>IF($D$14&lt;&gt;"Yes",0,IF($BA181&lt;$E$14,0,IF($BA181&gt;$J$14,0,VLOOKUP($H$14,Variable!$B$21:$AE$64,'Sc11 Sub1'!$BA181-2015,FALSE))))</f>
        <v>0</v>
      </c>
      <c r="BC181" s="249">
        <f>IF($D$15&lt;&gt;"Yes",0,IF($BA181&lt;$E$15,0,IF($BA181&gt;$J$15,0,VLOOKUP($H$15,Variable!$B$21:$AE$64,'Sc11 Sub1'!$BA181-2015,FALSE))))</f>
        <v>0</v>
      </c>
      <c r="BD181" s="249">
        <f>IF($D$16&lt;&gt;"Yes",0,IF($BA181&lt;$E$16,0,IF($BA181&gt;$J$16,0,VLOOKUP($H$16,Variable!$B$21:$AE$64,'Sc11 Sub1'!$BA181-2015,FALSE))))</f>
        <v>0</v>
      </c>
      <c r="BE181" s="249">
        <f>IF($D$17&lt;&gt;"Yes",0,IF($BA181&lt;$E$17,0,IF($BA181&gt;$J$17,0,VLOOKUP($H$17,Variable!$B$21:$AE$64,'Sc11 Sub1'!$BA181-2015,FALSE))))</f>
        <v>0</v>
      </c>
      <c r="BF181" s="249">
        <f>IF($D$18&lt;&gt;"Yes",0,IF($BA181&lt;$E$18,0,IF($BA181&gt;$J$18,0,VLOOKUP($H$18,Variable!$B$21:$AE$64,'Sc11 Sub1'!$BA181-2015,FALSE))))</f>
        <v>0</v>
      </c>
      <c r="BG181" s="249">
        <f>IF($D$19&lt;&gt;"Yes",0,IF($BA181&lt;$E$19,0,IF($BA181&gt;$J$19,0,VLOOKUP($H$19,Variable!$B$21:$AE$64,'Sc11 Sub1'!$BA181-2015,FALSE))))</f>
        <v>0</v>
      </c>
    </row>
    <row r="182" spans="1:59">
      <c r="A182" s="242"/>
      <c r="B182" s="242"/>
      <c r="C182" s="242"/>
      <c r="D182" s="242"/>
      <c r="E182" s="242"/>
      <c r="F182" s="242"/>
      <c r="G182" s="242"/>
      <c r="H182" s="253">
        <v>2020</v>
      </c>
      <c r="I182" s="249">
        <f t="shared" si="85"/>
        <v>628740.45000000007</v>
      </c>
      <c r="J182" s="249">
        <f t="shared" si="70"/>
        <v>0</v>
      </c>
      <c r="K182" s="249">
        <f t="shared" si="70"/>
        <v>0</v>
      </c>
      <c r="L182" s="249">
        <f t="shared" si="70"/>
        <v>0</v>
      </c>
      <c r="M182" s="249">
        <f t="shared" si="70"/>
        <v>0</v>
      </c>
      <c r="N182" s="249">
        <f t="shared" si="70"/>
        <v>0</v>
      </c>
      <c r="O182" s="242"/>
      <c r="P182" s="242"/>
      <c r="Q182" s="242"/>
      <c r="R182" s="242"/>
      <c r="S182" s="253">
        <v>2020</v>
      </c>
      <c r="T182" s="133">
        <f>HLOOKUP($S182,Variable!$B$15:$AE$16,2,FALSE)</f>
        <v>0.3720403481889008</v>
      </c>
      <c r="U182" s="268">
        <f t="shared" si="71"/>
        <v>844989.6</v>
      </c>
      <c r="V182" s="268">
        <f t="shared" si="72"/>
        <v>0</v>
      </c>
      <c r="W182" s="268">
        <f t="shared" si="73"/>
        <v>0</v>
      </c>
      <c r="X182" s="268">
        <f t="shared" si="74"/>
        <v>0</v>
      </c>
      <c r="Y182" s="268">
        <f t="shared" si="75"/>
        <v>0</v>
      </c>
      <c r="Z182" s="268">
        <f t="shared" si="76"/>
        <v>0</v>
      </c>
      <c r="AB182" s="253">
        <v>2020</v>
      </c>
      <c r="AC182" s="249">
        <f t="shared" si="86"/>
        <v>314370.22500000003</v>
      </c>
      <c r="AD182" s="249">
        <f t="shared" si="77"/>
        <v>0</v>
      </c>
      <c r="AE182" s="249">
        <f t="shared" si="77"/>
        <v>0</v>
      </c>
      <c r="AF182" s="249">
        <f t="shared" si="77"/>
        <v>0</v>
      </c>
      <c r="AG182" s="136">
        <f t="shared" si="77"/>
        <v>0</v>
      </c>
      <c r="AH182" s="249">
        <f t="shared" si="77"/>
        <v>0</v>
      </c>
      <c r="AJ182" s="253">
        <v>2020</v>
      </c>
      <c r="AK182" s="133">
        <f>HLOOKUP($S182,Variable!$B$15:$AE$16,2,FALSE)</f>
        <v>0.3720403481889008</v>
      </c>
      <c r="AL182" s="268">
        <f t="shared" si="78"/>
        <v>844989.6</v>
      </c>
      <c r="AM182" s="268">
        <f t="shared" si="79"/>
        <v>0</v>
      </c>
      <c r="AN182" s="268">
        <f t="shared" si="80"/>
        <v>0</v>
      </c>
      <c r="AO182" s="268">
        <f t="shared" si="81"/>
        <v>0</v>
      </c>
      <c r="AP182" s="268">
        <f t="shared" si="82"/>
        <v>0</v>
      </c>
      <c r="AQ182" s="268">
        <f t="shared" si="83"/>
        <v>0</v>
      </c>
      <c r="AS182" s="253">
        <v>2020</v>
      </c>
      <c r="AT182" s="249">
        <f t="shared" si="87"/>
        <v>314370.22500000003</v>
      </c>
      <c r="AU182" s="249">
        <f t="shared" si="84"/>
        <v>0</v>
      </c>
      <c r="AV182" s="249">
        <f t="shared" si="84"/>
        <v>0</v>
      </c>
      <c r="AW182" s="249">
        <f t="shared" si="84"/>
        <v>0</v>
      </c>
      <c r="AX182" s="136">
        <f t="shared" si="84"/>
        <v>0</v>
      </c>
      <c r="AY182" s="249">
        <f t="shared" si="84"/>
        <v>0</v>
      </c>
      <c r="BA182" s="145">
        <v>2020</v>
      </c>
      <c r="BB182" s="249">
        <f>IF($D$14&lt;&gt;"Yes",0,IF($BA182&lt;$E$14,0,IF($BA182&gt;$J$14,0,VLOOKUP($H$14,Variable!$B$21:$AE$64,'Sc11 Sub1'!$BA182-2015,FALSE))))</f>
        <v>0</v>
      </c>
      <c r="BC182" s="249">
        <f>IF($D$15&lt;&gt;"Yes",0,IF($BA182&lt;$E$15,0,IF($BA182&gt;$J$15,0,VLOOKUP($H$15,Variable!$B$21:$AE$64,'Sc11 Sub1'!$BA182-2015,FALSE))))</f>
        <v>0</v>
      </c>
      <c r="BD182" s="249">
        <f>IF($D$16&lt;&gt;"Yes",0,IF($BA182&lt;$E$16,0,IF($BA182&gt;$J$16,0,VLOOKUP($H$16,Variable!$B$21:$AE$64,'Sc11 Sub1'!$BA182-2015,FALSE))))</f>
        <v>0</v>
      </c>
      <c r="BE182" s="249">
        <f>IF($D$17&lt;&gt;"Yes",0,IF($BA182&lt;$E$17,0,IF($BA182&gt;$J$17,0,VLOOKUP($H$17,Variable!$B$21:$AE$64,'Sc11 Sub1'!$BA182-2015,FALSE))))</f>
        <v>0</v>
      </c>
      <c r="BF182" s="249">
        <f>IF($D$18&lt;&gt;"Yes",0,IF($BA182&lt;$E$18,0,IF($BA182&gt;$J$18,0,VLOOKUP($H$18,Variable!$B$21:$AE$64,'Sc11 Sub1'!$BA182-2015,FALSE))))</f>
        <v>0</v>
      </c>
      <c r="BG182" s="249">
        <f>IF($D$19&lt;&gt;"Yes",0,IF($BA182&lt;$E$19,0,IF($BA182&gt;$J$19,0,VLOOKUP($H$19,Variable!$B$21:$AE$64,'Sc11 Sub1'!$BA182-2015,FALSE))))</f>
        <v>0</v>
      </c>
    </row>
    <row r="183" spans="1:59">
      <c r="A183" s="242"/>
      <c r="B183" s="242"/>
      <c r="C183" s="242"/>
      <c r="D183" s="242"/>
      <c r="E183" s="242"/>
      <c r="F183" s="242"/>
      <c r="G183" s="242"/>
      <c r="H183" s="253">
        <v>2021</v>
      </c>
      <c r="I183" s="249">
        <f t="shared" si="85"/>
        <v>653189.7666666666</v>
      </c>
      <c r="J183" s="249">
        <f t="shared" si="70"/>
        <v>0</v>
      </c>
      <c r="K183" s="249">
        <f t="shared" si="70"/>
        <v>0</v>
      </c>
      <c r="L183" s="249">
        <f t="shared" si="70"/>
        <v>0</v>
      </c>
      <c r="M183" s="249">
        <f t="shared" si="70"/>
        <v>0</v>
      </c>
      <c r="N183" s="249">
        <f t="shared" si="70"/>
        <v>0</v>
      </c>
      <c r="O183" s="242"/>
      <c r="P183" s="242"/>
      <c r="Q183" s="242"/>
      <c r="R183" s="242"/>
      <c r="S183" s="253">
        <v>2021</v>
      </c>
      <c r="T183" s="133">
        <f>HLOOKUP($S183,Variable!$B$15:$AE$16,2,FALSE)</f>
        <v>0.38650757752915932</v>
      </c>
      <c r="U183" s="268">
        <f t="shared" si="71"/>
        <v>844989.6</v>
      </c>
      <c r="V183" s="268">
        <f t="shared" si="72"/>
        <v>0</v>
      </c>
      <c r="W183" s="268">
        <f t="shared" si="73"/>
        <v>0</v>
      </c>
      <c r="X183" s="268">
        <f t="shared" si="74"/>
        <v>0</v>
      </c>
      <c r="Y183" s="268">
        <f t="shared" si="75"/>
        <v>0</v>
      </c>
      <c r="Z183" s="268">
        <f t="shared" si="76"/>
        <v>0</v>
      </c>
      <c r="AB183" s="253">
        <v>2021</v>
      </c>
      <c r="AC183" s="249">
        <f t="shared" si="86"/>
        <v>326594.8833333333</v>
      </c>
      <c r="AD183" s="249">
        <f t="shared" si="77"/>
        <v>0</v>
      </c>
      <c r="AE183" s="249">
        <f t="shared" si="77"/>
        <v>0</v>
      </c>
      <c r="AF183" s="249">
        <f t="shared" si="77"/>
        <v>0</v>
      </c>
      <c r="AG183" s="136">
        <f t="shared" si="77"/>
        <v>0</v>
      </c>
      <c r="AH183" s="249">
        <f t="shared" si="77"/>
        <v>0</v>
      </c>
      <c r="AJ183" s="253">
        <v>2021</v>
      </c>
      <c r="AK183" s="133">
        <f>HLOOKUP($S183,Variable!$B$15:$AE$16,2,FALSE)</f>
        <v>0.38650757752915932</v>
      </c>
      <c r="AL183" s="268">
        <f t="shared" si="78"/>
        <v>844989.6</v>
      </c>
      <c r="AM183" s="268">
        <f t="shared" si="79"/>
        <v>0</v>
      </c>
      <c r="AN183" s="268">
        <f t="shared" si="80"/>
        <v>0</v>
      </c>
      <c r="AO183" s="268">
        <f t="shared" si="81"/>
        <v>0</v>
      </c>
      <c r="AP183" s="268">
        <f t="shared" si="82"/>
        <v>0</v>
      </c>
      <c r="AQ183" s="268">
        <f t="shared" si="83"/>
        <v>0</v>
      </c>
      <c r="AS183" s="253">
        <v>2021</v>
      </c>
      <c r="AT183" s="249">
        <f t="shared" si="87"/>
        <v>326594.8833333333</v>
      </c>
      <c r="AU183" s="249">
        <f t="shared" si="84"/>
        <v>0</v>
      </c>
      <c r="AV183" s="249">
        <f t="shared" si="84"/>
        <v>0</v>
      </c>
      <c r="AW183" s="249">
        <f t="shared" si="84"/>
        <v>0</v>
      </c>
      <c r="AX183" s="136">
        <f t="shared" si="84"/>
        <v>0</v>
      </c>
      <c r="AY183" s="249">
        <f t="shared" si="84"/>
        <v>0</v>
      </c>
      <c r="BA183" s="145">
        <v>2021</v>
      </c>
      <c r="BB183" s="249">
        <f>IF($D$14&lt;&gt;"Yes",0,IF($BA183&lt;$E$14,0,IF($BA183&gt;$J$14,0,VLOOKUP($H$14,Variable!$B$21:$AE$64,'Sc11 Sub1'!$BA183-2015,FALSE))))</f>
        <v>0</v>
      </c>
      <c r="BC183" s="249">
        <f>IF($D$15&lt;&gt;"Yes",0,IF($BA183&lt;$E$15,0,IF($BA183&gt;$J$15,0,VLOOKUP($H$15,Variable!$B$21:$AE$64,'Sc11 Sub1'!$BA183-2015,FALSE))))</f>
        <v>0</v>
      </c>
      <c r="BD183" s="249">
        <f>IF($D$16&lt;&gt;"Yes",0,IF($BA183&lt;$E$16,0,IF($BA183&gt;$J$16,0,VLOOKUP($H$16,Variable!$B$21:$AE$64,'Sc11 Sub1'!$BA183-2015,FALSE))))</f>
        <v>0</v>
      </c>
      <c r="BE183" s="249">
        <f>IF($D$17&lt;&gt;"Yes",0,IF($BA183&lt;$E$17,0,IF($BA183&gt;$J$17,0,VLOOKUP($H$17,Variable!$B$21:$AE$64,'Sc11 Sub1'!$BA183-2015,FALSE))))</f>
        <v>0</v>
      </c>
      <c r="BF183" s="249">
        <f>IF($D$18&lt;&gt;"Yes",0,IF($BA183&lt;$E$18,0,IF($BA183&gt;$J$18,0,VLOOKUP($H$18,Variable!$B$21:$AE$64,'Sc11 Sub1'!$BA183-2015,FALSE))))</f>
        <v>0</v>
      </c>
      <c r="BG183" s="249">
        <f>IF($D$19&lt;&gt;"Yes",0,IF($BA183&lt;$E$19,0,IF($BA183&gt;$J$19,0,VLOOKUP($H$19,Variable!$B$21:$AE$64,'Sc11 Sub1'!$BA183-2015,FALSE))))</f>
        <v>0</v>
      </c>
    </row>
    <row r="184" spans="1:59">
      <c r="A184" s="242"/>
      <c r="B184" s="242"/>
      <c r="C184" s="242"/>
      <c r="D184" s="242"/>
      <c r="E184" s="242"/>
      <c r="F184" s="242"/>
      <c r="G184" s="242"/>
      <c r="H184" s="253">
        <v>2022</v>
      </c>
      <c r="I184" s="249">
        <f t="shared" si="85"/>
        <v>666253.56200000003</v>
      </c>
      <c r="J184" s="249">
        <f t="shared" si="70"/>
        <v>0</v>
      </c>
      <c r="K184" s="249">
        <f t="shared" si="70"/>
        <v>0</v>
      </c>
      <c r="L184" s="249">
        <f t="shared" si="70"/>
        <v>0</v>
      </c>
      <c r="M184" s="249">
        <f t="shared" si="70"/>
        <v>0</v>
      </c>
      <c r="N184" s="249">
        <f t="shared" si="70"/>
        <v>0</v>
      </c>
      <c r="O184" s="242"/>
      <c r="P184" s="242"/>
      <c r="Q184" s="242"/>
      <c r="R184" s="242"/>
      <c r="S184" s="253">
        <v>2022</v>
      </c>
      <c r="T184" s="133">
        <f>HLOOKUP($S184,Variable!$B$15:$AE$16,2,FALSE)</f>
        <v>0.39423772907974253</v>
      </c>
      <c r="U184" s="268">
        <f t="shared" si="71"/>
        <v>844989.6</v>
      </c>
      <c r="V184" s="268">
        <f t="shared" si="72"/>
        <v>0</v>
      </c>
      <c r="W184" s="268">
        <f t="shared" si="73"/>
        <v>0</v>
      </c>
      <c r="X184" s="268">
        <f t="shared" si="74"/>
        <v>0</v>
      </c>
      <c r="Y184" s="268">
        <f t="shared" si="75"/>
        <v>0</v>
      </c>
      <c r="Z184" s="268">
        <f t="shared" si="76"/>
        <v>0</v>
      </c>
      <c r="AB184" s="253">
        <v>2022</v>
      </c>
      <c r="AC184" s="249">
        <f t="shared" si="86"/>
        <v>333126.78100000002</v>
      </c>
      <c r="AD184" s="249">
        <f t="shared" si="77"/>
        <v>0</v>
      </c>
      <c r="AE184" s="249">
        <f t="shared" si="77"/>
        <v>0</v>
      </c>
      <c r="AF184" s="249">
        <f t="shared" si="77"/>
        <v>0</v>
      </c>
      <c r="AG184" s="136">
        <f t="shared" si="77"/>
        <v>0</v>
      </c>
      <c r="AH184" s="249">
        <f t="shared" si="77"/>
        <v>0</v>
      </c>
      <c r="AJ184" s="253">
        <v>2022</v>
      </c>
      <c r="AK184" s="133">
        <f>HLOOKUP($S184,Variable!$B$15:$AE$16,2,FALSE)</f>
        <v>0.39423772907974253</v>
      </c>
      <c r="AL184" s="268">
        <f t="shared" si="78"/>
        <v>844989.6</v>
      </c>
      <c r="AM184" s="268">
        <f t="shared" si="79"/>
        <v>0</v>
      </c>
      <c r="AN184" s="268">
        <f t="shared" si="80"/>
        <v>0</v>
      </c>
      <c r="AO184" s="268">
        <f t="shared" si="81"/>
        <v>0</v>
      </c>
      <c r="AP184" s="268">
        <f t="shared" si="82"/>
        <v>0</v>
      </c>
      <c r="AQ184" s="268">
        <f t="shared" si="83"/>
        <v>0</v>
      </c>
      <c r="AS184" s="253">
        <v>2022</v>
      </c>
      <c r="AT184" s="249">
        <f t="shared" si="87"/>
        <v>333126.78100000002</v>
      </c>
      <c r="AU184" s="249">
        <f t="shared" si="84"/>
        <v>0</v>
      </c>
      <c r="AV184" s="249">
        <f t="shared" si="84"/>
        <v>0</v>
      </c>
      <c r="AW184" s="249">
        <f t="shared" si="84"/>
        <v>0</v>
      </c>
      <c r="AX184" s="136">
        <f t="shared" si="84"/>
        <v>0</v>
      </c>
      <c r="AY184" s="249">
        <f t="shared" si="84"/>
        <v>0</v>
      </c>
      <c r="BA184" s="145">
        <v>2022</v>
      </c>
      <c r="BB184" s="249">
        <f>IF($D$14&lt;&gt;"Yes",0,IF($BA184&lt;$E$14,0,IF($BA184&gt;$J$14,0,VLOOKUP($H$14,Variable!$B$21:$AE$64,'Sc11 Sub1'!$BA184-2015,FALSE))))</f>
        <v>0</v>
      </c>
      <c r="BC184" s="249">
        <f>IF($D$15&lt;&gt;"Yes",0,IF($BA184&lt;$E$15,0,IF($BA184&gt;$J$15,0,VLOOKUP($H$15,Variable!$B$21:$AE$64,'Sc11 Sub1'!$BA184-2015,FALSE))))</f>
        <v>0</v>
      </c>
      <c r="BD184" s="249">
        <f>IF($D$16&lt;&gt;"Yes",0,IF($BA184&lt;$E$16,0,IF($BA184&gt;$J$16,0,VLOOKUP($H$16,Variable!$B$21:$AE$64,'Sc11 Sub1'!$BA184-2015,FALSE))))</f>
        <v>0</v>
      </c>
      <c r="BE184" s="249">
        <f>IF($D$17&lt;&gt;"Yes",0,IF($BA184&lt;$E$17,0,IF($BA184&gt;$J$17,0,VLOOKUP($H$17,Variable!$B$21:$AE$64,'Sc11 Sub1'!$BA184-2015,FALSE))))</f>
        <v>0</v>
      </c>
      <c r="BF184" s="249">
        <f>IF($D$18&lt;&gt;"Yes",0,IF($BA184&lt;$E$18,0,IF($BA184&gt;$J$18,0,VLOOKUP($H$18,Variable!$B$21:$AE$64,'Sc11 Sub1'!$BA184-2015,FALSE))))</f>
        <v>0</v>
      </c>
      <c r="BG184" s="249">
        <f>IF($D$19&lt;&gt;"Yes",0,IF($BA184&lt;$E$19,0,IF($BA184&gt;$J$19,0,VLOOKUP($H$19,Variable!$B$21:$AE$64,'Sc11 Sub1'!$BA184-2015,FALSE))))</f>
        <v>0</v>
      </c>
    </row>
    <row r="185" spans="1:59">
      <c r="A185" s="242"/>
      <c r="B185" s="242"/>
      <c r="C185" s="242"/>
      <c r="D185" s="242"/>
      <c r="E185" s="242"/>
      <c r="F185" s="242"/>
      <c r="G185" s="242"/>
      <c r="H185" s="253">
        <v>2023</v>
      </c>
      <c r="I185" s="249">
        <f t="shared" si="85"/>
        <v>679578.63324</v>
      </c>
      <c r="J185" s="249">
        <f t="shared" si="70"/>
        <v>0</v>
      </c>
      <c r="K185" s="249">
        <f t="shared" si="70"/>
        <v>0</v>
      </c>
      <c r="L185" s="249">
        <f t="shared" si="70"/>
        <v>0</v>
      </c>
      <c r="M185" s="249">
        <f t="shared" si="70"/>
        <v>0</v>
      </c>
      <c r="N185" s="249">
        <f t="shared" si="70"/>
        <v>0</v>
      </c>
      <c r="O185" s="242"/>
      <c r="P185" s="242"/>
      <c r="Q185" s="242"/>
      <c r="R185" s="242"/>
      <c r="S185" s="253">
        <v>2023</v>
      </c>
      <c r="T185" s="133">
        <f>HLOOKUP($S185,Variable!$B$15:$AE$16,2,FALSE)</f>
        <v>0.40212248366133735</v>
      </c>
      <c r="U185" s="268">
        <f t="shared" si="71"/>
        <v>844989.6</v>
      </c>
      <c r="V185" s="268">
        <f t="shared" si="72"/>
        <v>0</v>
      </c>
      <c r="W185" s="268">
        <f t="shared" si="73"/>
        <v>0</v>
      </c>
      <c r="X185" s="268">
        <f t="shared" si="74"/>
        <v>0</v>
      </c>
      <c r="Y185" s="268">
        <f t="shared" si="75"/>
        <v>0</v>
      </c>
      <c r="Z185" s="268">
        <f t="shared" si="76"/>
        <v>0</v>
      </c>
      <c r="AB185" s="253">
        <v>2023</v>
      </c>
      <c r="AC185" s="249">
        <f t="shared" si="86"/>
        <v>339789.31662</v>
      </c>
      <c r="AD185" s="249">
        <f t="shared" si="77"/>
        <v>0</v>
      </c>
      <c r="AE185" s="249">
        <f t="shared" si="77"/>
        <v>0</v>
      </c>
      <c r="AF185" s="249">
        <f t="shared" si="77"/>
        <v>0</v>
      </c>
      <c r="AG185" s="136">
        <f t="shared" si="77"/>
        <v>0</v>
      </c>
      <c r="AH185" s="249">
        <f t="shared" si="77"/>
        <v>0</v>
      </c>
      <c r="AJ185" s="253">
        <v>2023</v>
      </c>
      <c r="AK185" s="133">
        <f>HLOOKUP($S185,Variable!$B$15:$AE$16,2,FALSE)</f>
        <v>0.40212248366133735</v>
      </c>
      <c r="AL185" s="268">
        <f t="shared" si="78"/>
        <v>844989.6</v>
      </c>
      <c r="AM185" s="268">
        <f t="shared" si="79"/>
        <v>0</v>
      </c>
      <c r="AN185" s="268">
        <f t="shared" si="80"/>
        <v>0</v>
      </c>
      <c r="AO185" s="268">
        <f t="shared" si="81"/>
        <v>0</v>
      </c>
      <c r="AP185" s="268">
        <f t="shared" si="82"/>
        <v>0</v>
      </c>
      <c r="AQ185" s="268">
        <f t="shared" si="83"/>
        <v>0</v>
      </c>
      <c r="AS185" s="253">
        <v>2023</v>
      </c>
      <c r="AT185" s="249">
        <f t="shared" si="87"/>
        <v>339789.31662</v>
      </c>
      <c r="AU185" s="249">
        <f t="shared" si="84"/>
        <v>0</v>
      </c>
      <c r="AV185" s="249">
        <f t="shared" si="84"/>
        <v>0</v>
      </c>
      <c r="AW185" s="249">
        <f t="shared" si="84"/>
        <v>0</v>
      </c>
      <c r="AX185" s="136">
        <f t="shared" si="84"/>
        <v>0</v>
      </c>
      <c r="AY185" s="249">
        <f t="shared" si="84"/>
        <v>0</v>
      </c>
      <c r="BA185" s="145">
        <v>2023</v>
      </c>
      <c r="BB185" s="249">
        <f>IF($D$14&lt;&gt;"Yes",0,IF($BA185&lt;$E$14,0,IF($BA185&gt;$J$14,0,VLOOKUP($H$14,Variable!$B$21:$AE$64,'Sc11 Sub1'!$BA185-2015,FALSE))))</f>
        <v>0</v>
      </c>
      <c r="BC185" s="249">
        <f>IF($D$15&lt;&gt;"Yes",0,IF($BA185&lt;$E$15,0,IF($BA185&gt;$J$15,0,VLOOKUP($H$15,Variable!$B$21:$AE$64,'Sc11 Sub1'!$BA185-2015,FALSE))))</f>
        <v>0</v>
      </c>
      <c r="BD185" s="249">
        <f>IF($D$16&lt;&gt;"Yes",0,IF($BA185&lt;$E$16,0,IF($BA185&gt;$J$16,0,VLOOKUP($H$16,Variable!$B$21:$AE$64,'Sc11 Sub1'!$BA185-2015,FALSE))))</f>
        <v>0</v>
      </c>
      <c r="BE185" s="249">
        <f>IF($D$17&lt;&gt;"Yes",0,IF($BA185&lt;$E$17,0,IF($BA185&gt;$J$17,0,VLOOKUP($H$17,Variable!$B$21:$AE$64,'Sc11 Sub1'!$BA185-2015,FALSE))))</f>
        <v>0</v>
      </c>
      <c r="BF185" s="249">
        <f>IF($D$18&lt;&gt;"Yes",0,IF($BA185&lt;$E$18,0,IF($BA185&gt;$J$18,0,VLOOKUP($H$18,Variable!$B$21:$AE$64,'Sc11 Sub1'!$BA185-2015,FALSE))))</f>
        <v>0</v>
      </c>
      <c r="BG185" s="249">
        <f>IF($D$19&lt;&gt;"Yes",0,IF($BA185&lt;$E$19,0,IF($BA185&gt;$J$19,0,VLOOKUP($H$19,Variable!$B$21:$AE$64,'Sc11 Sub1'!$BA185-2015,FALSE))))</f>
        <v>0</v>
      </c>
    </row>
    <row r="186" spans="1:59">
      <c r="A186" s="242"/>
      <c r="B186" s="242"/>
      <c r="C186" s="242"/>
      <c r="D186" s="242"/>
      <c r="E186" s="242"/>
      <c r="F186" s="242"/>
      <c r="G186" s="242"/>
      <c r="H186" s="253">
        <v>2024</v>
      </c>
      <c r="I186" s="249">
        <f t="shared" si="85"/>
        <v>693170.20590479998</v>
      </c>
      <c r="J186" s="249">
        <f t="shared" si="70"/>
        <v>0</v>
      </c>
      <c r="K186" s="249">
        <f t="shared" si="70"/>
        <v>0</v>
      </c>
      <c r="L186" s="249">
        <f t="shared" si="70"/>
        <v>0</v>
      </c>
      <c r="M186" s="249">
        <f t="shared" si="70"/>
        <v>0</v>
      </c>
      <c r="N186" s="249">
        <f t="shared" si="70"/>
        <v>0</v>
      </c>
      <c r="O186" s="242"/>
      <c r="P186" s="242"/>
      <c r="Q186" s="242"/>
      <c r="R186" s="242"/>
      <c r="S186" s="253">
        <v>2024</v>
      </c>
      <c r="T186" s="133">
        <f>HLOOKUP($S186,Variable!$B$15:$AE$16,2,FALSE)</f>
        <v>0.41016493333456411</v>
      </c>
      <c r="U186" s="268">
        <f t="shared" si="71"/>
        <v>844989.6</v>
      </c>
      <c r="V186" s="268">
        <f t="shared" si="72"/>
        <v>0</v>
      </c>
      <c r="W186" s="268">
        <f t="shared" si="73"/>
        <v>0</v>
      </c>
      <c r="X186" s="268">
        <f t="shared" si="74"/>
        <v>0</v>
      </c>
      <c r="Y186" s="268">
        <f t="shared" si="75"/>
        <v>0</v>
      </c>
      <c r="Z186" s="268">
        <f t="shared" si="76"/>
        <v>0</v>
      </c>
      <c r="AB186" s="253">
        <v>2024</v>
      </c>
      <c r="AC186" s="249">
        <f t="shared" si="86"/>
        <v>346585.10295239999</v>
      </c>
      <c r="AD186" s="249">
        <f t="shared" si="77"/>
        <v>0</v>
      </c>
      <c r="AE186" s="249">
        <f t="shared" si="77"/>
        <v>0</v>
      </c>
      <c r="AF186" s="249">
        <f t="shared" si="77"/>
        <v>0</v>
      </c>
      <c r="AG186" s="136">
        <f t="shared" si="77"/>
        <v>0</v>
      </c>
      <c r="AH186" s="249">
        <f t="shared" si="77"/>
        <v>0</v>
      </c>
      <c r="AJ186" s="253">
        <v>2024</v>
      </c>
      <c r="AK186" s="133">
        <f>HLOOKUP($S186,Variable!$B$15:$AE$16,2,FALSE)</f>
        <v>0.41016493333456411</v>
      </c>
      <c r="AL186" s="268">
        <f t="shared" si="78"/>
        <v>844989.6</v>
      </c>
      <c r="AM186" s="268">
        <f t="shared" si="79"/>
        <v>0</v>
      </c>
      <c r="AN186" s="268">
        <f t="shared" si="80"/>
        <v>0</v>
      </c>
      <c r="AO186" s="268">
        <f t="shared" si="81"/>
        <v>0</v>
      </c>
      <c r="AP186" s="268">
        <f t="shared" si="82"/>
        <v>0</v>
      </c>
      <c r="AQ186" s="268">
        <f t="shared" si="83"/>
        <v>0</v>
      </c>
      <c r="AS186" s="253">
        <v>2024</v>
      </c>
      <c r="AT186" s="249">
        <f t="shared" si="87"/>
        <v>346585.10295239999</v>
      </c>
      <c r="AU186" s="249">
        <f t="shared" si="84"/>
        <v>0</v>
      </c>
      <c r="AV186" s="249">
        <f t="shared" si="84"/>
        <v>0</v>
      </c>
      <c r="AW186" s="249">
        <f t="shared" si="84"/>
        <v>0</v>
      </c>
      <c r="AX186" s="136">
        <f t="shared" si="84"/>
        <v>0</v>
      </c>
      <c r="AY186" s="249">
        <f t="shared" si="84"/>
        <v>0</v>
      </c>
      <c r="BA186" s="145">
        <v>2024</v>
      </c>
      <c r="BB186" s="249">
        <f>IF($D$14&lt;&gt;"Yes",0,IF($BA186&lt;$E$14,0,IF($BA186&gt;$J$14,0,VLOOKUP($H$14,Variable!$B$21:$AE$64,'Sc11 Sub1'!$BA186-2015,FALSE))))</f>
        <v>0</v>
      </c>
      <c r="BC186" s="249">
        <f>IF($D$15&lt;&gt;"Yes",0,IF($BA186&lt;$E$15,0,IF($BA186&gt;$J$15,0,VLOOKUP($H$15,Variable!$B$21:$AE$64,'Sc11 Sub1'!$BA186-2015,FALSE))))</f>
        <v>0</v>
      </c>
      <c r="BD186" s="249">
        <f>IF($D$16&lt;&gt;"Yes",0,IF($BA186&lt;$E$16,0,IF($BA186&gt;$J$16,0,VLOOKUP($H$16,Variable!$B$21:$AE$64,'Sc11 Sub1'!$BA186-2015,FALSE))))</f>
        <v>0</v>
      </c>
      <c r="BE186" s="249">
        <f>IF($D$17&lt;&gt;"Yes",0,IF($BA186&lt;$E$17,0,IF($BA186&gt;$J$17,0,VLOOKUP($H$17,Variable!$B$21:$AE$64,'Sc11 Sub1'!$BA186-2015,FALSE))))</f>
        <v>0</v>
      </c>
      <c r="BF186" s="249">
        <f>IF($D$18&lt;&gt;"Yes",0,IF($BA186&lt;$E$18,0,IF($BA186&gt;$J$18,0,VLOOKUP($H$18,Variable!$B$21:$AE$64,'Sc11 Sub1'!$BA186-2015,FALSE))))</f>
        <v>0</v>
      </c>
      <c r="BG186" s="249">
        <f>IF($D$19&lt;&gt;"Yes",0,IF($BA186&lt;$E$19,0,IF($BA186&gt;$J$19,0,VLOOKUP($H$19,Variable!$B$21:$AE$64,'Sc11 Sub1'!$BA186-2015,FALSE))))</f>
        <v>0</v>
      </c>
    </row>
    <row r="187" spans="1:59">
      <c r="A187" s="242"/>
      <c r="B187" s="242"/>
      <c r="C187" s="242"/>
      <c r="D187" s="242"/>
      <c r="E187" s="242"/>
      <c r="F187" s="242"/>
      <c r="G187" s="242"/>
      <c r="H187" s="253">
        <v>2025</v>
      </c>
      <c r="I187" s="249">
        <f t="shared" si="85"/>
        <v>707033.61002289597</v>
      </c>
      <c r="J187" s="249">
        <f t="shared" si="70"/>
        <v>0</v>
      </c>
      <c r="K187" s="249">
        <f t="shared" si="70"/>
        <v>0</v>
      </c>
      <c r="L187" s="249">
        <f t="shared" si="70"/>
        <v>0</v>
      </c>
      <c r="M187" s="249">
        <f t="shared" si="70"/>
        <v>0</v>
      </c>
      <c r="N187" s="249">
        <f t="shared" si="70"/>
        <v>0</v>
      </c>
      <c r="O187" s="242"/>
      <c r="P187" s="242"/>
      <c r="Q187" s="242"/>
      <c r="R187" s="242"/>
      <c r="S187" s="253">
        <v>2025</v>
      </c>
      <c r="T187" s="133">
        <f>HLOOKUP($S187,Variable!$B$15:$AE$16,2,FALSE)</f>
        <v>0.41836823200125539</v>
      </c>
      <c r="U187" s="268">
        <f t="shared" si="71"/>
        <v>844989.6</v>
      </c>
      <c r="V187" s="268">
        <f t="shared" si="72"/>
        <v>0</v>
      </c>
      <c r="W187" s="268">
        <f t="shared" si="73"/>
        <v>0</v>
      </c>
      <c r="X187" s="268">
        <f t="shared" si="74"/>
        <v>0</v>
      </c>
      <c r="Y187" s="268">
        <f t="shared" si="75"/>
        <v>0</v>
      </c>
      <c r="Z187" s="268">
        <f t="shared" si="76"/>
        <v>0</v>
      </c>
      <c r="AB187" s="253">
        <v>2025</v>
      </c>
      <c r="AC187" s="249">
        <f t="shared" si="86"/>
        <v>353516.80501144798</v>
      </c>
      <c r="AD187" s="249">
        <f t="shared" si="77"/>
        <v>0</v>
      </c>
      <c r="AE187" s="249">
        <f t="shared" si="77"/>
        <v>0</v>
      </c>
      <c r="AF187" s="249">
        <f t="shared" si="77"/>
        <v>0</v>
      </c>
      <c r="AG187" s="136">
        <f t="shared" si="77"/>
        <v>0</v>
      </c>
      <c r="AH187" s="249">
        <f t="shared" si="77"/>
        <v>0</v>
      </c>
      <c r="AJ187" s="253">
        <v>2025</v>
      </c>
      <c r="AK187" s="133">
        <f>HLOOKUP($S187,Variable!$B$15:$AE$16,2,FALSE)</f>
        <v>0.41836823200125539</v>
      </c>
      <c r="AL187" s="268">
        <f t="shared" si="78"/>
        <v>844989.6</v>
      </c>
      <c r="AM187" s="268">
        <f t="shared" si="79"/>
        <v>0</v>
      </c>
      <c r="AN187" s="268">
        <f t="shared" si="80"/>
        <v>0</v>
      </c>
      <c r="AO187" s="268">
        <f t="shared" si="81"/>
        <v>0</v>
      </c>
      <c r="AP187" s="268">
        <f t="shared" si="82"/>
        <v>0</v>
      </c>
      <c r="AQ187" s="268">
        <f t="shared" si="83"/>
        <v>0</v>
      </c>
      <c r="AS187" s="253">
        <v>2025</v>
      </c>
      <c r="AT187" s="249">
        <f t="shared" si="87"/>
        <v>353516.80501144798</v>
      </c>
      <c r="AU187" s="249">
        <f t="shared" si="84"/>
        <v>0</v>
      </c>
      <c r="AV187" s="249">
        <f t="shared" si="84"/>
        <v>0</v>
      </c>
      <c r="AW187" s="249">
        <f t="shared" si="84"/>
        <v>0</v>
      </c>
      <c r="AX187" s="136">
        <f t="shared" si="84"/>
        <v>0</v>
      </c>
      <c r="AY187" s="249">
        <f t="shared" si="84"/>
        <v>0</v>
      </c>
      <c r="BA187" s="145">
        <v>2025</v>
      </c>
      <c r="BB187" s="249">
        <f>IF($D$14&lt;&gt;"Yes",0,IF($BA187&lt;$E$14,0,IF($BA187&gt;$J$14,0,VLOOKUP($H$14,Variable!$B$21:$AE$64,'Sc11 Sub1'!$BA187-2015,FALSE))))</f>
        <v>0</v>
      </c>
      <c r="BC187" s="249">
        <f>IF($D$15&lt;&gt;"Yes",0,IF($BA187&lt;$E$15,0,IF($BA187&gt;$J$15,0,VLOOKUP($H$15,Variable!$B$21:$AE$64,'Sc11 Sub1'!$BA187-2015,FALSE))))</f>
        <v>0</v>
      </c>
      <c r="BD187" s="249">
        <f>IF($D$16&lt;&gt;"Yes",0,IF($BA187&lt;$E$16,0,IF($BA187&gt;$J$16,0,VLOOKUP($H$16,Variable!$B$21:$AE$64,'Sc11 Sub1'!$BA187-2015,FALSE))))</f>
        <v>0</v>
      </c>
      <c r="BE187" s="249">
        <f>IF($D$17&lt;&gt;"Yes",0,IF($BA187&lt;$E$17,0,IF($BA187&gt;$J$17,0,VLOOKUP($H$17,Variable!$B$21:$AE$64,'Sc11 Sub1'!$BA187-2015,FALSE))))</f>
        <v>0</v>
      </c>
      <c r="BF187" s="249">
        <f>IF($D$18&lt;&gt;"Yes",0,IF($BA187&lt;$E$18,0,IF($BA187&gt;$J$18,0,VLOOKUP($H$18,Variable!$B$21:$AE$64,'Sc11 Sub1'!$BA187-2015,FALSE))))</f>
        <v>0</v>
      </c>
      <c r="BG187" s="249">
        <f>IF($D$19&lt;&gt;"Yes",0,IF($BA187&lt;$E$19,0,IF($BA187&gt;$J$19,0,VLOOKUP($H$19,Variable!$B$21:$AE$64,'Sc11 Sub1'!$BA187-2015,FALSE))))</f>
        <v>0</v>
      </c>
    </row>
    <row r="188" spans="1:59">
      <c r="A188" s="242"/>
      <c r="B188" s="242"/>
      <c r="C188" s="242"/>
      <c r="D188" s="242"/>
      <c r="E188" s="242"/>
      <c r="F188" s="242"/>
      <c r="G188" s="242"/>
      <c r="H188" s="253">
        <v>2026</v>
      </c>
      <c r="I188" s="249">
        <f t="shared" si="85"/>
        <v>721174.28222335386</v>
      </c>
      <c r="J188" s="249">
        <f t="shared" si="70"/>
        <v>0</v>
      </c>
      <c r="K188" s="249">
        <f t="shared" si="70"/>
        <v>0</v>
      </c>
      <c r="L188" s="249">
        <f t="shared" si="70"/>
        <v>0</v>
      </c>
      <c r="M188" s="249">
        <f t="shared" si="70"/>
        <v>0</v>
      </c>
      <c r="N188" s="249">
        <f t="shared" si="70"/>
        <v>0</v>
      </c>
      <c r="O188" s="242"/>
      <c r="P188" s="242"/>
      <c r="Q188" s="242"/>
      <c r="R188" s="242"/>
      <c r="S188" s="253">
        <v>2026</v>
      </c>
      <c r="T188" s="133">
        <f>HLOOKUP($S188,Variable!$B$15:$AE$16,2,FALSE)</f>
        <v>0.42673559664128047</v>
      </c>
      <c r="U188" s="268">
        <f t="shared" si="71"/>
        <v>844989.6</v>
      </c>
      <c r="V188" s="268">
        <f t="shared" si="72"/>
        <v>0</v>
      </c>
      <c r="W188" s="268">
        <f t="shared" si="73"/>
        <v>0</v>
      </c>
      <c r="X188" s="268">
        <f t="shared" si="74"/>
        <v>0</v>
      </c>
      <c r="Y188" s="268">
        <f t="shared" si="75"/>
        <v>0</v>
      </c>
      <c r="Z188" s="268">
        <f t="shared" si="76"/>
        <v>0</v>
      </c>
      <c r="AB188" s="253">
        <v>2026</v>
      </c>
      <c r="AC188" s="249">
        <f t="shared" si="86"/>
        <v>360587.14111167693</v>
      </c>
      <c r="AD188" s="249">
        <f t="shared" si="77"/>
        <v>0</v>
      </c>
      <c r="AE188" s="249">
        <f t="shared" si="77"/>
        <v>0</v>
      </c>
      <c r="AF188" s="249">
        <f t="shared" si="77"/>
        <v>0</v>
      </c>
      <c r="AG188" s="136">
        <f t="shared" si="77"/>
        <v>0</v>
      </c>
      <c r="AH188" s="249">
        <f t="shared" si="77"/>
        <v>0</v>
      </c>
      <c r="AJ188" s="253">
        <v>2026</v>
      </c>
      <c r="AK188" s="133">
        <f>HLOOKUP($S188,Variable!$B$15:$AE$16,2,FALSE)</f>
        <v>0.42673559664128047</v>
      </c>
      <c r="AL188" s="268">
        <f t="shared" si="78"/>
        <v>844989.6</v>
      </c>
      <c r="AM188" s="268">
        <f t="shared" si="79"/>
        <v>0</v>
      </c>
      <c r="AN188" s="268">
        <f t="shared" si="80"/>
        <v>0</v>
      </c>
      <c r="AO188" s="268">
        <f t="shared" si="81"/>
        <v>0</v>
      </c>
      <c r="AP188" s="268">
        <f t="shared" si="82"/>
        <v>0</v>
      </c>
      <c r="AQ188" s="268">
        <f t="shared" si="83"/>
        <v>0</v>
      </c>
      <c r="AS188" s="253">
        <v>2026</v>
      </c>
      <c r="AT188" s="249">
        <f t="shared" si="87"/>
        <v>360587.14111167693</v>
      </c>
      <c r="AU188" s="249">
        <f t="shared" si="84"/>
        <v>0</v>
      </c>
      <c r="AV188" s="249">
        <f t="shared" si="84"/>
        <v>0</v>
      </c>
      <c r="AW188" s="249">
        <f t="shared" si="84"/>
        <v>0</v>
      </c>
      <c r="AX188" s="136">
        <f t="shared" si="84"/>
        <v>0</v>
      </c>
      <c r="AY188" s="249">
        <f t="shared" si="84"/>
        <v>0</v>
      </c>
      <c r="BA188" s="145">
        <v>2026</v>
      </c>
      <c r="BB188" s="249">
        <f>IF($D$14&lt;&gt;"Yes",0,IF($BA188&lt;$E$14,0,IF($BA188&gt;$J$14,0,VLOOKUP($H$14,Variable!$B$21:$AE$64,'Sc11 Sub1'!$BA188-2015,FALSE))))</f>
        <v>0</v>
      </c>
      <c r="BC188" s="249">
        <f>IF($D$15&lt;&gt;"Yes",0,IF($BA188&lt;$E$15,0,IF($BA188&gt;$J$15,0,VLOOKUP($H$15,Variable!$B$21:$AE$64,'Sc11 Sub1'!$BA188-2015,FALSE))))</f>
        <v>0</v>
      </c>
      <c r="BD188" s="249">
        <f>IF($D$16&lt;&gt;"Yes",0,IF($BA188&lt;$E$16,0,IF($BA188&gt;$J$16,0,VLOOKUP($H$16,Variable!$B$21:$AE$64,'Sc11 Sub1'!$BA188-2015,FALSE))))</f>
        <v>0</v>
      </c>
      <c r="BE188" s="249">
        <f>IF($D$17&lt;&gt;"Yes",0,IF($BA188&lt;$E$17,0,IF($BA188&gt;$J$17,0,VLOOKUP($H$17,Variable!$B$21:$AE$64,'Sc11 Sub1'!$BA188-2015,FALSE))))</f>
        <v>0</v>
      </c>
      <c r="BF188" s="249">
        <f>IF($D$18&lt;&gt;"Yes",0,IF($BA188&lt;$E$18,0,IF($BA188&gt;$J$18,0,VLOOKUP($H$18,Variable!$B$21:$AE$64,'Sc11 Sub1'!$BA188-2015,FALSE))))</f>
        <v>0</v>
      </c>
      <c r="BG188" s="249">
        <f>IF($D$19&lt;&gt;"Yes",0,IF($BA188&lt;$E$19,0,IF($BA188&gt;$J$19,0,VLOOKUP($H$19,Variable!$B$21:$AE$64,'Sc11 Sub1'!$BA188-2015,FALSE))))</f>
        <v>0</v>
      </c>
    </row>
    <row r="189" spans="1:59">
      <c r="A189" s="242"/>
      <c r="B189" s="242"/>
      <c r="C189" s="242"/>
      <c r="D189" s="242"/>
      <c r="E189" s="242"/>
      <c r="F189" s="242"/>
      <c r="G189" s="242"/>
      <c r="H189" s="253">
        <v>2027</v>
      </c>
      <c r="I189" s="249">
        <f t="shared" si="85"/>
        <v>735597.76786782104</v>
      </c>
      <c r="J189" s="249">
        <f t="shared" si="70"/>
        <v>0</v>
      </c>
      <c r="K189" s="249">
        <f t="shared" si="70"/>
        <v>0</v>
      </c>
      <c r="L189" s="249">
        <f t="shared" si="70"/>
        <v>0</v>
      </c>
      <c r="M189" s="249">
        <f t="shared" si="70"/>
        <v>0</v>
      </c>
      <c r="N189" s="249">
        <f t="shared" si="70"/>
        <v>0</v>
      </c>
      <c r="O189" s="242"/>
      <c r="P189" s="242"/>
      <c r="Q189" s="242"/>
      <c r="R189" s="242"/>
      <c r="S189" s="253">
        <v>2027</v>
      </c>
      <c r="T189" s="133">
        <f>HLOOKUP($S189,Variable!$B$15:$AE$16,2,FALSE)</f>
        <v>0.43527030857410615</v>
      </c>
      <c r="U189" s="268">
        <f t="shared" si="71"/>
        <v>844989.6</v>
      </c>
      <c r="V189" s="268">
        <f t="shared" si="72"/>
        <v>0</v>
      </c>
      <c r="W189" s="268">
        <f t="shared" si="73"/>
        <v>0</v>
      </c>
      <c r="X189" s="268">
        <f t="shared" si="74"/>
        <v>0</v>
      </c>
      <c r="Y189" s="268">
        <f t="shared" si="75"/>
        <v>0</v>
      </c>
      <c r="Z189" s="268">
        <f t="shared" si="76"/>
        <v>0</v>
      </c>
      <c r="AB189" s="253">
        <v>2027</v>
      </c>
      <c r="AC189" s="249">
        <f t="shared" si="86"/>
        <v>367798.88393391052</v>
      </c>
      <c r="AD189" s="249">
        <f t="shared" si="77"/>
        <v>0</v>
      </c>
      <c r="AE189" s="249">
        <f t="shared" si="77"/>
        <v>0</v>
      </c>
      <c r="AF189" s="249">
        <f t="shared" si="77"/>
        <v>0</v>
      </c>
      <c r="AG189" s="136">
        <f t="shared" si="77"/>
        <v>0</v>
      </c>
      <c r="AH189" s="249">
        <f t="shared" si="77"/>
        <v>0</v>
      </c>
      <c r="AJ189" s="253">
        <v>2027</v>
      </c>
      <c r="AK189" s="133">
        <f>HLOOKUP($S189,Variable!$B$15:$AE$16,2,FALSE)</f>
        <v>0.43527030857410615</v>
      </c>
      <c r="AL189" s="268">
        <f t="shared" si="78"/>
        <v>844989.6</v>
      </c>
      <c r="AM189" s="268">
        <f t="shared" si="79"/>
        <v>0</v>
      </c>
      <c r="AN189" s="268">
        <f t="shared" si="80"/>
        <v>0</v>
      </c>
      <c r="AO189" s="268">
        <f t="shared" si="81"/>
        <v>0</v>
      </c>
      <c r="AP189" s="268">
        <f t="shared" si="82"/>
        <v>0</v>
      </c>
      <c r="AQ189" s="268">
        <f t="shared" si="83"/>
        <v>0</v>
      </c>
      <c r="AS189" s="253">
        <v>2027</v>
      </c>
      <c r="AT189" s="249">
        <f t="shared" si="87"/>
        <v>367798.88393391052</v>
      </c>
      <c r="AU189" s="249">
        <f t="shared" si="84"/>
        <v>0</v>
      </c>
      <c r="AV189" s="249">
        <f t="shared" si="84"/>
        <v>0</v>
      </c>
      <c r="AW189" s="249">
        <f t="shared" si="84"/>
        <v>0</v>
      </c>
      <c r="AX189" s="136">
        <f t="shared" si="84"/>
        <v>0</v>
      </c>
      <c r="AY189" s="249">
        <f t="shared" si="84"/>
        <v>0</v>
      </c>
      <c r="BA189" s="145">
        <v>2027</v>
      </c>
      <c r="BB189" s="249">
        <f>IF($D$14&lt;&gt;"Yes",0,IF($BA189&lt;$E$14,0,IF($BA189&gt;$J$14,0,VLOOKUP($H$14,Variable!$B$21:$AE$64,'Sc11 Sub1'!$BA189-2015,FALSE))))</f>
        <v>0</v>
      </c>
      <c r="BC189" s="249">
        <f>IF($D$15&lt;&gt;"Yes",0,IF($BA189&lt;$E$15,0,IF($BA189&gt;$J$15,0,VLOOKUP($H$15,Variable!$B$21:$AE$64,'Sc11 Sub1'!$BA189-2015,FALSE))))</f>
        <v>0</v>
      </c>
      <c r="BD189" s="249">
        <f>IF($D$16&lt;&gt;"Yes",0,IF($BA189&lt;$E$16,0,IF($BA189&gt;$J$16,0,VLOOKUP($H$16,Variable!$B$21:$AE$64,'Sc11 Sub1'!$BA189-2015,FALSE))))</f>
        <v>0</v>
      </c>
      <c r="BE189" s="249">
        <f>IF($D$17&lt;&gt;"Yes",0,IF($BA189&lt;$E$17,0,IF($BA189&gt;$J$17,0,VLOOKUP($H$17,Variable!$B$21:$AE$64,'Sc11 Sub1'!$BA189-2015,FALSE))))</f>
        <v>0</v>
      </c>
      <c r="BF189" s="249">
        <f>IF($D$18&lt;&gt;"Yes",0,IF($BA189&lt;$E$18,0,IF($BA189&gt;$J$18,0,VLOOKUP($H$18,Variable!$B$21:$AE$64,'Sc11 Sub1'!$BA189-2015,FALSE))))</f>
        <v>0</v>
      </c>
      <c r="BG189" s="249">
        <f>IF($D$19&lt;&gt;"Yes",0,IF($BA189&lt;$E$19,0,IF($BA189&gt;$J$19,0,VLOOKUP($H$19,Variable!$B$21:$AE$64,'Sc11 Sub1'!$BA189-2015,FALSE))))</f>
        <v>0</v>
      </c>
    </row>
    <row r="190" spans="1:59">
      <c r="A190" s="242"/>
      <c r="B190" s="242"/>
      <c r="C190" s="242"/>
      <c r="D190" s="242"/>
      <c r="E190" s="242"/>
      <c r="F190" s="242"/>
      <c r="G190" s="242"/>
      <c r="H190" s="253">
        <v>2028</v>
      </c>
      <c r="I190" s="249">
        <f t="shared" si="85"/>
        <v>750309.72322517738</v>
      </c>
      <c r="J190" s="249">
        <f t="shared" si="70"/>
        <v>0</v>
      </c>
      <c r="K190" s="249">
        <f t="shared" si="70"/>
        <v>0</v>
      </c>
      <c r="L190" s="249">
        <f t="shared" si="70"/>
        <v>0</v>
      </c>
      <c r="M190" s="249">
        <f t="shared" si="70"/>
        <v>0</v>
      </c>
      <c r="N190" s="249">
        <f t="shared" si="70"/>
        <v>0</v>
      </c>
      <c r="O190" s="242"/>
      <c r="P190" s="242"/>
      <c r="Q190" s="242"/>
      <c r="R190" s="242"/>
      <c r="S190" s="253">
        <v>2028</v>
      </c>
      <c r="T190" s="133">
        <f>HLOOKUP($S190,Variable!$B$15:$AE$16,2,FALSE)</f>
        <v>0.44397571474558822</v>
      </c>
      <c r="U190" s="268">
        <f t="shared" si="71"/>
        <v>844989.6</v>
      </c>
      <c r="V190" s="268">
        <f t="shared" si="72"/>
        <v>0</v>
      </c>
      <c r="W190" s="268">
        <f t="shared" si="73"/>
        <v>0</v>
      </c>
      <c r="X190" s="268">
        <f t="shared" si="74"/>
        <v>0</v>
      </c>
      <c r="Y190" s="268">
        <f t="shared" si="75"/>
        <v>0</v>
      </c>
      <c r="Z190" s="268">
        <f t="shared" si="76"/>
        <v>0</v>
      </c>
      <c r="AB190" s="253">
        <v>2028</v>
      </c>
      <c r="AC190" s="249">
        <f t="shared" si="86"/>
        <v>375154.86161258869</v>
      </c>
      <c r="AD190" s="249">
        <f t="shared" si="77"/>
        <v>0</v>
      </c>
      <c r="AE190" s="249">
        <f t="shared" si="77"/>
        <v>0</v>
      </c>
      <c r="AF190" s="249">
        <f t="shared" si="77"/>
        <v>0</v>
      </c>
      <c r="AG190" s="136">
        <f t="shared" si="77"/>
        <v>0</v>
      </c>
      <c r="AH190" s="249">
        <f t="shared" si="77"/>
        <v>0</v>
      </c>
      <c r="AJ190" s="253">
        <v>2028</v>
      </c>
      <c r="AK190" s="133">
        <f>HLOOKUP($S190,Variable!$B$15:$AE$16,2,FALSE)</f>
        <v>0.44397571474558822</v>
      </c>
      <c r="AL190" s="268">
        <f t="shared" si="78"/>
        <v>844989.6</v>
      </c>
      <c r="AM190" s="268">
        <f t="shared" si="79"/>
        <v>0</v>
      </c>
      <c r="AN190" s="268">
        <f t="shared" si="80"/>
        <v>0</v>
      </c>
      <c r="AO190" s="268">
        <f t="shared" si="81"/>
        <v>0</v>
      </c>
      <c r="AP190" s="268">
        <f t="shared" si="82"/>
        <v>0</v>
      </c>
      <c r="AQ190" s="268">
        <f t="shared" si="83"/>
        <v>0</v>
      </c>
      <c r="AS190" s="253">
        <v>2028</v>
      </c>
      <c r="AT190" s="249">
        <f t="shared" si="87"/>
        <v>375154.86161258869</v>
      </c>
      <c r="AU190" s="249">
        <f t="shared" si="84"/>
        <v>0</v>
      </c>
      <c r="AV190" s="249">
        <f t="shared" si="84"/>
        <v>0</v>
      </c>
      <c r="AW190" s="249">
        <f t="shared" si="84"/>
        <v>0</v>
      </c>
      <c r="AX190" s="136">
        <f t="shared" si="84"/>
        <v>0</v>
      </c>
      <c r="AY190" s="249">
        <f t="shared" si="84"/>
        <v>0</v>
      </c>
      <c r="BA190" s="145">
        <v>2028</v>
      </c>
      <c r="BB190" s="249">
        <f>IF($D$14&lt;&gt;"Yes",0,IF($BA190&lt;$E$14,0,IF($BA190&gt;$J$14,0,VLOOKUP($H$14,Variable!$B$21:$AE$64,'Sc11 Sub1'!$BA190-2015,FALSE))))</f>
        <v>0</v>
      </c>
      <c r="BC190" s="249">
        <f>IF($D$15&lt;&gt;"Yes",0,IF($BA190&lt;$E$15,0,IF($BA190&gt;$J$15,0,VLOOKUP($H$15,Variable!$B$21:$AE$64,'Sc11 Sub1'!$BA190-2015,FALSE))))</f>
        <v>0</v>
      </c>
      <c r="BD190" s="249">
        <f>IF($D$16&lt;&gt;"Yes",0,IF($BA190&lt;$E$16,0,IF($BA190&gt;$J$16,0,VLOOKUP($H$16,Variable!$B$21:$AE$64,'Sc11 Sub1'!$BA190-2015,FALSE))))</f>
        <v>0</v>
      </c>
      <c r="BE190" s="249">
        <f>IF($D$17&lt;&gt;"Yes",0,IF($BA190&lt;$E$17,0,IF($BA190&gt;$J$17,0,VLOOKUP($H$17,Variable!$B$21:$AE$64,'Sc11 Sub1'!$BA190-2015,FALSE))))</f>
        <v>0</v>
      </c>
      <c r="BF190" s="249">
        <f>IF($D$18&lt;&gt;"Yes",0,IF($BA190&lt;$E$18,0,IF($BA190&gt;$J$18,0,VLOOKUP($H$18,Variable!$B$21:$AE$64,'Sc11 Sub1'!$BA190-2015,FALSE))))</f>
        <v>0</v>
      </c>
      <c r="BG190" s="249">
        <f>IF($D$19&lt;&gt;"Yes",0,IF($BA190&lt;$E$19,0,IF($BA190&gt;$J$19,0,VLOOKUP($H$19,Variable!$B$21:$AE$64,'Sc11 Sub1'!$BA190-2015,FALSE))))</f>
        <v>0</v>
      </c>
    </row>
    <row r="191" spans="1:59">
      <c r="A191" s="242"/>
      <c r="B191" s="242"/>
      <c r="C191" s="242"/>
      <c r="D191" s="242"/>
      <c r="E191" s="242"/>
      <c r="F191" s="242"/>
      <c r="G191" s="242"/>
      <c r="H191" s="253">
        <v>2029</v>
      </c>
      <c r="I191" s="249">
        <f t="shared" si="85"/>
        <v>765315.91768968082</v>
      </c>
      <c r="J191" s="249">
        <f t="shared" si="70"/>
        <v>0</v>
      </c>
      <c r="K191" s="249">
        <f t="shared" si="70"/>
        <v>0</v>
      </c>
      <c r="L191" s="249">
        <f t="shared" si="70"/>
        <v>0</v>
      </c>
      <c r="M191" s="249">
        <f t="shared" si="70"/>
        <v>0</v>
      </c>
      <c r="N191" s="249">
        <f t="shared" si="70"/>
        <v>0</v>
      </c>
      <c r="O191" s="242"/>
      <c r="P191" s="242"/>
      <c r="Q191" s="242"/>
      <c r="R191" s="242"/>
      <c r="S191" s="253">
        <v>2029</v>
      </c>
      <c r="T191" s="133">
        <f>HLOOKUP($S191,Variable!$B$15:$AE$16,2,FALSE)</f>
        <v>0.45285522904049991</v>
      </c>
      <c r="U191" s="268">
        <f t="shared" si="71"/>
        <v>844989.6</v>
      </c>
      <c r="V191" s="268">
        <f t="shared" si="72"/>
        <v>0</v>
      </c>
      <c r="W191" s="268">
        <f t="shared" si="73"/>
        <v>0</v>
      </c>
      <c r="X191" s="268">
        <f t="shared" si="74"/>
        <v>0</v>
      </c>
      <c r="Y191" s="268">
        <f t="shared" si="75"/>
        <v>0</v>
      </c>
      <c r="Z191" s="268">
        <f t="shared" si="76"/>
        <v>0</v>
      </c>
      <c r="AB191" s="253">
        <v>2029</v>
      </c>
      <c r="AC191" s="249">
        <f t="shared" si="86"/>
        <v>382657.95884484041</v>
      </c>
      <c r="AD191" s="249">
        <f t="shared" si="77"/>
        <v>0</v>
      </c>
      <c r="AE191" s="249">
        <f t="shared" si="77"/>
        <v>0</v>
      </c>
      <c r="AF191" s="249">
        <f t="shared" si="77"/>
        <v>0</v>
      </c>
      <c r="AG191" s="136">
        <f t="shared" si="77"/>
        <v>0</v>
      </c>
      <c r="AH191" s="249">
        <f t="shared" si="77"/>
        <v>0</v>
      </c>
      <c r="AJ191" s="253">
        <v>2029</v>
      </c>
      <c r="AK191" s="133">
        <f>HLOOKUP($S191,Variable!$B$15:$AE$16,2,FALSE)</f>
        <v>0.45285522904049991</v>
      </c>
      <c r="AL191" s="268">
        <f t="shared" si="78"/>
        <v>844989.6</v>
      </c>
      <c r="AM191" s="268">
        <f t="shared" si="79"/>
        <v>0</v>
      </c>
      <c r="AN191" s="268">
        <f t="shared" si="80"/>
        <v>0</v>
      </c>
      <c r="AO191" s="268">
        <f t="shared" si="81"/>
        <v>0</v>
      </c>
      <c r="AP191" s="268">
        <f t="shared" si="82"/>
        <v>0</v>
      </c>
      <c r="AQ191" s="268">
        <f t="shared" si="83"/>
        <v>0</v>
      </c>
      <c r="AS191" s="253">
        <v>2029</v>
      </c>
      <c r="AT191" s="249">
        <f t="shared" si="87"/>
        <v>382657.95884484041</v>
      </c>
      <c r="AU191" s="249">
        <f t="shared" si="84"/>
        <v>0</v>
      </c>
      <c r="AV191" s="249">
        <f t="shared" si="84"/>
        <v>0</v>
      </c>
      <c r="AW191" s="249">
        <f t="shared" si="84"/>
        <v>0</v>
      </c>
      <c r="AX191" s="136">
        <f t="shared" si="84"/>
        <v>0</v>
      </c>
      <c r="AY191" s="249">
        <f t="shared" si="84"/>
        <v>0</v>
      </c>
      <c r="BA191" s="145">
        <v>2029</v>
      </c>
      <c r="BB191" s="249">
        <f>IF($D$14&lt;&gt;"Yes",0,IF($BA191&lt;$E$14,0,IF($BA191&gt;$J$14,0,VLOOKUP($H$14,Variable!$B$21:$AE$64,'Sc11 Sub1'!$BA191-2015,FALSE))))</f>
        <v>0</v>
      </c>
      <c r="BC191" s="249">
        <f>IF($D$15&lt;&gt;"Yes",0,IF($BA191&lt;$E$15,0,IF($BA191&gt;$J$15,0,VLOOKUP($H$15,Variable!$B$21:$AE$64,'Sc11 Sub1'!$BA191-2015,FALSE))))</f>
        <v>0</v>
      </c>
      <c r="BD191" s="249">
        <f>IF($D$16&lt;&gt;"Yes",0,IF($BA191&lt;$E$16,0,IF($BA191&gt;$J$16,0,VLOOKUP($H$16,Variable!$B$21:$AE$64,'Sc11 Sub1'!$BA191-2015,FALSE))))</f>
        <v>0</v>
      </c>
      <c r="BE191" s="249">
        <f>IF($D$17&lt;&gt;"Yes",0,IF($BA191&lt;$E$17,0,IF($BA191&gt;$J$17,0,VLOOKUP($H$17,Variable!$B$21:$AE$64,'Sc11 Sub1'!$BA191-2015,FALSE))))</f>
        <v>0</v>
      </c>
      <c r="BF191" s="249">
        <f>IF($D$18&lt;&gt;"Yes",0,IF($BA191&lt;$E$18,0,IF($BA191&gt;$J$18,0,VLOOKUP($H$18,Variable!$B$21:$AE$64,'Sc11 Sub1'!$BA191-2015,FALSE))))</f>
        <v>0</v>
      </c>
      <c r="BG191" s="249">
        <f>IF($D$19&lt;&gt;"Yes",0,IF($BA191&lt;$E$19,0,IF($BA191&gt;$J$19,0,VLOOKUP($H$19,Variable!$B$21:$AE$64,'Sc11 Sub1'!$BA191-2015,FALSE))))</f>
        <v>0</v>
      </c>
    </row>
    <row r="192" spans="1:59">
      <c r="A192" s="242"/>
      <c r="B192" s="242"/>
      <c r="C192" s="242"/>
      <c r="D192" s="242"/>
      <c r="E192" s="242"/>
      <c r="F192" s="242"/>
      <c r="G192" s="242"/>
      <c r="H192" s="253">
        <v>2030</v>
      </c>
      <c r="I192" s="249">
        <f t="shared" si="85"/>
        <v>780622.23604347452</v>
      </c>
      <c r="J192" s="249">
        <f t="shared" si="70"/>
        <v>0</v>
      </c>
      <c r="K192" s="249">
        <f t="shared" si="70"/>
        <v>0</v>
      </c>
      <c r="L192" s="249">
        <f t="shared" si="70"/>
        <v>0</v>
      </c>
      <c r="M192" s="249">
        <f t="shared" si="70"/>
        <v>0</v>
      </c>
      <c r="N192" s="249">
        <f t="shared" si="70"/>
        <v>0</v>
      </c>
      <c r="O192" s="242"/>
      <c r="P192" s="242"/>
      <c r="Q192" s="242"/>
      <c r="R192" s="242"/>
      <c r="S192" s="253">
        <v>2030</v>
      </c>
      <c r="T192" s="133">
        <f>HLOOKUP($S192,Variable!$B$15:$AE$16,2,FALSE)</f>
        <v>0.46191233362130996</v>
      </c>
      <c r="U192" s="268">
        <f t="shared" si="71"/>
        <v>844989.6</v>
      </c>
      <c r="V192" s="268">
        <f t="shared" si="72"/>
        <v>0</v>
      </c>
      <c r="W192" s="268">
        <f t="shared" si="73"/>
        <v>0</v>
      </c>
      <c r="X192" s="268">
        <f t="shared" si="74"/>
        <v>0</v>
      </c>
      <c r="Y192" s="268">
        <f t="shared" si="75"/>
        <v>0</v>
      </c>
      <c r="Z192" s="268">
        <f t="shared" si="76"/>
        <v>0</v>
      </c>
      <c r="AB192" s="253">
        <v>2030</v>
      </c>
      <c r="AC192" s="249">
        <f t="shared" si="86"/>
        <v>390311.11802173726</v>
      </c>
      <c r="AD192" s="249">
        <f t="shared" si="77"/>
        <v>0</v>
      </c>
      <c r="AE192" s="249">
        <f t="shared" si="77"/>
        <v>0</v>
      </c>
      <c r="AF192" s="249">
        <f t="shared" si="77"/>
        <v>0</v>
      </c>
      <c r="AG192" s="136">
        <f t="shared" si="77"/>
        <v>0</v>
      </c>
      <c r="AH192" s="249">
        <f t="shared" si="77"/>
        <v>0</v>
      </c>
      <c r="AJ192" s="253">
        <v>2030</v>
      </c>
      <c r="AK192" s="133">
        <f>HLOOKUP($S192,Variable!$B$15:$AE$16,2,FALSE)</f>
        <v>0.46191233362130996</v>
      </c>
      <c r="AL192" s="268">
        <f t="shared" si="78"/>
        <v>844989.6</v>
      </c>
      <c r="AM192" s="268">
        <f t="shared" si="79"/>
        <v>0</v>
      </c>
      <c r="AN192" s="268">
        <f t="shared" si="80"/>
        <v>0</v>
      </c>
      <c r="AO192" s="268">
        <f t="shared" si="81"/>
        <v>0</v>
      </c>
      <c r="AP192" s="268">
        <f t="shared" si="82"/>
        <v>0</v>
      </c>
      <c r="AQ192" s="268">
        <f t="shared" si="83"/>
        <v>0</v>
      </c>
      <c r="AS192" s="253">
        <v>2030</v>
      </c>
      <c r="AT192" s="249">
        <f t="shared" si="87"/>
        <v>390311.11802173726</v>
      </c>
      <c r="AU192" s="249">
        <f t="shared" si="84"/>
        <v>0</v>
      </c>
      <c r="AV192" s="249">
        <f t="shared" si="84"/>
        <v>0</v>
      </c>
      <c r="AW192" s="249">
        <f t="shared" si="84"/>
        <v>0</v>
      </c>
      <c r="AX192" s="136">
        <f t="shared" si="84"/>
        <v>0</v>
      </c>
      <c r="AY192" s="249">
        <f t="shared" si="84"/>
        <v>0</v>
      </c>
      <c r="BA192" s="145">
        <v>2030</v>
      </c>
      <c r="BB192" s="249">
        <f>IF($D$14&lt;&gt;"Yes",0,IF($BA192&lt;$E$14,0,IF($BA192&gt;$J$14,0,VLOOKUP($H$14,Variable!$B$21:$AE$64,'Sc11 Sub1'!$BA192-2015,FALSE))))</f>
        <v>0</v>
      </c>
      <c r="BC192" s="249">
        <f>IF($D$15&lt;&gt;"Yes",0,IF($BA192&lt;$E$15,0,IF($BA192&gt;$J$15,0,VLOOKUP($H$15,Variable!$B$21:$AE$64,'Sc11 Sub1'!$BA192-2015,FALSE))))</f>
        <v>0</v>
      </c>
      <c r="BD192" s="249">
        <f>IF($D$16&lt;&gt;"Yes",0,IF($BA192&lt;$E$16,0,IF($BA192&gt;$J$16,0,VLOOKUP($H$16,Variable!$B$21:$AE$64,'Sc11 Sub1'!$BA192-2015,FALSE))))</f>
        <v>0</v>
      </c>
      <c r="BE192" s="249">
        <f>IF($D$17&lt;&gt;"Yes",0,IF($BA192&lt;$E$17,0,IF($BA192&gt;$J$17,0,VLOOKUP($H$17,Variable!$B$21:$AE$64,'Sc11 Sub1'!$BA192-2015,FALSE))))</f>
        <v>0</v>
      </c>
      <c r="BF192" s="249">
        <f>IF($D$18&lt;&gt;"Yes",0,IF($BA192&lt;$E$18,0,IF($BA192&gt;$J$18,0,VLOOKUP($H$18,Variable!$B$21:$AE$64,'Sc11 Sub1'!$BA192-2015,FALSE))))</f>
        <v>0</v>
      </c>
      <c r="BG192" s="249">
        <f>IF($D$19&lt;&gt;"Yes",0,IF($BA192&lt;$E$19,0,IF($BA192&gt;$J$19,0,VLOOKUP($H$19,Variable!$B$21:$AE$64,'Sc11 Sub1'!$BA192-2015,FALSE))))</f>
        <v>0</v>
      </c>
    </row>
    <row r="193" spans="1:59">
      <c r="A193" s="242"/>
      <c r="B193" s="242"/>
      <c r="C193" s="242"/>
      <c r="D193" s="242"/>
      <c r="E193" s="242"/>
      <c r="F193" s="242"/>
      <c r="G193" s="242"/>
      <c r="H193" s="253">
        <v>2031</v>
      </c>
      <c r="I193" s="249">
        <f t="shared" si="85"/>
        <v>796234.68076434394</v>
      </c>
      <c r="J193" s="249">
        <f t="shared" si="70"/>
        <v>0</v>
      </c>
      <c r="K193" s="249">
        <f t="shared" si="70"/>
        <v>0</v>
      </c>
      <c r="L193" s="249">
        <f t="shared" si="70"/>
        <v>0</v>
      </c>
      <c r="M193" s="249">
        <f t="shared" si="70"/>
        <v>0</v>
      </c>
      <c r="N193" s="249">
        <f t="shared" si="70"/>
        <v>0</v>
      </c>
      <c r="O193" s="242"/>
      <c r="P193" s="242"/>
      <c r="Q193" s="242"/>
      <c r="R193" s="242"/>
      <c r="S193" s="253">
        <v>2031</v>
      </c>
      <c r="T193" s="133">
        <f>HLOOKUP($S193,Variable!$B$15:$AE$16,2,FALSE)</f>
        <v>0.47115058029373613</v>
      </c>
      <c r="U193" s="268">
        <f t="shared" si="71"/>
        <v>844989.6</v>
      </c>
      <c r="V193" s="268">
        <f t="shared" si="72"/>
        <v>0</v>
      </c>
      <c r="W193" s="268">
        <f t="shared" si="73"/>
        <v>0</v>
      </c>
      <c r="X193" s="268">
        <f t="shared" si="74"/>
        <v>0</v>
      </c>
      <c r="Y193" s="268">
        <f t="shared" si="75"/>
        <v>0</v>
      </c>
      <c r="Z193" s="268">
        <f t="shared" si="76"/>
        <v>0</v>
      </c>
      <c r="AB193" s="253">
        <v>2031</v>
      </c>
      <c r="AC193" s="249">
        <f t="shared" si="86"/>
        <v>398117.34038217197</v>
      </c>
      <c r="AD193" s="249">
        <f t="shared" si="77"/>
        <v>0</v>
      </c>
      <c r="AE193" s="249">
        <f t="shared" si="77"/>
        <v>0</v>
      </c>
      <c r="AF193" s="249">
        <f t="shared" si="77"/>
        <v>0</v>
      </c>
      <c r="AG193" s="136">
        <f t="shared" si="77"/>
        <v>0</v>
      </c>
      <c r="AH193" s="249">
        <f t="shared" si="77"/>
        <v>0</v>
      </c>
      <c r="AJ193" s="253">
        <v>2031</v>
      </c>
      <c r="AK193" s="133">
        <f>HLOOKUP($S193,Variable!$B$15:$AE$16,2,FALSE)</f>
        <v>0.47115058029373613</v>
      </c>
      <c r="AL193" s="268">
        <f t="shared" si="78"/>
        <v>844989.6</v>
      </c>
      <c r="AM193" s="268">
        <f t="shared" si="79"/>
        <v>0</v>
      </c>
      <c r="AN193" s="268">
        <f t="shared" si="80"/>
        <v>0</v>
      </c>
      <c r="AO193" s="268">
        <f t="shared" si="81"/>
        <v>0</v>
      </c>
      <c r="AP193" s="268">
        <f t="shared" si="82"/>
        <v>0</v>
      </c>
      <c r="AQ193" s="268">
        <f t="shared" si="83"/>
        <v>0</v>
      </c>
      <c r="AS193" s="253">
        <v>2031</v>
      </c>
      <c r="AT193" s="249">
        <f t="shared" si="87"/>
        <v>398117.34038217197</v>
      </c>
      <c r="AU193" s="249">
        <f t="shared" si="84"/>
        <v>0</v>
      </c>
      <c r="AV193" s="249">
        <f t="shared" si="84"/>
        <v>0</v>
      </c>
      <c r="AW193" s="249">
        <f t="shared" si="84"/>
        <v>0</v>
      </c>
      <c r="AX193" s="136">
        <f t="shared" si="84"/>
        <v>0</v>
      </c>
      <c r="AY193" s="249">
        <f t="shared" si="84"/>
        <v>0</v>
      </c>
      <c r="BA193" s="145">
        <v>2031</v>
      </c>
      <c r="BB193" s="249">
        <f>IF($D$14&lt;&gt;"Yes",0,IF($BA193&lt;$E$14,0,IF($BA193&gt;$J$14,0,VLOOKUP($H$14,Variable!$B$21:$AE$64,'Sc11 Sub1'!$BA193-2015,FALSE))))</f>
        <v>0</v>
      </c>
      <c r="BC193" s="249">
        <f>IF($D$15&lt;&gt;"Yes",0,IF($BA193&lt;$E$15,0,IF($BA193&gt;$J$15,0,VLOOKUP($H$15,Variable!$B$21:$AE$64,'Sc11 Sub1'!$BA193-2015,FALSE))))</f>
        <v>0</v>
      </c>
      <c r="BD193" s="249">
        <f>IF($D$16&lt;&gt;"Yes",0,IF($BA193&lt;$E$16,0,IF($BA193&gt;$J$16,0,VLOOKUP($H$16,Variable!$B$21:$AE$64,'Sc11 Sub1'!$BA193-2015,FALSE))))</f>
        <v>0</v>
      </c>
      <c r="BE193" s="249">
        <f>IF($D$17&lt;&gt;"Yes",0,IF($BA193&lt;$E$17,0,IF($BA193&gt;$J$17,0,VLOOKUP($H$17,Variable!$B$21:$AE$64,'Sc11 Sub1'!$BA193-2015,FALSE))))</f>
        <v>0</v>
      </c>
      <c r="BF193" s="249">
        <f>IF($D$18&lt;&gt;"Yes",0,IF($BA193&lt;$E$18,0,IF($BA193&gt;$J$18,0,VLOOKUP($H$18,Variable!$B$21:$AE$64,'Sc11 Sub1'!$BA193-2015,FALSE))))</f>
        <v>0</v>
      </c>
      <c r="BG193" s="249">
        <f>IF($D$19&lt;&gt;"Yes",0,IF($BA193&lt;$E$19,0,IF($BA193&gt;$J$19,0,VLOOKUP($H$19,Variable!$B$21:$AE$64,'Sc11 Sub1'!$BA193-2015,FALSE))))</f>
        <v>0</v>
      </c>
    </row>
    <row r="194" spans="1:59">
      <c r="A194" s="242"/>
      <c r="B194" s="242"/>
      <c r="C194" s="242"/>
      <c r="D194" s="242"/>
      <c r="E194" s="242"/>
      <c r="F194" s="242"/>
      <c r="G194" s="242"/>
      <c r="H194" s="253">
        <v>2032</v>
      </c>
      <c r="I194" s="249">
        <f t="shared" si="85"/>
        <v>0</v>
      </c>
      <c r="J194" s="249">
        <f t="shared" si="70"/>
        <v>0</v>
      </c>
      <c r="K194" s="249">
        <f t="shared" si="70"/>
        <v>0</v>
      </c>
      <c r="L194" s="249">
        <f t="shared" si="70"/>
        <v>0</v>
      </c>
      <c r="M194" s="249">
        <f t="shared" si="70"/>
        <v>0</v>
      </c>
      <c r="N194" s="249">
        <f t="shared" si="70"/>
        <v>0</v>
      </c>
      <c r="O194" s="242"/>
      <c r="P194" s="242"/>
      <c r="Q194" s="242"/>
      <c r="R194" s="242"/>
      <c r="S194" s="253">
        <v>2032</v>
      </c>
      <c r="T194" s="133">
        <f>HLOOKUP($S194,Variable!$B$15:$AE$16,2,FALSE)</f>
        <v>0.48057359189961085</v>
      </c>
      <c r="U194" s="268">
        <f t="shared" si="71"/>
        <v>0</v>
      </c>
      <c r="V194" s="268">
        <f t="shared" si="72"/>
        <v>0</v>
      </c>
      <c r="W194" s="268">
        <f t="shared" si="73"/>
        <v>0</v>
      </c>
      <c r="X194" s="268">
        <f t="shared" si="74"/>
        <v>0</v>
      </c>
      <c r="Y194" s="268">
        <f t="shared" si="75"/>
        <v>0</v>
      </c>
      <c r="Z194" s="268">
        <f t="shared" si="76"/>
        <v>0</v>
      </c>
      <c r="AB194" s="253">
        <v>2032</v>
      </c>
      <c r="AC194" s="249">
        <f t="shared" si="86"/>
        <v>0</v>
      </c>
      <c r="AD194" s="249">
        <f t="shared" si="77"/>
        <v>0</v>
      </c>
      <c r="AE194" s="249">
        <f t="shared" si="77"/>
        <v>0</v>
      </c>
      <c r="AF194" s="249">
        <f t="shared" si="77"/>
        <v>0</v>
      </c>
      <c r="AG194" s="136">
        <f t="shared" si="77"/>
        <v>0</v>
      </c>
      <c r="AH194" s="249">
        <f t="shared" si="77"/>
        <v>0</v>
      </c>
      <c r="AJ194" s="253">
        <v>2032</v>
      </c>
      <c r="AK194" s="133">
        <f>HLOOKUP($S194,Variable!$B$15:$AE$16,2,FALSE)</f>
        <v>0.48057359189961085</v>
      </c>
      <c r="AL194" s="268">
        <f t="shared" si="78"/>
        <v>0</v>
      </c>
      <c r="AM194" s="268">
        <f t="shared" si="79"/>
        <v>0</v>
      </c>
      <c r="AN194" s="268">
        <f t="shared" si="80"/>
        <v>0</v>
      </c>
      <c r="AO194" s="268">
        <f t="shared" si="81"/>
        <v>0</v>
      </c>
      <c r="AP194" s="268">
        <f t="shared" si="82"/>
        <v>0</v>
      </c>
      <c r="AQ194" s="268">
        <f t="shared" si="83"/>
        <v>0</v>
      </c>
      <c r="AS194" s="253">
        <v>2032</v>
      </c>
      <c r="AT194" s="249">
        <f t="shared" si="87"/>
        <v>0</v>
      </c>
      <c r="AU194" s="249">
        <f t="shared" si="84"/>
        <v>0</v>
      </c>
      <c r="AV194" s="249">
        <f t="shared" si="84"/>
        <v>0</v>
      </c>
      <c r="AW194" s="249">
        <f t="shared" si="84"/>
        <v>0</v>
      </c>
      <c r="AX194" s="136">
        <f t="shared" si="84"/>
        <v>0</v>
      </c>
      <c r="AY194" s="249">
        <f t="shared" si="84"/>
        <v>0</v>
      </c>
      <c r="BA194" s="145">
        <v>2032</v>
      </c>
      <c r="BB194" s="249">
        <f>IF($D$14&lt;&gt;"Yes",0,IF($BA194&lt;$E$14,0,IF($BA194&gt;$J$14,0,VLOOKUP($H$14,Variable!$B$21:$AE$64,'Sc11 Sub1'!$BA194-2015,FALSE))))</f>
        <v>0</v>
      </c>
      <c r="BC194" s="249">
        <f>IF($D$15&lt;&gt;"Yes",0,IF($BA194&lt;$E$15,0,IF($BA194&gt;$J$15,0,VLOOKUP($H$15,Variable!$B$21:$AE$64,'Sc11 Sub1'!$BA194-2015,FALSE))))</f>
        <v>0</v>
      </c>
      <c r="BD194" s="249">
        <f>IF($D$16&lt;&gt;"Yes",0,IF($BA194&lt;$E$16,0,IF($BA194&gt;$J$16,0,VLOOKUP($H$16,Variable!$B$21:$AE$64,'Sc11 Sub1'!$BA194-2015,FALSE))))</f>
        <v>0</v>
      </c>
      <c r="BE194" s="249">
        <f>IF($D$17&lt;&gt;"Yes",0,IF($BA194&lt;$E$17,0,IF($BA194&gt;$J$17,0,VLOOKUP($H$17,Variable!$B$21:$AE$64,'Sc11 Sub1'!$BA194-2015,FALSE))))</f>
        <v>0</v>
      </c>
      <c r="BF194" s="249">
        <f>IF($D$18&lt;&gt;"Yes",0,IF($BA194&lt;$E$18,0,IF($BA194&gt;$J$18,0,VLOOKUP($H$18,Variable!$B$21:$AE$64,'Sc11 Sub1'!$BA194-2015,FALSE))))</f>
        <v>0</v>
      </c>
      <c r="BG194" s="249">
        <f>IF($D$19&lt;&gt;"Yes",0,IF($BA194&lt;$E$19,0,IF($BA194&gt;$J$19,0,VLOOKUP($H$19,Variable!$B$21:$AE$64,'Sc11 Sub1'!$BA194-2015,FALSE))))</f>
        <v>0</v>
      </c>
    </row>
    <row r="195" spans="1:59">
      <c r="A195" s="242"/>
      <c r="B195" s="242"/>
      <c r="C195" s="242"/>
      <c r="D195" s="242"/>
      <c r="E195" s="242"/>
      <c r="F195" s="242"/>
      <c r="G195" s="242"/>
      <c r="H195" s="253">
        <v>2033</v>
      </c>
      <c r="I195" s="249">
        <f t="shared" si="85"/>
        <v>0</v>
      </c>
      <c r="J195" s="249">
        <f t="shared" si="70"/>
        <v>0</v>
      </c>
      <c r="K195" s="249">
        <f t="shared" si="70"/>
        <v>0</v>
      </c>
      <c r="L195" s="249">
        <f t="shared" si="70"/>
        <v>0</v>
      </c>
      <c r="M195" s="249">
        <f t="shared" si="70"/>
        <v>0</v>
      </c>
      <c r="N195" s="249">
        <f t="shared" si="70"/>
        <v>0</v>
      </c>
      <c r="O195" s="242"/>
      <c r="P195" s="242"/>
      <c r="Q195" s="242"/>
      <c r="R195" s="242"/>
      <c r="S195" s="253">
        <v>2033</v>
      </c>
      <c r="T195" s="133">
        <f>HLOOKUP($S195,Variable!$B$15:$AE$16,2,FALSE)</f>
        <v>0.49018506373760307</v>
      </c>
      <c r="U195" s="268">
        <f t="shared" si="71"/>
        <v>0</v>
      </c>
      <c r="V195" s="268">
        <f t="shared" si="72"/>
        <v>0</v>
      </c>
      <c r="W195" s="268">
        <f t="shared" si="73"/>
        <v>0</v>
      </c>
      <c r="X195" s="268">
        <f t="shared" si="74"/>
        <v>0</v>
      </c>
      <c r="Y195" s="268">
        <f t="shared" si="75"/>
        <v>0</v>
      </c>
      <c r="Z195" s="268">
        <f t="shared" si="76"/>
        <v>0</v>
      </c>
      <c r="AB195" s="253">
        <v>2033</v>
      </c>
      <c r="AC195" s="249">
        <f t="shared" si="86"/>
        <v>0</v>
      </c>
      <c r="AD195" s="249">
        <f t="shared" si="77"/>
        <v>0</v>
      </c>
      <c r="AE195" s="249">
        <f t="shared" si="77"/>
        <v>0</v>
      </c>
      <c r="AF195" s="249">
        <f t="shared" si="77"/>
        <v>0</v>
      </c>
      <c r="AG195" s="136">
        <f t="shared" si="77"/>
        <v>0</v>
      </c>
      <c r="AH195" s="249">
        <f t="shared" si="77"/>
        <v>0</v>
      </c>
      <c r="AJ195" s="253">
        <v>2033</v>
      </c>
      <c r="AK195" s="133">
        <f>HLOOKUP($S195,Variable!$B$15:$AE$16,2,FALSE)</f>
        <v>0.49018506373760307</v>
      </c>
      <c r="AL195" s="268">
        <f t="shared" si="78"/>
        <v>0</v>
      </c>
      <c r="AM195" s="268">
        <f t="shared" si="79"/>
        <v>0</v>
      </c>
      <c r="AN195" s="268">
        <f t="shared" si="80"/>
        <v>0</v>
      </c>
      <c r="AO195" s="268">
        <f t="shared" si="81"/>
        <v>0</v>
      </c>
      <c r="AP195" s="268">
        <f t="shared" si="82"/>
        <v>0</v>
      </c>
      <c r="AQ195" s="268">
        <f t="shared" si="83"/>
        <v>0</v>
      </c>
      <c r="AS195" s="253">
        <v>2033</v>
      </c>
      <c r="AT195" s="249">
        <f t="shared" si="87"/>
        <v>0</v>
      </c>
      <c r="AU195" s="249">
        <f t="shared" si="84"/>
        <v>0</v>
      </c>
      <c r="AV195" s="249">
        <f t="shared" si="84"/>
        <v>0</v>
      </c>
      <c r="AW195" s="249">
        <f t="shared" si="84"/>
        <v>0</v>
      </c>
      <c r="AX195" s="136">
        <f t="shared" si="84"/>
        <v>0</v>
      </c>
      <c r="AY195" s="249">
        <f t="shared" si="84"/>
        <v>0</v>
      </c>
      <c r="BA195" s="145">
        <v>2033</v>
      </c>
      <c r="BB195" s="249">
        <f>IF($D$14&lt;&gt;"Yes",0,IF($BA195&lt;$E$14,0,IF($BA195&gt;$J$14,0,VLOOKUP($H$14,Variable!$B$21:$AE$64,'Sc11 Sub1'!$BA195-2015,FALSE))))</f>
        <v>0</v>
      </c>
      <c r="BC195" s="249">
        <f>IF($D$15&lt;&gt;"Yes",0,IF($BA195&lt;$E$15,0,IF($BA195&gt;$J$15,0,VLOOKUP($H$15,Variable!$B$21:$AE$64,'Sc11 Sub1'!$BA195-2015,FALSE))))</f>
        <v>0</v>
      </c>
      <c r="BD195" s="249">
        <f>IF($D$16&lt;&gt;"Yes",0,IF($BA195&lt;$E$16,0,IF($BA195&gt;$J$16,0,VLOOKUP($H$16,Variable!$B$21:$AE$64,'Sc11 Sub1'!$BA195-2015,FALSE))))</f>
        <v>0</v>
      </c>
      <c r="BE195" s="249">
        <f>IF($D$17&lt;&gt;"Yes",0,IF($BA195&lt;$E$17,0,IF($BA195&gt;$J$17,0,VLOOKUP($H$17,Variable!$B$21:$AE$64,'Sc11 Sub1'!$BA195-2015,FALSE))))</f>
        <v>0</v>
      </c>
      <c r="BF195" s="249">
        <f>IF($D$18&lt;&gt;"Yes",0,IF($BA195&lt;$E$18,0,IF($BA195&gt;$J$18,0,VLOOKUP($H$18,Variable!$B$21:$AE$64,'Sc11 Sub1'!$BA195-2015,FALSE))))</f>
        <v>0</v>
      </c>
      <c r="BG195" s="249">
        <f>IF($D$19&lt;&gt;"Yes",0,IF($BA195&lt;$E$19,0,IF($BA195&gt;$J$19,0,VLOOKUP($H$19,Variable!$B$21:$AE$64,'Sc11 Sub1'!$BA195-2015,FALSE))))</f>
        <v>0</v>
      </c>
    </row>
    <row r="196" spans="1:59">
      <c r="A196" s="242"/>
      <c r="B196" s="242"/>
      <c r="C196" s="242"/>
      <c r="D196" s="242"/>
      <c r="E196" s="242"/>
      <c r="F196" s="242"/>
      <c r="G196" s="242"/>
      <c r="H196" s="253">
        <v>2034</v>
      </c>
      <c r="I196" s="249">
        <f t="shared" si="85"/>
        <v>0</v>
      </c>
      <c r="J196" s="249">
        <f t="shared" si="70"/>
        <v>0</v>
      </c>
      <c r="K196" s="249">
        <f t="shared" si="70"/>
        <v>0</v>
      </c>
      <c r="L196" s="249">
        <f t="shared" si="70"/>
        <v>0</v>
      </c>
      <c r="M196" s="249">
        <f t="shared" si="70"/>
        <v>0</v>
      </c>
      <c r="N196" s="249">
        <f t="shared" si="70"/>
        <v>0</v>
      </c>
      <c r="O196" s="242"/>
      <c r="P196" s="242"/>
      <c r="Q196" s="242"/>
      <c r="R196" s="242"/>
      <c r="S196" s="253">
        <v>2034</v>
      </c>
      <c r="T196" s="133">
        <f>HLOOKUP($S196,Variable!$B$15:$AE$16,2,FALSE)</f>
        <v>0.49998876501235517</v>
      </c>
      <c r="U196" s="268">
        <f t="shared" si="71"/>
        <v>0</v>
      </c>
      <c r="V196" s="268">
        <f t="shared" si="72"/>
        <v>0</v>
      </c>
      <c r="W196" s="268">
        <f t="shared" si="73"/>
        <v>0</v>
      </c>
      <c r="X196" s="268">
        <f t="shared" si="74"/>
        <v>0</v>
      </c>
      <c r="Y196" s="268">
        <f t="shared" si="75"/>
        <v>0</v>
      </c>
      <c r="Z196" s="268">
        <f t="shared" si="76"/>
        <v>0</v>
      </c>
      <c r="AB196" s="253">
        <v>2034</v>
      </c>
      <c r="AC196" s="249">
        <f t="shared" si="86"/>
        <v>0</v>
      </c>
      <c r="AD196" s="249">
        <f t="shared" si="77"/>
        <v>0</v>
      </c>
      <c r="AE196" s="249">
        <f t="shared" si="77"/>
        <v>0</v>
      </c>
      <c r="AF196" s="249">
        <f t="shared" si="77"/>
        <v>0</v>
      </c>
      <c r="AG196" s="136">
        <f t="shared" si="77"/>
        <v>0</v>
      </c>
      <c r="AH196" s="249">
        <f t="shared" si="77"/>
        <v>0</v>
      </c>
      <c r="AJ196" s="253">
        <v>2034</v>
      </c>
      <c r="AK196" s="133">
        <f>HLOOKUP($S196,Variable!$B$15:$AE$16,2,FALSE)</f>
        <v>0.49998876501235517</v>
      </c>
      <c r="AL196" s="268">
        <f t="shared" si="78"/>
        <v>0</v>
      </c>
      <c r="AM196" s="268">
        <f t="shared" si="79"/>
        <v>0</v>
      </c>
      <c r="AN196" s="268">
        <f t="shared" si="80"/>
        <v>0</v>
      </c>
      <c r="AO196" s="268">
        <f t="shared" si="81"/>
        <v>0</v>
      </c>
      <c r="AP196" s="268">
        <f t="shared" si="82"/>
        <v>0</v>
      </c>
      <c r="AQ196" s="268">
        <f t="shared" si="83"/>
        <v>0</v>
      </c>
      <c r="AS196" s="253">
        <v>2034</v>
      </c>
      <c r="AT196" s="249">
        <f t="shared" si="87"/>
        <v>0</v>
      </c>
      <c r="AU196" s="249">
        <f t="shared" si="84"/>
        <v>0</v>
      </c>
      <c r="AV196" s="249">
        <f t="shared" si="84"/>
        <v>0</v>
      </c>
      <c r="AW196" s="249">
        <f t="shared" si="84"/>
        <v>0</v>
      </c>
      <c r="AX196" s="136">
        <f t="shared" si="84"/>
        <v>0</v>
      </c>
      <c r="AY196" s="249">
        <f t="shared" si="84"/>
        <v>0</v>
      </c>
      <c r="BA196" s="145">
        <v>2034</v>
      </c>
      <c r="BB196" s="249">
        <f>IF($D$14&lt;&gt;"Yes",0,IF($BA196&lt;$E$14,0,IF($BA196&gt;$J$14,0,VLOOKUP($H$14,Variable!$B$21:$AE$64,'Sc11 Sub1'!$BA196-2015,FALSE))))</f>
        <v>0</v>
      </c>
      <c r="BC196" s="249">
        <f>IF($D$15&lt;&gt;"Yes",0,IF($BA196&lt;$E$15,0,IF($BA196&gt;$J$15,0,VLOOKUP($H$15,Variable!$B$21:$AE$64,'Sc11 Sub1'!$BA196-2015,FALSE))))</f>
        <v>0</v>
      </c>
      <c r="BD196" s="249">
        <f>IF($D$16&lt;&gt;"Yes",0,IF($BA196&lt;$E$16,0,IF($BA196&gt;$J$16,0,VLOOKUP($H$16,Variable!$B$21:$AE$64,'Sc11 Sub1'!$BA196-2015,FALSE))))</f>
        <v>0</v>
      </c>
      <c r="BE196" s="249">
        <f>IF($D$17&lt;&gt;"Yes",0,IF($BA196&lt;$E$17,0,IF($BA196&gt;$J$17,0,VLOOKUP($H$17,Variable!$B$21:$AE$64,'Sc11 Sub1'!$BA196-2015,FALSE))))</f>
        <v>0</v>
      </c>
      <c r="BF196" s="249">
        <f>IF($D$18&lt;&gt;"Yes",0,IF($BA196&lt;$E$18,0,IF($BA196&gt;$J$18,0,VLOOKUP($H$18,Variable!$B$21:$AE$64,'Sc11 Sub1'!$BA196-2015,FALSE))))</f>
        <v>0</v>
      </c>
      <c r="BG196" s="249">
        <f>IF($D$19&lt;&gt;"Yes",0,IF($BA196&lt;$E$19,0,IF($BA196&gt;$J$19,0,VLOOKUP($H$19,Variable!$B$21:$AE$64,'Sc11 Sub1'!$BA196-2015,FALSE))))</f>
        <v>0</v>
      </c>
    </row>
    <row r="197" spans="1:59">
      <c r="A197" s="242"/>
      <c r="B197" s="242"/>
      <c r="C197" s="242"/>
      <c r="D197" s="242"/>
      <c r="E197" s="242"/>
      <c r="F197" s="242"/>
      <c r="G197" s="242"/>
      <c r="H197" s="253">
        <v>2035</v>
      </c>
      <c r="I197" s="249">
        <f t="shared" si="85"/>
        <v>0</v>
      </c>
      <c r="J197" s="249">
        <f t="shared" si="70"/>
        <v>0</v>
      </c>
      <c r="K197" s="249">
        <f t="shared" si="70"/>
        <v>0</v>
      </c>
      <c r="L197" s="249">
        <f t="shared" si="70"/>
        <v>0</v>
      </c>
      <c r="M197" s="249">
        <f t="shared" si="70"/>
        <v>0</v>
      </c>
      <c r="N197" s="249">
        <f t="shared" si="70"/>
        <v>0</v>
      </c>
      <c r="O197" s="242"/>
      <c r="P197" s="242"/>
      <c r="Q197" s="242"/>
      <c r="R197" s="242"/>
      <c r="S197" s="253">
        <v>2035</v>
      </c>
      <c r="T197" s="133">
        <f>HLOOKUP($S197,Variable!$B$15:$AE$16,2,FALSE)</f>
        <v>0.50998854031260221</v>
      </c>
      <c r="U197" s="268">
        <f t="shared" si="71"/>
        <v>0</v>
      </c>
      <c r="V197" s="268">
        <f t="shared" si="72"/>
        <v>0</v>
      </c>
      <c r="W197" s="268">
        <f t="shared" si="73"/>
        <v>0</v>
      </c>
      <c r="X197" s="268">
        <f t="shared" si="74"/>
        <v>0</v>
      </c>
      <c r="Y197" s="268">
        <f t="shared" si="75"/>
        <v>0</v>
      </c>
      <c r="Z197" s="268">
        <f t="shared" si="76"/>
        <v>0</v>
      </c>
      <c r="AB197" s="253">
        <v>2035</v>
      </c>
      <c r="AC197" s="249">
        <f t="shared" si="86"/>
        <v>0</v>
      </c>
      <c r="AD197" s="249">
        <f t="shared" si="77"/>
        <v>0</v>
      </c>
      <c r="AE197" s="249">
        <f t="shared" si="77"/>
        <v>0</v>
      </c>
      <c r="AF197" s="249">
        <f t="shared" si="77"/>
        <v>0</v>
      </c>
      <c r="AG197" s="136">
        <f t="shared" si="77"/>
        <v>0</v>
      </c>
      <c r="AH197" s="249">
        <f t="shared" si="77"/>
        <v>0</v>
      </c>
      <c r="AJ197" s="253">
        <v>2035</v>
      </c>
      <c r="AK197" s="133">
        <f>HLOOKUP($S197,Variable!$B$15:$AE$16,2,FALSE)</f>
        <v>0.50998854031260221</v>
      </c>
      <c r="AL197" s="268">
        <f t="shared" si="78"/>
        <v>0</v>
      </c>
      <c r="AM197" s="268">
        <f t="shared" si="79"/>
        <v>0</v>
      </c>
      <c r="AN197" s="268">
        <f t="shared" si="80"/>
        <v>0</v>
      </c>
      <c r="AO197" s="268">
        <f t="shared" si="81"/>
        <v>0</v>
      </c>
      <c r="AP197" s="268">
        <f t="shared" si="82"/>
        <v>0</v>
      </c>
      <c r="AQ197" s="268">
        <f t="shared" si="83"/>
        <v>0</v>
      </c>
      <c r="AS197" s="253">
        <v>2035</v>
      </c>
      <c r="AT197" s="249">
        <f t="shared" si="87"/>
        <v>0</v>
      </c>
      <c r="AU197" s="249">
        <f t="shared" si="84"/>
        <v>0</v>
      </c>
      <c r="AV197" s="249">
        <f t="shared" si="84"/>
        <v>0</v>
      </c>
      <c r="AW197" s="249">
        <f t="shared" si="84"/>
        <v>0</v>
      </c>
      <c r="AX197" s="136">
        <f t="shared" si="84"/>
        <v>0</v>
      </c>
      <c r="AY197" s="249">
        <f t="shared" si="84"/>
        <v>0</v>
      </c>
      <c r="BA197" s="145">
        <v>2035</v>
      </c>
      <c r="BB197" s="249">
        <f>IF($D$14&lt;&gt;"Yes",0,IF($BA197&lt;$E$14,0,IF($BA197&gt;$J$14,0,VLOOKUP($H$14,Variable!$B$21:$AE$64,'Sc11 Sub1'!$BA197-2015,FALSE))))</f>
        <v>0</v>
      </c>
      <c r="BC197" s="249">
        <f>IF($D$15&lt;&gt;"Yes",0,IF($BA197&lt;$E$15,0,IF($BA197&gt;$J$15,0,VLOOKUP($H$15,Variable!$B$21:$AE$64,'Sc11 Sub1'!$BA197-2015,FALSE))))</f>
        <v>0</v>
      </c>
      <c r="BD197" s="249">
        <f>IF($D$16&lt;&gt;"Yes",0,IF($BA197&lt;$E$16,0,IF($BA197&gt;$J$16,0,VLOOKUP($H$16,Variable!$B$21:$AE$64,'Sc11 Sub1'!$BA197-2015,FALSE))))</f>
        <v>0</v>
      </c>
      <c r="BE197" s="249">
        <f>IF($D$17&lt;&gt;"Yes",0,IF($BA197&lt;$E$17,0,IF($BA197&gt;$J$17,0,VLOOKUP($H$17,Variable!$B$21:$AE$64,'Sc11 Sub1'!$BA197-2015,FALSE))))</f>
        <v>0</v>
      </c>
      <c r="BF197" s="249">
        <f>IF($D$18&lt;&gt;"Yes",0,IF($BA197&lt;$E$18,0,IF($BA197&gt;$J$18,0,VLOOKUP($H$18,Variable!$B$21:$AE$64,'Sc11 Sub1'!$BA197-2015,FALSE))))</f>
        <v>0</v>
      </c>
      <c r="BG197" s="249">
        <f>IF($D$19&lt;&gt;"Yes",0,IF($BA197&lt;$E$19,0,IF($BA197&gt;$J$19,0,VLOOKUP($H$19,Variable!$B$21:$AE$64,'Sc11 Sub1'!$BA197-2015,FALSE))))</f>
        <v>0</v>
      </c>
    </row>
    <row r="198" spans="1:59">
      <c r="A198" s="242"/>
      <c r="B198" s="242"/>
      <c r="C198" s="242"/>
      <c r="D198" s="242"/>
      <c r="E198" s="242"/>
      <c r="F198" s="242"/>
      <c r="G198" s="242"/>
      <c r="H198" s="253">
        <v>2036</v>
      </c>
      <c r="I198" s="249">
        <f t="shared" si="85"/>
        <v>0</v>
      </c>
      <c r="J198" s="249">
        <f t="shared" si="70"/>
        <v>0</v>
      </c>
      <c r="K198" s="249">
        <f t="shared" si="70"/>
        <v>0</v>
      </c>
      <c r="L198" s="249">
        <f t="shared" si="70"/>
        <v>0</v>
      </c>
      <c r="M198" s="249">
        <f t="shared" si="70"/>
        <v>0</v>
      </c>
      <c r="N198" s="249">
        <f t="shared" si="70"/>
        <v>0</v>
      </c>
      <c r="O198" s="242"/>
      <c r="P198" s="242"/>
      <c r="Q198" s="242"/>
      <c r="R198" s="242"/>
      <c r="S198" s="253">
        <v>2036</v>
      </c>
      <c r="T198" s="133">
        <f>HLOOKUP($S198,Variable!$B$15:$AE$16,2,FALSE)</f>
        <v>0.52018831111885433</v>
      </c>
      <c r="U198" s="268">
        <f t="shared" si="71"/>
        <v>0</v>
      </c>
      <c r="V198" s="268">
        <f t="shared" si="72"/>
        <v>0</v>
      </c>
      <c r="W198" s="268">
        <f t="shared" si="73"/>
        <v>0</v>
      </c>
      <c r="X198" s="268">
        <f t="shared" si="74"/>
        <v>0</v>
      </c>
      <c r="Y198" s="268">
        <f t="shared" si="75"/>
        <v>0</v>
      </c>
      <c r="Z198" s="268">
        <f t="shared" si="76"/>
        <v>0</v>
      </c>
      <c r="AB198" s="253">
        <v>2036</v>
      </c>
      <c r="AC198" s="249">
        <f t="shared" si="86"/>
        <v>0</v>
      </c>
      <c r="AD198" s="249">
        <f t="shared" si="77"/>
        <v>0</v>
      </c>
      <c r="AE198" s="249">
        <f t="shared" si="77"/>
        <v>0</v>
      </c>
      <c r="AF198" s="249">
        <f t="shared" si="77"/>
        <v>0</v>
      </c>
      <c r="AG198" s="136">
        <f t="shared" si="77"/>
        <v>0</v>
      </c>
      <c r="AH198" s="249">
        <f t="shared" si="77"/>
        <v>0</v>
      </c>
      <c r="AJ198" s="253">
        <v>2036</v>
      </c>
      <c r="AK198" s="133">
        <f>HLOOKUP($S198,Variable!$B$15:$AE$16,2,FALSE)</f>
        <v>0.52018831111885433</v>
      </c>
      <c r="AL198" s="268">
        <f t="shared" si="78"/>
        <v>0</v>
      </c>
      <c r="AM198" s="268">
        <f t="shared" si="79"/>
        <v>0</v>
      </c>
      <c r="AN198" s="268">
        <f t="shared" si="80"/>
        <v>0</v>
      </c>
      <c r="AO198" s="268">
        <f t="shared" si="81"/>
        <v>0</v>
      </c>
      <c r="AP198" s="268">
        <f t="shared" si="82"/>
        <v>0</v>
      </c>
      <c r="AQ198" s="268">
        <f t="shared" si="83"/>
        <v>0</v>
      </c>
      <c r="AS198" s="253">
        <v>2036</v>
      </c>
      <c r="AT198" s="249">
        <f t="shared" si="87"/>
        <v>0</v>
      </c>
      <c r="AU198" s="249">
        <f t="shared" si="84"/>
        <v>0</v>
      </c>
      <c r="AV198" s="249">
        <f t="shared" si="84"/>
        <v>0</v>
      </c>
      <c r="AW198" s="249">
        <f t="shared" si="84"/>
        <v>0</v>
      </c>
      <c r="AX198" s="136">
        <f t="shared" si="84"/>
        <v>0</v>
      </c>
      <c r="AY198" s="249">
        <f t="shared" si="84"/>
        <v>0</v>
      </c>
      <c r="BA198" s="145">
        <v>2036</v>
      </c>
      <c r="BB198" s="249">
        <f>IF($D$14&lt;&gt;"Yes",0,IF($BA198&lt;$E$14,0,IF($BA198&gt;$J$14,0,VLOOKUP($H$14,Variable!$B$21:$AE$64,'Sc11 Sub1'!$BA198-2015,FALSE))))</f>
        <v>0</v>
      </c>
      <c r="BC198" s="249">
        <f>IF($D$15&lt;&gt;"Yes",0,IF($BA198&lt;$E$15,0,IF($BA198&gt;$J$15,0,VLOOKUP($H$15,Variable!$B$21:$AE$64,'Sc11 Sub1'!$BA198-2015,FALSE))))</f>
        <v>0</v>
      </c>
      <c r="BD198" s="249">
        <f>IF($D$16&lt;&gt;"Yes",0,IF($BA198&lt;$E$16,0,IF($BA198&gt;$J$16,0,VLOOKUP($H$16,Variable!$B$21:$AE$64,'Sc11 Sub1'!$BA198-2015,FALSE))))</f>
        <v>0</v>
      </c>
      <c r="BE198" s="249">
        <f>IF($D$17&lt;&gt;"Yes",0,IF($BA198&lt;$E$17,0,IF($BA198&gt;$J$17,0,VLOOKUP($H$17,Variable!$B$21:$AE$64,'Sc11 Sub1'!$BA198-2015,FALSE))))</f>
        <v>0</v>
      </c>
      <c r="BF198" s="249">
        <f>IF($D$18&lt;&gt;"Yes",0,IF($BA198&lt;$E$18,0,IF($BA198&gt;$J$18,0,VLOOKUP($H$18,Variable!$B$21:$AE$64,'Sc11 Sub1'!$BA198-2015,FALSE))))</f>
        <v>0</v>
      </c>
      <c r="BG198" s="249">
        <f>IF($D$19&lt;&gt;"Yes",0,IF($BA198&lt;$E$19,0,IF($BA198&gt;$J$19,0,VLOOKUP($H$19,Variable!$B$21:$AE$64,'Sc11 Sub1'!$BA198-2015,FALSE))))</f>
        <v>0</v>
      </c>
    </row>
    <row r="199" spans="1:59">
      <c r="A199" s="242"/>
      <c r="B199" s="242"/>
      <c r="C199" s="242"/>
      <c r="D199" s="242"/>
      <c r="E199" s="242"/>
      <c r="F199" s="242"/>
      <c r="G199" s="242"/>
      <c r="H199" s="253">
        <v>2037</v>
      </c>
      <c r="I199" s="249">
        <f t="shared" si="85"/>
        <v>0</v>
      </c>
      <c r="J199" s="249">
        <f t="shared" si="70"/>
        <v>0</v>
      </c>
      <c r="K199" s="249">
        <f t="shared" si="70"/>
        <v>0</v>
      </c>
      <c r="L199" s="249">
        <f t="shared" si="70"/>
        <v>0</v>
      </c>
      <c r="M199" s="249">
        <f t="shared" si="70"/>
        <v>0</v>
      </c>
      <c r="N199" s="249">
        <f t="shared" si="70"/>
        <v>0</v>
      </c>
      <c r="O199" s="242"/>
      <c r="P199" s="242"/>
      <c r="Q199" s="242"/>
      <c r="R199" s="242"/>
      <c r="S199" s="253">
        <v>2037</v>
      </c>
      <c r="T199" s="133">
        <f>HLOOKUP($S199,Variable!$B$15:$AE$16,2,FALSE)</f>
        <v>0.53059207734123137</v>
      </c>
      <c r="U199" s="268">
        <f t="shared" si="71"/>
        <v>0</v>
      </c>
      <c r="V199" s="268">
        <f t="shared" si="72"/>
        <v>0</v>
      </c>
      <c r="W199" s="268">
        <f t="shared" si="73"/>
        <v>0</v>
      </c>
      <c r="X199" s="268">
        <f t="shared" si="74"/>
        <v>0</v>
      </c>
      <c r="Y199" s="268">
        <f t="shared" si="75"/>
        <v>0</v>
      </c>
      <c r="Z199" s="268">
        <f t="shared" si="76"/>
        <v>0</v>
      </c>
      <c r="AB199" s="253">
        <v>2037</v>
      </c>
      <c r="AC199" s="249">
        <f t="shared" si="86"/>
        <v>0</v>
      </c>
      <c r="AD199" s="249">
        <f t="shared" si="77"/>
        <v>0</v>
      </c>
      <c r="AE199" s="249">
        <f t="shared" si="77"/>
        <v>0</v>
      </c>
      <c r="AF199" s="249">
        <f t="shared" si="77"/>
        <v>0</v>
      </c>
      <c r="AG199" s="136">
        <f t="shared" si="77"/>
        <v>0</v>
      </c>
      <c r="AH199" s="249">
        <f t="shared" si="77"/>
        <v>0</v>
      </c>
      <c r="AJ199" s="253">
        <v>2037</v>
      </c>
      <c r="AK199" s="133">
        <f>HLOOKUP($S199,Variable!$B$15:$AE$16,2,FALSE)</f>
        <v>0.53059207734123137</v>
      </c>
      <c r="AL199" s="268">
        <f t="shared" si="78"/>
        <v>0</v>
      </c>
      <c r="AM199" s="268">
        <f t="shared" si="79"/>
        <v>0</v>
      </c>
      <c r="AN199" s="268">
        <f t="shared" si="80"/>
        <v>0</v>
      </c>
      <c r="AO199" s="268">
        <f t="shared" si="81"/>
        <v>0</v>
      </c>
      <c r="AP199" s="268">
        <f t="shared" si="82"/>
        <v>0</v>
      </c>
      <c r="AQ199" s="268">
        <f t="shared" si="83"/>
        <v>0</v>
      </c>
      <c r="AS199" s="253">
        <v>2037</v>
      </c>
      <c r="AT199" s="249">
        <f t="shared" si="87"/>
        <v>0</v>
      </c>
      <c r="AU199" s="249">
        <f t="shared" si="84"/>
        <v>0</v>
      </c>
      <c r="AV199" s="249">
        <f t="shared" si="84"/>
        <v>0</v>
      </c>
      <c r="AW199" s="249">
        <f t="shared" si="84"/>
        <v>0</v>
      </c>
      <c r="AX199" s="136">
        <f t="shared" si="84"/>
        <v>0</v>
      </c>
      <c r="AY199" s="249">
        <f t="shared" si="84"/>
        <v>0</v>
      </c>
      <c r="BA199" s="145">
        <v>2037</v>
      </c>
      <c r="BB199" s="249">
        <f>IF($D$14&lt;&gt;"Yes",0,IF($BA199&lt;$E$14,0,IF($BA199&gt;$J$14,0,VLOOKUP($H$14,Variable!$B$21:$AE$64,'Sc11 Sub1'!$BA199-2015,FALSE))))</f>
        <v>0</v>
      </c>
      <c r="BC199" s="249">
        <f>IF($D$15&lt;&gt;"Yes",0,IF($BA199&lt;$E$15,0,IF($BA199&gt;$J$15,0,VLOOKUP($H$15,Variable!$B$21:$AE$64,'Sc11 Sub1'!$BA199-2015,FALSE))))</f>
        <v>0</v>
      </c>
      <c r="BD199" s="249">
        <f>IF($D$16&lt;&gt;"Yes",0,IF($BA199&lt;$E$16,0,IF($BA199&gt;$J$16,0,VLOOKUP($H$16,Variable!$B$21:$AE$64,'Sc11 Sub1'!$BA199-2015,FALSE))))</f>
        <v>0</v>
      </c>
      <c r="BE199" s="249">
        <f>IF($D$17&lt;&gt;"Yes",0,IF($BA199&lt;$E$17,0,IF($BA199&gt;$J$17,0,VLOOKUP($H$17,Variable!$B$21:$AE$64,'Sc11 Sub1'!$BA199-2015,FALSE))))</f>
        <v>0</v>
      </c>
      <c r="BF199" s="249">
        <f>IF($D$18&lt;&gt;"Yes",0,IF($BA199&lt;$E$18,0,IF($BA199&gt;$J$18,0,VLOOKUP($H$18,Variable!$B$21:$AE$64,'Sc11 Sub1'!$BA199-2015,FALSE))))</f>
        <v>0</v>
      </c>
      <c r="BG199" s="249">
        <f>IF($D$19&lt;&gt;"Yes",0,IF($BA199&lt;$E$19,0,IF($BA199&gt;$J$19,0,VLOOKUP($H$19,Variable!$B$21:$AE$64,'Sc11 Sub1'!$BA199-2015,FALSE))))</f>
        <v>0</v>
      </c>
    </row>
    <row r="200" spans="1:59">
      <c r="A200" s="242"/>
      <c r="B200" s="242"/>
      <c r="C200" s="242"/>
      <c r="D200" s="242"/>
      <c r="E200" s="242"/>
      <c r="F200" s="242"/>
      <c r="G200" s="242"/>
      <c r="H200" s="253">
        <v>2038</v>
      </c>
      <c r="I200" s="249">
        <f t="shared" si="85"/>
        <v>0</v>
      </c>
      <c r="J200" s="249">
        <f t="shared" si="70"/>
        <v>0</v>
      </c>
      <c r="K200" s="249">
        <f t="shared" si="70"/>
        <v>0</v>
      </c>
      <c r="L200" s="249">
        <f t="shared" si="70"/>
        <v>0</v>
      </c>
      <c r="M200" s="249">
        <f t="shared" si="70"/>
        <v>0</v>
      </c>
      <c r="N200" s="249">
        <f t="shared" si="70"/>
        <v>0</v>
      </c>
      <c r="O200" s="242"/>
      <c r="P200" s="242"/>
      <c r="Q200" s="242"/>
      <c r="R200" s="242"/>
      <c r="S200" s="253">
        <v>2038</v>
      </c>
      <c r="T200" s="133">
        <f>HLOOKUP($S200,Variable!$B$15:$AE$16,2,FALSE)</f>
        <v>0.54120391888805597</v>
      </c>
      <c r="U200" s="268">
        <f t="shared" si="71"/>
        <v>0</v>
      </c>
      <c r="V200" s="268">
        <f t="shared" si="72"/>
        <v>0</v>
      </c>
      <c r="W200" s="268">
        <f t="shared" si="73"/>
        <v>0</v>
      </c>
      <c r="X200" s="268">
        <f t="shared" si="74"/>
        <v>0</v>
      </c>
      <c r="Y200" s="268">
        <f t="shared" si="75"/>
        <v>0</v>
      </c>
      <c r="Z200" s="268">
        <f t="shared" si="76"/>
        <v>0</v>
      </c>
      <c r="AB200" s="253">
        <v>2038</v>
      </c>
      <c r="AC200" s="249">
        <f t="shared" si="86"/>
        <v>0</v>
      </c>
      <c r="AD200" s="249">
        <f t="shared" si="77"/>
        <v>0</v>
      </c>
      <c r="AE200" s="249">
        <f t="shared" si="77"/>
        <v>0</v>
      </c>
      <c r="AF200" s="249">
        <f t="shared" si="77"/>
        <v>0</v>
      </c>
      <c r="AG200" s="136">
        <f t="shared" si="77"/>
        <v>0</v>
      </c>
      <c r="AH200" s="249">
        <f t="shared" si="77"/>
        <v>0</v>
      </c>
      <c r="AJ200" s="253">
        <v>2038</v>
      </c>
      <c r="AK200" s="133">
        <f>HLOOKUP($S200,Variable!$B$15:$AE$16,2,FALSE)</f>
        <v>0.54120391888805597</v>
      </c>
      <c r="AL200" s="268">
        <f t="shared" si="78"/>
        <v>0</v>
      </c>
      <c r="AM200" s="268">
        <f t="shared" si="79"/>
        <v>0</v>
      </c>
      <c r="AN200" s="268">
        <f t="shared" si="80"/>
        <v>0</v>
      </c>
      <c r="AO200" s="268">
        <f t="shared" si="81"/>
        <v>0</v>
      </c>
      <c r="AP200" s="268">
        <f t="shared" si="82"/>
        <v>0</v>
      </c>
      <c r="AQ200" s="268">
        <f t="shared" si="83"/>
        <v>0</v>
      </c>
      <c r="AS200" s="253">
        <v>2038</v>
      </c>
      <c r="AT200" s="249">
        <f t="shared" si="87"/>
        <v>0</v>
      </c>
      <c r="AU200" s="249">
        <f t="shared" si="84"/>
        <v>0</v>
      </c>
      <c r="AV200" s="249">
        <f t="shared" si="84"/>
        <v>0</v>
      </c>
      <c r="AW200" s="249">
        <f t="shared" si="84"/>
        <v>0</v>
      </c>
      <c r="AX200" s="136">
        <f t="shared" si="84"/>
        <v>0</v>
      </c>
      <c r="AY200" s="249">
        <f t="shared" si="84"/>
        <v>0</v>
      </c>
      <c r="BA200" s="145">
        <v>2038</v>
      </c>
      <c r="BB200" s="249">
        <f>IF($D$14&lt;&gt;"Yes",0,IF($BA200&lt;$E$14,0,IF($BA200&gt;$J$14,0,VLOOKUP($H$14,Variable!$B$21:$AE$64,'Sc11 Sub1'!$BA200-2015,FALSE))))</f>
        <v>0</v>
      </c>
      <c r="BC200" s="249">
        <f>IF($D$15&lt;&gt;"Yes",0,IF($BA200&lt;$E$15,0,IF($BA200&gt;$J$15,0,VLOOKUP($H$15,Variable!$B$21:$AE$64,'Sc11 Sub1'!$BA200-2015,FALSE))))</f>
        <v>0</v>
      </c>
      <c r="BD200" s="249">
        <f>IF($D$16&lt;&gt;"Yes",0,IF($BA200&lt;$E$16,0,IF($BA200&gt;$J$16,0,VLOOKUP($H$16,Variable!$B$21:$AE$64,'Sc11 Sub1'!$BA200-2015,FALSE))))</f>
        <v>0</v>
      </c>
      <c r="BE200" s="249">
        <f>IF($D$17&lt;&gt;"Yes",0,IF($BA200&lt;$E$17,0,IF($BA200&gt;$J$17,0,VLOOKUP($H$17,Variable!$B$21:$AE$64,'Sc11 Sub1'!$BA200-2015,FALSE))))</f>
        <v>0</v>
      </c>
      <c r="BF200" s="249">
        <f>IF($D$18&lt;&gt;"Yes",0,IF($BA200&lt;$E$18,0,IF($BA200&gt;$J$18,0,VLOOKUP($H$18,Variable!$B$21:$AE$64,'Sc11 Sub1'!$BA200-2015,FALSE))))</f>
        <v>0</v>
      </c>
      <c r="BG200" s="249">
        <f>IF($D$19&lt;&gt;"Yes",0,IF($BA200&lt;$E$19,0,IF($BA200&gt;$J$19,0,VLOOKUP($H$19,Variable!$B$21:$AE$64,'Sc11 Sub1'!$BA200-2015,FALSE))))</f>
        <v>0</v>
      </c>
    </row>
    <row r="201" spans="1:59">
      <c r="A201" s="242"/>
      <c r="B201" s="242"/>
      <c r="C201" s="242"/>
      <c r="D201" s="242"/>
      <c r="E201" s="242"/>
      <c r="F201" s="242"/>
      <c r="G201" s="242"/>
      <c r="H201" s="253">
        <v>2039</v>
      </c>
      <c r="I201" s="249">
        <f t="shared" si="85"/>
        <v>0</v>
      </c>
      <c r="J201" s="249">
        <f t="shared" si="70"/>
        <v>0</v>
      </c>
      <c r="K201" s="249">
        <f t="shared" si="70"/>
        <v>0</v>
      </c>
      <c r="L201" s="249">
        <f t="shared" si="70"/>
        <v>0</v>
      </c>
      <c r="M201" s="249">
        <f t="shared" si="70"/>
        <v>0</v>
      </c>
      <c r="N201" s="249">
        <f t="shared" si="70"/>
        <v>0</v>
      </c>
      <c r="O201" s="242"/>
      <c r="P201" s="242"/>
      <c r="Q201" s="242"/>
      <c r="R201" s="242"/>
      <c r="S201" s="253">
        <v>2039</v>
      </c>
      <c r="T201" s="133">
        <f>HLOOKUP($S201,Variable!$B$15:$AE$16,2,FALSE)</f>
        <v>0.55202799726581708</v>
      </c>
      <c r="U201" s="268">
        <f t="shared" si="71"/>
        <v>0</v>
      </c>
      <c r="V201" s="268">
        <f t="shared" si="72"/>
        <v>0</v>
      </c>
      <c r="W201" s="268">
        <f t="shared" si="73"/>
        <v>0</v>
      </c>
      <c r="X201" s="268">
        <f t="shared" si="74"/>
        <v>0</v>
      </c>
      <c r="Y201" s="268">
        <f t="shared" si="75"/>
        <v>0</v>
      </c>
      <c r="Z201" s="268">
        <f t="shared" si="76"/>
        <v>0</v>
      </c>
      <c r="AB201" s="253">
        <v>2039</v>
      </c>
      <c r="AC201" s="249">
        <f t="shared" si="86"/>
        <v>0</v>
      </c>
      <c r="AD201" s="249">
        <f t="shared" si="77"/>
        <v>0</v>
      </c>
      <c r="AE201" s="249">
        <f t="shared" si="77"/>
        <v>0</v>
      </c>
      <c r="AF201" s="249">
        <f t="shared" si="77"/>
        <v>0</v>
      </c>
      <c r="AG201" s="136">
        <f t="shared" si="77"/>
        <v>0</v>
      </c>
      <c r="AH201" s="249">
        <f t="shared" si="77"/>
        <v>0</v>
      </c>
      <c r="AJ201" s="253">
        <v>2039</v>
      </c>
      <c r="AK201" s="133">
        <f>HLOOKUP($S201,Variable!$B$15:$AE$16,2,FALSE)</f>
        <v>0.55202799726581708</v>
      </c>
      <c r="AL201" s="268">
        <f t="shared" si="78"/>
        <v>0</v>
      </c>
      <c r="AM201" s="268">
        <f t="shared" si="79"/>
        <v>0</v>
      </c>
      <c r="AN201" s="268">
        <f t="shared" si="80"/>
        <v>0</v>
      </c>
      <c r="AO201" s="268">
        <f t="shared" si="81"/>
        <v>0</v>
      </c>
      <c r="AP201" s="268">
        <f t="shared" si="82"/>
        <v>0</v>
      </c>
      <c r="AQ201" s="268">
        <f t="shared" si="83"/>
        <v>0</v>
      </c>
      <c r="AS201" s="253">
        <v>2039</v>
      </c>
      <c r="AT201" s="249">
        <f t="shared" si="87"/>
        <v>0</v>
      </c>
      <c r="AU201" s="249">
        <f t="shared" si="84"/>
        <v>0</v>
      </c>
      <c r="AV201" s="249">
        <f t="shared" si="84"/>
        <v>0</v>
      </c>
      <c r="AW201" s="249">
        <f t="shared" si="84"/>
        <v>0</v>
      </c>
      <c r="AX201" s="136">
        <f t="shared" si="84"/>
        <v>0</v>
      </c>
      <c r="AY201" s="249">
        <f t="shared" si="84"/>
        <v>0</v>
      </c>
      <c r="BA201" s="145">
        <v>2039</v>
      </c>
      <c r="BB201" s="249">
        <f>IF($D$14&lt;&gt;"Yes",0,IF($BA201&lt;$E$14,0,IF($BA201&gt;$J$14,0,VLOOKUP($H$14,Variable!$B$21:$AE$64,'Sc11 Sub1'!$BA201-2015,FALSE))))</f>
        <v>0</v>
      </c>
      <c r="BC201" s="249">
        <f>IF($D$15&lt;&gt;"Yes",0,IF($BA201&lt;$E$15,0,IF($BA201&gt;$J$15,0,VLOOKUP($H$15,Variable!$B$21:$AE$64,'Sc11 Sub1'!$BA201-2015,FALSE))))</f>
        <v>0</v>
      </c>
      <c r="BD201" s="249">
        <f>IF($D$16&lt;&gt;"Yes",0,IF($BA201&lt;$E$16,0,IF($BA201&gt;$J$16,0,VLOOKUP($H$16,Variable!$B$21:$AE$64,'Sc11 Sub1'!$BA201-2015,FALSE))))</f>
        <v>0</v>
      </c>
      <c r="BE201" s="249">
        <f>IF($D$17&lt;&gt;"Yes",0,IF($BA201&lt;$E$17,0,IF($BA201&gt;$J$17,0,VLOOKUP($H$17,Variable!$B$21:$AE$64,'Sc11 Sub1'!$BA201-2015,FALSE))))</f>
        <v>0</v>
      </c>
      <c r="BF201" s="249">
        <f>IF($D$18&lt;&gt;"Yes",0,IF($BA201&lt;$E$18,0,IF($BA201&gt;$J$18,0,VLOOKUP($H$18,Variable!$B$21:$AE$64,'Sc11 Sub1'!$BA201-2015,FALSE))))</f>
        <v>0</v>
      </c>
      <c r="BG201" s="249">
        <f>IF($D$19&lt;&gt;"Yes",0,IF($BA201&lt;$E$19,0,IF($BA201&gt;$J$19,0,VLOOKUP($H$19,Variable!$B$21:$AE$64,'Sc11 Sub1'!$BA201-2015,FALSE))))</f>
        <v>0</v>
      </c>
    </row>
    <row r="202" spans="1:59">
      <c r="A202" s="242"/>
      <c r="B202" s="242"/>
      <c r="C202" s="242"/>
      <c r="D202" s="242"/>
      <c r="E202" s="242"/>
      <c r="F202" s="242"/>
      <c r="G202" s="242"/>
      <c r="H202" s="253">
        <v>2040</v>
      </c>
      <c r="I202" s="249">
        <f t="shared" si="85"/>
        <v>0</v>
      </c>
      <c r="J202" s="249">
        <f t="shared" si="70"/>
        <v>0</v>
      </c>
      <c r="K202" s="249">
        <f t="shared" si="70"/>
        <v>0</v>
      </c>
      <c r="L202" s="249">
        <f t="shared" si="70"/>
        <v>0</v>
      </c>
      <c r="M202" s="249">
        <f t="shared" si="70"/>
        <v>0</v>
      </c>
      <c r="N202" s="249">
        <f t="shared" si="70"/>
        <v>0</v>
      </c>
      <c r="O202" s="242"/>
      <c r="P202" s="242"/>
      <c r="Q202" s="242"/>
      <c r="R202" s="242"/>
      <c r="S202" s="253">
        <v>2040</v>
      </c>
      <c r="T202" s="133">
        <f>HLOOKUP($S202,Variable!$B$15:$AE$16,2,FALSE)</f>
        <v>0.56306855721113358</v>
      </c>
      <c r="U202" s="268">
        <f t="shared" si="71"/>
        <v>0</v>
      </c>
      <c r="V202" s="268">
        <f t="shared" si="72"/>
        <v>0</v>
      </c>
      <c r="W202" s="268">
        <f t="shared" si="73"/>
        <v>0</v>
      </c>
      <c r="X202" s="268">
        <f t="shared" si="74"/>
        <v>0</v>
      </c>
      <c r="Y202" s="268">
        <f t="shared" si="75"/>
        <v>0</v>
      </c>
      <c r="Z202" s="268">
        <f t="shared" si="76"/>
        <v>0</v>
      </c>
      <c r="AB202" s="253">
        <v>2040</v>
      </c>
      <c r="AC202" s="249">
        <f t="shared" si="86"/>
        <v>0</v>
      </c>
      <c r="AD202" s="249">
        <f t="shared" si="77"/>
        <v>0</v>
      </c>
      <c r="AE202" s="249">
        <f t="shared" si="77"/>
        <v>0</v>
      </c>
      <c r="AF202" s="249">
        <f t="shared" si="77"/>
        <v>0</v>
      </c>
      <c r="AG202" s="136">
        <f t="shared" si="77"/>
        <v>0</v>
      </c>
      <c r="AH202" s="249">
        <f t="shared" si="77"/>
        <v>0</v>
      </c>
      <c r="AJ202" s="253">
        <v>2040</v>
      </c>
      <c r="AK202" s="133">
        <f>HLOOKUP($S202,Variable!$B$15:$AE$16,2,FALSE)</f>
        <v>0.56306855721113358</v>
      </c>
      <c r="AL202" s="268">
        <f t="shared" si="78"/>
        <v>0</v>
      </c>
      <c r="AM202" s="268">
        <f t="shared" si="79"/>
        <v>0</v>
      </c>
      <c r="AN202" s="268">
        <f t="shared" si="80"/>
        <v>0</v>
      </c>
      <c r="AO202" s="268">
        <f t="shared" si="81"/>
        <v>0</v>
      </c>
      <c r="AP202" s="268">
        <f t="shared" si="82"/>
        <v>0</v>
      </c>
      <c r="AQ202" s="268">
        <f t="shared" si="83"/>
        <v>0</v>
      </c>
      <c r="AS202" s="253">
        <v>2040</v>
      </c>
      <c r="AT202" s="249">
        <f t="shared" si="87"/>
        <v>0</v>
      </c>
      <c r="AU202" s="249">
        <f t="shared" si="84"/>
        <v>0</v>
      </c>
      <c r="AV202" s="249">
        <f t="shared" si="84"/>
        <v>0</v>
      </c>
      <c r="AW202" s="249">
        <f t="shared" si="84"/>
        <v>0</v>
      </c>
      <c r="AX202" s="136">
        <f t="shared" si="84"/>
        <v>0</v>
      </c>
      <c r="AY202" s="249">
        <f t="shared" si="84"/>
        <v>0</v>
      </c>
      <c r="BA202" s="145">
        <v>2040</v>
      </c>
      <c r="BB202" s="249">
        <f>IF($D$14&lt;&gt;"Yes",0,IF($BA202&lt;$E$14,0,IF($BA202&gt;$J$14,0,VLOOKUP($H$14,Variable!$B$21:$AE$64,'Sc11 Sub1'!$BA202-2015,FALSE))))</f>
        <v>0</v>
      </c>
      <c r="BC202" s="249">
        <f>IF($D$15&lt;&gt;"Yes",0,IF($BA202&lt;$E$15,0,IF($BA202&gt;$J$15,0,VLOOKUP($H$15,Variable!$B$21:$AE$64,'Sc11 Sub1'!$BA202-2015,FALSE))))</f>
        <v>0</v>
      </c>
      <c r="BD202" s="249">
        <f>IF($D$16&lt;&gt;"Yes",0,IF($BA202&lt;$E$16,0,IF($BA202&gt;$J$16,0,VLOOKUP($H$16,Variable!$B$21:$AE$64,'Sc11 Sub1'!$BA202-2015,FALSE))))</f>
        <v>0</v>
      </c>
      <c r="BE202" s="249">
        <f>IF($D$17&lt;&gt;"Yes",0,IF($BA202&lt;$E$17,0,IF($BA202&gt;$J$17,0,VLOOKUP($H$17,Variable!$B$21:$AE$64,'Sc11 Sub1'!$BA202-2015,FALSE))))</f>
        <v>0</v>
      </c>
      <c r="BF202" s="249">
        <f>IF($D$18&lt;&gt;"Yes",0,IF($BA202&lt;$E$18,0,IF($BA202&gt;$J$18,0,VLOOKUP($H$18,Variable!$B$21:$AE$64,'Sc11 Sub1'!$BA202-2015,FALSE))))</f>
        <v>0</v>
      </c>
      <c r="BG202" s="249">
        <f>IF($D$19&lt;&gt;"Yes",0,IF($BA202&lt;$E$19,0,IF($BA202&gt;$J$19,0,VLOOKUP($H$19,Variable!$B$21:$AE$64,'Sc11 Sub1'!$BA202-2015,FALSE))))</f>
        <v>0</v>
      </c>
    </row>
    <row r="203" spans="1:59">
      <c r="A203" s="242"/>
      <c r="B203" s="242"/>
      <c r="C203" s="242"/>
      <c r="D203" s="242"/>
      <c r="E203" s="242"/>
      <c r="F203" s="242"/>
      <c r="G203" s="242"/>
      <c r="H203" s="253">
        <v>2041</v>
      </c>
      <c r="I203" s="249">
        <f t="shared" si="85"/>
        <v>0</v>
      </c>
      <c r="J203" s="249">
        <f t="shared" si="70"/>
        <v>0</v>
      </c>
      <c r="K203" s="249">
        <f t="shared" si="70"/>
        <v>0</v>
      </c>
      <c r="L203" s="249">
        <f t="shared" si="70"/>
        <v>0</v>
      </c>
      <c r="M203" s="249">
        <f t="shared" si="70"/>
        <v>0</v>
      </c>
      <c r="N203" s="249">
        <f t="shared" si="70"/>
        <v>0</v>
      </c>
      <c r="O203" s="242"/>
      <c r="P203" s="242"/>
      <c r="Q203" s="242"/>
      <c r="R203" s="242"/>
      <c r="S203" s="253">
        <v>2041</v>
      </c>
      <c r="T203" s="133">
        <f>HLOOKUP($S203,Variable!$B$15:$AE$16,2,FALSE)</f>
        <v>0.57432992835535612</v>
      </c>
      <c r="U203" s="268">
        <f t="shared" si="71"/>
        <v>0</v>
      </c>
      <c r="V203" s="268">
        <f t="shared" si="72"/>
        <v>0</v>
      </c>
      <c r="W203" s="268">
        <f t="shared" si="73"/>
        <v>0</v>
      </c>
      <c r="X203" s="268">
        <f t="shared" si="74"/>
        <v>0</v>
      </c>
      <c r="Y203" s="268">
        <f t="shared" si="75"/>
        <v>0</v>
      </c>
      <c r="Z203" s="268">
        <f t="shared" si="76"/>
        <v>0</v>
      </c>
      <c r="AB203" s="253">
        <v>2041</v>
      </c>
      <c r="AC203" s="249">
        <f t="shared" si="86"/>
        <v>0</v>
      </c>
      <c r="AD203" s="249">
        <f t="shared" si="77"/>
        <v>0</v>
      </c>
      <c r="AE203" s="249">
        <f t="shared" si="77"/>
        <v>0</v>
      </c>
      <c r="AF203" s="249">
        <f t="shared" si="77"/>
        <v>0</v>
      </c>
      <c r="AG203" s="136">
        <f t="shared" si="77"/>
        <v>0</v>
      </c>
      <c r="AH203" s="249">
        <f t="shared" si="77"/>
        <v>0</v>
      </c>
      <c r="AJ203" s="253">
        <v>2041</v>
      </c>
      <c r="AK203" s="133">
        <f>HLOOKUP($S203,Variable!$B$15:$AE$16,2,FALSE)</f>
        <v>0.57432992835535612</v>
      </c>
      <c r="AL203" s="268">
        <f t="shared" si="78"/>
        <v>0</v>
      </c>
      <c r="AM203" s="268">
        <f t="shared" si="79"/>
        <v>0</v>
      </c>
      <c r="AN203" s="268">
        <f t="shared" si="80"/>
        <v>0</v>
      </c>
      <c r="AO203" s="268">
        <f t="shared" si="81"/>
        <v>0</v>
      </c>
      <c r="AP203" s="268">
        <f t="shared" si="82"/>
        <v>0</v>
      </c>
      <c r="AQ203" s="268">
        <f t="shared" si="83"/>
        <v>0</v>
      </c>
      <c r="AS203" s="253">
        <v>2041</v>
      </c>
      <c r="AT203" s="249">
        <f t="shared" si="87"/>
        <v>0</v>
      </c>
      <c r="AU203" s="249">
        <f t="shared" si="84"/>
        <v>0</v>
      </c>
      <c r="AV203" s="249">
        <f t="shared" si="84"/>
        <v>0</v>
      </c>
      <c r="AW203" s="249">
        <f t="shared" si="84"/>
        <v>0</v>
      </c>
      <c r="AX203" s="136">
        <f t="shared" si="84"/>
        <v>0</v>
      </c>
      <c r="AY203" s="249">
        <f t="shared" si="84"/>
        <v>0</v>
      </c>
      <c r="BA203" s="145">
        <v>2041</v>
      </c>
      <c r="BB203" s="249">
        <f>IF($D$14&lt;&gt;"Yes",0,IF($BA203&lt;$E$14,0,IF($BA203&gt;$J$14,0,VLOOKUP($H$14,Variable!$B$21:$AE$64,'Sc11 Sub1'!$BA203-2015,FALSE))))</f>
        <v>0</v>
      </c>
      <c r="BC203" s="249">
        <f>IF($D$15&lt;&gt;"Yes",0,IF($BA203&lt;$E$15,0,IF($BA203&gt;$J$15,0,VLOOKUP($H$15,Variable!$B$21:$AE$64,'Sc11 Sub1'!$BA203-2015,FALSE))))</f>
        <v>0</v>
      </c>
      <c r="BD203" s="249">
        <f>IF($D$16&lt;&gt;"Yes",0,IF($BA203&lt;$E$16,0,IF($BA203&gt;$J$16,0,VLOOKUP($H$16,Variable!$B$21:$AE$64,'Sc11 Sub1'!$BA203-2015,FALSE))))</f>
        <v>0</v>
      </c>
      <c r="BE203" s="249">
        <f>IF($D$17&lt;&gt;"Yes",0,IF($BA203&lt;$E$17,0,IF($BA203&gt;$J$17,0,VLOOKUP($H$17,Variable!$B$21:$AE$64,'Sc11 Sub1'!$BA203-2015,FALSE))))</f>
        <v>0</v>
      </c>
      <c r="BF203" s="249">
        <f>IF($D$18&lt;&gt;"Yes",0,IF($BA203&lt;$E$18,0,IF($BA203&gt;$J$18,0,VLOOKUP($H$18,Variable!$B$21:$AE$64,'Sc11 Sub1'!$BA203-2015,FALSE))))</f>
        <v>0</v>
      </c>
      <c r="BG203" s="249">
        <f>IF($D$19&lt;&gt;"Yes",0,IF($BA203&lt;$E$19,0,IF($BA203&gt;$J$19,0,VLOOKUP($H$19,Variable!$B$21:$AE$64,'Sc11 Sub1'!$BA203-2015,FALSE))))</f>
        <v>0</v>
      </c>
    </row>
    <row r="204" spans="1:59">
      <c r="A204" s="242"/>
      <c r="B204" s="242"/>
      <c r="C204" s="242"/>
      <c r="D204" s="242"/>
      <c r="E204" s="242"/>
      <c r="F204" s="242"/>
      <c r="G204" s="242"/>
      <c r="H204" s="253">
        <v>2042</v>
      </c>
      <c r="I204" s="249">
        <f t="shared" si="85"/>
        <v>0</v>
      </c>
      <c r="J204" s="249">
        <f t="shared" si="70"/>
        <v>0</v>
      </c>
      <c r="K204" s="249">
        <f t="shared" si="70"/>
        <v>0</v>
      </c>
      <c r="L204" s="249">
        <f t="shared" si="70"/>
        <v>0</v>
      </c>
      <c r="M204" s="249">
        <f t="shared" si="70"/>
        <v>0</v>
      </c>
      <c r="N204" s="249">
        <f t="shared" si="70"/>
        <v>0</v>
      </c>
      <c r="O204" s="242"/>
      <c r="P204" s="242"/>
      <c r="Q204" s="242"/>
      <c r="R204" s="242"/>
      <c r="S204" s="253">
        <v>2042</v>
      </c>
      <c r="T204" s="133">
        <f>HLOOKUP($S204,Variable!$B$15:$AE$16,2,FALSE)</f>
        <v>0.58581652692246322</v>
      </c>
      <c r="U204" s="268">
        <f t="shared" si="71"/>
        <v>0</v>
      </c>
      <c r="V204" s="268">
        <f t="shared" si="72"/>
        <v>0</v>
      </c>
      <c r="W204" s="268">
        <f t="shared" si="73"/>
        <v>0</v>
      </c>
      <c r="X204" s="268">
        <f t="shared" si="74"/>
        <v>0</v>
      </c>
      <c r="Y204" s="268">
        <f t="shared" si="75"/>
        <v>0</v>
      </c>
      <c r="Z204" s="268">
        <f t="shared" si="76"/>
        <v>0</v>
      </c>
      <c r="AB204" s="253">
        <v>2042</v>
      </c>
      <c r="AC204" s="249">
        <f t="shared" si="86"/>
        <v>0</v>
      </c>
      <c r="AD204" s="249">
        <f t="shared" si="77"/>
        <v>0</v>
      </c>
      <c r="AE204" s="249">
        <f t="shared" si="77"/>
        <v>0</v>
      </c>
      <c r="AF204" s="249">
        <f t="shared" si="77"/>
        <v>0</v>
      </c>
      <c r="AG204" s="136">
        <f t="shared" si="77"/>
        <v>0</v>
      </c>
      <c r="AH204" s="249">
        <f t="shared" si="77"/>
        <v>0</v>
      </c>
      <c r="AJ204" s="253">
        <v>2042</v>
      </c>
      <c r="AK204" s="133">
        <f>HLOOKUP($S204,Variable!$B$15:$AE$16,2,FALSE)</f>
        <v>0.58581652692246322</v>
      </c>
      <c r="AL204" s="268">
        <f t="shared" si="78"/>
        <v>0</v>
      </c>
      <c r="AM204" s="268">
        <f t="shared" si="79"/>
        <v>0</v>
      </c>
      <c r="AN204" s="268">
        <f t="shared" si="80"/>
        <v>0</v>
      </c>
      <c r="AO204" s="268">
        <f t="shared" si="81"/>
        <v>0</v>
      </c>
      <c r="AP204" s="268">
        <f t="shared" si="82"/>
        <v>0</v>
      </c>
      <c r="AQ204" s="268">
        <f t="shared" si="83"/>
        <v>0</v>
      </c>
      <c r="AS204" s="253">
        <v>2042</v>
      </c>
      <c r="AT204" s="249">
        <f t="shared" si="87"/>
        <v>0</v>
      </c>
      <c r="AU204" s="249">
        <f t="shared" si="84"/>
        <v>0</v>
      </c>
      <c r="AV204" s="249">
        <f t="shared" si="84"/>
        <v>0</v>
      </c>
      <c r="AW204" s="249">
        <f t="shared" si="84"/>
        <v>0</v>
      </c>
      <c r="AX204" s="136">
        <f t="shared" si="84"/>
        <v>0</v>
      </c>
      <c r="AY204" s="249">
        <f t="shared" si="84"/>
        <v>0</v>
      </c>
      <c r="BA204" s="145">
        <v>2042</v>
      </c>
      <c r="BB204" s="249">
        <f>IF($D$14&lt;&gt;"Yes",0,IF($BA204&lt;$E$14,0,IF($BA204&gt;$J$14,0,VLOOKUP($H$14,Variable!$B$21:$AE$64,'Sc11 Sub1'!$BA204-2015,FALSE))))</f>
        <v>0</v>
      </c>
      <c r="BC204" s="249">
        <f>IF($D$15&lt;&gt;"Yes",0,IF($BA204&lt;$E$15,0,IF($BA204&gt;$J$15,0,VLOOKUP($H$15,Variable!$B$21:$AE$64,'Sc11 Sub1'!$BA204-2015,FALSE))))</f>
        <v>0</v>
      </c>
      <c r="BD204" s="249">
        <f>IF($D$16&lt;&gt;"Yes",0,IF($BA204&lt;$E$16,0,IF($BA204&gt;$J$16,0,VLOOKUP($H$16,Variable!$B$21:$AE$64,'Sc11 Sub1'!$BA204-2015,FALSE))))</f>
        <v>0</v>
      </c>
      <c r="BE204" s="249">
        <f>IF($D$17&lt;&gt;"Yes",0,IF($BA204&lt;$E$17,0,IF($BA204&gt;$J$17,0,VLOOKUP($H$17,Variable!$B$21:$AE$64,'Sc11 Sub1'!$BA204-2015,FALSE))))</f>
        <v>0</v>
      </c>
      <c r="BF204" s="249">
        <f>IF($D$18&lt;&gt;"Yes",0,IF($BA204&lt;$E$18,0,IF($BA204&gt;$J$18,0,VLOOKUP($H$18,Variable!$B$21:$AE$64,'Sc11 Sub1'!$BA204-2015,FALSE))))</f>
        <v>0</v>
      </c>
      <c r="BG204" s="249">
        <f>IF($D$19&lt;&gt;"Yes",0,IF($BA204&lt;$E$19,0,IF($BA204&gt;$J$19,0,VLOOKUP($H$19,Variable!$B$21:$AE$64,'Sc11 Sub1'!$BA204-2015,FALSE))))</f>
        <v>0</v>
      </c>
    </row>
    <row r="205" spans="1:59">
      <c r="A205" s="242"/>
      <c r="B205" s="242"/>
      <c r="C205" s="242"/>
      <c r="D205" s="242"/>
      <c r="E205" s="242"/>
      <c r="F205" s="242"/>
      <c r="G205" s="242"/>
      <c r="H205" s="253">
        <v>2043</v>
      </c>
      <c r="I205" s="249">
        <f t="shared" si="85"/>
        <v>0</v>
      </c>
      <c r="J205" s="249">
        <f t="shared" si="70"/>
        <v>0</v>
      </c>
      <c r="K205" s="249">
        <f t="shared" si="70"/>
        <v>0</v>
      </c>
      <c r="L205" s="249">
        <f t="shared" si="70"/>
        <v>0</v>
      </c>
      <c r="M205" s="249">
        <f t="shared" si="70"/>
        <v>0</v>
      </c>
      <c r="N205" s="249">
        <f t="shared" si="70"/>
        <v>0</v>
      </c>
      <c r="O205" s="242"/>
      <c r="P205" s="242"/>
      <c r="Q205" s="242"/>
      <c r="R205" s="242"/>
      <c r="S205" s="253">
        <v>2043</v>
      </c>
      <c r="T205" s="133">
        <f>HLOOKUP($S205,Variable!$B$15:$AE$16,2,FALSE)</f>
        <v>0.59753285746091256</v>
      </c>
      <c r="U205" s="268">
        <f t="shared" si="71"/>
        <v>0</v>
      </c>
      <c r="V205" s="268">
        <f t="shared" si="72"/>
        <v>0</v>
      </c>
      <c r="W205" s="268">
        <f t="shared" si="73"/>
        <v>0</v>
      </c>
      <c r="X205" s="268">
        <f t="shared" si="74"/>
        <v>0</v>
      </c>
      <c r="Y205" s="268">
        <f t="shared" si="75"/>
        <v>0</v>
      </c>
      <c r="Z205" s="268">
        <f t="shared" si="76"/>
        <v>0</v>
      </c>
      <c r="AB205" s="253">
        <v>2043</v>
      </c>
      <c r="AC205" s="249">
        <f t="shared" si="86"/>
        <v>0</v>
      </c>
      <c r="AD205" s="249">
        <f t="shared" si="77"/>
        <v>0</v>
      </c>
      <c r="AE205" s="249">
        <f t="shared" si="77"/>
        <v>0</v>
      </c>
      <c r="AF205" s="249">
        <f t="shared" si="77"/>
        <v>0</v>
      </c>
      <c r="AG205" s="136">
        <f t="shared" si="77"/>
        <v>0</v>
      </c>
      <c r="AH205" s="249">
        <f t="shared" si="77"/>
        <v>0</v>
      </c>
      <c r="AJ205" s="253">
        <v>2043</v>
      </c>
      <c r="AK205" s="133">
        <f>HLOOKUP($S205,Variable!$B$15:$AE$16,2,FALSE)</f>
        <v>0.59753285746091256</v>
      </c>
      <c r="AL205" s="268">
        <f t="shared" si="78"/>
        <v>0</v>
      </c>
      <c r="AM205" s="268">
        <f t="shared" si="79"/>
        <v>0</v>
      </c>
      <c r="AN205" s="268">
        <f t="shared" si="80"/>
        <v>0</v>
      </c>
      <c r="AO205" s="268">
        <f t="shared" si="81"/>
        <v>0</v>
      </c>
      <c r="AP205" s="268">
        <f t="shared" si="82"/>
        <v>0</v>
      </c>
      <c r="AQ205" s="268">
        <f t="shared" si="83"/>
        <v>0</v>
      </c>
      <c r="AS205" s="253">
        <v>2043</v>
      </c>
      <c r="AT205" s="249">
        <f t="shared" si="87"/>
        <v>0</v>
      </c>
      <c r="AU205" s="249">
        <f t="shared" si="84"/>
        <v>0</v>
      </c>
      <c r="AV205" s="249">
        <f t="shared" si="84"/>
        <v>0</v>
      </c>
      <c r="AW205" s="249">
        <f t="shared" si="84"/>
        <v>0</v>
      </c>
      <c r="AX205" s="136">
        <f t="shared" si="84"/>
        <v>0</v>
      </c>
      <c r="AY205" s="249">
        <f t="shared" si="84"/>
        <v>0</v>
      </c>
      <c r="BA205" s="145">
        <v>2043</v>
      </c>
      <c r="BB205" s="249">
        <f>IF($D$14&lt;&gt;"Yes",0,IF($BA205&lt;$E$14,0,IF($BA205&gt;$J$14,0,VLOOKUP($H$14,Variable!$B$21:$AE$64,'Sc11 Sub1'!$BA205-2015,FALSE))))</f>
        <v>0</v>
      </c>
      <c r="BC205" s="249">
        <f>IF($D$15&lt;&gt;"Yes",0,IF($BA205&lt;$E$15,0,IF($BA205&gt;$J$15,0,VLOOKUP($H$15,Variable!$B$21:$AE$64,'Sc11 Sub1'!$BA205-2015,FALSE))))</f>
        <v>0</v>
      </c>
      <c r="BD205" s="249">
        <f>IF($D$16&lt;&gt;"Yes",0,IF($BA205&lt;$E$16,0,IF($BA205&gt;$J$16,0,VLOOKUP($H$16,Variable!$B$21:$AE$64,'Sc11 Sub1'!$BA205-2015,FALSE))))</f>
        <v>0</v>
      </c>
      <c r="BE205" s="249">
        <f>IF($D$17&lt;&gt;"Yes",0,IF($BA205&lt;$E$17,0,IF($BA205&gt;$J$17,0,VLOOKUP($H$17,Variable!$B$21:$AE$64,'Sc11 Sub1'!$BA205-2015,FALSE))))</f>
        <v>0</v>
      </c>
      <c r="BF205" s="249">
        <f>IF($D$18&lt;&gt;"Yes",0,IF($BA205&lt;$E$18,0,IF($BA205&gt;$J$18,0,VLOOKUP($H$18,Variable!$B$21:$AE$64,'Sc11 Sub1'!$BA205-2015,FALSE))))</f>
        <v>0</v>
      </c>
      <c r="BG205" s="249">
        <f>IF($D$19&lt;&gt;"Yes",0,IF($BA205&lt;$E$19,0,IF($BA205&gt;$J$19,0,VLOOKUP($H$19,Variable!$B$21:$AE$64,'Sc11 Sub1'!$BA205-2015,FALSE))))</f>
        <v>0</v>
      </c>
    </row>
    <row r="206" spans="1:59">
      <c r="A206" s="242"/>
      <c r="B206" s="242"/>
      <c r="C206" s="242"/>
      <c r="D206" s="242"/>
      <c r="E206" s="242"/>
      <c r="F206" s="242"/>
      <c r="G206" s="242"/>
      <c r="H206" s="253">
        <v>2044</v>
      </c>
      <c r="I206" s="249">
        <f t="shared" si="85"/>
        <v>0</v>
      </c>
      <c r="J206" s="249">
        <f t="shared" si="70"/>
        <v>0</v>
      </c>
      <c r="K206" s="249">
        <f t="shared" si="70"/>
        <v>0</v>
      </c>
      <c r="L206" s="249">
        <f t="shared" si="70"/>
        <v>0</v>
      </c>
      <c r="M206" s="249">
        <f t="shared" si="70"/>
        <v>0</v>
      </c>
      <c r="N206" s="249">
        <f t="shared" si="70"/>
        <v>0</v>
      </c>
      <c r="O206" s="242"/>
      <c r="P206" s="242"/>
      <c r="Q206" s="242"/>
      <c r="R206" s="242"/>
      <c r="S206" s="253">
        <v>2044</v>
      </c>
      <c r="T206" s="133">
        <f>HLOOKUP($S206,Variable!$B$15:$AE$16,2,FALSE)</f>
        <v>0.60948351461013084</v>
      </c>
      <c r="U206" s="268">
        <f t="shared" si="71"/>
        <v>0</v>
      </c>
      <c r="V206" s="268">
        <f t="shared" si="72"/>
        <v>0</v>
      </c>
      <c r="W206" s="268">
        <f t="shared" si="73"/>
        <v>0</v>
      </c>
      <c r="X206" s="268">
        <f t="shared" si="74"/>
        <v>0</v>
      </c>
      <c r="Y206" s="268">
        <f t="shared" si="75"/>
        <v>0</v>
      </c>
      <c r="Z206" s="268">
        <f t="shared" si="76"/>
        <v>0</v>
      </c>
      <c r="AB206" s="253">
        <v>2044</v>
      </c>
      <c r="AC206" s="249">
        <f t="shared" si="86"/>
        <v>0</v>
      </c>
      <c r="AD206" s="249">
        <f t="shared" si="77"/>
        <v>0</v>
      </c>
      <c r="AE206" s="249">
        <f t="shared" si="77"/>
        <v>0</v>
      </c>
      <c r="AF206" s="249">
        <f t="shared" si="77"/>
        <v>0</v>
      </c>
      <c r="AG206" s="136">
        <f t="shared" si="77"/>
        <v>0</v>
      </c>
      <c r="AH206" s="249">
        <f t="shared" si="77"/>
        <v>0</v>
      </c>
      <c r="AJ206" s="253">
        <v>2044</v>
      </c>
      <c r="AK206" s="133">
        <f>HLOOKUP($S206,Variable!$B$15:$AE$16,2,FALSE)</f>
        <v>0.60948351461013084</v>
      </c>
      <c r="AL206" s="268">
        <f t="shared" si="78"/>
        <v>0</v>
      </c>
      <c r="AM206" s="268">
        <f t="shared" si="79"/>
        <v>0</v>
      </c>
      <c r="AN206" s="268">
        <f t="shared" si="80"/>
        <v>0</v>
      </c>
      <c r="AO206" s="268">
        <f t="shared" si="81"/>
        <v>0</v>
      </c>
      <c r="AP206" s="268">
        <f t="shared" si="82"/>
        <v>0</v>
      </c>
      <c r="AQ206" s="268">
        <f t="shared" si="83"/>
        <v>0</v>
      </c>
      <c r="AS206" s="253">
        <v>2044</v>
      </c>
      <c r="AT206" s="249">
        <f t="shared" si="87"/>
        <v>0</v>
      </c>
      <c r="AU206" s="249">
        <f t="shared" si="84"/>
        <v>0</v>
      </c>
      <c r="AV206" s="249">
        <f t="shared" si="84"/>
        <v>0</v>
      </c>
      <c r="AW206" s="249">
        <f t="shared" si="84"/>
        <v>0</v>
      </c>
      <c r="AX206" s="136">
        <f t="shared" si="84"/>
        <v>0</v>
      </c>
      <c r="AY206" s="249">
        <f t="shared" si="84"/>
        <v>0</v>
      </c>
      <c r="BA206" s="145">
        <v>2044</v>
      </c>
      <c r="BB206" s="249">
        <f>IF($D$14&lt;&gt;"Yes",0,IF($BA206&lt;$E$14,0,IF($BA206&gt;$J$14,0,VLOOKUP($H$14,Variable!$B$21:$AE$64,'Sc11 Sub1'!$BA206-2015,FALSE))))</f>
        <v>0</v>
      </c>
      <c r="BC206" s="249">
        <f>IF($D$15&lt;&gt;"Yes",0,IF($BA206&lt;$E$15,0,IF($BA206&gt;$J$15,0,VLOOKUP($H$15,Variable!$B$21:$AE$64,'Sc11 Sub1'!$BA206-2015,FALSE))))</f>
        <v>0</v>
      </c>
      <c r="BD206" s="249">
        <f>IF($D$16&lt;&gt;"Yes",0,IF($BA206&lt;$E$16,0,IF($BA206&gt;$J$16,0,VLOOKUP($H$16,Variable!$B$21:$AE$64,'Sc11 Sub1'!$BA206-2015,FALSE))))</f>
        <v>0</v>
      </c>
      <c r="BE206" s="249">
        <f>IF($D$17&lt;&gt;"Yes",0,IF($BA206&lt;$E$17,0,IF($BA206&gt;$J$17,0,VLOOKUP($H$17,Variable!$B$21:$AE$64,'Sc11 Sub1'!$BA206-2015,FALSE))))</f>
        <v>0</v>
      </c>
      <c r="BF206" s="249">
        <f>IF($D$18&lt;&gt;"Yes",0,IF($BA206&lt;$E$18,0,IF($BA206&gt;$J$18,0,VLOOKUP($H$18,Variable!$B$21:$AE$64,'Sc11 Sub1'!$BA206-2015,FALSE))))</f>
        <v>0</v>
      </c>
      <c r="BG206" s="249">
        <f>IF($D$19&lt;&gt;"Yes",0,IF($BA206&lt;$E$19,0,IF($BA206&gt;$J$19,0,VLOOKUP($H$19,Variable!$B$21:$AE$64,'Sc11 Sub1'!$BA206-2015,FALSE))))</f>
        <v>0</v>
      </c>
    </row>
    <row r="207" spans="1:59">
      <c r="A207" s="242"/>
      <c r="B207" s="242"/>
      <c r="C207" s="242"/>
      <c r="D207" s="242"/>
      <c r="E207" s="242"/>
      <c r="F207" s="242"/>
      <c r="G207" s="242"/>
      <c r="H207" s="253">
        <v>2045</v>
      </c>
      <c r="I207" s="249">
        <f t="shared" si="85"/>
        <v>0</v>
      </c>
      <c r="J207" s="249">
        <f t="shared" si="70"/>
        <v>0</v>
      </c>
      <c r="K207" s="249">
        <f t="shared" si="70"/>
        <v>0</v>
      </c>
      <c r="L207" s="249">
        <f t="shared" si="70"/>
        <v>0</v>
      </c>
      <c r="M207" s="249">
        <f t="shared" si="70"/>
        <v>0</v>
      </c>
      <c r="N207" s="249">
        <f t="shared" si="70"/>
        <v>0</v>
      </c>
      <c r="O207" s="242"/>
      <c r="P207" s="242"/>
      <c r="Q207" s="242"/>
      <c r="R207" s="242"/>
      <c r="S207" s="254">
        <v>2045</v>
      </c>
      <c r="T207" s="134">
        <f>HLOOKUP($S207,Variable!$B$15:$AE$16,2,FALSE)</f>
        <v>0.62167318490233348</v>
      </c>
      <c r="U207" s="264">
        <f t="shared" si="71"/>
        <v>0</v>
      </c>
      <c r="V207" s="264">
        <f t="shared" si="72"/>
        <v>0</v>
      </c>
      <c r="W207" s="264">
        <f t="shared" si="73"/>
        <v>0</v>
      </c>
      <c r="X207" s="264">
        <f t="shared" si="74"/>
        <v>0</v>
      </c>
      <c r="Y207" s="264">
        <f t="shared" si="75"/>
        <v>0</v>
      </c>
      <c r="Z207" s="264">
        <f t="shared" si="76"/>
        <v>0</v>
      </c>
      <c r="AB207" s="254">
        <v>2045</v>
      </c>
      <c r="AC207" s="250">
        <f t="shared" si="86"/>
        <v>0</v>
      </c>
      <c r="AD207" s="250">
        <f t="shared" si="77"/>
        <v>0</v>
      </c>
      <c r="AE207" s="250">
        <f t="shared" si="77"/>
        <v>0</v>
      </c>
      <c r="AF207" s="250">
        <f t="shared" si="77"/>
        <v>0</v>
      </c>
      <c r="AG207" s="137">
        <f t="shared" si="77"/>
        <v>0</v>
      </c>
      <c r="AH207" s="250">
        <f t="shared" si="77"/>
        <v>0</v>
      </c>
      <c r="AJ207" s="254">
        <v>2045</v>
      </c>
      <c r="AK207" s="134">
        <f>HLOOKUP($S207,Variable!$B$15:$AE$16,2,FALSE)</f>
        <v>0.62167318490233348</v>
      </c>
      <c r="AL207" s="264">
        <f t="shared" si="78"/>
        <v>0</v>
      </c>
      <c r="AM207" s="264">
        <f t="shared" si="79"/>
        <v>0</v>
      </c>
      <c r="AN207" s="264">
        <f t="shared" si="80"/>
        <v>0</v>
      </c>
      <c r="AO207" s="264">
        <f t="shared" si="81"/>
        <v>0</v>
      </c>
      <c r="AP207" s="264">
        <f t="shared" si="82"/>
        <v>0</v>
      </c>
      <c r="AQ207" s="264">
        <f t="shared" si="83"/>
        <v>0</v>
      </c>
      <c r="AS207" s="254">
        <v>2045</v>
      </c>
      <c r="AT207" s="250">
        <f t="shared" si="87"/>
        <v>0</v>
      </c>
      <c r="AU207" s="250">
        <f t="shared" si="84"/>
        <v>0</v>
      </c>
      <c r="AV207" s="250">
        <f t="shared" si="84"/>
        <v>0</v>
      </c>
      <c r="AW207" s="250">
        <f t="shared" si="84"/>
        <v>0</v>
      </c>
      <c r="AX207" s="137">
        <f t="shared" si="84"/>
        <v>0</v>
      </c>
      <c r="AY207" s="250">
        <f t="shared" si="84"/>
        <v>0</v>
      </c>
      <c r="BA207" s="103">
        <v>2045</v>
      </c>
      <c r="BB207" s="250">
        <f>IF($D$14&lt;&gt;"Yes",0,IF($BA207&lt;$E$14,0,IF($BA207&gt;$J$14,0,VLOOKUP($H$14,Variable!$B$21:$AE$64,'Sc11 Sub1'!$BA207-2015,FALSE))))</f>
        <v>0</v>
      </c>
      <c r="BC207" s="250">
        <f>IF($D$15&lt;&gt;"Yes",0,IF($BA207&lt;$E$15,0,IF($BA207&gt;$J$15,0,VLOOKUP($H$15,Variable!$B$21:$AE$64,'Sc11 Sub1'!$BA207-2015,FALSE))))</f>
        <v>0</v>
      </c>
      <c r="BD207" s="250">
        <f>IF($D$16&lt;&gt;"Yes",0,IF($BA207&lt;$E$16,0,IF($BA207&gt;$J$16,0,VLOOKUP($H$16,Variable!$B$21:$AE$64,'Sc11 Sub1'!$BA207-2015,FALSE))))</f>
        <v>0</v>
      </c>
      <c r="BE207" s="250">
        <f>IF($D$17&lt;&gt;"Yes",0,IF($BA207&lt;$E$17,0,IF($BA207&gt;$J$17,0,VLOOKUP($H$17,Variable!$B$21:$AE$64,'Sc11 Sub1'!$BA207-2015,FALSE))))</f>
        <v>0</v>
      </c>
      <c r="BF207" s="250">
        <f>IF($D$18&lt;&gt;"Yes",0,IF($BA207&lt;$E$18,0,IF($BA207&gt;$J$18,0,VLOOKUP($H$18,Variable!$B$21:$AE$64,'Sc11 Sub1'!$BA207-2015,FALSE))))</f>
        <v>0</v>
      </c>
      <c r="BG207" s="250">
        <f>IF($D$19&lt;&gt;"Yes",0,IF($BA207&lt;$E$19,0,IF($BA207&gt;$J$19,0,VLOOKUP($H$19,Variable!$B$21:$AE$64,'Sc11 Sub1'!$BA207-2015,FALSE))))</f>
        <v>0</v>
      </c>
    </row>
    <row r="208" spans="1:59">
      <c r="H208" s="266" t="s">
        <v>26</v>
      </c>
      <c r="I208" s="265">
        <f t="shared" ref="I208:N208" si="88">SUM(I179:I207)</f>
        <v>11735477.935648214</v>
      </c>
      <c r="J208" s="265">
        <f t="shared" si="88"/>
        <v>0</v>
      </c>
      <c r="K208" s="265">
        <f t="shared" si="88"/>
        <v>0</v>
      </c>
      <c r="L208" s="265">
        <f t="shared" si="88"/>
        <v>0</v>
      </c>
      <c r="M208" s="265">
        <f t="shared" si="88"/>
        <v>0</v>
      </c>
      <c r="N208" s="265">
        <f t="shared" si="88"/>
        <v>0</v>
      </c>
    </row>
  </sheetData>
  <mergeCells count="21">
    <mergeCell ref="I35:J35"/>
    <mergeCell ref="H41:I41"/>
    <mergeCell ref="H74:I74"/>
    <mergeCell ref="C26:G26"/>
    <mergeCell ref="C27:G27"/>
    <mergeCell ref="C28:G28"/>
    <mergeCell ref="C29:G29"/>
    <mergeCell ref="C30:G30"/>
    <mergeCell ref="C35:G35"/>
    <mergeCell ref="C24:G24"/>
    <mergeCell ref="H4:I4"/>
    <mergeCell ref="J4:K4"/>
    <mergeCell ref="L4:M4"/>
    <mergeCell ref="N4:O4"/>
    <mergeCell ref="C5:G5"/>
    <mergeCell ref="C6:G6"/>
    <mergeCell ref="D12:E12"/>
    <mergeCell ref="F12:G12"/>
    <mergeCell ref="I12:J12"/>
    <mergeCell ref="K12:L12"/>
    <mergeCell ref="M12:N12"/>
  </mergeCells>
  <dataValidations count="5">
    <dataValidation type="whole" operator="greaterThanOrEqual" allowBlank="1" showInputMessage="1" showErrorMessage="1" error="COD Must be 2019 or later." sqref="G14:G19">
      <formula1>2019</formula1>
    </dataValidation>
    <dataValidation type="whole" operator="greaterThanOrEqual" allowBlank="1" showInputMessage="1" showErrorMessage="1" error="COD must be in 2020 or later." sqref="E14:E19">
      <formula1>2020</formula1>
    </dataValidation>
    <dataValidation type="list" allowBlank="1" showInputMessage="1" showErrorMessage="1" sqref="D14:D19 F14:F19">
      <formula1>"Yes,No"</formula1>
    </dataValidation>
    <dataValidation type="list" allowBlank="1" showInputMessage="1" showErrorMessage="1" sqref="C6">
      <formula1>Scenario</formula1>
    </dataValidation>
    <dataValidation type="list" allowBlank="1" showInputMessage="1" showErrorMessage="1" sqref="H14:H19">
      <formula1>Water</formula1>
    </dataValidation>
  </dataValidation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P26"/>
  <sheetViews>
    <sheetView tabSelected="1" workbookViewId="0">
      <selection activeCell="C16" sqref="C16"/>
    </sheetView>
  </sheetViews>
  <sheetFormatPr defaultRowHeight="11.25"/>
  <cols>
    <col min="1" max="1" width="26.7109375" style="9" customWidth="1"/>
    <col min="2" max="2" width="5.7109375" style="9" customWidth="1"/>
    <col min="3" max="3" width="9.85546875" style="9" bestFit="1" customWidth="1"/>
    <col min="4" max="9" width="10.7109375" style="9" bestFit="1" customWidth="1"/>
    <col min="10" max="10" width="9.85546875" style="9" bestFit="1" customWidth="1"/>
    <col min="11" max="12" width="10.7109375" style="9" bestFit="1" customWidth="1"/>
    <col min="13" max="13" width="9.85546875" style="9" bestFit="1" customWidth="1"/>
    <col min="14" max="42" width="10.7109375" style="9" bestFit="1" customWidth="1"/>
    <col min="43" max="16384" width="9.140625" style="9"/>
  </cols>
  <sheetData>
    <row r="1" spans="1:42">
      <c r="A1" s="10" t="s">
        <v>21</v>
      </c>
    </row>
    <row r="3" spans="1:42">
      <c r="A3" s="52" t="s">
        <v>22</v>
      </c>
      <c r="B3" s="52" t="s">
        <v>34</v>
      </c>
      <c r="C3" s="52">
        <v>2006</v>
      </c>
      <c r="D3" s="52">
        <v>2007</v>
      </c>
      <c r="E3" s="52">
        <v>2008</v>
      </c>
      <c r="F3" s="52">
        <v>2009</v>
      </c>
      <c r="G3" s="52">
        <v>2010</v>
      </c>
      <c r="H3" s="52">
        <v>2011</v>
      </c>
      <c r="I3" s="52">
        <v>2012</v>
      </c>
      <c r="J3" s="52">
        <v>2013</v>
      </c>
      <c r="K3" s="52">
        <v>2014</v>
      </c>
      <c r="L3" s="52">
        <v>2015</v>
      </c>
      <c r="M3" s="52">
        <v>2016</v>
      </c>
      <c r="N3" s="52">
        <v>2017</v>
      </c>
      <c r="O3" s="52">
        <v>2018</v>
      </c>
      <c r="P3" s="52">
        <v>2019</v>
      </c>
      <c r="Q3" s="52">
        <v>2020</v>
      </c>
      <c r="R3" s="52">
        <v>2021</v>
      </c>
      <c r="S3" s="52">
        <v>2022</v>
      </c>
      <c r="T3" s="52">
        <v>2023</v>
      </c>
      <c r="U3" s="52">
        <v>2024</v>
      </c>
      <c r="V3" s="52">
        <v>2025</v>
      </c>
      <c r="W3" s="52">
        <v>2026</v>
      </c>
      <c r="X3" s="52">
        <v>2027</v>
      </c>
      <c r="Y3" s="52">
        <v>2028</v>
      </c>
      <c r="Z3" s="52">
        <v>2029</v>
      </c>
      <c r="AA3" s="52">
        <v>2030</v>
      </c>
      <c r="AB3" s="52">
        <v>2031</v>
      </c>
      <c r="AC3" s="52">
        <v>2032</v>
      </c>
      <c r="AD3" s="52">
        <v>2033</v>
      </c>
      <c r="AE3" s="52">
        <v>2034</v>
      </c>
      <c r="AF3" s="52">
        <v>2035</v>
      </c>
      <c r="AG3" s="52">
        <v>2036</v>
      </c>
      <c r="AH3" s="52">
        <v>2037</v>
      </c>
      <c r="AI3" s="52">
        <v>2038</v>
      </c>
      <c r="AJ3" s="52">
        <v>2039</v>
      </c>
      <c r="AK3" s="52">
        <v>2040</v>
      </c>
      <c r="AL3" s="52">
        <v>2041</v>
      </c>
      <c r="AM3" s="52">
        <v>2042</v>
      </c>
      <c r="AN3" s="52">
        <v>2043</v>
      </c>
      <c r="AO3" s="52">
        <v>2044</v>
      </c>
      <c r="AP3" s="52">
        <v>2045</v>
      </c>
    </row>
    <row r="4" spans="1:42">
      <c r="A4" s="11" t="s">
        <v>23</v>
      </c>
      <c r="B4" s="24">
        <v>2</v>
      </c>
      <c r="C4" s="11">
        <v>1488757.47</v>
      </c>
      <c r="D4" s="11">
        <v>2468799.2499999991</v>
      </c>
      <c r="E4" s="11">
        <v>2003660.6300000001</v>
      </c>
      <c r="F4" s="11">
        <v>3384547.2399999974</v>
      </c>
      <c r="G4" s="11">
        <v>6389394.1000000015</v>
      </c>
      <c r="H4" s="11">
        <v>6025655.0700000022</v>
      </c>
      <c r="I4" s="11">
        <v>2486629.0399999986</v>
      </c>
      <c r="J4" s="11">
        <v>1811997.5100000002</v>
      </c>
      <c r="K4" s="11">
        <v>4891178.7499999981</v>
      </c>
      <c r="L4" s="11">
        <v>6175667.2400000012</v>
      </c>
      <c r="M4" s="11">
        <v>1556337.4915</v>
      </c>
      <c r="N4" s="11">
        <v>4601336.97</v>
      </c>
      <c r="O4" s="11">
        <v>4470053.57</v>
      </c>
      <c r="P4" s="11">
        <v>6662013.1099999994</v>
      </c>
      <c r="Q4" s="11">
        <v>8117707.29</v>
      </c>
      <c r="R4" s="11">
        <v>3907089.85044881</v>
      </c>
      <c r="S4" s="11">
        <v>6931158.4396439996</v>
      </c>
      <c r="T4" s="11">
        <v>8445662.6645160001</v>
      </c>
      <c r="U4" s="11">
        <v>4064936.2804069421</v>
      </c>
      <c r="V4" s="11">
        <v>7211177.2406056179</v>
      </c>
      <c r="W4" s="11">
        <v>8786867.4361624457</v>
      </c>
      <c r="X4" s="11">
        <v>4229159.7061353829</v>
      </c>
      <c r="Y4" s="11">
        <v>7652558.9771486064</v>
      </c>
      <c r="Z4" s="11">
        <v>9324694.0181950778</v>
      </c>
      <c r="AA4" s="11">
        <v>4400017.7582632527</v>
      </c>
      <c r="AB4" s="11">
        <v>7961722.3598254109</v>
      </c>
      <c r="AC4" s="11">
        <v>9701411.6565301605</v>
      </c>
      <c r="AD4" s="11">
        <v>4577778.475697089</v>
      </c>
      <c r="AE4" s="11">
        <v>8283375.9431623584</v>
      </c>
      <c r="AF4" s="11">
        <v>10093348.68745398</v>
      </c>
      <c r="AG4" s="11">
        <v>4762720.7261152519</v>
      </c>
      <c r="AH4" s="11">
        <v>8618024.3312661182</v>
      </c>
      <c r="AI4" s="11">
        <v>10501119.974427121</v>
      </c>
      <c r="AJ4" s="11">
        <v>4955134.6434503086</v>
      </c>
      <c r="AK4" s="11">
        <v>8966192.5142492708</v>
      </c>
      <c r="AL4" s="11">
        <v>10925365.221393976</v>
      </c>
      <c r="AM4" s="11">
        <v>5155322.0830457015</v>
      </c>
      <c r="AN4" s="11">
        <v>9328426.6918249428</v>
      </c>
      <c r="AO4" s="11">
        <v>11366749.976338293</v>
      </c>
      <c r="AP4" s="11">
        <v>5363597.0952007482</v>
      </c>
    </row>
    <row r="5" spans="1:42">
      <c r="A5" s="11" t="s">
        <v>24</v>
      </c>
      <c r="B5" s="24">
        <v>3</v>
      </c>
      <c r="C5" s="11">
        <v>2924105.330000001</v>
      </c>
      <c r="D5" s="11">
        <v>2523925.14</v>
      </c>
      <c r="E5" s="11">
        <v>5605140.9600000018</v>
      </c>
      <c r="F5" s="11">
        <v>7999825.4999999972</v>
      </c>
      <c r="G5" s="11">
        <v>1198438.78</v>
      </c>
      <c r="H5" s="11">
        <v>7491089.8899999931</v>
      </c>
      <c r="I5" s="11">
        <v>10527582.109999998</v>
      </c>
      <c r="J5" s="11">
        <v>3367235.64</v>
      </c>
      <c r="K5" s="11">
        <v>3142921.0199999996</v>
      </c>
      <c r="L5" s="11">
        <v>9714103.4800000042</v>
      </c>
      <c r="M5" s="11">
        <v>862389.65000000014</v>
      </c>
      <c r="N5" s="11">
        <v>3951367</v>
      </c>
      <c r="O5" s="11">
        <v>8021460</v>
      </c>
      <c r="P5" s="11">
        <v>2136837.89</v>
      </c>
      <c r="Q5" s="11">
        <v>4134492.1199999996</v>
      </c>
      <c r="R5" s="11">
        <v>9655030.7733333688</v>
      </c>
      <c r="S5" s="11">
        <v>2223166.1407560003</v>
      </c>
      <c r="T5" s="11">
        <v>4301525.6016480001</v>
      </c>
      <c r="U5" s="11">
        <v>10045094.016576037</v>
      </c>
      <c r="V5" s="11">
        <v>2312982.052842543</v>
      </c>
      <c r="W5" s="11">
        <v>4475307.2359545799</v>
      </c>
      <c r="X5" s="11">
        <v>10450915.814845707</v>
      </c>
      <c r="Y5" s="11">
        <v>2454555.0583329294</v>
      </c>
      <c r="Z5" s="11">
        <v>4749231.8412528876</v>
      </c>
      <c r="AA5" s="11">
        <v>10873132.813765474</v>
      </c>
      <c r="AB5" s="11">
        <v>2553719.0826895796</v>
      </c>
      <c r="AC5" s="11">
        <v>4941100.8076395039</v>
      </c>
      <c r="AD5" s="11">
        <v>11312407.379441598</v>
      </c>
      <c r="AE5" s="11">
        <v>2656889.3336302387</v>
      </c>
      <c r="AF5" s="11">
        <v>5140721.2802681392</v>
      </c>
      <c r="AG5" s="11">
        <v>11769428.637571039</v>
      </c>
      <c r="AH5" s="11">
        <v>2764227.6627089004</v>
      </c>
      <c r="AI5" s="11">
        <v>5348406.4199909726</v>
      </c>
      <c r="AJ5" s="11">
        <v>12244913.554528909</v>
      </c>
      <c r="AK5" s="11">
        <v>2875902.4602823402</v>
      </c>
      <c r="AL5" s="11">
        <v>5564482.0393586075</v>
      </c>
      <c r="AM5" s="11">
        <v>12739608.062131876</v>
      </c>
      <c r="AN5" s="11">
        <v>2992088.9196777469</v>
      </c>
      <c r="AO5" s="11">
        <v>5789287.1137486957</v>
      </c>
      <c r="AP5" s="11">
        <v>13254288.227842005</v>
      </c>
    </row>
    <row r="6" spans="1:42">
      <c r="A6" s="11" t="s">
        <v>25</v>
      </c>
      <c r="B6" s="24">
        <v>4</v>
      </c>
      <c r="C6" s="11">
        <v>348505.46</v>
      </c>
      <c r="D6" s="11">
        <v>5815335.1599999992</v>
      </c>
      <c r="E6" s="11">
        <v>9797930.5599999987</v>
      </c>
      <c r="F6" s="11">
        <v>2528250.6599999997</v>
      </c>
      <c r="G6" s="11">
        <v>9882782.7100000009</v>
      </c>
      <c r="H6" s="11">
        <v>13809230.610000003</v>
      </c>
      <c r="I6" s="11">
        <v>3152864.97</v>
      </c>
      <c r="J6" s="11">
        <v>3779236.97</v>
      </c>
      <c r="K6" s="11">
        <v>10581503.900000013</v>
      </c>
      <c r="L6" s="11">
        <v>551604.96000000008</v>
      </c>
      <c r="M6" s="11">
        <v>5290463.8830000013</v>
      </c>
      <c r="N6" s="11">
        <v>10250554.530000001</v>
      </c>
      <c r="O6" s="11">
        <v>3024200</v>
      </c>
      <c r="P6" s="11">
        <v>1557056.15</v>
      </c>
      <c r="Q6" s="11">
        <v>4437519</v>
      </c>
      <c r="R6" s="11">
        <v>1201894.6923076003</v>
      </c>
      <c r="S6" s="11">
        <v>1619961.2184600001</v>
      </c>
      <c r="T6" s="11">
        <v>4616794.7675999999</v>
      </c>
      <c r="U6" s="11">
        <v>1250451.2378768274</v>
      </c>
      <c r="V6" s="11">
        <v>1685407.6516857841</v>
      </c>
      <c r="W6" s="11">
        <v>4803313.2762110401</v>
      </c>
      <c r="X6" s="11">
        <v>1300969.4678870512</v>
      </c>
      <c r="Y6" s="11">
        <v>1788568.0832301676</v>
      </c>
      <c r="Z6" s="11">
        <v>5097314.4752213657</v>
      </c>
      <c r="AA6" s="11">
        <v>1353528.634389688</v>
      </c>
      <c r="AB6" s="11">
        <v>1860826.2337926666</v>
      </c>
      <c r="AC6" s="11">
        <v>5303245.9800203089</v>
      </c>
      <c r="AD6" s="11">
        <v>1408211.1912190313</v>
      </c>
      <c r="AE6" s="11">
        <v>1936003.6136378904</v>
      </c>
      <c r="AF6" s="11">
        <v>5517497.1176131302</v>
      </c>
      <c r="AG6" s="11">
        <v>1465102.9233442803</v>
      </c>
      <c r="AH6" s="11">
        <v>2014218.1596288611</v>
      </c>
      <c r="AI6" s="11">
        <v>5740404.0011647008</v>
      </c>
      <c r="AJ6" s="11">
        <v>1524293.0814473894</v>
      </c>
      <c r="AK6" s="11">
        <v>2095592.5732778672</v>
      </c>
      <c r="AL6" s="11">
        <v>5972316.3228117554</v>
      </c>
      <c r="AM6" s="11">
        <v>1585874.5219378639</v>
      </c>
      <c r="AN6" s="11">
        <v>2180254.5132382931</v>
      </c>
      <c r="AO6" s="11">
        <v>6213597.9022533502</v>
      </c>
      <c r="AP6" s="11">
        <v>1649943.8526241535</v>
      </c>
    </row>
    <row r="7" spans="1:42">
      <c r="A7" s="12" t="s">
        <v>26</v>
      </c>
      <c r="B7" s="24">
        <v>5</v>
      </c>
      <c r="C7" s="12">
        <v>4761368.2600000007</v>
      </c>
      <c r="D7" s="12">
        <v>10808059.549999997</v>
      </c>
      <c r="E7" s="12">
        <v>17406732.149999999</v>
      </c>
      <c r="F7" s="12">
        <v>13912623.399999995</v>
      </c>
      <c r="G7" s="12">
        <v>17470615.590000004</v>
      </c>
      <c r="H7" s="12">
        <v>27325975.57</v>
      </c>
      <c r="I7" s="12">
        <v>16167076.119999997</v>
      </c>
      <c r="J7" s="12">
        <v>8958470.120000001</v>
      </c>
      <c r="K7" s="12">
        <v>18615603.670000009</v>
      </c>
      <c r="L7" s="12">
        <v>16441375.680000007</v>
      </c>
      <c r="M7" s="12">
        <v>7709191.0245000012</v>
      </c>
      <c r="N7" s="12">
        <v>18803258.5</v>
      </c>
      <c r="O7" s="12">
        <v>15515713.57</v>
      </c>
      <c r="P7" s="12">
        <v>10355907.15</v>
      </c>
      <c r="Q7" s="12">
        <v>16689718.41</v>
      </c>
      <c r="R7" s="12">
        <v>14764015.316089779</v>
      </c>
      <c r="S7" s="12">
        <v>10774285.798859999</v>
      </c>
      <c r="T7" s="12">
        <v>17363983.033764001</v>
      </c>
      <c r="U7" s="12">
        <v>15360481.534859806</v>
      </c>
      <c r="V7" s="12">
        <v>11209566.945133945</v>
      </c>
      <c r="W7" s="12">
        <v>18065487.948328063</v>
      </c>
      <c r="X7" s="12">
        <v>15981044.988868142</v>
      </c>
      <c r="Y7" s="12">
        <v>11895682.118711703</v>
      </c>
      <c r="Z7" s="12">
        <v>19171240.334669329</v>
      </c>
      <c r="AA7" s="12">
        <v>16626679.206418414</v>
      </c>
      <c r="AB7" s="12">
        <v>12376267.676307656</v>
      </c>
      <c r="AC7" s="12">
        <v>19945758.444189973</v>
      </c>
      <c r="AD7" s="12">
        <v>17298397.046357717</v>
      </c>
      <c r="AE7" s="12">
        <v>12876268.890430488</v>
      </c>
      <c r="AF7" s="12">
        <v>20751567.085335247</v>
      </c>
      <c r="AG7" s="12">
        <v>17997252.28703057</v>
      </c>
      <c r="AH7" s="12">
        <v>13396470.15360388</v>
      </c>
      <c r="AI7" s="12">
        <v>21589930.395582795</v>
      </c>
      <c r="AJ7" s="12">
        <v>18724341.279426608</v>
      </c>
      <c r="AK7" s="12">
        <v>13937687.547809478</v>
      </c>
      <c r="AL7" s="12">
        <v>22462163.583564341</v>
      </c>
      <c r="AM7" s="12">
        <v>19480804.667115442</v>
      </c>
      <c r="AN7" s="12">
        <v>14500770.124740984</v>
      </c>
      <c r="AO7" s="12">
        <v>23369634.992340341</v>
      </c>
      <c r="AP7" s="12">
        <v>20267829.175666906</v>
      </c>
    </row>
    <row r="9" spans="1:42">
      <c r="A9" s="10" t="s">
        <v>32</v>
      </c>
    </row>
    <row r="11" spans="1:42">
      <c r="A11" s="52" t="s">
        <v>22</v>
      </c>
      <c r="B11" s="52" t="s">
        <v>34</v>
      </c>
      <c r="C11" s="52">
        <v>2006</v>
      </c>
      <c r="D11" s="52">
        <v>2007</v>
      </c>
      <c r="E11" s="52">
        <v>2008</v>
      </c>
      <c r="F11" s="52">
        <v>2009</v>
      </c>
      <c r="G11" s="52">
        <v>2010</v>
      </c>
      <c r="H11" s="52">
        <v>2011</v>
      </c>
      <c r="I11" s="52">
        <v>2012</v>
      </c>
      <c r="J11" s="52">
        <v>2013</v>
      </c>
      <c r="K11" s="52">
        <v>2014</v>
      </c>
      <c r="L11" s="52">
        <v>2015</v>
      </c>
      <c r="M11" s="52">
        <v>2016</v>
      </c>
      <c r="N11" s="52">
        <v>2017</v>
      </c>
      <c r="O11" s="52">
        <v>2018</v>
      </c>
      <c r="P11" s="52">
        <v>2019</v>
      </c>
      <c r="Q11" s="52">
        <v>2020</v>
      </c>
      <c r="R11" s="52">
        <v>2021</v>
      </c>
      <c r="S11" s="52">
        <v>2022</v>
      </c>
      <c r="T11" s="52">
        <v>2023</v>
      </c>
      <c r="U11" s="52">
        <v>2024</v>
      </c>
      <c r="V11" s="52">
        <v>2025</v>
      </c>
      <c r="W11" s="52">
        <v>2026</v>
      </c>
      <c r="X11" s="52">
        <v>2027</v>
      </c>
      <c r="Y11" s="52">
        <v>2028</v>
      </c>
      <c r="Z11" s="52">
        <v>2029</v>
      </c>
      <c r="AA11" s="52">
        <v>2030</v>
      </c>
      <c r="AB11" s="52">
        <v>2031</v>
      </c>
      <c r="AC11" s="52">
        <v>2032</v>
      </c>
      <c r="AD11" s="52">
        <v>2033</v>
      </c>
      <c r="AE11" s="52">
        <v>2034</v>
      </c>
      <c r="AF11" s="52">
        <v>2035</v>
      </c>
      <c r="AG11" s="52">
        <v>2036</v>
      </c>
      <c r="AH11" s="52">
        <v>2037</v>
      </c>
      <c r="AI11" s="52">
        <v>2038</v>
      </c>
      <c r="AJ11" s="52">
        <v>2039</v>
      </c>
      <c r="AK11" s="52">
        <v>2040</v>
      </c>
      <c r="AL11" s="52">
        <v>2041</v>
      </c>
      <c r="AM11" s="52">
        <v>2042</v>
      </c>
      <c r="AN11" s="52">
        <v>2043</v>
      </c>
      <c r="AO11" s="52">
        <v>2044</v>
      </c>
      <c r="AP11" s="52">
        <v>2045</v>
      </c>
    </row>
    <row r="12" spans="1:42">
      <c r="A12" s="11" t="s">
        <v>28</v>
      </c>
      <c r="B12" s="24">
        <v>2</v>
      </c>
      <c r="C12" s="11">
        <f>C$5+(C$4*0.25)</f>
        <v>3296294.6975000012</v>
      </c>
      <c r="D12" s="11">
        <f t="shared" ref="D12:AP12" si="0">D$5+(D$4*0.25)</f>
        <v>3141124.9524999997</v>
      </c>
      <c r="E12" s="11">
        <f t="shared" si="0"/>
        <v>6106056.1175000016</v>
      </c>
      <c r="F12" s="11">
        <f t="shared" si="0"/>
        <v>8845962.3099999968</v>
      </c>
      <c r="G12" s="11">
        <f t="shared" si="0"/>
        <v>2795787.3050000006</v>
      </c>
      <c r="H12" s="11">
        <f t="shared" si="0"/>
        <v>8997503.6574999932</v>
      </c>
      <c r="I12" s="11">
        <f t="shared" si="0"/>
        <v>11149239.369999997</v>
      </c>
      <c r="J12" s="11">
        <f t="shared" si="0"/>
        <v>3820235.0175000001</v>
      </c>
      <c r="K12" s="11">
        <f t="shared" si="0"/>
        <v>4365715.7074999996</v>
      </c>
      <c r="L12" s="11">
        <f t="shared" si="0"/>
        <v>11258020.290000005</v>
      </c>
      <c r="M12" s="11">
        <f t="shared" si="0"/>
        <v>1251474.0228750003</v>
      </c>
      <c r="N12" s="11">
        <f t="shared" si="0"/>
        <v>5101701.2424999997</v>
      </c>
      <c r="O12" s="11">
        <f t="shared" si="0"/>
        <v>9138973.3925000001</v>
      </c>
      <c r="P12" s="11">
        <f t="shared" si="0"/>
        <v>3802341.1675</v>
      </c>
      <c r="Q12" s="11">
        <f t="shared" si="0"/>
        <v>6163918.9424999999</v>
      </c>
      <c r="R12" s="11">
        <f t="shared" si="0"/>
        <v>10631803.235945571</v>
      </c>
      <c r="S12" s="11">
        <f t="shared" si="0"/>
        <v>3955955.7506670002</v>
      </c>
      <c r="T12" s="11">
        <f t="shared" si="0"/>
        <v>6412941.2677769996</v>
      </c>
      <c r="U12" s="11">
        <f t="shared" si="0"/>
        <v>11061328.086677773</v>
      </c>
      <c r="V12" s="11">
        <f t="shared" si="0"/>
        <v>4115776.3629939472</v>
      </c>
      <c r="W12" s="11">
        <f t="shared" si="0"/>
        <v>6672024.0949951913</v>
      </c>
      <c r="X12" s="11">
        <f t="shared" si="0"/>
        <v>11508205.741379553</v>
      </c>
      <c r="Y12" s="11">
        <f t="shared" si="0"/>
        <v>4367694.8026200812</v>
      </c>
      <c r="Z12" s="11">
        <f t="shared" si="0"/>
        <v>7080405.3458016571</v>
      </c>
      <c r="AA12" s="11">
        <f t="shared" si="0"/>
        <v>11973137.253331287</v>
      </c>
      <c r="AB12" s="11">
        <f t="shared" si="0"/>
        <v>4544149.6726459321</v>
      </c>
      <c r="AC12" s="11">
        <f t="shared" si="0"/>
        <v>7366453.721772044</v>
      </c>
      <c r="AD12" s="11">
        <f t="shared" si="0"/>
        <v>12456851.998365872</v>
      </c>
      <c r="AE12" s="11">
        <f t="shared" si="0"/>
        <v>4727733.3194208285</v>
      </c>
      <c r="AF12" s="11">
        <f t="shared" si="0"/>
        <v>7664058.4521316346</v>
      </c>
      <c r="AG12" s="11">
        <f t="shared" si="0"/>
        <v>12960108.819099851</v>
      </c>
      <c r="AH12" s="11">
        <f t="shared" si="0"/>
        <v>4918733.74552543</v>
      </c>
      <c r="AI12" s="11">
        <f t="shared" si="0"/>
        <v>7973686.4135977533</v>
      </c>
      <c r="AJ12" s="11">
        <f t="shared" si="0"/>
        <v>13483697.215391487</v>
      </c>
      <c r="AK12" s="11">
        <f t="shared" si="0"/>
        <v>5117450.5888446579</v>
      </c>
      <c r="AL12" s="11">
        <f t="shared" si="0"/>
        <v>8295823.3447071016</v>
      </c>
      <c r="AM12" s="11">
        <f t="shared" si="0"/>
        <v>14028438.582893301</v>
      </c>
      <c r="AN12" s="11">
        <f t="shared" si="0"/>
        <v>5324195.5926339831</v>
      </c>
      <c r="AO12" s="11">
        <f t="shared" si="0"/>
        <v>8630974.60783327</v>
      </c>
      <c r="AP12" s="11">
        <f t="shared" si="0"/>
        <v>14595187.501642192</v>
      </c>
    </row>
    <row r="13" spans="1:42">
      <c r="A13" s="11" t="s">
        <v>29</v>
      </c>
      <c r="B13" s="24">
        <v>3</v>
      </c>
      <c r="C13" s="11">
        <f>C$6+(C$4*0.75)</f>
        <v>1465073.5625</v>
      </c>
      <c r="D13" s="11">
        <f t="shared" ref="D13:AP13" si="1">D$6+(D$4*0.75)</f>
        <v>7666934.5974999983</v>
      </c>
      <c r="E13" s="11">
        <f t="shared" si="1"/>
        <v>11300676.032499999</v>
      </c>
      <c r="F13" s="11">
        <f t="shared" si="1"/>
        <v>5066661.089999998</v>
      </c>
      <c r="G13" s="11">
        <f t="shared" si="1"/>
        <v>14674828.285000002</v>
      </c>
      <c r="H13" s="11">
        <f t="shared" si="1"/>
        <v>18328471.912500005</v>
      </c>
      <c r="I13" s="11">
        <f t="shared" si="1"/>
        <v>5017836.7499999991</v>
      </c>
      <c r="J13" s="11">
        <f t="shared" si="1"/>
        <v>5138235.102500001</v>
      </c>
      <c r="K13" s="11">
        <f t="shared" si="1"/>
        <v>14249887.962500012</v>
      </c>
      <c r="L13" s="11">
        <f t="shared" si="1"/>
        <v>5183355.3900000006</v>
      </c>
      <c r="M13" s="11">
        <f t="shared" si="1"/>
        <v>6457717.0016250014</v>
      </c>
      <c r="N13" s="11">
        <f t="shared" si="1"/>
        <v>13701557.2575</v>
      </c>
      <c r="O13" s="11">
        <f t="shared" si="1"/>
        <v>6376740.1775000002</v>
      </c>
      <c r="P13" s="11">
        <f t="shared" si="1"/>
        <v>6553565.9824999999</v>
      </c>
      <c r="Q13" s="11">
        <f t="shared" si="1"/>
        <v>10525799.467500001</v>
      </c>
      <c r="R13" s="11">
        <f t="shared" si="1"/>
        <v>4132212.0801442079</v>
      </c>
      <c r="S13" s="11">
        <f t="shared" si="1"/>
        <v>6818330.0481929993</v>
      </c>
      <c r="T13" s="11">
        <f t="shared" si="1"/>
        <v>10951041.765986999</v>
      </c>
      <c r="U13" s="11">
        <f t="shared" si="1"/>
        <v>4299153.4481820334</v>
      </c>
      <c r="V13" s="11">
        <f t="shared" si="1"/>
        <v>7093790.5821399968</v>
      </c>
      <c r="W13" s="11">
        <f t="shared" si="1"/>
        <v>11393463.853332873</v>
      </c>
      <c r="X13" s="11">
        <f t="shared" si="1"/>
        <v>4472839.2474885881</v>
      </c>
      <c r="Y13" s="11">
        <f t="shared" si="1"/>
        <v>7527987.3160916222</v>
      </c>
      <c r="Z13" s="11">
        <f t="shared" si="1"/>
        <v>12090834.988867674</v>
      </c>
      <c r="AA13" s="11">
        <f t="shared" si="1"/>
        <v>4653541.9530871278</v>
      </c>
      <c r="AB13" s="11">
        <f t="shared" si="1"/>
        <v>7832118.0036617247</v>
      </c>
      <c r="AC13" s="11">
        <f t="shared" si="1"/>
        <v>12579304.722417928</v>
      </c>
      <c r="AD13" s="11">
        <f t="shared" si="1"/>
        <v>4841545.0479918476</v>
      </c>
      <c r="AE13" s="11">
        <f t="shared" si="1"/>
        <v>8148535.5710096592</v>
      </c>
      <c r="AF13" s="11">
        <f t="shared" si="1"/>
        <v>13087508.633203615</v>
      </c>
      <c r="AG13" s="11">
        <f t="shared" si="1"/>
        <v>5037143.4679307193</v>
      </c>
      <c r="AH13" s="11">
        <f t="shared" si="1"/>
        <v>8477736.4080784488</v>
      </c>
      <c r="AI13" s="11">
        <f t="shared" si="1"/>
        <v>13616243.981985042</v>
      </c>
      <c r="AJ13" s="11">
        <f t="shared" si="1"/>
        <v>5240644.0640351214</v>
      </c>
      <c r="AK13" s="11">
        <f t="shared" si="1"/>
        <v>8820236.9589648191</v>
      </c>
      <c r="AL13" s="11">
        <f t="shared" si="1"/>
        <v>14166340.238857238</v>
      </c>
      <c r="AM13" s="11">
        <f t="shared" si="1"/>
        <v>5452366.0842221398</v>
      </c>
      <c r="AN13" s="11">
        <f t="shared" si="1"/>
        <v>9176574.5321069993</v>
      </c>
      <c r="AO13" s="11">
        <f t="shared" si="1"/>
        <v>14738660.384507069</v>
      </c>
      <c r="AP13" s="11">
        <f t="shared" si="1"/>
        <v>5672641.6740247151</v>
      </c>
    </row>
    <row r="14" spans="1:42">
      <c r="A14" s="12" t="s">
        <v>26</v>
      </c>
      <c r="B14" s="24">
        <v>4</v>
      </c>
      <c r="C14" s="12">
        <f>C12+C13</f>
        <v>4761368.2600000016</v>
      </c>
      <c r="D14" s="12">
        <f t="shared" ref="D14:AP14" si="2">D12+D13</f>
        <v>10808059.549999997</v>
      </c>
      <c r="E14" s="12">
        <f t="shared" si="2"/>
        <v>17406732.149999999</v>
      </c>
      <c r="F14" s="12">
        <f t="shared" si="2"/>
        <v>13912623.399999995</v>
      </c>
      <c r="G14" s="12">
        <f t="shared" si="2"/>
        <v>17470615.590000004</v>
      </c>
      <c r="H14" s="12">
        <f t="shared" si="2"/>
        <v>27325975.57</v>
      </c>
      <c r="I14" s="12">
        <f t="shared" si="2"/>
        <v>16167076.119999997</v>
      </c>
      <c r="J14" s="12">
        <f t="shared" si="2"/>
        <v>8958470.120000001</v>
      </c>
      <c r="K14" s="12">
        <f t="shared" si="2"/>
        <v>18615603.670000009</v>
      </c>
      <c r="L14" s="12">
        <f t="shared" si="2"/>
        <v>16441375.680000005</v>
      </c>
      <c r="M14" s="12">
        <f t="shared" si="2"/>
        <v>7709191.0245000012</v>
      </c>
      <c r="N14" s="12">
        <f t="shared" si="2"/>
        <v>18803258.5</v>
      </c>
      <c r="O14" s="12">
        <f t="shared" si="2"/>
        <v>15515713.57</v>
      </c>
      <c r="P14" s="12">
        <f t="shared" si="2"/>
        <v>10355907.15</v>
      </c>
      <c r="Q14" s="12">
        <f t="shared" si="2"/>
        <v>16689718.41</v>
      </c>
      <c r="R14" s="12">
        <f t="shared" si="2"/>
        <v>14764015.316089779</v>
      </c>
      <c r="S14" s="12">
        <f t="shared" si="2"/>
        <v>10774285.798859999</v>
      </c>
      <c r="T14" s="12">
        <f t="shared" si="2"/>
        <v>17363983.033763997</v>
      </c>
      <c r="U14" s="12">
        <f t="shared" si="2"/>
        <v>15360481.534859806</v>
      </c>
      <c r="V14" s="12">
        <f t="shared" si="2"/>
        <v>11209566.945133943</v>
      </c>
      <c r="W14" s="12">
        <f t="shared" si="2"/>
        <v>18065487.948328063</v>
      </c>
      <c r="X14" s="12">
        <f t="shared" si="2"/>
        <v>15981044.988868142</v>
      </c>
      <c r="Y14" s="12">
        <f t="shared" si="2"/>
        <v>11895682.118711703</v>
      </c>
      <c r="Z14" s="12">
        <f t="shared" si="2"/>
        <v>19171240.334669329</v>
      </c>
      <c r="AA14" s="12">
        <f t="shared" si="2"/>
        <v>16626679.206418414</v>
      </c>
      <c r="AB14" s="12">
        <f t="shared" si="2"/>
        <v>12376267.676307656</v>
      </c>
      <c r="AC14" s="12">
        <f t="shared" si="2"/>
        <v>19945758.444189973</v>
      </c>
      <c r="AD14" s="12">
        <f t="shared" si="2"/>
        <v>17298397.046357721</v>
      </c>
      <c r="AE14" s="12">
        <f t="shared" si="2"/>
        <v>12876268.890430488</v>
      </c>
      <c r="AF14" s="12">
        <f t="shared" si="2"/>
        <v>20751567.085335247</v>
      </c>
      <c r="AG14" s="12">
        <f t="shared" si="2"/>
        <v>17997252.28703057</v>
      </c>
      <c r="AH14" s="12">
        <f t="shared" si="2"/>
        <v>13396470.153603878</v>
      </c>
      <c r="AI14" s="12">
        <f t="shared" si="2"/>
        <v>21589930.395582795</v>
      </c>
      <c r="AJ14" s="12">
        <f t="shared" si="2"/>
        <v>18724341.279426608</v>
      </c>
      <c r="AK14" s="12">
        <f t="shared" si="2"/>
        <v>13937687.547809478</v>
      </c>
      <c r="AL14" s="12">
        <f t="shared" si="2"/>
        <v>22462163.583564341</v>
      </c>
      <c r="AM14" s="12">
        <f t="shared" si="2"/>
        <v>19480804.667115442</v>
      </c>
      <c r="AN14" s="12">
        <f t="shared" si="2"/>
        <v>14500770.124740982</v>
      </c>
      <c r="AO14" s="12">
        <f t="shared" si="2"/>
        <v>23369634.992340341</v>
      </c>
      <c r="AP14" s="12">
        <f t="shared" si="2"/>
        <v>20267829.175666906</v>
      </c>
    </row>
    <row r="16" spans="1:42">
      <c r="A16" s="10" t="s">
        <v>47</v>
      </c>
      <c r="C16" s="108" t="s">
        <v>361</v>
      </c>
    </row>
    <row r="18" spans="1:42">
      <c r="A18" s="52" t="s">
        <v>31</v>
      </c>
      <c r="B18" s="52" t="s">
        <v>34</v>
      </c>
      <c r="C18" s="52">
        <v>0</v>
      </c>
      <c r="D18" s="52">
        <v>1</v>
      </c>
      <c r="E18" s="52">
        <v>2</v>
      </c>
      <c r="F18" s="52">
        <v>3</v>
      </c>
      <c r="G18" s="52">
        <v>4</v>
      </c>
      <c r="H18" s="52">
        <v>5</v>
      </c>
      <c r="I18" s="52">
        <v>6</v>
      </c>
      <c r="J18" s="52">
        <v>7</v>
      </c>
      <c r="K18" s="52">
        <v>8</v>
      </c>
      <c r="L18" s="52">
        <v>9</v>
      </c>
      <c r="M18" s="52">
        <v>10</v>
      </c>
      <c r="N18" s="52">
        <v>11</v>
      </c>
      <c r="O18" s="52">
        <v>12</v>
      </c>
      <c r="P18" s="52">
        <v>13</v>
      </c>
      <c r="Q18" s="52">
        <v>14</v>
      </c>
      <c r="R18" s="52">
        <v>15</v>
      </c>
      <c r="S18" s="52">
        <v>16</v>
      </c>
      <c r="T18" s="52">
        <v>17</v>
      </c>
      <c r="U18" s="52">
        <v>18</v>
      </c>
      <c r="V18" s="52">
        <v>19</v>
      </c>
      <c r="W18" s="52">
        <v>20</v>
      </c>
      <c r="X18" s="52">
        <v>21</v>
      </c>
      <c r="Y18" s="52">
        <v>22</v>
      </c>
      <c r="Z18" s="52">
        <v>23</v>
      </c>
      <c r="AA18" s="52">
        <v>24</v>
      </c>
      <c r="AB18" s="52">
        <v>25</v>
      </c>
      <c r="AC18" s="52">
        <v>26</v>
      </c>
      <c r="AD18" s="52">
        <v>27</v>
      </c>
      <c r="AE18" s="52">
        <v>28</v>
      </c>
      <c r="AF18" s="52">
        <v>29</v>
      </c>
      <c r="AG18" s="52">
        <v>30</v>
      </c>
      <c r="AH18" s="52">
        <v>31</v>
      </c>
      <c r="AI18" s="52">
        <v>32</v>
      </c>
      <c r="AJ18" s="52">
        <v>33</v>
      </c>
      <c r="AK18" s="52">
        <v>34</v>
      </c>
      <c r="AL18" s="52">
        <v>35</v>
      </c>
      <c r="AM18" s="52">
        <v>36</v>
      </c>
      <c r="AN18" s="52">
        <v>37</v>
      </c>
      <c r="AO18" s="52">
        <v>38</v>
      </c>
      <c r="AP18" s="52">
        <v>39</v>
      </c>
    </row>
    <row r="19" spans="1:42">
      <c r="A19" s="14" t="s">
        <v>2</v>
      </c>
      <c r="B19" s="24">
        <v>2</v>
      </c>
      <c r="C19" s="15">
        <v>1</v>
      </c>
      <c r="D19" s="15">
        <v>1</v>
      </c>
      <c r="E19" s="15">
        <v>1</v>
      </c>
      <c r="F19" s="15">
        <v>1</v>
      </c>
      <c r="G19" s="15">
        <v>1</v>
      </c>
      <c r="H19" s="15">
        <v>1</v>
      </c>
      <c r="I19" s="15">
        <v>1</v>
      </c>
      <c r="J19" s="15">
        <v>1</v>
      </c>
      <c r="K19" s="15">
        <v>1</v>
      </c>
      <c r="L19" s="15">
        <v>1</v>
      </c>
      <c r="M19" s="15">
        <v>1</v>
      </c>
      <c r="N19" s="15">
        <v>1</v>
      </c>
      <c r="O19" s="15">
        <v>1</v>
      </c>
      <c r="P19" s="15">
        <v>1</v>
      </c>
      <c r="Q19" s="15">
        <v>1</v>
      </c>
      <c r="R19" s="15">
        <v>1</v>
      </c>
      <c r="S19" s="15">
        <v>1</v>
      </c>
      <c r="T19" s="15">
        <v>1</v>
      </c>
      <c r="U19" s="15">
        <v>1</v>
      </c>
      <c r="V19" s="15">
        <v>1</v>
      </c>
      <c r="W19" s="15">
        <v>1</v>
      </c>
      <c r="X19" s="15">
        <v>1</v>
      </c>
      <c r="Y19" s="15">
        <v>1</v>
      </c>
      <c r="Z19" s="15">
        <v>1</v>
      </c>
      <c r="AA19" s="15">
        <v>1</v>
      </c>
      <c r="AB19" s="15">
        <v>1</v>
      </c>
      <c r="AC19" s="15">
        <v>1</v>
      </c>
      <c r="AD19" s="15">
        <v>1</v>
      </c>
      <c r="AE19" s="15">
        <v>1</v>
      </c>
      <c r="AF19" s="15">
        <v>1</v>
      </c>
      <c r="AG19" s="15">
        <v>1</v>
      </c>
      <c r="AH19" s="15">
        <v>1</v>
      </c>
      <c r="AI19" s="15">
        <v>1</v>
      </c>
      <c r="AJ19" s="15">
        <v>1</v>
      </c>
      <c r="AK19" s="15">
        <v>1</v>
      </c>
      <c r="AL19" s="15">
        <v>1</v>
      </c>
      <c r="AM19" s="15">
        <v>1</v>
      </c>
      <c r="AN19" s="15">
        <v>1</v>
      </c>
      <c r="AO19" s="15">
        <v>1</v>
      </c>
      <c r="AP19" s="15">
        <v>1</v>
      </c>
    </row>
    <row r="20" spans="1:42">
      <c r="A20" s="14" t="s">
        <v>4</v>
      </c>
      <c r="B20" s="24">
        <v>3</v>
      </c>
      <c r="C20" s="15">
        <v>0.87</v>
      </c>
      <c r="D20" s="15">
        <v>0.87</v>
      </c>
      <c r="E20" s="15">
        <v>0.87</v>
      </c>
      <c r="F20" s="15">
        <v>0.87</v>
      </c>
      <c r="G20" s="15">
        <v>0.87</v>
      </c>
      <c r="H20" s="15">
        <v>0.87</v>
      </c>
      <c r="I20" s="15">
        <v>0.87</v>
      </c>
      <c r="J20" s="15">
        <v>0.87</v>
      </c>
      <c r="K20" s="15">
        <v>0.87</v>
      </c>
      <c r="L20" s="15">
        <v>0.87</v>
      </c>
      <c r="M20" s="15">
        <v>0.87</v>
      </c>
      <c r="N20" s="15">
        <v>0.87</v>
      </c>
      <c r="O20" s="15">
        <v>0.87</v>
      </c>
      <c r="P20" s="15">
        <v>0.87</v>
      </c>
      <c r="Q20" s="15">
        <v>0.87</v>
      </c>
      <c r="R20" s="15">
        <v>0.87</v>
      </c>
      <c r="S20" s="15">
        <v>0.87</v>
      </c>
      <c r="T20" s="15">
        <v>0.87</v>
      </c>
      <c r="U20" s="15">
        <v>0.87</v>
      </c>
      <c r="V20" s="15">
        <v>0.87</v>
      </c>
      <c r="W20" s="15">
        <v>0.87</v>
      </c>
      <c r="X20" s="15">
        <v>0.87</v>
      </c>
      <c r="Y20" s="15">
        <v>0.87</v>
      </c>
      <c r="Z20" s="15">
        <v>0.87</v>
      </c>
      <c r="AA20" s="15">
        <v>0.87</v>
      </c>
      <c r="AB20" s="15">
        <v>0.87</v>
      </c>
      <c r="AC20" s="15">
        <v>0.87</v>
      </c>
      <c r="AD20" s="15">
        <v>0.87</v>
      </c>
      <c r="AE20" s="15">
        <v>0.87</v>
      </c>
      <c r="AF20" s="15">
        <v>0.87</v>
      </c>
      <c r="AG20" s="15">
        <v>0.87</v>
      </c>
      <c r="AH20" s="15">
        <v>0.87</v>
      </c>
      <c r="AI20" s="15">
        <v>0.87</v>
      </c>
      <c r="AJ20" s="15">
        <v>0.87</v>
      </c>
      <c r="AK20" s="15">
        <v>0.87</v>
      </c>
      <c r="AL20" s="15">
        <v>0.87</v>
      </c>
      <c r="AM20" s="15">
        <v>0.87</v>
      </c>
      <c r="AN20" s="15">
        <v>0.87</v>
      </c>
      <c r="AO20" s="15">
        <v>0.87</v>
      </c>
      <c r="AP20" s="15">
        <v>0.87</v>
      </c>
    </row>
    <row r="21" spans="1:42">
      <c r="A21" s="14" t="s">
        <v>3</v>
      </c>
      <c r="B21" s="24">
        <v>4</v>
      </c>
      <c r="C21" s="15">
        <v>0.87</v>
      </c>
      <c r="D21" s="15">
        <v>0.87</v>
      </c>
      <c r="E21" s="15">
        <v>0.87</v>
      </c>
      <c r="F21" s="15">
        <v>0.87</v>
      </c>
      <c r="G21" s="15">
        <v>0.87</v>
      </c>
      <c r="H21" s="15">
        <v>0.87</v>
      </c>
      <c r="I21" s="15">
        <v>0.87</v>
      </c>
      <c r="J21" s="15">
        <v>0.87</v>
      </c>
      <c r="K21" s="15">
        <v>0.87</v>
      </c>
      <c r="L21" s="15">
        <v>0.87</v>
      </c>
      <c r="M21" s="15">
        <v>0.87</v>
      </c>
      <c r="N21" s="15">
        <v>0.87</v>
      </c>
      <c r="O21" s="15">
        <v>0.87</v>
      </c>
      <c r="P21" s="15">
        <v>0.87</v>
      </c>
      <c r="Q21" s="15">
        <v>0.87</v>
      </c>
      <c r="R21" s="15">
        <v>0.87</v>
      </c>
      <c r="S21" s="15">
        <v>0.87</v>
      </c>
      <c r="T21" s="15">
        <v>0.87</v>
      </c>
      <c r="U21" s="15">
        <v>0.87</v>
      </c>
      <c r="V21" s="15">
        <v>0.87</v>
      </c>
      <c r="W21" s="15">
        <v>0.87</v>
      </c>
      <c r="X21" s="15">
        <v>0.87</v>
      </c>
      <c r="Y21" s="15">
        <v>0.87</v>
      </c>
      <c r="Z21" s="15">
        <v>0.87</v>
      </c>
      <c r="AA21" s="15">
        <v>0.87</v>
      </c>
      <c r="AB21" s="15">
        <v>0.87</v>
      </c>
      <c r="AC21" s="15">
        <v>0.87</v>
      </c>
      <c r="AD21" s="15">
        <v>0.87</v>
      </c>
      <c r="AE21" s="15">
        <v>0.87</v>
      </c>
      <c r="AF21" s="15">
        <v>0.87</v>
      </c>
      <c r="AG21" s="15">
        <v>0.87</v>
      </c>
      <c r="AH21" s="15">
        <v>0.87</v>
      </c>
      <c r="AI21" s="15">
        <v>0.87</v>
      </c>
      <c r="AJ21" s="15">
        <v>0.87</v>
      </c>
      <c r="AK21" s="15">
        <v>0.87</v>
      </c>
      <c r="AL21" s="15">
        <v>0.87</v>
      </c>
      <c r="AM21" s="15">
        <v>0.87</v>
      </c>
      <c r="AN21" s="15">
        <v>0.87</v>
      </c>
      <c r="AO21" s="15">
        <v>0.87</v>
      </c>
      <c r="AP21" s="15">
        <v>0.87</v>
      </c>
    </row>
    <row r="22" spans="1:42">
      <c r="A22" s="14" t="s">
        <v>393</v>
      </c>
      <c r="B22" s="24">
        <v>5</v>
      </c>
      <c r="C22" s="15">
        <v>0.9</v>
      </c>
      <c r="D22" s="15">
        <v>0.9</v>
      </c>
      <c r="E22" s="15">
        <v>0.9</v>
      </c>
      <c r="F22" s="15">
        <v>0.9</v>
      </c>
      <c r="G22" s="15">
        <v>0.9</v>
      </c>
      <c r="H22" s="15">
        <v>0.9</v>
      </c>
      <c r="I22" s="15">
        <v>0.9</v>
      </c>
      <c r="J22" s="15">
        <v>0.9</v>
      </c>
      <c r="K22" s="15">
        <v>0.9</v>
      </c>
      <c r="L22" s="15">
        <v>0.9</v>
      </c>
      <c r="M22" s="15">
        <v>0.9</v>
      </c>
      <c r="N22" s="15">
        <v>0.9</v>
      </c>
      <c r="O22" s="15">
        <v>0.9</v>
      </c>
      <c r="P22" s="15">
        <v>0.9</v>
      </c>
      <c r="Q22" s="15">
        <v>0.9</v>
      </c>
      <c r="R22" s="15">
        <v>0.9</v>
      </c>
      <c r="S22" s="15">
        <v>0.9</v>
      </c>
      <c r="T22" s="15">
        <v>0.9</v>
      </c>
      <c r="U22" s="15">
        <v>0.9</v>
      </c>
      <c r="V22" s="15">
        <v>0.9</v>
      </c>
      <c r="W22" s="15">
        <v>0.9</v>
      </c>
      <c r="X22" s="15">
        <v>0.9</v>
      </c>
      <c r="Y22" s="15">
        <v>0.9</v>
      </c>
      <c r="Z22" s="15">
        <v>0.9</v>
      </c>
      <c r="AA22" s="15">
        <v>0.9</v>
      </c>
      <c r="AB22" s="15">
        <v>0.9</v>
      </c>
      <c r="AC22" s="15">
        <v>0.9</v>
      </c>
      <c r="AD22" s="15">
        <v>0.9</v>
      </c>
      <c r="AE22" s="15">
        <v>0.9</v>
      </c>
      <c r="AF22" s="15">
        <v>0.9</v>
      </c>
      <c r="AG22" s="15">
        <v>0.9</v>
      </c>
      <c r="AH22" s="15">
        <v>0.9</v>
      </c>
      <c r="AI22" s="15">
        <v>0.9</v>
      </c>
      <c r="AJ22" s="15">
        <v>0.9</v>
      </c>
      <c r="AK22" s="15">
        <v>0.9</v>
      </c>
      <c r="AL22" s="15">
        <v>0.9</v>
      </c>
      <c r="AM22" s="15">
        <v>0.9</v>
      </c>
      <c r="AN22" s="15">
        <v>0.9</v>
      </c>
      <c r="AO22" s="15">
        <v>0.9</v>
      </c>
      <c r="AP22" s="15">
        <v>0.9</v>
      </c>
    </row>
    <row r="23" spans="1:42">
      <c r="A23" s="14" t="s">
        <v>394</v>
      </c>
      <c r="B23" s="24">
        <v>6</v>
      </c>
      <c r="C23" s="15">
        <v>0.9</v>
      </c>
      <c r="D23" s="15">
        <v>0.9</v>
      </c>
      <c r="E23" s="15">
        <v>0.7</v>
      </c>
      <c r="F23" s="15">
        <v>0.6</v>
      </c>
      <c r="G23" s="15">
        <v>0.5</v>
      </c>
      <c r="H23" s="15">
        <v>0.4</v>
      </c>
      <c r="I23" s="15">
        <v>0.4</v>
      </c>
      <c r="J23" s="15">
        <v>0.4</v>
      </c>
      <c r="K23" s="15">
        <v>0.4</v>
      </c>
      <c r="L23" s="15">
        <v>0.4</v>
      </c>
      <c r="M23" s="15">
        <v>0.4</v>
      </c>
      <c r="N23" s="15">
        <v>0.4</v>
      </c>
      <c r="O23" s="15">
        <v>0.4</v>
      </c>
      <c r="P23" s="15">
        <v>0.4</v>
      </c>
      <c r="Q23" s="15">
        <v>0.4</v>
      </c>
      <c r="R23" s="15">
        <v>0.4</v>
      </c>
      <c r="S23" s="15">
        <v>0.4</v>
      </c>
      <c r="T23" s="15">
        <v>0.4</v>
      </c>
      <c r="U23" s="15">
        <v>0.4</v>
      </c>
      <c r="V23" s="15">
        <v>0.4</v>
      </c>
      <c r="W23" s="15">
        <v>0.4</v>
      </c>
      <c r="X23" s="15">
        <v>0.4</v>
      </c>
      <c r="Y23" s="15">
        <v>0.4</v>
      </c>
      <c r="Z23" s="15">
        <v>0.4</v>
      </c>
      <c r="AA23" s="15">
        <v>0.4</v>
      </c>
      <c r="AB23" s="15">
        <v>0.4</v>
      </c>
      <c r="AC23" s="15">
        <v>0.4</v>
      </c>
      <c r="AD23" s="15">
        <v>0.4</v>
      </c>
      <c r="AE23" s="15">
        <v>0.4</v>
      </c>
      <c r="AF23" s="15">
        <v>0.4</v>
      </c>
      <c r="AG23" s="15">
        <v>0.4</v>
      </c>
      <c r="AH23" s="15">
        <v>0.4</v>
      </c>
      <c r="AI23" s="15">
        <v>0.4</v>
      </c>
      <c r="AJ23" s="15">
        <v>0.4</v>
      </c>
      <c r="AK23" s="15">
        <v>0.4</v>
      </c>
      <c r="AL23" s="15">
        <v>0.4</v>
      </c>
      <c r="AM23" s="15">
        <v>0.4</v>
      </c>
      <c r="AN23" s="15">
        <v>0.4</v>
      </c>
      <c r="AO23" s="15">
        <v>0.4</v>
      </c>
      <c r="AP23" s="15">
        <v>0.4</v>
      </c>
    </row>
    <row r="24" spans="1:42" s="64" customFormat="1">
      <c r="A24" s="75" t="s">
        <v>395</v>
      </c>
      <c r="B24" s="74">
        <v>7</v>
      </c>
      <c r="C24" s="15">
        <v>0.75</v>
      </c>
      <c r="D24" s="15">
        <v>0.75</v>
      </c>
      <c r="E24" s="15">
        <v>0.75</v>
      </c>
      <c r="F24" s="15">
        <v>0.75</v>
      </c>
      <c r="G24" s="15">
        <v>0.75</v>
      </c>
      <c r="H24" s="15">
        <v>0.75</v>
      </c>
      <c r="I24" s="15">
        <v>0.75</v>
      </c>
      <c r="J24" s="15">
        <v>0.75</v>
      </c>
      <c r="K24" s="15">
        <v>0.75</v>
      </c>
      <c r="L24" s="15">
        <v>0.75</v>
      </c>
      <c r="M24" s="15">
        <v>0.75</v>
      </c>
      <c r="N24" s="15">
        <v>0.75</v>
      </c>
      <c r="O24" s="15">
        <v>0.75</v>
      </c>
      <c r="P24" s="15">
        <v>0.75</v>
      </c>
      <c r="Q24" s="15">
        <v>0.75</v>
      </c>
      <c r="R24" s="15">
        <v>0.75</v>
      </c>
      <c r="S24" s="15">
        <v>0.75</v>
      </c>
      <c r="T24" s="15">
        <v>0.75</v>
      </c>
      <c r="U24" s="15">
        <v>0.75</v>
      </c>
      <c r="V24" s="15">
        <v>0.75</v>
      </c>
      <c r="W24" s="15">
        <v>0.75</v>
      </c>
      <c r="X24" s="15">
        <v>0.75</v>
      </c>
      <c r="Y24" s="15">
        <v>0.75</v>
      </c>
      <c r="Z24" s="15">
        <v>0.75</v>
      </c>
      <c r="AA24" s="15">
        <v>0.75</v>
      </c>
      <c r="AB24" s="15">
        <v>0.75</v>
      </c>
      <c r="AC24" s="15">
        <v>0.75</v>
      </c>
      <c r="AD24" s="15">
        <v>0.75</v>
      </c>
      <c r="AE24" s="15">
        <v>0.75</v>
      </c>
      <c r="AF24" s="15">
        <v>0.75</v>
      </c>
      <c r="AG24" s="15">
        <v>0.75</v>
      </c>
      <c r="AH24" s="15">
        <v>0.75</v>
      </c>
      <c r="AI24" s="15">
        <v>0.75</v>
      </c>
      <c r="AJ24" s="15">
        <v>0.75</v>
      </c>
      <c r="AK24" s="15">
        <v>0.75</v>
      </c>
      <c r="AL24" s="15">
        <v>0.75</v>
      </c>
      <c r="AM24" s="15">
        <v>0.75</v>
      </c>
      <c r="AN24" s="15">
        <v>0.75</v>
      </c>
      <c r="AO24" s="15">
        <v>0.75</v>
      </c>
      <c r="AP24" s="15">
        <v>0.75</v>
      </c>
    </row>
    <row r="25" spans="1:42">
      <c r="A25" s="14" t="s">
        <v>5</v>
      </c>
      <c r="B25" s="24">
        <v>8</v>
      </c>
      <c r="C25" s="15">
        <v>0.96</v>
      </c>
      <c r="D25" s="15">
        <v>0.94</v>
      </c>
      <c r="E25" s="15">
        <v>0.9</v>
      </c>
      <c r="F25" s="15">
        <v>0.85</v>
      </c>
      <c r="G25" s="15">
        <v>0.76</v>
      </c>
      <c r="H25" s="15">
        <v>0.76</v>
      </c>
      <c r="I25" s="15">
        <v>0.75</v>
      </c>
      <c r="J25" s="15">
        <v>0.75</v>
      </c>
      <c r="K25" s="15">
        <v>0.75</v>
      </c>
      <c r="L25" s="15">
        <v>0.75</v>
      </c>
      <c r="M25" s="15">
        <v>0.75</v>
      </c>
      <c r="N25" s="15">
        <v>0.75</v>
      </c>
      <c r="O25" s="15">
        <v>0.75</v>
      </c>
      <c r="P25" s="15">
        <v>0.75</v>
      </c>
      <c r="Q25" s="15">
        <v>0.75</v>
      </c>
      <c r="R25" s="15">
        <v>0.75</v>
      </c>
      <c r="S25" s="15">
        <v>0.75</v>
      </c>
      <c r="T25" s="15">
        <v>0.75</v>
      </c>
      <c r="U25" s="15">
        <v>0.75</v>
      </c>
      <c r="V25" s="15">
        <v>0.75</v>
      </c>
      <c r="W25" s="15">
        <v>0.75</v>
      </c>
      <c r="X25" s="15">
        <v>0.75</v>
      </c>
      <c r="Y25" s="15">
        <v>0.75</v>
      </c>
      <c r="Z25" s="15">
        <v>0.75</v>
      </c>
      <c r="AA25" s="15">
        <v>0.75</v>
      </c>
      <c r="AB25" s="15">
        <v>0.75</v>
      </c>
      <c r="AC25" s="15">
        <v>0.75</v>
      </c>
      <c r="AD25" s="15">
        <v>0.75</v>
      </c>
      <c r="AE25" s="15">
        <v>0.75</v>
      </c>
      <c r="AF25" s="15">
        <v>0.75</v>
      </c>
      <c r="AG25" s="15">
        <v>0.75</v>
      </c>
      <c r="AH25" s="15">
        <v>0.75</v>
      </c>
      <c r="AI25" s="15">
        <v>0.75</v>
      </c>
      <c r="AJ25" s="15">
        <v>0.75</v>
      </c>
      <c r="AK25" s="15">
        <v>0.75</v>
      </c>
      <c r="AL25" s="15">
        <v>0.75</v>
      </c>
      <c r="AM25" s="15">
        <v>0.75</v>
      </c>
      <c r="AN25" s="15">
        <v>0.75</v>
      </c>
      <c r="AO25" s="15">
        <v>0.75</v>
      </c>
      <c r="AP25" s="15">
        <v>0.75</v>
      </c>
    </row>
    <row r="26" spans="1:42">
      <c r="A26" s="14" t="s">
        <v>6</v>
      </c>
      <c r="B26" s="24">
        <v>9</v>
      </c>
      <c r="C26" s="15">
        <v>1</v>
      </c>
      <c r="D26" s="15">
        <v>1</v>
      </c>
      <c r="E26" s="15">
        <v>1</v>
      </c>
      <c r="F26" s="15">
        <v>1</v>
      </c>
      <c r="G26" s="15">
        <v>1</v>
      </c>
      <c r="H26" s="15">
        <v>1</v>
      </c>
      <c r="I26" s="15">
        <v>1</v>
      </c>
      <c r="J26" s="15">
        <v>1</v>
      </c>
      <c r="K26" s="15">
        <v>1</v>
      </c>
      <c r="L26" s="15">
        <v>1</v>
      </c>
      <c r="M26" s="15">
        <v>1</v>
      </c>
      <c r="N26" s="15">
        <v>1</v>
      </c>
      <c r="O26" s="15">
        <v>1</v>
      </c>
      <c r="P26" s="15">
        <v>1</v>
      </c>
      <c r="Q26" s="15">
        <v>1</v>
      </c>
      <c r="R26" s="15">
        <v>1</v>
      </c>
      <c r="S26" s="15">
        <v>1</v>
      </c>
      <c r="T26" s="15">
        <v>1</v>
      </c>
      <c r="U26" s="15">
        <v>1</v>
      </c>
      <c r="V26" s="15">
        <v>1</v>
      </c>
      <c r="W26" s="15">
        <v>1</v>
      </c>
      <c r="X26" s="15">
        <v>1</v>
      </c>
      <c r="Y26" s="15">
        <v>1</v>
      </c>
      <c r="Z26" s="15">
        <v>1</v>
      </c>
      <c r="AA26" s="15">
        <v>1</v>
      </c>
      <c r="AB26" s="15">
        <v>1</v>
      </c>
      <c r="AC26" s="15">
        <v>1</v>
      </c>
      <c r="AD26" s="15">
        <v>1</v>
      </c>
      <c r="AE26" s="15">
        <v>1</v>
      </c>
      <c r="AF26" s="15">
        <v>1</v>
      </c>
      <c r="AG26" s="15">
        <v>1</v>
      </c>
      <c r="AH26" s="15">
        <v>1</v>
      </c>
      <c r="AI26" s="15">
        <v>1</v>
      </c>
      <c r="AJ26" s="15">
        <v>1</v>
      </c>
      <c r="AK26" s="15">
        <v>1</v>
      </c>
      <c r="AL26" s="15">
        <v>1</v>
      </c>
      <c r="AM26" s="15">
        <v>1</v>
      </c>
      <c r="AN26" s="15">
        <v>1</v>
      </c>
      <c r="AO26" s="15">
        <v>1</v>
      </c>
      <c r="AP26" s="15">
        <v>1</v>
      </c>
    </row>
  </sheetData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AU382"/>
  <sheetViews>
    <sheetView tabSelected="1" workbookViewId="0">
      <selection activeCell="C16" sqref="C16"/>
    </sheetView>
  </sheetViews>
  <sheetFormatPr defaultRowHeight="11.25" outlineLevelRow="1"/>
  <cols>
    <col min="1" max="1" width="2.7109375" style="64" customWidth="1"/>
    <col min="2" max="2" width="25.7109375" style="64" customWidth="1"/>
    <col min="3" max="3" width="3.85546875" style="64" customWidth="1"/>
    <col min="4" max="4" width="11.85546875" style="64" customWidth="1"/>
    <col min="5" max="37" width="10.7109375" style="64" customWidth="1"/>
    <col min="38" max="47" width="11.85546875" style="64" customWidth="1"/>
    <col min="48" max="16384" width="9.140625" style="64"/>
  </cols>
  <sheetData>
    <row r="1" spans="2:47">
      <c r="B1" s="66" t="s">
        <v>125</v>
      </c>
      <c r="C1" s="66"/>
      <c r="J1" s="126"/>
      <c r="L1" s="126"/>
      <c r="M1" s="126"/>
      <c r="N1" s="126"/>
      <c r="O1" s="126"/>
      <c r="P1" s="126"/>
    </row>
    <row r="2" spans="2:47">
      <c r="B2" s="66"/>
      <c r="C2" s="66"/>
      <c r="F2" s="110"/>
      <c r="G2" s="110"/>
      <c r="H2" s="110"/>
      <c r="I2" s="110"/>
      <c r="J2" s="130"/>
      <c r="L2" s="126"/>
      <c r="M2" s="126"/>
      <c r="N2" s="126"/>
      <c r="O2" s="126"/>
      <c r="P2" s="126"/>
      <c r="Q2" s="110"/>
      <c r="S2" s="109"/>
    </row>
    <row r="3" spans="2:47">
      <c r="B3" s="65" t="s">
        <v>161</v>
      </c>
      <c r="C3" s="65"/>
      <c r="D3" s="70">
        <v>0.02</v>
      </c>
      <c r="F3" s="110"/>
      <c r="G3" s="110"/>
      <c r="H3" s="110"/>
      <c r="I3" s="110"/>
      <c r="J3" s="130"/>
      <c r="L3" s="126"/>
      <c r="M3" s="126"/>
      <c r="N3" s="126"/>
      <c r="O3" s="126"/>
      <c r="P3" s="126"/>
      <c r="Q3" s="110"/>
      <c r="S3" s="109"/>
    </row>
    <row r="4" spans="2:47">
      <c r="B4" s="65" t="s">
        <v>369</v>
      </c>
      <c r="C4" s="65"/>
      <c r="D4" s="122">
        <v>8</v>
      </c>
      <c r="F4" s="110"/>
      <c r="G4" s="110"/>
      <c r="H4" s="110"/>
      <c r="I4" s="110"/>
      <c r="J4" s="130"/>
      <c r="L4" s="126"/>
      <c r="M4" s="126"/>
      <c r="N4" s="126"/>
      <c r="O4" s="126"/>
      <c r="P4" s="126"/>
      <c r="Q4" s="110"/>
      <c r="S4" s="109"/>
    </row>
    <row r="5" spans="2:47">
      <c r="B5" s="65" t="s">
        <v>370</v>
      </c>
      <c r="C5" s="65"/>
      <c r="D5" s="122">
        <v>18</v>
      </c>
      <c r="J5" s="130"/>
      <c r="L5" s="126"/>
      <c r="M5" s="126"/>
      <c r="N5" s="126"/>
      <c r="O5" s="126"/>
      <c r="P5" s="126"/>
    </row>
    <row r="6" spans="2:47">
      <c r="B6" s="65" t="s">
        <v>371</v>
      </c>
      <c r="C6" s="65"/>
      <c r="D6" s="121">
        <v>2500000</v>
      </c>
      <c r="J6" s="130"/>
      <c r="L6" s="126"/>
      <c r="M6" s="126"/>
      <c r="N6" s="126"/>
      <c r="O6" s="126"/>
      <c r="P6" s="126"/>
    </row>
    <row r="7" spans="2:47">
      <c r="B7" s="65"/>
      <c r="C7" s="65"/>
      <c r="D7" s="125"/>
      <c r="J7" s="130"/>
      <c r="L7" s="126"/>
      <c r="M7" s="126"/>
      <c r="N7" s="126"/>
      <c r="O7" s="126"/>
      <c r="P7" s="126"/>
    </row>
    <row r="8" spans="2:47">
      <c r="B8" s="65"/>
      <c r="C8" s="65"/>
      <c r="D8" s="125"/>
      <c r="E8" s="351" t="s">
        <v>400</v>
      </c>
      <c r="F8" s="351"/>
      <c r="J8" s="126"/>
      <c r="L8" s="126"/>
      <c r="M8" s="126"/>
      <c r="N8" s="126"/>
      <c r="O8" s="126"/>
      <c r="P8" s="126"/>
    </row>
    <row r="9" spans="2:47" s="126" customFormat="1">
      <c r="B9" s="124"/>
      <c r="C9" s="129" t="s">
        <v>383</v>
      </c>
      <c r="D9" s="125"/>
      <c r="E9" s="81" t="s">
        <v>372</v>
      </c>
      <c r="F9" s="81" t="s">
        <v>373</v>
      </c>
    </row>
    <row r="10" spans="2:47">
      <c r="B10" s="65" t="s">
        <v>375</v>
      </c>
      <c r="C10" s="83" t="s">
        <v>384</v>
      </c>
      <c r="D10" s="123">
        <v>300000</v>
      </c>
      <c r="E10" s="74">
        <v>1</v>
      </c>
      <c r="F10" s="74">
        <v>2</v>
      </c>
      <c r="J10" s="126"/>
    </row>
    <row r="11" spans="2:47">
      <c r="B11" s="65" t="s">
        <v>376</v>
      </c>
      <c r="C11" s="83" t="s">
        <v>385</v>
      </c>
      <c r="D11" s="128">
        <v>350000</v>
      </c>
      <c r="E11" s="74">
        <v>3</v>
      </c>
      <c r="F11" s="74">
        <v>9</v>
      </c>
      <c r="J11" s="126"/>
    </row>
    <row r="12" spans="2:47">
      <c r="B12" s="65" t="s">
        <v>377</v>
      </c>
      <c r="C12" s="83" t="s">
        <v>386</v>
      </c>
      <c r="D12" s="127">
        <v>300000</v>
      </c>
      <c r="E12" s="74">
        <v>10</v>
      </c>
      <c r="F12" s="74">
        <v>22</v>
      </c>
      <c r="J12" s="126"/>
    </row>
    <row r="13" spans="2:47">
      <c r="B13" s="65" t="s">
        <v>378</v>
      </c>
      <c r="C13" s="83" t="s">
        <v>387</v>
      </c>
      <c r="D13" s="128">
        <v>150000</v>
      </c>
      <c r="E13" s="74">
        <v>23</v>
      </c>
      <c r="F13" s="74">
        <v>30</v>
      </c>
    </row>
    <row r="14" spans="2:47">
      <c r="B14" s="65" t="s">
        <v>397</v>
      </c>
      <c r="C14" s="83" t="s">
        <v>398</v>
      </c>
      <c r="D14" s="128">
        <v>120000</v>
      </c>
      <c r="E14" s="74">
        <v>31</v>
      </c>
      <c r="F14" s="74">
        <v>99</v>
      </c>
    </row>
    <row r="15" spans="2:47">
      <c r="B15" s="65"/>
      <c r="C15" s="83"/>
      <c r="D15" s="151"/>
      <c r="E15" s="150"/>
      <c r="F15" s="150"/>
    </row>
    <row r="16" spans="2:47">
      <c r="B16" s="65"/>
      <c r="C16" s="83"/>
      <c r="D16" s="151"/>
      <c r="E16" s="81" t="s">
        <v>127</v>
      </c>
      <c r="F16" s="81" t="s">
        <v>134</v>
      </c>
      <c r="G16" s="81" t="s">
        <v>135</v>
      </c>
      <c r="H16" s="81" t="s">
        <v>136</v>
      </c>
      <c r="I16" s="81" t="s">
        <v>137</v>
      </c>
      <c r="J16" s="81" t="s">
        <v>138</v>
      </c>
      <c r="K16" s="81" t="s">
        <v>128</v>
      </c>
      <c r="L16" s="81" t="s">
        <v>139</v>
      </c>
      <c r="M16" s="81" t="s">
        <v>140</v>
      </c>
      <c r="N16" s="81" t="s">
        <v>141</v>
      </c>
      <c r="O16" s="81" t="s">
        <v>142</v>
      </c>
      <c r="P16" s="81" t="s">
        <v>129</v>
      </c>
      <c r="Q16" s="81" t="s">
        <v>143</v>
      </c>
      <c r="R16" s="81" t="s">
        <v>144</v>
      </c>
      <c r="S16" s="81" t="s">
        <v>145</v>
      </c>
      <c r="T16" s="81" t="s">
        <v>146</v>
      </c>
      <c r="U16" s="81" t="s">
        <v>130</v>
      </c>
      <c r="V16" s="81" t="s">
        <v>147</v>
      </c>
      <c r="W16" s="81" t="s">
        <v>148</v>
      </c>
      <c r="X16" s="81" t="s">
        <v>149</v>
      </c>
      <c r="Y16" s="81" t="s">
        <v>150</v>
      </c>
      <c r="Z16" s="81" t="s">
        <v>131</v>
      </c>
      <c r="AA16" s="81" t="s">
        <v>151</v>
      </c>
      <c r="AB16" s="81" t="s">
        <v>152</v>
      </c>
      <c r="AC16" s="81" t="s">
        <v>153</v>
      </c>
      <c r="AD16" s="81" t="s">
        <v>154</v>
      </c>
      <c r="AE16" s="81" t="s">
        <v>132</v>
      </c>
      <c r="AF16" s="81" t="s">
        <v>245</v>
      </c>
      <c r="AG16" s="81" t="s">
        <v>155</v>
      </c>
      <c r="AH16" s="81" t="s">
        <v>156</v>
      </c>
      <c r="AI16" s="81" t="s">
        <v>157</v>
      </c>
      <c r="AJ16" s="81" t="s">
        <v>158</v>
      </c>
      <c r="AK16" s="81" t="s">
        <v>159</v>
      </c>
      <c r="AL16" s="81" t="s">
        <v>133</v>
      </c>
      <c r="AM16" s="81" t="s">
        <v>257</v>
      </c>
      <c r="AN16" s="81" t="s">
        <v>258</v>
      </c>
      <c r="AO16" s="81" t="s">
        <v>259</v>
      </c>
      <c r="AP16" s="81" t="s">
        <v>260</v>
      </c>
      <c r="AQ16" s="81" t="s">
        <v>261</v>
      </c>
      <c r="AR16" s="81" t="s">
        <v>269</v>
      </c>
      <c r="AS16" s="81" t="s">
        <v>262</v>
      </c>
      <c r="AT16" s="81" t="s">
        <v>263</v>
      </c>
      <c r="AU16" s="81" t="s">
        <v>264</v>
      </c>
    </row>
    <row r="17" spans="1:47">
      <c r="A17" s="153">
        <v>1</v>
      </c>
      <c r="B17" s="65" t="s">
        <v>402</v>
      </c>
      <c r="C17" s="83">
        <v>2</v>
      </c>
      <c r="D17" s="123">
        <v>2800000</v>
      </c>
      <c r="E17" s="74">
        <f t="shared" ref="E17:N26" si="0">IF(2016+MATCH($C17,E$63:E$92,1)&gt;2045,"Not Required",2016+MATCH($C17,E$63:E$92,1))</f>
        <v>2018</v>
      </c>
      <c r="F17" s="74">
        <f t="shared" si="0"/>
        <v>2018</v>
      </c>
      <c r="G17" s="74">
        <f t="shared" si="0"/>
        <v>2018</v>
      </c>
      <c r="H17" s="74">
        <f t="shared" si="0"/>
        <v>2018</v>
      </c>
      <c r="I17" s="74">
        <f t="shared" si="0"/>
        <v>2018</v>
      </c>
      <c r="J17" s="74">
        <f t="shared" si="0"/>
        <v>2018</v>
      </c>
      <c r="K17" s="74">
        <f t="shared" si="0"/>
        <v>2018</v>
      </c>
      <c r="L17" s="74">
        <f t="shared" si="0"/>
        <v>2018</v>
      </c>
      <c r="M17" s="74">
        <f t="shared" si="0"/>
        <v>2018</v>
      </c>
      <c r="N17" s="74">
        <f t="shared" si="0"/>
        <v>2018</v>
      </c>
      <c r="O17" s="74">
        <f t="shared" ref="O17:X26" si="1">IF(2016+MATCH($C17,O$63:O$92,1)&gt;2045,"Not Required",2016+MATCH($C17,O$63:O$92,1))</f>
        <v>2018</v>
      </c>
      <c r="P17" s="74">
        <f t="shared" si="1"/>
        <v>2018</v>
      </c>
      <c r="Q17" s="74">
        <f t="shared" si="1"/>
        <v>2018</v>
      </c>
      <c r="R17" s="74">
        <f t="shared" si="1"/>
        <v>2018</v>
      </c>
      <c r="S17" s="74">
        <f t="shared" si="1"/>
        <v>2018</v>
      </c>
      <c r="T17" s="74">
        <f t="shared" si="1"/>
        <v>2018</v>
      </c>
      <c r="U17" s="74">
        <f t="shared" si="1"/>
        <v>2018</v>
      </c>
      <c r="V17" s="74">
        <f t="shared" si="1"/>
        <v>2018</v>
      </c>
      <c r="W17" s="74">
        <f t="shared" si="1"/>
        <v>2018</v>
      </c>
      <c r="X17" s="74">
        <f t="shared" si="1"/>
        <v>2018</v>
      </c>
      <c r="Y17" s="74">
        <f t="shared" ref="Y17:AH26" si="2">IF(2016+MATCH($C17,Y$63:Y$92,1)&gt;2045,"Not Required",2016+MATCH($C17,Y$63:Y$92,1))</f>
        <v>2018</v>
      </c>
      <c r="Z17" s="74">
        <f t="shared" si="2"/>
        <v>2018</v>
      </c>
      <c r="AA17" s="74">
        <f t="shared" si="2"/>
        <v>2018</v>
      </c>
      <c r="AB17" s="74">
        <f t="shared" si="2"/>
        <v>2018</v>
      </c>
      <c r="AC17" s="74">
        <f t="shared" si="2"/>
        <v>2018</v>
      </c>
      <c r="AD17" s="74">
        <f t="shared" si="2"/>
        <v>2018</v>
      </c>
      <c r="AE17" s="74">
        <f t="shared" si="2"/>
        <v>2018</v>
      </c>
      <c r="AF17" s="74">
        <f t="shared" si="2"/>
        <v>2018</v>
      </c>
      <c r="AG17" s="74">
        <f t="shared" si="2"/>
        <v>2018</v>
      </c>
      <c r="AH17" s="74">
        <f t="shared" si="2"/>
        <v>2018</v>
      </c>
      <c r="AI17" s="74">
        <f t="shared" ref="AI17:AU26" si="3">IF(2016+MATCH($C17,AI$63:AI$92,1)&gt;2045,"Not Required",2016+MATCH($C17,AI$63:AI$92,1))</f>
        <v>2018</v>
      </c>
      <c r="AJ17" s="74">
        <f t="shared" si="3"/>
        <v>2018</v>
      </c>
      <c r="AK17" s="74">
        <f t="shared" si="3"/>
        <v>2018</v>
      </c>
      <c r="AL17" s="74">
        <f t="shared" si="3"/>
        <v>2018</v>
      </c>
      <c r="AM17" s="74" t="str">
        <f t="shared" si="3"/>
        <v>Not Required</v>
      </c>
      <c r="AN17" s="74">
        <f t="shared" si="3"/>
        <v>2018</v>
      </c>
      <c r="AO17" s="74">
        <f t="shared" si="3"/>
        <v>2018</v>
      </c>
      <c r="AP17" s="74">
        <f t="shared" si="3"/>
        <v>2018</v>
      </c>
      <c r="AQ17" s="74">
        <f t="shared" si="3"/>
        <v>2018</v>
      </c>
      <c r="AR17" s="74">
        <f t="shared" si="3"/>
        <v>2018</v>
      </c>
      <c r="AS17" s="74">
        <f t="shared" si="3"/>
        <v>2018</v>
      </c>
      <c r="AT17" s="74">
        <f t="shared" si="3"/>
        <v>2018</v>
      </c>
      <c r="AU17" s="74">
        <f t="shared" si="3"/>
        <v>2018</v>
      </c>
    </row>
    <row r="18" spans="1:47">
      <c r="A18" s="153">
        <v>2</v>
      </c>
      <c r="B18" s="65" t="s">
        <v>402</v>
      </c>
      <c r="C18" s="83">
        <f t="shared" ref="C18:C26" si="4">$D$4+C17</f>
        <v>10</v>
      </c>
      <c r="D18" s="123">
        <v>1000000</v>
      </c>
      <c r="E18" s="74">
        <f t="shared" si="0"/>
        <v>2020</v>
      </c>
      <c r="F18" s="74">
        <f t="shared" si="0"/>
        <v>2020</v>
      </c>
      <c r="G18" s="74">
        <f t="shared" si="0"/>
        <v>2020</v>
      </c>
      <c r="H18" s="74">
        <f t="shared" si="0"/>
        <v>2020</v>
      </c>
      <c r="I18" s="74">
        <f t="shared" si="0"/>
        <v>2020</v>
      </c>
      <c r="J18" s="74">
        <f t="shared" si="0"/>
        <v>2020</v>
      </c>
      <c r="K18" s="74">
        <f t="shared" si="0"/>
        <v>2024</v>
      </c>
      <c r="L18" s="74">
        <f t="shared" si="0"/>
        <v>2022</v>
      </c>
      <c r="M18" s="74">
        <f t="shared" si="0"/>
        <v>2020</v>
      </c>
      <c r="N18" s="74" t="str">
        <f t="shared" si="0"/>
        <v>Not Required</v>
      </c>
      <c r="O18" s="74">
        <f t="shared" si="1"/>
        <v>2022</v>
      </c>
      <c r="P18" s="74" t="str">
        <f t="shared" si="1"/>
        <v>Not Required</v>
      </c>
      <c r="Q18" s="74" t="str">
        <f t="shared" si="1"/>
        <v>Not Required</v>
      </c>
      <c r="R18" s="74">
        <f t="shared" si="1"/>
        <v>2020</v>
      </c>
      <c r="S18" s="74" t="str">
        <f t="shared" si="1"/>
        <v>Not Required</v>
      </c>
      <c r="T18" s="74">
        <f t="shared" si="1"/>
        <v>2022</v>
      </c>
      <c r="U18" s="74">
        <f t="shared" si="1"/>
        <v>2024</v>
      </c>
      <c r="V18" s="74">
        <f t="shared" si="1"/>
        <v>2021</v>
      </c>
      <c r="W18" s="74">
        <f t="shared" si="1"/>
        <v>2020</v>
      </c>
      <c r="X18" s="74" t="str">
        <f t="shared" si="1"/>
        <v>Not Required</v>
      </c>
      <c r="Y18" s="74">
        <f t="shared" si="2"/>
        <v>2022</v>
      </c>
      <c r="Z18" s="74">
        <f t="shared" si="2"/>
        <v>2024</v>
      </c>
      <c r="AA18" s="74">
        <f t="shared" si="2"/>
        <v>2021</v>
      </c>
      <c r="AB18" s="74">
        <f t="shared" si="2"/>
        <v>2020</v>
      </c>
      <c r="AC18" s="74" t="str">
        <f t="shared" si="2"/>
        <v>Not Required</v>
      </c>
      <c r="AD18" s="74">
        <f t="shared" si="2"/>
        <v>2022</v>
      </c>
      <c r="AE18" s="74">
        <f t="shared" si="2"/>
        <v>2024</v>
      </c>
      <c r="AF18" s="74" t="str">
        <f t="shared" si="2"/>
        <v>Not Required</v>
      </c>
      <c r="AG18" s="74">
        <f t="shared" si="2"/>
        <v>2022</v>
      </c>
      <c r="AH18" s="74">
        <f t="shared" si="2"/>
        <v>2022</v>
      </c>
      <c r="AI18" s="74">
        <f t="shared" si="3"/>
        <v>2022</v>
      </c>
      <c r="AJ18" s="74" t="str">
        <f t="shared" si="3"/>
        <v>Not Required</v>
      </c>
      <c r="AK18" s="74" t="str">
        <f t="shared" si="3"/>
        <v>Not Required</v>
      </c>
      <c r="AL18" s="74">
        <f t="shared" si="3"/>
        <v>2025</v>
      </c>
      <c r="AM18" s="74" t="str">
        <f t="shared" si="3"/>
        <v>Not Required</v>
      </c>
      <c r="AN18" s="74">
        <f t="shared" si="3"/>
        <v>2020</v>
      </c>
      <c r="AO18" s="74">
        <f t="shared" si="3"/>
        <v>2020</v>
      </c>
      <c r="AP18" s="74">
        <f t="shared" si="3"/>
        <v>2020</v>
      </c>
      <c r="AQ18" s="74">
        <f t="shared" si="3"/>
        <v>2020</v>
      </c>
      <c r="AR18" s="74">
        <f t="shared" si="3"/>
        <v>2020</v>
      </c>
      <c r="AS18" s="74">
        <f t="shared" si="3"/>
        <v>2021</v>
      </c>
      <c r="AT18" s="74">
        <f t="shared" si="3"/>
        <v>2020</v>
      </c>
      <c r="AU18" s="74">
        <f t="shared" si="3"/>
        <v>2020</v>
      </c>
    </row>
    <row r="19" spans="1:47">
      <c r="A19" s="153">
        <v>3</v>
      </c>
      <c r="B19" s="65" t="s">
        <v>402</v>
      </c>
      <c r="C19" s="83">
        <f t="shared" si="4"/>
        <v>18</v>
      </c>
      <c r="D19" s="123">
        <v>750000</v>
      </c>
      <c r="E19" s="74" t="str">
        <f t="shared" si="0"/>
        <v>Not Required</v>
      </c>
      <c r="F19" s="74">
        <f t="shared" si="0"/>
        <v>2023</v>
      </c>
      <c r="G19" s="74">
        <f t="shared" si="0"/>
        <v>2023</v>
      </c>
      <c r="H19" s="74">
        <f t="shared" si="0"/>
        <v>2023</v>
      </c>
      <c r="I19" s="74">
        <f t="shared" si="0"/>
        <v>2023</v>
      </c>
      <c r="J19" s="74">
        <f t="shared" si="0"/>
        <v>2023</v>
      </c>
      <c r="K19" s="74" t="str">
        <f t="shared" si="0"/>
        <v>Not Required</v>
      </c>
      <c r="L19" s="74" t="str">
        <f t="shared" si="0"/>
        <v>Not Required</v>
      </c>
      <c r="M19" s="74" t="str">
        <f t="shared" si="0"/>
        <v>Not Required</v>
      </c>
      <c r="N19" s="74" t="str">
        <f t="shared" si="0"/>
        <v>Not Required</v>
      </c>
      <c r="O19" s="74" t="str">
        <f t="shared" si="1"/>
        <v>Not Required</v>
      </c>
      <c r="P19" s="74" t="str">
        <f t="shared" si="1"/>
        <v>Not Required</v>
      </c>
      <c r="Q19" s="74" t="str">
        <f t="shared" si="1"/>
        <v>Not Required</v>
      </c>
      <c r="R19" s="74" t="str">
        <f t="shared" si="1"/>
        <v>Not Required</v>
      </c>
      <c r="S19" s="74" t="str">
        <f t="shared" si="1"/>
        <v>Not Required</v>
      </c>
      <c r="T19" s="74" t="str">
        <f t="shared" si="1"/>
        <v>Not Required</v>
      </c>
      <c r="U19" s="74" t="str">
        <f t="shared" si="1"/>
        <v>Not Required</v>
      </c>
      <c r="V19" s="74" t="str">
        <f t="shared" si="1"/>
        <v>Not Required</v>
      </c>
      <c r="W19" s="74" t="str">
        <f t="shared" si="1"/>
        <v>Not Required</v>
      </c>
      <c r="X19" s="74" t="str">
        <f t="shared" si="1"/>
        <v>Not Required</v>
      </c>
      <c r="Y19" s="74" t="str">
        <f t="shared" si="2"/>
        <v>Not Required</v>
      </c>
      <c r="Z19" s="74" t="str">
        <f t="shared" si="2"/>
        <v>Not Required</v>
      </c>
      <c r="AA19" s="74" t="str">
        <f t="shared" si="2"/>
        <v>Not Required</v>
      </c>
      <c r="AB19" s="74" t="str">
        <f t="shared" si="2"/>
        <v>Not Required</v>
      </c>
      <c r="AC19" s="74" t="str">
        <f t="shared" si="2"/>
        <v>Not Required</v>
      </c>
      <c r="AD19" s="74">
        <f t="shared" si="2"/>
        <v>2030</v>
      </c>
      <c r="AE19" s="74" t="str">
        <f t="shared" si="2"/>
        <v>Not Required</v>
      </c>
      <c r="AF19" s="74" t="str">
        <f t="shared" si="2"/>
        <v>Not Required</v>
      </c>
      <c r="AG19" s="74" t="str">
        <f t="shared" si="2"/>
        <v>Not Required</v>
      </c>
      <c r="AH19" s="74" t="str">
        <f t="shared" si="2"/>
        <v>Not Required</v>
      </c>
      <c r="AI19" s="74" t="str">
        <f t="shared" si="3"/>
        <v>Not Required</v>
      </c>
      <c r="AJ19" s="74" t="str">
        <f t="shared" si="3"/>
        <v>Not Required</v>
      </c>
      <c r="AK19" s="74" t="str">
        <f t="shared" si="3"/>
        <v>Not Required</v>
      </c>
      <c r="AL19" s="74" t="str">
        <f t="shared" si="3"/>
        <v>Not Required</v>
      </c>
      <c r="AM19" s="74" t="str">
        <f t="shared" si="3"/>
        <v>Not Required</v>
      </c>
      <c r="AN19" s="74">
        <f t="shared" si="3"/>
        <v>2023</v>
      </c>
      <c r="AO19" s="74">
        <f t="shared" si="3"/>
        <v>2023</v>
      </c>
      <c r="AP19" s="74">
        <f t="shared" si="3"/>
        <v>2023</v>
      </c>
      <c r="AQ19" s="74">
        <f t="shared" si="3"/>
        <v>2023</v>
      </c>
      <c r="AR19" s="74">
        <f t="shared" si="3"/>
        <v>2023</v>
      </c>
      <c r="AS19" s="74">
        <f t="shared" si="3"/>
        <v>2025</v>
      </c>
      <c r="AT19" s="74">
        <f t="shared" si="3"/>
        <v>2024</v>
      </c>
      <c r="AU19" s="74">
        <f t="shared" si="3"/>
        <v>2024</v>
      </c>
    </row>
    <row r="20" spans="1:47">
      <c r="A20" s="153">
        <v>4</v>
      </c>
      <c r="B20" s="65" t="s">
        <v>402</v>
      </c>
      <c r="C20" s="83">
        <f t="shared" si="4"/>
        <v>26</v>
      </c>
      <c r="D20" s="123">
        <v>600000</v>
      </c>
      <c r="E20" s="74" t="str">
        <f t="shared" si="0"/>
        <v>Not Required</v>
      </c>
      <c r="F20" s="74" t="str">
        <f t="shared" si="0"/>
        <v>Not Required</v>
      </c>
      <c r="G20" s="74" t="str">
        <f t="shared" si="0"/>
        <v>Not Required</v>
      </c>
      <c r="H20" s="74">
        <f t="shared" si="0"/>
        <v>2025</v>
      </c>
      <c r="I20" s="74">
        <f t="shared" si="0"/>
        <v>2025</v>
      </c>
      <c r="J20" s="74">
        <f t="shared" si="0"/>
        <v>2025</v>
      </c>
      <c r="K20" s="74" t="str">
        <f t="shared" si="0"/>
        <v>Not Required</v>
      </c>
      <c r="L20" s="74" t="str">
        <f t="shared" si="0"/>
        <v>Not Required</v>
      </c>
      <c r="M20" s="74" t="str">
        <f t="shared" si="0"/>
        <v>Not Required</v>
      </c>
      <c r="N20" s="74" t="str">
        <f t="shared" si="0"/>
        <v>Not Required</v>
      </c>
      <c r="O20" s="74" t="str">
        <f t="shared" si="1"/>
        <v>Not Required</v>
      </c>
      <c r="P20" s="74" t="str">
        <f t="shared" si="1"/>
        <v>Not Required</v>
      </c>
      <c r="Q20" s="74" t="str">
        <f t="shared" si="1"/>
        <v>Not Required</v>
      </c>
      <c r="R20" s="74" t="str">
        <f t="shared" si="1"/>
        <v>Not Required</v>
      </c>
      <c r="S20" s="74" t="str">
        <f t="shared" si="1"/>
        <v>Not Required</v>
      </c>
      <c r="T20" s="74" t="str">
        <f t="shared" si="1"/>
        <v>Not Required</v>
      </c>
      <c r="U20" s="74" t="str">
        <f t="shared" si="1"/>
        <v>Not Required</v>
      </c>
      <c r="V20" s="74" t="str">
        <f t="shared" si="1"/>
        <v>Not Required</v>
      </c>
      <c r="W20" s="74" t="str">
        <f t="shared" si="1"/>
        <v>Not Required</v>
      </c>
      <c r="X20" s="74" t="str">
        <f t="shared" si="1"/>
        <v>Not Required</v>
      </c>
      <c r="Y20" s="74" t="str">
        <f t="shared" si="2"/>
        <v>Not Required</v>
      </c>
      <c r="Z20" s="74" t="str">
        <f t="shared" si="2"/>
        <v>Not Required</v>
      </c>
      <c r="AA20" s="74" t="str">
        <f t="shared" si="2"/>
        <v>Not Required</v>
      </c>
      <c r="AB20" s="74" t="str">
        <f t="shared" si="2"/>
        <v>Not Required</v>
      </c>
      <c r="AC20" s="74" t="str">
        <f t="shared" si="2"/>
        <v>Not Required</v>
      </c>
      <c r="AD20" s="74" t="str">
        <f t="shared" si="2"/>
        <v>Not Required</v>
      </c>
      <c r="AE20" s="74" t="str">
        <f t="shared" si="2"/>
        <v>Not Required</v>
      </c>
      <c r="AF20" s="74" t="str">
        <f t="shared" si="2"/>
        <v>Not Required</v>
      </c>
      <c r="AG20" s="74" t="str">
        <f t="shared" si="2"/>
        <v>Not Required</v>
      </c>
      <c r="AH20" s="74" t="str">
        <f t="shared" si="2"/>
        <v>Not Required</v>
      </c>
      <c r="AI20" s="74" t="str">
        <f t="shared" si="3"/>
        <v>Not Required</v>
      </c>
      <c r="AJ20" s="74" t="str">
        <f t="shared" si="3"/>
        <v>Not Required</v>
      </c>
      <c r="AK20" s="74" t="str">
        <f t="shared" si="3"/>
        <v>Not Required</v>
      </c>
      <c r="AL20" s="74" t="str">
        <f t="shared" si="3"/>
        <v>Not Required</v>
      </c>
      <c r="AM20" s="74" t="str">
        <f t="shared" si="3"/>
        <v>Not Required</v>
      </c>
      <c r="AN20" s="74">
        <f t="shared" si="3"/>
        <v>2027</v>
      </c>
      <c r="AO20" s="74">
        <f t="shared" si="3"/>
        <v>2025</v>
      </c>
      <c r="AP20" s="74">
        <f t="shared" si="3"/>
        <v>2025</v>
      </c>
      <c r="AQ20" s="74">
        <f t="shared" si="3"/>
        <v>2025</v>
      </c>
      <c r="AR20" s="74">
        <f t="shared" si="3"/>
        <v>2025</v>
      </c>
      <c r="AS20" s="74" t="str">
        <f t="shared" si="3"/>
        <v>Not Required</v>
      </c>
      <c r="AT20" s="74" t="str">
        <f t="shared" si="3"/>
        <v>Not Required</v>
      </c>
      <c r="AU20" s="74" t="str">
        <f t="shared" si="3"/>
        <v>Not Required</v>
      </c>
    </row>
    <row r="21" spans="1:47">
      <c r="A21" s="153">
        <v>5</v>
      </c>
      <c r="B21" s="65" t="s">
        <v>402</v>
      </c>
      <c r="C21" s="83">
        <f t="shared" si="4"/>
        <v>34</v>
      </c>
      <c r="D21" s="123">
        <v>500000</v>
      </c>
      <c r="E21" s="74" t="str">
        <f t="shared" si="0"/>
        <v>Not Required</v>
      </c>
      <c r="F21" s="74" t="str">
        <f t="shared" si="0"/>
        <v>Not Required</v>
      </c>
      <c r="G21" s="74" t="str">
        <f t="shared" si="0"/>
        <v>Not Required</v>
      </c>
      <c r="H21" s="74" t="str">
        <f t="shared" si="0"/>
        <v>Not Required</v>
      </c>
      <c r="I21" s="74">
        <f t="shared" si="0"/>
        <v>2027</v>
      </c>
      <c r="J21" s="74">
        <f t="shared" si="0"/>
        <v>2027</v>
      </c>
      <c r="K21" s="74" t="str">
        <f t="shared" si="0"/>
        <v>Not Required</v>
      </c>
      <c r="L21" s="74" t="str">
        <f t="shared" si="0"/>
        <v>Not Required</v>
      </c>
      <c r="M21" s="74" t="str">
        <f t="shared" si="0"/>
        <v>Not Required</v>
      </c>
      <c r="N21" s="74" t="str">
        <f t="shared" si="0"/>
        <v>Not Required</v>
      </c>
      <c r="O21" s="74" t="str">
        <f t="shared" si="1"/>
        <v>Not Required</v>
      </c>
      <c r="P21" s="74" t="str">
        <f t="shared" si="1"/>
        <v>Not Required</v>
      </c>
      <c r="Q21" s="74" t="str">
        <f t="shared" si="1"/>
        <v>Not Required</v>
      </c>
      <c r="R21" s="74" t="str">
        <f t="shared" si="1"/>
        <v>Not Required</v>
      </c>
      <c r="S21" s="74" t="str">
        <f t="shared" si="1"/>
        <v>Not Required</v>
      </c>
      <c r="T21" s="74" t="str">
        <f t="shared" si="1"/>
        <v>Not Required</v>
      </c>
      <c r="U21" s="74" t="str">
        <f t="shared" si="1"/>
        <v>Not Required</v>
      </c>
      <c r="V21" s="74" t="str">
        <f t="shared" si="1"/>
        <v>Not Required</v>
      </c>
      <c r="W21" s="74" t="str">
        <f t="shared" si="1"/>
        <v>Not Required</v>
      </c>
      <c r="X21" s="74" t="str">
        <f t="shared" si="1"/>
        <v>Not Required</v>
      </c>
      <c r="Y21" s="74" t="str">
        <f t="shared" si="2"/>
        <v>Not Required</v>
      </c>
      <c r="Z21" s="74" t="str">
        <f t="shared" si="2"/>
        <v>Not Required</v>
      </c>
      <c r="AA21" s="74" t="str">
        <f t="shared" si="2"/>
        <v>Not Required</v>
      </c>
      <c r="AB21" s="74" t="str">
        <f t="shared" si="2"/>
        <v>Not Required</v>
      </c>
      <c r="AC21" s="74" t="str">
        <f t="shared" si="2"/>
        <v>Not Required</v>
      </c>
      <c r="AD21" s="74" t="str">
        <f t="shared" si="2"/>
        <v>Not Required</v>
      </c>
      <c r="AE21" s="74" t="str">
        <f t="shared" si="2"/>
        <v>Not Required</v>
      </c>
      <c r="AF21" s="74" t="str">
        <f t="shared" si="2"/>
        <v>Not Required</v>
      </c>
      <c r="AG21" s="74" t="str">
        <f t="shared" si="2"/>
        <v>Not Required</v>
      </c>
      <c r="AH21" s="74" t="str">
        <f t="shared" si="2"/>
        <v>Not Required</v>
      </c>
      <c r="AI21" s="74" t="str">
        <f t="shared" si="3"/>
        <v>Not Required</v>
      </c>
      <c r="AJ21" s="74" t="str">
        <f t="shared" si="3"/>
        <v>Not Required</v>
      </c>
      <c r="AK21" s="74" t="str">
        <f t="shared" si="3"/>
        <v>Not Required</v>
      </c>
      <c r="AL21" s="74" t="str">
        <f t="shared" si="3"/>
        <v>Not Required</v>
      </c>
      <c r="AM21" s="74" t="str">
        <f t="shared" si="3"/>
        <v>Not Required</v>
      </c>
      <c r="AN21" s="74" t="str">
        <f t="shared" si="3"/>
        <v>Not Required</v>
      </c>
      <c r="AO21" s="74">
        <f t="shared" si="3"/>
        <v>2027</v>
      </c>
      <c r="AP21" s="74">
        <f t="shared" si="3"/>
        <v>2027</v>
      </c>
      <c r="AQ21" s="74">
        <f t="shared" si="3"/>
        <v>2027</v>
      </c>
      <c r="AR21" s="74">
        <f t="shared" si="3"/>
        <v>2027</v>
      </c>
      <c r="AS21" s="74" t="str">
        <f t="shared" si="3"/>
        <v>Not Required</v>
      </c>
      <c r="AT21" s="74" t="str">
        <f t="shared" si="3"/>
        <v>Not Required</v>
      </c>
      <c r="AU21" s="74" t="str">
        <f t="shared" si="3"/>
        <v>Not Required</v>
      </c>
    </row>
    <row r="22" spans="1:47">
      <c r="A22" s="153">
        <v>6</v>
      </c>
      <c r="B22" s="65" t="s">
        <v>402</v>
      </c>
      <c r="C22" s="83">
        <f t="shared" si="4"/>
        <v>42</v>
      </c>
      <c r="D22" s="123">
        <v>400000</v>
      </c>
      <c r="E22" s="74" t="str">
        <f t="shared" si="0"/>
        <v>Not Required</v>
      </c>
      <c r="F22" s="74" t="str">
        <f t="shared" si="0"/>
        <v>Not Required</v>
      </c>
      <c r="G22" s="74" t="str">
        <f t="shared" si="0"/>
        <v>Not Required</v>
      </c>
      <c r="H22" s="74" t="str">
        <f t="shared" si="0"/>
        <v>Not Required</v>
      </c>
      <c r="I22" s="74" t="str">
        <f t="shared" si="0"/>
        <v>Not Required</v>
      </c>
      <c r="J22" s="74">
        <f t="shared" si="0"/>
        <v>2029</v>
      </c>
      <c r="K22" s="74" t="str">
        <f t="shared" si="0"/>
        <v>Not Required</v>
      </c>
      <c r="L22" s="74" t="str">
        <f t="shared" si="0"/>
        <v>Not Required</v>
      </c>
      <c r="M22" s="74" t="str">
        <f t="shared" si="0"/>
        <v>Not Required</v>
      </c>
      <c r="N22" s="74" t="str">
        <f t="shared" si="0"/>
        <v>Not Required</v>
      </c>
      <c r="O22" s="74" t="str">
        <f t="shared" si="1"/>
        <v>Not Required</v>
      </c>
      <c r="P22" s="74" t="str">
        <f t="shared" si="1"/>
        <v>Not Required</v>
      </c>
      <c r="Q22" s="74" t="str">
        <f t="shared" si="1"/>
        <v>Not Required</v>
      </c>
      <c r="R22" s="74" t="str">
        <f t="shared" si="1"/>
        <v>Not Required</v>
      </c>
      <c r="S22" s="74" t="str">
        <f t="shared" si="1"/>
        <v>Not Required</v>
      </c>
      <c r="T22" s="74" t="str">
        <f t="shared" si="1"/>
        <v>Not Required</v>
      </c>
      <c r="U22" s="74" t="str">
        <f t="shared" si="1"/>
        <v>Not Required</v>
      </c>
      <c r="V22" s="74" t="str">
        <f t="shared" si="1"/>
        <v>Not Required</v>
      </c>
      <c r="W22" s="74" t="str">
        <f t="shared" si="1"/>
        <v>Not Required</v>
      </c>
      <c r="X22" s="74" t="str">
        <f t="shared" si="1"/>
        <v>Not Required</v>
      </c>
      <c r="Y22" s="74" t="str">
        <f t="shared" si="2"/>
        <v>Not Required</v>
      </c>
      <c r="Z22" s="74" t="str">
        <f t="shared" si="2"/>
        <v>Not Required</v>
      </c>
      <c r="AA22" s="74" t="str">
        <f t="shared" si="2"/>
        <v>Not Required</v>
      </c>
      <c r="AB22" s="74" t="str">
        <f t="shared" si="2"/>
        <v>Not Required</v>
      </c>
      <c r="AC22" s="74" t="str">
        <f t="shared" si="2"/>
        <v>Not Required</v>
      </c>
      <c r="AD22" s="74" t="str">
        <f t="shared" si="2"/>
        <v>Not Required</v>
      </c>
      <c r="AE22" s="74" t="str">
        <f t="shared" si="2"/>
        <v>Not Required</v>
      </c>
      <c r="AF22" s="74" t="str">
        <f t="shared" si="2"/>
        <v>Not Required</v>
      </c>
      <c r="AG22" s="74" t="str">
        <f t="shared" si="2"/>
        <v>Not Required</v>
      </c>
      <c r="AH22" s="74" t="str">
        <f t="shared" si="2"/>
        <v>Not Required</v>
      </c>
      <c r="AI22" s="74" t="str">
        <f t="shared" si="3"/>
        <v>Not Required</v>
      </c>
      <c r="AJ22" s="74" t="str">
        <f t="shared" si="3"/>
        <v>Not Required</v>
      </c>
      <c r="AK22" s="74" t="str">
        <f t="shared" si="3"/>
        <v>Not Required</v>
      </c>
      <c r="AL22" s="74" t="str">
        <f t="shared" si="3"/>
        <v>Not Required</v>
      </c>
      <c r="AM22" s="74" t="str">
        <f t="shared" si="3"/>
        <v>Not Required</v>
      </c>
      <c r="AN22" s="74" t="str">
        <f t="shared" si="3"/>
        <v>Not Required</v>
      </c>
      <c r="AO22" s="74">
        <f t="shared" si="3"/>
        <v>2029</v>
      </c>
      <c r="AP22" s="74" t="str">
        <f t="shared" si="3"/>
        <v>Not Required</v>
      </c>
      <c r="AQ22" s="74">
        <f t="shared" si="3"/>
        <v>2029</v>
      </c>
      <c r="AR22" s="74">
        <f t="shared" si="3"/>
        <v>2029</v>
      </c>
      <c r="AS22" s="74" t="str">
        <f t="shared" si="3"/>
        <v>Not Required</v>
      </c>
      <c r="AT22" s="74" t="str">
        <f t="shared" si="3"/>
        <v>Not Required</v>
      </c>
      <c r="AU22" s="74" t="str">
        <f t="shared" si="3"/>
        <v>Not Required</v>
      </c>
    </row>
    <row r="23" spans="1:47">
      <c r="A23" s="153">
        <v>7</v>
      </c>
      <c r="B23" s="65" t="s">
        <v>402</v>
      </c>
      <c r="C23" s="83">
        <f t="shared" si="4"/>
        <v>50</v>
      </c>
      <c r="D23" s="123">
        <v>400000</v>
      </c>
      <c r="E23" s="74" t="str">
        <f t="shared" si="0"/>
        <v>Not Required</v>
      </c>
      <c r="F23" s="74" t="str">
        <f t="shared" si="0"/>
        <v>Not Required</v>
      </c>
      <c r="G23" s="74" t="str">
        <f t="shared" si="0"/>
        <v>Not Required</v>
      </c>
      <c r="H23" s="74" t="str">
        <f t="shared" si="0"/>
        <v>Not Required</v>
      </c>
      <c r="I23" s="74" t="str">
        <f t="shared" si="0"/>
        <v>Not Required</v>
      </c>
      <c r="J23" s="74">
        <f t="shared" si="0"/>
        <v>2030</v>
      </c>
      <c r="K23" s="74" t="str">
        <f t="shared" si="0"/>
        <v>Not Required</v>
      </c>
      <c r="L23" s="74" t="str">
        <f t="shared" si="0"/>
        <v>Not Required</v>
      </c>
      <c r="M23" s="74" t="str">
        <f t="shared" si="0"/>
        <v>Not Required</v>
      </c>
      <c r="N23" s="74" t="str">
        <f t="shared" si="0"/>
        <v>Not Required</v>
      </c>
      <c r="O23" s="74" t="str">
        <f t="shared" si="1"/>
        <v>Not Required</v>
      </c>
      <c r="P23" s="74" t="str">
        <f t="shared" si="1"/>
        <v>Not Required</v>
      </c>
      <c r="Q23" s="74" t="str">
        <f t="shared" si="1"/>
        <v>Not Required</v>
      </c>
      <c r="R23" s="74" t="str">
        <f t="shared" si="1"/>
        <v>Not Required</v>
      </c>
      <c r="S23" s="74" t="str">
        <f t="shared" si="1"/>
        <v>Not Required</v>
      </c>
      <c r="T23" s="74" t="str">
        <f t="shared" si="1"/>
        <v>Not Required</v>
      </c>
      <c r="U23" s="74" t="str">
        <f t="shared" si="1"/>
        <v>Not Required</v>
      </c>
      <c r="V23" s="74" t="str">
        <f t="shared" si="1"/>
        <v>Not Required</v>
      </c>
      <c r="W23" s="74" t="str">
        <f t="shared" si="1"/>
        <v>Not Required</v>
      </c>
      <c r="X23" s="74" t="str">
        <f t="shared" si="1"/>
        <v>Not Required</v>
      </c>
      <c r="Y23" s="74" t="str">
        <f t="shared" si="2"/>
        <v>Not Required</v>
      </c>
      <c r="Z23" s="74" t="str">
        <f t="shared" si="2"/>
        <v>Not Required</v>
      </c>
      <c r="AA23" s="74" t="str">
        <f t="shared" si="2"/>
        <v>Not Required</v>
      </c>
      <c r="AB23" s="74" t="str">
        <f t="shared" si="2"/>
        <v>Not Required</v>
      </c>
      <c r="AC23" s="74" t="str">
        <f t="shared" si="2"/>
        <v>Not Required</v>
      </c>
      <c r="AD23" s="74" t="str">
        <f t="shared" si="2"/>
        <v>Not Required</v>
      </c>
      <c r="AE23" s="74" t="str">
        <f t="shared" si="2"/>
        <v>Not Required</v>
      </c>
      <c r="AF23" s="74" t="str">
        <f t="shared" si="2"/>
        <v>Not Required</v>
      </c>
      <c r="AG23" s="74" t="str">
        <f t="shared" si="2"/>
        <v>Not Required</v>
      </c>
      <c r="AH23" s="74" t="str">
        <f t="shared" si="2"/>
        <v>Not Required</v>
      </c>
      <c r="AI23" s="74" t="str">
        <f t="shared" si="3"/>
        <v>Not Required</v>
      </c>
      <c r="AJ23" s="74" t="str">
        <f t="shared" si="3"/>
        <v>Not Required</v>
      </c>
      <c r="AK23" s="74" t="str">
        <f t="shared" si="3"/>
        <v>Not Required</v>
      </c>
      <c r="AL23" s="74" t="str">
        <f t="shared" si="3"/>
        <v>Not Required</v>
      </c>
      <c r="AM23" s="74" t="str">
        <f t="shared" si="3"/>
        <v>Not Required</v>
      </c>
      <c r="AN23" s="74" t="str">
        <f t="shared" si="3"/>
        <v>Not Required</v>
      </c>
      <c r="AO23" s="74">
        <f t="shared" si="3"/>
        <v>2030</v>
      </c>
      <c r="AP23" s="74" t="str">
        <f t="shared" si="3"/>
        <v>Not Required</v>
      </c>
      <c r="AQ23" s="74" t="str">
        <f t="shared" si="3"/>
        <v>Not Required</v>
      </c>
      <c r="AR23" s="74" t="str">
        <f t="shared" si="3"/>
        <v>Not Required</v>
      </c>
      <c r="AS23" s="74" t="str">
        <f t="shared" si="3"/>
        <v>Not Required</v>
      </c>
      <c r="AT23" s="74" t="str">
        <f t="shared" si="3"/>
        <v>Not Required</v>
      </c>
      <c r="AU23" s="74" t="str">
        <f t="shared" si="3"/>
        <v>Not Required</v>
      </c>
    </row>
    <row r="24" spans="1:47">
      <c r="A24" s="153">
        <v>8</v>
      </c>
      <c r="B24" s="65" t="s">
        <v>402</v>
      </c>
      <c r="C24" s="83">
        <f t="shared" si="4"/>
        <v>58</v>
      </c>
      <c r="D24" s="123">
        <v>400000</v>
      </c>
      <c r="E24" s="74" t="str">
        <f t="shared" si="0"/>
        <v>Not Required</v>
      </c>
      <c r="F24" s="74" t="str">
        <f t="shared" si="0"/>
        <v>Not Required</v>
      </c>
      <c r="G24" s="74" t="str">
        <f t="shared" si="0"/>
        <v>Not Required</v>
      </c>
      <c r="H24" s="74" t="str">
        <f t="shared" si="0"/>
        <v>Not Required</v>
      </c>
      <c r="I24" s="74" t="str">
        <f t="shared" si="0"/>
        <v>Not Required</v>
      </c>
      <c r="J24" s="74" t="str">
        <f t="shared" si="0"/>
        <v>Not Required</v>
      </c>
      <c r="K24" s="74" t="str">
        <f t="shared" si="0"/>
        <v>Not Required</v>
      </c>
      <c r="L24" s="74" t="str">
        <f t="shared" si="0"/>
        <v>Not Required</v>
      </c>
      <c r="M24" s="74" t="str">
        <f t="shared" si="0"/>
        <v>Not Required</v>
      </c>
      <c r="N24" s="74" t="str">
        <f t="shared" si="0"/>
        <v>Not Required</v>
      </c>
      <c r="O24" s="74" t="str">
        <f t="shared" si="1"/>
        <v>Not Required</v>
      </c>
      <c r="P24" s="74" t="str">
        <f t="shared" si="1"/>
        <v>Not Required</v>
      </c>
      <c r="Q24" s="74" t="str">
        <f t="shared" si="1"/>
        <v>Not Required</v>
      </c>
      <c r="R24" s="74" t="str">
        <f t="shared" si="1"/>
        <v>Not Required</v>
      </c>
      <c r="S24" s="74" t="str">
        <f t="shared" si="1"/>
        <v>Not Required</v>
      </c>
      <c r="T24" s="74" t="str">
        <f t="shared" si="1"/>
        <v>Not Required</v>
      </c>
      <c r="U24" s="74" t="str">
        <f t="shared" si="1"/>
        <v>Not Required</v>
      </c>
      <c r="V24" s="74" t="str">
        <f t="shared" si="1"/>
        <v>Not Required</v>
      </c>
      <c r="W24" s="74" t="str">
        <f t="shared" si="1"/>
        <v>Not Required</v>
      </c>
      <c r="X24" s="74" t="str">
        <f t="shared" si="1"/>
        <v>Not Required</v>
      </c>
      <c r="Y24" s="74" t="str">
        <f t="shared" si="2"/>
        <v>Not Required</v>
      </c>
      <c r="Z24" s="74" t="str">
        <f t="shared" si="2"/>
        <v>Not Required</v>
      </c>
      <c r="AA24" s="74" t="str">
        <f t="shared" si="2"/>
        <v>Not Required</v>
      </c>
      <c r="AB24" s="74" t="str">
        <f t="shared" si="2"/>
        <v>Not Required</v>
      </c>
      <c r="AC24" s="74" t="str">
        <f t="shared" si="2"/>
        <v>Not Required</v>
      </c>
      <c r="AD24" s="74" t="str">
        <f t="shared" si="2"/>
        <v>Not Required</v>
      </c>
      <c r="AE24" s="74" t="str">
        <f t="shared" si="2"/>
        <v>Not Required</v>
      </c>
      <c r="AF24" s="74" t="str">
        <f t="shared" si="2"/>
        <v>Not Required</v>
      </c>
      <c r="AG24" s="74" t="str">
        <f t="shared" si="2"/>
        <v>Not Required</v>
      </c>
      <c r="AH24" s="74" t="str">
        <f t="shared" si="2"/>
        <v>Not Required</v>
      </c>
      <c r="AI24" s="74" t="str">
        <f t="shared" si="3"/>
        <v>Not Required</v>
      </c>
      <c r="AJ24" s="74" t="str">
        <f t="shared" si="3"/>
        <v>Not Required</v>
      </c>
      <c r="AK24" s="74" t="str">
        <f t="shared" si="3"/>
        <v>Not Required</v>
      </c>
      <c r="AL24" s="74" t="str">
        <f t="shared" si="3"/>
        <v>Not Required</v>
      </c>
      <c r="AM24" s="74" t="str">
        <f t="shared" si="3"/>
        <v>Not Required</v>
      </c>
      <c r="AN24" s="74" t="str">
        <f t="shared" si="3"/>
        <v>Not Required</v>
      </c>
      <c r="AO24" s="74" t="str">
        <f t="shared" si="3"/>
        <v>Not Required</v>
      </c>
      <c r="AP24" s="74" t="str">
        <f t="shared" si="3"/>
        <v>Not Required</v>
      </c>
      <c r="AQ24" s="74" t="str">
        <f t="shared" si="3"/>
        <v>Not Required</v>
      </c>
      <c r="AR24" s="74" t="str">
        <f t="shared" si="3"/>
        <v>Not Required</v>
      </c>
      <c r="AS24" s="74" t="str">
        <f t="shared" si="3"/>
        <v>Not Required</v>
      </c>
      <c r="AT24" s="74" t="str">
        <f t="shared" si="3"/>
        <v>Not Required</v>
      </c>
      <c r="AU24" s="74" t="str">
        <f t="shared" si="3"/>
        <v>Not Required</v>
      </c>
    </row>
    <row r="25" spans="1:47">
      <c r="A25" s="153">
        <v>9</v>
      </c>
      <c r="B25" s="65" t="s">
        <v>402</v>
      </c>
      <c r="C25" s="83">
        <f t="shared" si="4"/>
        <v>66</v>
      </c>
      <c r="D25" s="123">
        <v>400000</v>
      </c>
      <c r="E25" s="74" t="str">
        <f t="shared" si="0"/>
        <v>Not Required</v>
      </c>
      <c r="F25" s="74" t="str">
        <f t="shared" si="0"/>
        <v>Not Required</v>
      </c>
      <c r="G25" s="74" t="str">
        <f t="shared" si="0"/>
        <v>Not Required</v>
      </c>
      <c r="H25" s="74" t="str">
        <f t="shared" si="0"/>
        <v>Not Required</v>
      </c>
      <c r="I25" s="74" t="str">
        <f t="shared" si="0"/>
        <v>Not Required</v>
      </c>
      <c r="J25" s="74" t="str">
        <f t="shared" si="0"/>
        <v>Not Required</v>
      </c>
      <c r="K25" s="74" t="str">
        <f t="shared" si="0"/>
        <v>Not Required</v>
      </c>
      <c r="L25" s="74" t="str">
        <f t="shared" si="0"/>
        <v>Not Required</v>
      </c>
      <c r="M25" s="74" t="str">
        <f t="shared" si="0"/>
        <v>Not Required</v>
      </c>
      <c r="N25" s="74" t="str">
        <f t="shared" si="0"/>
        <v>Not Required</v>
      </c>
      <c r="O25" s="74" t="str">
        <f t="shared" si="1"/>
        <v>Not Required</v>
      </c>
      <c r="P25" s="74" t="str">
        <f t="shared" si="1"/>
        <v>Not Required</v>
      </c>
      <c r="Q25" s="74" t="str">
        <f t="shared" si="1"/>
        <v>Not Required</v>
      </c>
      <c r="R25" s="74" t="str">
        <f t="shared" si="1"/>
        <v>Not Required</v>
      </c>
      <c r="S25" s="74" t="str">
        <f t="shared" si="1"/>
        <v>Not Required</v>
      </c>
      <c r="T25" s="74" t="str">
        <f t="shared" si="1"/>
        <v>Not Required</v>
      </c>
      <c r="U25" s="74" t="str">
        <f t="shared" si="1"/>
        <v>Not Required</v>
      </c>
      <c r="V25" s="74" t="str">
        <f t="shared" si="1"/>
        <v>Not Required</v>
      </c>
      <c r="W25" s="74" t="str">
        <f t="shared" si="1"/>
        <v>Not Required</v>
      </c>
      <c r="X25" s="74" t="str">
        <f t="shared" si="1"/>
        <v>Not Required</v>
      </c>
      <c r="Y25" s="74" t="str">
        <f t="shared" si="2"/>
        <v>Not Required</v>
      </c>
      <c r="Z25" s="74" t="str">
        <f t="shared" si="2"/>
        <v>Not Required</v>
      </c>
      <c r="AA25" s="74" t="str">
        <f t="shared" si="2"/>
        <v>Not Required</v>
      </c>
      <c r="AB25" s="74" t="str">
        <f t="shared" si="2"/>
        <v>Not Required</v>
      </c>
      <c r="AC25" s="74" t="str">
        <f t="shared" si="2"/>
        <v>Not Required</v>
      </c>
      <c r="AD25" s="74" t="str">
        <f t="shared" si="2"/>
        <v>Not Required</v>
      </c>
      <c r="AE25" s="74" t="str">
        <f t="shared" si="2"/>
        <v>Not Required</v>
      </c>
      <c r="AF25" s="74" t="str">
        <f t="shared" si="2"/>
        <v>Not Required</v>
      </c>
      <c r="AG25" s="74" t="str">
        <f t="shared" si="2"/>
        <v>Not Required</v>
      </c>
      <c r="AH25" s="74" t="str">
        <f t="shared" si="2"/>
        <v>Not Required</v>
      </c>
      <c r="AI25" s="74" t="str">
        <f t="shared" si="3"/>
        <v>Not Required</v>
      </c>
      <c r="AJ25" s="74" t="str">
        <f t="shared" si="3"/>
        <v>Not Required</v>
      </c>
      <c r="AK25" s="74" t="str">
        <f t="shared" si="3"/>
        <v>Not Required</v>
      </c>
      <c r="AL25" s="74" t="str">
        <f t="shared" si="3"/>
        <v>Not Required</v>
      </c>
      <c r="AM25" s="74" t="str">
        <f t="shared" si="3"/>
        <v>Not Required</v>
      </c>
      <c r="AN25" s="74" t="str">
        <f t="shared" si="3"/>
        <v>Not Required</v>
      </c>
      <c r="AO25" s="74" t="str">
        <f t="shared" si="3"/>
        <v>Not Required</v>
      </c>
      <c r="AP25" s="74" t="str">
        <f t="shared" si="3"/>
        <v>Not Required</v>
      </c>
      <c r="AQ25" s="74" t="str">
        <f t="shared" si="3"/>
        <v>Not Required</v>
      </c>
      <c r="AR25" s="74" t="str">
        <f t="shared" si="3"/>
        <v>Not Required</v>
      </c>
      <c r="AS25" s="74" t="str">
        <f t="shared" si="3"/>
        <v>Not Required</v>
      </c>
      <c r="AT25" s="74" t="str">
        <f t="shared" si="3"/>
        <v>Not Required</v>
      </c>
      <c r="AU25" s="74" t="str">
        <f t="shared" si="3"/>
        <v>Not Required</v>
      </c>
    </row>
    <row r="26" spans="1:47">
      <c r="A26" s="153">
        <v>10</v>
      </c>
      <c r="B26" s="65" t="s">
        <v>402</v>
      </c>
      <c r="C26" s="83">
        <f t="shared" si="4"/>
        <v>74</v>
      </c>
      <c r="D26" s="123">
        <v>400000</v>
      </c>
      <c r="E26" s="74" t="str">
        <f t="shared" si="0"/>
        <v>Not Required</v>
      </c>
      <c r="F26" s="74" t="str">
        <f t="shared" si="0"/>
        <v>Not Required</v>
      </c>
      <c r="G26" s="74" t="str">
        <f t="shared" si="0"/>
        <v>Not Required</v>
      </c>
      <c r="H26" s="74" t="str">
        <f t="shared" si="0"/>
        <v>Not Required</v>
      </c>
      <c r="I26" s="74" t="str">
        <f t="shared" si="0"/>
        <v>Not Required</v>
      </c>
      <c r="J26" s="74" t="str">
        <f t="shared" si="0"/>
        <v>Not Required</v>
      </c>
      <c r="K26" s="74" t="str">
        <f t="shared" si="0"/>
        <v>Not Required</v>
      </c>
      <c r="L26" s="74" t="str">
        <f t="shared" si="0"/>
        <v>Not Required</v>
      </c>
      <c r="M26" s="74" t="str">
        <f t="shared" si="0"/>
        <v>Not Required</v>
      </c>
      <c r="N26" s="74" t="str">
        <f t="shared" si="0"/>
        <v>Not Required</v>
      </c>
      <c r="O26" s="74" t="str">
        <f t="shared" si="1"/>
        <v>Not Required</v>
      </c>
      <c r="P26" s="74" t="str">
        <f t="shared" si="1"/>
        <v>Not Required</v>
      </c>
      <c r="Q26" s="74" t="str">
        <f t="shared" si="1"/>
        <v>Not Required</v>
      </c>
      <c r="R26" s="74" t="str">
        <f t="shared" si="1"/>
        <v>Not Required</v>
      </c>
      <c r="S26" s="74" t="str">
        <f t="shared" si="1"/>
        <v>Not Required</v>
      </c>
      <c r="T26" s="74" t="str">
        <f t="shared" si="1"/>
        <v>Not Required</v>
      </c>
      <c r="U26" s="74" t="str">
        <f t="shared" si="1"/>
        <v>Not Required</v>
      </c>
      <c r="V26" s="74" t="str">
        <f t="shared" si="1"/>
        <v>Not Required</v>
      </c>
      <c r="W26" s="74" t="str">
        <f t="shared" si="1"/>
        <v>Not Required</v>
      </c>
      <c r="X26" s="74" t="str">
        <f t="shared" si="1"/>
        <v>Not Required</v>
      </c>
      <c r="Y26" s="74" t="str">
        <f t="shared" si="2"/>
        <v>Not Required</v>
      </c>
      <c r="Z26" s="74" t="str">
        <f t="shared" si="2"/>
        <v>Not Required</v>
      </c>
      <c r="AA26" s="74" t="str">
        <f t="shared" si="2"/>
        <v>Not Required</v>
      </c>
      <c r="AB26" s="74" t="str">
        <f t="shared" si="2"/>
        <v>Not Required</v>
      </c>
      <c r="AC26" s="74" t="str">
        <f t="shared" si="2"/>
        <v>Not Required</v>
      </c>
      <c r="AD26" s="74" t="str">
        <f t="shared" si="2"/>
        <v>Not Required</v>
      </c>
      <c r="AE26" s="74" t="str">
        <f t="shared" si="2"/>
        <v>Not Required</v>
      </c>
      <c r="AF26" s="74" t="str">
        <f t="shared" si="2"/>
        <v>Not Required</v>
      </c>
      <c r="AG26" s="74" t="str">
        <f t="shared" si="2"/>
        <v>Not Required</v>
      </c>
      <c r="AH26" s="74" t="str">
        <f t="shared" si="2"/>
        <v>Not Required</v>
      </c>
      <c r="AI26" s="74" t="str">
        <f t="shared" si="3"/>
        <v>Not Required</v>
      </c>
      <c r="AJ26" s="74" t="str">
        <f t="shared" si="3"/>
        <v>Not Required</v>
      </c>
      <c r="AK26" s="74" t="str">
        <f t="shared" si="3"/>
        <v>Not Required</v>
      </c>
      <c r="AL26" s="74" t="str">
        <f t="shared" si="3"/>
        <v>Not Required</v>
      </c>
      <c r="AM26" s="74" t="str">
        <f t="shared" si="3"/>
        <v>Not Required</v>
      </c>
      <c r="AN26" s="74" t="str">
        <f t="shared" si="3"/>
        <v>Not Required</v>
      </c>
      <c r="AO26" s="74" t="str">
        <f t="shared" si="3"/>
        <v>Not Required</v>
      </c>
      <c r="AP26" s="74" t="str">
        <f t="shared" si="3"/>
        <v>Not Required</v>
      </c>
      <c r="AQ26" s="74" t="str">
        <f t="shared" si="3"/>
        <v>Not Required</v>
      </c>
      <c r="AR26" s="74" t="str">
        <f t="shared" si="3"/>
        <v>Not Required</v>
      </c>
      <c r="AS26" s="74" t="str">
        <f t="shared" si="3"/>
        <v>Not Required</v>
      </c>
      <c r="AT26" s="74" t="str">
        <f t="shared" si="3"/>
        <v>Not Required</v>
      </c>
      <c r="AU26" s="74" t="str">
        <f t="shared" si="3"/>
        <v>Not Required</v>
      </c>
    </row>
    <row r="28" spans="1:47">
      <c r="B28" s="66" t="s">
        <v>380</v>
      </c>
      <c r="C28" s="66"/>
    </row>
    <row r="29" spans="1:47">
      <c r="B29" s="66"/>
      <c r="C29" s="66"/>
    </row>
    <row r="30" spans="1:47" outlineLevel="1">
      <c r="B30" s="65" t="s">
        <v>381</v>
      </c>
      <c r="C30" s="65"/>
    </row>
    <row r="31" spans="1:47" outlineLevel="1">
      <c r="D31" s="68" t="s">
        <v>126</v>
      </c>
      <c r="E31" s="81" t="s">
        <v>127</v>
      </c>
      <c r="F31" s="81" t="s">
        <v>134</v>
      </c>
      <c r="G31" s="81" t="s">
        <v>135</v>
      </c>
      <c r="H31" s="81" t="s">
        <v>136</v>
      </c>
      <c r="I31" s="81" t="s">
        <v>137</v>
      </c>
      <c r="J31" s="81" t="s">
        <v>138</v>
      </c>
      <c r="K31" s="81" t="s">
        <v>128</v>
      </c>
      <c r="L31" s="81" t="s">
        <v>139</v>
      </c>
      <c r="M31" s="81" t="s">
        <v>140</v>
      </c>
      <c r="N31" s="81" t="s">
        <v>141</v>
      </c>
      <c r="O31" s="81" t="s">
        <v>142</v>
      </c>
      <c r="P31" s="81" t="s">
        <v>129</v>
      </c>
      <c r="Q31" s="81" t="s">
        <v>143</v>
      </c>
      <c r="R31" s="81" t="s">
        <v>144</v>
      </c>
      <c r="S31" s="81" t="s">
        <v>145</v>
      </c>
      <c r="T31" s="81" t="s">
        <v>146</v>
      </c>
      <c r="U31" s="81" t="s">
        <v>130</v>
      </c>
      <c r="V31" s="81" t="s">
        <v>147</v>
      </c>
      <c r="W31" s="81" t="s">
        <v>148</v>
      </c>
      <c r="X31" s="81" t="s">
        <v>149</v>
      </c>
      <c r="Y31" s="81" t="s">
        <v>150</v>
      </c>
      <c r="Z31" s="81" t="s">
        <v>131</v>
      </c>
      <c r="AA31" s="81" t="s">
        <v>151</v>
      </c>
      <c r="AB31" s="81" t="s">
        <v>152</v>
      </c>
      <c r="AC31" s="81" t="s">
        <v>153</v>
      </c>
      <c r="AD31" s="81" t="s">
        <v>154</v>
      </c>
      <c r="AE31" s="81" t="s">
        <v>132</v>
      </c>
      <c r="AF31" s="81" t="s">
        <v>245</v>
      </c>
      <c r="AG31" s="81" t="s">
        <v>155</v>
      </c>
      <c r="AH31" s="81" t="s">
        <v>156</v>
      </c>
      <c r="AI31" s="81" t="s">
        <v>157</v>
      </c>
      <c r="AJ31" s="81" t="s">
        <v>158</v>
      </c>
      <c r="AK31" s="81" t="s">
        <v>159</v>
      </c>
      <c r="AL31" s="81" t="s">
        <v>133</v>
      </c>
      <c r="AM31" s="81" t="s">
        <v>257</v>
      </c>
      <c r="AN31" s="81" t="s">
        <v>258</v>
      </c>
      <c r="AO31" s="81" t="s">
        <v>259</v>
      </c>
      <c r="AP31" s="81" t="s">
        <v>260</v>
      </c>
      <c r="AQ31" s="81" t="s">
        <v>261</v>
      </c>
      <c r="AR31" s="81" t="s">
        <v>269</v>
      </c>
      <c r="AS31" s="81" t="s">
        <v>262</v>
      </c>
      <c r="AT31" s="81" t="s">
        <v>263</v>
      </c>
      <c r="AU31" s="81" t="s">
        <v>264</v>
      </c>
    </row>
    <row r="32" spans="1:47" outlineLevel="1">
      <c r="D32" s="74">
        <v>2017</v>
      </c>
      <c r="E32" s="78">
        <v>2</v>
      </c>
      <c r="F32" s="78">
        <v>2</v>
      </c>
      <c r="G32" s="78">
        <v>2</v>
      </c>
      <c r="H32" s="78">
        <v>2</v>
      </c>
      <c r="I32" s="78">
        <v>2</v>
      </c>
      <c r="J32" s="78">
        <v>2</v>
      </c>
      <c r="K32" s="78">
        <v>2</v>
      </c>
      <c r="L32" s="78">
        <v>2</v>
      </c>
      <c r="M32" s="78">
        <v>2</v>
      </c>
      <c r="N32" s="78">
        <v>2</v>
      </c>
      <c r="O32" s="78">
        <v>2</v>
      </c>
      <c r="P32" s="78">
        <v>2</v>
      </c>
      <c r="Q32" s="78">
        <v>2</v>
      </c>
      <c r="R32" s="78">
        <v>2</v>
      </c>
      <c r="S32" s="78">
        <v>2</v>
      </c>
      <c r="T32" s="78">
        <v>2</v>
      </c>
      <c r="U32" s="78">
        <v>2</v>
      </c>
      <c r="V32" s="78">
        <v>2</v>
      </c>
      <c r="W32" s="78">
        <v>2</v>
      </c>
      <c r="X32" s="78">
        <v>2</v>
      </c>
      <c r="Y32" s="78">
        <v>2</v>
      </c>
      <c r="Z32" s="78">
        <v>2</v>
      </c>
      <c r="AA32" s="78">
        <v>2</v>
      </c>
      <c r="AB32" s="78">
        <v>2</v>
      </c>
      <c r="AC32" s="78">
        <v>2</v>
      </c>
      <c r="AD32" s="78">
        <v>2</v>
      </c>
      <c r="AE32" s="78">
        <v>2</v>
      </c>
      <c r="AF32" s="78">
        <v>2</v>
      </c>
      <c r="AG32" s="78">
        <v>2</v>
      </c>
      <c r="AH32" s="78">
        <v>2</v>
      </c>
      <c r="AI32" s="78">
        <v>2</v>
      </c>
      <c r="AJ32" s="78">
        <v>2</v>
      </c>
      <c r="AK32" s="78">
        <v>2</v>
      </c>
      <c r="AL32" s="78">
        <v>2</v>
      </c>
      <c r="AM32" s="96">
        <v>0</v>
      </c>
      <c r="AN32" s="78">
        <v>2</v>
      </c>
      <c r="AO32" s="78">
        <v>2</v>
      </c>
      <c r="AP32" s="78">
        <v>2</v>
      </c>
      <c r="AQ32" s="78">
        <v>2</v>
      </c>
      <c r="AR32" s="78">
        <v>2</v>
      </c>
      <c r="AS32" s="78">
        <v>2</v>
      </c>
      <c r="AT32" s="78">
        <v>2</v>
      </c>
      <c r="AU32" s="78">
        <v>2</v>
      </c>
    </row>
    <row r="33" spans="4:47" outlineLevel="1">
      <c r="D33" s="74">
        <v>2018</v>
      </c>
      <c r="E33" s="78">
        <v>5</v>
      </c>
      <c r="F33" s="78">
        <v>5</v>
      </c>
      <c r="G33" s="78">
        <v>5</v>
      </c>
      <c r="H33" s="78">
        <v>5</v>
      </c>
      <c r="I33" s="78">
        <v>5</v>
      </c>
      <c r="J33" s="78">
        <v>5</v>
      </c>
      <c r="K33" s="77">
        <v>3</v>
      </c>
      <c r="L33" s="77">
        <v>5</v>
      </c>
      <c r="M33" s="77">
        <v>5</v>
      </c>
      <c r="N33" s="77">
        <v>5</v>
      </c>
      <c r="O33" s="77">
        <v>5</v>
      </c>
      <c r="P33" s="77">
        <v>3</v>
      </c>
      <c r="Q33" s="77">
        <v>5</v>
      </c>
      <c r="R33" s="77">
        <v>5</v>
      </c>
      <c r="S33" s="77">
        <v>5</v>
      </c>
      <c r="T33" s="77">
        <v>5</v>
      </c>
      <c r="U33" s="77">
        <v>3</v>
      </c>
      <c r="V33" s="77">
        <v>5</v>
      </c>
      <c r="W33" s="77">
        <v>5</v>
      </c>
      <c r="X33" s="77">
        <v>5</v>
      </c>
      <c r="Y33" s="77">
        <v>5</v>
      </c>
      <c r="Z33" s="77">
        <v>3</v>
      </c>
      <c r="AA33" s="77">
        <v>5</v>
      </c>
      <c r="AB33" s="77">
        <v>5</v>
      </c>
      <c r="AC33" s="77">
        <v>5</v>
      </c>
      <c r="AD33" s="77">
        <v>5</v>
      </c>
      <c r="AE33" s="77">
        <v>5</v>
      </c>
      <c r="AF33" s="77">
        <v>5</v>
      </c>
      <c r="AG33" s="77">
        <v>5</v>
      </c>
      <c r="AH33" s="77">
        <v>5</v>
      </c>
      <c r="AI33" s="77">
        <v>5</v>
      </c>
      <c r="AJ33" s="77">
        <v>5</v>
      </c>
      <c r="AK33" s="77">
        <v>5</v>
      </c>
      <c r="AL33" s="77">
        <v>5</v>
      </c>
      <c r="AM33" s="96">
        <v>0</v>
      </c>
      <c r="AN33" s="77">
        <v>5</v>
      </c>
      <c r="AO33" s="77">
        <v>5</v>
      </c>
      <c r="AP33" s="77">
        <v>5</v>
      </c>
      <c r="AQ33" s="77">
        <v>5</v>
      </c>
      <c r="AR33" s="77">
        <v>5</v>
      </c>
      <c r="AS33" s="77">
        <v>3</v>
      </c>
      <c r="AT33" s="77">
        <v>5</v>
      </c>
      <c r="AU33" s="77">
        <v>5</v>
      </c>
    </row>
    <row r="34" spans="4:47" outlineLevel="1">
      <c r="D34" s="74">
        <v>2019</v>
      </c>
      <c r="E34" s="78">
        <v>2</v>
      </c>
      <c r="F34" s="78">
        <v>2</v>
      </c>
      <c r="G34" s="78">
        <v>2</v>
      </c>
      <c r="H34" s="78">
        <v>2</v>
      </c>
      <c r="I34" s="78">
        <v>2</v>
      </c>
      <c r="J34" s="78">
        <v>2</v>
      </c>
      <c r="K34" s="77">
        <v>1</v>
      </c>
      <c r="L34" s="77">
        <v>2</v>
      </c>
      <c r="M34" s="77">
        <v>2</v>
      </c>
      <c r="N34" s="77">
        <v>1</v>
      </c>
      <c r="O34" s="77">
        <v>1</v>
      </c>
      <c r="P34" s="77">
        <v>1</v>
      </c>
      <c r="Q34" s="77">
        <v>2</v>
      </c>
      <c r="R34" s="77">
        <v>2</v>
      </c>
      <c r="S34" s="77">
        <v>1</v>
      </c>
      <c r="T34" s="77">
        <v>1</v>
      </c>
      <c r="U34" s="77">
        <v>1</v>
      </c>
      <c r="V34" s="77">
        <v>2</v>
      </c>
      <c r="W34" s="77">
        <v>2</v>
      </c>
      <c r="X34" s="77">
        <v>1</v>
      </c>
      <c r="Y34" s="77">
        <v>1</v>
      </c>
      <c r="Z34" s="77">
        <v>1</v>
      </c>
      <c r="AA34" s="77">
        <v>2</v>
      </c>
      <c r="AB34" s="77">
        <v>2</v>
      </c>
      <c r="AC34" s="77">
        <v>1</v>
      </c>
      <c r="AD34" s="77">
        <v>1</v>
      </c>
      <c r="AE34" s="77">
        <v>0</v>
      </c>
      <c r="AF34" s="77">
        <v>0</v>
      </c>
      <c r="AG34" s="77">
        <v>1</v>
      </c>
      <c r="AH34" s="77">
        <v>1</v>
      </c>
      <c r="AI34" s="77">
        <v>1</v>
      </c>
      <c r="AJ34" s="77">
        <v>1</v>
      </c>
      <c r="AK34" s="77">
        <v>1</v>
      </c>
      <c r="AL34" s="77">
        <v>1</v>
      </c>
      <c r="AM34" s="96">
        <v>0</v>
      </c>
      <c r="AN34" s="77">
        <v>2</v>
      </c>
      <c r="AO34" s="77">
        <v>2</v>
      </c>
      <c r="AP34" s="77">
        <v>2</v>
      </c>
      <c r="AQ34" s="77">
        <v>2</v>
      </c>
      <c r="AR34" s="77">
        <v>2</v>
      </c>
      <c r="AS34" s="77">
        <v>2</v>
      </c>
      <c r="AT34" s="77">
        <v>2</v>
      </c>
      <c r="AU34" s="77">
        <v>3</v>
      </c>
    </row>
    <row r="35" spans="4:47" outlineLevel="1">
      <c r="D35" s="74">
        <v>2020</v>
      </c>
      <c r="E35" s="78">
        <v>3</v>
      </c>
      <c r="F35" s="78">
        <v>3</v>
      </c>
      <c r="G35" s="78">
        <v>3</v>
      </c>
      <c r="H35" s="78">
        <v>3</v>
      </c>
      <c r="I35" s="78">
        <v>3</v>
      </c>
      <c r="J35" s="78">
        <v>3</v>
      </c>
      <c r="K35" s="77">
        <v>1</v>
      </c>
      <c r="L35" s="77">
        <v>0</v>
      </c>
      <c r="M35" s="77">
        <v>3</v>
      </c>
      <c r="N35" s="77">
        <v>1</v>
      </c>
      <c r="O35" s="77">
        <v>1</v>
      </c>
      <c r="P35" s="77">
        <v>1</v>
      </c>
      <c r="Q35" s="77">
        <v>0</v>
      </c>
      <c r="R35" s="77">
        <v>3</v>
      </c>
      <c r="S35" s="77">
        <v>1</v>
      </c>
      <c r="T35" s="77">
        <v>1</v>
      </c>
      <c r="U35" s="77">
        <v>1</v>
      </c>
      <c r="V35" s="77">
        <v>1</v>
      </c>
      <c r="W35" s="77">
        <v>3</v>
      </c>
      <c r="X35" s="77">
        <v>1</v>
      </c>
      <c r="Y35" s="77">
        <v>1</v>
      </c>
      <c r="Z35" s="77">
        <v>1</v>
      </c>
      <c r="AA35" s="77">
        <v>1</v>
      </c>
      <c r="AB35" s="77">
        <v>3</v>
      </c>
      <c r="AC35" s="77">
        <v>1</v>
      </c>
      <c r="AD35" s="77">
        <v>1</v>
      </c>
      <c r="AE35" s="77">
        <v>0</v>
      </c>
      <c r="AF35" s="77">
        <v>0</v>
      </c>
      <c r="AG35" s="77">
        <v>1</v>
      </c>
      <c r="AH35" s="77">
        <v>1</v>
      </c>
      <c r="AI35" s="77">
        <v>1</v>
      </c>
      <c r="AJ35" s="77">
        <v>1</v>
      </c>
      <c r="AK35" s="77">
        <v>1</v>
      </c>
      <c r="AL35" s="77">
        <v>1</v>
      </c>
      <c r="AM35" s="96">
        <v>0</v>
      </c>
      <c r="AN35" s="77">
        <v>3</v>
      </c>
      <c r="AO35" s="77">
        <v>3</v>
      </c>
      <c r="AP35" s="77">
        <v>3</v>
      </c>
      <c r="AQ35" s="77">
        <v>3</v>
      </c>
      <c r="AR35" s="77">
        <v>3</v>
      </c>
      <c r="AS35" s="77">
        <v>2</v>
      </c>
      <c r="AT35" s="77">
        <v>2</v>
      </c>
      <c r="AU35" s="77">
        <v>2</v>
      </c>
    </row>
    <row r="36" spans="4:47" outlineLevel="1">
      <c r="D36" s="74">
        <v>2021</v>
      </c>
      <c r="E36" s="78">
        <v>2</v>
      </c>
      <c r="F36" s="78">
        <v>2</v>
      </c>
      <c r="G36" s="78">
        <v>2</v>
      </c>
      <c r="H36" s="78">
        <v>2</v>
      </c>
      <c r="I36" s="78">
        <v>2</v>
      </c>
      <c r="J36" s="78">
        <v>2</v>
      </c>
      <c r="K36" s="77">
        <v>1</v>
      </c>
      <c r="L36" s="77">
        <v>1</v>
      </c>
      <c r="M36" s="77">
        <v>2</v>
      </c>
      <c r="N36" s="77">
        <v>0</v>
      </c>
      <c r="O36" s="77">
        <v>1</v>
      </c>
      <c r="P36" s="77">
        <v>1</v>
      </c>
      <c r="Q36" s="77">
        <v>1</v>
      </c>
      <c r="R36" s="77">
        <v>2</v>
      </c>
      <c r="S36" s="77">
        <v>0</v>
      </c>
      <c r="T36" s="77">
        <v>1</v>
      </c>
      <c r="U36" s="77">
        <v>1</v>
      </c>
      <c r="V36" s="77">
        <v>1</v>
      </c>
      <c r="W36" s="77">
        <v>2</v>
      </c>
      <c r="X36" s="77">
        <v>1</v>
      </c>
      <c r="Y36" s="77">
        <v>1</v>
      </c>
      <c r="Z36" s="77">
        <v>1</v>
      </c>
      <c r="AA36" s="77">
        <v>1</v>
      </c>
      <c r="AB36" s="77">
        <v>2</v>
      </c>
      <c r="AC36" s="77">
        <v>0</v>
      </c>
      <c r="AD36" s="77">
        <v>1</v>
      </c>
      <c r="AE36" s="77">
        <v>1</v>
      </c>
      <c r="AF36" s="77">
        <v>0</v>
      </c>
      <c r="AG36" s="77">
        <v>1</v>
      </c>
      <c r="AH36" s="77">
        <v>1</v>
      </c>
      <c r="AI36" s="77">
        <v>1</v>
      </c>
      <c r="AJ36" s="77">
        <v>1</v>
      </c>
      <c r="AK36" s="77">
        <v>1</v>
      </c>
      <c r="AL36" s="77">
        <v>0</v>
      </c>
      <c r="AM36" s="96">
        <v>0</v>
      </c>
      <c r="AN36" s="77">
        <v>2</v>
      </c>
      <c r="AO36" s="77">
        <v>2</v>
      </c>
      <c r="AP36" s="77">
        <v>2</v>
      </c>
      <c r="AQ36" s="77">
        <v>2</v>
      </c>
      <c r="AR36" s="77">
        <v>2</v>
      </c>
      <c r="AS36" s="77">
        <v>2</v>
      </c>
      <c r="AT36" s="77">
        <v>2</v>
      </c>
      <c r="AU36" s="77">
        <v>2</v>
      </c>
    </row>
    <row r="37" spans="4:47" outlineLevel="1">
      <c r="D37" s="74">
        <v>2022</v>
      </c>
      <c r="E37" s="78">
        <v>3</v>
      </c>
      <c r="F37" s="78">
        <v>3</v>
      </c>
      <c r="G37" s="78">
        <v>3</v>
      </c>
      <c r="H37" s="78">
        <v>3</v>
      </c>
      <c r="I37" s="78">
        <v>3</v>
      </c>
      <c r="J37" s="78">
        <v>3</v>
      </c>
      <c r="K37" s="77">
        <v>1</v>
      </c>
      <c r="L37" s="77">
        <v>1</v>
      </c>
      <c r="M37" s="77">
        <v>0</v>
      </c>
      <c r="N37" s="77">
        <v>0</v>
      </c>
      <c r="O37" s="77">
        <v>1</v>
      </c>
      <c r="P37" s="77">
        <v>1</v>
      </c>
      <c r="Q37" s="77">
        <v>0</v>
      </c>
      <c r="R37" s="77">
        <v>0</v>
      </c>
      <c r="S37" s="77">
        <v>0</v>
      </c>
      <c r="T37" s="77">
        <v>1</v>
      </c>
      <c r="U37" s="77">
        <v>1</v>
      </c>
      <c r="V37" s="77">
        <v>1</v>
      </c>
      <c r="W37" s="77">
        <v>1</v>
      </c>
      <c r="X37" s="77">
        <v>0</v>
      </c>
      <c r="Y37" s="77">
        <v>1</v>
      </c>
      <c r="Z37" s="77">
        <v>1</v>
      </c>
      <c r="AA37" s="77">
        <v>1</v>
      </c>
      <c r="AB37" s="77">
        <v>1</v>
      </c>
      <c r="AC37" s="77">
        <v>0</v>
      </c>
      <c r="AD37" s="77">
        <v>1</v>
      </c>
      <c r="AE37" s="77">
        <v>1</v>
      </c>
      <c r="AF37" s="78">
        <v>0</v>
      </c>
      <c r="AG37" s="77">
        <v>1</v>
      </c>
      <c r="AH37" s="77">
        <v>1</v>
      </c>
      <c r="AI37" s="77">
        <v>1</v>
      </c>
      <c r="AJ37" s="77">
        <v>0</v>
      </c>
      <c r="AK37" s="77">
        <v>0</v>
      </c>
      <c r="AL37" s="77">
        <v>0</v>
      </c>
      <c r="AM37" s="96">
        <v>0</v>
      </c>
      <c r="AN37" s="77">
        <v>3</v>
      </c>
      <c r="AO37" s="77">
        <v>3</v>
      </c>
      <c r="AP37" s="77">
        <v>3</v>
      </c>
      <c r="AQ37" s="77">
        <v>3</v>
      </c>
      <c r="AR37" s="77">
        <v>3</v>
      </c>
      <c r="AS37" s="77">
        <v>2</v>
      </c>
      <c r="AT37" s="77">
        <v>2</v>
      </c>
      <c r="AU37" s="77">
        <v>2</v>
      </c>
    </row>
    <row r="38" spans="4:47" outlineLevel="1">
      <c r="D38" s="74">
        <v>2023</v>
      </c>
      <c r="E38" s="78">
        <v>0</v>
      </c>
      <c r="F38" s="78">
        <v>4</v>
      </c>
      <c r="G38" s="78">
        <v>4</v>
      </c>
      <c r="H38" s="78">
        <v>4</v>
      </c>
      <c r="I38" s="78">
        <v>4</v>
      </c>
      <c r="J38" s="78">
        <v>4</v>
      </c>
      <c r="K38" s="77">
        <v>1</v>
      </c>
      <c r="L38" s="77">
        <v>1</v>
      </c>
      <c r="M38" s="77">
        <v>0</v>
      </c>
      <c r="N38" s="77">
        <v>0</v>
      </c>
      <c r="O38" s="77">
        <v>1</v>
      </c>
      <c r="P38" s="77">
        <v>1</v>
      </c>
      <c r="Q38" s="77">
        <v>0</v>
      </c>
      <c r="R38" s="77">
        <v>0</v>
      </c>
      <c r="S38" s="77">
        <v>0</v>
      </c>
      <c r="T38" s="77">
        <v>1</v>
      </c>
      <c r="U38" s="77">
        <v>1</v>
      </c>
      <c r="V38" s="77">
        <v>1</v>
      </c>
      <c r="W38" s="77">
        <v>0</v>
      </c>
      <c r="X38" s="77">
        <v>0</v>
      </c>
      <c r="Y38" s="77">
        <v>1</v>
      </c>
      <c r="Z38" s="77">
        <v>1</v>
      </c>
      <c r="AA38" s="77">
        <v>1</v>
      </c>
      <c r="AB38" s="77">
        <v>0</v>
      </c>
      <c r="AC38" s="77">
        <v>0</v>
      </c>
      <c r="AD38" s="77">
        <v>1</v>
      </c>
      <c r="AE38" s="77">
        <v>1</v>
      </c>
      <c r="AF38" s="78">
        <v>0</v>
      </c>
      <c r="AG38" s="77">
        <v>1</v>
      </c>
      <c r="AH38" s="77">
        <v>0</v>
      </c>
      <c r="AI38" s="77">
        <v>0</v>
      </c>
      <c r="AJ38" s="77">
        <v>0</v>
      </c>
      <c r="AK38" s="77">
        <v>0</v>
      </c>
      <c r="AL38" s="61">
        <v>0</v>
      </c>
      <c r="AM38" s="96">
        <v>0</v>
      </c>
      <c r="AN38" s="61">
        <v>4</v>
      </c>
      <c r="AO38" s="61">
        <v>4</v>
      </c>
      <c r="AP38" s="61">
        <v>4</v>
      </c>
      <c r="AQ38" s="61">
        <v>4</v>
      </c>
      <c r="AR38" s="61">
        <v>4</v>
      </c>
      <c r="AS38" s="61">
        <v>2</v>
      </c>
      <c r="AT38" s="61">
        <v>2</v>
      </c>
      <c r="AU38" s="61">
        <v>2</v>
      </c>
    </row>
    <row r="39" spans="4:47" outlineLevel="1">
      <c r="D39" s="74">
        <v>2024</v>
      </c>
      <c r="E39" s="78">
        <v>0</v>
      </c>
      <c r="F39" s="78">
        <v>0</v>
      </c>
      <c r="G39" s="78">
        <v>5</v>
      </c>
      <c r="H39" s="78">
        <v>5</v>
      </c>
      <c r="I39" s="78">
        <v>5</v>
      </c>
      <c r="J39" s="78">
        <v>5</v>
      </c>
      <c r="K39" s="77">
        <v>1</v>
      </c>
      <c r="L39" s="77">
        <v>0</v>
      </c>
      <c r="M39" s="77">
        <v>0</v>
      </c>
      <c r="N39" s="77">
        <v>0</v>
      </c>
      <c r="O39" s="77">
        <v>1</v>
      </c>
      <c r="P39" s="77">
        <v>0</v>
      </c>
      <c r="Q39" s="77">
        <v>0</v>
      </c>
      <c r="R39" s="77">
        <v>0</v>
      </c>
      <c r="S39" s="77">
        <v>0</v>
      </c>
      <c r="T39" s="77">
        <v>1</v>
      </c>
      <c r="U39" s="77">
        <v>1</v>
      </c>
      <c r="V39" s="77">
        <v>0</v>
      </c>
      <c r="W39" s="77">
        <v>0</v>
      </c>
      <c r="X39" s="77">
        <v>0</v>
      </c>
      <c r="Y39" s="77">
        <v>1</v>
      </c>
      <c r="Z39" s="77">
        <v>1</v>
      </c>
      <c r="AA39" s="77">
        <v>1</v>
      </c>
      <c r="AB39" s="77">
        <v>0</v>
      </c>
      <c r="AC39" s="77">
        <v>0</v>
      </c>
      <c r="AD39" s="77">
        <v>1</v>
      </c>
      <c r="AE39" s="77">
        <v>1</v>
      </c>
      <c r="AF39" s="78">
        <v>0</v>
      </c>
      <c r="AG39" s="77">
        <v>1</v>
      </c>
      <c r="AH39" s="77">
        <v>0</v>
      </c>
      <c r="AI39" s="77">
        <v>0</v>
      </c>
      <c r="AJ39" s="77">
        <v>0</v>
      </c>
      <c r="AK39" s="77">
        <v>0</v>
      </c>
      <c r="AL39" s="61">
        <v>0</v>
      </c>
      <c r="AM39" s="96">
        <v>0</v>
      </c>
      <c r="AN39" s="61">
        <v>2</v>
      </c>
      <c r="AO39" s="61">
        <v>5</v>
      </c>
      <c r="AP39" s="61">
        <v>5</v>
      </c>
      <c r="AQ39" s="61">
        <v>5</v>
      </c>
      <c r="AR39" s="61">
        <v>5</v>
      </c>
      <c r="AS39" s="61">
        <v>2</v>
      </c>
      <c r="AT39" s="61">
        <v>2</v>
      </c>
      <c r="AU39" s="61">
        <v>2</v>
      </c>
    </row>
    <row r="40" spans="4:47" outlineLevel="1">
      <c r="D40" s="74">
        <v>2025</v>
      </c>
      <c r="E40" s="78">
        <v>0</v>
      </c>
      <c r="F40" s="78">
        <v>0</v>
      </c>
      <c r="G40" s="78">
        <v>0</v>
      </c>
      <c r="H40" s="78">
        <v>3</v>
      </c>
      <c r="I40" s="78">
        <v>3</v>
      </c>
      <c r="J40" s="78">
        <v>3</v>
      </c>
      <c r="K40" s="77">
        <v>0</v>
      </c>
      <c r="L40" s="77">
        <v>0</v>
      </c>
      <c r="M40" s="78">
        <v>0</v>
      </c>
      <c r="N40" s="78">
        <v>0</v>
      </c>
      <c r="O40" s="77">
        <v>1</v>
      </c>
      <c r="P40" s="77">
        <v>0</v>
      </c>
      <c r="Q40" s="77">
        <v>0</v>
      </c>
      <c r="R40" s="78">
        <v>0</v>
      </c>
      <c r="S40" s="78">
        <v>0</v>
      </c>
      <c r="T40" s="77">
        <v>1</v>
      </c>
      <c r="U40" s="77">
        <v>0</v>
      </c>
      <c r="V40" s="77">
        <v>0</v>
      </c>
      <c r="W40" s="78">
        <v>0</v>
      </c>
      <c r="X40" s="78">
        <v>0</v>
      </c>
      <c r="Y40" s="77">
        <v>1</v>
      </c>
      <c r="Z40" s="77">
        <v>1</v>
      </c>
      <c r="AA40" s="77">
        <v>1</v>
      </c>
      <c r="AB40" s="77">
        <v>0</v>
      </c>
      <c r="AC40" s="78">
        <v>0</v>
      </c>
      <c r="AD40" s="77">
        <v>1</v>
      </c>
      <c r="AE40" s="77">
        <v>1</v>
      </c>
      <c r="AF40" s="78">
        <v>0</v>
      </c>
      <c r="AG40" s="77">
        <v>1</v>
      </c>
      <c r="AH40" s="77">
        <v>0</v>
      </c>
      <c r="AI40" s="77">
        <v>0</v>
      </c>
      <c r="AJ40" s="77">
        <v>0</v>
      </c>
      <c r="AK40" s="77">
        <v>0</v>
      </c>
      <c r="AL40" s="61">
        <v>2</v>
      </c>
      <c r="AM40" s="96">
        <v>0</v>
      </c>
      <c r="AN40" s="61">
        <v>2</v>
      </c>
      <c r="AO40" s="61">
        <v>3</v>
      </c>
      <c r="AP40" s="61">
        <v>3</v>
      </c>
      <c r="AQ40" s="61">
        <v>3</v>
      </c>
      <c r="AR40" s="61">
        <v>3</v>
      </c>
      <c r="AS40" s="61">
        <v>2</v>
      </c>
      <c r="AT40" s="61">
        <v>2</v>
      </c>
      <c r="AU40" s="61">
        <v>1</v>
      </c>
    </row>
    <row r="41" spans="4:47" outlineLevel="1">
      <c r="D41" s="74">
        <v>2026</v>
      </c>
      <c r="E41" s="78">
        <v>0</v>
      </c>
      <c r="F41" s="78">
        <v>0</v>
      </c>
      <c r="G41" s="78">
        <v>0</v>
      </c>
      <c r="H41" s="78">
        <v>0</v>
      </c>
      <c r="I41" s="78">
        <v>5</v>
      </c>
      <c r="J41" s="78">
        <v>5</v>
      </c>
      <c r="K41" s="77">
        <v>0</v>
      </c>
      <c r="L41" s="77">
        <v>0</v>
      </c>
      <c r="M41" s="78">
        <v>0</v>
      </c>
      <c r="N41" s="78">
        <v>0</v>
      </c>
      <c r="O41" s="77">
        <v>1</v>
      </c>
      <c r="P41" s="77">
        <v>0</v>
      </c>
      <c r="Q41" s="78">
        <v>0</v>
      </c>
      <c r="R41" s="78">
        <v>0</v>
      </c>
      <c r="S41" s="78">
        <v>0</v>
      </c>
      <c r="T41" s="77">
        <v>0</v>
      </c>
      <c r="U41" s="77">
        <v>0</v>
      </c>
      <c r="V41" s="77">
        <v>0</v>
      </c>
      <c r="W41" s="78">
        <v>0</v>
      </c>
      <c r="X41" s="78">
        <v>0</v>
      </c>
      <c r="Y41" s="77">
        <v>1</v>
      </c>
      <c r="Z41" s="77">
        <v>1</v>
      </c>
      <c r="AA41" s="77">
        <v>0</v>
      </c>
      <c r="AB41" s="77">
        <v>0</v>
      </c>
      <c r="AC41" s="78">
        <v>0</v>
      </c>
      <c r="AD41" s="77">
        <v>1</v>
      </c>
      <c r="AE41" s="77">
        <v>1</v>
      </c>
      <c r="AF41" s="78">
        <v>0</v>
      </c>
      <c r="AG41" s="77">
        <v>0</v>
      </c>
      <c r="AH41" s="78">
        <v>0</v>
      </c>
      <c r="AI41" s="77">
        <v>0</v>
      </c>
      <c r="AJ41" s="77">
        <v>0</v>
      </c>
      <c r="AK41" s="77">
        <v>0</v>
      </c>
      <c r="AL41" s="61">
        <v>1</v>
      </c>
      <c r="AM41" s="96">
        <v>0</v>
      </c>
      <c r="AN41" s="61">
        <v>1</v>
      </c>
      <c r="AO41" s="61">
        <v>5</v>
      </c>
      <c r="AP41" s="61">
        <v>5</v>
      </c>
      <c r="AQ41" s="61">
        <v>5</v>
      </c>
      <c r="AR41" s="61">
        <v>5</v>
      </c>
      <c r="AS41" s="61">
        <v>2</v>
      </c>
      <c r="AT41" s="61">
        <v>1</v>
      </c>
      <c r="AU41" s="61">
        <v>1</v>
      </c>
    </row>
    <row r="42" spans="4:47" outlineLevel="1">
      <c r="D42" s="74">
        <v>2027</v>
      </c>
      <c r="E42" s="78">
        <v>0</v>
      </c>
      <c r="F42" s="78">
        <v>0</v>
      </c>
      <c r="G42" s="78">
        <v>0</v>
      </c>
      <c r="H42" s="78">
        <v>0</v>
      </c>
      <c r="I42" s="78">
        <v>3</v>
      </c>
      <c r="J42" s="78">
        <v>3</v>
      </c>
      <c r="K42" s="77">
        <v>0</v>
      </c>
      <c r="L42" s="78">
        <v>0</v>
      </c>
      <c r="M42" s="78">
        <v>0</v>
      </c>
      <c r="N42" s="78">
        <v>0</v>
      </c>
      <c r="O42" s="77">
        <v>0</v>
      </c>
      <c r="P42" s="78">
        <v>0</v>
      </c>
      <c r="Q42" s="78">
        <v>0</v>
      </c>
      <c r="R42" s="78">
        <v>0</v>
      </c>
      <c r="S42" s="78">
        <v>0</v>
      </c>
      <c r="T42" s="77">
        <v>0</v>
      </c>
      <c r="U42" s="77">
        <v>0</v>
      </c>
      <c r="V42" s="78">
        <v>0</v>
      </c>
      <c r="W42" s="78">
        <v>0</v>
      </c>
      <c r="X42" s="78">
        <v>0</v>
      </c>
      <c r="Y42" s="77">
        <v>0</v>
      </c>
      <c r="Z42" s="77">
        <v>1</v>
      </c>
      <c r="AA42" s="77">
        <v>0</v>
      </c>
      <c r="AB42" s="78">
        <v>0</v>
      </c>
      <c r="AC42" s="78">
        <v>0</v>
      </c>
      <c r="AD42" s="77">
        <v>1</v>
      </c>
      <c r="AE42" s="77">
        <v>1</v>
      </c>
      <c r="AF42" s="78">
        <v>0</v>
      </c>
      <c r="AG42" s="77">
        <v>0</v>
      </c>
      <c r="AH42" s="78">
        <v>0</v>
      </c>
      <c r="AI42" s="77">
        <v>0</v>
      </c>
      <c r="AJ42" s="78">
        <v>0</v>
      </c>
      <c r="AK42" s="78">
        <v>0</v>
      </c>
      <c r="AL42" s="78">
        <v>0</v>
      </c>
      <c r="AM42" s="96">
        <v>0</v>
      </c>
      <c r="AN42" s="78">
        <v>1</v>
      </c>
      <c r="AO42" s="78">
        <v>3</v>
      </c>
      <c r="AP42" s="78">
        <v>3</v>
      </c>
      <c r="AQ42" s="78">
        <v>3</v>
      </c>
      <c r="AR42" s="78">
        <v>3</v>
      </c>
      <c r="AS42" s="78">
        <v>1</v>
      </c>
      <c r="AT42" s="78">
        <v>1</v>
      </c>
      <c r="AU42" s="78">
        <v>1</v>
      </c>
    </row>
    <row r="43" spans="4:47" outlineLevel="1">
      <c r="D43" s="74">
        <v>2028</v>
      </c>
      <c r="E43" s="78">
        <v>0</v>
      </c>
      <c r="F43" s="78">
        <v>0</v>
      </c>
      <c r="G43" s="78">
        <v>0</v>
      </c>
      <c r="H43" s="78">
        <v>0</v>
      </c>
      <c r="I43" s="78">
        <v>0</v>
      </c>
      <c r="J43" s="78">
        <v>5</v>
      </c>
      <c r="K43" s="78">
        <v>0</v>
      </c>
      <c r="L43" s="78">
        <v>0</v>
      </c>
      <c r="M43" s="78">
        <v>0</v>
      </c>
      <c r="N43" s="78">
        <v>0</v>
      </c>
      <c r="O43" s="77">
        <v>0</v>
      </c>
      <c r="P43" s="78">
        <v>0</v>
      </c>
      <c r="Q43" s="78">
        <v>0</v>
      </c>
      <c r="R43" s="78">
        <v>0</v>
      </c>
      <c r="S43" s="78">
        <v>0</v>
      </c>
      <c r="T43" s="77">
        <v>0</v>
      </c>
      <c r="U43" s="78">
        <v>0</v>
      </c>
      <c r="V43" s="78">
        <v>0</v>
      </c>
      <c r="W43" s="78">
        <v>0</v>
      </c>
      <c r="X43" s="78">
        <v>0</v>
      </c>
      <c r="Y43" s="77">
        <v>0</v>
      </c>
      <c r="Z43" s="77">
        <v>1</v>
      </c>
      <c r="AA43" s="77">
        <v>0</v>
      </c>
      <c r="AB43" s="78">
        <v>0</v>
      </c>
      <c r="AC43" s="78">
        <v>0</v>
      </c>
      <c r="AD43" s="77">
        <v>1</v>
      </c>
      <c r="AE43" s="77">
        <v>0</v>
      </c>
      <c r="AF43" s="78">
        <v>0</v>
      </c>
      <c r="AG43" s="77">
        <v>0</v>
      </c>
      <c r="AH43" s="78">
        <v>0</v>
      </c>
      <c r="AI43" s="78">
        <v>0</v>
      </c>
      <c r="AJ43" s="78">
        <v>0</v>
      </c>
      <c r="AK43" s="78">
        <v>0</v>
      </c>
      <c r="AL43" s="78">
        <v>0</v>
      </c>
      <c r="AM43" s="96">
        <v>0</v>
      </c>
      <c r="AN43" s="78">
        <v>0</v>
      </c>
      <c r="AO43" s="78">
        <v>5</v>
      </c>
      <c r="AP43" s="78">
        <v>3</v>
      </c>
      <c r="AQ43" s="78">
        <v>5</v>
      </c>
      <c r="AR43" s="78">
        <v>5</v>
      </c>
      <c r="AS43" s="78">
        <v>1</v>
      </c>
      <c r="AT43" s="78">
        <v>1</v>
      </c>
      <c r="AU43" s="78">
        <v>0</v>
      </c>
    </row>
    <row r="44" spans="4:47" outlineLevel="1">
      <c r="D44" s="74">
        <v>2029</v>
      </c>
      <c r="E44" s="78">
        <v>0</v>
      </c>
      <c r="F44" s="78">
        <v>0</v>
      </c>
      <c r="G44" s="78">
        <v>0</v>
      </c>
      <c r="H44" s="78">
        <v>0</v>
      </c>
      <c r="I44" s="78">
        <v>0</v>
      </c>
      <c r="J44" s="78">
        <v>3</v>
      </c>
      <c r="K44" s="78">
        <v>0</v>
      </c>
      <c r="L44" s="78">
        <v>0</v>
      </c>
      <c r="M44" s="78">
        <v>0</v>
      </c>
      <c r="N44" s="78">
        <v>0</v>
      </c>
      <c r="O44" s="77">
        <v>0</v>
      </c>
      <c r="P44" s="78">
        <v>0</v>
      </c>
      <c r="Q44" s="78">
        <v>0</v>
      </c>
      <c r="R44" s="78">
        <v>0</v>
      </c>
      <c r="S44" s="78">
        <v>0</v>
      </c>
      <c r="T44" s="77">
        <v>0</v>
      </c>
      <c r="U44" s="78">
        <v>0</v>
      </c>
      <c r="V44" s="78">
        <v>0</v>
      </c>
      <c r="W44" s="78">
        <v>0</v>
      </c>
      <c r="X44" s="78">
        <v>0</v>
      </c>
      <c r="Y44" s="77">
        <v>0</v>
      </c>
      <c r="Z44" s="77">
        <v>0</v>
      </c>
      <c r="AA44" s="77">
        <v>0</v>
      </c>
      <c r="AB44" s="78">
        <v>0</v>
      </c>
      <c r="AC44" s="78">
        <v>0</v>
      </c>
      <c r="AD44" s="77">
        <v>1</v>
      </c>
      <c r="AE44" s="77">
        <v>0</v>
      </c>
      <c r="AF44" s="61">
        <v>0</v>
      </c>
      <c r="AG44" s="78">
        <v>0</v>
      </c>
      <c r="AH44" s="78">
        <v>0</v>
      </c>
      <c r="AI44" s="78">
        <v>0</v>
      </c>
      <c r="AJ44" s="78">
        <v>0</v>
      </c>
      <c r="AK44" s="78">
        <v>0</v>
      </c>
      <c r="AL44" s="78">
        <v>0</v>
      </c>
      <c r="AM44" s="96">
        <v>0</v>
      </c>
      <c r="AN44" s="78">
        <v>0</v>
      </c>
      <c r="AO44" s="78">
        <v>3</v>
      </c>
      <c r="AP44" s="78">
        <v>2</v>
      </c>
      <c r="AQ44" s="78">
        <v>3</v>
      </c>
      <c r="AR44" s="78">
        <v>3</v>
      </c>
      <c r="AS44" s="78">
        <v>1</v>
      </c>
      <c r="AT44" s="78">
        <v>0</v>
      </c>
      <c r="AU44" s="78">
        <v>0</v>
      </c>
    </row>
    <row r="45" spans="4:47" outlineLevel="1">
      <c r="D45" s="74">
        <v>2030</v>
      </c>
      <c r="E45" s="78">
        <v>0</v>
      </c>
      <c r="F45" s="78">
        <v>0</v>
      </c>
      <c r="G45" s="78">
        <v>0</v>
      </c>
      <c r="H45" s="78">
        <v>0</v>
      </c>
      <c r="I45" s="78">
        <v>0</v>
      </c>
      <c r="J45" s="78">
        <v>6</v>
      </c>
      <c r="K45" s="78">
        <v>0</v>
      </c>
      <c r="L45" s="78">
        <v>0</v>
      </c>
      <c r="M45" s="78">
        <v>0</v>
      </c>
      <c r="N45" s="78">
        <v>0</v>
      </c>
      <c r="O45" s="77">
        <v>0</v>
      </c>
      <c r="P45" s="78">
        <v>0</v>
      </c>
      <c r="Q45" s="78">
        <v>0</v>
      </c>
      <c r="R45" s="78">
        <v>0</v>
      </c>
      <c r="S45" s="78">
        <v>0</v>
      </c>
      <c r="T45" s="77">
        <v>0</v>
      </c>
      <c r="U45" s="78">
        <v>0</v>
      </c>
      <c r="V45" s="78">
        <v>0</v>
      </c>
      <c r="W45" s="78">
        <v>0</v>
      </c>
      <c r="X45" s="78">
        <v>0</v>
      </c>
      <c r="Y45" s="77">
        <v>0</v>
      </c>
      <c r="Z45" s="77">
        <v>0</v>
      </c>
      <c r="AA45" s="77">
        <v>0</v>
      </c>
      <c r="AB45" s="78">
        <v>0</v>
      </c>
      <c r="AC45" s="78">
        <v>0</v>
      </c>
      <c r="AD45" s="77">
        <v>1</v>
      </c>
      <c r="AE45" s="77">
        <v>0</v>
      </c>
      <c r="AF45" s="61">
        <v>0</v>
      </c>
      <c r="AG45" s="78">
        <v>0</v>
      </c>
      <c r="AH45" s="78">
        <v>0</v>
      </c>
      <c r="AI45" s="78">
        <v>0</v>
      </c>
      <c r="AJ45" s="78">
        <v>0</v>
      </c>
      <c r="AK45" s="78">
        <v>0</v>
      </c>
      <c r="AL45" s="78">
        <v>0</v>
      </c>
      <c r="AM45" s="96">
        <v>0</v>
      </c>
      <c r="AN45" s="78">
        <v>0</v>
      </c>
      <c r="AO45" s="78">
        <v>6</v>
      </c>
      <c r="AP45" s="78">
        <v>0</v>
      </c>
      <c r="AQ45" s="78">
        <v>2</v>
      </c>
      <c r="AR45" s="78">
        <v>2</v>
      </c>
      <c r="AS45" s="78">
        <v>0</v>
      </c>
      <c r="AT45" s="78">
        <v>0</v>
      </c>
      <c r="AU45" s="78">
        <v>0</v>
      </c>
    </row>
    <row r="46" spans="4:47" outlineLevel="1">
      <c r="D46" s="74">
        <v>2031</v>
      </c>
      <c r="E46" s="78">
        <v>0</v>
      </c>
      <c r="F46" s="78">
        <v>0</v>
      </c>
      <c r="G46" s="78">
        <v>0</v>
      </c>
      <c r="H46" s="78">
        <v>0</v>
      </c>
      <c r="I46" s="78">
        <v>0</v>
      </c>
      <c r="J46" s="78">
        <v>0</v>
      </c>
      <c r="K46" s="78">
        <v>0</v>
      </c>
      <c r="L46" s="78">
        <v>0</v>
      </c>
      <c r="M46" s="78">
        <v>0</v>
      </c>
      <c r="N46" s="78">
        <v>0</v>
      </c>
      <c r="O46" s="77">
        <v>0</v>
      </c>
      <c r="P46" s="78">
        <v>0</v>
      </c>
      <c r="Q46" s="78">
        <v>0</v>
      </c>
      <c r="R46" s="78">
        <v>0</v>
      </c>
      <c r="S46" s="78">
        <v>0</v>
      </c>
      <c r="T46" s="77">
        <v>0</v>
      </c>
      <c r="U46" s="78">
        <v>0</v>
      </c>
      <c r="V46" s="78">
        <v>0</v>
      </c>
      <c r="W46" s="78">
        <v>0</v>
      </c>
      <c r="X46" s="78">
        <v>0</v>
      </c>
      <c r="Y46" s="77">
        <v>0</v>
      </c>
      <c r="Z46" s="77">
        <v>0</v>
      </c>
      <c r="AA46" s="78">
        <v>0</v>
      </c>
      <c r="AB46" s="78">
        <v>0</v>
      </c>
      <c r="AC46" s="78">
        <v>0</v>
      </c>
      <c r="AD46" s="77">
        <v>1</v>
      </c>
      <c r="AE46" s="78">
        <v>0</v>
      </c>
      <c r="AF46" s="61">
        <v>0</v>
      </c>
      <c r="AG46" s="78">
        <v>0</v>
      </c>
      <c r="AH46" s="78">
        <v>0</v>
      </c>
      <c r="AI46" s="78">
        <v>0</v>
      </c>
      <c r="AJ46" s="78">
        <v>0</v>
      </c>
      <c r="AK46" s="78">
        <v>0</v>
      </c>
      <c r="AL46" s="78">
        <v>0</v>
      </c>
      <c r="AM46" s="96">
        <v>0</v>
      </c>
      <c r="AN46" s="78">
        <v>0</v>
      </c>
      <c r="AO46" s="78">
        <v>2</v>
      </c>
      <c r="AP46" s="78">
        <v>0</v>
      </c>
      <c r="AQ46" s="78">
        <v>1</v>
      </c>
      <c r="AR46" s="78">
        <v>1</v>
      </c>
      <c r="AS46" s="78">
        <v>0</v>
      </c>
      <c r="AT46" s="78">
        <v>0</v>
      </c>
      <c r="AU46" s="78">
        <v>0</v>
      </c>
    </row>
    <row r="47" spans="4:47" outlineLevel="1">
      <c r="D47" s="74">
        <v>2032</v>
      </c>
      <c r="E47" s="61">
        <v>0</v>
      </c>
      <c r="F47" s="61">
        <v>0</v>
      </c>
      <c r="G47" s="78">
        <v>0</v>
      </c>
      <c r="H47" s="78">
        <v>0</v>
      </c>
      <c r="I47" s="78">
        <v>0</v>
      </c>
      <c r="J47" s="78">
        <v>0</v>
      </c>
      <c r="K47" s="78">
        <v>0</v>
      </c>
      <c r="L47" s="78">
        <v>0</v>
      </c>
      <c r="M47" s="61">
        <v>0</v>
      </c>
      <c r="N47" s="61">
        <v>0</v>
      </c>
      <c r="O47" s="78">
        <v>0</v>
      </c>
      <c r="P47" s="78">
        <v>0</v>
      </c>
      <c r="Q47" s="78">
        <v>0</v>
      </c>
      <c r="R47" s="61">
        <v>0</v>
      </c>
      <c r="S47" s="61">
        <v>0</v>
      </c>
      <c r="T47" s="78">
        <v>0</v>
      </c>
      <c r="U47" s="78">
        <v>0</v>
      </c>
      <c r="V47" s="78">
        <v>0</v>
      </c>
      <c r="W47" s="61">
        <v>0</v>
      </c>
      <c r="X47" s="61">
        <v>0</v>
      </c>
      <c r="Y47" s="78">
        <v>0</v>
      </c>
      <c r="Z47" s="78">
        <v>0</v>
      </c>
      <c r="AA47" s="78">
        <v>0</v>
      </c>
      <c r="AB47" s="78">
        <v>0</v>
      </c>
      <c r="AC47" s="61">
        <v>0</v>
      </c>
      <c r="AD47" s="77">
        <v>0</v>
      </c>
      <c r="AE47" s="78">
        <v>0</v>
      </c>
      <c r="AF47" s="61">
        <v>0</v>
      </c>
      <c r="AG47" s="78">
        <v>0</v>
      </c>
      <c r="AH47" s="78">
        <v>0</v>
      </c>
      <c r="AI47" s="78">
        <v>0</v>
      </c>
      <c r="AJ47" s="78">
        <v>0</v>
      </c>
      <c r="AK47" s="78">
        <v>0</v>
      </c>
      <c r="AL47" s="78">
        <v>0</v>
      </c>
      <c r="AM47" s="96">
        <v>0</v>
      </c>
      <c r="AN47" s="78">
        <v>0</v>
      </c>
      <c r="AO47" s="78">
        <v>1</v>
      </c>
      <c r="AP47" s="78">
        <v>0</v>
      </c>
      <c r="AQ47" s="78">
        <v>0</v>
      </c>
      <c r="AR47" s="78">
        <v>0</v>
      </c>
      <c r="AS47" s="78">
        <v>0</v>
      </c>
      <c r="AT47" s="78">
        <v>0</v>
      </c>
      <c r="AU47" s="78">
        <v>0</v>
      </c>
    </row>
    <row r="48" spans="4:47" outlineLevel="1">
      <c r="D48" s="74">
        <v>2033</v>
      </c>
      <c r="E48" s="61">
        <v>0</v>
      </c>
      <c r="F48" s="61">
        <v>0</v>
      </c>
      <c r="G48" s="61">
        <v>0</v>
      </c>
      <c r="H48" s="78">
        <v>0</v>
      </c>
      <c r="I48" s="78">
        <v>0</v>
      </c>
      <c r="J48" s="78">
        <v>0</v>
      </c>
      <c r="K48" s="78">
        <v>0</v>
      </c>
      <c r="L48" s="78">
        <v>0</v>
      </c>
      <c r="M48" s="61">
        <v>0</v>
      </c>
      <c r="N48" s="61">
        <v>0</v>
      </c>
      <c r="O48" s="78">
        <v>0</v>
      </c>
      <c r="P48" s="78">
        <v>0</v>
      </c>
      <c r="Q48" s="61">
        <v>0</v>
      </c>
      <c r="R48" s="61">
        <v>0</v>
      </c>
      <c r="S48" s="61">
        <v>0</v>
      </c>
      <c r="T48" s="78">
        <v>0</v>
      </c>
      <c r="U48" s="78">
        <v>0</v>
      </c>
      <c r="V48" s="78">
        <v>0</v>
      </c>
      <c r="W48" s="61">
        <v>0</v>
      </c>
      <c r="X48" s="61">
        <v>0</v>
      </c>
      <c r="Y48" s="78">
        <v>0</v>
      </c>
      <c r="Z48" s="78">
        <v>0</v>
      </c>
      <c r="AA48" s="78">
        <v>0</v>
      </c>
      <c r="AB48" s="78">
        <v>0</v>
      </c>
      <c r="AC48" s="61">
        <v>0</v>
      </c>
      <c r="AD48" s="77">
        <v>0</v>
      </c>
      <c r="AE48" s="78">
        <v>0</v>
      </c>
      <c r="AF48" s="61">
        <v>0</v>
      </c>
      <c r="AG48" s="78">
        <v>0</v>
      </c>
      <c r="AH48" s="61">
        <v>0</v>
      </c>
      <c r="AI48" s="78">
        <v>0</v>
      </c>
      <c r="AJ48" s="78">
        <v>0</v>
      </c>
      <c r="AK48" s="78">
        <v>0</v>
      </c>
      <c r="AL48" s="78">
        <v>0</v>
      </c>
      <c r="AM48" s="96">
        <v>0</v>
      </c>
      <c r="AN48" s="78">
        <v>0</v>
      </c>
      <c r="AO48" s="78">
        <v>0</v>
      </c>
      <c r="AP48" s="78">
        <v>0</v>
      </c>
      <c r="AQ48" s="78">
        <v>0</v>
      </c>
      <c r="AR48" s="78">
        <v>0</v>
      </c>
      <c r="AS48" s="78">
        <v>0</v>
      </c>
      <c r="AT48" s="78">
        <v>0</v>
      </c>
      <c r="AU48" s="78">
        <v>0</v>
      </c>
    </row>
    <row r="49" spans="2:47" outlineLevel="1">
      <c r="D49" s="74">
        <v>2034</v>
      </c>
      <c r="E49" s="61">
        <v>0</v>
      </c>
      <c r="F49" s="61">
        <v>0</v>
      </c>
      <c r="G49" s="61">
        <v>0</v>
      </c>
      <c r="H49" s="61">
        <v>0</v>
      </c>
      <c r="I49" s="78">
        <v>0</v>
      </c>
      <c r="J49" s="78">
        <v>0</v>
      </c>
      <c r="K49" s="78">
        <v>0</v>
      </c>
      <c r="L49" s="61">
        <v>0</v>
      </c>
      <c r="M49" s="61">
        <v>0</v>
      </c>
      <c r="N49" s="61">
        <v>0</v>
      </c>
      <c r="O49" s="78">
        <v>0</v>
      </c>
      <c r="P49" s="61">
        <v>0</v>
      </c>
      <c r="Q49" s="61">
        <v>0</v>
      </c>
      <c r="R49" s="61">
        <v>0</v>
      </c>
      <c r="S49" s="61">
        <v>0</v>
      </c>
      <c r="T49" s="78">
        <v>0</v>
      </c>
      <c r="U49" s="78">
        <v>0</v>
      </c>
      <c r="V49" s="61">
        <v>0</v>
      </c>
      <c r="W49" s="61">
        <v>0</v>
      </c>
      <c r="X49" s="61">
        <v>0</v>
      </c>
      <c r="Y49" s="78">
        <v>0</v>
      </c>
      <c r="Z49" s="78">
        <v>0</v>
      </c>
      <c r="AA49" s="78">
        <v>0</v>
      </c>
      <c r="AB49" s="61">
        <v>0</v>
      </c>
      <c r="AC49" s="61">
        <v>0</v>
      </c>
      <c r="AD49" s="78">
        <v>0</v>
      </c>
      <c r="AE49" s="78">
        <v>0</v>
      </c>
      <c r="AF49" s="61">
        <v>0</v>
      </c>
      <c r="AG49" s="78">
        <v>0</v>
      </c>
      <c r="AH49" s="61">
        <v>0</v>
      </c>
      <c r="AI49" s="78">
        <v>0</v>
      </c>
      <c r="AJ49" s="61">
        <v>0</v>
      </c>
      <c r="AK49" s="61">
        <v>0</v>
      </c>
      <c r="AL49" s="61">
        <v>0</v>
      </c>
      <c r="AM49" s="96">
        <v>0</v>
      </c>
      <c r="AN49" s="61">
        <v>0</v>
      </c>
      <c r="AO49" s="61">
        <v>0</v>
      </c>
      <c r="AP49" s="61">
        <v>0</v>
      </c>
      <c r="AQ49" s="61">
        <v>0</v>
      </c>
      <c r="AR49" s="61">
        <v>0</v>
      </c>
      <c r="AS49" s="61">
        <v>0</v>
      </c>
      <c r="AT49" s="61">
        <v>0</v>
      </c>
      <c r="AU49" s="61">
        <v>0</v>
      </c>
    </row>
    <row r="50" spans="2:47" outlineLevel="1">
      <c r="D50" s="74">
        <v>2035</v>
      </c>
      <c r="E50" s="61">
        <v>0</v>
      </c>
      <c r="F50" s="61">
        <v>0</v>
      </c>
      <c r="G50" s="61">
        <v>0</v>
      </c>
      <c r="H50" s="61">
        <v>0</v>
      </c>
      <c r="I50" s="78">
        <v>0</v>
      </c>
      <c r="J50" s="78">
        <v>0</v>
      </c>
      <c r="K50" s="61">
        <v>0</v>
      </c>
      <c r="L50" s="61">
        <v>0</v>
      </c>
      <c r="M50" s="61">
        <v>0</v>
      </c>
      <c r="N50" s="61">
        <v>0</v>
      </c>
      <c r="O50" s="78">
        <v>0</v>
      </c>
      <c r="P50" s="61">
        <v>0</v>
      </c>
      <c r="Q50" s="61">
        <v>0</v>
      </c>
      <c r="R50" s="61">
        <v>0</v>
      </c>
      <c r="S50" s="61">
        <v>0</v>
      </c>
      <c r="T50" s="78">
        <v>0</v>
      </c>
      <c r="U50" s="61">
        <v>0</v>
      </c>
      <c r="V50" s="61">
        <v>0</v>
      </c>
      <c r="W50" s="61">
        <v>0</v>
      </c>
      <c r="X50" s="61">
        <v>0</v>
      </c>
      <c r="Y50" s="78">
        <v>0</v>
      </c>
      <c r="Z50" s="78">
        <v>0</v>
      </c>
      <c r="AA50" s="78">
        <v>0</v>
      </c>
      <c r="AB50" s="61">
        <v>0</v>
      </c>
      <c r="AC50" s="61">
        <v>0</v>
      </c>
      <c r="AD50" s="78">
        <v>0</v>
      </c>
      <c r="AE50" s="78">
        <v>0</v>
      </c>
      <c r="AF50" s="61">
        <v>0</v>
      </c>
      <c r="AG50" s="78">
        <v>0</v>
      </c>
      <c r="AH50" s="61">
        <v>0</v>
      </c>
      <c r="AI50" s="61">
        <v>0</v>
      </c>
      <c r="AJ50" s="61">
        <v>0</v>
      </c>
      <c r="AK50" s="61">
        <v>0</v>
      </c>
      <c r="AL50" s="61">
        <v>0</v>
      </c>
      <c r="AM50" s="96">
        <v>0</v>
      </c>
      <c r="AN50" s="61">
        <v>0</v>
      </c>
      <c r="AO50" s="61">
        <v>0</v>
      </c>
      <c r="AP50" s="61">
        <v>0</v>
      </c>
      <c r="AQ50" s="61">
        <v>0</v>
      </c>
      <c r="AR50" s="61">
        <v>0</v>
      </c>
      <c r="AS50" s="61">
        <v>0</v>
      </c>
      <c r="AT50" s="61">
        <v>0</v>
      </c>
      <c r="AU50" s="61">
        <v>0</v>
      </c>
    </row>
    <row r="51" spans="2:47" outlineLevel="1">
      <c r="D51" s="74">
        <v>2036</v>
      </c>
      <c r="E51" s="61">
        <v>0</v>
      </c>
      <c r="F51" s="61">
        <v>0</v>
      </c>
      <c r="G51" s="61">
        <v>0</v>
      </c>
      <c r="H51" s="61">
        <v>0</v>
      </c>
      <c r="I51" s="61">
        <v>0</v>
      </c>
      <c r="J51" s="78">
        <v>0</v>
      </c>
      <c r="K51" s="61">
        <v>0</v>
      </c>
      <c r="L51" s="61">
        <v>0</v>
      </c>
      <c r="M51" s="61">
        <v>0</v>
      </c>
      <c r="N51" s="61">
        <v>0</v>
      </c>
      <c r="O51" s="78">
        <v>0</v>
      </c>
      <c r="P51" s="61">
        <v>0</v>
      </c>
      <c r="Q51" s="61">
        <v>0</v>
      </c>
      <c r="R51" s="61">
        <v>0</v>
      </c>
      <c r="S51" s="61">
        <v>0</v>
      </c>
      <c r="T51" s="78">
        <v>0</v>
      </c>
      <c r="U51" s="61">
        <v>0</v>
      </c>
      <c r="V51" s="61">
        <v>0</v>
      </c>
      <c r="W51" s="61">
        <v>0</v>
      </c>
      <c r="X51" s="61">
        <v>0</v>
      </c>
      <c r="Y51" s="78">
        <v>0</v>
      </c>
      <c r="Z51" s="78">
        <v>0</v>
      </c>
      <c r="AA51" s="78">
        <v>0</v>
      </c>
      <c r="AB51" s="61">
        <v>0</v>
      </c>
      <c r="AC51" s="61">
        <v>0</v>
      </c>
      <c r="AD51" s="78">
        <v>0</v>
      </c>
      <c r="AE51" s="78">
        <v>0</v>
      </c>
      <c r="AF51" s="61">
        <v>0</v>
      </c>
      <c r="AG51" s="61">
        <v>0</v>
      </c>
      <c r="AH51" s="61">
        <v>0</v>
      </c>
      <c r="AI51" s="61">
        <v>0</v>
      </c>
      <c r="AJ51" s="61">
        <v>0</v>
      </c>
      <c r="AK51" s="61">
        <v>0</v>
      </c>
      <c r="AL51" s="61">
        <v>0</v>
      </c>
      <c r="AM51" s="97">
        <v>0</v>
      </c>
      <c r="AN51" s="61">
        <v>0</v>
      </c>
      <c r="AO51" s="61">
        <v>0</v>
      </c>
      <c r="AP51" s="61">
        <v>0</v>
      </c>
      <c r="AQ51" s="61">
        <v>0</v>
      </c>
      <c r="AR51" s="61">
        <v>0</v>
      </c>
      <c r="AS51" s="61">
        <v>0</v>
      </c>
      <c r="AT51" s="61">
        <v>0</v>
      </c>
      <c r="AU51" s="61">
        <v>0</v>
      </c>
    </row>
    <row r="52" spans="2:47" outlineLevel="1">
      <c r="D52" s="74">
        <v>2037</v>
      </c>
      <c r="E52" s="61">
        <v>0</v>
      </c>
      <c r="F52" s="61">
        <v>0</v>
      </c>
      <c r="G52" s="61">
        <v>0</v>
      </c>
      <c r="H52" s="61">
        <v>0</v>
      </c>
      <c r="I52" s="61">
        <v>0</v>
      </c>
      <c r="J52" s="78">
        <v>0</v>
      </c>
      <c r="K52" s="61">
        <v>0</v>
      </c>
      <c r="L52" s="61">
        <v>0</v>
      </c>
      <c r="M52" s="61">
        <v>0</v>
      </c>
      <c r="N52" s="61">
        <v>0</v>
      </c>
      <c r="O52" s="78">
        <v>0</v>
      </c>
      <c r="P52" s="61">
        <v>0</v>
      </c>
      <c r="Q52" s="61">
        <v>0</v>
      </c>
      <c r="R52" s="61">
        <v>0</v>
      </c>
      <c r="S52" s="61">
        <v>0</v>
      </c>
      <c r="T52" s="78">
        <v>0</v>
      </c>
      <c r="U52" s="61">
        <v>0</v>
      </c>
      <c r="V52" s="61">
        <v>0</v>
      </c>
      <c r="W52" s="61">
        <v>0</v>
      </c>
      <c r="X52" s="61">
        <v>0</v>
      </c>
      <c r="Y52" s="78">
        <v>0</v>
      </c>
      <c r="Z52" s="78">
        <v>0</v>
      </c>
      <c r="AA52" s="78">
        <v>0</v>
      </c>
      <c r="AB52" s="61">
        <v>0</v>
      </c>
      <c r="AC52" s="61">
        <v>0</v>
      </c>
      <c r="AD52" s="78">
        <v>0</v>
      </c>
      <c r="AE52" s="78">
        <v>0</v>
      </c>
      <c r="AF52" s="61">
        <v>0</v>
      </c>
      <c r="AG52" s="61">
        <v>0</v>
      </c>
      <c r="AH52" s="61">
        <v>0</v>
      </c>
      <c r="AI52" s="61">
        <v>0</v>
      </c>
      <c r="AJ52" s="61">
        <v>0</v>
      </c>
      <c r="AK52" s="61">
        <v>0</v>
      </c>
      <c r="AL52" s="61">
        <v>0</v>
      </c>
      <c r="AM52" s="97">
        <v>0</v>
      </c>
      <c r="AN52" s="61">
        <v>0</v>
      </c>
      <c r="AO52" s="61">
        <v>0</v>
      </c>
      <c r="AP52" s="61">
        <v>0</v>
      </c>
      <c r="AQ52" s="61">
        <v>0</v>
      </c>
      <c r="AR52" s="61">
        <v>0</v>
      </c>
      <c r="AS52" s="61">
        <v>0</v>
      </c>
      <c r="AT52" s="61">
        <v>0</v>
      </c>
      <c r="AU52" s="61">
        <v>0</v>
      </c>
    </row>
    <row r="53" spans="2:47" outlineLevel="1">
      <c r="D53" s="74">
        <v>2038</v>
      </c>
      <c r="E53" s="61">
        <v>0</v>
      </c>
      <c r="F53" s="61">
        <v>0</v>
      </c>
      <c r="G53" s="61">
        <v>0</v>
      </c>
      <c r="H53" s="61">
        <v>0</v>
      </c>
      <c r="I53" s="61">
        <v>0</v>
      </c>
      <c r="J53" s="78">
        <v>0</v>
      </c>
      <c r="K53" s="61">
        <v>0</v>
      </c>
      <c r="L53" s="61">
        <v>0</v>
      </c>
      <c r="M53" s="61">
        <v>0</v>
      </c>
      <c r="N53" s="61">
        <v>0</v>
      </c>
      <c r="O53" s="78">
        <v>0</v>
      </c>
      <c r="P53" s="61">
        <v>0</v>
      </c>
      <c r="Q53" s="61">
        <v>0</v>
      </c>
      <c r="R53" s="61">
        <v>0</v>
      </c>
      <c r="S53" s="61">
        <v>0</v>
      </c>
      <c r="T53" s="78">
        <v>0</v>
      </c>
      <c r="U53" s="61">
        <v>0</v>
      </c>
      <c r="V53" s="61">
        <v>0</v>
      </c>
      <c r="W53" s="61">
        <v>0</v>
      </c>
      <c r="X53" s="61">
        <v>0</v>
      </c>
      <c r="Y53" s="78">
        <v>0</v>
      </c>
      <c r="Z53" s="78">
        <v>0</v>
      </c>
      <c r="AA53" s="61">
        <v>0</v>
      </c>
      <c r="AB53" s="61">
        <v>0</v>
      </c>
      <c r="AC53" s="61">
        <v>0</v>
      </c>
      <c r="AD53" s="78">
        <v>0</v>
      </c>
      <c r="AE53" s="61">
        <v>0</v>
      </c>
      <c r="AF53" s="61">
        <v>0</v>
      </c>
      <c r="AG53" s="61">
        <v>0</v>
      </c>
      <c r="AH53" s="61">
        <v>0</v>
      </c>
      <c r="AI53" s="61">
        <v>0</v>
      </c>
      <c r="AJ53" s="61">
        <v>0</v>
      </c>
      <c r="AK53" s="61">
        <v>0</v>
      </c>
      <c r="AL53" s="61">
        <v>0</v>
      </c>
      <c r="AM53" s="97">
        <v>0</v>
      </c>
      <c r="AN53" s="61">
        <v>0</v>
      </c>
      <c r="AO53" s="61">
        <v>0</v>
      </c>
      <c r="AP53" s="61">
        <v>0</v>
      </c>
      <c r="AQ53" s="61">
        <v>0</v>
      </c>
      <c r="AR53" s="61">
        <v>0</v>
      </c>
      <c r="AS53" s="61">
        <v>0</v>
      </c>
      <c r="AT53" s="61">
        <v>0</v>
      </c>
      <c r="AU53" s="61">
        <v>0</v>
      </c>
    </row>
    <row r="54" spans="2:47" outlineLevel="1">
      <c r="D54" s="74">
        <v>2039</v>
      </c>
      <c r="E54" s="61">
        <v>0</v>
      </c>
      <c r="F54" s="61">
        <v>0</v>
      </c>
      <c r="G54" s="61">
        <v>0</v>
      </c>
      <c r="H54" s="61">
        <v>0</v>
      </c>
      <c r="I54" s="61">
        <v>0</v>
      </c>
      <c r="J54" s="61">
        <v>0</v>
      </c>
      <c r="K54" s="61">
        <v>0</v>
      </c>
      <c r="L54" s="61">
        <v>0</v>
      </c>
      <c r="M54" s="61">
        <v>0</v>
      </c>
      <c r="N54" s="61">
        <v>0</v>
      </c>
      <c r="O54" s="61">
        <v>0</v>
      </c>
      <c r="P54" s="61">
        <v>0</v>
      </c>
      <c r="Q54" s="61">
        <v>0</v>
      </c>
      <c r="R54" s="61">
        <v>0</v>
      </c>
      <c r="S54" s="61">
        <v>0</v>
      </c>
      <c r="T54" s="61">
        <v>0</v>
      </c>
      <c r="U54" s="61">
        <v>0</v>
      </c>
      <c r="V54" s="61">
        <v>0</v>
      </c>
      <c r="W54" s="61">
        <v>0</v>
      </c>
      <c r="X54" s="61">
        <v>0</v>
      </c>
      <c r="Y54" s="61">
        <v>0</v>
      </c>
      <c r="Z54" s="61">
        <v>0</v>
      </c>
      <c r="AA54" s="61">
        <v>0</v>
      </c>
      <c r="AB54" s="61">
        <v>0</v>
      </c>
      <c r="AC54" s="61">
        <v>0</v>
      </c>
      <c r="AD54" s="78">
        <v>0</v>
      </c>
      <c r="AE54" s="61">
        <v>0</v>
      </c>
      <c r="AF54" s="61">
        <v>0</v>
      </c>
      <c r="AG54" s="61">
        <v>0</v>
      </c>
      <c r="AH54" s="61">
        <v>0</v>
      </c>
      <c r="AI54" s="61">
        <v>0</v>
      </c>
      <c r="AJ54" s="61">
        <v>0</v>
      </c>
      <c r="AK54" s="61">
        <v>0</v>
      </c>
      <c r="AL54" s="61">
        <v>0</v>
      </c>
      <c r="AM54" s="97">
        <v>0</v>
      </c>
      <c r="AN54" s="61">
        <v>0</v>
      </c>
      <c r="AO54" s="61">
        <v>0</v>
      </c>
      <c r="AP54" s="61">
        <v>0</v>
      </c>
      <c r="AQ54" s="61">
        <v>0</v>
      </c>
      <c r="AR54" s="61">
        <v>0</v>
      </c>
      <c r="AS54" s="61">
        <v>0</v>
      </c>
      <c r="AT54" s="61">
        <v>0</v>
      </c>
      <c r="AU54" s="61">
        <v>0</v>
      </c>
    </row>
    <row r="55" spans="2:47" outlineLevel="1">
      <c r="D55" s="74">
        <v>2040</v>
      </c>
      <c r="E55" s="61">
        <v>0</v>
      </c>
      <c r="F55" s="61">
        <v>0</v>
      </c>
      <c r="G55" s="61">
        <v>0</v>
      </c>
      <c r="H55" s="61">
        <v>0</v>
      </c>
      <c r="I55" s="61">
        <v>0</v>
      </c>
      <c r="J55" s="61">
        <v>0</v>
      </c>
      <c r="K55" s="61">
        <v>0</v>
      </c>
      <c r="L55" s="61">
        <v>0</v>
      </c>
      <c r="M55" s="61">
        <v>0</v>
      </c>
      <c r="N55" s="61">
        <v>0</v>
      </c>
      <c r="O55" s="61">
        <v>0</v>
      </c>
      <c r="P55" s="61">
        <v>0</v>
      </c>
      <c r="Q55" s="61">
        <v>0</v>
      </c>
      <c r="R55" s="61">
        <v>0</v>
      </c>
      <c r="S55" s="61">
        <v>0</v>
      </c>
      <c r="T55" s="61">
        <v>0</v>
      </c>
      <c r="U55" s="61">
        <v>0</v>
      </c>
      <c r="V55" s="61">
        <v>0</v>
      </c>
      <c r="W55" s="61">
        <v>0</v>
      </c>
      <c r="X55" s="61">
        <v>0</v>
      </c>
      <c r="Y55" s="61">
        <v>0</v>
      </c>
      <c r="Z55" s="61">
        <v>0</v>
      </c>
      <c r="AA55" s="61">
        <v>0</v>
      </c>
      <c r="AB55" s="61">
        <v>0</v>
      </c>
      <c r="AC55" s="61">
        <v>0</v>
      </c>
      <c r="AD55" s="78">
        <v>0</v>
      </c>
      <c r="AE55" s="61">
        <v>0</v>
      </c>
      <c r="AF55" s="61">
        <v>0</v>
      </c>
      <c r="AG55" s="61">
        <v>0</v>
      </c>
      <c r="AH55" s="61">
        <v>0</v>
      </c>
      <c r="AI55" s="61">
        <v>0</v>
      </c>
      <c r="AJ55" s="61">
        <v>0</v>
      </c>
      <c r="AK55" s="61">
        <v>0</v>
      </c>
      <c r="AL55" s="61">
        <v>0</v>
      </c>
      <c r="AM55" s="97">
        <v>0</v>
      </c>
      <c r="AN55" s="61">
        <v>0</v>
      </c>
      <c r="AO55" s="61">
        <v>0</v>
      </c>
      <c r="AP55" s="61">
        <v>0</v>
      </c>
      <c r="AQ55" s="61">
        <v>0</v>
      </c>
      <c r="AR55" s="61">
        <v>0</v>
      </c>
      <c r="AS55" s="61">
        <v>0</v>
      </c>
      <c r="AT55" s="61">
        <v>0</v>
      </c>
      <c r="AU55" s="61">
        <v>0</v>
      </c>
    </row>
    <row r="56" spans="2:47" outlineLevel="1">
      <c r="D56" s="74">
        <v>2041</v>
      </c>
      <c r="E56" s="61">
        <v>0</v>
      </c>
      <c r="F56" s="61">
        <v>0</v>
      </c>
      <c r="G56" s="61">
        <v>0</v>
      </c>
      <c r="H56" s="61">
        <v>0</v>
      </c>
      <c r="I56" s="61">
        <v>0</v>
      </c>
      <c r="J56" s="61">
        <v>0</v>
      </c>
      <c r="K56" s="61">
        <v>0</v>
      </c>
      <c r="L56" s="61">
        <v>0</v>
      </c>
      <c r="M56" s="61">
        <v>0</v>
      </c>
      <c r="N56" s="61">
        <v>0</v>
      </c>
      <c r="O56" s="61">
        <v>0</v>
      </c>
      <c r="P56" s="61">
        <v>0</v>
      </c>
      <c r="Q56" s="61">
        <v>0</v>
      </c>
      <c r="R56" s="61">
        <v>0</v>
      </c>
      <c r="S56" s="61">
        <v>0</v>
      </c>
      <c r="T56" s="61">
        <v>0</v>
      </c>
      <c r="U56" s="61">
        <v>0</v>
      </c>
      <c r="V56" s="61">
        <v>0</v>
      </c>
      <c r="W56" s="61">
        <v>0</v>
      </c>
      <c r="X56" s="61">
        <v>0</v>
      </c>
      <c r="Y56" s="61">
        <v>0</v>
      </c>
      <c r="Z56" s="61">
        <v>0</v>
      </c>
      <c r="AA56" s="61">
        <v>0</v>
      </c>
      <c r="AB56" s="61">
        <v>0</v>
      </c>
      <c r="AC56" s="61">
        <v>0</v>
      </c>
      <c r="AD56" s="61">
        <v>0</v>
      </c>
      <c r="AE56" s="61">
        <v>0</v>
      </c>
      <c r="AF56" s="61">
        <v>0</v>
      </c>
      <c r="AG56" s="61">
        <v>0</v>
      </c>
      <c r="AH56" s="61">
        <v>0</v>
      </c>
      <c r="AI56" s="61">
        <v>0</v>
      </c>
      <c r="AJ56" s="61">
        <v>0</v>
      </c>
      <c r="AK56" s="61">
        <v>0</v>
      </c>
      <c r="AL56" s="61">
        <v>0</v>
      </c>
      <c r="AM56" s="97">
        <v>0</v>
      </c>
      <c r="AN56" s="61">
        <v>0</v>
      </c>
      <c r="AO56" s="61">
        <v>0</v>
      </c>
      <c r="AP56" s="61">
        <v>0</v>
      </c>
      <c r="AQ56" s="61">
        <v>0</v>
      </c>
      <c r="AR56" s="61">
        <v>0</v>
      </c>
      <c r="AS56" s="61">
        <v>0</v>
      </c>
      <c r="AT56" s="61">
        <v>0</v>
      </c>
      <c r="AU56" s="61">
        <v>0</v>
      </c>
    </row>
    <row r="57" spans="2:47" outlineLevel="1">
      <c r="D57" s="74">
        <v>2042</v>
      </c>
      <c r="E57" s="61">
        <v>0</v>
      </c>
      <c r="F57" s="61">
        <v>0</v>
      </c>
      <c r="G57" s="61">
        <v>0</v>
      </c>
      <c r="H57" s="61">
        <v>0</v>
      </c>
      <c r="I57" s="61">
        <v>0</v>
      </c>
      <c r="J57" s="61">
        <v>0</v>
      </c>
      <c r="K57" s="61">
        <v>0</v>
      </c>
      <c r="L57" s="61">
        <v>0</v>
      </c>
      <c r="M57" s="61">
        <v>0</v>
      </c>
      <c r="N57" s="61">
        <v>0</v>
      </c>
      <c r="O57" s="61">
        <v>0</v>
      </c>
      <c r="P57" s="61">
        <v>0</v>
      </c>
      <c r="Q57" s="61">
        <v>0</v>
      </c>
      <c r="R57" s="61">
        <v>0</v>
      </c>
      <c r="S57" s="61">
        <v>0</v>
      </c>
      <c r="T57" s="61">
        <v>0</v>
      </c>
      <c r="U57" s="61">
        <v>0</v>
      </c>
      <c r="V57" s="61">
        <v>0</v>
      </c>
      <c r="W57" s="61">
        <v>0</v>
      </c>
      <c r="X57" s="61">
        <v>0</v>
      </c>
      <c r="Y57" s="61">
        <v>0</v>
      </c>
      <c r="Z57" s="61">
        <v>0</v>
      </c>
      <c r="AA57" s="61">
        <v>0</v>
      </c>
      <c r="AB57" s="61">
        <v>0</v>
      </c>
      <c r="AC57" s="61">
        <v>0</v>
      </c>
      <c r="AD57" s="61">
        <v>0</v>
      </c>
      <c r="AE57" s="61">
        <v>0</v>
      </c>
      <c r="AF57" s="61">
        <v>0</v>
      </c>
      <c r="AG57" s="61">
        <v>0</v>
      </c>
      <c r="AH57" s="61">
        <v>0</v>
      </c>
      <c r="AI57" s="61">
        <v>0</v>
      </c>
      <c r="AJ57" s="61">
        <v>0</v>
      </c>
      <c r="AK57" s="61">
        <v>0</v>
      </c>
      <c r="AL57" s="61">
        <v>0</v>
      </c>
      <c r="AM57" s="97">
        <v>0</v>
      </c>
      <c r="AN57" s="61">
        <v>0</v>
      </c>
      <c r="AO57" s="61">
        <v>0</v>
      </c>
      <c r="AP57" s="61">
        <v>0</v>
      </c>
      <c r="AQ57" s="61">
        <v>0</v>
      </c>
      <c r="AR57" s="61">
        <v>0</v>
      </c>
      <c r="AS57" s="61">
        <v>0</v>
      </c>
      <c r="AT57" s="61">
        <v>0</v>
      </c>
      <c r="AU57" s="61">
        <v>0</v>
      </c>
    </row>
    <row r="58" spans="2:47" outlineLevel="1">
      <c r="D58" s="74">
        <v>2043</v>
      </c>
      <c r="E58" s="61">
        <v>0</v>
      </c>
      <c r="F58" s="61">
        <v>0</v>
      </c>
      <c r="G58" s="61">
        <v>0</v>
      </c>
      <c r="H58" s="61">
        <v>0</v>
      </c>
      <c r="I58" s="61">
        <v>0</v>
      </c>
      <c r="J58" s="61">
        <v>0</v>
      </c>
      <c r="K58" s="61">
        <v>0</v>
      </c>
      <c r="L58" s="61">
        <v>0</v>
      </c>
      <c r="M58" s="61">
        <v>0</v>
      </c>
      <c r="N58" s="61">
        <v>0</v>
      </c>
      <c r="O58" s="61">
        <v>0</v>
      </c>
      <c r="P58" s="61">
        <v>0</v>
      </c>
      <c r="Q58" s="61">
        <v>0</v>
      </c>
      <c r="R58" s="61">
        <v>0</v>
      </c>
      <c r="S58" s="61">
        <v>0</v>
      </c>
      <c r="T58" s="61">
        <v>0</v>
      </c>
      <c r="U58" s="61">
        <v>0</v>
      </c>
      <c r="V58" s="61">
        <v>0</v>
      </c>
      <c r="W58" s="61">
        <v>0</v>
      </c>
      <c r="X58" s="61">
        <v>0</v>
      </c>
      <c r="Y58" s="61">
        <v>0</v>
      </c>
      <c r="Z58" s="61">
        <v>0</v>
      </c>
      <c r="AA58" s="61">
        <v>0</v>
      </c>
      <c r="AB58" s="61">
        <v>0</v>
      </c>
      <c r="AC58" s="61">
        <v>0</v>
      </c>
      <c r="AD58" s="61">
        <v>0</v>
      </c>
      <c r="AE58" s="61">
        <v>0</v>
      </c>
      <c r="AF58" s="61">
        <v>0</v>
      </c>
      <c r="AG58" s="61">
        <v>0</v>
      </c>
      <c r="AH58" s="61">
        <v>0</v>
      </c>
      <c r="AI58" s="61">
        <v>0</v>
      </c>
      <c r="AJ58" s="61">
        <v>0</v>
      </c>
      <c r="AK58" s="61">
        <v>0</v>
      </c>
      <c r="AL58" s="61">
        <v>0</v>
      </c>
      <c r="AM58" s="97">
        <v>0</v>
      </c>
      <c r="AN58" s="61">
        <v>0</v>
      </c>
      <c r="AO58" s="61">
        <v>0</v>
      </c>
      <c r="AP58" s="61">
        <v>0</v>
      </c>
      <c r="AQ58" s="61">
        <v>0</v>
      </c>
      <c r="AR58" s="61">
        <v>0</v>
      </c>
      <c r="AS58" s="61">
        <v>0</v>
      </c>
      <c r="AT58" s="61">
        <v>0</v>
      </c>
      <c r="AU58" s="61">
        <v>0</v>
      </c>
    </row>
    <row r="59" spans="2:47" outlineLevel="1">
      <c r="D59" s="74">
        <v>2044</v>
      </c>
      <c r="E59" s="61">
        <v>0</v>
      </c>
      <c r="F59" s="61">
        <v>0</v>
      </c>
      <c r="G59" s="61">
        <v>0</v>
      </c>
      <c r="H59" s="61">
        <v>0</v>
      </c>
      <c r="I59" s="61">
        <v>0</v>
      </c>
      <c r="J59" s="61">
        <v>0</v>
      </c>
      <c r="K59" s="61">
        <v>0</v>
      </c>
      <c r="L59" s="61">
        <v>0</v>
      </c>
      <c r="M59" s="61">
        <v>0</v>
      </c>
      <c r="N59" s="61">
        <v>0</v>
      </c>
      <c r="O59" s="61">
        <v>0</v>
      </c>
      <c r="P59" s="61">
        <v>0</v>
      </c>
      <c r="Q59" s="61">
        <v>0</v>
      </c>
      <c r="R59" s="61">
        <v>0</v>
      </c>
      <c r="S59" s="61">
        <v>0</v>
      </c>
      <c r="T59" s="61">
        <v>0</v>
      </c>
      <c r="U59" s="61">
        <v>0</v>
      </c>
      <c r="V59" s="61">
        <v>0</v>
      </c>
      <c r="W59" s="61">
        <v>0</v>
      </c>
      <c r="X59" s="61">
        <v>0</v>
      </c>
      <c r="Y59" s="61">
        <v>0</v>
      </c>
      <c r="Z59" s="61">
        <v>0</v>
      </c>
      <c r="AA59" s="61">
        <v>0</v>
      </c>
      <c r="AB59" s="61">
        <v>0</v>
      </c>
      <c r="AC59" s="61">
        <v>0</v>
      </c>
      <c r="AD59" s="61">
        <v>0</v>
      </c>
      <c r="AE59" s="61">
        <v>0</v>
      </c>
      <c r="AF59" s="61">
        <v>0</v>
      </c>
      <c r="AG59" s="61">
        <v>0</v>
      </c>
      <c r="AH59" s="61">
        <v>0</v>
      </c>
      <c r="AI59" s="61">
        <v>0</v>
      </c>
      <c r="AJ59" s="61">
        <v>0</v>
      </c>
      <c r="AK59" s="61">
        <v>0</v>
      </c>
      <c r="AL59" s="61">
        <v>0</v>
      </c>
      <c r="AM59" s="97">
        <v>0</v>
      </c>
      <c r="AN59" s="61">
        <v>0</v>
      </c>
      <c r="AO59" s="61">
        <v>0</v>
      </c>
      <c r="AP59" s="61">
        <v>0</v>
      </c>
      <c r="AQ59" s="61">
        <v>0</v>
      </c>
      <c r="AR59" s="61">
        <v>0</v>
      </c>
      <c r="AS59" s="61">
        <v>0</v>
      </c>
      <c r="AT59" s="61">
        <v>0</v>
      </c>
      <c r="AU59" s="61">
        <v>0</v>
      </c>
    </row>
    <row r="60" spans="2:47" outlineLevel="1">
      <c r="D60" s="74">
        <v>2045</v>
      </c>
      <c r="E60" s="61">
        <v>0</v>
      </c>
      <c r="F60" s="61">
        <v>0</v>
      </c>
      <c r="G60" s="61">
        <v>0</v>
      </c>
      <c r="H60" s="61">
        <v>0</v>
      </c>
      <c r="I60" s="61">
        <v>0</v>
      </c>
      <c r="J60" s="61">
        <v>0</v>
      </c>
      <c r="K60" s="61">
        <v>0</v>
      </c>
      <c r="L60" s="61">
        <v>0</v>
      </c>
      <c r="M60" s="61">
        <v>0</v>
      </c>
      <c r="N60" s="61">
        <v>0</v>
      </c>
      <c r="O60" s="61">
        <v>0</v>
      </c>
      <c r="P60" s="61">
        <v>0</v>
      </c>
      <c r="Q60" s="61">
        <v>0</v>
      </c>
      <c r="R60" s="61">
        <v>0</v>
      </c>
      <c r="S60" s="61">
        <v>0</v>
      </c>
      <c r="T60" s="61">
        <v>0</v>
      </c>
      <c r="U60" s="61">
        <v>0</v>
      </c>
      <c r="V60" s="61">
        <v>0</v>
      </c>
      <c r="W60" s="61">
        <v>0</v>
      </c>
      <c r="X60" s="61">
        <v>0</v>
      </c>
      <c r="Y60" s="61">
        <v>0</v>
      </c>
      <c r="Z60" s="61">
        <v>0</v>
      </c>
      <c r="AA60" s="61">
        <v>0</v>
      </c>
      <c r="AB60" s="61">
        <v>0</v>
      </c>
      <c r="AC60" s="61">
        <v>0</v>
      </c>
      <c r="AD60" s="61">
        <v>0</v>
      </c>
      <c r="AE60" s="61">
        <v>0</v>
      </c>
      <c r="AF60" s="61">
        <v>0</v>
      </c>
      <c r="AG60" s="61">
        <v>0</v>
      </c>
      <c r="AH60" s="61">
        <v>0</v>
      </c>
      <c r="AI60" s="61">
        <v>0</v>
      </c>
      <c r="AJ60" s="61">
        <v>0</v>
      </c>
      <c r="AK60" s="61">
        <v>0</v>
      </c>
      <c r="AL60" s="61">
        <v>0</v>
      </c>
      <c r="AM60" s="97">
        <v>0</v>
      </c>
      <c r="AN60" s="61">
        <v>0</v>
      </c>
      <c r="AO60" s="61">
        <v>0</v>
      </c>
      <c r="AP60" s="61">
        <v>0</v>
      </c>
      <c r="AQ60" s="61">
        <v>0</v>
      </c>
      <c r="AR60" s="61">
        <v>0</v>
      </c>
      <c r="AS60" s="61">
        <v>0</v>
      </c>
      <c r="AT60" s="61">
        <v>0</v>
      </c>
      <c r="AU60" s="61">
        <v>0</v>
      </c>
    </row>
    <row r="61" spans="2:47" outlineLevel="1">
      <c r="G61" s="76"/>
      <c r="H61" s="76"/>
      <c r="I61" s="76"/>
      <c r="J61" s="76"/>
      <c r="K61" s="76"/>
      <c r="L61" s="76"/>
      <c r="O61" s="76"/>
      <c r="P61" s="76"/>
      <c r="Q61" s="76"/>
      <c r="T61" s="76"/>
      <c r="U61" s="76"/>
      <c r="V61" s="76"/>
      <c r="Y61" s="76"/>
      <c r="Z61" s="76"/>
      <c r="AA61" s="76"/>
      <c r="AB61" s="76"/>
      <c r="AD61" s="76"/>
      <c r="AE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/>
    </row>
    <row r="62" spans="2:47" outlineLevel="1">
      <c r="B62" s="65" t="s">
        <v>382</v>
      </c>
      <c r="C62" s="65"/>
      <c r="G62" s="76"/>
      <c r="H62" s="76"/>
      <c r="I62" s="76"/>
      <c r="J62" s="76"/>
      <c r="K62" s="76"/>
      <c r="L62" s="76"/>
      <c r="O62" s="76"/>
      <c r="P62" s="76"/>
      <c r="Q62" s="76"/>
      <c r="T62" s="76"/>
      <c r="U62" s="76"/>
      <c r="V62" s="76"/>
      <c r="Y62" s="76"/>
      <c r="Z62" s="76"/>
      <c r="AA62" s="76"/>
      <c r="AB62" s="76"/>
      <c r="AD62" s="76"/>
      <c r="AE62" s="76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/>
    </row>
    <row r="63" spans="2:47" outlineLevel="1">
      <c r="D63" s="68" t="s">
        <v>126</v>
      </c>
      <c r="E63" s="81" t="s">
        <v>127</v>
      </c>
      <c r="F63" s="81" t="s">
        <v>134</v>
      </c>
      <c r="G63" s="81" t="s">
        <v>135</v>
      </c>
      <c r="H63" s="81" t="s">
        <v>136</v>
      </c>
      <c r="I63" s="81" t="s">
        <v>137</v>
      </c>
      <c r="J63" s="81" t="s">
        <v>138</v>
      </c>
      <c r="K63" s="81" t="s">
        <v>128</v>
      </c>
      <c r="L63" s="81" t="s">
        <v>139</v>
      </c>
      <c r="M63" s="81" t="s">
        <v>140</v>
      </c>
      <c r="N63" s="81" t="s">
        <v>141</v>
      </c>
      <c r="O63" s="81" t="s">
        <v>142</v>
      </c>
      <c r="P63" s="81" t="s">
        <v>129</v>
      </c>
      <c r="Q63" s="81" t="s">
        <v>143</v>
      </c>
      <c r="R63" s="81" t="s">
        <v>144</v>
      </c>
      <c r="S63" s="81" t="s">
        <v>145</v>
      </c>
      <c r="T63" s="81" t="s">
        <v>146</v>
      </c>
      <c r="U63" s="81" t="s">
        <v>130</v>
      </c>
      <c r="V63" s="81" t="s">
        <v>147</v>
      </c>
      <c r="W63" s="81" t="s">
        <v>148</v>
      </c>
      <c r="X63" s="81" t="s">
        <v>149</v>
      </c>
      <c r="Y63" s="81" t="s">
        <v>150</v>
      </c>
      <c r="Z63" s="81" t="s">
        <v>131</v>
      </c>
      <c r="AA63" s="81" t="s">
        <v>151</v>
      </c>
      <c r="AB63" s="81" t="s">
        <v>152</v>
      </c>
      <c r="AC63" s="81" t="s">
        <v>153</v>
      </c>
      <c r="AD63" s="81" t="s">
        <v>154</v>
      </c>
      <c r="AE63" s="81" t="s">
        <v>132</v>
      </c>
      <c r="AF63" s="81" t="s">
        <v>245</v>
      </c>
      <c r="AG63" s="81" t="s">
        <v>155</v>
      </c>
      <c r="AH63" s="81" t="s">
        <v>156</v>
      </c>
      <c r="AI63" s="81" t="s">
        <v>157</v>
      </c>
      <c r="AJ63" s="81" t="s">
        <v>158</v>
      </c>
      <c r="AK63" s="81" t="s">
        <v>159</v>
      </c>
      <c r="AL63" s="81" t="s">
        <v>133</v>
      </c>
      <c r="AM63" s="81" t="s">
        <v>257</v>
      </c>
      <c r="AN63" s="81" t="s">
        <v>258</v>
      </c>
      <c r="AO63" s="81" t="s">
        <v>259</v>
      </c>
      <c r="AP63" s="81" t="s">
        <v>260</v>
      </c>
      <c r="AQ63" s="81" t="s">
        <v>261</v>
      </c>
      <c r="AR63" s="81" t="s">
        <v>269</v>
      </c>
      <c r="AS63" s="81" t="s">
        <v>262</v>
      </c>
      <c r="AT63" s="81" t="s">
        <v>263</v>
      </c>
      <c r="AU63" s="81" t="s">
        <v>264</v>
      </c>
    </row>
    <row r="64" spans="2:47" outlineLevel="1">
      <c r="D64" s="74">
        <v>2017</v>
      </c>
      <c r="E64" s="78">
        <f>E32</f>
        <v>2</v>
      </c>
      <c r="F64" s="78">
        <f t="shared" ref="F64:AU64" si="5">F32</f>
        <v>2</v>
      </c>
      <c r="G64" s="78">
        <f t="shared" si="5"/>
        <v>2</v>
      </c>
      <c r="H64" s="78">
        <f t="shared" si="5"/>
        <v>2</v>
      </c>
      <c r="I64" s="78">
        <f t="shared" si="5"/>
        <v>2</v>
      </c>
      <c r="J64" s="78">
        <f t="shared" si="5"/>
        <v>2</v>
      </c>
      <c r="K64" s="78">
        <f t="shared" si="5"/>
        <v>2</v>
      </c>
      <c r="L64" s="78">
        <f t="shared" si="5"/>
        <v>2</v>
      </c>
      <c r="M64" s="78">
        <f t="shared" si="5"/>
        <v>2</v>
      </c>
      <c r="N64" s="78">
        <f t="shared" si="5"/>
        <v>2</v>
      </c>
      <c r="O64" s="78">
        <f t="shared" si="5"/>
        <v>2</v>
      </c>
      <c r="P64" s="78">
        <f t="shared" si="5"/>
        <v>2</v>
      </c>
      <c r="Q64" s="78">
        <f t="shared" si="5"/>
        <v>2</v>
      </c>
      <c r="R64" s="78">
        <f t="shared" si="5"/>
        <v>2</v>
      </c>
      <c r="S64" s="78">
        <f t="shared" si="5"/>
        <v>2</v>
      </c>
      <c r="T64" s="78">
        <f t="shared" si="5"/>
        <v>2</v>
      </c>
      <c r="U64" s="78">
        <f t="shared" si="5"/>
        <v>2</v>
      </c>
      <c r="V64" s="78">
        <f t="shared" si="5"/>
        <v>2</v>
      </c>
      <c r="W64" s="78">
        <f t="shared" si="5"/>
        <v>2</v>
      </c>
      <c r="X64" s="78">
        <f t="shared" si="5"/>
        <v>2</v>
      </c>
      <c r="Y64" s="78">
        <f t="shared" si="5"/>
        <v>2</v>
      </c>
      <c r="Z64" s="78">
        <f t="shared" si="5"/>
        <v>2</v>
      </c>
      <c r="AA64" s="78">
        <f t="shared" si="5"/>
        <v>2</v>
      </c>
      <c r="AB64" s="78">
        <f t="shared" si="5"/>
        <v>2</v>
      </c>
      <c r="AC64" s="78">
        <f t="shared" si="5"/>
        <v>2</v>
      </c>
      <c r="AD64" s="78">
        <f t="shared" si="5"/>
        <v>2</v>
      </c>
      <c r="AE64" s="78">
        <f t="shared" si="5"/>
        <v>2</v>
      </c>
      <c r="AF64" s="78">
        <f t="shared" si="5"/>
        <v>2</v>
      </c>
      <c r="AG64" s="78">
        <f t="shared" si="5"/>
        <v>2</v>
      </c>
      <c r="AH64" s="78">
        <f t="shared" si="5"/>
        <v>2</v>
      </c>
      <c r="AI64" s="78">
        <f t="shared" si="5"/>
        <v>2</v>
      </c>
      <c r="AJ64" s="78">
        <f t="shared" si="5"/>
        <v>2</v>
      </c>
      <c r="AK64" s="78">
        <f t="shared" si="5"/>
        <v>2</v>
      </c>
      <c r="AL64" s="78">
        <f t="shared" si="5"/>
        <v>2</v>
      </c>
      <c r="AM64" s="78">
        <f t="shared" si="5"/>
        <v>0</v>
      </c>
      <c r="AN64" s="78">
        <f t="shared" si="5"/>
        <v>2</v>
      </c>
      <c r="AO64" s="78">
        <f t="shared" si="5"/>
        <v>2</v>
      </c>
      <c r="AP64" s="78">
        <f t="shared" si="5"/>
        <v>2</v>
      </c>
      <c r="AQ64" s="78">
        <f t="shared" si="5"/>
        <v>2</v>
      </c>
      <c r="AR64" s="78">
        <f t="shared" si="5"/>
        <v>2</v>
      </c>
      <c r="AS64" s="78">
        <f t="shared" si="5"/>
        <v>2</v>
      </c>
      <c r="AT64" s="78">
        <f t="shared" si="5"/>
        <v>2</v>
      </c>
      <c r="AU64" s="78">
        <f t="shared" si="5"/>
        <v>2</v>
      </c>
    </row>
    <row r="65" spans="4:47" outlineLevel="1">
      <c r="D65" s="74">
        <v>2018</v>
      </c>
      <c r="E65" s="78">
        <f t="shared" ref="E65:E92" si="6">E33+E64</f>
        <v>7</v>
      </c>
      <c r="F65" s="78">
        <f t="shared" ref="F65:F92" si="7">F33+F64</f>
        <v>7</v>
      </c>
      <c r="G65" s="78">
        <f t="shared" ref="G65:G92" si="8">G33+G64</f>
        <v>7</v>
      </c>
      <c r="H65" s="78">
        <f t="shared" ref="H65:H92" si="9">H33+H64</f>
        <v>7</v>
      </c>
      <c r="I65" s="78">
        <f t="shared" ref="I65:I92" si="10">I33+I64</f>
        <v>7</v>
      </c>
      <c r="J65" s="78">
        <f t="shared" ref="J65:J92" si="11">J33+J64</f>
        <v>7</v>
      </c>
      <c r="K65" s="78">
        <f t="shared" ref="K65:K92" si="12">K33+K64</f>
        <v>5</v>
      </c>
      <c r="L65" s="78">
        <f t="shared" ref="L65:L92" si="13">L33+L64</f>
        <v>7</v>
      </c>
      <c r="M65" s="78">
        <f t="shared" ref="M65:M92" si="14">M33+M64</f>
        <v>7</v>
      </c>
      <c r="N65" s="78">
        <f t="shared" ref="N65:N92" si="15">N33+N64</f>
        <v>7</v>
      </c>
      <c r="O65" s="78">
        <f t="shared" ref="O65:O92" si="16">O33+O64</f>
        <v>7</v>
      </c>
      <c r="P65" s="78">
        <f t="shared" ref="P65:P92" si="17">P33+P64</f>
        <v>5</v>
      </c>
      <c r="Q65" s="78">
        <f t="shared" ref="Q65:Q92" si="18">Q33+Q64</f>
        <v>7</v>
      </c>
      <c r="R65" s="78">
        <f t="shared" ref="R65:R92" si="19">R33+R64</f>
        <v>7</v>
      </c>
      <c r="S65" s="78">
        <f t="shared" ref="S65:S92" si="20">S33+S64</f>
        <v>7</v>
      </c>
      <c r="T65" s="78">
        <f t="shared" ref="T65:T92" si="21">T33+T64</f>
        <v>7</v>
      </c>
      <c r="U65" s="78">
        <f t="shared" ref="U65:U92" si="22">U33+U64</f>
        <v>5</v>
      </c>
      <c r="V65" s="78">
        <f t="shared" ref="V65:V92" si="23">V33+V64</f>
        <v>7</v>
      </c>
      <c r="W65" s="78">
        <f t="shared" ref="W65:W92" si="24">W33+W64</f>
        <v>7</v>
      </c>
      <c r="X65" s="78">
        <f t="shared" ref="X65:X92" si="25">X33+X64</f>
        <v>7</v>
      </c>
      <c r="Y65" s="78">
        <f t="shared" ref="Y65:Y92" si="26">Y33+Y64</f>
        <v>7</v>
      </c>
      <c r="Z65" s="78">
        <f t="shared" ref="Z65:Z92" si="27">Z33+Z64</f>
        <v>5</v>
      </c>
      <c r="AA65" s="78">
        <f t="shared" ref="AA65:AA92" si="28">AA33+AA64</f>
        <v>7</v>
      </c>
      <c r="AB65" s="78">
        <f t="shared" ref="AB65:AB92" si="29">AB33+AB64</f>
        <v>7</v>
      </c>
      <c r="AC65" s="78">
        <f t="shared" ref="AC65:AC92" si="30">AC33+AC64</f>
        <v>7</v>
      </c>
      <c r="AD65" s="78">
        <f t="shared" ref="AD65:AD92" si="31">AD33+AD64</f>
        <v>7</v>
      </c>
      <c r="AE65" s="78">
        <f t="shared" ref="AE65:AE92" si="32">AE33+AE64</f>
        <v>7</v>
      </c>
      <c r="AF65" s="78">
        <f t="shared" ref="AF65:AF92" si="33">AF33+AF64</f>
        <v>7</v>
      </c>
      <c r="AG65" s="78">
        <f t="shared" ref="AG65:AG92" si="34">AG33+AG64</f>
        <v>7</v>
      </c>
      <c r="AH65" s="78">
        <f t="shared" ref="AH65:AH92" si="35">AH33+AH64</f>
        <v>7</v>
      </c>
      <c r="AI65" s="78">
        <f t="shared" ref="AI65:AI92" si="36">AI33+AI64</f>
        <v>7</v>
      </c>
      <c r="AJ65" s="78">
        <f t="shared" ref="AJ65:AJ92" si="37">AJ33+AJ64</f>
        <v>7</v>
      </c>
      <c r="AK65" s="78">
        <f t="shared" ref="AK65:AK92" si="38">AK33+AK64</f>
        <v>7</v>
      </c>
      <c r="AL65" s="78">
        <f t="shared" ref="AL65:AL92" si="39">AL33+AL64</f>
        <v>7</v>
      </c>
      <c r="AM65" s="78">
        <f t="shared" ref="AM65:AM92" si="40">AM33+AM64</f>
        <v>0</v>
      </c>
      <c r="AN65" s="78">
        <f t="shared" ref="AN65:AN92" si="41">AN33+AN64</f>
        <v>7</v>
      </c>
      <c r="AO65" s="78">
        <f t="shared" ref="AO65:AO92" si="42">AO33+AO64</f>
        <v>7</v>
      </c>
      <c r="AP65" s="78">
        <f t="shared" ref="AP65:AP92" si="43">AP33+AP64</f>
        <v>7</v>
      </c>
      <c r="AQ65" s="78">
        <f t="shared" ref="AQ65:AQ92" si="44">AQ33+AQ64</f>
        <v>7</v>
      </c>
      <c r="AR65" s="78">
        <f t="shared" ref="AR65:AR92" si="45">AR33+AR64</f>
        <v>7</v>
      </c>
      <c r="AS65" s="78">
        <f t="shared" ref="AS65:AS92" si="46">AS33+AS64</f>
        <v>5</v>
      </c>
      <c r="AT65" s="78">
        <f t="shared" ref="AT65:AT92" si="47">AT33+AT64</f>
        <v>7</v>
      </c>
      <c r="AU65" s="78">
        <f t="shared" ref="AU65:AU92" si="48">AU33+AU64</f>
        <v>7</v>
      </c>
    </row>
    <row r="66" spans="4:47" outlineLevel="1">
      <c r="D66" s="74">
        <v>2019</v>
      </c>
      <c r="E66" s="78">
        <f t="shared" si="6"/>
        <v>9</v>
      </c>
      <c r="F66" s="78">
        <f t="shared" si="7"/>
        <v>9</v>
      </c>
      <c r="G66" s="78">
        <f t="shared" si="8"/>
        <v>9</v>
      </c>
      <c r="H66" s="78">
        <f t="shared" si="9"/>
        <v>9</v>
      </c>
      <c r="I66" s="78">
        <f t="shared" si="10"/>
        <v>9</v>
      </c>
      <c r="J66" s="78">
        <f t="shared" si="11"/>
        <v>9</v>
      </c>
      <c r="K66" s="78">
        <f t="shared" si="12"/>
        <v>6</v>
      </c>
      <c r="L66" s="78">
        <f t="shared" si="13"/>
        <v>9</v>
      </c>
      <c r="M66" s="78">
        <f t="shared" si="14"/>
        <v>9</v>
      </c>
      <c r="N66" s="78">
        <f t="shared" si="15"/>
        <v>8</v>
      </c>
      <c r="O66" s="78">
        <f t="shared" si="16"/>
        <v>8</v>
      </c>
      <c r="P66" s="78">
        <f t="shared" si="17"/>
        <v>6</v>
      </c>
      <c r="Q66" s="78">
        <f t="shared" si="18"/>
        <v>9</v>
      </c>
      <c r="R66" s="78">
        <f t="shared" si="19"/>
        <v>9</v>
      </c>
      <c r="S66" s="78">
        <f t="shared" si="20"/>
        <v>8</v>
      </c>
      <c r="T66" s="78">
        <f t="shared" si="21"/>
        <v>8</v>
      </c>
      <c r="U66" s="78">
        <f t="shared" si="22"/>
        <v>6</v>
      </c>
      <c r="V66" s="78">
        <f t="shared" si="23"/>
        <v>9</v>
      </c>
      <c r="W66" s="78">
        <f t="shared" si="24"/>
        <v>9</v>
      </c>
      <c r="X66" s="78">
        <f t="shared" si="25"/>
        <v>8</v>
      </c>
      <c r="Y66" s="78">
        <f t="shared" si="26"/>
        <v>8</v>
      </c>
      <c r="Z66" s="78">
        <f t="shared" si="27"/>
        <v>6</v>
      </c>
      <c r="AA66" s="78">
        <f t="shared" si="28"/>
        <v>9</v>
      </c>
      <c r="AB66" s="78">
        <f t="shared" si="29"/>
        <v>9</v>
      </c>
      <c r="AC66" s="78">
        <f t="shared" si="30"/>
        <v>8</v>
      </c>
      <c r="AD66" s="78">
        <f t="shared" si="31"/>
        <v>8</v>
      </c>
      <c r="AE66" s="78">
        <f t="shared" si="32"/>
        <v>7</v>
      </c>
      <c r="AF66" s="78">
        <f t="shared" si="33"/>
        <v>7</v>
      </c>
      <c r="AG66" s="78">
        <f t="shared" si="34"/>
        <v>8</v>
      </c>
      <c r="AH66" s="78">
        <f t="shared" si="35"/>
        <v>8</v>
      </c>
      <c r="AI66" s="78">
        <f t="shared" si="36"/>
        <v>8</v>
      </c>
      <c r="AJ66" s="78">
        <f t="shared" si="37"/>
        <v>8</v>
      </c>
      <c r="AK66" s="78">
        <f t="shared" si="38"/>
        <v>8</v>
      </c>
      <c r="AL66" s="78">
        <f t="shared" si="39"/>
        <v>8</v>
      </c>
      <c r="AM66" s="78">
        <f t="shared" si="40"/>
        <v>0</v>
      </c>
      <c r="AN66" s="78">
        <f t="shared" si="41"/>
        <v>9</v>
      </c>
      <c r="AO66" s="78">
        <f t="shared" si="42"/>
        <v>9</v>
      </c>
      <c r="AP66" s="78">
        <f t="shared" si="43"/>
        <v>9</v>
      </c>
      <c r="AQ66" s="78">
        <f t="shared" si="44"/>
        <v>9</v>
      </c>
      <c r="AR66" s="78">
        <f t="shared" si="45"/>
        <v>9</v>
      </c>
      <c r="AS66" s="78">
        <f t="shared" si="46"/>
        <v>7</v>
      </c>
      <c r="AT66" s="78">
        <f t="shared" si="47"/>
        <v>9</v>
      </c>
      <c r="AU66" s="78">
        <f t="shared" si="48"/>
        <v>10</v>
      </c>
    </row>
    <row r="67" spans="4:47" outlineLevel="1">
      <c r="D67" s="74">
        <v>2020</v>
      </c>
      <c r="E67" s="78">
        <f t="shared" si="6"/>
        <v>12</v>
      </c>
      <c r="F67" s="78">
        <f t="shared" si="7"/>
        <v>12</v>
      </c>
      <c r="G67" s="78">
        <f t="shared" si="8"/>
        <v>12</v>
      </c>
      <c r="H67" s="78">
        <f t="shared" si="9"/>
        <v>12</v>
      </c>
      <c r="I67" s="78">
        <f t="shared" si="10"/>
        <v>12</v>
      </c>
      <c r="J67" s="78">
        <f t="shared" si="11"/>
        <v>12</v>
      </c>
      <c r="K67" s="78">
        <f t="shared" si="12"/>
        <v>7</v>
      </c>
      <c r="L67" s="78">
        <f t="shared" si="13"/>
        <v>9</v>
      </c>
      <c r="M67" s="78">
        <f t="shared" si="14"/>
        <v>12</v>
      </c>
      <c r="N67" s="78">
        <f t="shared" si="15"/>
        <v>9</v>
      </c>
      <c r="O67" s="78">
        <f t="shared" si="16"/>
        <v>9</v>
      </c>
      <c r="P67" s="78">
        <f t="shared" si="17"/>
        <v>7</v>
      </c>
      <c r="Q67" s="78">
        <f t="shared" si="18"/>
        <v>9</v>
      </c>
      <c r="R67" s="78">
        <f t="shared" si="19"/>
        <v>12</v>
      </c>
      <c r="S67" s="78">
        <f t="shared" si="20"/>
        <v>9</v>
      </c>
      <c r="T67" s="78">
        <f t="shared" si="21"/>
        <v>9</v>
      </c>
      <c r="U67" s="78">
        <f t="shared" si="22"/>
        <v>7</v>
      </c>
      <c r="V67" s="78">
        <f t="shared" si="23"/>
        <v>10</v>
      </c>
      <c r="W67" s="78">
        <f t="shared" si="24"/>
        <v>12</v>
      </c>
      <c r="X67" s="78">
        <f t="shared" si="25"/>
        <v>9</v>
      </c>
      <c r="Y67" s="78">
        <f t="shared" si="26"/>
        <v>9</v>
      </c>
      <c r="Z67" s="78">
        <f t="shared" si="27"/>
        <v>7</v>
      </c>
      <c r="AA67" s="78">
        <f t="shared" si="28"/>
        <v>10</v>
      </c>
      <c r="AB67" s="78">
        <f t="shared" si="29"/>
        <v>12</v>
      </c>
      <c r="AC67" s="78">
        <f t="shared" si="30"/>
        <v>9</v>
      </c>
      <c r="AD67" s="78">
        <f t="shared" si="31"/>
        <v>9</v>
      </c>
      <c r="AE67" s="78">
        <f t="shared" si="32"/>
        <v>7</v>
      </c>
      <c r="AF67" s="78">
        <f t="shared" si="33"/>
        <v>7</v>
      </c>
      <c r="AG67" s="78">
        <f t="shared" si="34"/>
        <v>9</v>
      </c>
      <c r="AH67" s="78">
        <f t="shared" si="35"/>
        <v>9</v>
      </c>
      <c r="AI67" s="78">
        <f t="shared" si="36"/>
        <v>9</v>
      </c>
      <c r="AJ67" s="78">
        <f t="shared" si="37"/>
        <v>9</v>
      </c>
      <c r="AK67" s="78">
        <f t="shared" si="38"/>
        <v>9</v>
      </c>
      <c r="AL67" s="78">
        <f t="shared" si="39"/>
        <v>9</v>
      </c>
      <c r="AM67" s="78">
        <f t="shared" si="40"/>
        <v>0</v>
      </c>
      <c r="AN67" s="78">
        <f t="shared" si="41"/>
        <v>12</v>
      </c>
      <c r="AO67" s="78">
        <f t="shared" si="42"/>
        <v>12</v>
      </c>
      <c r="AP67" s="78">
        <f t="shared" si="43"/>
        <v>12</v>
      </c>
      <c r="AQ67" s="78">
        <f t="shared" si="44"/>
        <v>12</v>
      </c>
      <c r="AR67" s="78">
        <f t="shared" si="45"/>
        <v>12</v>
      </c>
      <c r="AS67" s="78">
        <f t="shared" si="46"/>
        <v>9</v>
      </c>
      <c r="AT67" s="78">
        <f t="shared" si="47"/>
        <v>11</v>
      </c>
      <c r="AU67" s="78">
        <f t="shared" si="48"/>
        <v>12</v>
      </c>
    </row>
    <row r="68" spans="4:47" outlineLevel="1">
      <c r="D68" s="74">
        <v>2021</v>
      </c>
      <c r="E68" s="78">
        <f t="shared" si="6"/>
        <v>14</v>
      </c>
      <c r="F68" s="78">
        <f t="shared" si="7"/>
        <v>14</v>
      </c>
      <c r="G68" s="78">
        <f t="shared" si="8"/>
        <v>14</v>
      </c>
      <c r="H68" s="78">
        <f t="shared" si="9"/>
        <v>14</v>
      </c>
      <c r="I68" s="78">
        <f t="shared" si="10"/>
        <v>14</v>
      </c>
      <c r="J68" s="78">
        <f t="shared" si="11"/>
        <v>14</v>
      </c>
      <c r="K68" s="78">
        <f t="shared" si="12"/>
        <v>8</v>
      </c>
      <c r="L68" s="78">
        <f t="shared" si="13"/>
        <v>10</v>
      </c>
      <c r="M68" s="78">
        <f t="shared" si="14"/>
        <v>14</v>
      </c>
      <c r="N68" s="78">
        <f t="shared" si="15"/>
        <v>9</v>
      </c>
      <c r="O68" s="78">
        <f t="shared" si="16"/>
        <v>10</v>
      </c>
      <c r="P68" s="78">
        <f t="shared" si="17"/>
        <v>8</v>
      </c>
      <c r="Q68" s="78">
        <f t="shared" si="18"/>
        <v>10</v>
      </c>
      <c r="R68" s="78">
        <f t="shared" si="19"/>
        <v>14</v>
      </c>
      <c r="S68" s="78">
        <f t="shared" si="20"/>
        <v>9</v>
      </c>
      <c r="T68" s="78">
        <f t="shared" si="21"/>
        <v>10</v>
      </c>
      <c r="U68" s="78">
        <f t="shared" si="22"/>
        <v>8</v>
      </c>
      <c r="V68" s="78">
        <f t="shared" si="23"/>
        <v>11</v>
      </c>
      <c r="W68" s="78">
        <f t="shared" si="24"/>
        <v>14</v>
      </c>
      <c r="X68" s="78">
        <f t="shared" si="25"/>
        <v>10</v>
      </c>
      <c r="Y68" s="78">
        <f t="shared" si="26"/>
        <v>10</v>
      </c>
      <c r="Z68" s="78">
        <f t="shared" si="27"/>
        <v>8</v>
      </c>
      <c r="AA68" s="78">
        <f t="shared" si="28"/>
        <v>11</v>
      </c>
      <c r="AB68" s="78">
        <f t="shared" si="29"/>
        <v>14</v>
      </c>
      <c r="AC68" s="78">
        <f t="shared" si="30"/>
        <v>9</v>
      </c>
      <c r="AD68" s="78">
        <f t="shared" si="31"/>
        <v>10</v>
      </c>
      <c r="AE68" s="78">
        <f t="shared" si="32"/>
        <v>8</v>
      </c>
      <c r="AF68" s="78">
        <f t="shared" si="33"/>
        <v>7</v>
      </c>
      <c r="AG68" s="78">
        <f t="shared" si="34"/>
        <v>10</v>
      </c>
      <c r="AH68" s="78">
        <f t="shared" si="35"/>
        <v>10</v>
      </c>
      <c r="AI68" s="78">
        <f t="shared" si="36"/>
        <v>10</v>
      </c>
      <c r="AJ68" s="78">
        <f t="shared" si="37"/>
        <v>10</v>
      </c>
      <c r="AK68" s="78">
        <f t="shared" si="38"/>
        <v>10</v>
      </c>
      <c r="AL68" s="78">
        <f t="shared" si="39"/>
        <v>9</v>
      </c>
      <c r="AM68" s="78">
        <f t="shared" si="40"/>
        <v>0</v>
      </c>
      <c r="AN68" s="78">
        <f t="shared" si="41"/>
        <v>14</v>
      </c>
      <c r="AO68" s="78">
        <f t="shared" si="42"/>
        <v>14</v>
      </c>
      <c r="AP68" s="78">
        <f t="shared" si="43"/>
        <v>14</v>
      </c>
      <c r="AQ68" s="78">
        <f t="shared" si="44"/>
        <v>14</v>
      </c>
      <c r="AR68" s="78">
        <f t="shared" si="45"/>
        <v>14</v>
      </c>
      <c r="AS68" s="78">
        <f t="shared" si="46"/>
        <v>11</v>
      </c>
      <c r="AT68" s="78">
        <f t="shared" si="47"/>
        <v>13</v>
      </c>
      <c r="AU68" s="78">
        <f t="shared" si="48"/>
        <v>14</v>
      </c>
    </row>
    <row r="69" spans="4:47" outlineLevel="1">
      <c r="D69" s="74">
        <v>2022</v>
      </c>
      <c r="E69" s="78">
        <f t="shared" si="6"/>
        <v>17</v>
      </c>
      <c r="F69" s="78">
        <f t="shared" si="7"/>
        <v>17</v>
      </c>
      <c r="G69" s="78">
        <f t="shared" si="8"/>
        <v>17</v>
      </c>
      <c r="H69" s="78">
        <f t="shared" si="9"/>
        <v>17</v>
      </c>
      <c r="I69" s="78">
        <f t="shared" si="10"/>
        <v>17</v>
      </c>
      <c r="J69" s="78">
        <f t="shared" si="11"/>
        <v>17</v>
      </c>
      <c r="K69" s="78">
        <f t="shared" si="12"/>
        <v>9</v>
      </c>
      <c r="L69" s="78">
        <f t="shared" si="13"/>
        <v>11</v>
      </c>
      <c r="M69" s="78">
        <f t="shared" si="14"/>
        <v>14</v>
      </c>
      <c r="N69" s="78">
        <f t="shared" si="15"/>
        <v>9</v>
      </c>
      <c r="O69" s="78">
        <f t="shared" si="16"/>
        <v>11</v>
      </c>
      <c r="P69" s="78">
        <f t="shared" si="17"/>
        <v>9</v>
      </c>
      <c r="Q69" s="78">
        <f t="shared" si="18"/>
        <v>10</v>
      </c>
      <c r="R69" s="78">
        <f t="shared" si="19"/>
        <v>14</v>
      </c>
      <c r="S69" s="78">
        <f t="shared" si="20"/>
        <v>9</v>
      </c>
      <c r="T69" s="78">
        <f t="shared" si="21"/>
        <v>11</v>
      </c>
      <c r="U69" s="78">
        <f t="shared" si="22"/>
        <v>9</v>
      </c>
      <c r="V69" s="78">
        <f t="shared" si="23"/>
        <v>12</v>
      </c>
      <c r="W69" s="78">
        <f t="shared" si="24"/>
        <v>15</v>
      </c>
      <c r="X69" s="78">
        <f t="shared" si="25"/>
        <v>10</v>
      </c>
      <c r="Y69" s="78">
        <f t="shared" si="26"/>
        <v>11</v>
      </c>
      <c r="Z69" s="78">
        <f t="shared" si="27"/>
        <v>9</v>
      </c>
      <c r="AA69" s="78">
        <f t="shared" si="28"/>
        <v>12</v>
      </c>
      <c r="AB69" s="78">
        <f t="shared" si="29"/>
        <v>15</v>
      </c>
      <c r="AC69" s="78">
        <f t="shared" si="30"/>
        <v>9</v>
      </c>
      <c r="AD69" s="78">
        <f t="shared" si="31"/>
        <v>11</v>
      </c>
      <c r="AE69" s="78">
        <f t="shared" si="32"/>
        <v>9</v>
      </c>
      <c r="AF69" s="78">
        <f t="shared" si="33"/>
        <v>7</v>
      </c>
      <c r="AG69" s="78">
        <f t="shared" si="34"/>
        <v>11</v>
      </c>
      <c r="AH69" s="78">
        <f t="shared" si="35"/>
        <v>11</v>
      </c>
      <c r="AI69" s="78">
        <f t="shared" si="36"/>
        <v>11</v>
      </c>
      <c r="AJ69" s="78">
        <f t="shared" si="37"/>
        <v>10</v>
      </c>
      <c r="AK69" s="78">
        <f t="shared" si="38"/>
        <v>10</v>
      </c>
      <c r="AL69" s="78">
        <f t="shared" si="39"/>
        <v>9</v>
      </c>
      <c r="AM69" s="78">
        <f t="shared" si="40"/>
        <v>0</v>
      </c>
      <c r="AN69" s="78">
        <f t="shared" si="41"/>
        <v>17</v>
      </c>
      <c r="AO69" s="78">
        <f t="shared" si="42"/>
        <v>17</v>
      </c>
      <c r="AP69" s="78">
        <f t="shared" si="43"/>
        <v>17</v>
      </c>
      <c r="AQ69" s="78">
        <f t="shared" si="44"/>
        <v>17</v>
      </c>
      <c r="AR69" s="78">
        <f t="shared" si="45"/>
        <v>17</v>
      </c>
      <c r="AS69" s="78">
        <f t="shared" si="46"/>
        <v>13</v>
      </c>
      <c r="AT69" s="78">
        <f t="shared" si="47"/>
        <v>15</v>
      </c>
      <c r="AU69" s="78">
        <f t="shared" si="48"/>
        <v>16</v>
      </c>
    </row>
    <row r="70" spans="4:47" outlineLevel="1">
      <c r="D70" s="74">
        <v>2023</v>
      </c>
      <c r="E70" s="78">
        <f t="shared" si="6"/>
        <v>17</v>
      </c>
      <c r="F70" s="78">
        <f t="shared" si="7"/>
        <v>21</v>
      </c>
      <c r="G70" s="78">
        <f t="shared" si="8"/>
        <v>21</v>
      </c>
      <c r="H70" s="78">
        <f t="shared" si="9"/>
        <v>21</v>
      </c>
      <c r="I70" s="78">
        <f t="shared" si="10"/>
        <v>21</v>
      </c>
      <c r="J70" s="78">
        <f t="shared" si="11"/>
        <v>21</v>
      </c>
      <c r="K70" s="78">
        <f t="shared" si="12"/>
        <v>10</v>
      </c>
      <c r="L70" s="78">
        <f t="shared" si="13"/>
        <v>12</v>
      </c>
      <c r="M70" s="78">
        <f t="shared" si="14"/>
        <v>14</v>
      </c>
      <c r="N70" s="78">
        <f t="shared" si="15"/>
        <v>9</v>
      </c>
      <c r="O70" s="78">
        <f t="shared" si="16"/>
        <v>12</v>
      </c>
      <c r="P70" s="78">
        <f t="shared" si="17"/>
        <v>10</v>
      </c>
      <c r="Q70" s="78">
        <f t="shared" si="18"/>
        <v>10</v>
      </c>
      <c r="R70" s="78">
        <f t="shared" si="19"/>
        <v>14</v>
      </c>
      <c r="S70" s="78">
        <f t="shared" si="20"/>
        <v>9</v>
      </c>
      <c r="T70" s="78">
        <f t="shared" si="21"/>
        <v>12</v>
      </c>
      <c r="U70" s="78">
        <f t="shared" si="22"/>
        <v>10</v>
      </c>
      <c r="V70" s="78">
        <f t="shared" si="23"/>
        <v>13</v>
      </c>
      <c r="W70" s="78">
        <f t="shared" si="24"/>
        <v>15</v>
      </c>
      <c r="X70" s="78">
        <f t="shared" si="25"/>
        <v>10</v>
      </c>
      <c r="Y70" s="78">
        <f t="shared" si="26"/>
        <v>12</v>
      </c>
      <c r="Z70" s="78">
        <f t="shared" si="27"/>
        <v>10</v>
      </c>
      <c r="AA70" s="78">
        <f t="shared" si="28"/>
        <v>13</v>
      </c>
      <c r="AB70" s="78">
        <f t="shared" si="29"/>
        <v>15</v>
      </c>
      <c r="AC70" s="78">
        <f t="shared" si="30"/>
        <v>9</v>
      </c>
      <c r="AD70" s="78">
        <f t="shared" si="31"/>
        <v>12</v>
      </c>
      <c r="AE70" s="78">
        <f t="shared" si="32"/>
        <v>10</v>
      </c>
      <c r="AF70" s="78">
        <f t="shared" si="33"/>
        <v>7</v>
      </c>
      <c r="AG70" s="78">
        <f t="shared" si="34"/>
        <v>12</v>
      </c>
      <c r="AH70" s="78">
        <f t="shared" si="35"/>
        <v>11</v>
      </c>
      <c r="AI70" s="78">
        <f t="shared" si="36"/>
        <v>11</v>
      </c>
      <c r="AJ70" s="78">
        <f t="shared" si="37"/>
        <v>10</v>
      </c>
      <c r="AK70" s="78">
        <f t="shared" si="38"/>
        <v>10</v>
      </c>
      <c r="AL70" s="78">
        <f t="shared" si="39"/>
        <v>9</v>
      </c>
      <c r="AM70" s="78">
        <f t="shared" si="40"/>
        <v>0</v>
      </c>
      <c r="AN70" s="78">
        <f t="shared" si="41"/>
        <v>21</v>
      </c>
      <c r="AO70" s="78">
        <f t="shared" si="42"/>
        <v>21</v>
      </c>
      <c r="AP70" s="78">
        <f t="shared" si="43"/>
        <v>21</v>
      </c>
      <c r="AQ70" s="78">
        <f t="shared" si="44"/>
        <v>21</v>
      </c>
      <c r="AR70" s="78">
        <f t="shared" si="45"/>
        <v>21</v>
      </c>
      <c r="AS70" s="78">
        <f t="shared" si="46"/>
        <v>15</v>
      </c>
      <c r="AT70" s="78">
        <f t="shared" si="47"/>
        <v>17</v>
      </c>
      <c r="AU70" s="78">
        <f t="shared" si="48"/>
        <v>18</v>
      </c>
    </row>
    <row r="71" spans="4:47" outlineLevel="1">
      <c r="D71" s="74">
        <v>2024</v>
      </c>
      <c r="E71" s="78">
        <f t="shared" si="6"/>
        <v>17</v>
      </c>
      <c r="F71" s="78">
        <f t="shared" si="7"/>
        <v>21</v>
      </c>
      <c r="G71" s="78">
        <f t="shared" si="8"/>
        <v>26</v>
      </c>
      <c r="H71" s="78">
        <f t="shared" si="9"/>
        <v>26</v>
      </c>
      <c r="I71" s="78">
        <f t="shared" si="10"/>
        <v>26</v>
      </c>
      <c r="J71" s="78">
        <f t="shared" si="11"/>
        <v>26</v>
      </c>
      <c r="K71" s="78">
        <f t="shared" si="12"/>
        <v>11</v>
      </c>
      <c r="L71" s="78">
        <f t="shared" si="13"/>
        <v>12</v>
      </c>
      <c r="M71" s="78">
        <f t="shared" si="14"/>
        <v>14</v>
      </c>
      <c r="N71" s="78">
        <f t="shared" si="15"/>
        <v>9</v>
      </c>
      <c r="O71" s="78">
        <f t="shared" si="16"/>
        <v>13</v>
      </c>
      <c r="P71" s="78">
        <f t="shared" si="17"/>
        <v>10</v>
      </c>
      <c r="Q71" s="78">
        <f t="shared" si="18"/>
        <v>10</v>
      </c>
      <c r="R71" s="78">
        <f t="shared" si="19"/>
        <v>14</v>
      </c>
      <c r="S71" s="78">
        <f t="shared" si="20"/>
        <v>9</v>
      </c>
      <c r="T71" s="78">
        <f t="shared" si="21"/>
        <v>13</v>
      </c>
      <c r="U71" s="78">
        <f t="shared" si="22"/>
        <v>11</v>
      </c>
      <c r="V71" s="78">
        <f t="shared" si="23"/>
        <v>13</v>
      </c>
      <c r="W71" s="78">
        <f t="shared" si="24"/>
        <v>15</v>
      </c>
      <c r="X71" s="78">
        <f t="shared" si="25"/>
        <v>10</v>
      </c>
      <c r="Y71" s="78">
        <f t="shared" si="26"/>
        <v>13</v>
      </c>
      <c r="Z71" s="78">
        <f t="shared" si="27"/>
        <v>11</v>
      </c>
      <c r="AA71" s="78">
        <f t="shared" si="28"/>
        <v>14</v>
      </c>
      <c r="AB71" s="78">
        <f t="shared" si="29"/>
        <v>15</v>
      </c>
      <c r="AC71" s="78">
        <f t="shared" si="30"/>
        <v>9</v>
      </c>
      <c r="AD71" s="78">
        <f t="shared" si="31"/>
        <v>13</v>
      </c>
      <c r="AE71" s="78">
        <f t="shared" si="32"/>
        <v>11</v>
      </c>
      <c r="AF71" s="78">
        <f t="shared" si="33"/>
        <v>7</v>
      </c>
      <c r="AG71" s="78">
        <f t="shared" si="34"/>
        <v>13</v>
      </c>
      <c r="AH71" s="78">
        <f t="shared" si="35"/>
        <v>11</v>
      </c>
      <c r="AI71" s="78">
        <f t="shared" si="36"/>
        <v>11</v>
      </c>
      <c r="AJ71" s="78">
        <f t="shared" si="37"/>
        <v>10</v>
      </c>
      <c r="AK71" s="78">
        <f t="shared" si="38"/>
        <v>10</v>
      </c>
      <c r="AL71" s="78">
        <f t="shared" si="39"/>
        <v>9</v>
      </c>
      <c r="AM71" s="78">
        <f t="shared" si="40"/>
        <v>0</v>
      </c>
      <c r="AN71" s="78">
        <f t="shared" si="41"/>
        <v>23</v>
      </c>
      <c r="AO71" s="78">
        <f t="shared" si="42"/>
        <v>26</v>
      </c>
      <c r="AP71" s="78">
        <f t="shared" si="43"/>
        <v>26</v>
      </c>
      <c r="AQ71" s="78">
        <f t="shared" si="44"/>
        <v>26</v>
      </c>
      <c r="AR71" s="78">
        <f t="shared" si="45"/>
        <v>26</v>
      </c>
      <c r="AS71" s="78">
        <f t="shared" si="46"/>
        <v>17</v>
      </c>
      <c r="AT71" s="78">
        <f t="shared" si="47"/>
        <v>19</v>
      </c>
      <c r="AU71" s="78">
        <f t="shared" si="48"/>
        <v>20</v>
      </c>
    </row>
    <row r="72" spans="4:47" outlineLevel="1">
      <c r="D72" s="74">
        <v>2025</v>
      </c>
      <c r="E72" s="78">
        <f t="shared" si="6"/>
        <v>17</v>
      </c>
      <c r="F72" s="78">
        <f t="shared" si="7"/>
        <v>21</v>
      </c>
      <c r="G72" s="78">
        <f t="shared" si="8"/>
        <v>26</v>
      </c>
      <c r="H72" s="78">
        <f t="shared" si="9"/>
        <v>29</v>
      </c>
      <c r="I72" s="78">
        <f t="shared" si="10"/>
        <v>29</v>
      </c>
      <c r="J72" s="78">
        <f t="shared" si="11"/>
        <v>29</v>
      </c>
      <c r="K72" s="78">
        <f t="shared" si="12"/>
        <v>11</v>
      </c>
      <c r="L72" s="78">
        <f t="shared" si="13"/>
        <v>12</v>
      </c>
      <c r="M72" s="78">
        <f t="shared" si="14"/>
        <v>14</v>
      </c>
      <c r="N72" s="78">
        <f t="shared" si="15"/>
        <v>9</v>
      </c>
      <c r="O72" s="78">
        <f t="shared" si="16"/>
        <v>14</v>
      </c>
      <c r="P72" s="78">
        <f t="shared" si="17"/>
        <v>10</v>
      </c>
      <c r="Q72" s="78">
        <f t="shared" si="18"/>
        <v>10</v>
      </c>
      <c r="R72" s="78">
        <f t="shared" si="19"/>
        <v>14</v>
      </c>
      <c r="S72" s="78">
        <f t="shared" si="20"/>
        <v>9</v>
      </c>
      <c r="T72" s="78">
        <f t="shared" si="21"/>
        <v>14</v>
      </c>
      <c r="U72" s="78">
        <f t="shared" si="22"/>
        <v>11</v>
      </c>
      <c r="V72" s="78">
        <f t="shared" si="23"/>
        <v>13</v>
      </c>
      <c r="W72" s="78">
        <f t="shared" si="24"/>
        <v>15</v>
      </c>
      <c r="X72" s="78">
        <f t="shared" si="25"/>
        <v>10</v>
      </c>
      <c r="Y72" s="78">
        <f t="shared" si="26"/>
        <v>14</v>
      </c>
      <c r="Z72" s="78">
        <f t="shared" si="27"/>
        <v>12</v>
      </c>
      <c r="AA72" s="78">
        <f t="shared" si="28"/>
        <v>15</v>
      </c>
      <c r="AB72" s="78">
        <f t="shared" si="29"/>
        <v>15</v>
      </c>
      <c r="AC72" s="78">
        <f t="shared" si="30"/>
        <v>9</v>
      </c>
      <c r="AD72" s="78">
        <f t="shared" si="31"/>
        <v>14</v>
      </c>
      <c r="AE72" s="78">
        <f t="shared" si="32"/>
        <v>12</v>
      </c>
      <c r="AF72" s="78">
        <f t="shared" si="33"/>
        <v>7</v>
      </c>
      <c r="AG72" s="78">
        <f t="shared" si="34"/>
        <v>14</v>
      </c>
      <c r="AH72" s="78">
        <f t="shared" si="35"/>
        <v>11</v>
      </c>
      <c r="AI72" s="78">
        <f t="shared" si="36"/>
        <v>11</v>
      </c>
      <c r="AJ72" s="78">
        <f t="shared" si="37"/>
        <v>10</v>
      </c>
      <c r="AK72" s="78">
        <f t="shared" si="38"/>
        <v>10</v>
      </c>
      <c r="AL72" s="78">
        <f t="shared" si="39"/>
        <v>11</v>
      </c>
      <c r="AM72" s="78">
        <f t="shared" si="40"/>
        <v>0</v>
      </c>
      <c r="AN72" s="78">
        <f t="shared" si="41"/>
        <v>25</v>
      </c>
      <c r="AO72" s="78">
        <f t="shared" si="42"/>
        <v>29</v>
      </c>
      <c r="AP72" s="78">
        <f t="shared" si="43"/>
        <v>29</v>
      </c>
      <c r="AQ72" s="78">
        <f t="shared" si="44"/>
        <v>29</v>
      </c>
      <c r="AR72" s="78">
        <f t="shared" si="45"/>
        <v>29</v>
      </c>
      <c r="AS72" s="78">
        <f t="shared" si="46"/>
        <v>19</v>
      </c>
      <c r="AT72" s="78">
        <f t="shared" si="47"/>
        <v>21</v>
      </c>
      <c r="AU72" s="78">
        <f t="shared" si="48"/>
        <v>21</v>
      </c>
    </row>
    <row r="73" spans="4:47" outlineLevel="1">
      <c r="D73" s="74">
        <v>2026</v>
      </c>
      <c r="E73" s="78">
        <f t="shared" si="6"/>
        <v>17</v>
      </c>
      <c r="F73" s="78">
        <f t="shared" si="7"/>
        <v>21</v>
      </c>
      <c r="G73" s="78">
        <f t="shared" si="8"/>
        <v>26</v>
      </c>
      <c r="H73" s="78">
        <f t="shared" si="9"/>
        <v>29</v>
      </c>
      <c r="I73" s="78">
        <f t="shared" si="10"/>
        <v>34</v>
      </c>
      <c r="J73" s="78">
        <f t="shared" si="11"/>
        <v>34</v>
      </c>
      <c r="K73" s="78">
        <f t="shared" si="12"/>
        <v>11</v>
      </c>
      <c r="L73" s="78">
        <f t="shared" si="13"/>
        <v>12</v>
      </c>
      <c r="M73" s="78">
        <f t="shared" si="14"/>
        <v>14</v>
      </c>
      <c r="N73" s="78">
        <f t="shared" si="15"/>
        <v>9</v>
      </c>
      <c r="O73" s="78">
        <f t="shared" si="16"/>
        <v>15</v>
      </c>
      <c r="P73" s="78">
        <f t="shared" si="17"/>
        <v>10</v>
      </c>
      <c r="Q73" s="78">
        <f t="shared" si="18"/>
        <v>10</v>
      </c>
      <c r="R73" s="78">
        <f t="shared" si="19"/>
        <v>14</v>
      </c>
      <c r="S73" s="78">
        <f t="shared" si="20"/>
        <v>9</v>
      </c>
      <c r="T73" s="78">
        <f t="shared" si="21"/>
        <v>14</v>
      </c>
      <c r="U73" s="78">
        <f t="shared" si="22"/>
        <v>11</v>
      </c>
      <c r="V73" s="78">
        <f t="shared" si="23"/>
        <v>13</v>
      </c>
      <c r="W73" s="78">
        <f t="shared" si="24"/>
        <v>15</v>
      </c>
      <c r="X73" s="78">
        <f t="shared" si="25"/>
        <v>10</v>
      </c>
      <c r="Y73" s="78">
        <f t="shared" si="26"/>
        <v>15</v>
      </c>
      <c r="Z73" s="78">
        <f t="shared" si="27"/>
        <v>13</v>
      </c>
      <c r="AA73" s="78">
        <f t="shared" si="28"/>
        <v>15</v>
      </c>
      <c r="AB73" s="78">
        <f t="shared" si="29"/>
        <v>15</v>
      </c>
      <c r="AC73" s="78">
        <f t="shared" si="30"/>
        <v>9</v>
      </c>
      <c r="AD73" s="78">
        <f t="shared" si="31"/>
        <v>15</v>
      </c>
      <c r="AE73" s="78">
        <f t="shared" si="32"/>
        <v>13</v>
      </c>
      <c r="AF73" s="78">
        <f t="shared" si="33"/>
        <v>7</v>
      </c>
      <c r="AG73" s="78">
        <f t="shared" si="34"/>
        <v>14</v>
      </c>
      <c r="AH73" s="78">
        <f t="shared" si="35"/>
        <v>11</v>
      </c>
      <c r="AI73" s="78">
        <f t="shared" si="36"/>
        <v>11</v>
      </c>
      <c r="AJ73" s="78">
        <f t="shared" si="37"/>
        <v>10</v>
      </c>
      <c r="AK73" s="78">
        <f t="shared" si="38"/>
        <v>10</v>
      </c>
      <c r="AL73" s="78">
        <f t="shared" si="39"/>
        <v>12</v>
      </c>
      <c r="AM73" s="78">
        <f t="shared" si="40"/>
        <v>0</v>
      </c>
      <c r="AN73" s="78">
        <f t="shared" si="41"/>
        <v>26</v>
      </c>
      <c r="AO73" s="78">
        <f t="shared" si="42"/>
        <v>34</v>
      </c>
      <c r="AP73" s="78">
        <f t="shared" si="43"/>
        <v>34</v>
      </c>
      <c r="AQ73" s="78">
        <f t="shared" si="44"/>
        <v>34</v>
      </c>
      <c r="AR73" s="78">
        <f t="shared" si="45"/>
        <v>34</v>
      </c>
      <c r="AS73" s="78">
        <f t="shared" si="46"/>
        <v>21</v>
      </c>
      <c r="AT73" s="78">
        <f t="shared" si="47"/>
        <v>22</v>
      </c>
      <c r="AU73" s="78">
        <f t="shared" si="48"/>
        <v>22</v>
      </c>
    </row>
    <row r="74" spans="4:47" outlineLevel="1">
      <c r="D74" s="74">
        <v>2027</v>
      </c>
      <c r="E74" s="78">
        <f t="shared" si="6"/>
        <v>17</v>
      </c>
      <c r="F74" s="78">
        <f t="shared" si="7"/>
        <v>21</v>
      </c>
      <c r="G74" s="78">
        <f t="shared" si="8"/>
        <v>26</v>
      </c>
      <c r="H74" s="78">
        <f t="shared" si="9"/>
        <v>29</v>
      </c>
      <c r="I74" s="78">
        <f t="shared" si="10"/>
        <v>37</v>
      </c>
      <c r="J74" s="78">
        <f t="shared" si="11"/>
        <v>37</v>
      </c>
      <c r="K74" s="78">
        <f t="shared" si="12"/>
        <v>11</v>
      </c>
      <c r="L74" s="78">
        <f t="shared" si="13"/>
        <v>12</v>
      </c>
      <c r="M74" s="78">
        <f t="shared" si="14"/>
        <v>14</v>
      </c>
      <c r="N74" s="78">
        <f t="shared" si="15"/>
        <v>9</v>
      </c>
      <c r="O74" s="78">
        <f t="shared" si="16"/>
        <v>15</v>
      </c>
      <c r="P74" s="78">
        <f t="shared" si="17"/>
        <v>10</v>
      </c>
      <c r="Q74" s="78">
        <f t="shared" si="18"/>
        <v>10</v>
      </c>
      <c r="R74" s="78">
        <f t="shared" si="19"/>
        <v>14</v>
      </c>
      <c r="S74" s="78">
        <f t="shared" si="20"/>
        <v>9</v>
      </c>
      <c r="T74" s="78">
        <f t="shared" si="21"/>
        <v>14</v>
      </c>
      <c r="U74" s="78">
        <f t="shared" si="22"/>
        <v>11</v>
      </c>
      <c r="V74" s="78">
        <f t="shared" si="23"/>
        <v>13</v>
      </c>
      <c r="W74" s="78">
        <f t="shared" si="24"/>
        <v>15</v>
      </c>
      <c r="X74" s="78">
        <f t="shared" si="25"/>
        <v>10</v>
      </c>
      <c r="Y74" s="78">
        <f t="shared" si="26"/>
        <v>15</v>
      </c>
      <c r="Z74" s="78">
        <f t="shared" si="27"/>
        <v>14</v>
      </c>
      <c r="AA74" s="78">
        <f t="shared" si="28"/>
        <v>15</v>
      </c>
      <c r="AB74" s="78">
        <f t="shared" si="29"/>
        <v>15</v>
      </c>
      <c r="AC74" s="78">
        <f t="shared" si="30"/>
        <v>9</v>
      </c>
      <c r="AD74" s="78">
        <f t="shared" si="31"/>
        <v>16</v>
      </c>
      <c r="AE74" s="78">
        <f t="shared" si="32"/>
        <v>14</v>
      </c>
      <c r="AF74" s="78">
        <f t="shared" si="33"/>
        <v>7</v>
      </c>
      <c r="AG74" s="78">
        <f t="shared" si="34"/>
        <v>14</v>
      </c>
      <c r="AH74" s="78">
        <f t="shared" si="35"/>
        <v>11</v>
      </c>
      <c r="AI74" s="78">
        <f t="shared" si="36"/>
        <v>11</v>
      </c>
      <c r="AJ74" s="78">
        <f t="shared" si="37"/>
        <v>10</v>
      </c>
      <c r="AK74" s="78">
        <f t="shared" si="38"/>
        <v>10</v>
      </c>
      <c r="AL74" s="78">
        <f t="shared" si="39"/>
        <v>12</v>
      </c>
      <c r="AM74" s="78">
        <f t="shared" si="40"/>
        <v>0</v>
      </c>
      <c r="AN74" s="78">
        <f t="shared" si="41"/>
        <v>27</v>
      </c>
      <c r="AO74" s="78">
        <f t="shared" si="42"/>
        <v>37</v>
      </c>
      <c r="AP74" s="78">
        <f t="shared" si="43"/>
        <v>37</v>
      </c>
      <c r="AQ74" s="78">
        <f t="shared" si="44"/>
        <v>37</v>
      </c>
      <c r="AR74" s="78">
        <f t="shared" si="45"/>
        <v>37</v>
      </c>
      <c r="AS74" s="78">
        <f t="shared" si="46"/>
        <v>22</v>
      </c>
      <c r="AT74" s="78">
        <f t="shared" si="47"/>
        <v>23</v>
      </c>
      <c r="AU74" s="78">
        <f t="shared" si="48"/>
        <v>23</v>
      </c>
    </row>
    <row r="75" spans="4:47" outlineLevel="1">
      <c r="D75" s="74">
        <v>2028</v>
      </c>
      <c r="E75" s="78">
        <f t="shared" si="6"/>
        <v>17</v>
      </c>
      <c r="F75" s="78">
        <f t="shared" si="7"/>
        <v>21</v>
      </c>
      <c r="G75" s="78">
        <f t="shared" si="8"/>
        <v>26</v>
      </c>
      <c r="H75" s="78">
        <f t="shared" si="9"/>
        <v>29</v>
      </c>
      <c r="I75" s="78">
        <f t="shared" si="10"/>
        <v>37</v>
      </c>
      <c r="J75" s="78">
        <f t="shared" si="11"/>
        <v>42</v>
      </c>
      <c r="K75" s="78">
        <f t="shared" si="12"/>
        <v>11</v>
      </c>
      <c r="L75" s="78">
        <f t="shared" si="13"/>
        <v>12</v>
      </c>
      <c r="M75" s="78">
        <f t="shared" si="14"/>
        <v>14</v>
      </c>
      <c r="N75" s="78">
        <f t="shared" si="15"/>
        <v>9</v>
      </c>
      <c r="O75" s="78">
        <f t="shared" si="16"/>
        <v>15</v>
      </c>
      <c r="P75" s="78">
        <f t="shared" si="17"/>
        <v>10</v>
      </c>
      <c r="Q75" s="78">
        <f t="shared" si="18"/>
        <v>10</v>
      </c>
      <c r="R75" s="78">
        <f t="shared" si="19"/>
        <v>14</v>
      </c>
      <c r="S75" s="78">
        <f t="shared" si="20"/>
        <v>9</v>
      </c>
      <c r="T75" s="78">
        <f t="shared" si="21"/>
        <v>14</v>
      </c>
      <c r="U75" s="78">
        <f t="shared" si="22"/>
        <v>11</v>
      </c>
      <c r="V75" s="78">
        <f t="shared" si="23"/>
        <v>13</v>
      </c>
      <c r="W75" s="78">
        <f t="shared" si="24"/>
        <v>15</v>
      </c>
      <c r="X75" s="78">
        <f t="shared" si="25"/>
        <v>10</v>
      </c>
      <c r="Y75" s="78">
        <f t="shared" si="26"/>
        <v>15</v>
      </c>
      <c r="Z75" s="78">
        <f t="shared" si="27"/>
        <v>15</v>
      </c>
      <c r="AA75" s="78">
        <f t="shared" si="28"/>
        <v>15</v>
      </c>
      <c r="AB75" s="78">
        <f t="shared" si="29"/>
        <v>15</v>
      </c>
      <c r="AC75" s="78">
        <f t="shared" si="30"/>
        <v>9</v>
      </c>
      <c r="AD75" s="78">
        <f t="shared" si="31"/>
        <v>17</v>
      </c>
      <c r="AE75" s="78">
        <f t="shared" si="32"/>
        <v>14</v>
      </c>
      <c r="AF75" s="78">
        <f t="shared" si="33"/>
        <v>7</v>
      </c>
      <c r="AG75" s="78">
        <f t="shared" si="34"/>
        <v>14</v>
      </c>
      <c r="AH75" s="78">
        <f t="shared" si="35"/>
        <v>11</v>
      </c>
      <c r="AI75" s="78">
        <f t="shared" si="36"/>
        <v>11</v>
      </c>
      <c r="AJ75" s="78">
        <f t="shared" si="37"/>
        <v>10</v>
      </c>
      <c r="AK75" s="78">
        <f t="shared" si="38"/>
        <v>10</v>
      </c>
      <c r="AL75" s="78">
        <f t="shared" si="39"/>
        <v>12</v>
      </c>
      <c r="AM75" s="78">
        <f t="shared" si="40"/>
        <v>0</v>
      </c>
      <c r="AN75" s="78">
        <f t="shared" si="41"/>
        <v>27</v>
      </c>
      <c r="AO75" s="78">
        <f t="shared" si="42"/>
        <v>42</v>
      </c>
      <c r="AP75" s="78">
        <f t="shared" si="43"/>
        <v>40</v>
      </c>
      <c r="AQ75" s="78">
        <f t="shared" si="44"/>
        <v>42</v>
      </c>
      <c r="AR75" s="78">
        <f t="shared" si="45"/>
        <v>42</v>
      </c>
      <c r="AS75" s="78">
        <f t="shared" si="46"/>
        <v>23</v>
      </c>
      <c r="AT75" s="78">
        <f t="shared" si="47"/>
        <v>24</v>
      </c>
      <c r="AU75" s="78">
        <f t="shared" si="48"/>
        <v>23</v>
      </c>
    </row>
    <row r="76" spans="4:47" outlineLevel="1">
      <c r="D76" s="74">
        <v>2029</v>
      </c>
      <c r="E76" s="78">
        <f t="shared" si="6"/>
        <v>17</v>
      </c>
      <c r="F76" s="78">
        <f t="shared" si="7"/>
        <v>21</v>
      </c>
      <c r="G76" s="78">
        <f t="shared" si="8"/>
        <v>26</v>
      </c>
      <c r="H76" s="78">
        <f t="shared" si="9"/>
        <v>29</v>
      </c>
      <c r="I76" s="78">
        <f t="shared" si="10"/>
        <v>37</v>
      </c>
      <c r="J76" s="78">
        <f t="shared" si="11"/>
        <v>45</v>
      </c>
      <c r="K76" s="78">
        <f t="shared" si="12"/>
        <v>11</v>
      </c>
      <c r="L76" s="78">
        <f t="shared" si="13"/>
        <v>12</v>
      </c>
      <c r="M76" s="78">
        <f t="shared" si="14"/>
        <v>14</v>
      </c>
      <c r="N76" s="78">
        <f t="shared" si="15"/>
        <v>9</v>
      </c>
      <c r="O76" s="78">
        <f t="shared" si="16"/>
        <v>15</v>
      </c>
      <c r="P76" s="78">
        <f t="shared" si="17"/>
        <v>10</v>
      </c>
      <c r="Q76" s="78">
        <f t="shared" si="18"/>
        <v>10</v>
      </c>
      <c r="R76" s="78">
        <f t="shared" si="19"/>
        <v>14</v>
      </c>
      <c r="S76" s="78">
        <f t="shared" si="20"/>
        <v>9</v>
      </c>
      <c r="T76" s="78">
        <f t="shared" si="21"/>
        <v>14</v>
      </c>
      <c r="U76" s="78">
        <f t="shared" si="22"/>
        <v>11</v>
      </c>
      <c r="V76" s="78">
        <f t="shared" si="23"/>
        <v>13</v>
      </c>
      <c r="W76" s="78">
        <f t="shared" si="24"/>
        <v>15</v>
      </c>
      <c r="X76" s="78">
        <f t="shared" si="25"/>
        <v>10</v>
      </c>
      <c r="Y76" s="78">
        <f t="shared" si="26"/>
        <v>15</v>
      </c>
      <c r="Z76" s="78">
        <f t="shared" si="27"/>
        <v>15</v>
      </c>
      <c r="AA76" s="78">
        <f t="shared" si="28"/>
        <v>15</v>
      </c>
      <c r="AB76" s="78">
        <f t="shared" si="29"/>
        <v>15</v>
      </c>
      <c r="AC76" s="78">
        <f t="shared" si="30"/>
        <v>9</v>
      </c>
      <c r="AD76" s="78">
        <f t="shared" si="31"/>
        <v>18</v>
      </c>
      <c r="AE76" s="78">
        <f t="shared" si="32"/>
        <v>14</v>
      </c>
      <c r="AF76" s="78">
        <f t="shared" si="33"/>
        <v>7</v>
      </c>
      <c r="AG76" s="78">
        <f t="shared" si="34"/>
        <v>14</v>
      </c>
      <c r="AH76" s="78">
        <f t="shared" si="35"/>
        <v>11</v>
      </c>
      <c r="AI76" s="78">
        <f t="shared" si="36"/>
        <v>11</v>
      </c>
      <c r="AJ76" s="78">
        <f t="shared" si="37"/>
        <v>10</v>
      </c>
      <c r="AK76" s="78">
        <f t="shared" si="38"/>
        <v>10</v>
      </c>
      <c r="AL76" s="78">
        <f t="shared" si="39"/>
        <v>12</v>
      </c>
      <c r="AM76" s="78">
        <f t="shared" si="40"/>
        <v>0</v>
      </c>
      <c r="AN76" s="78">
        <f t="shared" si="41"/>
        <v>27</v>
      </c>
      <c r="AO76" s="78">
        <f t="shared" si="42"/>
        <v>45</v>
      </c>
      <c r="AP76" s="78">
        <f t="shared" si="43"/>
        <v>42</v>
      </c>
      <c r="AQ76" s="78">
        <f t="shared" si="44"/>
        <v>45</v>
      </c>
      <c r="AR76" s="78">
        <f t="shared" si="45"/>
        <v>45</v>
      </c>
      <c r="AS76" s="78">
        <f t="shared" si="46"/>
        <v>24</v>
      </c>
      <c r="AT76" s="78">
        <f t="shared" si="47"/>
        <v>24</v>
      </c>
      <c r="AU76" s="78">
        <f t="shared" si="48"/>
        <v>23</v>
      </c>
    </row>
    <row r="77" spans="4:47" outlineLevel="1">
      <c r="D77" s="74">
        <v>2030</v>
      </c>
      <c r="E77" s="78">
        <f t="shared" si="6"/>
        <v>17</v>
      </c>
      <c r="F77" s="78">
        <f t="shared" si="7"/>
        <v>21</v>
      </c>
      <c r="G77" s="78">
        <f t="shared" si="8"/>
        <v>26</v>
      </c>
      <c r="H77" s="78">
        <f t="shared" si="9"/>
        <v>29</v>
      </c>
      <c r="I77" s="78">
        <f t="shared" si="10"/>
        <v>37</v>
      </c>
      <c r="J77" s="78">
        <f t="shared" si="11"/>
        <v>51</v>
      </c>
      <c r="K77" s="78">
        <f t="shared" si="12"/>
        <v>11</v>
      </c>
      <c r="L77" s="78">
        <f t="shared" si="13"/>
        <v>12</v>
      </c>
      <c r="M77" s="78">
        <f t="shared" si="14"/>
        <v>14</v>
      </c>
      <c r="N77" s="78">
        <f t="shared" si="15"/>
        <v>9</v>
      </c>
      <c r="O77" s="78">
        <f t="shared" si="16"/>
        <v>15</v>
      </c>
      <c r="P77" s="78">
        <f t="shared" si="17"/>
        <v>10</v>
      </c>
      <c r="Q77" s="78">
        <f t="shared" si="18"/>
        <v>10</v>
      </c>
      <c r="R77" s="78">
        <f t="shared" si="19"/>
        <v>14</v>
      </c>
      <c r="S77" s="78">
        <f t="shared" si="20"/>
        <v>9</v>
      </c>
      <c r="T77" s="78">
        <f t="shared" si="21"/>
        <v>14</v>
      </c>
      <c r="U77" s="78">
        <f t="shared" si="22"/>
        <v>11</v>
      </c>
      <c r="V77" s="78">
        <f t="shared" si="23"/>
        <v>13</v>
      </c>
      <c r="W77" s="78">
        <f t="shared" si="24"/>
        <v>15</v>
      </c>
      <c r="X77" s="78">
        <f t="shared" si="25"/>
        <v>10</v>
      </c>
      <c r="Y77" s="78">
        <f t="shared" si="26"/>
        <v>15</v>
      </c>
      <c r="Z77" s="78">
        <f t="shared" si="27"/>
        <v>15</v>
      </c>
      <c r="AA77" s="78">
        <f t="shared" si="28"/>
        <v>15</v>
      </c>
      <c r="AB77" s="78">
        <f t="shared" si="29"/>
        <v>15</v>
      </c>
      <c r="AC77" s="78">
        <f t="shared" si="30"/>
        <v>9</v>
      </c>
      <c r="AD77" s="78">
        <f t="shared" si="31"/>
        <v>19</v>
      </c>
      <c r="AE77" s="78">
        <f t="shared" si="32"/>
        <v>14</v>
      </c>
      <c r="AF77" s="78">
        <f t="shared" si="33"/>
        <v>7</v>
      </c>
      <c r="AG77" s="78">
        <f t="shared" si="34"/>
        <v>14</v>
      </c>
      <c r="AH77" s="78">
        <f t="shared" si="35"/>
        <v>11</v>
      </c>
      <c r="AI77" s="78">
        <f t="shared" si="36"/>
        <v>11</v>
      </c>
      <c r="AJ77" s="78">
        <f t="shared" si="37"/>
        <v>10</v>
      </c>
      <c r="AK77" s="78">
        <f t="shared" si="38"/>
        <v>10</v>
      </c>
      <c r="AL77" s="78">
        <f t="shared" si="39"/>
        <v>12</v>
      </c>
      <c r="AM77" s="78">
        <f t="shared" si="40"/>
        <v>0</v>
      </c>
      <c r="AN77" s="78">
        <f t="shared" si="41"/>
        <v>27</v>
      </c>
      <c r="AO77" s="78">
        <f t="shared" si="42"/>
        <v>51</v>
      </c>
      <c r="AP77" s="78">
        <f t="shared" si="43"/>
        <v>42</v>
      </c>
      <c r="AQ77" s="78">
        <f t="shared" si="44"/>
        <v>47</v>
      </c>
      <c r="AR77" s="78">
        <f t="shared" si="45"/>
        <v>47</v>
      </c>
      <c r="AS77" s="78">
        <f t="shared" si="46"/>
        <v>24</v>
      </c>
      <c r="AT77" s="78">
        <f t="shared" si="47"/>
        <v>24</v>
      </c>
      <c r="AU77" s="78">
        <f t="shared" si="48"/>
        <v>23</v>
      </c>
    </row>
    <row r="78" spans="4:47" outlineLevel="1">
      <c r="D78" s="74">
        <v>2031</v>
      </c>
      <c r="E78" s="78">
        <f t="shared" si="6"/>
        <v>17</v>
      </c>
      <c r="F78" s="78">
        <f t="shared" si="7"/>
        <v>21</v>
      </c>
      <c r="G78" s="78">
        <f t="shared" si="8"/>
        <v>26</v>
      </c>
      <c r="H78" s="78">
        <f t="shared" si="9"/>
        <v>29</v>
      </c>
      <c r="I78" s="78">
        <f t="shared" si="10"/>
        <v>37</v>
      </c>
      <c r="J78" s="78">
        <f t="shared" si="11"/>
        <v>51</v>
      </c>
      <c r="K78" s="78">
        <f t="shared" si="12"/>
        <v>11</v>
      </c>
      <c r="L78" s="78">
        <f t="shared" si="13"/>
        <v>12</v>
      </c>
      <c r="M78" s="78">
        <f t="shared" si="14"/>
        <v>14</v>
      </c>
      <c r="N78" s="78">
        <f t="shared" si="15"/>
        <v>9</v>
      </c>
      <c r="O78" s="78">
        <f t="shared" si="16"/>
        <v>15</v>
      </c>
      <c r="P78" s="78">
        <f t="shared" si="17"/>
        <v>10</v>
      </c>
      <c r="Q78" s="78">
        <f t="shared" si="18"/>
        <v>10</v>
      </c>
      <c r="R78" s="78">
        <f t="shared" si="19"/>
        <v>14</v>
      </c>
      <c r="S78" s="78">
        <f t="shared" si="20"/>
        <v>9</v>
      </c>
      <c r="T78" s="78">
        <f t="shared" si="21"/>
        <v>14</v>
      </c>
      <c r="U78" s="78">
        <f t="shared" si="22"/>
        <v>11</v>
      </c>
      <c r="V78" s="78">
        <f t="shared" si="23"/>
        <v>13</v>
      </c>
      <c r="W78" s="78">
        <f t="shared" si="24"/>
        <v>15</v>
      </c>
      <c r="X78" s="78">
        <f t="shared" si="25"/>
        <v>10</v>
      </c>
      <c r="Y78" s="78">
        <f t="shared" si="26"/>
        <v>15</v>
      </c>
      <c r="Z78" s="78">
        <f t="shared" si="27"/>
        <v>15</v>
      </c>
      <c r="AA78" s="78">
        <f t="shared" si="28"/>
        <v>15</v>
      </c>
      <c r="AB78" s="78">
        <f t="shared" si="29"/>
        <v>15</v>
      </c>
      <c r="AC78" s="78">
        <f t="shared" si="30"/>
        <v>9</v>
      </c>
      <c r="AD78" s="78">
        <f t="shared" si="31"/>
        <v>20</v>
      </c>
      <c r="AE78" s="78">
        <f t="shared" si="32"/>
        <v>14</v>
      </c>
      <c r="AF78" s="78">
        <f t="shared" si="33"/>
        <v>7</v>
      </c>
      <c r="AG78" s="78">
        <f t="shared" si="34"/>
        <v>14</v>
      </c>
      <c r="AH78" s="78">
        <f t="shared" si="35"/>
        <v>11</v>
      </c>
      <c r="AI78" s="78">
        <f t="shared" si="36"/>
        <v>11</v>
      </c>
      <c r="AJ78" s="78">
        <f t="shared" si="37"/>
        <v>10</v>
      </c>
      <c r="AK78" s="78">
        <f t="shared" si="38"/>
        <v>10</v>
      </c>
      <c r="AL78" s="78">
        <f t="shared" si="39"/>
        <v>12</v>
      </c>
      <c r="AM78" s="78">
        <f t="shared" si="40"/>
        <v>0</v>
      </c>
      <c r="AN78" s="78">
        <f t="shared" si="41"/>
        <v>27</v>
      </c>
      <c r="AO78" s="78">
        <f t="shared" si="42"/>
        <v>53</v>
      </c>
      <c r="AP78" s="78">
        <f t="shared" si="43"/>
        <v>42</v>
      </c>
      <c r="AQ78" s="78">
        <f t="shared" si="44"/>
        <v>48</v>
      </c>
      <c r="AR78" s="78">
        <f t="shared" si="45"/>
        <v>48</v>
      </c>
      <c r="AS78" s="78">
        <f t="shared" si="46"/>
        <v>24</v>
      </c>
      <c r="AT78" s="78">
        <f t="shared" si="47"/>
        <v>24</v>
      </c>
      <c r="AU78" s="78">
        <f t="shared" si="48"/>
        <v>23</v>
      </c>
    </row>
    <row r="79" spans="4:47" outlineLevel="1">
      <c r="D79" s="74">
        <v>2032</v>
      </c>
      <c r="E79" s="78">
        <f t="shared" si="6"/>
        <v>17</v>
      </c>
      <c r="F79" s="78">
        <f t="shared" si="7"/>
        <v>21</v>
      </c>
      <c r="G79" s="78">
        <f t="shared" si="8"/>
        <v>26</v>
      </c>
      <c r="H79" s="78">
        <f t="shared" si="9"/>
        <v>29</v>
      </c>
      <c r="I79" s="78">
        <f t="shared" si="10"/>
        <v>37</v>
      </c>
      <c r="J79" s="78">
        <f t="shared" si="11"/>
        <v>51</v>
      </c>
      <c r="K79" s="78">
        <f t="shared" si="12"/>
        <v>11</v>
      </c>
      <c r="L79" s="78">
        <f t="shared" si="13"/>
        <v>12</v>
      </c>
      <c r="M79" s="78">
        <f t="shared" si="14"/>
        <v>14</v>
      </c>
      <c r="N79" s="78">
        <f t="shared" si="15"/>
        <v>9</v>
      </c>
      <c r="O79" s="78">
        <f t="shared" si="16"/>
        <v>15</v>
      </c>
      <c r="P79" s="78">
        <f t="shared" si="17"/>
        <v>10</v>
      </c>
      <c r="Q79" s="78">
        <f t="shared" si="18"/>
        <v>10</v>
      </c>
      <c r="R79" s="78">
        <f t="shared" si="19"/>
        <v>14</v>
      </c>
      <c r="S79" s="78">
        <f t="shared" si="20"/>
        <v>9</v>
      </c>
      <c r="T79" s="78">
        <f t="shared" si="21"/>
        <v>14</v>
      </c>
      <c r="U79" s="78">
        <f t="shared" si="22"/>
        <v>11</v>
      </c>
      <c r="V79" s="78">
        <f t="shared" si="23"/>
        <v>13</v>
      </c>
      <c r="W79" s="78">
        <f t="shared" si="24"/>
        <v>15</v>
      </c>
      <c r="X79" s="78">
        <f t="shared" si="25"/>
        <v>10</v>
      </c>
      <c r="Y79" s="78">
        <f t="shared" si="26"/>
        <v>15</v>
      </c>
      <c r="Z79" s="78">
        <f t="shared" si="27"/>
        <v>15</v>
      </c>
      <c r="AA79" s="78">
        <f t="shared" si="28"/>
        <v>15</v>
      </c>
      <c r="AB79" s="78">
        <f t="shared" si="29"/>
        <v>15</v>
      </c>
      <c r="AC79" s="78">
        <f t="shared" si="30"/>
        <v>9</v>
      </c>
      <c r="AD79" s="78">
        <f t="shared" si="31"/>
        <v>20</v>
      </c>
      <c r="AE79" s="78">
        <f t="shared" si="32"/>
        <v>14</v>
      </c>
      <c r="AF79" s="78">
        <f t="shared" si="33"/>
        <v>7</v>
      </c>
      <c r="AG79" s="78">
        <f t="shared" si="34"/>
        <v>14</v>
      </c>
      <c r="AH79" s="78">
        <f t="shared" si="35"/>
        <v>11</v>
      </c>
      <c r="AI79" s="78">
        <f t="shared" si="36"/>
        <v>11</v>
      </c>
      <c r="AJ79" s="78">
        <f t="shared" si="37"/>
        <v>10</v>
      </c>
      <c r="AK79" s="78">
        <f t="shared" si="38"/>
        <v>10</v>
      </c>
      <c r="AL79" s="78">
        <f t="shared" si="39"/>
        <v>12</v>
      </c>
      <c r="AM79" s="78">
        <f t="shared" si="40"/>
        <v>0</v>
      </c>
      <c r="AN79" s="78">
        <f t="shared" si="41"/>
        <v>27</v>
      </c>
      <c r="AO79" s="78">
        <f t="shared" si="42"/>
        <v>54</v>
      </c>
      <c r="AP79" s="78">
        <f t="shared" si="43"/>
        <v>42</v>
      </c>
      <c r="AQ79" s="78">
        <f t="shared" si="44"/>
        <v>48</v>
      </c>
      <c r="AR79" s="78">
        <f t="shared" si="45"/>
        <v>48</v>
      </c>
      <c r="AS79" s="78">
        <f t="shared" si="46"/>
        <v>24</v>
      </c>
      <c r="AT79" s="78">
        <f t="shared" si="47"/>
        <v>24</v>
      </c>
      <c r="AU79" s="78">
        <f t="shared" si="48"/>
        <v>23</v>
      </c>
    </row>
    <row r="80" spans="4:47" outlineLevel="1">
      <c r="D80" s="74">
        <v>2033</v>
      </c>
      <c r="E80" s="78">
        <f t="shared" si="6"/>
        <v>17</v>
      </c>
      <c r="F80" s="78">
        <f t="shared" si="7"/>
        <v>21</v>
      </c>
      <c r="G80" s="78">
        <f t="shared" si="8"/>
        <v>26</v>
      </c>
      <c r="H80" s="78">
        <f t="shared" si="9"/>
        <v>29</v>
      </c>
      <c r="I80" s="78">
        <f t="shared" si="10"/>
        <v>37</v>
      </c>
      <c r="J80" s="78">
        <f t="shared" si="11"/>
        <v>51</v>
      </c>
      <c r="K80" s="78">
        <f t="shared" si="12"/>
        <v>11</v>
      </c>
      <c r="L80" s="78">
        <f t="shared" si="13"/>
        <v>12</v>
      </c>
      <c r="M80" s="78">
        <f t="shared" si="14"/>
        <v>14</v>
      </c>
      <c r="N80" s="78">
        <f t="shared" si="15"/>
        <v>9</v>
      </c>
      <c r="O80" s="78">
        <f t="shared" si="16"/>
        <v>15</v>
      </c>
      <c r="P80" s="78">
        <f t="shared" si="17"/>
        <v>10</v>
      </c>
      <c r="Q80" s="78">
        <f t="shared" si="18"/>
        <v>10</v>
      </c>
      <c r="R80" s="78">
        <f t="shared" si="19"/>
        <v>14</v>
      </c>
      <c r="S80" s="78">
        <f t="shared" si="20"/>
        <v>9</v>
      </c>
      <c r="T80" s="78">
        <f t="shared" si="21"/>
        <v>14</v>
      </c>
      <c r="U80" s="78">
        <f t="shared" si="22"/>
        <v>11</v>
      </c>
      <c r="V80" s="78">
        <f t="shared" si="23"/>
        <v>13</v>
      </c>
      <c r="W80" s="78">
        <f t="shared" si="24"/>
        <v>15</v>
      </c>
      <c r="X80" s="78">
        <f t="shared" si="25"/>
        <v>10</v>
      </c>
      <c r="Y80" s="78">
        <f t="shared" si="26"/>
        <v>15</v>
      </c>
      <c r="Z80" s="78">
        <f t="shared" si="27"/>
        <v>15</v>
      </c>
      <c r="AA80" s="78">
        <f t="shared" si="28"/>
        <v>15</v>
      </c>
      <c r="AB80" s="78">
        <f t="shared" si="29"/>
        <v>15</v>
      </c>
      <c r="AC80" s="78">
        <f t="shared" si="30"/>
        <v>9</v>
      </c>
      <c r="AD80" s="78">
        <f t="shared" si="31"/>
        <v>20</v>
      </c>
      <c r="AE80" s="78">
        <f t="shared" si="32"/>
        <v>14</v>
      </c>
      <c r="AF80" s="78">
        <f t="shared" si="33"/>
        <v>7</v>
      </c>
      <c r="AG80" s="78">
        <f t="shared" si="34"/>
        <v>14</v>
      </c>
      <c r="AH80" s="78">
        <f t="shared" si="35"/>
        <v>11</v>
      </c>
      <c r="AI80" s="78">
        <f t="shared" si="36"/>
        <v>11</v>
      </c>
      <c r="AJ80" s="78">
        <f t="shared" si="37"/>
        <v>10</v>
      </c>
      <c r="AK80" s="78">
        <f t="shared" si="38"/>
        <v>10</v>
      </c>
      <c r="AL80" s="78">
        <f t="shared" si="39"/>
        <v>12</v>
      </c>
      <c r="AM80" s="78">
        <f t="shared" si="40"/>
        <v>0</v>
      </c>
      <c r="AN80" s="78">
        <f t="shared" si="41"/>
        <v>27</v>
      </c>
      <c r="AO80" s="78">
        <f t="shared" si="42"/>
        <v>54</v>
      </c>
      <c r="AP80" s="78">
        <f t="shared" si="43"/>
        <v>42</v>
      </c>
      <c r="AQ80" s="78">
        <f t="shared" si="44"/>
        <v>48</v>
      </c>
      <c r="AR80" s="78">
        <f t="shared" si="45"/>
        <v>48</v>
      </c>
      <c r="AS80" s="78">
        <f t="shared" si="46"/>
        <v>24</v>
      </c>
      <c r="AT80" s="78">
        <f t="shared" si="47"/>
        <v>24</v>
      </c>
      <c r="AU80" s="78">
        <f t="shared" si="48"/>
        <v>23</v>
      </c>
    </row>
    <row r="81" spans="4:47" outlineLevel="1">
      <c r="D81" s="74">
        <v>2034</v>
      </c>
      <c r="E81" s="78">
        <f t="shared" si="6"/>
        <v>17</v>
      </c>
      <c r="F81" s="78">
        <f t="shared" si="7"/>
        <v>21</v>
      </c>
      <c r="G81" s="78">
        <f t="shared" si="8"/>
        <v>26</v>
      </c>
      <c r="H81" s="78">
        <f t="shared" si="9"/>
        <v>29</v>
      </c>
      <c r="I81" s="78">
        <f t="shared" si="10"/>
        <v>37</v>
      </c>
      <c r="J81" s="78">
        <f t="shared" si="11"/>
        <v>51</v>
      </c>
      <c r="K81" s="78">
        <f t="shared" si="12"/>
        <v>11</v>
      </c>
      <c r="L81" s="78">
        <f t="shared" si="13"/>
        <v>12</v>
      </c>
      <c r="M81" s="78">
        <f t="shared" si="14"/>
        <v>14</v>
      </c>
      <c r="N81" s="78">
        <f t="shared" si="15"/>
        <v>9</v>
      </c>
      <c r="O81" s="78">
        <f t="shared" si="16"/>
        <v>15</v>
      </c>
      <c r="P81" s="78">
        <f t="shared" si="17"/>
        <v>10</v>
      </c>
      <c r="Q81" s="78">
        <f t="shared" si="18"/>
        <v>10</v>
      </c>
      <c r="R81" s="78">
        <f t="shared" si="19"/>
        <v>14</v>
      </c>
      <c r="S81" s="78">
        <f t="shared" si="20"/>
        <v>9</v>
      </c>
      <c r="T81" s="78">
        <f t="shared" si="21"/>
        <v>14</v>
      </c>
      <c r="U81" s="78">
        <f t="shared" si="22"/>
        <v>11</v>
      </c>
      <c r="V81" s="78">
        <f t="shared" si="23"/>
        <v>13</v>
      </c>
      <c r="W81" s="78">
        <f t="shared" si="24"/>
        <v>15</v>
      </c>
      <c r="X81" s="78">
        <f t="shared" si="25"/>
        <v>10</v>
      </c>
      <c r="Y81" s="78">
        <f t="shared" si="26"/>
        <v>15</v>
      </c>
      <c r="Z81" s="78">
        <f t="shared" si="27"/>
        <v>15</v>
      </c>
      <c r="AA81" s="78">
        <f t="shared" si="28"/>
        <v>15</v>
      </c>
      <c r="AB81" s="78">
        <f t="shared" si="29"/>
        <v>15</v>
      </c>
      <c r="AC81" s="78">
        <f t="shared" si="30"/>
        <v>9</v>
      </c>
      <c r="AD81" s="78">
        <f t="shared" si="31"/>
        <v>20</v>
      </c>
      <c r="AE81" s="78">
        <f t="shared" si="32"/>
        <v>14</v>
      </c>
      <c r="AF81" s="78">
        <f t="shared" si="33"/>
        <v>7</v>
      </c>
      <c r="AG81" s="78">
        <f t="shared" si="34"/>
        <v>14</v>
      </c>
      <c r="AH81" s="78">
        <f t="shared" si="35"/>
        <v>11</v>
      </c>
      <c r="AI81" s="78">
        <f t="shared" si="36"/>
        <v>11</v>
      </c>
      <c r="AJ81" s="78">
        <f t="shared" si="37"/>
        <v>10</v>
      </c>
      <c r="AK81" s="78">
        <f t="shared" si="38"/>
        <v>10</v>
      </c>
      <c r="AL81" s="78">
        <f t="shared" si="39"/>
        <v>12</v>
      </c>
      <c r="AM81" s="78">
        <f t="shared" si="40"/>
        <v>0</v>
      </c>
      <c r="AN81" s="78">
        <f t="shared" si="41"/>
        <v>27</v>
      </c>
      <c r="AO81" s="78">
        <f t="shared" si="42"/>
        <v>54</v>
      </c>
      <c r="AP81" s="78">
        <f t="shared" si="43"/>
        <v>42</v>
      </c>
      <c r="AQ81" s="78">
        <f t="shared" si="44"/>
        <v>48</v>
      </c>
      <c r="AR81" s="78">
        <f t="shared" si="45"/>
        <v>48</v>
      </c>
      <c r="AS81" s="78">
        <f t="shared" si="46"/>
        <v>24</v>
      </c>
      <c r="AT81" s="78">
        <f t="shared" si="47"/>
        <v>24</v>
      </c>
      <c r="AU81" s="78">
        <f t="shared" si="48"/>
        <v>23</v>
      </c>
    </row>
    <row r="82" spans="4:47" outlineLevel="1">
      <c r="D82" s="74">
        <v>2035</v>
      </c>
      <c r="E82" s="78">
        <f t="shared" si="6"/>
        <v>17</v>
      </c>
      <c r="F82" s="78">
        <f t="shared" si="7"/>
        <v>21</v>
      </c>
      <c r="G82" s="78">
        <f t="shared" si="8"/>
        <v>26</v>
      </c>
      <c r="H82" s="78">
        <f t="shared" si="9"/>
        <v>29</v>
      </c>
      <c r="I82" s="78">
        <f t="shared" si="10"/>
        <v>37</v>
      </c>
      <c r="J82" s="78">
        <f t="shared" si="11"/>
        <v>51</v>
      </c>
      <c r="K82" s="78">
        <f t="shared" si="12"/>
        <v>11</v>
      </c>
      <c r="L82" s="78">
        <f t="shared" si="13"/>
        <v>12</v>
      </c>
      <c r="M82" s="78">
        <f t="shared" si="14"/>
        <v>14</v>
      </c>
      <c r="N82" s="78">
        <f t="shared" si="15"/>
        <v>9</v>
      </c>
      <c r="O82" s="78">
        <f t="shared" si="16"/>
        <v>15</v>
      </c>
      <c r="P82" s="78">
        <f t="shared" si="17"/>
        <v>10</v>
      </c>
      <c r="Q82" s="78">
        <f t="shared" si="18"/>
        <v>10</v>
      </c>
      <c r="R82" s="78">
        <f t="shared" si="19"/>
        <v>14</v>
      </c>
      <c r="S82" s="78">
        <f t="shared" si="20"/>
        <v>9</v>
      </c>
      <c r="T82" s="78">
        <f t="shared" si="21"/>
        <v>14</v>
      </c>
      <c r="U82" s="78">
        <f t="shared" si="22"/>
        <v>11</v>
      </c>
      <c r="V82" s="78">
        <f t="shared" si="23"/>
        <v>13</v>
      </c>
      <c r="W82" s="78">
        <f t="shared" si="24"/>
        <v>15</v>
      </c>
      <c r="X82" s="78">
        <f t="shared" si="25"/>
        <v>10</v>
      </c>
      <c r="Y82" s="78">
        <f t="shared" si="26"/>
        <v>15</v>
      </c>
      <c r="Z82" s="78">
        <f t="shared" si="27"/>
        <v>15</v>
      </c>
      <c r="AA82" s="78">
        <f t="shared" si="28"/>
        <v>15</v>
      </c>
      <c r="AB82" s="78">
        <f t="shared" si="29"/>
        <v>15</v>
      </c>
      <c r="AC82" s="78">
        <f t="shared" si="30"/>
        <v>9</v>
      </c>
      <c r="AD82" s="78">
        <f t="shared" si="31"/>
        <v>20</v>
      </c>
      <c r="AE82" s="78">
        <f t="shared" si="32"/>
        <v>14</v>
      </c>
      <c r="AF82" s="78">
        <f t="shared" si="33"/>
        <v>7</v>
      </c>
      <c r="AG82" s="78">
        <f t="shared" si="34"/>
        <v>14</v>
      </c>
      <c r="AH82" s="78">
        <f t="shared" si="35"/>
        <v>11</v>
      </c>
      <c r="AI82" s="78">
        <f t="shared" si="36"/>
        <v>11</v>
      </c>
      <c r="AJ82" s="78">
        <f t="shared" si="37"/>
        <v>10</v>
      </c>
      <c r="AK82" s="78">
        <f t="shared" si="38"/>
        <v>10</v>
      </c>
      <c r="AL82" s="78">
        <f t="shared" si="39"/>
        <v>12</v>
      </c>
      <c r="AM82" s="78">
        <f t="shared" si="40"/>
        <v>0</v>
      </c>
      <c r="AN82" s="78">
        <f t="shared" si="41"/>
        <v>27</v>
      </c>
      <c r="AO82" s="78">
        <f t="shared" si="42"/>
        <v>54</v>
      </c>
      <c r="AP82" s="78">
        <f t="shared" si="43"/>
        <v>42</v>
      </c>
      <c r="AQ82" s="78">
        <f t="shared" si="44"/>
        <v>48</v>
      </c>
      <c r="AR82" s="78">
        <f t="shared" si="45"/>
        <v>48</v>
      </c>
      <c r="AS82" s="78">
        <f t="shared" si="46"/>
        <v>24</v>
      </c>
      <c r="AT82" s="78">
        <f t="shared" si="47"/>
        <v>24</v>
      </c>
      <c r="AU82" s="78">
        <f t="shared" si="48"/>
        <v>23</v>
      </c>
    </row>
    <row r="83" spans="4:47" outlineLevel="1">
      <c r="D83" s="74">
        <v>2036</v>
      </c>
      <c r="E83" s="78">
        <f t="shared" si="6"/>
        <v>17</v>
      </c>
      <c r="F83" s="78">
        <f t="shared" si="7"/>
        <v>21</v>
      </c>
      <c r="G83" s="78">
        <f t="shared" si="8"/>
        <v>26</v>
      </c>
      <c r="H83" s="78">
        <f t="shared" si="9"/>
        <v>29</v>
      </c>
      <c r="I83" s="78">
        <f t="shared" si="10"/>
        <v>37</v>
      </c>
      <c r="J83" s="78">
        <f t="shared" si="11"/>
        <v>51</v>
      </c>
      <c r="K83" s="78">
        <f t="shared" si="12"/>
        <v>11</v>
      </c>
      <c r="L83" s="78">
        <f t="shared" si="13"/>
        <v>12</v>
      </c>
      <c r="M83" s="78">
        <f t="shared" si="14"/>
        <v>14</v>
      </c>
      <c r="N83" s="78">
        <f t="shared" si="15"/>
        <v>9</v>
      </c>
      <c r="O83" s="78">
        <f t="shared" si="16"/>
        <v>15</v>
      </c>
      <c r="P83" s="78">
        <f t="shared" si="17"/>
        <v>10</v>
      </c>
      <c r="Q83" s="78">
        <f t="shared" si="18"/>
        <v>10</v>
      </c>
      <c r="R83" s="78">
        <f t="shared" si="19"/>
        <v>14</v>
      </c>
      <c r="S83" s="78">
        <f t="shared" si="20"/>
        <v>9</v>
      </c>
      <c r="T83" s="78">
        <f t="shared" si="21"/>
        <v>14</v>
      </c>
      <c r="U83" s="78">
        <f t="shared" si="22"/>
        <v>11</v>
      </c>
      <c r="V83" s="78">
        <f t="shared" si="23"/>
        <v>13</v>
      </c>
      <c r="W83" s="78">
        <f t="shared" si="24"/>
        <v>15</v>
      </c>
      <c r="X83" s="78">
        <f t="shared" si="25"/>
        <v>10</v>
      </c>
      <c r="Y83" s="78">
        <f t="shared" si="26"/>
        <v>15</v>
      </c>
      <c r="Z83" s="78">
        <f t="shared" si="27"/>
        <v>15</v>
      </c>
      <c r="AA83" s="78">
        <f t="shared" si="28"/>
        <v>15</v>
      </c>
      <c r="AB83" s="78">
        <f t="shared" si="29"/>
        <v>15</v>
      </c>
      <c r="AC83" s="78">
        <f t="shared" si="30"/>
        <v>9</v>
      </c>
      <c r="AD83" s="78">
        <f t="shared" si="31"/>
        <v>20</v>
      </c>
      <c r="AE83" s="78">
        <f t="shared" si="32"/>
        <v>14</v>
      </c>
      <c r="AF83" s="78">
        <f t="shared" si="33"/>
        <v>7</v>
      </c>
      <c r="AG83" s="78">
        <f t="shared" si="34"/>
        <v>14</v>
      </c>
      <c r="AH83" s="78">
        <f t="shared" si="35"/>
        <v>11</v>
      </c>
      <c r="AI83" s="78">
        <f t="shared" si="36"/>
        <v>11</v>
      </c>
      <c r="AJ83" s="78">
        <f t="shared" si="37"/>
        <v>10</v>
      </c>
      <c r="AK83" s="78">
        <f t="shared" si="38"/>
        <v>10</v>
      </c>
      <c r="AL83" s="78">
        <f t="shared" si="39"/>
        <v>12</v>
      </c>
      <c r="AM83" s="78">
        <f t="shared" si="40"/>
        <v>0</v>
      </c>
      <c r="AN83" s="78">
        <f t="shared" si="41"/>
        <v>27</v>
      </c>
      <c r="AO83" s="78">
        <f t="shared" si="42"/>
        <v>54</v>
      </c>
      <c r="AP83" s="78">
        <f t="shared" si="43"/>
        <v>42</v>
      </c>
      <c r="AQ83" s="78">
        <f t="shared" si="44"/>
        <v>48</v>
      </c>
      <c r="AR83" s="78">
        <f t="shared" si="45"/>
        <v>48</v>
      </c>
      <c r="AS83" s="78">
        <f t="shared" si="46"/>
        <v>24</v>
      </c>
      <c r="AT83" s="78">
        <f t="shared" si="47"/>
        <v>24</v>
      </c>
      <c r="AU83" s="78">
        <f t="shared" si="48"/>
        <v>23</v>
      </c>
    </row>
    <row r="84" spans="4:47" outlineLevel="1">
      <c r="D84" s="74">
        <v>2037</v>
      </c>
      <c r="E84" s="78">
        <f t="shared" si="6"/>
        <v>17</v>
      </c>
      <c r="F84" s="78">
        <f t="shared" si="7"/>
        <v>21</v>
      </c>
      <c r="G84" s="78">
        <f t="shared" si="8"/>
        <v>26</v>
      </c>
      <c r="H84" s="78">
        <f t="shared" si="9"/>
        <v>29</v>
      </c>
      <c r="I84" s="78">
        <f t="shared" si="10"/>
        <v>37</v>
      </c>
      <c r="J84" s="78">
        <f t="shared" si="11"/>
        <v>51</v>
      </c>
      <c r="K84" s="78">
        <f t="shared" si="12"/>
        <v>11</v>
      </c>
      <c r="L84" s="78">
        <f t="shared" si="13"/>
        <v>12</v>
      </c>
      <c r="M84" s="78">
        <f t="shared" si="14"/>
        <v>14</v>
      </c>
      <c r="N84" s="78">
        <f t="shared" si="15"/>
        <v>9</v>
      </c>
      <c r="O84" s="78">
        <f t="shared" si="16"/>
        <v>15</v>
      </c>
      <c r="P84" s="78">
        <f t="shared" si="17"/>
        <v>10</v>
      </c>
      <c r="Q84" s="78">
        <f t="shared" si="18"/>
        <v>10</v>
      </c>
      <c r="R84" s="78">
        <f t="shared" si="19"/>
        <v>14</v>
      </c>
      <c r="S84" s="78">
        <f t="shared" si="20"/>
        <v>9</v>
      </c>
      <c r="T84" s="78">
        <f t="shared" si="21"/>
        <v>14</v>
      </c>
      <c r="U84" s="78">
        <f t="shared" si="22"/>
        <v>11</v>
      </c>
      <c r="V84" s="78">
        <f t="shared" si="23"/>
        <v>13</v>
      </c>
      <c r="W84" s="78">
        <f t="shared" si="24"/>
        <v>15</v>
      </c>
      <c r="X84" s="78">
        <f t="shared" si="25"/>
        <v>10</v>
      </c>
      <c r="Y84" s="78">
        <f t="shared" si="26"/>
        <v>15</v>
      </c>
      <c r="Z84" s="78">
        <f t="shared" si="27"/>
        <v>15</v>
      </c>
      <c r="AA84" s="78">
        <f t="shared" si="28"/>
        <v>15</v>
      </c>
      <c r="AB84" s="78">
        <f t="shared" si="29"/>
        <v>15</v>
      </c>
      <c r="AC84" s="78">
        <f t="shared" si="30"/>
        <v>9</v>
      </c>
      <c r="AD84" s="78">
        <f t="shared" si="31"/>
        <v>20</v>
      </c>
      <c r="AE84" s="78">
        <f t="shared" si="32"/>
        <v>14</v>
      </c>
      <c r="AF84" s="78">
        <f t="shared" si="33"/>
        <v>7</v>
      </c>
      <c r="AG84" s="78">
        <f t="shared" si="34"/>
        <v>14</v>
      </c>
      <c r="AH84" s="78">
        <f t="shared" si="35"/>
        <v>11</v>
      </c>
      <c r="AI84" s="78">
        <f t="shared" si="36"/>
        <v>11</v>
      </c>
      <c r="AJ84" s="78">
        <f t="shared" si="37"/>
        <v>10</v>
      </c>
      <c r="AK84" s="78">
        <f t="shared" si="38"/>
        <v>10</v>
      </c>
      <c r="AL84" s="78">
        <f t="shared" si="39"/>
        <v>12</v>
      </c>
      <c r="AM84" s="78">
        <f t="shared" si="40"/>
        <v>0</v>
      </c>
      <c r="AN84" s="78">
        <f t="shared" si="41"/>
        <v>27</v>
      </c>
      <c r="AO84" s="78">
        <f t="shared" si="42"/>
        <v>54</v>
      </c>
      <c r="AP84" s="78">
        <f t="shared" si="43"/>
        <v>42</v>
      </c>
      <c r="AQ84" s="78">
        <f t="shared" si="44"/>
        <v>48</v>
      </c>
      <c r="AR84" s="78">
        <f t="shared" si="45"/>
        <v>48</v>
      </c>
      <c r="AS84" s="78">
        <f t="shared" si="46"/>
        <v>24</v>
      </c>
      <c r="AT84" s="78">
        <f t="shared" si="47"/>
        <v>24</v>
      </c>
      <c r="AU84" s="78">
        <f t="shared" si="48"/>
        <v>23</v>
      </c>
    </row>
    <row r="85" spans="4:47" outlineLevel="1">
      <c r="D85" s="74">
        <v>2038</v>
      </c>
      <c r="E85" s="78">
        <f t="shared" si="6"/>
        <v>17</v>
      </c>
      <c r="F85" s="78">
        <f t="shared" si="7"/>
        <v>21</v>
      </c>
      <c r="G85" s="78">
        <f t="shared" si="8"/>
        <v>26</v>
      </c>
      <c r="H85" s="78">
        <f t="shared" si="9"/>
        <v>29</v>
      </c>
      <c r="I85" s="78">
        <f t="shared" si="10"/>
        <v>37</v>
      </c>
      <c r="J85" s="78">
        <f t="shared" si="11"/>
        <v>51</v>
      </c>
      <c r="K85" s="78">
        <f t="shared" si="12"/>
        <v>11</v>
      </c>
      <c r="L85" s="78">
        <f t="shared" si="13"/>
        <v>12</v>
      </c>
      <c r="M85" s="78">
        <f t="shared" si="14"/>
        <v>14</v>
      </c>
      <c r="N85" s="78">
        <f t="shared" si="15"/>
        <v>9</v>
      </c>
      <c r="O85" s="78">
        <f t="shared" si="16"/>
        <v>15</v>
      </c>
      <c r="P85" s="78">
        <f t="shared" si="17"/>
        <v>10</v>
      </c>
      <c r="Q85" s="78">
        <f t="shared" si="18"/>
        <v>10</v>
      </c>
      <c r="R85" s="78">
        <f t="shared" si="19"/>
        <v>14</v>
      </c>
      <c r="S85" s="78">
        <f t="shared" si="20"/>
        <v>9</v>
      </c>
      <c r="T85" s="78">
        <f t="shared" si="21"/>
        <v>14</v>
      </c>
      <c r="U85" s="78">
        <f t="shared" si="22"/>
        <v>11</v>
      </c>
      <c r="V85" s="78">
        <f t="shared" si="23"/>
        <v>13</v>
      </c>
      <c r="W85" s="78">
        <f t="shared" si="24"/>
        <v>15</v>
      </c>
      <c r="X85" s="78">
        <f t="shared" si="25"/>
        <v>10</v>
      </c>
      <c r="Y85" s="78">
        <f t="shared" si="26"/>
        <v>15</v>
      </c>
      <c r="Z85" s="78">
        <f t="shared" si="27"/>
        <v>15</v>
      </c>
      <c r="AA85" s="78">
        <f t="shared" si="28"/>
        <v>15</v>
      </c>
      <c r="AB85" s="78">
        <f t="shared" si="29"/>
        <v>15</v>
      </c>
      <c r="AC85" s="78">
        <f t="shared" si="30"/>
        <v>9</v>
      </c>
      <c r="AD85" s="78">
        <f t="shared" si="31"/>
        <v>20</v>
      </c>
      <c r="AE85" s="78">
        <f t="shared" si="32"/>
        <v>14</v>
      </c>
      <c r="AF85" s="78">
        <f t="shared" si="33"/>
        <v>7</v>
      </c>
      <c r="AG85" s="78">
        <f t="shared" si="34"/>
        <v>14</v>
      </c>
      <c r="AH85" s="78">
        <f t="shared" si="35"/>
        <v>11</v>
      </c>
      <c r="AI85" s="78">
        <f t="shared" si="36"/>
        <v>11</v>
      </c>
      <c r="AJ85" s="78">
        <f t="shared" si="37"/>
        <v>10</v>
      </c>
      <c r="AK85" s="78">
        <f t="shared" si="38"/>
        <v>10</v>
      </c>
      <c r="AL85" s="78">
        <f t="shared" si="39"/>
        <v>12</v>
      </c>
      <c r="AM85" s="78">
        <f t="shared" si="40"/>
        <v>0</v>
      </c>
      <c r="AN85" s="78">
        <f t="shared" si="41"/>
        <v>27</v>
      </c>
      <c r="AO85" s="78">
        <f t="shared" si="42"/>
        <v>54</v>
      </c>
      <c r="AP85" s="78">
        <f t="shared" si="43"/>
        <v>42</v>
      </c>
      <c r="AQ85" s="78">
        <f t="shared" si="44"/>
        <v>48</v>
      </c>
      <c r="AR85" s="78">
        <f t="shared" si="45"/>
        <v>48</v>
      </c>
      <c r="AS85" s="78">
        <f t="shared" si="46"/>
        <v>24</v>
      </c>
      <c r="AT85" s="78">
        <f t="shared" si="47"/>
        <v>24</v>
      </c>
      <c r="AU85" s="78">
        <f t="shared" si="48"/>
        <v>23</v>
      </c>
    </row>
    <row r="86" spans="4:47" outlineLevel="1">
      <c r="D86" s="74">
        <v>2039</v>
      </c>
      <c r="E86" s="78">
        <f t="shared" si="6"/>
        <v>17</v>
      </c>
      <c r="F86" s="78">
        <f t="shared" si="7"/>
        <v>21</v>
      </c>
      <c r="G86" s="78">
        <f t="shared" si="8"/>
        <v>26</v>
      </c>
      <c r="H86" s="78">
        <f t="shared" si="9"/>
        <v>29</v>
      </c>
      <c r="I86" s="78">
        <f t="shared" si="10"/>
        <v>37</v>
      </c>
      <c r="J86" s="78">
        <f t="shared" si="11"/>
        <v>51</v>
      </c>
      <c r="K86" s="78">
        <f t="shared" si="12"/>
        <v>11</v>
      </c>
      <c r="L86" s="78">
        <f t="shared" si="13"/>
        <v>12</v>
      </c>
      <c r="M86" s="78">
        <f t="shared" si="14"/>
        <v>14</v>
      </c>
      <c r="N86" s="78">
        <f t="shared" si="15"/>
        <v>9</v>
      </c>
      <c r="O86" s="78">
        <f t="shared" si="16"/>
        <v>15</v>
      </c>
      <c r="P86" s="78">
        <f t="shared" si="17"/>
        <v>10</v>
      </c>
      <c r="Q86" s="78">
        <f t="shared" si="18"/>
        <v>10</v>
      </c>
      <c r="R86" s="78">
        <f t="shared" si="19"/>
        <v>14</v>
      </c>
      <c r="S86" s="78">
        <f t="shared" si="20"/>
        <v>9</v>
      </c>
      <c r="T86" s="78">
        <f t="shared" si="21"/>
        <v>14</v>
      </c>
      <c r="U86" s="78">
        <f t="shared" si="22"/>
        <v>11</v>
      </c>
      <c r="V86" s="78">
        <f t="shared" si="23"/>
        <v>13</v>
      </c>
      <c r="W86" s="78">
        <f t="shared" si="24"/>
        <v>15</v>
      </c>
      <c r="X86" s="78">
        <f t="shared" si="25"/>
        <v>10</v>
      </c>
      <c r="Y86" s="78">
        <f t="shared" si="26"/>
        <v>15</v>
      </c>
      <c r="Z86" s="78">
        <f t="shared" si="27"/>
        <v>15</v>
      </c>
      <c r="AA86" s="78">
        <f t="shared" si="28"/>
        <v>15</v>
      </c>
      <c r="AB86" s="78">
        <f t="shared" si="29"/>
        <v>15</v>
      </c>
      <c r="AC86" s="78">
        <f t="shared" si="30"/>
        <v>9</v>
      </c>
      <c r="AD86" s="78">
        <f t="shared" si="31"/>
        <v>20</v>
      </c>
      <c r="AE86" s="78">
        <f t="shared" si="32"/>
        <v>14</v>
      </c>
      <c r="AF86" s="78">
        <f t="shared" si="33"/>
        <v>7</v>
      </c>
      <c r="AG86" s="78">
        <f t="shared" si="34"/>
        <v>14</v>
      </c>
      <c r="AH86" s="78">
        <f t="shared" si="35"/>
        <v>11</v>
      </c>
      <c r="AI86" s="78">
        <f t="shared" si="36"/>
        <v>11</v>
      </c>
      <c r="AJ86" s="78">
        <f t="shared" si="37"/>
        <v>10</v>
      </c>
      <c r="AK86" s="78">
        <f t="shared" si="38"/>
        <v>10</v>
      </c>
      <c r="AL86" s="78">
        <f t="shared" si="39"/>
        <v>12</v>
      </c>
      <c r="AM86" s="78">
        <f t="shared" si="40"/>
        <v>0</v>
      </c>
      <c r="AN86" s="78">
        <f t="shared" si="41"/>
        <v>27</v>
      </c>
      <c r="AO86" s="78">
        <f t="shared" si="42"/>
        <v>54</v>
      </c>
      <c r="AP86" s="78">
        <f t="shared" si="43"/>
        <v>42</v>
      </c>
      <c r="AQ86" s="78">
        <f t="shared" si="44"/>
        <v>48</v>
      </c>
      <c r="AR86" s="78">
        <f t="shared" si="45"/>
        <v>48</v>
      </c>
      <c r="AS86" s="78">
        <f t="shared" si="46"/>
        <v>24</v>
      </c>
      <c r="AT86" s="78">
        <f t="shared" si="47"/>
        <v>24</v>
      </c>
      <c r="AU86" s="78">
        <f t="shared" si="48"/>
        <v>23</v>
      </c>
    </row>
    <row r="87" spans="4:47" outlineLevel="1">
      <c r="D87" s="74">
        <v>2040</v>
      </c>
      <c r="E87" s="78">
        <f t="shared" si="6"/>
        <v>17</v>
      </c>
      <c r="F87" s="78">
        <f t="shared" si="7"/>
        <v>21</v>
      </c>
      <c r="G87" s="78">
        <f t="shared" si="8"/>
        <v>26</v>
      </c>
      <c r="H87" s="78">
        <f t="shared" si="9"/>
        <v>29</v>
      </c>
      <c r="I87" s="78">
        <f t="shared" si="10"/>
        <v>37</v>
      </c>
      <c r="J87" s="78">
        <f t="shared" si="11"/>
        <v>51</v>
      </c>
      <c r="K87" s="78">
        <f t="shared" si="12"/>
        <v>11</v>
      </c>
      <c r="L87" s="78">
        <f t="shared" si="13"/>
        <v>12</v>
      </c>
      <c r="M87" s="78">
        <f t="shared" si="14"/>
        <v>14</v>
      </c>
      <c r="N87" s="78">
        <f t="shared" si="15"/>
        <v>9</v>
      </c>
      <c r="O87" s="78">
        <f t="shared" si="16"/>
        <v>15</v>
      </c>
      <c r="P87" s="78">
        <f t="shared" si="17"/>
        <v>10</v>
      </c>
      <c r="Q87" s="78">
        <f t="shared" si="18"/>
        <v>10</v>
      </c>
      <c r="R87" s="78">
        <f t="shared" si="19"/>
        <v>14</v>
      </c>
      <c r="S87" s="78">
        <f t="shared" si="20"/>
        <v>9</v>
      </c>
      <c r="T87" s="78">
        <f t="shared" si="21"/>
        <v>14</v>
      </c>
      <c r="U87" s="78">
        <f t="shared" si="22"/>
        <v>11</v>
      </c>
      <c r="V87" s="78">
        <f t="shared" si="23"/>
        <v>13</v>
      </c>
      <c r="W87" s="78">
        <f t="shared" si="24"/>
        <v>15</v>
      </c>
      <c r="X87" s="78">
        <f t="shared" si="25"/>
        <v>10</v>
      </c>
      <c r="Y87" s="78">
        <f t="shared" si="26"/>
        <v>15</v>
      </c>
      <c r="Z87" s="78">
        <f t="shared" si="27"/>
        <v>15</v>
      </c>
      <c r="AA87" s="78">
        <f t="shared" si="28"/>
        <v>15</v>
      </c>
      <c r="AB87" s="78">
        <f t="shared" si="29"/>
        <v>15</v>
      </c>
      <c r="AC87" s="78">
        <f t="shared" si="30"/>
        <v>9</v>
      </c>
      <c r="AD87" s="78">
        <f t="shared" si="31"/>
        <v>20</v>
      </c>
      <c r="AE87" s="78">
        <f t="shared" si="32"/>
        <v>14</v>
      </c>
      <c r="AF87" s="78">
        <f t="shared" si="33"/>
        <v>7</v>
      </c>
      <c r="AG87" s="78">
        <f t="shared" si="34"/>
        <v>14</v>
      </c>
      <c r="AH87" s="78">
        <f t="shared" si="35"/>
        <v>11</v>
      </c>
      <c r="AI87" s="78">
        <f t="shared" si="36"/>
        <v>11</v>
      </c>
      <c r="AJ87" s="78">
        <f t="shared" si="37"/>
        <v>10</v>
      </c>
      <c r="AK87" s="78">
        <f t="shared" si="38"/>
        <v>10</v>
      </c>
      <c r="AL87" s="78">
        <f t="shared" si="39"/>
        <v>12</v>
      </c>
      <c r="AM87" s="78">
        <f t="shared" si="40"/>
        <v>0</v>
      </c>
      <c r="AN87" s="78">
        <f t="shared" si="41"/>
        <v>27</v>
      </c>
      <c r="AO87" s="78">
        <f t="shared" si="42"/>
        <v>54</v>
      </c>
      <c r="AP87" s="78">
        <f t="shared" si="43"/>
        <v>42</v>
      </c>
      <c r="AQ87" s="78">
        <f t="shared" si="44"/>
        <v>48</v>
      </c>
      <c r="AR87" s="78">
        <f t="shared" si="45"/>
        <v>48</v>
      </c>
      <c r="AS87" s="78">
        <f t="shared" si="46"/>
        <v>24</v>
      </c>
      <c r="AT87" s="78">
        <f t="shared" si="47"/>
        <v>24</v>
      </c>
      <c r="AU87" s="78">
        <f t="shared" si="48"/>
        <v>23</v>
      </c>
    </row>
    <row r="88" spans="4:47" outlineLevel="1">
      <c r="D88" s="74">
        <v>2041</v>
      </c>
      <c r="E88" s="78">
        <f t="shared" si="6"/>
        <v>17</v>
      </c>
      <c r="F88" s="78">
        <f t="shared" si="7"/>
        <v>21</v>
      </c>
      <c r="G88" s="78">
        <f t="shared" si="8"/>
        <v>26</v>
      </c>
      <c r="H88" s="78">
        <f t="shared" si="9"/>
        <v>29</v>
      </c>
      <c r="I88" s="78">
        <f t="shared" si="10"/>
        <v>37</v>
      </c>
      <c r="J88" s="78">
        <f t="shared" si="11"/>
        <v>51</v>
      </c>
      <c r="K88" s="78">
        <f t="shared" si="12"/>
        <v>11</v>
      </c>
      <c r="L88" s="78">
        <f t="shared" si="13"/>
        <v>12</v>
      </c>
      <c r="M88" s="78">
        <f t="shared" si="14"/>
        <v>14</v>
      </c>
      <c r="N88" s="78">
        <f t="shared" si="15"/>
        <v>9</v>
      </c>
      <c r="O88" s="78">
        <f t="shared" si="16"/>
        <v>15</v>
      </c>
      <c r="P88" s="78">
        <f t="shared" si="17"/>
        <v>10</v>
      </c>
      <c r="Q88" s="78">
        <f t="shared" si="18"/>
        <v>10</v>
      </c>
      <c r="R88" s="78">
        <f t="shared" si="19"/>
        <v>14</v>
      </c>
      <c r="S88" s="78">
        <f t="shared" si="20"/>
        <v>9</v>
      </c>
      <c r="T88" s="78">
        <f t="shared" si="21"/>
        <v>14</v>
      </c>
      <c r="U88" s="78">
        <f t="shared" si="22"/>
        <v>11</v>
      </c>
      <c r="V88" s="78">
        <f t="shared" si="23"/>
        <v>13</v>
      </c>
      <c r="W88" s="78">
        <f t="shared" si="24"/>
        <v>15</v>
      </c>
      <c r="X88" s="78">
        <f t="shared" si="25"/>
        <v>10</v>
      </c>
      <c r="Y88" s="78">
        <f t="shared" si="26"/>
        <v>15</v>
      </c>
      <c r="Z88" s="78">
        <f t="shared" si="27"/>
        <v>15</v>
      </c>
      <c r="AA88" s="78">
        <f t="shared" si="28"/>
        <v>15</v>
      </c>
      <c r="AB88" s="78">
        <f t="shared" si="29"/>
        <v>15</v>
      </c>
      <c r="AC88" s="78">
        <f t="shared" si="30"/>
        <v>9</v>
      </c>
      <c r="AD88" s="78">
        <f t="shared" si="31"/>
        <v>20</v>
      </c>
      <c r="AE88" s="78">
        <f t="shared" si="32"/>
        <v>14</v>
      </c>
      <c r="AF88" s="78">
        <f t="shared" si="33"/>
        <v>7</v>
      </c>
      <c r="AG88" s="78">
        <f t="shared" si="34"/>
        <v>14</v>
      </c>
      <c r="AH88" s="78">
        <f t="shared" si="35"/>
        <v>11</v>
      </c>
      <c r="AI88" s="78">
        <f t="shared" si="36"/>
        <v>11</v>
      </c>
      <c r="AJ88" s="78">
        <f t="shared" si="37"/>
        <v>10</v>
      </c>
      <c r="AK88" s="78">
        <f t="shared" si="38"/>
        <v>10</v>
      </c>
      <c r="AL88" s="78">
        <f t="shared" si="39"/>
        <v>12</v>
      </c>
      <c r="AM88" s="78">
        <f t="shared" si="40"/>
        <v>0</v>
      </c>
      <c r="AN88" s="78">
        <f t="shared" si="41"/>
        <v>27</v>
      </c>
      <c r="AO88" s="78">
        <f t="shared" si="42"/>
        <v>54</v>
      </c>
      <c r="AP88" s="78">
        <f t="shared" si="43"/>
        <v>42</v>
      </c>
      <c r="AQ88" s="78">
        <f t="shared" si="44"/>
        <v>48</v>
      </c>
      <c r="AR88" s="78">
        <f t="shared" si="45"/>
        <v>48</v>
      </c>
      <c r="AS88" s="78">
        <f t="shared" si="46"/>
        <v>24</v>
      </c>
      <c r="AT88" s="78">
        <f t="shared" si="47"/>
        <v>24</v>
      </c>
      <c r="AU88" s="78">
        <f t="shared" si="48"/>
        <v>23</v>
      </c>
    </row>
    <row r="89" spans="4:47" outlineLevel="1">
      <c r="D89" s="74">
        <v>2042</v>
      </c>
      <c r="E89" s="78">
        <f t="shared" si="6"/>
        <v>17</v>
      </c>
      <c r="F89" s="78">
        <f t="shared" si="7"/>
        <v>21</v>
      </c>
      <c r="G89" s="78">
        <f t="shared" si="8"/>
        <v>26</v>
      </c>
      <c r="H89" s="78">
        <f t="shared" si="9"/>
        <v>29</v>
      </c>
      <c r="I89" s="78">
        <f t="shared" si="10"/>
        <v>37</v>
      </c>
      <c r="J89" s="78">
        <f t="shared" si="11"/>
        <v>51</v>
      </c>
      <c r="K89" s="78">
        <f t="shared" si="12"/>
        <v>11</v>
      </c>
      <c r="L89" s="78">
        <f t="shared" si="13"/>
        <v>12</v>
      </c>
      <c r="M89" s="78">
        <f t="shared" si="14"/>
        <v>14</v>
      </c>
      <c r="N89" s="78">
        <f t="shared" si="15"/>
        <v>9</v>
      </c>
      <c r="O89" s="78">
        <f t="shared" si="16"/>
        <v>15</v>
      </c>
      <c r="P89" s="78">
        <f t="shared" si="17"/>
        <v>10</v>
      </c>
      <c r="Q89" s="78">
        <f t="shared" si="18"/>
        <v>10</v>
      </c>
      <c r="R89" s="78">
        <f t="shared" si="19"/>
        <v>14</v>
      </c>
      <c r="S89" s="78">
        <f t="shared" si="20"/>
        <v>9</v>
      </c>
      <c r="T89" s="78">
        <f t="shared" si="21"/>
        <v>14</v>
      </c>
      <c r="U89" s="78">
        <f t="shared" si="22"/>
        <v>11</v>
      </c>
      <c r="V89" s="78">
        <f t="shared" si="23"/>
        <v>13</v>
      </c>
      <c r="W89" s="78">
        <f t="shared" si="24"/>
        <v>15</v>
      </c>
      <c r="X89" s="78">
        <f t="shared" si="25"/>
        <v>10</v>
      </c>
      <c r="Y89" s="78">
        <f t="shared" si="26"/>
        <v>15</v>
      </c>
      <c r="Z89" s="78">
        <f t="shared" si="27"/>
        <v>15</v>
      </c>
      <c r="AA89" s="78">
        <f t="shared" si="28"/>
        <v>15</v>
      </c>
      <c r="AB89" s="78">
        <f t="shared" si="29"/>
        <v>15</v>
      </c>
      <c r="AC89" s="78">
        <f t="shared" si="30"/>
        <v>9</v>
      </c>
      <c r="AD89" s="78">
        <f t="shared" si="31"/>
        <v>20</v>
      </c>
      <c r="AE89" s="78">
        <f t="shared" si="32"/>
        <v>14</v>
      </c>
      <c r="AF89" s="78">
        <f t="shared" si="33"/>
        <v>7</v>
      </c>
      <c r="AG89" s="78">
        <f t="shared" si="34"/>
        <v>14</v>
      </c>
      <c r="AH89" s="78">
        <f t="shared" si="35"/>
        <v>11</v>
      </c>
      <c r="AI89" s="78">
        <f t="shared" si="36"/>
        <v>11</v>
      </c>
      <c r="AJ89" s="78">
        <f t="shared" si="37"/>
        <v>10</v>
      </c>
      <c r="AK89" s="78">
        <f t="shared" si="38"/>
        <v>10</v>
      </c>
      <c r="AL89" s="78">
        <f t="shared" si="39"/>
        <v>12</v>
      </c>
      <c r="AM89" s="78">
        <f t="shared" si="40"/>
        <v>0</v>
      </c>
      <c r="AN89" s="78">
        <f t="shared" si="41"/>
        <v>27</v>
      </c>
      <c r="AO89" s="78">
        <f t="shared" si="42"/>
        <v>54</v>
      </c>
      <c r="AP89" s="78">
        <f t="shared" si="43"/>
        <v>42</v>
      </c>
      <c r="AQ89" s="78">
        <f t="shared" si="44"/>
        <v>48</v>
      </c>
      <c r="AR89" s="78">
        <f t="shared" si="45"/>
        <v>48</v>
      </c>
      <c r="AS89" s="78">
        <f t="shared" si="46"/>
        <v>24</v>
      </c>
      <c r="AT89" s="78">
        <f t="shared" si="47"/>
        <v>24</v>
      </c>
      <c r="AU89" s="78">
        <f t="shared" si="48"/>
        <v>23</v>
      </c>
    </row>
    <row r="90" spans="4:47" outlineLevel="1">
      <c r="D90" s="74">
        <v>2043</v>
      </c>
      <c r="E90" s="78">
        <f t="shared" si="6"/>
        <v>17</v>
      </c>
      <c r="F90" s="78">
        <f t="shared" si="7"/>
        <v>21</v>
      </c>
      <c r="G90" s="78">
        <f t="shared" si="8"/>
        <v>26</v>
      </c>
      <c r="H90" s="78">
        <f t="shared" si="9"/>
        <v>29</v>
      </c>
      <c r="I90" s="78">
        <f t="shared" si="10"/>
        <v>37</v>
      </c>
      <c r="J90" s="78">
        <f t="shared" si="11"/>
        <v>51</v>
      </c>
      <c r="K90" s="78">
        <f t="shared" si="12"/>
        <v>11</v>
      </c>
      <c r="L90" s="78">
        <f t="shared" si="13"/>
        <v>12</v>
      </c>
      <c r="M90" s="78">
        <f t="shared" si="14"/>
        <v>14</v>
      </c>
      <c r="N90" s="78">
        <f t="shared" si="15"/>
        <v>9</v>
      </c>
      <c r="O90" s="78">
        <f t="shared" si="16"/>
        <v>15</v>
      </c>
      <c r="P90" s="78">
        <f t="shared" si="17"/>
        <v>10</v>
      </c>
      <c r="Q90" s="78">
        <f t="shared" si="18"/>
        <v>10</v>
      </c>
      <c r="R90" s="78">
        <f t="shared" si="19"/>
        <v>14</v>
      </c>
      <c r="S90" s="78">
        <f t="shared" si="20"/>
        <v>9</v>
      </c>
      <c r="T90" s="78">
        <f t="shared" si="21"/>
        <v>14</v>
      </c>
      <c r="U90" s="78">
        <f t="shared" si="22"/>
        <v>11</v>
      </c>
      <c r="V90" s="78">
        <f t="shared" si="23"/>
        <v>13</v>
      </c>
      <c r="W90" s="78">
        <f t="shared" si="24"/>
        <v>15</v>
      </c>
      <c r="X90" s="78">
        <f t="shared" si="25"/>
        <v>10</v>
      </c>
      <c r="Y90" s="78">
        <f t="shared" si="26"/>
        <v>15</v>
      </c>
      <c r="Z90" s="78">
        <f t="shared" si="27"/>
        <v>15</v>
      </c>
      <c r="AA90" s="78">
        <f t="shared" si="28"/>
        <v>15</v>
      </c>
      <c r="AB90" s="78">
        <f t="shared" si="29"/>
        <v>15</v>
      </c>
      <c r="AC90" s="78">
        <f t="shared" si="30"/>
        <v>9</v>
      </c>
      <c r="AD90" s="78">
        <f t="shared" si="31"/>
        <v>20</v>
      </c>
      <c r="AE90" s="78">
        <f t="shared" si="32"/>
        <v>14</v>
      </c>
      <c r="AF90" s="78">
        <f t="shared" si="33"/>
        <v>7</v>
      </c>
      <c r="AG90" s="78">
        <f t="shared" si="34"/>
        <v>14</v>
      </c>
      <c r="AH90" s="78">
        <f t="shared" si="35"/>
        <v>11</v>
      </c>
      <c r="AI90" s="78">
        <f t="shared" si="36"/>
        <v>11</v>
      </c>
      <c r="AJ90" s="78">
        <f t="shared" si="37"/>
        <v>10</v>
      </c>
      <c r="AK90" s="78">
        <f t="shared" si="38"/>
        <v>10</v>
      </c>
      <c r="AL90" s="78">
        <f t="shared" si="39"/>
        <v>12</v>
      </c>
      <c r="AM90" s="78">
        <f t="shared" si="40"/>
        <v>0</v>
      </c>
      <c r="AN90" s="78">
        <f t="shared" si="41"/>
        <v>27</v>
      </c>
      <c r="AO90" s="78">
        <f t="shared" si="42"/>
        <v>54</v>
      </c>
      <c r="AP90" s="78">
        <f t="shared" si="43"/>
        <v>42</v>
      </c>
      <c r="AQ90" s="78">
        <f t="shared" si="44"/>
        <v>48</v>
      </c>
      <c r="AR90" s="78">
        <f t="shared" si="45"/>
        <v>48</v>
      </c>
      <c r="AS90" s="78">
        <f t="shared" si="46"/>
        <v>24</v>
      </c>
      <c r="AT90" s="78">
        <f t="shared" si="47"/>
        <v>24</v>
      </c>
      <c r="AU90" s="78">
        <f t="shared" si="48"/>
        <v>23</v>
      </c>
    </row>
    <row r="91" spans="4:47" outlineLevel="1">
      <c r="D91" s="74">
        <v>2044</v>
      </c>
      <c r="E91" s="78">
        <f t="shared" si="6"/>
        <v>17</v>
      </c>
      <c r="F91" s="78">
        <f t="shared" si="7"/>
        <v>21</v>
      </c>
      <c r="G91" s="78">
        <f t="shared" si="8"/>
        <v>26</v>
      </c>
      <c r="H91" s="78">
        <f t="shared" si="9"/>
        <v>29</v>
      </c>
      <c r="I91" s="78">
        <f t="shared" si="10"/>
        <v>37</v>
      </c>
      <c r="J91" s="78">
        <f t="shared" si="11"/>
        <v>51</v>
      </c>
      <c r="K91" s="78">
        <f t="shared" si="12"/>
        <v>11</v>
      </c>
      <c r="L91" s="78">
        <f t="shared" si="13"/>
        <v>12</v>
      </c>
      <c r="M91" s="78">
        <f t="shared" si="14"/>
        <v>14</v>
      </c>
      <c r="N91" s="78">
        <f t="shared" si="15"/>
        <v>9</v>
      </c>
      <c r="O91" s="78">
        <f t="shared" si="16"/>
        <v>15</v>
      </c>
      <c r="P91" s="78">
        <f t="shared" si="17"/>
        <v>10</v>
      </c>
      <c r="Q91" s="78">
        <f t="shared" si="18"/>
        <v>10</v>
      </c>
      <c r="R91" s="78">
        <f t="shared" si="19"/>
        <v>14</v>
      </c>
      <c r="S91" s="78">
        <f t="shared" si="20"/>
        <v>9</v>
      </c>
      <c r="T91" s="78">
        <f t="shared" si="21"/>
        <v>14</v>
      </c>
      <c r="U91" s="78">
        <f t="shared" si="22"/>
        <v>11</v>
      </c>
      <c r="V91" s="78">
        <f t="shared" si="23"/>
        <v>13</v>
      </c>
      <c r="W91" s="78">
        <f t="shared" si="24"/>
        <v>15</v>
      </c>
      <c r="X91" s="78">
        <f t="shared" si="25"/>
        <v>10</v>
      </c>
      <c r="Y91" s="78">
        <f t="shared" si="26"/>
        <v>15</v>
      </c>
      <c r="Z91" s="78">
        <f t="shared" si="27"/>
        <v>15</v>
      </c>
      <c r="AA91" s="78">
        <f t="shared" si="28"/>
        <v>15</v>
      </c>
      <c r="AB91" s="78">
        <f t="shared" si="29"/>
        <v>15</v>
      </c>
      <c r="AC91" s="78">
        <f t="shared" si="30"/>
        <v>9</v>
      </c>
      <c r="AD91" s="78">
        <f t="shared" si="31"/>
        <v>20</v>
      </c>
      <c r="AE91" s="78">
        <f t="shared" si="32"/>
        <v>14</v>
      </c>
      <c r="AF91" s="78">
        <f t="shared" si="33"/>
        <v>7</v>
      </c>
      <c r="AG91" s="78">
        <f t="shared" si="34"/>
        <v>14</v>
      </c>
      <c r="AH91" s="78">
        <f t="shared" si="35"/>
        <v>11</v>
      </c>
      <c r="AI91" s="78">
        <f t="shared" si="36"/>
        <v>11</v>
      </c>
      <c r="AJ91" s="78">
        <f t="shared" si="37"/>
        <v>10</v>
      </c>
      <c r="AK91" s="78">
        <f t="shared" si="38"/>
        <v>10</v>
      </c>
      <c r="AL91" s="78">
        <f t="shared" si="39"/>
        <v>12</v>
      </c>
      <c r="AM91" s="78">
        <f t="shared" si="40"/>
        <v>0</v>
      </c>
      <c r="AN91" s="78">
        <f t="shared" si="41"/>
        <v>27</v>
      </c>
      <c r="AO91" s="78">
        <f t="shared" si="42"/>
        <v>54</v>
      </c>
      <c r="AP91" s="78">
        <f t="shared" si="43"/>
        <v>42</v>
      </c>
      <c r="AQ91" s="78">
        <f t="shared" si="44"/>
        <v>48</v>
      </c>
      <c r="AR91" s="78">
        <f t="shared" si="45"/>
        <v>48</v>
      </c>
      <c r="AS91" s="78">
        <f t="shared" si="46"/>
        <v>24</v>
      </c>
      <c r="AT91" s="78">
        <f t="shared" si="47"/>
        <v>24</v>
      </c>
      <c r="AU91" s="78">
        <f t="shared" si="48"/>
        <v>23</v>
      </c>
    </row>
    <row r="92" spans="4:47" outlineLevel="1">
      <c r="D92" s="74">
        <v>2045</v>
      </c>
      <c r="E92" s="78">
        <f t="shared" si="6"/>
        <v>17</v>
      </c>
      <c r="F92" s="78">
        <f t="shared" si="7"/>
        <v>21</v>
      </c>
      <c r="G92" s="78">
        <f t="shared" si="8"/>
        <v>26</v>
      </c>
      <c r="H92" s="78">
        <f t="shared" si="9"/>
        <v>29</v>
      </c>
      <c r="I92" s="78">
        <f t="shared" si="10"/>
        <v>37</v>
      </c>
      <c r="J92" s="78">
        <f t="shared" si="11"/>
        <v>51</v>
      </c>
      <c r="K92" s="78">
        <f t="shared" si="12"/>
        <v>11</v>
      </c>
      <c r="L92" s="78">
        <f t="shared" si="13"/>
        <v>12</v>
      </c>
      <c r="M92" s="78">
        <f t="shared" si="14"/>
        <v>14</v>
      </c>
      <c r="N92" s="78">
        <f t="shared" si="15"/>
        <v>9</v>
      </c>
      <c r="O92" s="78">
        <f t="shared" si="16"/>
        <v>15</v>
      </c>
      <c r="P92" s="78">
        <f t="shared" si="17"/>
        <v>10</v>
      </c>
      <c r="Q92" s="78">
        <f t="shared" si="18"/>
        <v>10</v>
      </c>
      <c r="R92" s="78">
        <f t="shared" si="19"/>
        <v>14</v>
      </c>
      <c r="S92" s="78">
        <f t="shared" si="20"/>
        <v>9</v>
      </c>
      <c r="T92" s="78">
        <f t="shared" si="21"/>
        <v>14</v>
      </c>
      <c r="U92" s="78">
        <f t="shared" si="22"/>
        <v>11</v>
      </c>
      <c r="V92" s="78">
        <f t="shared" si="23"/>
        <v>13</v>
      </c>
      <c r="W92" s="78">
        <f t="shared" si="24"/>
        <v>15</v>
      </c>
      <c r="X92" s="78">
        <f t="shared" si="25"/>
        <v>10</v>
      </c>
      <c r="Y92" s="78">
        <f t="shared" si="26"/>
        <v>15</v>
      </c>
      <c r="Z92" s="78">
        <f t="shared" si="27"/>
        <v>15</v>
      </c>
      <c r="AA92" s="78">
        <f t="shared" si="28"/>
        <v>15</v>
      </c>
      <c r="AB92" s="78">
        <f t="shared" si="29"/>
        <v>15</v>
      </c>
      <c r="AC92" s="78">
        <f t="shared" si="30"/>
        <v>9</v>
      </c>
      <c r="AD92" s="78">
        <f t="shared" si="31"/>
        <v>20</v>
      </c>
      <c r="AE92" s="78">
        <f t="shared" si="32"/>
        <v>14</v>
      </c>
      <c r="AF92" s="78">
        <f t="shared" si="33"/>
        <v>7</v>
      </c>
      <c r="AG92" s="78">
        <f t="shared" si="34"/>
        <v>14</v>
      </c>
      <c r="AH92" s="78">
        <f t="shared" si="35"/>
        <v>11</v>
      </c>
      <c r="AI92" s="78">
        <f t="shared" si="36"/>
        <v>11</v>
      </c>
      <c r="AJ92" s="78">
        <f t="shared" si="37"/>
        <v>10</v>
      </c>
      <c r="AK92" s="78">
        <f t="shared" si="38"/>
        <v>10</v>
      </c>
      <c r="AL92" s="78">
        <f t="shared" si="39"/>
        <v>12</v>
      </c>
      <c r="AM92" s="78">
        <f t="shared" si="40"/>
        <v>0</v>
      </c>
      <c r="AN92" s="78">
        <f t="shared" si="41"/>
        <v>27</v>
      </c>
      <c r="AO92" s="78">
        <f t="shared" si="42"/>
        <v>54</v>
      </c>
      <c r="AP92" s="78">
        <f t="shared" si="43"/>
        <v>42</v>
      </c>
      <c r="AQ92" s="78">
        <f t="shared" si="44"/>
        <v>48</v>
      </c>
      <c r="AR92" s="78">
        <f t="shared" si="45"/>
        <v>48</v>
      </c>
      <c r="AS92" s="78">
        <f t="shared" si="46"/>
        <v>24</v>
      </c>
      <c r="AT92" s="78">
        <f t="shared" si="47"/>
        <v>24</v>
      </c>
      <c r="AU92" s="78">
        <f t="shared" si="48"/>
        <v>23</v>
      </c>
    </row>
    <row r="93" spans="4:47" outlineLevel="1"/>
    <row r="94" spans="4:47" outlineLevel="1">
      <c r="D94" s="68" t="s">
        <v>126</v>
      </c>
      <c r="E94" s="81" t="s">
        <v>127</v>
      </c>
      <c r="F94" s="81" t="s">
        <v>134</v>
      </c>
      <c r="G94" s="81" t="s">
        <v>135</v>
      </c>
      <c r="H94" s="81" t="s">
        <v>136</v>
      </c>
      <c r="I94" s="81" t="s">
        <v>137</v>
      </c>
      <c r="J94" s="81" t="s">
        <v>138</v>
      </c>
      <c r="K94" s="81" t="s">
        <v>128</v>
      </c>
      <c r="L94" s="81" t="s">
        <v>139</v>
      </c>
      <c r="M94" s="81" t="s">
        <v>140</v>
      </c>
      <c r="N94" s="81" t="s">
        <v>141</v>
      </c>
      <c r="O94" s="81" t="s">
        <v>142</v>
      </c>
      <c r="P94" s="81" t="s">
        <v>129</v>
      </c>
      <c r="Q94" s="81" t="s">
        <v>143</v>
      </c>
      <c r="R94" s="81" t="s">
        <v>144</v>
      </c>
      <c r="S94" s="81" t="s">
        <v>145</v>
      </c>
      <c r="T94" s="81" t="s">
        <v>146</v>
      </c>
      <c r="U94" s="81" t="s">
        <v>130</v>
      </c>
      <c r="V94" s="81" t="s">
        <v>147</v>
      </c>
      <c r="W94" s="81" t="s">
        <v>148</v>
      </c>
      <c r="X94" s="81" t="s">
        <v>149</v>
      </c>
      <c r="Y94" s="81" t="s">
        <v>150</v>
      </c>
      <c r="Z94" s="81" t="s">
        <v>131</v>
      </c>
      <c r="AA94" s="81" t="s">
        <v>151</v>
      </c>
      <c r="AB94" s="81" t="s">
        <v>152</v>
      </c>
      <c r="AC94" s="81" t="s">
        <v>153</v>
      </c>
      <c r="AD94" s="81" t="s">
        <v>154</v>
      </c>
      <c r="AE94" s="81" t="s">
        <v>132</v>
      </c>
      <c r="AF94" s="81" t="s">
        <v>245</v>
      </c>
      <c r="AG94" s="81" t="s">
        <v>155</v>
      </c>
      <c r="AH94" s="81" t="s">
        <v>156</v>
      </c>
      <c r="AI94" s="81" t="s">
        <v>157</v>
      </c>
      <c r="AJ94" s="81" t="s">
        <v>158</v>
      </c>
      <c r="AK94" s="81" t="s">
        <v>159</v>
      </c>
      <c r="AL94" s="81" t="s">
        <v>133</v>
      </c>
      <c r="AM94" s="81" t="s">
        <v>257</v>
      </c>
      <c r="AN94" s="81" t="s">
        <v>258</v>
      </c>
      <c r="AO94" s="81" t="s">
        <v>259</v>
      </c>
      <c r="AP94" s="81" t="s">
        <v>260</v>
      </c>
      <c r="AQ94" s="81" t="s">
        <v>261</v>
      </c>
      <c r="AR94" s="81" t="s">
        <v>269</v>
      </c>
      <c r="AS94" s="81" t="s">
        <v>262</v>
      </c>
      <c r="AT94" s="81" t="s">
        <v>263</v>
      </c>
      <c r="AU94" s="81" t="s">
        <v>264</v>
      </c>
    </row>
    <row r="95" spans="4:47" outlineLevel="1">
      <c r="D95" s="74">
        <v>2017</v>
      </c>
      <c r="E95" s="78">
        <f>IF(E64&lt;&gt;E63,E64,0)</f>
        <v>2</v>
      </c>
      <c r="F95" s="78">
        <f t="shared" ref="F95:AU101" si="49">IF(F64&lt;&gt;F63,F64,0)</f>
        <v>2</v>
      </c>
      <c r="G95" s="78">
        <f t="shared" si="49"/>
        <v>2</v>
      </c>
      <c r="H95" s="78">
        <f t="shared" si="49"/>
        <v>2</v>
      </c>
      <c r="I95" s="78">
        <f t="shared" si="49"/>
        <v>2</v>
      </c>
      <c r="J95" s="78">
        <f t="shared" si="49"/>
        <v>2</v>
      </c>
      <c r="K95" s="78">
        <f t="shared" si="49"/>
        <v>2</v>
      </c>
      <c r="L95" s="78">
        <f t="shared" si="49"/>
        <v>2</v>
      </c>
      <c r="M95" s="78">
        <f t="shared" si="49"/>
        <v>2</v>
      </c>
      <c r="N95" s="78">
        <f t="shared" si="49"/>
        <v>2</v>
      </c>
      <c r="O95" s="78">
        <f t="shared" si="49"/>
        <v>2</v>
      </c>
      <c r="P95" s="78">
        <f t="shared" si="49"/>
        <v>2</v>
      </c>
      <c r="Q95" s="78">
        <f t="shared" si="49"/>
        <v>2</v>
      </c>
      <c r="R95" s="78">
        <f t="shared" si="49"/>
        <v>2</v>
      </c>
      <c r="S95" s="78">
        <f t="shared" si="49"/>
        <v>2</v>
      </c>
      <c r="T95" s="78">
        <f t="shared" si="49"/>
        <v>2</v>
      </c>
      <c r="U95" s="78">
        <f t="shared" si="49"/>
        <v>2</v>
      </c>
      <c r="V95" s="78">
        <f t="shared" si="49"/>
        <v>2</v>
      </c>
      <c r="W95" s="78">
        <f t="shared" si="49"/>
        <v>2</v>
      </c>
      <c r="X95" s="78">
        <f t="shared" si="49"/>
        <v>2</v>
      </c>
      <c r="Y95" s="78">
        <f t="shared" si="49"/>
        <v>2</v>
      </c>
      <c r="Z95" s="78">
        <f t="shared" si="49"/>
        <v>2</v>
      </c>
      <c r="AA95" s="78">
        <f t="shared" si="49"/>
        <v>2</v>
      </c>
      <c r="AB95" s="78">
        <f t="shared" si="49"/>
        <v>2</v>
      </c>
      <c r="AC95" s="78">
        <f t="shared" si="49"/>
        <v>2</v>
      </c>
      <c r="AD95" s="78">
        <f t="shared" si="49"/>
        <v>2</v>
      </c>
      <c r="AE95" s="78">
        <f t="shared" si="49"/>
        <v>2</v>
      </c>
      <c r="AF95" s="78">
        <f t="shared" si="49"/>
        <v>2</v>
      </c>
      <c r="AG95" s="78">
        <f t="shared" si="49"/>
        <v>2</v>
      </c>
      <c r="AH95" s="78">
        <f t="shared" si="49"/>
        <v>2</v>
      </c>
      <c r="AI95" s="78">
        <f t="shared" si="49"/>
        <v>2</v>
      </c>
      <c r="AJ95" s="78">
        <f t="shared" si="49"/>
        <v>2</v>
      </c>
      <c r="AK95" s="78">
        <f t="shared" si="49"/>
        <v>2</v>
      </c>
      <c r="AL95" s="78">
        <f t="shared" si="49"/>
        <v>2</v>
      </c>
      <c r="AM95" s="78">
        <f t="shared" si="49"/>
        <v>0</v>
      </c>
      <c r="AN95" s="78">
        <f t="shared" si="49"/>
        <v>2</v>
      </c>
      <c r="AO95" s="78">
        <f t="shared" si="49"/>
        <v>2</v>
      </c>
      <c r="AP95" s="78">
        <f t="shared" si="49"/>
        <v>2</v>
      </c>
      <c r="AQ95" s="78">
        <f t="shared" si="49"/>
        <v>2</v>
      </c>
      <c r="AR95" s="78">
        <f t="shared" si="49"/>
        <v>2</v>
      </c>
      <c r="AS95" s="78">
        <f t="shared" si="49"/>
        <v>2</v>
      </c>
      <c r="AT95" s="78">
        <f t="shared" si="49"/>
        <v>2</v>
      </c>
      <c r="AU95" s="78">
        <f t="shared" si="49"/>
        <v>2</v>
      </c>
    </row>
    <row r="96" spans="4:47" outlineLevel="1">
      <c r="D96" s="74">
        <v>2018</v>
      </c>
      <c r="E96" s="78">
        <f t="shared" ref="E96:T123" si="50">IF(E65&lt;&gt;E64,E65,0)</f>
        <v>7</v>
      </c>
      <c r="F96" s="78">
        <f t="shared" si="50"/>
        <v>7</v>
      </c>
      <c r="G96" s="78">
        <f t="shared" si="50"/>
        <v>7</v>
      </c>
      <c r="H96" s="78">
        <f t="shared" si="50"/>
        <v>7</v>
      </c>
      <c r="I96" s="78">
        <f t="shared" si="50"/>
        <v>7</v>
      </c>
      <c r="J96" s="78">
        <f t="shared" si="50"/>
        <v>7</v>
      </c>
      <c r="K96" s="78">
        <f t="shared" si="50"/>
        <v>5</v>
      </c>
      <c r="L96" s="78">
        <f t="shared" si="50"/>
        <v>7</v>
      </c>
      <c r="M96" s="78">
        <f t="shared" si="50"/>
        <v>7</v>
      </c>
      <c r="N96" s="78">
        <f t="shared" si="50"/>
        <v>7</v>
      </c>
      <c r="O96" s="78">
        <f t="shared" si="50"/>
        <v>7</v>
      </c>
      <c r="P96" s="78">
        <f t="shared" si="50"/>
        <v>5</v>
      </c>
      <c r="Q96" s="78">
        <f t="shared" si="50"/>
        <v>7</v>
      </c>
      <c r="R96" s="78">
        <f t="shared" si="50"/>
        <v>7</v>
      </c>
      <c r="S96" s="78">
        <f t="shared" si="50"/>
        <v>7</v>
      </c>
      <c r="T96" s="78">
        <f t="shared" si="50"/>
        <v>7</v>
      </c>
      <c r="U96" s="78">
        <f t="shared" si="49"/>
        <v>5</v>
      </c>
      <c r="V96" s="78">
        <f t="shared" si="49"/>
        <v>7</v>
      </c>
      <c r="W96" s="78">
        <f t="shared" si="49"/>
        <v>7</v>
      </c>
      <c r="X96" s="78">
        <f t="shared" si="49"/>
        <v>7</v>
      </c>
      <c r="Y96" s="78">
        <f t="shared" si="49"/>
        <v>7</v>
      </c>
      <c r="Z96" s="78">
        <f t="shared" si="49"/>
        <v>5</v>
      </c>
      <c r="AA96" s="78">
        <f t="shared" si="49"/>
        <v>7</v>
      </c>
      <c r="AB96" s="78">
        <f t="shared" si="49"/>
        <v>7</v>
      </c>
      <c r="AC96" s="78">
        <f t="shared" si="49"/>
        <v>7</v>
      </c>
      <c r="AD96" s="78">
        <f t="shared" si="49"/>
        <v>7</v>
      </c>
      <c r="AE96" s="78">
        <f t="shared" si="49"/>
        <v>7</v>
      </c>
      <c r="AF96" s="78">
        <f t="shared" si="49"/>
        <v>7</v>
      </c>
      <c r="AG96" s="78">
        <f t="shared" si="49"/>
        <v>7</v>
      </c>
      <c r="AH96" s="78">
        <f t="shared" si="49"/>
        <v>7</v>
      </c>
      <c r="AI96" s="78">
        <f t="shared" si="49"/>
        <v>7</v>
      </c>
      <c r="AJ96" s="78">
        <f t="shared" si="49"/>
        <v>7</v>
      </c>
      <c r="AK96" s="78">
        <f t="shared" si="49"/>
        <v>7</v>
      </c>
      <c r="AL96" s="78">
        <f t="shared" si="49"/>
        <v>7</v>
      </c>
      <c r="AM96" s="78">
        <f t="shared" si="49"/>
        <v>0</v>
      </c>
      <c r="AN96" s="78">
        <f t="shared" si="49"/>
        <v>7</v>
      </c>
      <c r="AO96" s="78">
        <f t="shared" si="49"/>
        <v>7</v>
      </c>
      <c r="AP96" s="78">
        <f t="shared" si="49"/>
        <v>7</v>
      </c>
      <c r="AQ96" s="78">
        <f t="shared" si="49"/>
        <v>7</v>
      </c>
      <c r="AR96" s="78">
        <f t="shared" si="49"/>
        <v>7</v>
      </c>
      <c r="AS96" s="78">
        <f t="shared" si="49"/>
        <v>5</v>
      </c>
      <c r="AT96" s="78">
        <f t="shared" si="49"/>
        <v>7</v>
      </c>
      <c r="AU96" s="78">
        <f t="shared" si="49"/>
        <v>7</v>
      </c>
    </row>
    <row r="97" spans="4:47" outlineLevel="1">
      <c r="D97" s="74">
        <v>2019</v>
      </c>
      <c r="E97" s="78">
        <f t="shared" si="50"/>
        <v>9</v>
      </c>
      <c r="F97" s="78">
        <f t="shared" si="49"/>
        <v>9</v>
      </c>
      <c r="G97" s="78">
        <f t="shared" si="49"/>
        <v>9</v>
      </c>
      <c r="H97" s="78">
        <f t="shared" si="49"/>
        <v>9</v>
      </c>
      <c r="I97" s="78">
        <f t="shared" si="49"/>
        <v>9</v>
      </c>
      <c r="J97" s="78">
        <f t="shared" si="49"/>
        <v>9</v>
      </c>
      <c r="K97" s="78">
        <f t="shared" si="49"/>
        <v>6</v>
      </c>
      <c r="L97" s="78">
        <f t="shared" si="49"/>
        <v>9</v>
      </c>
      <c r="M97" s="78">
        <f t="shared" si="49"/>
        <v>9</v>
      </c>
      <c r="N97" s="78">
        <f t="shared" si="49"/>
        <v>8</v>
      </c>
      <c r="O97" s="78">
        <f t="shared" si="49"/>
        <v>8</v>
      </c>
      <c r="P97" s="78">
        <f t="shared" si="49"/>
        <v>6</v>
      </c>
      <c r="Q97" s="78">
        <f t="shared" si="49"/>
        <v>9</v>
      </c>
      <c r="R97" s="78">
        <f t="shared" si="49"/>
        <v>9</v>
      </c>
      <c r="S97" s="78">
        <f t="shared" si="49"/>
        <v>8</v>
      </c>
      <c r="T97" s="78">
        <f t="shared" si="49"/>
        <v>8</v>
      </c>
      <c r="U97" s="78">
        <f t="shared" si="49"/>
        <v>6</v>
      </c>
      <c r="V97" s="78">
        <f t="shared" si="49"/>
        <v>9</v>
      </c>
      <c r="W97" s="78">
        <f t="shared" si="49"/>
        <v>9</v>
      </c>
      <c r="X97" s="78">
        <f t="shared" si="49"/>
        <v>8</v>
      </c>
      <c r="Y97" s="78">
        <f t="shared" si="49"/>
        <v>8</v>
      </c>
      <c r="Z97" s="78">
        <f t="shared" si="49"/>
        <v>6</v>
      </c>
      <c r="AA97" s="78">
        <f t="shared" si="49"/>
        <v>9</v>
      </c>
      <c r="AB97" s="78">
        <f t="shared" si="49"/>
        <v>9</v>
      </c>
      <c r="AC97" s="78">
        <f t="shared" si="49"/>
        <v>8</v>
      </c>
      <c r="AD97" s="78">
        <f t="shared" si="49"/>
        <v>8</v>
      </c>
      <c r="AE97" s="78">
        <f t="shared" si="49"/>
        <v>0</v>
      </c>
      <c r="AF97" s="78">
        <f t="shared" si="49"/>
        <v>0</v>
      </c>
      <c r="AG97" s="78">
        <f t="shared" si="49"/>
        <v>8</v>
      </c>
      <c r="AH97" s="78">
        <f t="shared" si="49"/>
        <v>8</v>
      </c>
      <c r="AI97" s="78">
        <f t="shared" si="49"/>
        <v>8</v>
      </c>
      <c r="AJ97" s="78">
        <f t="shared" si="49"/>
        <v>8</v>
      </c>
      <c r="AK97" s="78">
        <f t="shared" si="49"/>
        <v>8</v>
      </c>
      <c r="AL97" s="78">
        <f t="shared" si="49"/>
        <v>8</v>
      </c>
      <c r="AM97" s="78">
        <f t="shared" si="49"/>
        <v>0</v>
      </c>
      <c r="AN97" s="78">
        <f t="shared" si="49"/>
        <v>9</v>
      </c>
      <c r="AO97" s="78">
        <f t="shared" si="49"/>
        <v>9</v>
      </c>
      <c r="AP97" s="78">
        <f t="shared" si="49"/>
        <v>9</v>
      </c>
      <c r="AQ97" s="78">
        <f t="shared" si="49"/>
        <v>9</v>
      </c>
      <c r="AR97" s="78">
        <f t="shared" si="49"/>
        <v>9</v>
      </c>
      <c r="AS97" s="78">
        <f t="shared" si="49"/>
        <v>7</v>
      </c>
      <c r="AT97" s="78">
        <f t="shared" si="49"/>
        <v>9</v>
      </c>
      <c r="AU97" s="78">
        <f t="shared" si="49"/>
        <v>10</v>
      </c>
    </row>
    <row r="98" spans="4:47" outlineLevel="1">
      <c r="D98" s="74">
        <v>2020</v>
      </c>
      <c r="E98" s="78">
        <f t="shared" si="50"/>
        <v>12</v>
      </c>
      <c r="F98" s="78">
        <f t="shared" si="49"/>
        <v>12</v>
      </c>
      <c r="G98" s="78">
        <f t="shared" si="49"/>
        <v>12</v>
      </c>
      <c r="H98" s="78">
        <f t="shared" si="49"/>
        <v>12</v>
      </c>
      <c r="I98" s="78">
        <f t="shared" si="49"/>
        <v>12</v>
      </c>
      <c r="J98" s="78">
        <f t="shared" si="49"/>
        <v>12</v>
      </c>
      <c r="K98" s="78">
        <f t="shared" si="49"/>
        <v>7</v>
      </c>
      <c r="L98" s="78">
        <f t="shared" si="49"/>
        <v>0</v>
      </c>
      <c r="M98" s="78">
        <f t="shared" si="49"/>
        <v>12</v>
      </c>
      <c r="N98" s="78">
        <f t="shared" si="49"/>
        <v>9</v>
      </c>
      <c r="O98" s="78">
        <f t="shared" si="49"/>
        <v>9</v>
      </c>
      <c r="P98" s="78">
        <f t="shared" si="49"/>
        <v>7</v>
      </c>
      <c r="Q98" s="78">
        <f t="shared" si="49"/>
        <v>0</v>
      </c>
      <c r="R98" s="78">
        <f t="shared" si="49"/>
        <v>12</v>
      </c>
      <c r="S98" s="78">
        <f t="shared" si="49"/>
        <v>9</v>
      </c>
      <c r="T98" s="78">
        <f t="shared" si="49"/>
        <v>9</v>
      </c>
      <c r="U98" s="78">
        <f t="shared" si="49"/>
        <v>7</v>
      </c>
      <c r="V98" s="78">
        <f t="shared" si="49"/>
        <v>10</v>
      </c>
      <c r="W98" s="78">
        <f t="shared" si="49"/>
        <v>12</v>
      </c>
      <c r="X98" s="78">
        <f t="shared" si="49"/>
        <v>9</v>
      </c>
      <c r="Y98" s="78">
        <f t="shared" si="49"/>
        <v>9</v>
      </c>
      <c r="Z98" s="78">
        <f t="shared" si="49"/>
        <v>7</v>
      </c>
      <c r="AA98" s="78">
        <f t="shared" si="49"/>
        <v>10</v>
      </c>
      <c r="AB98" s="78">
        <f t="shared" si="49"/>
        <v>12</v>
      </c>
      <c r="AC98" s="78">
        <f t="shared" si="49"/>
        <v>9</v>
      </c>
      <c r="AD98" s="78">
        <f t="shared" si="49"/>
        <v>9</v>
      </c>
      <c r="AE98" s="78">
        <f t="shared" si="49"/>
        <v>0</v>
      </c>
      <c r="AF98" s="78">
        <f t="shared" si="49"/>
        <v>0</v>
      </c>
      <c r="AG98" s="78">
        <f t="shared" si="49"/>
        <v>9</v>
      </c>
      <c r="AH98" s="78">
        <f t="shared" si="49"/>
        <v>9</v>
      </c>
      <c r="AI98" s="78">
        <f t="shared" si="49"/>
        <v>9</v>
      </c>
      <c r="AJ98" s="78">
        <f t="shared" si="49"/>
        <v>9</v>
      </c>
      <c r="AK98" s="78">
        <f t="shared" si="49"/>
        <v>9</v>
      </c>
      <c r="AL98" s="78">
        <f t="shared" si="49"/>
        <v>9</v>
      </c>
      <c r="AM98" s="78">
        <f t="shared" si="49"/>
        <v>0</v>
      </c>
      <c r="AN98" s="78">
        <f t="shared" si="49"/>
        <v>12</v>
      </c>
      <c r="AO98" s="78">
        <f t="shared" si="49"/>
        <v>12</v>
      </c>
      <c r="AP98" s="78">
        <f t="shared" si="49"/>
        <v>12</v>
      </c>
      <c r="AQ98" s="78">
        <f t="shared" si="49"/>
        <v>12</v>
      </c>
      <c r="AR98" s="78">
        <f t="shared" si="49"/>
        <v>12</v>
      </c>
      <c r="AS98" s="78">
        <f t="shared" si="49"/>
        <v>9</v>
      </c>
      <c r="AT98" s="78">
        <f t="shared" si="49"/>
        <v>11</v>
      </c>
      <c r="AU98" s="78">
        <f t="shared" si="49"/>
        <v>12</v>
      </c>
    </row>
    <row r="99" spans="4:47" outlineLevel="1">
      <c r="D99" s="74">
        <v>2021</v>
      </c>
      <c r="E99" s="78">
        <f t="shared" si="50"/>
        <v>14</v>
      </c>
      <c r="F99" s="78">
        <f t="shared" si="49"/>
        <v>14</v>
      </c>
      <c r="G99" s="78">
        <f t="shared" si="49"/>
        <v>14</v>
      </c>
      <c r="H99" s="78">
        <f t="shared" si="49"/>
        <v>14</v>
      </c>
      <c r="I99" s="78">
        <f t="shared" si="49"/>
        <v>14</v>
      </c>
      <c r="J99" s="78">
        <f t="shared" si="49"/>
        <v>14</v>
      </c>
      <c r="K99" s="78">
        <f t="shared" si="49"/>
        <v>8</v>
      </c>
      <c r="L99" s="78">
        <f t="shared" si="49"/>
        <v>10</v>
      </c>
      <c r="M99" s="78">
        <f t="shared" si="49"/>
        <v>14</v>
      </c>
      <c r="N99" s="78">
        <f t="shared" si="49"/>
        <v>0</v>
      </c>
      <c r="O99" s="78">
        <f t="shared" si="49"/>
        <v>10</v>
      </c>
      <c r="P99" s="78">
        <f t="shared" si="49"/>
        <v>8</v>
      </c>
      <c r="Q99" s="78">
        <f t="shared" si="49"/>
        <v>10</v>
      </c>
      <c r="R99" s="78">
        <f t="shared" si="49"/>
        <v>14</v>
      </c>
      <c r="S99" s="78">
        <f t="shared" si="49"/>
        <v>0</v>
      </c>
      <c r="T99" s="78">
        <f t="shared" si="49"/>
        <v>10</v>
      </c>
      <c r="U99" s="78">
        <f t="shared" si="49"/>
        <v>8</v>
      </c>
      <c r="V99" s="78">
        <f t="shared" si="49"/>
        <v>11</v>
      </c>
      <c r="W99" s="78">
        <f t="shared" si="49"/>
        <v>14</v>
      </c>
      <c r="X99" s="78">
        <f t="shared" si="49"/>
        <v>10</v>
      </c>
      <c r="Y99" s="78">
        <f t="shared" si="49"/>
        <v>10</v>
      </c>
      <c r="Z99" s="78">
        <f t="shared" si="49"/>
        <v>8</v>
      </c>
      <c r="AA99" s="78">
        <f t="shared" si="49"/>
        <v>11</v>
      </c>
      <c r="AB99" s="78">
        <f t="shared" si="49"/>
        <v>14</v>
      </c>
      <c r="AC99" s="78">
        <f t="shared" si="49"/>
        <v>0</v>
      </c>
      <c r="AD99" s="78">
        <f t="shared" si="49"/>
        <v>10</v>
      </c>
      <c r="AE99" s="78">
        <f t="shared" si="49"/>
        <v>8</v>
      </c>
      <c r="AF99" s="78">
        <f t="shared" si="49"/>
        <v>0</v>
      </c>
      <c r="AG99" s="78">
        <f t="shared" si="49"/>
        <v>10</v>
      </c>
      <c r="AH99" s="78">
        <f t="shared" si="49"/>
        <v>10</v>
      </c>
      <c r="AI99" s="78">
        <f t="shared" si="49"/>
        <v>10</v>
      </c>
      <c r="AJ99" s="78">
        <f t="shared" si="49"/>
        <v>10</v>
      </c>
      <c r="AK99" s="78">
        <f t="shared" si="49"/>
        <v>10</v>
      </c>
      <c r="AL99" s="78">
        <f t="shared" si="49"/>
        <v>0</v>
      </c>
      <c r="AM99" s="78">
        <f t="shared" si="49"/>
        <v>0</v>
      </c>
      <c r="AN99" s="78">
        <f t="shared" si="49"/>
        <v>14</v>
      </c>
      <c r="AO99" s="78">
        <f t="shared" si="49"/>
        <v>14</v>
      </c>
      <c r="AP99" s="78">
        <f t="shared" si="49"/>
        <v>14</v>
      </c>
      <c r="AQ99" s="78">
        <f t="shared" si="49"/>
        <v>14</v>
      </c>
      <c r="AR99" s="78">
        <f t="shared" si="49"/>
        <v>14</v>
      </c>
      <c r="AS99" s="78">
        <f t="shared" si="49"/>
        <v>11</v>
      </c>
      <c r="AT99" s="78">
        <f t="shared" si="49"/>
        <v>13</v>
      </c>
      <c r="AU99" s="78">
        <f t="shared" si="49"/>
        <v>14</v>
      </c>
    </row>
    <row r="100" spans="4:47" outlineLevel="1">
      <c r="D100" s="74">
        <v>2022</v>
      </c>
      <c r="E100" s="78">
        <f t="shared" si="50"/>
        <v>17</v>
      </c>
      <c r="F100" s="78">
        <f t="shared" si="49"/>
        <v>17</v>
      </c>
      <c r="G100" s="78">
        <f t="shared" si="49"/>
        <v>17</v>
      </c>
      <c r="H100" s="78">
        <f t="shared" si="49"/>
        <v>17</v>
      </c>
      <c r="I100" s="78">
        <f t="shared" si="49"/>
        <v>17</v>
      </c>
      <c r="J100" s="78">
        <f t="shared" si="49"/>
        <v>17</v>
      </c>
      <c r="K100" s="78">
        <f t="shared" si="49"/>
        <v>9</v>
      </c>
      <c r="L100" s="78">
        <f t="shared" si="49"/>
        <v>11</v>
      </c>
      <c r="M100" s="78">
        <f t="shared" si="49"/>
        <v>0</v>
      </c>
      <c r="N100" s="78">
        <f t="shared" si="49"/>
        <v>0</v>
      </c>
      <c r="O100" s="78">
        <f t="shared" si="49"/>
        <v>11</v>
      </c>
      <c r="P100" s="78">
        <f t="shared" si="49"/>
        <v>9</v>
      </c>
      <c r="Q100" s="78">
        <f t="shared" si="49"/>
        <v>0</v>
      </c>
      <c r="R100" s="78">
        <f t="shared" si="49"/>
        <v>0</v>
      </c>
      <c r="S100" s="78">
        <f t="shared" si="49"/>
        <v>0</v>
      </c>
      <c r="T100" s="78">
        <f t="shared" si="49"/>
        <v>11</v>
      </c>
      <c r="U100" s="78">
        <f t="shared" si="49"/>
        <v>9</v>
      </c>
      <c r="V100" s="78">
        <f t="shared" si="49"/>
        <v>12</v>
      </c>
      <c r="W100" s="78">
        <f t="shared" si="49"/>
        <v>15</v>
      </c>
      <c r="X100" s="78">
        <f t="shared" si="49"/>
        <v>0</v>
      </c>
      <c r="Y100" s="78">
        <f t="shared" si="49"/>
        <v>11</v>
      </c>
      <c r="Z100" s="78">
        <f t="shared" si="49"/>
        <v>9</v>
      </c>
      <c r="AA100" s="78">
        <f t="shared" si="49"/>
        <v>12</v>
      </c>
      <c r="AB100" s="78">
        <f t="shared" si="49"/>
        <v>15</v>
      </c>
      <c r="AC100" s="78">
        <f t="shared" si="49"/>
        <v>0</v>
      </c>
      <c r="AD100" s="78">
        <f t="shared" si="49"/>
        <v>11</v>
      </c>
      <c r="AE100" s="78">
        <f t="shared" si="49"/>
        <v>9</v>
      </c>
      <c r="AF100" s="78">
        <f t="shared" si="49"/>
        <v>0</v>
      </c>
      <c r="AG100" s="78">
        <f t="shared" si="49"/>
        <v>11</v>
      </c>
      <c r="AH100" s="78">
        <f t="shared" si="49"/>
        <v>11</v>
      </c>
      <c r="AI100" s="78">
        <f t="shared" si="49"/>
        <v>11</v>
      </c>
      <c r="AJ100" s="78">
        <f t="shared" si="49"/>
        <v>0</v>
      </c>
      <c r="AK100" s="78">
        <f t="shared" si="49"/>
        <v>0</v>
      </c>
      <c r="AL100" s="78">
        <f t="shared" si="49"/>
        <v>0</v>
      </c>
      <c r="AM100" s="78">
        <f t="shared" si="49"/>
        <v>0</v>
      </c>
      <c r="AN100" s="78">
        <f t="shared" si="49"/>
        <v>17</v>
      </c>
      <c r="AO100" s="78">
        <f t="shared" si="49"/>
        <v>17</v>
      </c>
      <c r="AP100" s="78">
        <f t="shared" si="49"/>
        <v>17</v>
      </c>
      <c r="AQ100" s="78">
        <f t="shared" si="49"/>
        <v>17</v>
      </c>
      <c r="AR100" s="78">
        <f t="shared" si="49"/>
        <v>17</v>
      </c>
      <c r="AS100" s="78">
        <f t="shared" si="49"/>
        <v>13</v>
      </c>
      <c r="AT100" s="78">
        <f t="shared" si="49"/>
        <v>15</v>
      </c>
      <c r="AU100" s="78">
        <f t="shared" si="49"/>
        <v>16</v>
      </c>
    </row>
    <row r="101" spans="4:47" outlineLevel="1">
      <c r="D101" s="74">
        <v>2023</v>
      </c>
      <c r="E101" s="78">
        <f t="shared" si="50"/>
        <v>0</v>
      </c>
      <c r="F101" s="78">
        <f t="shared" si="49"/>
        <v>21</v>
      </c>
      <c r="G101" s="78">
        <f t="shared" si="49"/>
        <v>21</v>
      </c>
      <c r="H101" s="78">
        <f t="shared" si="49"/>
        <v>21</v>
      </c>
      <c r="I101" s="78">
        <f t="shared" si="49"/>
        <v>21</v>
      </c>
      <c r="J101" s="78">
        <f t="shared" si="49"/>
        <v>21</v>
      </c>
      <c r="K101" s="78">
        <f t="shared" si="49"/>
        <v>10</v>
      </c>
      <c r="L101" s="78">
        <f t="shared" si="49"/>
        <v>12</v>
      </c>
      <c r="M101" s="78">
        <f t="shared" si="49"/>
        <v>0</v>
      </c>
      <c r="N101" s="78">
        <f t="shared" si="49"/>
        <v>0</v>
      </c>
      <c r="O101" s="78">
        <f t="shared" si="49"/>
        <v>12</v>
      </c>
      <c r="P101" s="78">
        <f t="shared" si="49"/>
        <v>10</v>
      </c>
      <c r="Q101" s="78">
        <f t="shared" si="49"/>
        <v>0</v>
      </c>
      <c r="R101" s="78">
        <f t="shared" si="49"/>
        <v>0</v>
      </c>
      <c r="S101" s="78">
        <f t="shared" si="49"/>
        <v>0</v>
      </c>
      <c r="T101" s="78">
        <f t="shared" si="49"/>
        <v>12</v>
      </c>
      <c r="U101" s="78">
        <f t="shared" si="49"/>
        <v>10</v>
      </c>
      <c r="V101" s="78">
        <f t="shared" si="49"/>
        <v>13</v>
      </c>
      <c r="W101" s="78">
        <f t="shared" si="49"/>
        <v>0</v>
      </c>
      <c r="X101" s="78">
        <f t="shared" ref="F101:AU107" si="51">IF(X70&lt;&gt;X69,X70,0)</f>
        <v>0</v>
      </c>
      <c r="Y101" s="78">
        <f t="shared" si="51"/>
        <v>12</v>
      </c>
      <c r="Z101" s="78">
        <f t="shared" si="51"/>
        <v>10</v>
      </c>
      <c r="AA101" s="78">
        <f t="shared" si="51"/>
        <v>13</v>
      </c>
      <c r="AB101" s="78">
        <f t="shared" si="51"/>
        <v>0</v>
      </c>
      <c r="AC101" s="78">
        <f t="shared" si="51"/>
        <v>0</v>
      </c>
      <c r="AD101" s="78">
        <f t="shared" si="51"/>
        <v>12</v>
      </c>
      <c r="AE101" s="78">
        <f t="shared" si="51"/>
        <v>10</v>
      </c>
      <c r="AF101" s="78">
        <f t="shared" si="51"/>
        <v>0</v>
      </c>
      <c r="AG101" s="78">
        <f t="shared" si="51"/>
        <v>12</v>
      </c>
      <c r="AH101" s="78">
        <f t="shared" si="51"/>
        <v>0</v>
      </c>
      <c r="AI101" s="78">
        <f t="shared" si="51"/>
        <v>0</v>
      </c>
      <c r="AJ101" s="78">
        <f t="shared" si="51"/>
        <v>0</v>
      </c>
      <c r="AK101" s="78">
        <f t="shared" si="51"/>
        <v>0</v>
      </c>
      <c r="AL101" s="78">
        <f t="shared" si="51"/>
        <v>0</v>
      </c>
      <c r="AM101" s="78">
        <f t="shared" si="51"/>
        <v>0</v>
      </c>
      <c r="AN101" s="78">
        <f t="shared" si="51"/>
        <v>21</v>
      </c>
      <c r="AO101" s="78">
        <f t="shared" si="51"/>
        <v>21</v>
      </c>
      <c r="AP101" s="78">
        <f t="shared" si="51"/>
        <v>21</v>
      </c>
      <c r="AQ101" s="78">
        <f t="shared" si="51"/>
        <v>21</v>
      </c>
      <c r="AR101" s="78">
        <f t="shared" si="51"/>
        <v>21</v>
      </c>
      <c r="AS101" s="78">
        <f t="shared" si="51"/>
        <v>15</v>
      </c>
      <c r="AT101" s="78">
        <f t="shared" si="51"/>
        <v>17</v>
      </c>
      <c r="AU101" s="78">
        <f t="shared" si="51"/>
        <v>18</v>
      </c>
    </row>
    <row r="102" spans="4:47" outlineLevel="1">
      <c r="D102" s="74">
        <v>2024</v>
      </c>
      <c r="E102" s="78">
        <f t="shared" si="50"/>
        <v>0</v>
      </c>
      <c r="F102" s="78">
        <f t="shared" si="51"/>
        <v>0</v>
      </c>
      <c r="G102" s="78">
        <f t="shared" si="51"/>
        <v>26</v>
      </c>
      <c r="H102" s="78">
        <f t="shared" si="51"/>
        <v>26</v>
      </c>
      <c r="I102" s="78">
        <f t="shared" si="51"/>
        <v>26</v>
      </c>
      <c r="J102" s="78">
        <f t="shared" si="51"/>
        <v>26</v>
      </c>
      <c r="K102" s="78">
        <f t="shared" si="51"/>
        <v>11</v>
      </c>
      <c r="L102" s="78">
        <f t="shared" si="51"/>
        <v>0</v>
      </c>
      <c r="M102" s="78">
        <f t="shared" si="51"/>
        <v>0</v>
      </c>
      <c r="N102" s="78">
        <f t="shared" si="51"/>
        <v>0</v>
      </c>
      <c r="O102" s="78">
        <f t="shared" si="51"/>
        <v>13</v>
      </c>
      <c r="P102" s="78">
        <f t="shared" si="51"/>
        <v>0</v>
      </c>
      <c r="Q102" s="78">
        <f t="shared" si="51"/>
        <v>0</v>
      </c>
      <c r="R102" s="78">
        <f t="shared" si="51"/>
        <v>0</v>
      </c>
      <c r="S102" s="78">
        <f t="shared" si="51"/>
        <v>0</v>
      </c>
      <c r="T102" s="78">
        <f t="shared" si="51"/>
        <v>13</v>
      </c>
      <c r="U102" s="78">
        <f t="shared" si="51"/>
        <v>11</v>
      </c>
      <c r="V102" s="78">
        <f t="shared" si="51"/>
        <v>0</v>
      </c>
      <c r="W102" s="78">
        <f t="shared" si="51"/>
        <v>0</v>
      </c>
      <c r="X102" s="78">
        <f t="shared" si="51"/>
        <v>0</v>
      </c>
      <c r="Y102" s="78">
        <f t="shared" si="51"/>
        <v>13</v>
      </c>
      <c r="Z102" s="78">
        <f t="shared" si="51"/>
        <v>11</v>
      </c>
      <c r="AA102" s="78">
        <f t="shared" si="51"/>
        <v>14</v>
      </c>
      <c r="AB102" s="78">
        <f t="shared" si="51"/>
        <v>0</v>
      </c>
      <c r="AC102" s="78">
        <f t="shared" si="51"/>
        <v>0</v>
      </c>
      <c r="AD102" s="78">
        <f t="shared" si="51"/>
        <v>13</v>
      </c>
      <c r="AE102" s="78">
        <f t="shared" si="51"/>
        <v>11</v>
      </c>
      <c r="AF102" s="78">
        <f t="shared" si="51"/>
        <v>0</v>
      </c>
      <c r="AG102" s="78">
        <f t="shared" si="51"/>
        <v>13</v>
      </c>
      <c r="AH102" s="78">
        <f t="shared" si="51"/>
        <v>0</v>
      </c>
      <c r="AI102" s="78">
        <f t="shared" si="51"/>
        <v>0</v>
      </c>
      <c r="AJ102" s="78">
        <f t="shared" si="51"/>
        <v>0</v>
      </c>
      <c r="AK102" s="78">
        <f t="shared" si="51"/>
        <v>0</v>
      </c>
      <c r="AL102" s="78">
        <f t="shared" si="51"/>
        <v>0</v>
      </c>
      <c r="AM102" s="78">
        <f t="shared" si="51"/>
        <v>0</v>
      </c>
      <c r="AN102" s="78">
        <f t="shared" si="51"/>
        <v>23</v>
      </c>
      <c r="AO102" s="78">
        <f t="shared" si="51"/>
        <v>26</v>
      </c>
      <c r="AP102" s="78">
        <f t="shared" si="51"/>
        <v>26</v>
      </c>
      <c r="AQ102" s="78">
        <f t="shared" si="51"/>
        <v>26</v>
      </c>
      <c r="AR102" s="78">
        <f t="shared" si="51"/>
        <v>26</v>
      </c>
      <c r="AS102" s="78">
        <f t="shared" si="51"/>
        <v>17</v>
      </c>
      <c r="AT102" s="78">
        <f t="shared" si="51"/>
        <v>19</v>
      </c>
      <c r="AU102" s="78">
        <f t="shared" si="51"/>
        <v>20</v>
      </c>
    </row>
    <row r="103" spans="4:47" outlineLevel="1">
      <c r="D103" s="74">
        <v>2025</v>
      </c>
      <c r="E103" s="78">
        <f t="shared" si="50"/>
        <v>0</v>
      </c>
      <c r="F103" s="78">
        <f t="shared" si="51"/>
        <v>0</v>
      </c>
      <c r="G103" s="78">
        <f t="shared" si="51"/>
        <v>0</v>
      </c>
      <c r="H103" s="78">
        <f t="shared" si="51"/>
        <v>29</v>
      </c>
      <c r="I103" s="78">
        <f t="shared" si="51"/>
        <v>29</v>
      </c>
      <c r="J103" s="78">
        <f t="shared" si="51"/>
        <v>29</v>
      </c>
      <c r="K103" s="78">
        <f t="shared" si="51"/>
        <v>0</v>
      </c>
      <c r="L103" s="78">
        <f t="shared" si="51"/>
        <v>0</v>
      </c>
      <c r="M103" s="78">
        <f t="shared" si="51"/>
        <v>0</v>
      </c>
      <c r="N103" s="78">
        <f t="shared" si="51"/>
        <v>0</v>
      </c>
      <c r="O103" s="78">
        <f t="shared" si="51"/>
        <v>14</v>
      </c>
      <c r="P103" s="78">
        <f t="shared" si="51"/>
        <v>0</v>
      </c>
      <c r="Q103" s="78">
        <f t="shared" si="51"/>
        <v>0</v>
      </c>
      <c r="R103" s="78">
        <f t="shared" si="51"/>
        <v>0</v>
      </c>
      <c r="S103" s="78">
        <f t="shared" si="51"/>
        <v>0</v>
      </c>
      <c r="T103" s="78">
        <f t="shared" si="51"/>
        <v>14</v>
      </c>
      <c r="U103" s="78">
        <f t="shared" si="51"/>
        <v>0</v>
      </c>
      <c r="V103" s="78">
        <f t="shared" si="51"/>
        <v>0</v>
      </c>
      <c r="W103" s="78">
        <f t="shared" si="51"/>
        <v>0</v>
      </c>
      <c r="X103" s="78">
        <f t="shared" si="51"/>
        <v>0</v>
      </c>
      <c r="Y103" s="78">
        <f t="shared" si="51"/>
        <v>14</v>
      </c>
      <c r="Z103" s="78">
        <f t="shared" si="51"/>
        <v>12</v>
      </c>
      <c r="AA103" s="78">
        <f t="shared" si="51"/>
        <v>15</v>
      </c>
      <c r="AB103" s="78">
        <f t="shared" si="51"/>
        <v>0</v>
      </c>
      <c r="AC103" s="78">
        <f t="shared" si="51"/>
        <v>0</v>
      </c>
      <c r="AD103" s="78">
        <f t="shared" si="51"/>
        <v>14</v>
      </c>
      <c r="AE103" s="78">
        <f t="shared" si="51"/>
        <v>12</v>
      </c>
      <c r="AF103" s="78">
        <f t="shared" si="51"/>
        <v>0</v>
      </c>
      <c r="AG103" s="78">
        <f t="shared" si="51"/>
        <v>14</v>
      </c>
      <c r="AH103" s="78">
        <f t="shared" si="51"/>
        <v>0</v>
      </c>
      <c r="AI103" s="78">
        <f t="shared" si="51"/>
        <v>0</v>
      </c>
      <c r="AJ103" s="78">
        <f t="shared" si="51"/>
        <v>0</v>
      </c>
      <c r="AK103" s="78">
        <f t="shared" si="51"/>
        <v>0</v>
      </c>
      <c r="AL103" s="78">
        <f t="shared" si="51"/>
        <v>11</v>
      </c>
      <c r="AM103" s="78">
        <f t="shared" si="51"/>
        <v>0</v>
      </c>
      <c r="AN103" s="78">
        <f t="shared" si="51"/>
        <v>25</v>
      </c>
      <c r="AO103" s="78">
        <f t="shared" si="51"/>
        <v>29</v>
      </c>
      <c r="AP103" s="78">
        <f t="shared" si="51"/>
        <v>29</v>
      </c>
      <c r="AQ103" s="78">
        <f t="shared" si="51"/>
        <v>29</v>
      </c>
      <c r="AR103" s="78">
        <f t="shared" si="51"/>
        <v>29</v>
      </c>
      <c r="AS103" s="78">
        <f t="shared" si="51"/>
        <v>19</v>
      </c>
      <c r="AT103" s="78">
        <f t="shared" si="51"/>
        <v>21</v>
      </c>
      <c r="AU103" s="78">
        <f t="shared" si="51"/>
        <v>21</v>
      </c>
    </row>
    <row r="104" spans="4:47" outlineLevel="1">
      <c r="D104" s="74">
        <v>2026</v>
      </c>
      <c r="E104" s="78">
        <f t="shared" si="50"/>
        <v>0</v>
      </c>
      <c r="F104" s="78">
        <f t="shared" si="51"/>
        <v>0</v>
      </c>
      <c r="G104" s="78">
        <f t="shared" si="51"/>
        <v>0</v>
      </c>
      <c r="H104" s="78">
        <f t="shared" si="51"/>
        <v>0</v>
      </c>
      <c r="I104" s="78">
        <f t="shared" si="51"/>
        <v>34</v>
      </c>
      <c r="J104" s="78">
        <f t="shared" si="51"/>
        <v>34</v>
      </c>
      <c r="K104" s="78">
        <f t="shared" si="51"/>
        <v>0</v>
      </c>
      <c r="L104" s="78">
        <f t="shared" si="51"/>
        <v>0</v>
      </c>
      <c r="M104" s="78">
        <f t="shared" si="51"/>
        <v>0</v>
      </c>
      <c r="N104" s="78">
        <f t="shared" si="51"/>
        <v>0</v>
      </c>
      <c r="O104" s="78">
        <f t="shared" si="51"/>
        <v>15</v>
      </c>
      <c r="P104" s="78">
        <f t="shared" si="51"/>
        <v>0</v>
      </c>
      <c r="Q104" s="78">
        <f t="shared" si="51"/>
        <v>0</v>
      </c>
      <c r="R104" s="78">
        <f t="shared" si="51"/>
        <v>0</v>
      </c>
      <c r="S104" s="78">
        <f t="shared" si="51"/>
        <v>0</v>
      </c>
      <c r="T104" s="78">
        <f t="shared" si="51"/>
        <v>0</v>
      </c>
      <c r="U104" s="78">
        <f t="shared" si="51"/>
        <v>0</v>
      </c>
      <c r="V104" s="78">
        <f t="shared" si="51"/>
        <v>0</v>
      </c>
      <c r="W104" s="78">
        <f t="shared" si="51"/>
        <v>0</v>
      </c>
      <c r="X104" s="78">
        <f t="shared" si="51"/>
        <v>0</v>
      </c>
      <c r="Y104" s="78">
        <f t="shared" si="51"/>
        <v>15</v>
      </c>
      <c r="Z104" s="78">
        <f t="shared" si="51"/>
        <v>13</v>
      </c>
      <c r="AA104" s="78">
        <f t="shared" si="51"/>
        <v>0</v>
      </c>
      <c r="AB104" s="78">
        <f t="shared" si="51"/>
        <v>0</v>
      </c>
      <c r="AC104" s="78">
        <f t="shared" si="51"/>
        <v>0</v>
      </c>
      <c r="AD104" s="78">
        <f t="shared" si="51"/>
        <v>15</v>
      </c>
      <c r="AE104" s="78">
        <f t="shared" si="51"/>
        <v>13</v>
      </c>
      <c r="AF104" s="78">
        <f t="shared" si="51"/>
        <v>0</v>
      </c>
      <c r="AG104" s="78">
        <f t="shared" si="51"/>
        <v>0</v>
      </c>
      <c r="AH104" s="78">
        <f t="shared" si="51"/>
        <v>0</v>
      </c>
      <c r="AI104" s="78">
        <f t="shared" si="51"/>
        <v>0</v>
      </c>
      <c r="AJ104" s="78">
        <f t="shared" si="51"/>
        <v>0</v>
      </c>
      <c r="AK104" s="78">
        <f t="shared" si="51"/>
        <v>0</v>
      </c>
      <c r="AL104" s="78">
        <f t="shared" si="51"/>
        <v>12</v>
      </c>
      <c r="AM104" s="78">
        <f t="shared" si="51"/>
        <v>0</v>
      </c>
      <c r="AN104" s="78">
        <f t="shared" si="51"/>
        <v>26</v>
      </c>
      <c r="AO104" s="78">
        <f t="shared" si="51"/>
        <v>34</v>
      </c>
      <c r="AP104" s="78">
        <f t="shared" si="51"/>
        <v>34</v>
      </c>
      <c r="AQ104" s="78">
        <f t="shared" si="51"/>
        <v>34</v>
      </c>
      <c r="AR104" s="78">
        <f t="shared" si="51"/>
        <v>34</v>
      </c>
      <c r="AS104" s="78">
        <f t="shared" si="51"/>
        <v>21</v>
      </c>
      <c r="AT104" s="78">
        <f t="shared" si="51"/>
        <v>22</v>
      </c>
      <c r="AU104" s="78">
        <f t="shared" si="51"/>
        <v>22</v>
      </c>
    </row>
    <row r="105" spans="4:47" outlineLevel="1">
      <c r="D105" s="74">
        <v>2027</v>
      </c>
      <c r="E105" s="78">
        <f t="shared" si="50"/>
        <v>0</v>
      </c>
      <c r="F105" s="78">
        <f t="shared" si="51"/>
        <v>0</v>
      </c>
      <c r="G105" s="78">
        <f t="shared" si="51"/>
        <v>0</v>
      </c>
      <c r="H105" s="78">
        <f t="shared" si="51"/>
        <v>0</v>
      </c>
      <c r="I105" s="78">
        <f t="shared" si="51"/>
        <v>37</v>
      </c>
      <c r="J105" s="78">
        <f t="shared" si="51"/>
        <v>37</v>
      </c>
      <c r="K105" s="78">
        <f t="shared" si="51"/>
        <v>0</v>
      </c>
      <c r="L105" s="78">
        <f t="shared" si="51"/>
        <v>0</v>
      </c>
      <c r="M105" s="78">
        <f t="shared" si="51"/>
        <v>0</v>
      </c>
      <c r="N105" s="78">
        <f t="shared" si="51"/>
        <v>0</v>
      </c>
      <c r="O105" s="78">
        <f t="shared" si="51"/>
        <v>0</v>
      </c>
      <c r="P105" s="78">
        <f t="shared" si="51"/>
        <v>0</v>
      </c>
      <c r="Q105" s="78">
        <f t="shared" si="51"/>
        <v>0</v>
      </c>
      <c r="R105" s="78">
        <f t="shared" si="51"/>
        <v>0</v>
      </c>
      <c r="S105" s="78">
        <f t="shared" si="51"/>
        <v>0</v>
      </c>
      <c r="T105" s="78">
        <f t="shared" si="51"/>
        <v>0</v>
      </c>
      <c r="U105" s="78">
        <f t="shared" si="51"/>
        <v>0</v>
      </c>
      <c r="V105" s="78">
        <f t="shared" si="51"/>
        <v>0</v>
      </c>
      <c r="W105" s="78">
        <f t="shared" si="51"/>
        <v>0</v>
      </c>
      <c r="X105" s="78">
        <f t="shared" si="51"/>
        <v>0</v>
      </c>
      <c r="Y105" s="78">
        <f t="shared" si="51"/>
        <v>0</v>
      </c>
      <c r="Z105" s="78">
        <f t="shared" si="51"/>
        <v>14</v>
      </c>
      <c r="AA105" s="78">
        <f t="shared" si="51"/>
        <v>0</v>
      </c>
      <c r="AB105" s="78">
        <f t="shared" si="51"/>
        <v>0</v>
      </c>
      <c r="AC105" s="78">
        <f t="shared" si="51"/>
        <v>0</v>
      </c>
      <c r="AD105" s="78">
        <f t="shared" si="51"/>
        <v>16</v>
      </c>
      <c r="AE105" s="78">
        <f t="shared" si="51"/>
        <v>14</v>
      </c>
      <c r="AF105" s="78">
        <f t="shared" si="51"/>
        <v>0</v>
      </c>
      <c r="AG105" s="78">
        <f t="shared" si="51"/>
        <v>0</v>
      </c>
      <c r="AH105" s="78">
        <f t="shared" si="51"/>
        <v>0</v>
      </c>
      <c r="AI105" s="78">
        <f t="shared" si="51"/>
        <v>0</v>
      </c>
      <c r="AJ105" s="78">
        <f t="shared" si="51"/>
        <v>0</v>
      </c>
      <c r="AK105" s="78">
        <f t="shared" si="51"/>
        <v>0</v>
      </c>
      <c r="AL105" s="78">
        <f t="shared" si="51"/>
        <v>0</v>
      </c>
      <c r="AM105" s="78">
        <f t="shared" si="51"/>
        <v>0</v>
      </c>
      <c r="AN105" s="78">
        <f t="shared" si="51"/>
        <v>27</v>
      </c>
      <c r="AO105" s="78">
        <f t="shared" si="51"/>
        <v>37</v>
      </c>
      <c r="AP105" s="78">
        <f t="shared" si="51"/>
        <v>37</v>
      </c>
      <c r="AQ105" s="78">
        <f t="shared" si="51"/>
        <v>37</v>
      </c>
      <c r="AR105" s="78">
        <f t="shared" si="51"/>
        <v>37</v>
      </c>
      <c r="AS105" s="78">
        <f t="shared" si="51"/>
        <v>22</v>
      </c>
      <c r="AT105" s="78">
        <f t="shared" si="51"/>
        <v>23</v>
      </c>
      <c r="AU105" s="78">
        <f t="shared" si="51"/>
        <v>23</v>
      </c>
    </row>
    <row r="106" spans="4:47" outlineLevel="1">
      <c r="D106" s="74">
        <v>2028</v>
      </c>
      <c r="E106" s="78">
        <f t="shared" si="50"/>
        <v>0</v>
      </c>
      <c r="F106" s="78">
        <f t="shared" si="51"/>
        <v>0</v>
      </c>
      <c r="G106" s="78">
        <f t="shared" si="51"/>
        <v>0</v>
      </c>
      <c r="H106" s="78">
        <f t="shared" si="51"/>
        <v>0</v>
      </c>
      <c r="I106" s="78">
        <f t="shared" si="51"/>
        <v>0</v>
      </c>
      <c r="J106" s="78">
        <f t="shared" si="51"/>
        <v>42</v>
      </c>
      <c r="K106" s="78">
        <f t="shared" si="51"/>
        <v>0</v>
      </c>
      <c r="L106" s="78">
        <f t="shared" si="51"/>
        <v>0</v>
      </c>
      <c r="M106" s="78">
        <f t="shared" si="51"/>
        <v>0</v>
      </c>
      <c r="N106" s="78">
        <f t="shared" si="51"/>
        <v>0</v>
      </c>
      <c r="O106" s="78">
        <f t="shared" si="51"/>
        <v>0</v>
      </c>
      <c r="P106" s="78">
        <f t="shared" si="51"/>
        <v>0</v>
      </c>
      <c r="Q106" s="78">
        <f t="shared" si="51"/>
        <v>0</v>
      </c>
      <c r="R106" s="78">
        <f t="shared" si="51"/>
        <v>0</v>
      </c>
      <c r="S106" s="78">
        <f t="shared" si="51"/>
        <v>0</v>
      </c>
      <c r="T106" s="78">
        <f t="shared" si="51"/>
        <v>0</v>
      </c>
      <c r="U106" s="78">
        <f t="shared" si="51"/>
        <v>0</v>
      </c>
      <c r="V106" s="78">
        <f t="shared" si="51"/>
        <v>0</v>
      </c>
      <c r="W106" s="78">
        <f t="shared" si="51"/>
        <v>0</v>
      </c>
      <c r="X106" s="78">
        <f t="shared" si="51"/>
        <v>0</v>
      </c>
      <c r="Y106" s="78">
        <f t="shared" si="51"/>
        <v>0</v>
      </c>
      <c r="Z106" s="78">
        <f t="shared" si="51"/>
        <v>15</v>
      </c>
      <c r="AA106" s="78">
        <f t="shared" si="51"/>
        <v>0</v>
      </c>
      <c r="AB106" s="78">
        <f t="shared" si="51"/>
        <v>0</v>
      </c>
      <c r="AC106" s="78">
        <f t="shared" si="51"/>
        <v>0</v>
      </c>
      <c r="AD106" s="78">
        <f t="shared" si="51"/>
        <v>17</v>
      </c>
      <c r="AE106" s="78">
        <f t="shared" si="51"/>
        <v>0</v>
      </c>
      <c r="AF106" s="78">
        <f t="shared" si="51"/>
        <v>0</v>
      </c>
      <c r="AG106" s="78">
        <f t="shared" si="51"/>
        <v>0</v>
      </c>
      <c r="AH106" s="78">
        <f t="shared" si="51"/>
        <v>0</v>
      </c>
      <c r="AI106" s="78">
        <f t="shared" si="51"/>
        <v>0</v>
      </c>
      <c r="AJ106" s="78">
        <f t="shared" si="51"/>
        <v>0</v>
      </c>
      <c r="AK106" s="78">
        <f t="shared" si="51"/>
        <v>0</v>
      </c>
      <c r="AL106" s="78">
        <f t="shared" si="51"/>
        <v>0</v>
      </c>
      <c r="AM106" s="78">
        <f t="shared" si="51"/>
        <v>0</v>
      </c>
      <c r="AN106" s="78">
        <f t="shared" si="51"/>
        <v>0</v>
      </c>
      <c r="AO106" s="78">
        <f t="shared" si="51"/>
        <v>42</v>
      </c>
      <c r="AP106" s="78">
        <f t="shared" si="51"/>
        <v>40</v>
      </c>
      <c r="AQ106" s="78">
        <f t="shared" si="51"/>
        <v>42</v>
      </c>
      <c r="AR106" s="78">
        <f t="shared" si="51"/>
        <v>42</v>
      </c>
      <c r="AS106" s="78">
        <f t="shared" si="51"/>
        <v>23</v>
      </c>
      <c r="AT106" s="78">
        <f t="shared" si="51"/>
        <v>24</v>
      </c>
      <c r="AU106" s="78">
        <f t="shared" si="51"/>
        <v>0</v>
      </c>
    </row>
    <row r="107" spans="4:47" outlineLevel="1">
      <c r="D107" s="74">
        <v>2029</v>
      </c>
      <c r="E107" s="78">
        <f t="shared" si="50"/>
        <v>0</v>
      </c>
      <c r="F107" s="78">
        <f t="shared" si="51"/>
        <v>0</v>
      </c>
      <c r="G107" s="78">
        <f t="shared" si="51"/>
        <v>0</v>
      </c>
      <c r="H107" s="78">
        <f t="shared" si="51"/>
        <v>0</v>
      </c>
      <c r="I107" s="78">
        <f t="shared" si="51"/>
        <v>0</v>
      </c>
      <c r="J107" s="78">
        <f t="shared" si="51"/>
        <v>45</v>
      </c>
      <c r="K107" s="78">
        <f t="shared" si="51"/>
        <v>0</v>
      </c>
      <c r="L107" s="78">
        <f t="shared" si="51"/>
        <v>0</v>
      </c>
      <c r="M107" s="78">
        <f t="shared" si="51"/>
        <v>0</v>
      </c>
      <c r="N107" s="78">
        <f t="shared" si="51"/>
        <v>0</v>
      </c>
      <c r="O107" s="78">
        <f t="shared" si="51"/>
        <v>0</v>
      </c>
      <c r="P107" s="78">
        <f t="shared" si="51"/>
        <v>0</v>
      </c>
      <c r="Q107" s="78">
        <f t="shared" si="51"/>
        <v>0</v>
      </c>
      <c r="R107" s="78">
        <f t="shared" si="51"/>
        <v>0</v>
      </c>
      <c r="S107" s="78">
        <f t="shared" si="51"/>
        <v>0</v>
      </c>
      <c r="T107" s="78">
        <f t="shared" si="51"/>
        <v>0</v>
      </c>
      <c r="U107" s="78">
        <f t="shared" si="51"/>
        <v>0</v>
      </c>
      <c r="V107" s="78">
        <f t="shared" si="51"/>
        <v>0</v>
      </c>
      <c r="W107" s="78">
        <f t="shared" si="51"/>
        <v>0</v>
      </c>
      <c r="X107" s="78">
        <f t="shared" si="51"/>
        <v>0</v>
      </c>
      <c r="Y107" s="78">
        <f t="shared" si="51"/>
        <v>0</v>
      </c>
      <c r="Z107" s="78">
        <f t="shared" si="51"/>
        <v>0</v>
      </c>
      <c r="AA107" s="78">
        <f t="shared" ref="F107:AU113" si="52">IF(AA76&lt;&gt;AA75,AA76,0)</f>
        <v>0</v>
      </c>
      <c r="AB107" s="78">
        <f t="shared" si="52"/>
        <v>0</v>
      </c>
      <c r="AC107" s="78">
        <f t="shared" si="52"/>
        <v>0</v>
      </c>
      <c r="AD107" s="78">
        <f t="shared" si="52"/>
        <v>18</v>
      </c>
      <c r="AE107" s="78">
        <f t="shared" si="52"/>
        <v>0</v>
      </c>
      <c r="AF107" s="78">
        <f t="shared" si="52"/>
        <v>0</v>
      </c>
      <c r="AG107" s="78">
        <f t="shared" si="52"/>
        <v>0</v>
      </c>
      <c r="AH107" s="78">
        <f t="shared" si="52"/>
        <v>0</v>
      </c>
      <c r="AI107" s="78">
        <f t="shared" si="52"/>
        <v>0</v>
      </c>
      <c r="AJ107" s="78">
        <f t="shared" si="52"/>
        <v>0</v>
      </c>
      <c r="AK107" s="78">
        <f t="shared" si="52"/>
        <v>0</v>
      </c>
      <c r="AL107" s="78">
        <f t="shared" si="52"/>
        <v>0</v>
      </c>
      <c r="AM107" s="78">
        <f t="shared" si="52"/>
        <v>0</v>
      </c>
      <c r="AN107" s="78">
        <f t="shared" si="52"/>
        <v>0</v>
      </c>
      <c r="AO107" s="78">
        <f t="shared" si="52"/>
        <v>45</v>
      </c>
      <c r="AP107" s="78">
        <f t="shared" si="52"/>
        <v>42</v>
      </c>
      <c r="AQ107" s="78">
        <f t="shared" si="52"/>
        <v>45</v>
      </c>
      <c r="AR107" s="78">
        <f t="shared" si="52"/>
        <v>45</v>
      </c>
      <c r="AS107" s="78">
        <f t="shared" si="52"/>
        <v>24</v>
      </c>
      <c r="AT107" s="78">
        <f t="shared" si="52"/>
        <v>0</v>
      </c>
      <c r="AU107" s="78">
        <f t="shared" si="52"/>
        <v>0</v>
      </c>
    </row>
    <row r="108" spans="4:47" outlineLevel="1">
      <c r="D108" s="74">
        <v>2030</v>
      </c>
      <c r="E108" s="78">
        <f t="shared" si="50"/>
        <v>0</v>
      </c>
      <c r="F108" s="78">
        <f t="shared" si="52"/>
        <v>0</v>
      </c>
      <c r="G108" s="78">
        <f t="shared" si="52"/>
        <v>0</v>
      </c>
      <c r="H108" s="78">
        <f t="shared" si="52"/>
        <v>0</v>
      </c>
      <c r="I108" s="78">
        <f t="shared" si="52"/>
        <v>0</v>
      </c>
      <c r="J108" s="78">
        <f t="shared" si="52"/>
        <v>51</v>
      </c>
      <c r="K108" s="78">
        <f t="shared" si="52"/>
        <v>0</v>
      </c>
      <c r="L108" s="78">
        <f t="shared" si="52"/>
        <v>0</v>
      </c>
      <c r="M108" s="78">
        <f t="shared" si="52"/>
        <v>0</v>
      </c>
      <c r="N108" s="78">
        <f t="shared" si="52"/>
        <v>0</v>
      </c>
      <c r="O108" s="78">
        <f t="shared" si="52"/>
        <v>0</v>
      </c>
      <c r="P108" s="78">
        <f t="shared" si="52"/>
        <v>0</v>
      </c>
      <c r="Q108" s="78">
        <f t="shared" si="52"/>
        <v>0</v>
      </c>
      <c r="R108" s="78">
        <f t="shared" si="52"/>
        <v>0</v>
      </c>
      <c r="S108" s="78">
        <f t="shared" si="52"/>
        <v>0</v>
      </c>
      <c r="T108" s="78">
        <f t="shared" si="52"/>
        <v>0</v>
      </c>
      <c r="U108" s="78">
        <f t="shared" si="52"/>
        <v>0</v>
      </c>
      <c r="V108" s="78">
        <f t="shared" si="52"/>
        <v>0</v>
      </c>
      <c r="W108" s="78">
        <f t="shared" si="52"/>
        <v>0</v>
      </c>
      <c r="X108" s="78">
        <f t="shared" si="52"/>
        <v>0</v>
      </c>
      <c r="Y108" s="78">
        <f t="shared" si="52"/>
        <v>0</v>
      </c>
      <c r="Z108" s="78">
        <f t="shared" si="52"/>
        <v>0</v>
      </c>
      <c r="AA108" s="78">
        <f t="shared" si="52"/>
        <v>0</v>
      </c>
      <c r="AB108" s="78">
        <f t="shared" si="52"/>
        <v>0</v>
      </c>
      <c r="AC108" s="78">
        <f t="shared" si="52"/>
        <v>0</v>
      </c>
      <c r="AD108" s="78">
        <f t="shared" si="52"/>
        <v>19</v>
      </c>
      <c r="AE108" s="78">
        <f t="shared" si="52"/>
        <v>0</v>
      </c>
      <c r="AF108" s="78">
        <f t="shared" si="52"/>
        <v>0</v>
      </c>
      <c r="AG108" s="78">
        <f t="shared" si="52"/>
        <v>0</v>
      </c>
      <c r="AH108" s="78">
        <f t="shared" si="52"/>
        <v>0</v>
      </c>
      <c r="AI108" s="78">
        <f t="shared" si="52"/>
        <v>0</v>
      </c>
      <c r="AJ108" s="78">
        <f t="shared" si="52"/>
        <v>0</v>
      </c>
      <c r="AK108" s="78">
        <f t="shared" si="52"/>
        <v>0</v>
      </c>
      <c r="AL108" s="78">
        <f t="shared" si="52"/>
        <v>0</v>
      </c>
      <c r="AM108" s="78">
        <f t="shared" si="52"/>
        <v>0</v>
      </c>
      <c r="AN108" s="78">
        <f t="shared" si="52"/>
        <v>0</v>
      </c>
      <c r="AO108" s="78">
        <f t="shared" si="52"/>
        <v>51</v>
      </c>
      <c r="AP108" s="78">
        <f t="shared" si="52"/>
        <v>0</v>
      </c>
      <c r="AQ108" s="78">
        <f t="shared" si="52"/>
        <v>47</v>
      </c>
      <c r="AR108" s="78">
        <f t="shared" si="52"/>
        <v>47</v>
      </c>
      <c r="AS108" s="78">
        <f t="shared" si="52"/>
        <v>0</v>
      </c>
      <c r="AT108" s="78">
        <f t="shared" si="52"/>
        <v>0</v>
      </c>
      <c r="AU108" s="78">
        <f t="shared" si="52"/>
        <v>0</v>
      </c>
    </row>
    <row r="109" spans="4:47" outlineLevel="1">
      <c r="D109" s="74">
        <v>2031</v>
      </c>
      <c r="E109" s="78">
        <f t="shared" si="50"/>
        <v>0</v>
      </c>
      <c r="F109" s="78">
        <f t="shared" si="52"/>
        <v>0</v>
      </c>
      <c r="G109" s="78">
        <f t="shared" si="52"/>
        <v>0</v>
      </c>
      <c r="H109" s="78">
        <f t="shared" si="52"/>
        <v>0</v>
      </c>
      <c r="I109" s="78">
        <f t="shared" si="52"/>
        <v>0</v>
      </c>
      <c r="J109" s="78">
        <f t="shared" si="52"/>
        <v>0</v>
      </c>
      <c r="K109" s="78">
        <f t="shared" si="52"/>
        <v>0</v>
      </c>
      <c r="L109" s="78">
        <f t="shared" si="52"/>
        <v>0</v>
      </c>
      <c r="M109" s="78">
        <f t="shared" si="52"/>
        <v>0</v>
      </c>
      <c r="N109" s="78">
        <f t="shared" si="52"/>
        <v>0</v>
      </c>
      <c r="O109" s="78">
        <f t="shared" si="52"/>
        <v>0</v>
      </c>
      <c r="P109" s="78">
        <f t="shared" si="52"/>
        <v>0</v>
      </c>
      <c r="Q109" s="78">
        <f t="shared" si="52"/>
        <v>0</v>
      </c>
      <c r="R109" s="78">
        <f t="shared" si="52"/>
        <v>0</v>
      </c>
      <c r="S109" s="78">
        <f t="shared" si="52"/>
        <v>0</v>
      </c>
      <c r="T109" s="78">
        <f t="shared" si="52"/>
        <v>0</v>
      </c>
      <c r="U109" s="78">
        <f t="shared" si="52"/>
        <v>0</v>
      </c>
      <c r="V109" s="78">
        <f t="shared" si="52"/>
        <v>0</v>
      </c>
      <c r="W109" s="78">
        <f t="shared" si="52"/>
        <v>0</v>
      </c>
      <c r="X109" s="78">
        <f t="shared" si="52"/>
        <v>0</v>
      </c>
      <c r="Y109" s="78">
        <f t="shared" si="52"/>
        <v>0</v>
      </c>
      <c r="Z109" s="78">
        <f t="shared" si="52"/>
        <v>0</v>
      </c>
      <c r="AA109" s="78">
        <f t="shared" si="52"/>
        <v>0</v>
      </c>
      <c r="AB109" s="78">
        <f t="shared" si="52"/>
        <v>0</v>
      </c>
      <c r="AC109" s="78">
        <f t="shared" si="52"/>
        <v>0</v>
      </c>
      <c r="AD109" s="78">
        <f t="shared" si="52"/>
        <v>20</v>
      </c>
      <c r="AE109" s="78">
        <f t="shared" si="52"/>
        <v>0</v>
      </c>
      <c r="AF109" s="78">
        <f t="shared" si="52"/>
        <v>0</v>
      </c>
      <c r="AG109" s="78">
        <f t="shared" si="52"/>
        <v>0</v>
      </c>
      <c r="AH109" s="78">
        <f t="shared" si="52"/>
        <v>0</v>
      </c>
      <c r="AI109" s="78">
        <f t="shared" si="52"/>
        <v>0</v>
      </c>
      <c r="AJ109" s="78">
        <f t="shared" si="52"/>
        <v>0</v>
      </c>
      <c r="AK109" s="78">
        <f t="shared" si="52"/>
        <v>0</v>
      </c>
      <c r="AL109" s="78">
        <f t="shared" si="52"/>
        <v>0</v>
      </c>
      <c r="AM109" s="78">
        <f t="shared" si="52"/>
        <v>0</v>
      </c>
      <c r="AN109" s="78">
        <f t="shared" si="52"/>
        <v>0</v>
      </c>
      <c r="AO109" s="78">
        <f t="shared" si="52"/>
        <v>53</v>
      </c>
      <c r="AP109" s="78">
        <f t="shared" si="52"/>
        <v>0</v>
      </c>
      <c r="AQ109" s="78">
        <f t="shared" si="52"/>
        <v>48</v>
      </c>
      <c r="AR109" s="78">
        <f t="shared" si="52"/>
        <v>48</v>
      </c>
      <c r="AS109" s="78">
        <f t="shared" si="52"/>
        <v>0</v>
      </c>
      <c r="AT109" s="78">
        <f t="shared" si="52"/>
        <v>0</v>
      </c>
      <c r="AU109" s="78">
        <f t="shared" si="52"/>
        <v>0</v>
      </c>
    </row>
    <row r="110" spans="4:47" outlineLevel="1">
      <c r="D110" s="74">
        <v>2032</v>
      </c>
      <c r="E110" s="78">
        <f t="shared" si="50"/>
        <v>0</v>
      </c>
      <c r="F110" s="78">
        <f t="shared" si="52"/>
        <v>0</v>
      </c>
      <c r="G110" s="78">
        <f t="shared" si="52"/>
        <v>0</v>
      </c>
      <c r="H110" s="78">
        <f t="shared" si="52"/>
        <v>0</v>
      </c>
      <c r="I110" s="78">
        <f t="shared" si="52"/>
        <v>0</v>
      </c>
      <c r="J110" s="78">
        <f t="shared" si="52"/>
        <v>0</v>
      </c>
      <c r="K110" s="78">
        <f t="shared" si="52"/>
        <v>0</v>
      </c>
      <c r="L110" s="78">
        <f t="shared" si="52"/>
        <v>0</v>
      </c>
      <c r="M110" s="78">
        <f t="shared" si="52"/>
        <v>0</v>
      </c>
      <c r="N110" s="78">
        <f t="shared" si="52"/>
        <v>0</v>
      </c>
      <c r="O110" s="78">
        <f t="shared" si="52"/>
        <v>0</v>
      </c>
      <c r="P110" s="78">
        <f t="shared" si="52"/>
        <v>0</v>
      </c>
      <c r="Q110" s="78">
        <f t="shared" si="52"/>
        <v>0</v>
      </c>
      <c r="R110" s="78">
        <f t="shared" si="52"/>
        <v>0</v>
      </c>
      <c r="S110" s="78">
        <f t="shared" si="52"/>
        <v>0</v>
      </c>
      <c r="T110" s="78">
        <f t="shared" si="52"/>
        <v>0</v>
      </c>
      <c r="U110" s="78">
        <f t="shared" si="52"/>
        <v>0</v>
      </c>
      <c r="V110" s="78">
        <f t="shared" si="52"/>
        <v>0</v>
      </c>
      <c r="W110" s="78">
        <f t="shared" si="52"/>
        <v>0</v>
      </c>
      <c r="X110" s="78">
        <f t="shared" si="52"/>
        <v>0</v>
      </c>
      <c r="Y110" s="78">
        <f t="shared" si="52"/>
        <v>0</v>
      </c>
      <c r="Z110" s="78">
        <f t="shared" si="52"/>
        <v>0</v>
      </c>
      <c r="AA110" s="78">
        <f t="shared" si="52"/>
        <v>0</v>
      </c>
      <c r="AB110" s="78">
        <f t="shared" si="52"/>
        <v>0</v>
      </c>
      <c r="AC110" s="78">
        <f t="shared" si="52"/>
        <v>0</v>
      </c>
      <c r="AD110" s="78">
        <f t="shared" si="52"/>
        <v>0</v>
      </c>
      <c r="AE110" s="78">
        <f t="shared" si="52"/>
        <v>0</v>
      </c>
      <c r="AF110" s="78">
        <f t="shared" si="52"/>
        <v>0</v>
      </c>
      <c r="AG110" s="78">
        <f t="shared" si="52"/>
        <v>0</v>
      </c>
      <c r="AH110" s="78">
        <f t="shared" si="52"/>
        <v>0</v>
      </c>
      <c r="AI110" s="78">
        <f t="shared" si="52"/>
        <v>0</v>
      </c>
      <c r="AJ110" s="78">
        <f t="shared" si="52"/>
        <v>0</v>
      </c>
      <c r="AK110" s="78">
        <f t="shared" si="52"/>
        <v>0</v>
      </c>
      <c r="AL110" s="78">
        <f t="shared" si="52"/>
        <v>0</v>
      </c>
      <c r="AM110" s="78">
        <f t="shared" si="52"/>
        <v>0</v>
      </c>
      <c r="AN110" s="78">
        <f t="shared" si="52"/>
        <v>0</v>
      </c>
      <c r="AO110" s="78">
        <f t="shared" si="52"/>
        <v>54</v>
      </c>
      <c r="AP110" s="78">
        <f t="shared" si="52"/>
        <v>0</v>
      </c>
      <c r="AQ110" s="78">
        <f t="shared" si="52"/>
        <v>0</v>
      </c>
      <c r="AR110" s="78">
        <f t="shared" si="52"/>
        <v>0</v>
      </c>
      <c r="AS110" s="78">
        <f t="shared" si="52"/>
        <v>0</v>
      </c>
      <c r="AT110" s="78">
        <f t="shared" si="52"/>
        <v>0</v>
      </c>
      <c r="AU110" s="78">
        <f t="shared" si="52"/>
        <v>0</v>
      </c>
    </row>
    <row r="111" spans="4:47" outlineLevel="1">
      <c r="D111" s="74">
        <v>2033</v>
      </c>
      <c r="E111" s="78">
        <f t="shared" si="50"/>
        <v>0</v>
      </c>
      <c r="F111" s="78">
        <f t="shared" si="52"/>
        <v>0</v>
      </c>
      <c r="G111" s="78">
        <f t="shared" si="52"/>
        <v>0</v>
      </c>
      <c r="H111" s="78">
        <f t="shared" si="52"/>
        <v>0</v>
      </c>
      <c r="I111" s="78">
        <f t="shared" si="52"/>
        <v>0</v>
      </c>
      <c r="J111" s="78">
        <f t="shared" si="52"/>
        <v>0</v>
      </c>
      <c r="K111" s="78">
        <f t="shared" si="52"/>
        <v>0</v>
      </c>
      <c r="L111" s="78">
        <f t="shared" si="52"/>
        <v>0</v>
      </c>
      <c r="M111" s="78">
        <f t="shared" si="52"/>
        <v>0</v>
      </c>
      <c r="N111" s="78">
        <f t="shared" si="52"/>
        <v>0</v>
      </c>
      <c r="O111" s="78">
        <f t="shared" si="52"/>
        <v>0</v>
      </c>
      <c r="P111" s="78">
        <f t="shared" si="52"/>
        <v>0</v>
      </c>
      <c r="Q111" s="78">
        <f t="shared" si="52"/>
        <v>0</v>
      </c>
      <c r="R111" s="78">
        <f t="shared" si="52"/>
        <v>0</v>
      </c>
      <c r="S111" s="78">
        <f t="shared" si="52"/>
        <v>0</v>
      </c>
      <c r="T111" s="78">
        <f t="shared" si="52"/>
        <v>0</v>
      </c>
      <c r="U111" s="78">
        <f t="shared" si="52"/>
        <v>0</v>
      </c>
      <c r="V111" s="78">
        <f t="shared" si="52"/>
        <v>0</v>
      </c>
      <c r="W111" s="78">
        <f t="shared" si="52"/>
        <v>0</v>
      </c>
      <c r="X111" s="78">
        <f t="shared" si="52"/>
        <v>0</v>
      </c>
      <c r="Y111" s="78">
        <f t="shared" si="52"/>
        <v>0</v>
      </c>
      <c r="Z111" s="78">
        <f t="shared" si="52"/>
        <v>0</v>
      </c>
      <c r="AA111" s="78">
        <f t="shared" si="52"/>
        <v>0</v>
      </c>
      <c r="AB111" s="78">
        <f t="shared" si="52"/>
        <v>0</v>
      </c>
      <c r="AC111" s="78">
        <f t="shared" si="52"/>
        <v>0</v>
      </c>
      <c r="AD111" s="78">
        <f t="shared" si="52"/>
        <v>0</v>
      </c>
      <c r="AE111" s="78">
        <f t="shared" si="52"/>
        <v>0</v>
      </c>
      <c r="AF111" s="78">
        <f t="shared" si="52"/>
        <v>0</v>
      </c>
      <c r="AG111" s="78">
        <f t="shared" si="52"/>
        <v>0</v>
      </c>
      <c r="AH111" s="78">
        <f t="shared" si="52"/>
        <v>0</v>
      </c>
      <c r="AI111" s="78">
        <f t="shared" si="52"/>
        <v>0</v>
      </c>
      <c r="AJ111" s="78">
        <f t="shared" si="52"/>
        <v>0</v>
      </c>
      <c r="AK111" s="78">
        <f t="shared" si="52"/>
        <v>0</v>
      </c>
      <c r="AL111" s="78">
        <f t="shared" si="52"/>
        <v>0</v>
      </c>
      <c r="AM111" s="78">
        <f t="shared" si="52"/>
        <v>0</v>
      </c>
      <c r="AN111" s="78">
        <f t="shared" si="52"/>
        <v>0</v>
      </c>
      <c r="AO111" s="78">
        <f t="shared" si="52"/>
        <v>0</v>
      </c>
      <c r="AP111" s="78">
        <f t="shared" si="52"/>
        <v>0</v>
      </c>
      <c r="AQ111" s="78">
        <f t="shared" si="52"/>
        <v>0</v>
      </c>
      <c r="AR111" s="78">
        <f t="shared" si="52"/>
        <v>0</v>
      </c>
      <c r="AS111" s="78">
        <f t="shared" si="52"/>
        <v>0</v>
      </c>
      <c r="AT111" s="78">
        <f t="shared" si="52"/>
        <v>0</v>
      </c>
      <c r="AU111" s="78">
        <f t="shared" si="52"/>
        <v>0</v>
      </c>
    </row>
    <row r="112" spans="4:47" outlineLevel="1">
      <c r="D112" s="74">
        <v>2034</v>
      </c>
      <c r="E112" s="78">
        <f t="shared" si="50"/>
        <v>0</v>
      </c>
      <c r="F112" s="78">
        <f t="shared" si="52"/>
        <v>0</v>
      </c>
      <c r="G112" s="78">
        <f t="shared" si="52"/>
        <v>0</v>
      </c>
      <c r="H112" s="78">
        <f t="shared" si="52"/>
        <v>0</v>
      </c>
      <c r="I112" s="78">
        <f t="shared" si="52"/>
        <v>0</v>
      </c>
      <c r="J112" s="78">
        <f t="shared" si="52"/>
        <v>0</v>
      </c>
      <c r="K112" s="78">
        <f t="shared" si="52"/>
        <v>0</v>
      </c>
      <c r="L112" s="78">
        <f t="shared" si="52"/>
        <v>0</v>
      </c>
      <c r="M112" s="78">
        <f t="shared" si="52"/>
        <v>0</v>
      </c>
      <c r="N112" s="78">
        <f t="shared" si="52"/>
        <v>0</v>
      </c>
      <c r="O112" s="78">
        <f t="shared" si="52"/>
        <v>0</v>
      </c>
      <c r="P112" s="78">
        <f t="shared" si="52"/>
        <v>0</v>
      </c>
      <c r="Q112" s="78">
        <f t="shared" si="52"/>
        <v>0</v>
      </c>
      <c r="R112" s="78">
        <f t="shared" si="52"/>
        <v>0</v>
      </c>
      <c r="S112" s="78">
        <f t="shared" si="52"/>
        <v>0</v>
      </c>
      <c r="T112" s="78">
        <f t="shared" si="52"/>
        <v>0</v>
      </c>
      <c r="U112" s="78">
        <f t="shared" si="52"/>
        <v>0</v>
      </c>
      <c r="V112" s="78">
        <f t="shared" si="52"/>
        <v>0</v>
      </c>
      <c r="W112" s="78">
        <f t="shared" si="52"/>
        <v>0</v>
      </c>
      <c r="X112" s="78">
        <f t="shared" si="52"/>
        <v>0</v>
      </c>
      <c r="Y112" s="78">
        <f t="shared" si="52"/>
        <v>0</v>
      </c>
      <c r="Z112" s="78">
        <f t="shared" si="52"/>
        <v>0</v>
      </c>
      <c r="AA112" s="78">
        <f t="shared" si="52"/>
        <v>0</v>
      </c>
      <c r="AB112" s="78">
        <f t="shared" si="52"/>
        <v>0</v>
      </c>
      <c r="AC112" s="78">
        <f t="shared" si="52"/>
        <v>0</v>
      </c>
      <c r="AD112" s="78">
        <f t="shared" si="52"/>
        <v>0</v>
      </c>
      <c r="AE112" s="78">
        <f t="shared" si="52"/>
        <v>0</v>
      </c>
      <c r="AF112" s="78">
        <f t="shared" si="52"/>
        <v>0</v>
      </c>
      <c r="AG112" s="78">
        <f t="shared" si="52"/>
        <v>0</v>
      </c>
      <c r="AH112" s="78">
        <f t="shared" si="52"/>
        <v>0</v>
      </c>
      <c r="AI112" s="78">
        <f t="shared" si="52"/>
        <v>0</v>
      </c>
      <c r="AJ112" s="78">
        <f t="shared" si="52"/>
        <v>0</v>
      </c>
      <c r="AK112" s="78">
        <f t="shared" si="52"/>
        <v>0</v>
      </c>
      <c r="AL112" s="78">
        <f t="shared" si="52"/>
        <v>0</v>
      </c>
      <c r="AM112" s="78">
        <f t="shared" si="52"/>
        <v>0</v>
      </c>
      <c r="AN112" s="78">
        <f t="shared" si="52"/>
        <v>0</v>
      </c>
      <c r="AO112" s="78">
        <f t="shared" si="52"/>
        <v>0</v>
      </c>
      <c r="AP112" s="78">
        <f t="shared" si="52"/>
        <v>0</v>
      </c>
      <c r="AQ112" s="78">
        <f t="shared" si="52"/>
        <v>0</v>
      </c>
      <c r="AR112" s="78">
        <f t="shared" si="52"/>
        <v>0</v>
      </c>
      <c r="AS112" s="78">
        <f t="shared" si="52"/>
        <v>0</v>
      </c>
      <c r="AT112" s="78">
        <f t="shared" si="52"/>
        <v>0</v>
      </c>
      <c r="AU112" s="78">
        <f t="shared" si="52"/>
        <v>0</v>
      </c>
    </row>
    <row r="113" spans="2:47" outlineLevel="1">
      <c r="D113" s="74">
        <v>2035</v>
      </c>
      <c r="E113" s="78">
        <f t="shared" si="50"/>
        <v>0</v>
      </c>
      <c r="F113" s="78">
        <f t="shared" si="52"/>
        <v>0</v>
      </c>
      <c r="G113" s="78">
        <f t="shared" si="52"/>
        <v>0</v>
      </c>
      <c r="H113" s="78">
        <f t="shared" si="52"/>
        <v>0</v>
      </c>
      <c r="I113" s="78">
        <f t="shared" si="52"/>
        <v>0</v>
      </c>
      <c r="J113" s="78">
        <f t="shared" si="52"/>
        <v>0</v>
      </c>
      <c r="K113" s="78">
        <f t="shared" si="52"/>
        <v>0</v>
      </c>
      <c r="L113" s="78">
        <f t="shared" si="52"/>
        <v>0</v>
      </c>
      <c r="M113" s="78">
        <f t="shared" si="52"/>
        <v>0</v>
      </c>
      <c r="N113" s="78">
        <f t="shared" si="52"/>
        <v>0</v>
      </c>
      <c r="O113" s="78">
        <f t="shared" si="52"/>
        <v>0</v>
      </c>
      <c r="P113" s="78">
        <f t="shared" si="52"/>
        <v>0</v>
      </c>
      <c r="Q113" s="78">
        <f t="shared" si="52"/>
        <v>0</v>
      </c>
      <c r="R113" s="78">
        <f t="shared" si="52"/>
        <v>0</v>
      </c>
      <c r="S113" s="78">
        <f t="shared" si="52"/>
        <v>0</v>
      </c>
      <c r="T113" s="78">
        <f t="shared" si="52"/>
        <v>0</v>
      </c>
      <c r="U113" s="78">
        <f t="shared" si="52"/>
        <v>0</v>
      </c>
      <c r="V113" s="78">
        <f t="shared" si="52"/>
        <v>0</v>
      </c>
      <c r="W113" s="78">
        <f t="shared" si="52"/>
        <v>0</v>
      </c>
      <c r="X113" s="78">
        <f t="shared" si="52"/>
        <v>0</v>
      </c>
      <c r="Y113" s="78">
        <f t="shared" si="52"/>
        <v>0</v>
      </c>
      <c r="Z113" s="78">
        <f t="shared" si="52"/>
        <v>0</v>
      </c>
      <c r="AA113" s="78">
        <f t="shared" si="52"/>
        <v>0</v>
      </c>
      <c r="AB113" s="78">
        <f t="shared" si="52"/>
        <v>0</v>
      </c>
      <c r="AC113" s="78">
        <f t="shared" si="52"/>
        <v>0</v>
      </c>
      <c r="AD113" s="78">
        <f t="shared" ref="F113:AU119" si="53">IF(AD82&lt;&gt;AD81,AD82,0)</f>
        <v>0</v>
      </c>
      <c r="AE113" s="78">
        <f t="shared" si="53"/>
        <v>0</v>
      </c>
      <c r="AF113" s="78">
        <f t="shared" si="53"/>
        <v>0</v>
      </c>
      <c r="AG113" s="78">
        <f t="shared" si="53"/>
        <v>0</v>
      </c>
      <c r="AH113" s="78">
        <f t="shared" si="53"/>
        <v>0</v>
      </c>
      <c r="AI113" s="78">
        <f t="shared" si="53"/>
        <v>0</v>
      </c>
      <c r="AJ113" s="78">
        <f t="shared" si="53"/>
        <v>0</v>
      </c>
      <c r="AK113" s="78">
        <f t="shared" si="53"/>
        <v>0</v>
      </c>
      <c r="AL113" s="78">
        <f t="shared" si="53"/>
        <v>0</v>
      </c>
      <c r="AM113" s="78">
        <f t="shared" si="53"/>
        <v>0</v>
      </c>
      <c r="AN113" s="78">
        <f t="shared" si="53"/>
        <v>0</v>
      </c>
      <c r="AO113" s="78">
        <f t="shared" si="53"/>
        <v>0</v>
      </c>
      <c r="AP113" s="78">
        <f t="shared" si="53"/>
        <v>0</v>
      </c>
      <c r="AQ113" s="78">
        <f t="shared" si="53"/>
        <v>0</v>
      </c>
      <c r="AR113" s="78">
        <f t="shared" si="53"/>
        <v>0</v>
      </c>
      <c r="AS113" s="78">
        <f t="shared" si="53"/>
        <v>0</v>
      </c>
      <c r="AT113" s="78">
        <f t="shared" si="53"/>
        <v>0</v>
      </c>
      <c r="AU113" s="78">
        <f t="shared" si="53"/>
        <v>0</v>
      </c>
    </row>
    <row r="114" spans="2:47" outlineLevel="1">
      <c r="D114" s="74">
        <v>2036</v>
      </c>
      <c r="E114" s="78">
        <f t="shared" si="50"/>
        <v>0</v>
      </c>
      <c r="F114" s="78">
        <f t="shared" si="53"/>
        <v>0</v>
      </c>
      <c r="G114" s="78">
        <f t="shared" si="53"/>
        <v>0</v>
      </c>
      <c r="H114" s="78">
        <f t="shared" si="53"/>
        <v>0</v>
      </c>
      <c r="I114" s="78">
        <f t="shared" si="53"/>
        <v>0</v>
      </c>
      <c r="J114" s="78">
        <f t="shared" si="53"/>
        <v>0</v>
      </c>
      <c r="K114" s="78">
        <f t="shared" si="53"/>
        <v>0</v>
      </c>
      <c r="L114" s="78">
        <f t="shared" si="53"/>
        <v>0</v>
      </c>
      <c r="M114" s="78">
        <f t="shared" si="53"/>
        <v>0</v>
      </c>
      <c r="N114" s="78">
        <f t="shared" si="53"/>
        <v>0</v>
      </c>
      <c r="O114" s="78">
        <f t="shared" si="53"/>
        <v>0</v>
      </c>
      <c r="P114" s="78">
        <f t="shared" si="53"/>
        <v>0</v>
      </c>
      <c r="Q114" s="78">
        <f t="shared" si="53"/>
        <v>0</v>
      </c>
      <c r="R114" s="78">
        <f t="shared" si="53"/>
        <v>0</v>
      </c>
      <c r="S114" s="78">
        <f t="shared" si="53"/>
        <v>0</v>
      </c>
      <c r="T114" s="78">
        <f t="shared" si="53"/>
        <v>0</v>
      </c>
      <c r="U114" s="78">
        <f t="shared" si="53"/>
        <v>0</v>
      </c>
      <c r="V114" s="78">
        <f t="shared" si="53"/>
        <v>0</v>
      </c>
      <c r="W114" s="78">
        <f t="shared" si="53"/>
        <v>0</v>
      </c>
      <c r="X114" s="78">
        <f t="shared" si="53"/>
        <v>0</v>
      </c>
      <c r="Y114" s="78">
        <f t="shared" si="53"/>
        <v>0</v>
      </c>
      <c r="Z114" s="78">
        <f t="shared" si="53"/>
        <v>0</v>
      </c>
      <c r="AA114" s="78">
        <f t="shared" si="53"/>
        <v>0</v>
      </c>
      <c r="AB114" s="78">
        <f t="shared" si="53"/>
        <v>0</v>
      </c>
      <c r="AC114" s="78">
        <f t="shared" si="53"/>
        <v>0</v>
      </c>
      <c r="AD114" s="78">
        <f t="shared" si="53"/>
        <v>0</v>
      </c>
      <c r="AE114" s="78">
        <f t="shared" si="53"/>
        <v>0</v>
      </c>
      <c r="AF114" s="78">
        <f t="shared" si="53"/>
        <v>0</v>
      </c>
      <c r="AG114" s="78">
        <f t="shared" si="53"/>
        <v>0</v>
      </c>
      <c r="AH114" s="78">
        <f t="shared" si="53"/>
        <v>0</v>
      </c>
      <c r="AI114" s="78">
        <f t="shared" si="53"/>
        <v>0</v>
      </c>
      <c r="AJ114" s="78">
        <f t="shared" si="53"/>
        <v>0</v>
      </c>
      <c r="AK114" s="78">
        <f t="shared" si="53"/>
        <v>0</v>
      </c>
      <c r="AL114" s="78">
        <f t="shared" si="53"/>
        <v>0</v>
      </c>
      <c r="AM114" s="78">
        <f t="shared" si="53"/>
        <v>0</v>
      </c>
      <c r="AN114" s="78">
        <f t="shared" si="53"/>
        <v>0</v>
      </c>
      <c r="AO114" s="78">
        <f t="shared" si="53"/>
        <v>0</v>
      </c>
      <c r="AP114" s="78">
        <f t="shared" si="53"/>
        <v>0</v>
      </c>
      <c r="AQ114" s="78">
        <f t="shared" si="53"/>
        <v>0</v>
      </c>
      <c r="AR114" s="78">
        <f t="shared" si="53"/>
        <v>0</v>
      </c>
      <c r="AS114" s="78">
        <f t="shared" si="53"/>
        <v>0</v>
      </c>
      <c r="AT114" s="78">
        <f t="shared" si="53"/>
        <v>0</v>
      </c>
      <c r="AU114" s="78">
        <f t="shared" si="53"/>
        <v>0</v>
      </c>
    </row>
    <row r="115" spans="2:47" outlineLevel="1">
      <c r="D115" s="74">
        <v>2037</v>
      </c>
      <c r="E115" s="78">
        <f t="shared" si="50"/>
        <v>0</v>
      </c>
      <c r="F115" s="78">
        <f t="shared" si="53"/>
        <v>0</v>
      </c>
      <c r="G115" s="78">
        <f t="shared" si="53"/>
        <v>0</v>
      </c>
      <c r="H115" s="78">
        <f t="shared" si="53"/>
        <v>0</v>
      </c>
      <c r="I115" s="78">
        <f t="shared" si="53"/>
        <v>0</v>
      </c>
      <c r="J115" s="78">
        <f t="shared" si="53"/>
        <v>0</v>
      </c>
      <c r="K115" s="78">
        <f t="shared" si="53"/>
        <v>0</v>
      </c>
      <c r="L115" s="78">
        <f t="shared" si="53"/>
        <v>0</v>
      </c>
      <c r="M115" s="78">
        <f t="shared" si="53"/>
        <v>0</v>
      </c>
      <c r="N115" s="78">
        <f t="shared" si="53"/>
        <v>0</v>
      </c>
      <c r="O115" s="78">
        <f t="shared" si="53"/>
        <v>0</v>
      </c>
      <c r="P115" s="78">
        <f t="shared" si="53"/>
        <v>0</v>
      </c>
      <c r="Q115" s="78">
        <f t="shared" si="53"/>
        <v>0</v>
      </c>
      <c r="R115" s="78">
        <f t="shared" si="53"/>
        <v>0</v>
      </c>
      <c r="S115" s="78">
        <f t="shared" si="53"/>
        <v>0</v>
      </c>
      <c r="T115" s="78">
        <f t="shared" si="53"/>
        <v>0</v>
      </c>
      <c r="U115" s="78">
        <f t="shared" si="53"/>
        <v>0</v>
      </c>
      <c r="V115" s="78">
        <f t="shared" si="53"/>
        <v>0</v>
      </c>
      <c r="W115" s="78">
        <f t="shared" si="53"/>
        <v>0</v>
      </c>
      <c r="X115" s="78">
        <f t="shared" si="53"/>
        <v>0</v>
      </c>
      <c r="Y115" s="78">
        <f t="shared" si="53"/>
        <v>0</v>
      </c>
      <c r="Z115" s="78">
        <f t="shared" si="53"/>
        <v>0</v>
      </c>
      <c r="AA115" s="78">
        <f t="shared" si="53"/>
        <v>0</v>
      </c>
      <c r="AB115" s="78">
        <f t="shared" si="53"/>
        <v>0</v>
      </c>
      <c r="AC115" s="78">
        <f t="shared" si="53"/>
        <v>0</v>
      </c>
      <c r="AD115" s="78">
        <f t="shared" si="53"/>
        <v>0</v>
      </c>
      <c r="AE115" s="78">
        <f t="shared" si="53"/>
        <v>0</v>
      </c>
      <c r="AF115" s="78">
        <f t="shared" si="53"/>
        <v>0</v>
      </c>
      <c r="AG115" s="78">
        <f t="shared" si="53"/>
        <v>0</v>
      </c>
      <c r="AH115" s="78">
        <f t="shared" si="53"/>
        <v>0</v>
      </c>
      <c r="AI115" s="78">
        <f t="shared" si="53"/>
        <v>0</v>
      </c>
      <c r="AJ115" s="78">
        <f t="shared" si="53"/>
        <v>0</v>
      </c>
      <c r="AK115" s="78">
        <f t="shared" si="53"/>
        <v>0</v>
      </c>
      <c r="AL115" s="78">
        <f t="shared" si="53"/>
        <v>0</v>
      </c>
      <c r="AM115" s="78">
        <f t="shared" si="53"/>
        <v>0</v>
      </c>
      <c r="AN115" s="78">
        <f t="shared" si="53"/>
        <v>0</v>
      </c>
      <c r="AO115" s="78">
        <f t="shared" si="53"/>
        <v>0</v>
      </c>
      <c r="AP115" s="78">
        <f t="shared" si="53"/>
        <v>0</v>
      </c>
      <c r="AQ115" s="78">
        <f t="shared" si="53"/>
        <v>0</v>
      </c>
      <c r="AR115" s="78">
        <f t="shared" si="53"/>
        <v>0</v>
      </c>
      <c r="AS115" s="78">
        <f t="shared" si="53"/>
        <v>0</v>
      </c>
      <c r="AT115" s="78">
        <f t="shared" si="53"/>
        <v>0</v>
      </c>
      <c r="AU115" s="78">
        <f t="shared" si="53"/>
        <v>0</v>
      </c>
    </row>
    <row r="116" spans="2:47" outlineLevel="1">
      <c r="D116" s="74">
        <v>2038</v>
      </c>
      <c r="E116" s="78">
        <f t="shared" si="50"/>
        <v>0</v>
      </c>
      <c r="F116" s="78">
        <f t="shared" si="53"/>
        <v>0</v>
      </c>
      <c r="G116" s="78">
        <f t="shared" si="53"/>
        <v>0</v>
      </c>
      <c r="H116" s="78">
        <f t="shared" si="53"/>
        <v>0</v>
      </c>
      <c r="I116" s="78">
        <f t="shared" si="53"/>
        <v>0</v>
      </c>
      <c r="J116" s="78">
        <f t="shared" si="53"/>
        <v>0</v>
      </c>
      <c r="K116" s="78">
        <f t="shared" si="53"/>
        <v>0</v>
      </c>
      <c r="L116" s="78">
        <f t="shared" si="53"/>
        <v>0</v>
      </c>
      <c r="M116" s="78">
        <f t="shared" si="53"/>
        <v>0</v>
      </c>
      <c r="N116" s="78">
        <f t="shared" si="53"/>
        <v>0</v>
      </c>
      <c r="O116" s="78">
        <f t="shared" si="53"/>
        <v>0</v>
      </c>
      <c r="P116" s="78">
        <f t="shared" si="53"/>
        <v>0</v>
      </c>
      <c r="Q116" s="78">
        <f t="shared" si="53"/>
        <v>0</v>
      </c>
      <c r="R116" s="78">
        <f t="shared" si="53"/>
        <v>0</v>
      </c>
      <c r="S116" s="78">
        <f t="shared" si="53"/>
        <v>0</v>
      </c>
      <c r="T116" s="78">
        <f t="shared" si="53"/>
        <v>0</v>
      </c>
      <c r="U116" s="78">
        <f t="shared" si="53"/>
        <v>0</v>
      </c>
      <c r="V116" s="78">
        <f t="shared" si="53"/>
        <v>0</v>
      </c>
      <c r="W116" s="78">
        <f t="shared" si="53"/>
        <v>0</v>
      </c>
      <c r="X116" s="78">
        <f t="shared" si="53"/>
        <v>0</v>
      </c>
      <c r="Y116" s="78">
        <f t="shared" si="53"/>
        <v>0</v>
      </c>
      <c r="Z116" s="78">
        <f t="shared" si="53"/>
        <v>0</v>
      </c>
      <c r="AA116" s="78">
        <f t="shared" si="53"/>
        <v>0</v>
      </c>
      <c r="AB116" s="78">
        <f t="shared" si="53"/>
        <v>0</v>
      </c>
      <c r="AC116" s="78">
        <f t="shared" si="53"/>
        <v>0</v>
      </c>
      <c r="AD116" s="78">
        <f t="shared" si="53"/>
        <v>0</v>
      </c>
      <c r="AE116" s="78">
        <f t="shared" si="53"/>
        <v>0</v>
      </c>
      <c r="AF116" s="78">
        <f t="shared" si="53"/>
        <v>0</v>
      </c>
      <c r="AG116" s="78">
        <f t="shared" si="53"/>
        <v>0</v>
      </c>
      <c r="AH116" s="78">
        <f t="shared" si="53"/>
        <v>0</v>
      </c>
      <c r="AI116" s="78">
        <f t="shared" si="53"/>
        <v>0</v>
      </c>
      <c r="AJ116" s="78">
        <f t="shared" si="53"/>
        <v>0</v>
      </c>
      <c r="AK116" s="78">
        <f t="shared" si="53"/>
        <v>0</v>
      </c>
      <c r="AL116" s="78">
        <f t="shared" si="53"/>
        <v>0</v>
      </c>
      <c r="AM116" s="78">
        <f t="shared" si="53"/>
        <v>0</v>
      </c>
      <c r="AN116" s="78">
        <f t="shared" si="53"/>
        <v>0</v>
      </c>
      <c r="AO116" s="78">
        <f t="shared" si="53"/>
        <v>0</v>
      </c>
      <c r="AP116" s="78">
        <f t="shared" si="53"/>
        <v>0</v>
      </c>
      <c r="AQ116" s="78">
        <f t="shared" si="53"/>
        <v>0</v>
      </c>
      <c r="AR116" s="78">
        <f t="shared" si="53"/>
        <v>0</v>
      </c>
      <c r="AS116" s="78">
        <f t="shared" si="53"/>
        <v>0</v>
      </c>
      <c r="AT116" s="78">
        <f t="shared" si="53"/>
        <v>0</v>
      </c>
      <c r="AU116" s="78">
        <f t="shared" si="53"/>
        <v>0</v>
      </c>
    </row>
    <row r="117" spans="2:47" outlineLevel="1">
      <c r="D117" s="74">
        <v>2039</v>
      </c>
      <c r="E117" s="78">
        <f t="shared" si="50"/>
        <v>0</v>
      </c>
      <c r="F117" s="78">
        <f t="shared" si="53"/>
        <v>0</v>
      </c>
      <c r="G117" s="78">
        <f t="shared" si="53"/>
        <v>0</v>
      </c>
      <c r="H117" s="78">
        <f t="shared" si="53"/>
        <v>0</v>
      </c>
      <c r="I117" s="78">
        <f t="shared" si="53"/>
        <v>0</v>
      </c>
      <c r="J117" s="78">
        <f t="shared" si="53"/>
        <v>0</v>
      </c>
      <c r="K117" s="78">
        <f t="shared" si="53"/>
        <v>0</v>
      </c>
      <c r="L117" s="78">
        <f t="shared" si="53"/>
        <v>0</v>
      </c>
      <c r="M117" s="78">
        <f t="shared" si="53"/>
        <v>0</v>
      </c>
      <c r="N117" s="78">
        <f t="shared" si="53"/>
        <v>0</v>
      </c>
      <c r="O117" s="78">
        <f t="shared" si="53"/>
        <v>0</v>
      </c>
      <c r="P117" s="78">
        <f t="shared" si="53"/>
        <v>0</v>
      </c>
      <c r="Q117" s="78">
        <f t="shared" si="53"/>
        <v>0</v>
      </c>
      <c r="R117" s="78">
        <f t="shared" si="53"/>
        <v>0</v>
      </c>
      <c r="S117" s="78">
        <f t="shared" si="53"/>
        <v>0</v>
      </c>
      <c r="T117" s="78">
        <f t="shared" si="53"/>
        <v>0</v>
      </c>
      <c r="U117" s="78">
        <f t="shared" si="53"/>
        <v>0</v>
      </c>
      <c r="V117" s="78">
        <f t="shared" si="53"/>
        <v>0</v>
      </c>
      <c r="W117" s="78">
        <f t="shared" si="53"/>
        <v>0</v>
      </c>
      <c r="X117" s="78">
        <f t="shared" si="53"/>
        <v>0</v>
      </c>
      <c r="Y117" s="78">
        <f t="shared" si="53"/>
        <v>0</v>
      </c>
      <c r="Z117" s="78">
        <f t="shared" si="53"/>
        <v>0</v>
      </c>
      <c r="AA117" s="78">
        <f t="shared" si="53"/>
        <v>0</v>
      </c>
      <c r="AB117" s="78">
        <f t="shared" si="53"/>
        <v>0</v>
      </c>
      <c r="AC117" s="78">
        <f t="shared" si="53"/>
        <v>0</v>
      </c>
      <c r="AD117" s="78">
        <f t="shared" si="53"/>
        <v>0</v>
      </c>
      <c r="AE117" s="78">
        <f t="shared" si="53"/>
        <v>0</v>
      </c>
      <c r="AF117" s="78">
        <f t="shared" si="53"/>
        <v>0</v>
      </c>
      <c r="AG117" s="78">
        <f t="shared" si="53"/>
        <v>0</v>
      </c>
      <c r="AH117" s="78">
        <f t="shared" si="53"/>
        <v>0</v>
      </c>
      <c r="AI117" s="78">
        <f t="shared" si="53"/>
        <v>0</v>
      </c>
      <c r="AJ117" s="78">
        <f t="shared" si="53"/>
        <v>0</v>
      </c>
      <c r="AK117" s="78">
        <f t="shared" si="53"/>
        <v>0</v>
      </c>
      <c r="AL117" s="78">
        <f t="shared" si="53"/>
        <v>0</v>
      </c>
      <c r="AM117" s="78">
        <f t="shared" si="53"/>
        <v>0</v>
      </c>
      <c r="AN117" s="78">
        <f t="shared" si="53"/>
        <v>0</v>
      </c>
      <c r="AO117" s="78">
        <f t="shared" si="53"/>
        <v>0</v>
      </c>
      <c r="AP117" s="78">
        <f t="shared" si="53"/>
        <v>0</v>
      </c>
      <c r="AQ117" s="78">
        <f t="shared" si="53"/>
        <v>0</v>
      </c>
      <c r="AR117" s="78">
        <f t="shared" si="53"/>
        <v>0</v>
      </c>
      <c r="AS117" s="78">
        <f t="shared" si="53"/>
        <v>0</v>
      </c>
      <c r="AT117" s="78">
        <f t="shared" si="53"/>
        <v>0</v>
      </c>
      <c r="AU117" s="78">
        <f t="shared" si="53"/>
        <v>0</v>
      </c>
    </row>
    <row r="118" spans="2:47" outlineLevel="1">
      <c r="D118" s="74">
        <v>2040</v>
      </c>
      <c r="E118" s="78">
        <f t="shared" si="50"/>
        <v>0</v>
      </c>
      <c r="F118" s="78">
        <f t="shared" si="53"/>
        <v>0</v>
      </c>
      <c r="G118" s="78">
        <f t="shared" si="53"/>
        <v>0</v>
      </c>
      <c r="H118" s="78">
        <f t="shared" si="53"/>
        <v>0</v>
      </c>
      <c r="I118" s="78">
        <f t="shared" si="53"/>
        <v>0</v>
      </c>
      <c r="J118" s="78">
        <f t="shared" si="53"/>
        <v>0</v>
      </c>
      <c r="K118" s="78">
        <f t="shared" si="53"/>
        <v>0</v>
      </c>
      <c r="L118" s="78">
        <f t="shared" si="53"/>
        <v>0</v>
      </c>
      <c r="M118" s="78">
        <f t="shared" si="53"/>
        <v>0</v>
      </c>
      <c r="N118" s="78">
        <f t="shared" si="53"/>
        <v>0</v>
      </c>
      <c r="O118" s="78">
        <f t="shared" si="53"/>
        <v>0</v>
      </c>
      <c r="P118" s="78">
        <f t="shared" si="53"/>
        <v>0</v>
      </c>
      <c r="Q118" s="78">
        <f t="shared" si="53"/>
        <v>0</v>
      </c>
      <c r="R118" s="78">
        <f t="shared" si="53"/>
        <v>0</v>
      </c>
      <c r="S118" s="78">
        <f t="shared" si="53"/>
        <v>0</v>
      </c>
      <c r="T118" s="78">
        <f t="shared" si="53"/>
        <v>0</v>
      </c>
      <c r="U118" s="78">
        <f t="shared" si="53"/>
        <v>0</v>
      </c>
      <c r="V118" s="78">
        <f t="shared" si="53"/>
        <v>0</v>
      </c>
      <c r="W118" s="78">
        <f t="shared" si="53"/>
        <v>0</v>
      </c>
      <c r="X118" s="78">
        <f t="shared" si="53"/>
        <v>0</v>
      </c>
      <c r="Y118" s="78">
        <f t="shared" si="53"/>
        <v>0</v>
      </c>
      <c r="Z118" s="78">
        <f t="shared" si="53"/>
        <v>0</v>
      </c>
      <c r="AA118" s="78">
        <f t="shared" si="53"/>
        <v>0</v>
      </c>
      <c r="AB118" s="78">
        <f t="shared" si="53"/>
        <v>0</v>
      </c>
      <c r="AC118" s="78">
        <f t="shared" si="53"/>
        <v>0</v>
      </c>
      <c r="AD118" s="78">
        <f t="shared" si="53"/>
        <v>0</v>
      </c>
      <c r="AE118" s="78">
        <f t="shared" si="53"/>
        <v>0</v>
      </c>
      <c r="AF118" s="78">
        <f t="shared" si="53"/>
        <v>0</v>
      </c>
      <c r="AG118" s="78">
        <f t="shared" si="53"/>
        <v>0</v>
      </c>
      <c r="AH118" s="78">
        <f t="shared" si="53"/>
        <v>0</v>
      </c>
      <c r="AI118" s="78">
        <f t="shared" si="53"/>
        <v>0</v>
      </c>
      <c r="AJ118" s="78">
        <f t="shared" si="53"/>
        <v>0</v>
      </c>
      <c r="AK118" s="78">
        <f t="shared" si="53"/>
        <v>0</v>
      </c>
      <c r="AL118" s="78">
        <f t="shared" si="53"/>
        <v>0</v>
      </c>
      <c r="AM118" s="78">
        <f t="shared" si="53"/>
        <v>0</v>
      </c>
      <c r="AN118" s="78">
        <f t="shared" si="53"/>
        <v>0</v>
      </c>
      <c r="AO118" s="78">
        <f t="shared" si="53"/>
        <v>0</v>
      </c>
      <c r="AP118" s="78">
        <f t="shared" si="53"/>
        <v>0</v>
      </c>
      <c r="AQ118" s="78">
        <f t="shared" si="53"/>
        <v>0</v>
      </c>
      <c r="AR118" s="78">
        <f t="shared" si="53"/>
        <v>0</v>
      </c>
      <c r="AS118" s="78">
        <f t="shared" si="53"/>
        <v>0</v>
      </c>
      <c r="AT118" s="78">
        <f t="shared" si="53"/>
        <v>0</v>
      </c>
      <c r="AU118" s="78">
        <f t="shared" si="53"/>
        <v>0</v>
      </c>
    </row>
    <row r="119" spans="2:47" outlineLevel="1">
      <c r="D119" s="74">
        <v>2041</v>
      </c>
      <c r="E119" s="78">
        <f t="shared" si="50"/>
        <v>0</v>
      </c>
      <c r="F119" s="78">
        <f t="shared" si="53"/>
        <v>0</v>
      </c>
      <c r="G119" s="78">
        <f t="shared" si="53"/>
        <v>0</v>
      </c>
      <c r="H119" s="78">
        <f t="shared" si="53"/>
        <v>0</v>
      </c>
      <c r="I119" s="78">
        <f t="shared" si="53"/>
        <v>0</v>
      </c>
      <c r="J119" s="78">
        <f t="shared" si="53"/>
        <v>0</v>
      </c>
      <c r="K119" s="78">
        <f t="shared" si="53"/>
        <v>0</v>
      </c>
      <c r="L119" s="78">
        <f t="shared" si="53"/>
        <v>0</v>
      </c>
      <c r="M119" s="78">
        <f t="shared" si="53"/>
        <v>0</v>
      </c>
      <c r="N119" s="78">
        <f t="shared" si="53"/>
        <v>0</v>
      </c>
      <c r="O119" s="78">
        <f t="shared" si="53"/>
        <v>0</v>
      </c>
      <c r="P119" s="78">
        <f t="shared" si="53"/>
        <v>0</v>
      </c>
      <c r="Q119" s="78">
        <f t="shared" si="53"/>
        <v>0</v>
      </c>
      <c r="R119" s="78">
        <f t="shared" si="53"/>
        <v>0</v>
      </c>
      <c r="S119" s="78">
        <f t="shared" si="53"/>
        <v>0</v>
      </c>
      <c r="T119" s="78">
        <f t="shared" si="53"/>
        <v>0</v>
      </c>
      <c r="U119" s="78">
        <f t="shared" si="53"/>
        <v>0</v>
      </c>
      <c r="V119" s="78">
        <f t="shared" si="53"/>
        <v>0</v>
      </c>
      <c r="W119" s="78">
        <f t="shared" si="53"/>
        <v>0</v>
      </c>
      <c r="X119" s="78">
        <f t="shared" si="53"/>
        <v>0</v>
      </c>
      <c r="Y119" s="78">
        <f t="shared" si="53"/>
        <v>0</v>
      </c>
      <c r="Z119" s="78">
        <f t="shared" si="53"/>
        <v>0</v>
      </c>
      <c r="AA119" s="78">
        <f t="shared" si="53"/>
        <v>0</v>
      </c>
      <c r="AB119" s="78">
        <f t="shared" si="53"/>
        <v>0</v>
      </c>
      <c r="AC119" s="78">
        <f t="shared" si="53"/>
        <v>0</v>
      </c>
      <c r="AD119" s="78">
        <f t="shared" si="53"/>
        <v>0</v>
      </c>
      <c r="AE119" s="78">
        <f t="shared" si="53"/>
        <v>0</v>
      </c>
      <c r="AF119" s="78">
        <f t="shared" si="53"/>
        <v>0</v>
      </c>
      <c r="AG119" s="78">
        <f t="shared" ref="F119:AU123" si="54">IF(AG88&lt;&gt;AG87,AG88,0)</f>
        <v>0</v>
      </c>
      <c r="AH119" s="78">
        <f t="shared" si="54"/>
        <v>0</v>
      </c>
      <c r="AI119" s="78">
        <f t="shared" si="54"/>
        <v>0</v>
      </c>
      <c r="AJ119" s="78">
        <f t="shared" si="54"/>
        <v>0</v>
      </c>
      <c r="AK119" s="78">
        <f t="shared" si="54"/>
        <v>0</v>
      </c>
      <c r="AL119" s="78">
        <f t="shared" si="54"/>
        <v>0</v>
      </c>
      <c r="AM119" s="78">
        <f t="shared" si="54"/>
        <v>0</v>
      </c>
      <c r="AN119" s="78">
        <f t="shared" si="54"/>
        <v>0</v>
      </c>
      <c r="AO119" s="78">
        <f t="shared" si="54"/>
        <v>0</v>
      </c>
      <c r="AP119" s="78">
        <f t="shared" si="54"/>
        <v>0</v>
      </c>
      <c r="AQ119" s="78">
        <f t="shared" si="54"/>
        <v>0</v>
      </c>
      <c r="AR119" s="78">
        <f t="shared" si="54"/>
        <v>0</v>
      </c>
      <c r="AS119" s="78">
        <f t="shared" si="54"/>
        <v>0</v>
      </c>
      <c r="AT119" s="78">
        <f t="shared" si="54"/>
        <v>0</v>
      </c>
      <c r="AU119" s="78">
        <f t="shared" si="54"/>
        <v>0</v>
      </c>
    </row>
    <row r="120" spans="2:47" outlineLevel="1">
      <c r="D120" s="74">
        <v>2042</v>
      </c>
      <c r="E120" s="78">
        <f t="shared" si="50"/>
        <v>0</v>
      </c>
      <c r="F120" s="78">
        <f t="shared" si="54"/>
        <v>0</v>
      </c>
      <c r="G120" s="78">
        <f t="shared" si="54"/>
        <v>0</v>
      </c>
      <c r="H120" s="78">
        <f t="shared" si="54"/>
        <v>0</v>
      </c>
      <c r="I120" s="78">
        <f t="shared" si="54"/>
        <v>0</v>
      </c>
      <c r="J120" s="78">
        <f t="shared" si="54"/>
        <v>0</v>
      </c>
      <c r="K120" s="78">
        <f t="shared" si="54"/>
        <v>0</v>
      </c>
      <c r="L120" s="78">
        <f t="shared" si="54"/>
        <v>0</v>
      </c>
      <c r="M120" s="78">
        <f t="shared" si="54"/>
        <v>0</v>
      </c>
      <c r="N120" s="78">
        <f t="shared" si="54"/>
        <v>0</v>
      </c>
      <c r="O120" s="78">
        <f t="shared" si="54"/>
        <v>0</v>
      </c>
      <c r="P120" s="78">
        <f t="shared" si="54"/>
        <v>0</v>
      </c>
      <c r="Q120" s="78">
        <f t="shared" si="54"/>
        <v>0</v>
      </c>
      <c r="R120" s="78">
        <f t="shared" si="54"/>
        <v>0</v>
      </c>
      <c r="S120" s="78">
        <f t="shared" si="54"/>
        <v>0</v>
      </c>
      <c r="T120" s="78">
        <f t="shared" si="54"/>
        <v>0</v>
      </c>
      <c r="U120" s="78">
        <f t="shared" si="54"/>
        <v>0</v>
      </c>
      <c r="V120" s="78">
        <f t="shared" si="54"/>
        <v>0</v>
      </c>
      <c r="W120" s="78">
        <f t="shared" si="54"/>
        <v>0</v>
      </c>
      <c r="X120" s="78">
        <f t="shared" si="54"/>
        <v>0</v>
      </c>
      <c r="Y120" s="78">
        <f t="shared" si="54"/>
        <v>0</v>
      </c>
      <c r="Z120" s="78">
        <f t="shared" si="54"/>
        <v>0</v>
      </c>
      <c r="AA120" s="78">
        <f t="shared" si="54"/>
        <v>0</v>
      </c>
      <c r="AB120" s="78">
        <f t="shared" si="54"/>
        <v>0</v>
      </c>
      <c r="AC120" s="78">
        <f t="shared" si="54"/>
        <v>0</v>
      </c>
      <c r="AD120" s="78">
        <f t="shared" si="54"/>
        <v>0</v>
      </c>
      <c r="AE120" s="78">
        <f t="shared" si="54"/>
        <v>0</v>
      </c>
      <c r="AF120" s="78">
        <f t="shared" si="54"/>
        <v>0</v>
      </c>
      <c r="AG120" s="78">
        <f t="shared" si="54"/>
        <v>0</v>
      </c>
      <c r="AH120" s="78">
        <f t="shared" si="54"/>
        <v>0</v>
      </c>
      <c r="AI120" s="78">
        <f t="shared" si="54"/>
        <v>0</v>
      </c>
      <c r="AJ120" s="78">
        <f t="shared" si="54"/>
        <v>0</v>
      </c>
      <c r="AK120" s="78">
        <f t="shared" si="54"/>
        <v>0</v>
      </c>
      <c r="AL120" s="78">
        <f t="shared" si="54"/>
        <v>0</v>
      </c>
      <c r="AM120" s="78">
        <f t="shared" si="54"/>
        <v>0</v>
      </c>
      <c r="AN120" s="78">
        <f t="shared" si="54"/>
        <v>0</v>
      </c>
      <c r="AO120" s="78">
        <f t="shared" si="54"/>
        <v>0</v>
      </c>
      <c r="AP120" s="78">
        <f t="shared" si="54"/>
        <v>0</v>
      </c>
      <c r="AQ120" s="78">
        <f t="shared" si="54"/>
        <v>0</v>
      </c>
      <c r="AR120" s="78">
        <f t="shared" si="54"/>
        <v>0</v>
      </c>
      <c r="AS120" s="78">
        <f t="shared" si="54"/>
        <v>0</v>
      </c>
      <c r="AT120" s="78">
        <f t="shared" si="54"/>
        <v>0</v>
      </c>
      <c r="AU120" s="78">
        <f t="shared" si="54"/>
        <v>0</v>
      </c>
    </row>
    <row r="121" spans="2:47" outlineLevel="1">
      <c r="D121" s="74">
        <v>2043</v>
      </c>
      <c r="E121" s="78">
        <f t="shared" si="50"/>
        <v>0</v>
      </c>
      <c r="F121" s="78">
        <f t="shared" si="54"/>
        <v>0</v>
      </c>
      <c r="G121" s="78">
        <f t="shared" si="54"/>
        <v>0</v>
      </c>
      <c r="H121" s="78">
        <f t="shared" si="54"/>
        <v>0</v>
      </c>
      <c r="I121" s="78">
        <f t="shared" si="54"/>
        <v>0</v>
      </c>
      <c r="J121" s="78">
        <f t="shared" si="54"/>
        <v>0</v>
      </c>
      <c r="K121" s="78">
        <f t="shared" si="54"/>
        <v>0</v>
      </c>
      <c r="L121" s="78">
        <f t="shared" si="54"/>
        <v>0</v>
      </c>
      <c r="M121" s="78">
        <f t="shared" si="54"/>
        <v>0</v>
      </c>
      <c r="N121" s="78">
        <f t="shared" si="54"/>
        <v>0</v>
      </c>
      <c r="O121" s="78">
        <f t="shared" si="54"/>
        <v>0</v>
      </c>
      <c r="P121" s="78">
        <f t="shared" si="54"/>
        <v>0</v>
      </c>
      <c r="Q121" s="78">
        <f t="shared" si="54"/>
        <v>0</v>
      </c>
      <c r="R121" s="78">
        <f t="shared" si="54"/>
        <v>0</v>
      </c>
      <c r="S121" s="78">
        <f t="shared" si="54"/>
        <v>0</v>
      </c>
      <c r="T121" s="78">
        <f t="shared" si="54"/>
        <v>0</v>
      </c>
      <c r="U121" s="78">
        <f t="shared" si="54"/>
        <v>0</v>
      </c>
      <c r="V121" s="78">
        <f t="shared" si="54"/>
        <v>0</v>
      </c>
      <c r="W121" s="78">
        <f t="shared" si="54"/>
        <v>0</v>
      </c>
      <c r="X121" s="78">
        <f t="shared" si="54"/>
        <v>0</v>
      </c>
      <c r="Y121" s="78">
        <f t="shared" si="54"/>
        <v>0</v>
      </c>
      <c r="Z121" s="78">
        <f t="shared" si="54"/>
        <v>0</v>
      </c>
      <c r="AA121" s="78">
        <f t="shared" si="54"/>
        <v>0</v>
      </c>
      <c r="AB121" s="78">
        <f t="shared" si="54"/>
        <v>0</v>
      </c>
      <c r="AC121" s="78">
        <f t="shared" si="54"/>
        <v>0</v>
      </c>
      <c r="AD121" s="78">
        <f t="shared" si="54"/>
        <v>0</v>
      </c>
      <c r="AE121" s="78">
        <f t="shared" si="54"/>
        <v>0</v>
      </c>
      <c r="AF121" s="78">
        <f t="shared" si="54"/>
        <v>0</v>
      </c>
      <c r="AG121" s="78">
        <f t="shared" si="54"/>
        <v>0</v>
      </c>
      <c r="AH121" s="78">
        <f t="shared" si="54"/>
        <v>0</v>
      </c>
      <c r="AI121" s="78">
        <f t="shared" si="54"/>
        <v>0</v>
      </c>
      <c r="AJ121" s="78">
        <f t="shared" si="54"/>
        <v>0</v>
      </c>
      <c r="AK121" s="78">
        <f t="shared" si="54"/>
        <v>0</v>
      </c>
      <c r="AL121" s="78">
        <f t="shared" si="54"/>
        <v>0</v>
      </c>
      <c r="AM121" s="78">
        <f t="shared" si="54"/>
        <v>0</v>
      </c>
      <c r="AN121" s="78">
        <f t="shared" si="54"/>
        <v>0</v>
      </c>
      <c r="AO121" s="78">
        <f t="shared" si="54"/>
        <v>0</v>
      </c>
      <c r="AP121" s="78">
        <f t="shared" si="54"/>
        <v>0</v>
      </c>
      <c r="AQ121" s="78">
        <f t="shared" si="54"/>
        <v>0</v>
      </c>
      <c r="AR121" s="78">
        <f t="shared" si="54"/>
        <v>0</v>
      </c>
      <c r="AS121" s="78">
        <f t="shared" si="54"/>
        <v>0</v>
      </c>
      <c r="AT121" s="78">
        <f t="shared" si="54"/>
        <v>0</v>
      </c>
      <c r="AU121" s="78">
        <f t="shared" si="54"/>
        <v>0</v>
      </c>
    </row>
    <row r="122" spans="2:47" outlineLevel="1">
      <c r="D122" s="74">
        <v>2044</v>
      </c>
      <c r="E122" s="78">
        <f t="shared" si="50"/>
        <v>0</v>
      </c>
      <c r="F122" s="78">
        <f t="shared" si="54"/>
        <v>0</v>
      </c>
      <c r="G122" s="78">
        <f t="shared" si="54"/>
        <v>0</v>
      </c>
      <c r="H122" s="78">
        <f t="shared" si="54"/>
        <v>0</v>
      </c>
      <c r="I122" s="78">
        <f t="shared" si="54"/>
        <v>0</v>
      </c>
      <c r="J122" s="78">
        <f t="shared" si="54"/>
        <v>0</v>
      </c>
      <c r="K122" s="78">
        <f t="shared" si="54"/>
        <v>0</v>
      </c>
      <c r="L122" s="78">
        <f t="shared" si="54"/>
        <v>0</v>
      </c>
      <c r="M122" s="78">
        <f t="shared" si="54"/>
        <v>0</v>
      </c>
      <c r="N122" s="78">
        <f t="shared" si="54"/>
        <v>0</v>
      </c>
      <c r="O122" s="78">
        <f t="shared" si="54"/>
        <v>0</v>
      </c>
      <c r="P122" s="78">
        <f t="shared" si="54"/>
        <v>0</v>
      </c>
      <c r="Q122" s="78">
        <f t="shared" si="54"/>
        <v>0</v>
      </c>
      <c r="R122" s="78">
        <f t="shared" si="54"/>
        <v>0</v>
      </c>
      <c r="S122" s="78">
        <f t="shared" si="54"/>
        <v>0</v>
      </c>
      <c r="T122" s="78">
        <f t="shared" si="54"/>
        <v>0</v>
      </c>
      <c r="U122" s="78">
        <f t="shared" si="54"/>
        <v>0</v>
      </c>
      <c r="V122" s="78">
        <f t="shared" si="54"/>
        <v>0</v>
      </c>
      <c r="W122" s="78">
        <f t="shared" si="54"/>
        <v>0</v>
      </c>
      <c r="X122" s="78">
        <f t="shared" si="54"/>
        <v>0</v>
      </c>
      <c r="Y122" s="78">
        <f t="shared" si="54"/>
        <v>0</v>
      </c>
      <c r="Z122" s="78">
        <f t="shared" si="54"/>
        <v>0</v>
      </c>
      <c r="AA122" s="78">
        <f t="shared" si="54"/>
        <v>0</v>
      </c>
      <c r="AB122" s="78">
        <f t="shared" si="54"/>
        <v>0</v>
      </c>
      <c r="AC122" s="78">
        <f t="shared" si="54"/>
        <v>0</v>
      </c>
      <c r="AD122" s="78">
        <f t="shared" si="54"/>
        <v>0</v>
      </c>
      <c r="AE122" s="78">
        <f t="shared" si="54"/>
        <v>0</v>
      </c>
      <c r="AF122" s="78">
        <f t="shared" si="54"/>
        <v>0</v>
      </c>
      <c r="AG122" s="78">
        <f t="shared" si="54"/>
        <v>0</v>
      </c>
      <c r="AH122" s="78">
        <f t="shared" si="54"/>
        <v>0</v>
      </c>
      <c r="AI122" s="78">
        <f t="shared" si="54"/>
        <v>0</v>
      </c>
      <c r="AJ122" s="78">
        <f t="shared" si="54"/>
        <v>0</v>
      </c>
      <c r="AK122" s="78">
        <f t="shared" si="54"/>
        <v>0</v>
      </c>
      <c r="AL122" s="78">
        <f t="shared" si="54"/>
        <v>0</v>
      </c>
      <c r="AM122" s="78">
        <f t="shared" si="54"/>
        <v>0</v>
      </c>
      <c r="AN122" s="78">
        <f t="shared" si="54"/>
        <v>0</v>
      </c>
      <c r="AO122" s="78">
        <f t="shared" si="54"/>
        <v>0</v>
      </c>
      <c r="AP122" s="78">
        <f t="shared" si="54"/>
        <v>0</v>
      </c>
      <c r="AQ122" s="78">
        <f t="shared" si="54"/>
        <v>0</v>
      </c>
      <c r="AR122" s="78">
        <f t="shared" si="54"/>
        <v>0</v>
      </c>
      <c r="AS122" s="78">
        <f t="shared" si="54"/>
        <v>0</v>
      </c>
      <c r="AT122" s="78">
        <f t="shared" si="54"/>
        <v>0</v>
      </c>
      <c r="AU122" s="78">
        <f t="shared" si="54"/>
        <v>0</v>
      </c>
    </row>
    <row r="123" spans="2:47" outlineLevel="1">
      <c r="D123" s="74">
        <v>2045</v>
      </c>
      <c r="E123" s="78">
        <f t="shared" si="50"/>
        <v>0</v>
      </c>
      <c r="F123" s="78">
        <f t="shared" si="54"/>
        <v>0</v>
      </c>
      <c r="G123" s="78">
        <f t="shared" si="54"/>
        <v>0</v>
      </c>
      <c r="H123" s="78">
        <f t="shared" si="54"/>
        <v>0</v>
      </c>
      <c r="I123" s="78">
        <f t="shared" si="54"/>
        <v>0</v>
      </c>
      <c r="J123" s="78">
        <f t="shared" si="54"/>
        <v>0</v>
      </c>
      <c r="K123" s="78">
        <f t="shared" si="54"/>
        <v>0</v>
      </c>
      <c r="L123" s="78">
        <f t="shared" si="54"/>
        <v>0</v>
      </c>
      <c r="M123" s="78">
        <f t="shared" si="54"/>
        <v>0</v>
      </c>
      <c r="N123" s="78">
        <f t="shared" si="54"/>
        <v>0</v>
      </c>
      <c r="O123" s="78">
        <f t="shared" si="54"/>
        <v>0</v>
      </c>
      <c r="P123" s="78">
        <f t="shared" si="54"/>
        <v>0</v>
      </c>
      <c r="Q123" s="78">
        <f t="shared" si="54"/>
        <v>0</v>
      </c>
      <c r="R123" s="78">
        <f t="shared" si="54"/>
        <v>0</v>
      </c>
      <c r="S123" s="78">
        <f t="shared" si="54"/>
        <v>0</v>
      </c>
      <c r="T123" s="78">
        <f t="shared" si="54"/>
        <v>0</v>
      </c>
      <c r="U123" s="78">
        <f t="shared" si="54"/>
        <v>0</v>
      </c>
      <c r="V123" s="78">
        <f t="shared" si="54"/>
        <v>0</v>
      </c>
      <c r="W123" s="78">
        <f t="shared" si="54"/>
        <v>0</v>
      </c>
      <c r="X123" s="78">
        <f t="shared" si="54"/>
        <v>0</v>
      </c>
      <c r="Y123" s="78">
        <f t="shared" si="54"/>
        <v>0</v>
      </c>
      <c r="Z123" s="78">
        <f t="shared" si="54"/>
        <v>0</v>
      </c>
      <c r="AA123" s="78">
        <f t="shared" si="54"/>
        <v>0</v>
      </c>
      <c r="AB123" s="78">
        <f t="shared" si="54"/>
        <v>0</v>
      </c>
      <c r="AC123" s="78">
        <f t="shared" si="54"/>
        <v>0</v>
      </c>
      <c r="AD123" s="78">
        <f t="shared" si="54"/>
        <v>0</v>
      </c>
      <c r="AE123" s="78">
        <f t="shared" si="54"/>
        <v>0</v>
      </c>
      <c r="AF123" s="78">
        <f t="shared" si="54"/>
        <v>0</v>
      </c>
      <c r="AG123" s="78">
        <f t="shared" si="54"/>
        <v>0</v>
      </c>
      <c r="AH123" s="78">
        <f t="shared" si="54"/>
        <v>0</v>
      </c>
      <c r="AI123" s="78">
        <f t="shared" si="54"/>
        <v>0</v>
      </c>
      <c r="AJ123" s="78">
        <f t="shared" si="54"/>
        <v>0</v>
      </c>
      <c r="AK123" s="78">
        <f t="shared" si="54"/>
        <v>0</v>
      </c>
      <c r="AL123" s="78">
        <f t="shared" si="54"/>
        <v>0</v>
      </c>
      <c r="AM123" s="78">
        <f t="shared" si="54"/>
        <v>0</v>
      </c>
      <c r="AN123" s="78">
        <f t="shared" si="54"/>
        <v>0</v>
      </c>
      <c r="AO123" s="78">
        <f t="shared" si="54"/>
        <v>0</v>
      </c>
      <c r="AP123" s="78">
        <f t="shared" si="54"/>
        <v>0</v>
      </c>
      <c r="AQ123" s="78">
        <f t="shared" si="54"/>
        <v>0</v>
      </c>
      <c r="AR123" s="78">
        <f t="shared" si="54"/>
        <v>0</v>
      </c>
      <c r="AS123" s="78">
        <f t="shared" si="54"/>
        <v>0</v>
      </c>
      <c r="AT123" s="78">
        <f t="shared" si="54"/>
        <v>0</v>
      </c>
      <c r="AU123" s="78">
        <f t="shared" si="54"/>
        <v>0</v>
      </c>
    </row>
    <row r="124" spans="2:47" outlineLevel="1">
      <c r="B124" s="66" t="s">
        <v>388</v>
      </c>
    </row>
    <row r="125" spans="2:47" outlineLevel="1">
      <c r="D125" s="68" t="s">
        <v>379</v>
      </c>
      <c r="E125" s="81" t="s">
        <v>127</v>
      </c>
      <c r="F125" s="81" t="s">
        <v>134</v>
      </c>
      <c r="G125" s="81" t="s">
        <v>135</v>
      </c>
      <c r="H125" s="81" t="s">
        <v>136</v>
      </c>
      <c r="I125" s="81" t="s">
        <v>137</v>
      </c>
      <c r="J125" s="81" t="s">
        <v>138</v>
      </c>
      <c r="K125" s="81" t="s">
        <v>128</v>
      </c>
      <c r="L125" s="81" t="s">
        <v>139</v>
      </c>
      <c r="M125" s="81" t="s">
        <v>140</v>
      </c>
      <c r="N125" s="81" t="s">
        <v>141</v>
      </c>
      <c r="O125" s="81" t="s">
        <v>142</v>
      </c>
      <c r="P125" s="81" t="s">
        <v>129</v>
      </c>
      <c r="Q125" s="81" t="s">
        <v>143</v>
      </c>
      <c r="R125" s="81" t="s">
        <v>144</v>
      </c>
      <c r="S125" s="81" t="s">
        <v>145</v>
      </c>
      <c r="T125" s="81" t="s">
        <v>146</v>
      </c>
      <c r="U125" s="81" t="s">
        <v>130</v>
      </c>
      <c r="V125" s="81" t="s">
        <v>147</v>
      </c>
      <c r="W125" s="81" t="s">
        <v>148</v>
      </c>
      <c r="X125" s="81" t="s">
        <v>149</v>
      </c>
      <c r="Y125" s="81" t="s">
        <v>150</v>
      </c>
      <c r="Z125" s="81" t="s">
        <v>131</v>
      </c>
      <c r="AA125" s="81" t="s">
        <v>151</v>
      </c>
      <c r="AB125" s="81" t="s">
        <v>152</v>
      </c>
      <c r="AC125" s="81" t="s">
        <v>153</v>
      </c>
      <c r="AD125" s="81" t="s">
        <v>154</v>
      </c>
      <c r="AE125" s="81" t="s">
        <v>132</v>
      </c>
      <c r="AF125" s="81" t="s">
        <v>245</v>
      </c>
      <c r="AG125" s="81" t="s">
        <v>155</v>
      </c>
      <c r="AH125" s="81" t="s">
        <v>156</v>
      </c>
      <c r="AI125" s="81" t="s">
        <v>157</v>
      </c>
      <c r="AJ125" s="81" t="s">
        <v>158</v>
      </c>
      <c r="AK125" s="81" t="s">
        <v>159</v>
      </c>
      <c r="AL125" s="81" t="s">
        <v>133</v>
      </c>
      <c r="AM125" s="81" t="s">
        <v>257</v>
      </c>
      <c r="AN125" s="81" t="s">
        <v>258</v>
      </c>
      <c r="AO125" s="81" t="s">
        <v>259</v>
      </c>
      <c r="AP125" s="81" t="s">
        <v>260</v>
      </c>
      <c r="AQ125" s="81" t="s">
        <v>261</v>
      </c>
      <c r="AR125" s="81" t="s">
        <v>269</v>
      </c>
      <c r="AS125" s="81" t="s">
        <v>262</v>
      </c>
      <c r="AT125" s="81" t="s">
        <v>263</v>
      </c>
      <c r="AU125" s="81" t="s">
        <v>264</v>
      </c>
    </row>
    <row r="126" spans="2:47" outlineLevel="1">
      <c r="D126" s="74">
        <v>2017</v>
      </c>
      <c r="E126" s="78" t="str">
        <f t="shared" ref="E126:AU126" si="55">IF(E95&gt;$E$14,$C$14,IF(E95&gt;$E$13,$C$13,IF(E95&gt;$E$12,$C$12,IF(E95&gt;$E$11,$C$11,IF(E95&gt;$E$10,$C$10,"")))))</f>
        <v>A</v>
      </c>
      <c r="F126" s="78" t="str">
        <f t="shared" si="55"/>
        <v>A</v>
      </c>
      <c r="G126" s="78" t="str">
        <f t="shared" si="55"/>
        <v>A</v>
      </c>
      <c r="H126" s="78" t="str">
        <f t="shared" si="55"/>
        <v>A</v>
      </c>
      <c r="I126" s="78" t="str">
        <f t="shared" si="55"/>
        <v>A</v>
      </c>
      <c r="J126" s="78" t="str">
        <f t="shared" si="55"/>
        <v>A</v>
      </c>
      <c r="K126" s="78" t="str">
        <f t="shared" si="55"/>
        <v>A</v>
      </c>
      <c r="L126" s="78" t="str">
        <f t="shared" si="55"/>
        <v>A</v>
      </c>
      <c r="M126" s="78" t="str">
        <f t="shared" si="55"/>
        <v>A</v>
      </c>
      <c r="N126" s="78" t="str">
        <f t="shared" si="55"/>
        <v>A</v>
      </c>
      <c r="O126" s="78" t="str">
        <f t="shared" si="55"/>
        <v>A</v>
      </c>
      <c r="P126" s="78" t="str">
        <f t="shared" si="55"/>
        <v>A</v>
      </c>
      <c r="Q126" s="78" t="str">
        <f t="shared" si="55"/>
        <v>A</v>
      </c>
      <c r="R126" s="78" t="str">
        <f t="shared" si="55"/>
        <v>A</v>
      </c>
      <c r="S126" s="78" t="str">
        <f t="shared" si="55"/>
        <v>A</v>
      </c>
      <c r="T126" s="78" t="str">
        <f t="shared" si="55"/>
        <v>A</v>
      </c>
      <c r="U126" s="78" t="str">
        <f t="shared" si="55"/>
        <v>A</v>
      </c>
      <c r="V126" s="78" t="str">
        <f t="shared" si="55"/>
        <v>A</v>
      </c>
      <c r="W126" s="78" t="str">
        <f t="shared" si="55"/>
        <v>A</v>
      </c>
      <c r="X126" s="78" t="str">
        <f t="shared" si="55"/>
        <v>A</v>
      </c>
      <c r="Y126" s="78" t="str">
        <f t="shared" si="55"/>
        <v>A</v>
      </c>
      <c r="Z126" s="78" t="str">
        <f t="shared" si="55"/>
        <v>A</v>
      </c>
      <c r="AA126" s="78" t="str">
        <f t="shared" si="55"/>
        <v>A</v>
      </c>
      <c r="AB126" s="78" t="str">
        <f t="shared" si="55"/>
        <v>A</v>
      </c>
      <c r="AC126" s="78" t="str">
        <f t="shared" si="55"/>
        <v>A</v>
      </c>
      <c r="AD126" s="78" t="str">
        <f t="shared" si="55"/>
        <v>A</v>
      </c>
      <c r="AE126" s="78" t="str">
        <f t="shared" si="55"/>
        <v>A</v>
      </c>
      <c r="AF126" s="78" t="str">
        <f t="shared" si="55"/>
        <v>A</v>
      </c>
      <c r="AG126" s="78" t="str">
        <f t="shared" si="55"/>
        <v>A</v>
      </c>
      <c r="AH126" s="78" t="str">
        <f t="shared" si="55"/>
        <v>A</v>
      </c>
      <c r="AI126" s="78" t="str">
        <f t="shared" si="55"/>
        <v>A</v>
      </c>
      <c r="AJ126" s="78" t="str">
        <f t="shared" si="55"/>
        <v>A</v>
      </c>
      <c r="AK126" s="78" t="str">
        <f t="shared" si="55"/>
        <v>A</v>
      </c>
      <c r="AL126" s="78" t="str">
        <f t="shared" si="55"/>
        <v>A</v>
      </c>
      <c r="AM126" s="78" t="str">
        <f t="shared" si="55"/>
        <v/>
      </c>
      <c r="AN126" s="78" t="str">
        <f t="shared" si="55"/>
        <v>A</v>
      </c>
      <c r="AO126" s="78" t="str">
        <f t="shared" si="55"/>
        <v>A</v>
      </c>
      <c r="AP126" s="78" t="str">
        <f t="shared" si="55"/>
        <v>A</v>
      </c>
      <c r="AQ126" s="78" t="str">
        <f t="shared" si="55"/>
        <v>A</v>
      </c>
      <c r="AR126" s="78" t="str">
        <f t="shared" si="55"/>
        <v>A</v>
      </c>
      <c r="AS126" s="78" t="str">
        <f t="shared" si="55"/>
        <v>A</v>
      </c>
      <c r="AT126" s="78" t="str">
        <f t="shared" si="55"/>
        <v>A</v>
      </c>
      <c r="AU126" s="78" t="str">
        <f t="shared" si="55"/>
        <v>A</v>
      </c>
    </row>
    <row r="127" spans="2:47" outlineLevel="1">
      <c r="D127" s="74">
        <v>2018</v>
      </c>
      <c r="E127" s="78" t="str">
        <f t="shared" ref="E127:AU127" si="56">IF(E96&gt;$E$14,$C$14,IF(E96&gt;$E$13,$C$13,IF(E96&gt;$E$12,$C$12,IF(E96&gt;$E$11,$C$11,IF(E96&gt;$E$10,$C$10,"")))))</f>
        <v>B</v>
      </c>
      <c r="F127" s="78" t="str">
        <f t="shared" si="56"/>
        <v>B</v>
      </c>
      <c r="G127" s="78" t="str">
        <f t="shared" si="56"/>
        <v>B</v>
      </c>
      <c r="H127" s="78" t="str">
        <f t="shared" si="56"/>
        <v>B</v>
      </c>
      <c r="I127" s="78" t="str">
        <f t="shared" si="56"/>
        <v>B</v>
      </c>
      <c r="J127" s="78" t="str">
        <f t="shared" si="56"/>
        <v>B</v>
      </c>
      <c r="K127" s="78" t="str">
        <f t="shared" si="56"/>
        <v>B</v>
      </c>
      <c r="L127" s="78" t="str">
        <f t="shared" si="56"/>
        <v>B</v>
      </c>
      <c r="M127" s="78" t="str">
        <f t="shared" si="56"/>
        <v>B</v>
      </c>
      <c r="N127" s="78" t="str">
        <f t="shared" si="56"/>
        <v>B</v>
      </c>
      <c r="O127" s="78" t="str">
        <f t="shared" si="56"/>
        <v>B</v>
      </c>
      <c r="P127" s="78" t="str">
        <f t="shared" si="56"/>
        <v>B</v>
      </c>
      <c r="Q127" s="78" t="str">
        <f t="shared" si="56"/>
        <v>B</v>
      </c>
      <c r="R127" s="78" t="str">
        <f t="shared" si="56"/>
        <v>B</v>
      </c>
      <c r="S127" s="78" t="str">
        <f t="shared" si="56"/>
        <v>B</v>
      </c>
      <c r="T127" s="78" t="str">
        <f t="shared" si="56"/>
        <v>B</v>
      </c>
      <c r="U127" s="78" t="str">
        <f t="shared" si="56"/>
        <v>B</v>
      </c>
      <c r="V127" s="78" t="str">
        <f t="shared" si="56"/>
        <v>B</v>
      </c>
      <c r="W127" s="78" t="str">
        <f t="shared" si="56"/>
        <v>B</v>
      </c>
      <c r="X127" s="78" t="str">
        <f t="shared" si="56"/>
        <v>B</v>
      </c>
      <c r="Y127" s="78" t="str">
        <f t="shared" si="56"/>
        <v>B</v>
      </c>
      <c r="Z127" s="78" t="str">
        <f t="shared" si="56"/>
        <v>B</v>
      </c>
      <c r="AA127" s="78" t="str">
        <f t="shared" si="56"/>
        <v>B</v>
      </c>
      <c r="AB127" s="78" t="str">
        <f t="shared" si="56"/>
        <v>B</v>
      </c>
      <c r="AC127" s="78" t="str">
        <f t="shared" si="56"/>
        <v>B</v>
      </c>
      <c r="AD127" s="78" t="str">
        <f t="shared" si="56"/>
        <v>B</v>
      </c>
      <c r="AE127" s="78" t="str">
        <f t="shared" si="56"/>
        <v>B</v>
      </c>
      <c r="AF127" s="78" t="str">
        <f t="shared" si="56"/>
        <v>B</v>
      </c>
      <c r="AG127" s="78" t="str">
        <f t="shared" si="56"/>
        <v>B</v>
      </c>
      <c r="AH127" s="78" t="str">
        <f t="shared" si="56"/>
        <v>B</v>
      </c>
      <c r="AI127" s="78" t="str">
        <f t="shared" si="56"/>
        <v>B</v>
      </c>
      <c r="AJ127" s="78" t="str">
        <f t="shared" si="56"/>
        <v>B</v>
      </c>
      <c r="AK127" s="78" t="str">
        <f t="shared" si="56"/>
        <v>B</v>
      </c>
      <c r="AL127" s="78" t="str">
        <f t="shared" si="56"/>
        <v>B</v>
      </c>
      <c r="AM127" s="78" t="str">
        <f t="shared" si="56"/>
        <v/>
      </c>
      <c r="AN127" s="78" t="str">
        <f t="shared" si="56"/>
        <v>B</v>
      </c>
      <c r="AO127" s="78" t="str">
        <f t="shared" si="56"/>
        <v>B</v>
      </c>
      <c r="AP127" s="78" t="str">
        <f t="shared" si="56"/>
        <v>B</v>
      </c>
      <c r="AQ127" s="78" t="str">
        <f t="shared" si="56"/>
        <v>B</v>
      </c>
      <c r="AR127" s="78" t="str">
        <f t="shared" si="56"/>
        <v>B</v>
      </c>
      <c r="AS127" s="78" t="str">
        <f t="shared" si="56"/>
        <v>B</v>
      </c>
      <c r="AT127" s="78" t="str">
        <f t="shared" si="56"/>
        <v>B</v>
      </c>
      <c r="AU127" s="78" t="str">
        <f t="shared" si="56"/>
        <v>B</v>
      </c>
    </row>
    <row r="128" spans="2:47" outlineLevel="1">
      <c r="D128" s="74">
        <v>2019</v>
      </c>
      <c r="E128" s="78" t="str">
        <f t="shared" ref="E128:AU128" si="57">IF(E97&gt;$E$14,$C$14,IF(E97&gt;$E$13,$C$13,IF(E97&gt;$E$12,$C$12,IF(E97&gt;$E$11,$C$11,IF(E97&gt;$E$10,$C$10,"")))))</f>
        <v>B</v>
      </c>
      <c r="F128" s="78" t="str">
        <f t="shared" si="57"/>
        <v>B</v>
      </c>
      <c r="G128" s="78" t="str">
        <f t="shared" si="57"/>
        <v>B</v>
      </c>
      <c r="H128" s="78" t="str">
        <f t="shared" si="57"/>
        <v>B</v>
      </c>
      <c r="I128" s="78" t="str">
        <f t="shared" si="57"/>
        <v>B</v>
      </c>
      <c r="J128" s="78" t="str">
        <f t="shared" si="57"/>
        <v>B</v>
      </c>
      <c r="K128" s="78" t="str">
        <f t="shared" si="57"/>
        <v>B</v>
      </c>
      <c r="L128" s="78" t="str">
        <f t="shared" si="57"/>
        <v>B</v>
      </c>
      <c r="M128" s="78" t="str">
        <f t="shared" si="57"/>
        <v>B</v>
      </c>
      <c r="N128" s="78" t="str">
        <f t="shared" si="57"/>
        <v>B</v>
      </c>
      <c r="O128" s="78" t="str">
        <f t="shared" si="57"/>
        <v>B</v>
      </c>
      <c r="P128" s="78" t="str">
        <f t="shared" si="57"/>
        <v>B</v>
      </c>
      <c r="Q128" s="78" t="str">
        <f t="shared" si="57"/>
        <v>B</v>
      </c>
      <c r="R128" s="78" t="str">
        <f t="shared" si="57"/>
        <v>B</v>
      </c>
      <c r="S128" s="78" t="str">
        <f t="shared" si="57"/>
        <v>B</v>
      </c>
      <c r="T128" s="78" t="str">
        <f t="shared" si="57"/>
        <v>B</v>
      </c>
      <c r="U128" s="78" t="str">
        <f t="shared" si="57"/>
        <v>B</v>
      </c>
      <c r="V128" s="78" t="str">
        <f t="shared" si="57"/>
        <v>B</v>
      </c>
      <c r="W128" s="78" t="str">
        <f t="shared" si="57"/>
        <v>B</v>
      </c>
      <c r="X128" s="78" t="str">
        <f t="shared" si="57"/>
        <v>B</v>
      </c>
      <c r="Y128" s="78" t="str">
        <f t="shared" si="57"/>
        <v>B</v>
      </c>
      <c r="Z128" s="78" t="str">
        <f t="shared" si="57"/>
        <v>B</v>
      </c>
      <c r="AA128" s="78" t="str">
        <f t="shared" si="57"/>
        <v>B</v>
      </c>
      <c r="AB128" s="78" t="str">
        <f t="shared" si="57"/>
        <v>B</v>
      </c>
      <c r="AC128" s="78" t="str">
        <f t="shared" si="57"/>
        <v>B</v>
      </c>
      <c r="AD128" s="78" t="str">
        <f t="shared" si="57"/>
        <v>B</v>
      </c>
      <c r="AE128" s="78" t="str">
        <f t="shared" si="57"/>
        <v/>
      </c>
      <c r="AF128" s="78" t="str">
        <f t="shared" si="57"/>
        <v/>
      </c>
      <c r="AG128" s="78" t="str">
        <f t="shared" si="57"/>
        <v>B</v>
      </c>
      <c r="AH128" s="78" t="str">
        <f t="shared" si="57"/>
        <v>B</v>
      </c>
      <c r="AI128" s="78" t="str">
        <f t="shared" si="57"/>
        <v>B</v>
      </c>
      <c r="AJ128" s="78" t="str">
        <f t="shared" si="57"/>
        <v>B</v>
      </c>
      <c r="AK128" s="78" t="str">
        <f t="shared" si="57"/>
        <v>B</v>
      </c>
      <c r="AL128" s="78" t="str">
        <f t="shared" si="57"/>
        <v>B</v>
      </c>
      <c r="AM128" s="78" t="str">
        <f t="shared" si="57"/>
        <v/>
      </c>
      <c r="AN128" s="78" t="str">
        <f t="shared" si="57"/>
        <v>B</v>
      </c>
      <c r="AO128" s="78" t="str">
        <f t="shared" si="57"/>
        <v>B</v>
      </c>
      <c r="AP128" s="78" t="str">
        <f t="shared" si="57"/>
        <v>B</v>
      </c>
      <c r="AQ128" s="78" t="str">
        <f t="shared" si="57"/>
        <v>B</v>
      </c>
      <c r="AR128" s="78" t="str">
        <f t="shared" si="57"/>
        <v>B</v>
      </c>
      <c r="AS128" s="78" t="str">
        <f t="shared" si="57"/>
        <v>B</v>
      </c>
      <c r="AT128" s="78" t="str">
        <f t="shared" si="57"/>
        <v>B</v>
      </c>
      <c r="AU128" s="78" t="str">
        <f t="shared" si="57"/>
        <v>B</v>
      </c>
    </row>
    <row r="129" spans="4:47" outlineLevel="1">
      <c r="D129" s="74">
        <v>2020</v>
      </c>
      <c r="E129" s="78" t="str">
        <f t="shared" ref="E129:AU129" si="58">IF(E98&gt;$E$14,$C$14,IF(E98&gt;$E$13,$C$13,IF(E98&gt;$E$12,$C$12,IF(E98&gt;$E$11,$C$11,IF(E98&gt;$E$10,$C$10,"")))))</f>
        <v>C</v>
      </c>
      <c r="F129" s="78" t="str">
        <f t="shared" si="58"/>
        <v>C</v>
      </c>
      <c r="G129" s="78" t="str">
        <f t="shared" si="58"/>
        <v>C</v>
      </c>
      <c r="H129" s="78" t="str">
        <f t="shared" si="58"/>
        <v>C</v>
      </c>
      <c r="I129" s="78" t="str">
        <f t="shared" si="58"/>
        <v>C</v>
      </c>
      <c r="J129" s="78" t="str">
        <f t="shared" si="58"/>
        <v>C</v>
      </c>
      <c r="K129" s="78" t="str">
        <f t="shared" si="58"/>
        <v>B</v>
      </c>
      <c r="L129" s="78" t="str">
        <f t="shared" si="58"/>
        <v/>
      </c>
      <c r="M129" s="78" t="str">
        <f t="shared" si="58"/>
        <v>C</v>
      </c>
      <c r="N129" s="78" t="str">
        <f t="shared" si="58"/>
        <v>B</v>
      </c>
      <c r="O129" s="78" t="str">
        <f t="shared" si="58"/>
        <v>B</v>
      </c>
      <c r="P129" s="78" t="str">
        <f t="shared" si="58"/>
        <v>B</v>
      </c>
      <c r="Q129" s="78" t="str">
        <f t="shared" si="58"/>
        <v/>
      </c>
      <c r="R129" s="78" t="str">
        <f t="shared" si="58"/>
        <v>C</v>
      </c>
      <c r="S129" s="78" t="str">
        <f t="shared" si="58"/>
        <v>B</v>
      </c>
      <c r="T129" s="78" t="str">
        <f t="shared" si="58"/>
        <v>B</v>
      </c>
      <c r="U129" s="78" t="str">
        <f t="shared" si="58"/>
        <v>B</v>
      </c>
      <c r="V129" s="78" t="str">
        <f t="shared" si="58"/>
        <v>B</v>
      </c>
      <c r="W129" s="78" t="str">
        <f t="shared" si="58"/>
        <v>C</v>
      </c>
      <c r="X129" s="78" t="str">
        <f t="shared" si="58"/>
        <v>B</v>
      </c>
      <c r="Y129" s="78" t="str">
        <f t="shared" si="58"/>
        <v>B</v>
      </c>
      <c r="Z129" s="78" t="str">
        <f t="shared" si="58"/>
        <v>B</v>
      </c>
      <c r="AA129" s="78" t="str">
        <f t="shared" si="58"/>
        <v>B</v>
      </c>
      <c r="AB129" s="78" t="str">
        <f t="shared" si="58"/>
        <v>C</v>
      </c>
      <c r="AC129" s="78" t="str">
        <f t="shared" si="58"/>
        <v>B</v>
      </c>
      <c r="AD129" s="78" t="str">
        <f t="shared" si="58"/>
        <v>B</v>
      </c>
      <c r="AE129" s="78" t="str">
        <f t="shared" si="58"/>
        <v/>
      </c>
      <c r="AF129" s="78" t="str">
        <f t="shared" si="58"/>
        <v/>
      </c>
      <c r="AG129" s="78" t="str">
        <f t="shared" si="58"/>
        <v>B</v>
      </c>
      <c r="AH129" s="78" t="str">
        <f t="shared" si="58"/>
        <v>B</v>
      </c>
      <c r="AI129" s="78" t="str">
        <f t="shared" si="58"/>
        <v>B</v>
      </c>
      <c r="AJ129" s="78" t="str">
        <f t="shared" si="58"/>
        <v>B</v>
      </c>
      <c r="AK129" s="78" t="str">
        <f t="shared" si="58"/>
        <v>B</v>
      </c>
      <c r="AL129" s="78" t="str">
        <f t="shared" si="58"/>
        <v>B</v>
      </c>
      <c r="AM129" s="78" t="str">
        <f t="shared" si="58"/>
        <v/>
      </c>
      <c r="AN129" s="78" t="str">
        <f t="shared" si="58"/>
        <v>C</v>
      </c>
      <c r="AO129" s="78" t="str">
        <f t="shared" si="58"/>
        <v>C</v>
      </c>
      <c r="AP129" s="78" t="str">
        <f t="shared" si="58"/>
        <v>C</v>
      </c>
      <c r="AQ129" s="78" t="str">
        <f t="shared" si="58"/>
        <v>C</v>
      </c>
      <c r="AR129" s="78" t="str">
        <f t="shared" si="58"/>
        <v>C</v>
      </c>
      <c r="AS129" s="78" t="str">
        <f t="shared" si="58"/>
        <v>B</v>
      </c>
      <c r="AT129" s="78" t="str">
        <f t="shared" si="58"/>
        <v>C</v>
      </c>
      <c r="AU129" s="78" t="str">
        <f t="shared" si="58"/>
        <v>C</v>
      </c>
    </row>
    <row r="130" spans="4:47" outlineLevel="1">
      <c r="D130" s="74">
        <v>2021</v>
      </c>
      <c r="E130" s="78" t="str">
        <f t="shared" ref="E130:AU130" si="59">IF(E99&gt;$E$14,$C$14,IF(E99&gt;$E$13,$C$13,IF(E99&gt;$E$12,$C$12,IF(E99&gt;$E$11,$C$11,IF(E99&gt;$E$10,$C$10,"")))))</f>
        <v>C</v>
      </c>
      <c r="F130" s="78" t="str">
        <f t="shared" si="59"/>
        <v>C</v>
      </c>
      <c r="G130" s="78" t="str">
        <f t="shared" si="59"/>
        <v>C</v>
      </c>
      <c r="H130" s="78" t="str">
        <f t="shared" si="59"/>
        <v>C</v>
      </c>
      <c r="I130" s="78" t="str">
        <f t="shared" si="59"/>
        <v>C</v>
      </c>
      <c r="J130" s="78" t="str">
        <f t="shared" si="59"/>
        <v>C</v>
      </c>
      <c r="K130" s="78" t="str">
        <f t="shared" si="59"/>
        <v>B</v>
      </c>
      <c r="L130" s="78" t="str">
        <f t="shared" si="59"/>
        <v>B</v>
      </c>
      <c r="M130" s="78" t="str">
        <f t="shared" si="59"/>
        <v>C</v>
      </c>
      <c r="N130" s="78" t="str">
        <f t="shared" si="59"/>
        <v/>
      </c>
      <c r="O130" s="78" t="str">
        <f t="shared" si="59"/>
        <v>B</v>
      </c>
      <c r="P130" s="78" t="str">
        <f t="shared" si="59"/>
        <v>B</v>
      </c>
      <c r="Q130" s="78" t="str">
        <f t="shared" si="59"/>
        <v>B</v>
      </c>
      <c r="R130" s="78" t="str">
        <f t="shared" si="59"/>
        <v>C</v>
      </c>
      <c r="S130" s="78" t="str">
        <f t="shared" si="59"/>
        <v/>
      </c>
      <c r="T130" s="78" t="str">
        <f t="shared" si="59"/>
        <v>B</v>
      </c>
      <c r="U130" s="78" t="str">
        <f t="shared" si="59"/>
        <v>B</v>
      </c>
      <c r="V130" s="78" t="str">
        <f t="shared" si="59"/>
        <v>C</v>
      </c>
      <c r="W130" s="78" t="str">
        <f t="shared" si="59"/>
        <v>C</v>
      </c>
      <c r="X130" s="78" t="str">
        <f t="shared" si="59"/>
        <v>B</v>
      </c>
      <c r="Y130" s="78" t="str">
        <f t="shared" si="59"/>
        <v>B</v>
      </c>
      <c r="Z130" s="78" t="str">
        <f t="shared" si="59"/>
        <v>B</v>
      </c>
      <c r="AA130" s="78" t="str">
        <f t="shared" si="59"/>
        <v>C</v>
      </c>
      <c r="AB130" s="78" t="str">
        <f t="shared" si="59"/>
        <v>C</v>
      </c>
      <c r="AC130" s="78" t="str">
        <f t="shared" si="59"/>
        <v/>
      </c>
      <c r="AD130" s="78" t="str">
        <f t="shared" si="59"/>
        <v>B</v>
      </c>
      <c r="AE130" s="78" t="str">
        <f t="shared" si="59"/>
        <v>B</v>
      </c>
      <c r="AF130" s="78" t="str">
        <f t="shared" si="59"/>
        <v/>
      </c>
      <c r="AG130" s="78" t="str">
        <f t="shared" si="59"/>
        <v>B</v>
      </c>
      <c r="AH130" s="78" t="str">
        <f t="shared" si="59"/>
        <v>B</v>
      </c>
      <c r="AI130" s="78" t="str">
        <f t="shared" si="59"/>
        <v>B</v>
      </c>
      <c r="AJ130" s="78" t="str">
        <f t="shared" si="59"/>
        <v>B</v>
      </c>
      <c r="AK130" s="78" t="str">
        <f t="shared" si="59"/>
        <v>B</v>
      </c>
      <c r="AL130" s="78" t="str">
        <f t="shared" si="59"/>
        <v/>
      </c>
      <c r="AM130" s="78" t="str">
        <f t="shared" si="59"/>
        <v/>
      </c>
      <c r="AN130" s="78" t="str">
        <f t="shared" si="59"/>
        <v>C</v>
      </c>
      <c r="AO130" s="78" t="str">
        <f t="shared" si="59"/>
        <v>C</v>
      </c>
      <c r="AP130" s="78" t="str">
        <f t="shared" si="59"/>
        <v>C</v>
      </c>
      <c r="AQ130" s="78" t="str">
        <f t="shared" si="59"/>
        <v>C</v>
      </c>
      <c r="AR130" s="78" t="str">
        <f t="shared" si="59"/>
        <v>C</v>
      </c>
      <c r="AS130" s="78" t="str">
        <f t="shared" si="59"/>
        <v>C</v>
      </c>
      <c r="AT130" s="78" t="str">
        <f t="shared" si="59"/>
        <v>C</v>
      </c>
      <c r="AU130" s="78" t="str">
        <f t="shared" si="59"/>
        <v>C</v>
      </c>
    </row>
    <row r="131" spans="4:47" outlineLevel="1">
      <c r="D131" s="74">
        <v>2022</v>
      </c>
      <c r="E131" s="78" t="str">
        <f t="shared" ref="E131:AU131" si="60">IF(E100&gt;$E$14,$C$14,IF(E100&gt;$E$13,$C$13,IF(E100&gt;$E$12,$C$12,IF(E100&gt;$E$11,$C$11,IF(E100&gt;$E$10,$C$10,"")))))</f>
        <v>C</v>
      </c>
      <c r="F131" s="78" t="str">
        <f t="shared" si="60"/>
        <v>C</v>
      </c>
      <c r="G131" s="78" t="str">
        <f t="shared" si="60"/>
        <v>C</v>
      </c>
      <c r="H131" s="78" t="str">
        <f t="shared" si="60"/>
        <v>C</v>
      </c>
      <c r="I131" s="78" t="str">
        <f t="shared" si="60"/>
        <v>C</v>
      </c>
      <c r="J131" s="78" t="str">
        <f t="shared" si="60"/>
        <v>C</v>
      </c>
      <c r="K131" s="78" t="str">
        <f t="shared" si="60"/>
        <v>B</v>
      </c>
      <c r="L131" s="78" t="str">
        <f t="shared" si="60"/>
        <v>C</v>
      </c>
      <c r="M131" s="78" t="str">
        <f t="shared" si="60"/>
        <v/>
      </c>
      <c r="N131" s="78" t="str">
        <f t="shared" si="60"/>
        <v/>
      </c>
      <c r="O131" s="78" t="str">
        <f t="shared" si="60"/>
        <v>C</v>
      </c>
      <c r="P131" s="78" t="str">
        <f t="shared" si="60"/>
        <v>B</v>
      </c>
      <c r="Q131" s="78" t="str">
        <f t="shared" si="60"/>
        <v/>
      </c>
      <c r="R131" s="78" t="str">
        <f t="shared" si="60"/>
        <v/>
      </c>
      <c r="S131" s="78" t="str">
        <f t="shared" si="60"/>
        <v/>
      </c>
      <c r="T131" s="78" t="str">
        <f t="shared" si="60"/>
        <v>C</v>
      </c>
      <c r="U131" s="78" t="str">
        <f t="shared" si="60"/>
        <v>B</v>
      </c>
      <c r="V131" s="78" t="str">
        <f t="shared" si="60"/>
        <v>C</v>
      </c>
      <c r="W131" s="78" t="str">
        <f t="shared" si="60"/>
        <v>C</v>
      </c>
      <c r="X131" s="78" t="str">
        <f t="shared" si="60"/>
        <v/>
      </c>
      <c r="Y131" s="78" t="str">
        <f t="shared" si="60"/>
        <v>C</v>
      </c>
      <c r="Z131" s="78" t="str">
        <f t="shared" si="60"/>
        <v>B</v>
      </c>
      <c r="AA131" s="78" t="str">
        <f t="shared" si="60"/>
        <v>C</v>
      </c>
      <c r="AB131" s="78" t="str">
        <f t="shared" si="60"/>
        <v>C</v>
      </c>
      <c r="AC131" s="78" t="str">
        <f t="shared" si="60"/>
        <v/>
      </c>
      <c r="AD131" s="78" t="str">
        <f t="shared" si="60"/>
        <v>C</v>
      </c>
      <c r="AE131" s="78" t="str">
        <f t="shared" si="60"/>
        <v>B</v>
      </c>
      <c r="AF131" s="78" t="str">
        <f t="shared" si="60"/>
        <v/>
      </c>
      <c r="AG131" s="78" t="str">
        <f t="shared" si="60"/>
        <v>C</v>
      </c>
      <c r="AH131" s="78" t="str">
        <f t="shared" si="60"/>
        <v>C</v>
      </c>
      <c r="AI131" s="78" t="str">
        <f t="shared" si="60"/>
        <v>C</v>
      </c>
      <c r="AJ131" s="78" t="str">
        <f t="shared" si="60"/>
        <v/>
      </c>
      <c r="AK131" s="78" t="str">
        <f t="shared" si="60"/>
        <v/>
      </c>
      <c r="AL131" s="78" t="str">
        <f t="shared" si="60"/>
        <v/>
      </c>
      <c r="AM131" s="78" t="str">
        <f t="shared" si="60"/>
        <v/>
      </c>
      <c r="AN131" s="78" t="str">
        <f t="shared" si="60"/>
        <v>C</v>
      </c>
      <c r="AO131" s="78" t="str">
        <f t="shared" si="60"/>
        <v>C</v>
      </c>
      <c r="AP131" s="78" t="str">
        <f t="shared" si="60"/>
        <v>C</v>
      </c>
      <c r="AQ131" s="78" t="str">
        <f t="shared" si="60"/>
        <v>C</v>
      </c>
      <c r="AR131" s="78" t="str">
        <f t="shared" si="60"/>
        <v>C</v>
      </c>
      <c r="AS131" s="78" t="str">
        <f t="shared" si="60"/>
        <v>C</v>
      </c>
      <c r="AT131" s="78" t="str">
        <f t="shared" si="60"/>
        <v>C</v>
      </c>
      <c r="AU131" s="78" t="str">
        <f t="shared" si="60"/>
        <v>C</v>
      </c>
    </row>
    <row r="132" spans="4:47" outlineLevel="1">
      <c r="D132" s="74">
        <v>2023</v>
      </c>
      <c r="E132" s="78" t="str">
        <f t="shared" ref="E132:AU132" si="61">IF(E101&gt;$E$14,$C$14,IF(E101&gt;$E$13,$C$13,IF(E101&gt;$E$12,$C$12,IF(E101&gt;$E$11,$C$11,IF(E101&gt;$E$10,$C$10,"")))))</f>
        <v/>
      </c>
      <c r="F132" s="78" t="str">
        <f t="shared" si="61"/>
        <v>C</v>
      </c>
      <c r="G132" s="78" t="str">
        <f t="shared" si="61"/>
        <v>C</v>
      </c>
      <c r="H132" s="78" t="str">
        <f t="shared" si="61"/>
        <v>C</v>
      </c>
      <c r="I132" s="78" t="str">
        <f t="shared" si="61"/>
        <v>C</v>
      </c>
      <c r="J132" s="78" t="str">
        <f t="shared" si="61"/>
        <v>C</v>
      </c>
      <c r="K132" s="78" t="str">
        <f t="shared" si="61"/>
        <v>B</v>
      </c>
      <c r="L132" s="78" t="str">
        <f t="shared" si="61"/>
        <v>C</v>
      </c>
      <c r="M132" s="78" t="str">
        <f t="shared" si="61"/>
        <v/>
      </c>
      <c r="N132" s="78" t="str">
        <f t="shared" si="61"/>
        <v/>
      </c>
      <c r="O132" s="78" t="str">
        <f t="shared" si="61"/>
        <v>C</v>
      </c>
      <c r="P132" s="78" t="str">
        <f t="shared" si="61"/>
        <v>B</v>
      </c>
      <c r="Q132" s="78" t="str">
        <f t="shared" si="61"/>
        <v/>
      </c>
      <c r="R132" s="78" t="str">
        <f t="shared" si="61"/>
        <v/>
      </c>
      <c r="S132" s="78" t="str">
        <f t="shared" si="61"/>
        <v/>
      </c>
      <c r="T132" s="78" t="str">
        <f t="shared" si="61"/>
        <v>C</v>
      </c>
      <c r="U132" s="78" t="str">
        <f t="shared" si="61"/>
        <v>B</v>
      </c>
      <c r="V132" s="78" t="str">
        <f t="shared" si="61"/>
        <v>C</v>
      </c>
      <c r="W132" s="78" t="str">
        <f t="shared" si="61"/>
        <v/>
      </c>
      <c r="X132" s="78" t="str">
        <f t="shared" si="61"/>
        <v/>
      </c>
      <c r="Y132" s="78" t="str">
        <f t="shared" si="61"/>
        <v>C</v>
      </c>
      <c r="Z132" s="78" t="str">
        <f t="shared" si="61"/>
        <v>B</v>
      </c>
      <c r="AA132" s="78" t="str">
        <f t="shared" si="61"/>
        <v>C</v>
      </c>
      <c r="AB132" s="78" t="str">
        <f t="shared" si="61"/>
        <v/>
      </c>
      <c r="AC132" s="78" t="str">
        <f t="shared" si="61"/>
        <v/>
      </c>
      <c r="AD132" s="78" t="str">
        <f t="shared" si="61"/>
        <v>C</v>
      </c>
      <c r="AE132" s="78" t="str">
        <f t="shared" si="61"/>
        <v>B</v>
      </c>
      <c r="AF132" s="78" t="str">
        <f t="shared" si="61"/>
        <v/>
      </c>
      <c r="AG132" s="78" t="str">
        <f t="shared" si="61"/>
        <v>C</v>
      </c>
      <c r="AH132" s="78" t="str">
        <f t="shared" si="61"/>
        <v/>
      </c>
      <c r="AI132" s="78" t="str">
        <f t="shared" si="61"/>
        <v/>
      </c>
      <c r="AJ132" s="78" t="str">
        <f t="shared" si="61"/>
        <v/>
      </c>
      <c r="AK132" s="78" t="str">
        <f t="shared" si="61"/>
        <v/>
      </c>
      <c r="AL132" s="78" t="str">
        <f t="shared" si="61"/>
        <v/>
      </c>
      <c r="AM132" s="78" t="str">
        <f t="shared" si="61"/>
        <v/>
      </c>
      <c r="AN132" s="78" t="str">
        <f t="shared" si="61"/>
        <v>C</v>
      </c>
      <c r="AO132" s="78" t="str">
        <f t="shared" si="61"/>
        <v>C</v>
      </c>
      <c r="AP132" s="78" t="str">
        <f t="shared" si="61"/>
        <v>C</v>
      </c>
      <c r="AQ132" s="78" t="str">
        <f t="shared" si="61"/>
        <v>C</v>
      </c>
      <c r="AR132" s="78" t="str">
        <f t="shared" si="61"/>
        <v>C</v>
      </c>
      <c r="AS132" s="78" t="str">
        <f t="shared" si="61"/>
        <v>C</v>
      </c>
      <c r="AT132" s="78" t="str">
        <f t="shared" si="61"/>
        <v>C</v>
      </c>
      <c r="AU132" s="78" t="str">
        <f t="shared" si="61"/>
        <v>C</v>
      </c>
    </row>
    <row r="133" spans="4:47" outlineLevel="1">
      <c r="D133" s="74">
        <v>2024</v>
      </c>
      <c r="E133" s="78" t="str">
        <f t="shared" ref="E133:AU133" si="62">IF(E102&gt;$E$14,$C$14,IF(E102&gt;$E$13,$C$13,IF(E102&gt;$E$12,$C$12,IF(E102&gt;$E$11,$C$11,IF(E102&gt;$E$10,$C$10,"")))))</f>
        <v/>
      </c>
      <c r="F133" s="78" t="str">
        <f t="shared" si="62"/>
        <v/>
      </c>
      <c r="G133" s="78" t="str">
        <f t="shared" si="62"/>
        <v>D</v>
      </c>
      <c r="H133" s="78" t="str">
        <f t="shared" si="62"/>
        <v>D</v>
      </c>
      <c r="I133" s="78" t="str">
        <f t="shared" si="62"/>
        <v>D</v>
      </c>
      <c r="J133" s="78" t="str">
        <f t="shared" si="62"/>
        <v>D</v>
      </c>
      <c r="K133" s="78" t="str">
        <f t="shared" si="62"/>
        <v>C</v>
      </c>
      <c r="L133" s="78" t="str">
        <f t="shared" si="62"/>
        <v/>
      </c>
      <c r="M133" s="78" t="str">
        <f t="shared" si="62"/>
        <v/>
      </c>
      <c r="N133" s="78" t="str">
        <f t="shared" si="62"/>
        <v/>
      </c>
      <c r="O133" s="78" t="str">
        <f t="shared" si="62"/>
        <v>C</v>
      </c>
      <c r="P133" s="78" t="str">
        <f t="shared" si="62"/>
        <v/>
      </c>
      <c r="Q133" s="78" t="str">
        <f t="shared" si="62"/>
        <v/>
      </c>
      <c r="R133" s="78" t="str">
        <f t="shared" si="62"/>
        <v/>
      </c>
      <c r="S133" s="78" t="str">
        <f t="shared" si="62"/>
        <v/>
      </c>
      <c r="T133" s="78" t="str">
        <f t="shared" si="62"/>
        <v>C</v>
      </c>
      <c r="U133" s="78" t="str">
        <f t="shared" si="62"/>
        <v>C</v>
      </c>
      <c r="V133" s="78" t="str">
        <f t="shared" si="62"/>
        <v/>
      </c>
      <c r="W133" s="78" t="str">
        <f t="shared" si="62"/>
        <v/>
      </c>
      <c r="X133" s="78" t="str">
        <f t="shared" si="62"/>
        <v/>
      </c>
      <c r="Y133" s="78" t="str">
        <f t="shared" si="62"/>
        <v>C</v>
      </c>
      <c r="Z133" s="78" t="str">
        <f t="shared" si="62"/>
        <v>C</v>
      </c>
      <c r="AA133" s="78" t="str">
        <f t="shared" si="62"/>
        <v>C</v>
      </c>
      <c r="AB133" s="78" t="str">
        <f t="shared" si="62"/>
        <v/>
      </c>
      <c r="AC133" s="78" t="str">
        <f t="shared" si="62"/>
        <v/>
      </c>
      <c r="AD133" s="78" t="str">
        <f t="shared" si="62"/>
        <v>C</v>
      </c>
      <c r="AE133" s="78" t="str">
        <f t="shared" si="62"/>
        <v>C</v>
      </c>
      <c r="AF133" s="78" t="str">
        <f t="shared" si="62"/>
        <v/>
      </c>
      <c r="AG133" s="78" t="str">
        <f t="shared" si="62"/>
        <v>C</v>
      </c>
      <c r="AH133" s="78" t="str">
        <f t="shared" si="62"/>
        <v/>
      </c>
      <c r="AI133" s="78" t="str">
        <f t="shared" si="62"/>
        <v/>
      </c>
      <c r="AJ133" s="78" t="str">
        <f t="shared" si="62"/>
        <v/>
      </c>
      <c r="AK133" s="78" t="str">
        <f t="shared" si="62"/>
        <v/>
      </c>
      <c r="AL133" s="78" t="str">
        <f t="shared" si="62"/>
        <v/>
      </c>
      <c r="AM133" s="78" t="str">
        <f t="shared" si="62"/>
        <v/>
      </c>
      <c r="AN133" s="78" t="str">
        <f t="shared" si="62"/>
        <v>C</v>
      </c>
      <c r="AO133" s="78" t="str">
        <f t="shared" si="62"/>
        <v>D</v>
      </c>
      <c r="AP133" s="78" t="str">
        <f t="shared" si="62"/>
        <v>D</v>
      </c>
      <c r="AQ133" s="78" t="str">
        <f t="shared" si="62"/>
        <v>D</v>
      </c>
      <c r="AR133" s="78" t="str">
        <f t="shared" si="62"/>
        <v>D</v>
      </c>
      <c r="AS133" s="78" t="str">
        <f t="shared" si="62"/>
        <v>C</v>
      </c>
      <c r="AT133" s="78" t="str">
        <f t="shared" si="62"/>
        <v>C</v>
      </c>
      <c r="AU133" s="78" t="str">
        <f t="shared" si="62"/>
        <v>C</v>
      </c>
    </row>
    <row r="134" spans="4:47" outlineLevel="1">
      <c r="D134" s="74">
        <v>2025</v>
      </c>
      <c r="E134" s="78" t="str">
        <f t="shared" ref="E134:AU134" si="63">IF(E103&gt;$E$14,$C$14,IF(E103&gt;$E$13,$C$13,IF(E103&gt;$E$12,$C$12,IF(E103&gt;$E$11,$C$11,IF(E103&gt;$E$10,$C$10,"")))))</f>
        <v/>
      </c>
      <c r="F134" s="78" t="str">
        <f t="shared" si="63"/>
        <v/>
      </c>
      <c r="G134" s="78" t="str">
        <f t="shared" si="63"/>
        <v/>
      </c>
      <c r="H134" s="78" t="str">
        <f t="shared" si="63"/>
        <v>D</v>
      </c>
      <c r="I134" s="78" t="str">
        <f t="shared" si="63"/>
        <v>D</v>
      </c>
      <c r="J134" s="78" t="str">
        <f t="shared" si="63"/>
        <v>D</v>
      </c>
      <c r="K134" s="78" t="str">
        <f t="shared" si="63"/>
        <v/>
      </c>
      <c r="L134" s="78" t="str">
        <f t="shared" si="63"/>
        <v/>
      </c>
      <c r="M134" s="78" t="str">
        <f t="shared" si="63"/>
        <v/>
      </c>
      <c r="N134" s="78" t="str">
        <f t="shared" si="63"/>
        <v/>
      </c>
      <c r="O134" s="78" t="str">
        <f t="shared" si="63"/>
        <v>C</v>
      </c>
      <c r="P134" s="78" t="str">
        <f t="shared" si="63"/>
        <v/>
      </c>
      <c r="Q134" s="78" t="str">
        <f t="shared" si="63"/>
        <v/>
      </c>
      <c r="R134" s="78" t="str">
        <f t="shared" si="63"/>
        <v/>
      </c>
      <c r="S134" s="78" t="str">
        <f t="shared" si="63"/>
        <v/>
      </c>
      <c r="T134" s="78" t="str">
        <f t="shared" si="63"/>
        <v>C</v>
      </c>
      <c r="U134" s="78" t="str">
        <f t="shared" si="63"/>
        <v/>
      </c>
      <c r="V134" s="78" t="str">
        <f t="shared" si="63"/>
        <v/>
      </c>
      <c r="W134" s="78" t="str">
        <f t="shared" si="63"/>
        <v/>
      </c>
      <c r="X134" s="78" t="str">
        <f t="shared" si="63"/>
        <v/>
      </c>
      <c r="Y134" s="78" t="str">
        <f t="shared" si="63"/>
        <v>C</v>
      </c>
      <c r="Z134" s="78" t="str">
        <f t="shared" si="63"/>
        <v>C</v>
      </c>
      <c r="AA134" s="78" t="str">
        <f t="shared" si="63"/>
        <v>C</v>
      </c>
      <c r="AB134" s="78" t="str">
        <f t="shared" si="63"/>
        <v/>
      </c>
      <c r="AC134" s="78" t="str">
        <f t="shared" si="63"/>
        <v/>
      </c>
      <c r="AD134" s="78" t="str">
        <f t="shared" si="63"/>
        <v>C</v>
      </c>
      <c r="AE134" s="78" t="str">
        <f t="shared" si="63"/>
        <v>C</v>
      </c>
      <c r="AF134" s="78" t="str">
        <f t="shared" si="63"/>
        <v/>
      </c>
      <c r="AG134" s="78" t="str">
        <f t="shared" si="63"/>
        <v>C</v>
      </c>
      <c r="AH134" s="78" t="str">
        <f t="shared" si="63"/>
        <v/>
      </c>
      <c r="AI134" s="78" t="str">
        <f t="shared" si="63"/>
        <v/>
      </c>
      <c r="AJ134" s="78" t="str">
        <f t="shared" si="63"/>
        <v/>
      </c>
      <c r="AK134" s="78" t="str">
        <f t="shared" si="63"/>
        <v/>
      </c>
      <c r="AL134" s="78" t="str">
        <f t="shared" si="63"/>
        <v>C</v>
      </c>
      <c r="AM134" s="78" t="str">
        <f t="shared" si="63"/>
        <v/>
      </c>
      <c r="AN134" s="78" t="str">
        <f t="shared" si="63"/>
        <v>D</v>
      </c>
      <c r="AO134" s="78" t="str">
        <f t="shared" si="63"/>
        <v>D</v>
      </c>
      <c r="AP134" s="78" t="str">
        <f t="shared" si="63"/>
        <v>D</v>
      </c>
      <c r="AQ134" s="78" t="str">
        <f t="shared" si="63"/>
        <v>D</v>
      </c>
      <c r="AR134" s="78" t="str">
        <f t="shared" si="63"/>
        <v>D</v>
      </c>
      <c r="AS134" s="78" t="str">
        <f t="shared" si="63"/>
        <v>C</v>
      </c>
      <c r="AT134" s="78" t="str">
        <f t="shared" si="63"/>
        <v>C</v>
      </c>
      <c r="AU134" s="78" t="str">
        <f t="shared" si="63"/>
        <v>C</v>
      </c>
    </row>
    <row r="135" spans="4:47" outlineLevel="1">
      <c r="D135" s="74">
        <v>2026</v>
      </c>
      <c r="E135" s="78" t="str">
        <f t="shared" ref="E135:AU135" si="64">IF(E104&gt;$E$14,$C$14,IF(E104&gt;$E$13,$C$13,IF(E104&gt;$E$12,$C$12,IF(E104&gt;$E$11,$C$11,IF(E104&gt;$E$10,$C$10,"")))))</f>
        <v/>
      </c>
      <c r="F135" s="78" t="str">
        <f t="shared" si="64"/>
        <v/>
      </c>
      <c r="G135" s="78" t="str">
        <f t="shared" si="64"/>
        <v/>
      </c>
      <c r="H135" s="78" t="str">
        <f t="shared" si="64"/>
        <v/>
      </c>
      <c r="I135" s="78" t="str">
        <f t="shared" si="64"/>
        <v>E</v>
      </c>
      <c r="J135" s="78" t="str">
        <f t="shared" si="64"/>
        <v>E</v>
      </c>
      <c r="K135" s="78" t="str">
        <f t="shared" si="64"/>
        <v/>
      </c>
      <c r="L135" s="78" t="str">
        <f t="shared" si="64"/>
        <v/>
      </c>
      <c r="M135" s="78" t="str">
        <f t="shared" si="64"/>
        <v/>
      </c>
      <c r="N135" s="78" t="str">
        <f t="shared" si="64"/>
        <v/>
      </c>
      <c r="O135" s="78" t="str">
        <f t="shared" si="64"/>
        <v>C</v>
      </c>
      <c r="P135" s="78" t="str">
        <f t="shared" si="64"/>
        <v/>
      </c>
      <c r="Q135" s="78" t="str">
        <f t="shared" si="64"/>
        <v/>
      </c>
      <c r="R135" s="78" t="str">
        <f t="shared" si="64"/>
        <v/>
      </c>
      <c r="S135" s="78" t="str">
        <f t="shared" si="64"/>
        <v/>
      </c>
      <c r="T135" s="78" t="str">
        <f t="shared" si="64"/>
        <v/>
      </c>
      <c r="U135" s="78" t="str">
        <f t="shared" si="64"/>
        <v/>
      </c>
      <c r="V135" s="78" t="str">
        <f t="shared" si="64"/>
        <v/>
      </c>
      <c r="W135" s="78" t="str">
        <f t="shared" si="64"/>
        <v/>
      </c>
      <c r="X135" s="78" t="str">
        <f t="shared" si="64"/>
        <v/>
      </c>
      <c r="Y135" s="78" t="str">
        <f t="shared" si="64"/>
        <v>C</v>
      </c>
      <c r="Z135" s="78" t="str">
        <f t="shared" si="64"/>
        <v>C</v>
      </c>
      <c r="AA135" s="78" t="str">
        <f t="shared" si="64"/>
        <v/>
      </c>
      <c r="AB135" s="78" t="str">
        <f t="shared" si="64"/>
        <v/>
      </c>
      <c r="AC135" s="78" t="str">
        <f t="shared" si="64"/>
        <v/>
      </c>
      <c r="AD135" s="78" t="str">
        <f t="shared" si="64"/>
        <v>C</v>
      </c>
      <c r="AE135" s="78" t="str">
        <f t="shared" si="64"/>
        <v>C</v>
      </c>
      <c r="AF135" s="78" t="str">
        <f t="shared" si="64"/>
        <v/>
      </c>
      <c r="AG135" s="78" t="str">
        <f t="shared" si="64"/>
        <v/>
      </c>
      <c r="AH135" s="78" t="str">
        <f t="shared" si="64"/>
        <v/>
      </c>
      <c r="AI135" s="78" t="str">
        <f t="shared" si="64"/>
        <v/>
      </c>
      <c r="AJ135" s="78" t="str">
        <f t="shared" si="64"/>
        <v/>
      </c>
      <c r="AK135" s="78" t="str">
        <f t="shared" si="64"/>
        <v/>
      </c>
      <c r="AL135" s="78" t="str">
        <f t="shared" si="64"/>
        <v>C</v>
      </c>
      <c r="AM135" s="78" t="str">
        <f t="shared" si="64"/>
        <v/>
      </c>
      <c r="AN135" s="78" t="str">
        <f t="shared" si="64"/>
        <v>D</v>
      </c>
      <c r="AO135" s="78" t="str">
        <f t="shared" si="64"/>
        <v>E</v>
      </c>
      <c r="AP135" s="78" t="str">
        <f t="shared" si="64"/>
        <v>E</v>
      </c>
      <c r="AQ135" s="78" t="str">
        <f t="shared" si="64"/>
        <v>E</v>
      </c>
      <c r="AR135" s="78" t="str">
        <f t="shared" si="64"/>
        <v>E</v>
      </c>
      <c r="AS135" s="78" t="str">
        <f t="shared" si="64"/>
        <v>C</v>
      </c>
      <c r="AT135" s="78" t="str">
        <f t="shared" si="64"/>
        <v>C</v>
      </c>
      <c r="AU135" s="78" t="str">
        <f t="shared" si="64"/>
        <v>C</v>
      </c>
    </row>
    <row r="136" spans="4:47" outlineLevel="1">
      <c r="D136" s="74">
        <v>2027</v>
      </c>
      <c r="E136" s="78" t="str">
        <f t="shared" ref="E136:AU136" si="65">IF(E105&gt;$E$14,$C$14,IF(E105&gt;$E$13,$C$13,IF(E105&gt;$E$12,$C$12,IF(E105&gt;$E$11,$C$11,IF(E105&gt;$E$10,$C$10,"")))))</f>
        <v/>
      </c>
      <c r="F136" s="78" t="str">
        <f t="shared" si="65"/>
        <v/>
      </c>
      <c r="G136" s="78" t="str">
        <f t="shared" si="65"/>
        <v/>
      </c>
      <c r="H136" s="78" t="str">
        <f t="shared" si="65"/>
        <v/>
      </c>
      <c r="I136" s="78" t="str">
        <f t="shared" si="65"/>
        <v>E</v>
      </c>
      <c r="J136" s="78" t="str">
        <f t="shared" si="65"/>
        <v>E</v>
      </c>
      <c r="K136" s="78" t="str">
        <f t="shared" si="65"/>
        <v/>
      </c>
      <c r="L136" s="78" t="str">
        <f t="shared" si="65"/>
        <v/>
      </c>
      <c r="M136" s="78" t="str">
        <f t="shared" si="65"/>
        <v/>
      </c>
      <c r="N136" s="78" t="str">
        <f t="shared" si="65"/>
        <v/>
      </c>
      <c r="O136" s="78" t="str">
        <f t="shared" si="65"/>
        <v/>
      </c>
      <c r="P136" s="78" t="str">
        <f t="shared" si="65"/>
        <v/>
      </c>
      <c r="Q136" s="78" t="str">
        <f t="shared" si="65"/>
        <v/>
      </c>
      <c r="R136" s="78" t="str">
        <f t="shared" si="65"/>
        <v/>
      </c>
      <c r="S136" s="78" t="str">
        <f t="shared" si="65"/>
        <v/>
      </c>
      <c r="T136" s="78" t="str">
        <f t="shared" si="65"/>
        <v/>
      </c>
      <c r="U136" s="78" t="str">
        <f t="shared" si="65"/>
        <v/>
      </c>
      <c r="V136" s="78" t="str">
        <f t="shared" si="65"/>
        <v/>
      </c>
      <c r="W136" s="78" t="str">
        <f t="shared" si="65"/>
        <v/>
      </c>
      <c r="X136" s="78" t="str">
        <f t="shared" si="65"/>
        <v/>
      </c>
      <c r="Y136" s="78" t="str">
        <f t="shared" si="65"/>
        <v/>
      </c>
      <c r="Z136" s="78" t="str">
        <f t="shared" si="65"/>
        <v>C</v>
      </c>
      <c r="AA136" s="78" t="str">
        <f t="shared" si="65"/>
        <v/>
      </c>
      <c r="AB136" s="78" t="str">
        <f t="shared" si="65"/>
        <v/>
      </c>
      <c r="AC136" s="78" t="str">
        <f t="shared" si="65"/>
        <v/>
      </c>
      <c r="AD136" s="78" t="str">
        <f t="shared" si="65"/>
        <v>C</v>
      </c>
      <c r="AE136" s="78" t="str">
        <f t="shared" si="65"/>
        <v>C</v>
      </c>
      <c r="AF136" s="78" t="str">
        <f t="shared" si="65"/>
        <v/>
      </c>
      <c r="AG136" s="78" t="str">
        <f t="shared" si="65"/>
        <v/>
      </c>
      <c r="AH136" s="78" t="str">
        <f t="shared" si="65"/>
        <v/>
      </c>
      <c r="AI136" s="78" t="str">
        <f t="shared" si="65"/>
        <v/>
      </c>
      <c r="AJ136" s="78" t="str">
        <f t="shared" si="65"/>
        <v/>
      </c>
      <c r="AK136" s="78" t="str">
        <f t="shared" si="65"/>
        <v/>
      </c>
      <c r="AL136" s="78" t="str">
        <f t="shared" si="65"/>
        <v/>
      </c>
      <c r="AM136" s="78" t="str">
        <f t="shared" si="65"/>
        <v/>
      </c>
      <c r="AN136" s="78" t="str">
        <f t="shared" si="65"/>
        <v>D</v>
      </c>
      <c r="AO136" s="78" t="str">
        <f t="shared" si="65"/>
        <v>E</v>
      </c>
      <c r="AP136" s="78" t="str">
        <f t="shared" si="65"/>
        <v>E</v>
      </c>
      <c r="AQ136" s="78" t="str">
        <f t="shared" si="65"/>
        <v>E</v>
      </c>
      <c r="AR136" s="78" t="str">
        <f t="shared" si="65"/>
        <v>E</v>
      </c>
      <c r="AS136" s="78" t="str">
        <f t="shared" si="65"/>
        <v>C</v>
      </c>
      <c r="AT136" s="78" t="str">
        <f t="shared" si="65"/>
        <v>C</v>
      </c>
      <c r="AU136" s="78" t="str">
        <f t="shared" si="65"/>
        <v>C</v>
      </c>
    </row>
    <row r="137" spans="4:47" outlineLevel="1">
      <c r="D137" s="74">
        <v>2028</v>
      </c>
      <c r="E137" s="78" t="str">
        <f t="shared" ref="E137:AU137" si="66">IF(E106&gt;$E$14,$C$14,IF(E106&gt;$E$13,$C$13,IF(E106&gt;$E$12,$C$12,IF(E106&gt;$E$11,$C$11,IF(E106&gt;$E$10,$C$10,"")))))</f>
        <v/>
      </c>
      <c r="F137" s="78" t="str">
        <f t="shared" si="66"/>
        <v/>
      </c>
      <c r="G137" s="78" t="str">
        <f t="shared" si="66"/>
        <v/>
      </c>
      <c r="H137" s="78" t="str">
        <f t="shared" si="66"/>
        <v/>
      </c>
      <c r="I137" s="78" t="str">
        <f t="shared" si="66"/>
        <v/>
      </c>
      <c r="J137" s="78" t="str">
        <f t="shared" si="66"/>
        <v>E</v>
      </c>
      <c r="K137" s="78" t="str">
        <f t="shared" si="66"/>
        <v/>
      </c>
      <c r="L137" s="78" t="str">
        <f t="shared" si="66"/>
        <v/>
      </c>
      <c r="M137" s="78" t="str">
        <f t="shared" si="66"/>
        <v/>
      </c>
      <c r="N137" s="78" t="str">
        <f t="shared" si="66"/>
        <v/>
      </c>
      <c r="O137" s="78" t="str">
        <f t="shared" si="66"/>
        <v/>
      </c>
      <c r="P137" s="78" t="str">
        <f t="shared" si="66"/>
        <v/>
      </c>
      <c r="Q137" s="78" t="str">
        <f t="shared" si="66"/>
        <v/>
      </c>
      <c r="R137" s="78" t="str">
        <f t="shared" si="66"/>
        <v/>
      </c>
      <c r="S137" s="78" t="str">
        <f t="shared" si="66"/>
        <v/>
      </c>
      <c r="T137" s="78" t="str">
        <f t="shared" si="66"/>
        <v/>
      </c>
      <c r="U137" s="78" t="str">
        <f t="shared" si="66"/>
        <v/>
      </c>
      <c r="V137" s="78" t="str">
        <f t="shared" si="66"/>
        <v/>
      </c>
      <c r="W137" s="78" t="str">
        <f t="shared" si="66"/>
        <v/>
      </c>
      <c r="X137" s="78" t="str">
        <f t="shared" si="66"/>
        <v/>
      </c>
      <c r="Y137" s="78" t="str">
        <f t="shared" si="66"/>
        <v/>
      </c>
      <c r="Z137" s="78" t="str">
        <f t="shared" si="66"/>
        <v>C</v>
      </c>
      <c r="AA137" s="78" t="str">
        <f t="shared" si="66"/>
        <v/>
      </c>
      <c r="AB137" s="78" t="str">
        <f t="shared" si="66"/>
        <v/>
      </c>
      <c r="AC137" s="78" t="str">
        <f t="shared" si="66"/>
        <v/>
      </c>
      <c r="AD137" s="78" t="str">
        <f t="shared" si="66"/>
        <v>C</v>
      </c>
      <c r="AE137" s="78" t="str">
        <f t="shared" si="66"/>
        <v/>
      </c>
      <c r="AF137" s="78" t="str">
        <f t="shared" si="66"/>
        <v/>
      </c>
      <c r="AG137" s="78" t="str">
        <f t="shared" si="66"/>
        <v/>
      </c>
      <c r="AH137" s="78" t="str">
        <f t="shared" si="66"/>
        <v/>
      </c>
      <c r="AI137" s="78" t="str">
        <f t="shared" si="66"/>
        <v/>
      </c>
      <c r="AJ137" s="78" t="str">
        <f t="shared" si="66"/>
        <v/>
      </c>
      <c r="AK137" s="78" t="str">
        <f t="shared" si="66"/>
        <v/>
      </c>
      <c r="AL137" s="78" t="str">
        <f t="shared" si="66"/>
        <v/>
      </c>
      <c r="AM137" s="78" t="str">
        <f t="shared" si="66"/>
        <v/>
      </c>
      <c r="AN137" s="78" t="str">
        <f t="shared" si="66"/>
        <v/>
      </c>
      <c r="AO137" s="78" t="str">
        <f t="shared" si="66"/>
        <v>E</v>
      </c>
      <c r="AP137" s="78" t="str">
        <f t="shared" si="66"/>
        <v>E</v>
      </c>
      <c r="AQ137" s="78" t="str">
        <f t="shared" si="66"/>
        <v>E</v>
      </c>
      <c r="AR137" s="78" t="str">
        <f t="shared" si="66"/>
        <v>E</v>
      </c>
      <c r="AS137" s="78" t="str">
        <f t="shared" si="66"/>
        <v>C</v>
      </c>
      <c r="AT137" s="78" t="str">
        <f t="shared" si="66"/>
        <v>D</v>
      </c>
      <c r="AU137" s="78" t="str">
        <f t="shared" si="66"/>
        <v/>
      </c>
    </row>
    <row r="138" spans="4:47" outlineLevel="1">
      <c r="D138" s="74">
        <v>2029</v>
      </c>
      <c r="E138" s="78" t="str">
        <f t="shared" ref="E138:AU138" si="67">IF(E107&gt;$E$14,$C$14,IF(E107&gt;$E$13,$C$13,IF(E107&gt;$E$12,$C$12,IF(E107&gt;$E$11,$C$11,IF(E107&gt;$E$10,$C$10,"")))))</f>
        <v/>
      </c>
      <c r="F138" s="78" t="str">
        <f t="shared" si="67"/>
        <v/>
      </c>
      <c r="G138" s="78" t="str">
        <f t="shared" si="67"/>
        <v/>
      </c>
      <c r="H138" s="78" t="str">
        <f t="shared" si="67"/>
        <v/>
      </c>
      <c r="I138" s="78" t="str">
        <f t="shared" si="67"/>
        <v/>
      </c>
      <c r="J138" s="78" t="str">
        <f t="shared" si="67"/>
        <v>E</v>
      </c>
      <c r="K138" s="78" t="str">
        <f t="shared" si="67"/>
        <v/>
      </c>
      <c r="L138" s="78" t="str">
        <f t="shared" si="67"/>
        <v/>
      </c>
      <c r="M138" s="78" t="str">
        <f t="shared" si="67"/>
        <v/>
      </c>
      <c r="N138" s="78" t="str">
        <f t="shared" si="67"/>
        <v/>
      </c>
      <c r="O138" s="78" t="str">
        <f t="shared" si="67"/>
        <v/>
      </c>
      <c r="P138" s="78" t="str">
        <f t="shared" si="67"/>
        <v/>
      </c>
      <c r="Q138" s="78" t="str">
        <f t="shared" si="67"/>
        <v/>
      </c>
      <c r="R138" s="78" t="str">
        <f t="shared" si="67"/>
        <v/>
      </c>
      <c r="S138" s="78" t="str">
        <f t="shared" si="67"/>
        <v/>
      </c>
      <c r="T138" s="78" t="str">
        <f t="shared" si="67"/>
        <v/>
      </c>
      <c r="U138" s="78" t="str">
        <f t="shared" si="67"/>
        <v/>
      </c>
      <c r="V138" s="78" t="str">
        <f t="shared" si="67"/>
        <v/>
      </c>
      <c r="W138" s="78" t="str">
        <f t="shared" si="67"/>
        <v/>
      </c>
      <c r="X138" s="78" t="str">
        <f t="shared" si="67"/>
        <v/>
      </c>
      <c r="Y138" s="78" t="str">
        <f t="shared" si="67"/>
        <v/>
      </c>
      <c r="Z138" s="78" t="str">
        <f t="shared" si="67"/>
        <v/>
      </c>
      <c r="AA138" s="78" t="str">
        <f t="shared" si="67"/>
        <v/>
      </c>
      <c r="AB138" s="78" t="str">
        <f t="shared" si="67"/>
        <v/>
      </c>
      <c r="AC138" s="78" t="str">
        <f t="shared" si="67"/>
        <v/>
      </c>
      <c r="AD138" s="78" t="str">
        <f t="shared" si="67"/>
        <v>C</v>
      </c>
      <c r="AE138" s="78" t="str">
        <f t="shared" si="67"/>
        <v/>
      </c>
      <c r="AF138" s="78" t="str">
        <f t="shared" si="67"/>
        <v/>
      </c>
      <c r="AG138" s="78" t="str">
        <f t="shared" si="67"/>
        <v/>
      </c>
      <c r="AH138" s="78" t="str">
        <f t="shared" si="67"/>
        <v/>
      </c>
      <c r="AI138" s="78" t="str">
        <f t="shared" si="67"/>
        <v/>
      </c>
      <c r="AJ138" s="78" t="str">
        <f t="shared" si="67"/>
        <v/>
      </c>
      <c r="AK138" s="78" t="str">
        <f t="shared" si="67"/>
        <v/>
      </c>
      <c r="AL138" s="78" t="str">
        <f t="shared" si="67"/>
        <v/>
      </c>
      <c r="AM138" s="78" t="str">
        <f t="shared" si="67"/>
        <v/>
      </c>
      <c r="AN138" s="78" t="str">
        <f t="shared" si="67"/>
        <v/>
      </c>
      <c r="AO138" s="78" t="str">
        <f t="shared" si="67"/>
        <v>E</v>
      </c>
      <c r="AP138" s="78" t="str">
        <f t="shared" si="67"/>
        <v>E</v>
      </c>
      <c r="AQ138" s="78" t="str">
        <f t="shared" si="67"/>
        <v>E</v>
      </c>
      <c r="AR138" s="78" t="str">
        <f t="shared" si="67"/>
        <v>E</v>
      </c>
      <c r="AS138" s="78" t="str">
        <f t="shared" si="67"/>
        <v>D</v>
      </c>
      <c r="AT138" s="78" t="str">
        <f t="shared" si="67"/>
        <v/>
      </c>
      <c r="AU138" s="78" t="str">
        <f t="shared" si="67"/>
        <v/>
      </c>
    </row>
    <row r="139" spans="4:47" outlineLevel="1">
      <c r="D139" s="74">
        <v>2030</v>
      </c>
      <c r="E139" s="78" t="str">
        <f t="shared" ref="E139:AU139" si="68">IF(E108&gt;$E$14,$C$14,IF(E108&gt;$E$13,$C$13,IF(E108&gt;$E$12,$C$12,IF(E108&gt;$E$11,$C$11,IF(E108&gt;$E$10,$C$10,"")))))</f>
        <v/>
      </c>
      <c r="F139" s="78" t="str">
        <f t="shared" si="68"/>
        <v/>
      </c>
      <c r="G139" s="78" t="str">
        <f t="shared" si="68"/>
        <v/>
      </c>
      <c r="H139" s="78" t="str">
        <f t="shared" si="68"/>
        <v/>
      </c>
      <c r="I139" s="78" t="str">
        <f t="shared" si="68"/>
        <v/>
      </c>
      <c r="J139" s="78" t="str">
        <f t="shared" si="68"/>
        <v>E</v>
      </c>
      <c r="K139" s="78" t="str">
        <f t="shared" si="68"/>
        <v/>
      </c>
      <c r="L139" s="78" t="str">
        <f t="shared" si="68"/>
        <v/>
      </c>
      <c r="M139" s="78" t="str">
        <f t="shared" si="68"/>
        <v/>
      </c>
      <c r="N139" s="78" t="str">
        <f t="shared" si="68"/>
        <v/>
      </c>
      <c r="O139" s="78" t="str">
        <f t="shared" si="68"/>
        <v/>
      </c>
      <c r="P139" s="78" t="str">
        <f t="shared" si="68"/>
        <v/>
      </c>
      <c r="Q139" s="78" t="str">
        <f t="shared" si="68"/>
        <v/>
      </c>
      <c r="R139" s="78" t="str">
        <f t="shared" si="68"/>
        <v/>
      </c>
      <c r="S139" s="78" t="str">
        <f t="shared" si="68"/>
        <v/>
      </c>
      <c r="T139" s="78" t="str">
        <f t="shared" si="68"/>
        <v/>
      </c>
      <c r="U139" s="78" t="str">
        <f t="shared" si="68"/>
        <v/>
      </c>
      <c r="V139" s="78" t="str">
        <f t="shared" si="68"/>
        <v/>
      </c>
      <c r="W139" s="78" t="str">
        <f t="shared" si="68"/>
        <v/>
      </c>
      <c r="X139" s="78" t="str">
        <f t="shared" si="68"/>
        <v/>
      </c>
      <c r="Y139" s="78" t="str">
        <f t="shared" si="68"/>
        <v/>
      </c>
      <c r="Z139" s="78" t="str">
        <f t="shared" si="68"/>
        <v/>
      </c>
      <c r="AA139" s="78" t="str">
        <f t="shared" si="68"/>
        <v/>
      </c>
      <c r="AB139" s="78" t="str">
        <f t="shared" si="68"/>
        <v/>
      </c>
      <c r="AC139" s="78" t="str">
        <f t="shared" si="68"/>
        <v/>
      </c>
      <c r="AD139" s="78" t="str">
        <f t="shared" si="68"/>
        <v>C</v>
      </c>
      <c r="AE139" s="78" t="str">
        <f t="shared" si="68"/>
        <v/>
      </c>
      <c r="AF139" s="78" t="str">
        <f t="shared" si="68"/>
        <v/>
      </c>
      <c r="AG139" s="78" t="str">
        <f t="shared" si="68"/>
        <v/>
      </c>
      <c r="AH139" s="78" t="str">
        <f t="shared" si="68"/>
        <v/>
      </c>
      <c r="AI139" s="78" t="str">
        <f t="shared" si="68"/>
        <v/>
      </c>
      <c r="AJ139" s="78" t="str">
        <f t="shared" si="68"/>
        <v/>
      </c>
      <c r="AK139" s="78" t="str">
        <f t="shared" si="68"/>
        <v/>
      </c>
      <c r="AL139" s="78" t="str">
        <f t="shared" si="68"/>
        <v/>
      </c>
      <c r="AM139" s="78" t="str">
        <f t="shared" si="68"/>
        <v/>
      </c>
      <c r="AN139" s="78" t="str">
        <f t="shared" si="68"/>
        <v/>
      </c>
      <c r="AO139" s="78" t="str">
        <f t="shared" si="68"/>
        <v>E</v>
      </c>
      <c r="AP139" s="78" t="str">
        <f t="shared" si="68"/>
        <v/>
      </c>
      <c r="AQ139" s="78" t="str">
        <f t="shared" si="68"/>
        <v>E</v>
      </c>
      <c r="AR139" s="78" t="str">
        <f t="shared" si="68"/>
        <v>E</v>
      </c>
      <c r="AS139" s="78" t="str">
        <f t="shared" si="68"/>
        <v/>
      </c>
      <c r="AT139" s="78" t="str">
        <f t="shared" si="68"/>
        <v/>
      </c>
      <c r="AU139" s="78" t="str">
        <f t="shared" si="68"/>
        <v/>
      </c>
    </row>
    <row r="140" spans="4:47" outlineLevel="1">
      <c r="D140" s="74">
        <v>2031</v>
      </c>
      <c r="E140" s="78" t="str">
        <f t="shared" ref="E140:AU140" si="69">IF(E109&gt;$E$14,$C$14,IF(E109&gt;$E$13,$C$13,IF(E109&gt;$E$12,$C$12,IF(E109&gt;$E$11,$C$11,IF(E109&gt;$E$10,$C$10,"")))))</f>
        <v/>
      </c>
      <c r="F140" s="78" t="str">
        <f t="shared" si="69"/>
        <v/>
      </c>
      <c r="G140" s="78" t="str">
        <f t="shared" si="69"/>
        <v/>
      </c>
      <c r="H140" s="78" t="str">
        <f t="shared" si="69"/>
        <v/>
      </c>
      <c r="I140" s="78" t="str">
        <f t="shared" si="69"/>
        <v/>
      </c>
      <c r="J140" s="78" t="str">
        <f t="shared" si="69"/>
        <v/>
      </c>
      <c r="K140" s="78" t="str">
        <f t="shared" si="69"/>
        <v/>
      </c>
      <c r="L140" s="78" t="str">
        <f t="shared" si="69"/>
        <v/>
      </c>
      <c r="M140" s="78" t="str">
        <f t="shared" si="69"/>
        <v/>
      </c>
      <c r="N140" s="78" t="str">
        <f t="shared" si="69"/>
        <v/>
      </c>
      <c r="O140" s="78" t="str">
        <f t="shared" si="69"/>
        <v/>
      </c>
      <c r="P140" s="78" t="str">
        <f t="shared" si="69"/>
        <v/>
      </c>
      <c r="Q140" s="78" t="str">
        <f t="shared" si="69"/>
        <v/>
      </c>
      <c r="R140" s="78" t="str">
        <f t="shared" si="69"/>
        <v/>
      </c>
      <c r="S140" s="78" t="str">
        <f t="shared" si="69"/>
        <v/>
      </c>
      <c r="T140" s="78" t="str">
        <f t="shared" si="69"/>
        <v/>
      </c>
      <c r="U140" s="78" t="str">
        <f t="shared" si="69"/>
        <v/>
      </c>
      <c r="V140" s="78" t="str">
        <f t="shared" si="69"/>
        <v/>
      </c>
      <c r="W140" s="78" t="str">
        <f t="shared" si="69"/>
        <v/>
      </c>
      <c r="X140" s="78" t="str">
        <f t="shared" si="69"/>
        <v/>
      </c>
      <c r="Y140" s="78" t="str">
        <f t="shared" si="69"/>
        <v/>
      </c>
      <c r="Z140" s="78" t="str">
        <f t="shared" si="69"/>
        <v/>
      </c>
      <c r="AA140" s="78" t="str">
        <f t="shared" si="69"/>
        <v/>
      </c>
      <c r="AB140" s="78" t="str">
        <f t="shared" si="69"/>
        <v/>
      </c>
      <c r="AC140" s="78" t="str">
        <f t="shared" si="69"/>
        <v/>
      </c>
      <c r="AD140" s="78" t="str">
        <f t="shared" si="69"/>
        <v>C</v>
      </c>
      <c r="AE140" s="78" t="str">
        <f t="shared" si="69"/>
        <v/>
      </c>
      <c r="AF140" s="78" t="str">
        <f t="shared" si="69"/>
        <v/>
      </c>
      <c r="AG140" s="78" t="str">
        <f t="shared" si="69"/>
        <v/>
      </c>
      <c r="AH140" s="78" t="str">
        <f t="shared" si="69"/>
        <v/>
      </c>
      <c r="AI140" s="78" t="str">
        <f t="shared" si="69"/>
        <v/>
      </c>
      <c r="AJ140" s="78" t="str">
        <f t="shared" si="69"/>
        <v/>
      </c>
      <c r="AK140" s="78" t="str">
        <f t="shared" si="69"/>
        <v/>
      </c>
      <c r="AL140" s="78" t="str">
        <f t="shared" si="69"/>
        <v/>
      </c>
      <c r="AM140" s="78" t="str">
        <f t="shared" si="69"/>
        <v/>
      </c>
      <c r="AN140" s="78" t="str">
        <f t="shared" si="69"/>
        <v/>
      </c>
      <c r="AO140" s="78" t="str">
        <f t="shared" si="69"/>
        <v>E</v>
      </c>
      <c r="AP140" s="78" t="str">
        <f t="shared" si="69"/>
        <v/>
      </c>
      <c r="AQ140" s="78" t="str">
        <f t="shared" si="69"/>
        <v>E</v>
      </c>
      <c r="AR140" s="78" t="str">
        <f t="shared" si="69"/>
        <v>E</v>
      </c>
      <c r="AS140" s="78" t="str">
        <f t="shared" si="69"/>
        <v/>
      </c>
      <c r="AT140" s="78" t="str">
        <f t="shared" si="69"/>
        <v/>
      </c>
      <c r="AU140" s="78" t="str">
        <f t="shared" si="69"/>
        <v/>
      </c>
    </row>
    <row r="141" spans="4:47" outlineLevel="1">
      <c r="D141" s="74">
        <v>2032</v>
      </c>
      <c r="E141" s="78" t="str">
        <f t="shared" ref="E141:AU141" si="70">IF(E110&gt;$E$14,$C$14,IF(E110&gt;$E$13,$C$13,IF(E110&gt;$E$12,$C$12,IF(E110&gt;$E$11,$C$11,IF(E110&gt;$E$10,$C$10,"")))))</f>
        <v/>
      </c>
      <c r="F141" s="78" t="str">
        <f t="shared" si="70"/>
        <v/>
      </c>
      <c r="G141" s="78" t="str">
        <f t="shared" si="70"/>
        <v/>
      </c>
      <c r="H141" s="78" t="str">
        <f t="shared" si="70"/>
        <v/>
      </c>
      <c r="I141" s="78" t="str">
        <f t="shared" si="70"/>
        <v/>
      </c>
      <c r="J141" s="78" t="str">
        <f t="shared" si="70"/>
        <v/>
      </c>
      <c r="K141" s="78" t="str">
        <f t="shared" si="70"/>
        <v/>
      </c>
      <c r="L141" s="78" t="str">
        <f t="shared" si="70"/>
        <v/>
      </c>
      <c r="M141" s="78" t="str">
        <f t="shared" si="70"/>
        <v/>
      </c>
      <c r="N141" s="78" t="str">
        <f t="shared" si="70"/>
        <v/>
      </c>
      <c r="O141" s="78" t="str">
        <f t="shared" si="70"/>
        <v/>
      </c>
      <c r="P141" s="78" t="str">
        <f t="shared" si="70"/>
        <v/>
      </c>
      <c r="Q141" s="78" t="str">
        <f t="shared" si="70"/>
        <v/>
      </c>
      <c r="R141" s="78" t="str">
        <f t="shared" si="70"/>
        <v/>
      </c>
      <c r="S141" s="78" t="str">
        <f t="shared" si="70"/>
        <v/>
      </c>
      <c r="T141" s="78" t="str">
        <f t="shared" si="70"/>
        <v/>
      </c>
      <c r="U141" s="78" t="str">
        <f t="shared" si="70"/>
        <v/>
      </c>
      <c r="V141" s="78" t="str">
        <f t="shared" si="70"/>
        <v/>
      </c>
      <c r="W141" s="78" t="str">
        <f t="shared" si="70"/>
        <v/>
      </c>
      <c r="X141" s="78" t="str">
        <f t="shared" si="70"/>
        <v/>
      </c>
      <c r="Y141" s="78" t="str">
        <f t="shared" si="70"/>
        <v/>
      </c>
      <c r="Z141" s="78" t="str">
        <f t="shared" si="70"/>
        <v/>
      </c>
      <c r="AA141" s="78" t="str">
        <f t="shared" si="70"/>
        <v/>
      </c>
      <c r="AB141" s="78" t="str">
        <f t="shared" si="70"/>
        <v/>
      </c>
      <c r="AC141" s="78" t="str">
        <f t="shared" si="70"/>
        <v/>
      </c>
      <c r="AD141" s="78" t="str">
        <f t="shared" si="70"/>
        <v/>
      </c>
      <c r="AE141" s="78" t="str">
        <f t="shared" si="70"/>
        <v/>
      </c>
      <c r="AF141" s="78" t="str">
        <f t="shared" si="70"/>
        <v/>
      </c>
      <c r="AG141" s="78" t="str">
        <f t="shared" si="70"/>
        <v/>
      </c>
      <c r="AH141" s="78" t="str">
        <f t="shared" si="70"/>
        <v/>
      </c>
      <c r="AI141" s="78" t="str">
        <f t="shared" si="70"/>
        <v/>
      </c>
      <c r="AJ141" s="78" t="str">
        <f t="shared" si="70"/>
        <v/>
      </c>
      <c r="AK141" s="78" t="str">
        <f t="shared" si="70"/>
        <v/>
      </c>
      <c r="AL141" s="78" t="str">
        <f t="shared" si="70"/>
        <v/>
      </c>
      <c r="AM141" s="78" t="str">
        <f t="shared" si="70"/>
        <v/>
      </c>
      <c r="AN141" s="78" t="str">
        <f t="shared" si="70"/>
        <v/>
      </c>
      <c r="AO141" s="78" t="str">
        <f t="shared" si="70"/>
        <v>E</v>
      </c>
      <c r="AP141" s="78" t="str">
        <f t="shared" si="70"/>
        <v/>
      </c>
      <c r="AQ141" s="78" t="str">
        <f t="shared" si="70"/>
        <v/>
      </c>
      <c r="AR141" s="78" t="str">
        <f t="shared" si="70"/>
        <v/>
      </c>
      <c r="AS141" s="78" t="str">
        <f t="shared" si="70"/>
        <v/>
      </c>
      <c r="AT141" s="78" t="str">
        <f t="shared" si="70"/>
        <v/>
      </c>
      <c r="AU141" s="78" t="str">
        <f t="shared" si="70"/>
        <v/>
      </c>
    </row>
    <row r="142" spans="4:47" outlineLevel="1">
      <c r="D142" s="74">
        <v>2033</v>
      </c>
      <c r="E142" s="78" t="str">
        <f t="shared" ref="E142:AU142" si="71">IF(E111&gt;$E$14,$C$14,IF(E111&gt;$E$13,$C$13,IF(E111&gt;$E$12,$C$12,IF(E111&gt;$E$11,$C$11,IF(E111&gt;$E$10,$C$10,"")))))</f>
        <v/>
      </c>
      <c r="F142" s="78" t="str">
        <f t="shared" si="71"/>
        <v/>
      </c>
      <c r="G142" s="78" t="str">
        <f t="shared" si="71"/>
        <v/>
      </c>
      <c r="H142" s="78" t="str">
        <f t="shared" si="71"/>
        <v/>
      </c>
      <c r="I142" s="78" t="str">
        <f t="shared" si="71"/>
        <v/>
      </c>
      <c r="J142" s="78" t="str">
        <f t="shared" si="71"/>
        <v/>
      </c>
      <c r="K142" s="78" t="str">
        <f t="shared" si="71"/>
        <v/>
      </c>
      <c r="L142" s="78" t="str">
        <f t="shared" si="71"/>
        <v/>
      </c>
      <c r="M142" s="78" t="str">
        <f t="shared" si="71"/>
        <v/>
      </c>
      <c r="N142" s="78" t="str">
        <f t="shared" si="71"/>
        <v/>
      </c>
      <c r="O142" s="78" t="str">
        <f t="shared" si="71"/>
        <v/>
      </c>
      <c r="P142" s="78" t="str">
        <f t="shared" si="71"/>
        <v/>
      </c>
      <c r="Q142" s="78" t="str">
        <f t="shared" si="71"/>
        <v/>
      </c>
      <c r="R142" s="78" t="str">
        <f t="shared" si="71"/>
        <v/>
      </c>
      <c r="S142" s="78" t="str">
        <f t="shared" si="71"/>
        <v/>
      </c>
      <c r="T142" s="78" t="str">
        <f t="shared" si="71"/>
        <v/>
      </c>
      <c r="U142" s="78" t="str">
        <f t="shared" si="71"/>
        <v/>
      </c>
      <c r="V142" s="78" t="str">
        <f t="shared" si="71"/>
        <v/>
      </c>
      <c r="W142" s="78" t="str">
        <f t="shared" si="71"/>
        <v/>
      </c>
      <c r="X142" s="78" t="str">
        <f t="shared" si="71"/>
        <v/>
      </c>
      <c r="Y142" s="78" t="str">
        <f t="shared" si="71"/>
        <v/>
      </c>
      <c r="Z142" s="78" t="str">
        <f t="shared" si="71"/>
        <v/>
      </c>
      <c r="AA142" s="78" t="str">
        <f t="shared" si="71"/>
        <v/>
      </c>
      <c r="AB142" s="78" t="str">
        <f t="shared" si="71"/>
        <v/>
      </c>
      <c r="AC142" s="78" t="str">
        <f t="shared" si="71"/>
        <v/>
      </c>
      <c r="AD142" s="78" t="str">
        <f t="shared" si="71"/>
        <v/>
      </c>
      <c r="AE142" s="78" t="str">
        <f t="shared" si="71"/>
        <v/>
      </c>
      <c r="AF142" s="78" t="str">
        <f t="shared" si="71"/>
        <v/>
      </c>
      <c r="AG142" s="78" t="str">
        <f t="shared" si="71"/>
        <v/>
      </c>
      <c r="AH142" s="78" t="str">
        <f t="shared" si="71"/>
        <v/>
      </c>
      <c r="AI142" s="78" t="str">
        <f t="shared" si="71"/>
        <v/>
      </c>
      <c r="AJ142" s="78" t="str">
        <f t="shared" si="71"/>
        <v/>
      </c>
      <c r="AK142" s="78" t="str">
        <f t="shared" si="71"/>
        <v/>
      </c>
      <c r="AL142" s="78" t="str">
        <f t="shared" si="71"/>
        <v/>
      </c>
      <c r="AM142" s="78" t="str">
        <f t="shared" si="71"/>
        <v/>
      </c>
      <c r="AN142" s="78" t="str">
        <f t="shared" si="71"/>
        <v/>
      </c>
      <c r="AO142" s="78" t="str">
        <f t="shared" si="71"/>
        <v/>
      </c>
      <c r="AP142" s="78" t="str">
        <f t="shared" si="71"/>
        <v/>
      </c>
      <c r="AQ142" s="78" t="str">
        <f t="shared" si="71"/>
        <v/>
      </c>
      <c r="AR142" s="78" t="str">
        <f t="shared" si="71"/>
        <v/>
      </c>
      <c r="AS142" s="78" t="str">
        <f t="shared" si="71"/>
        <v/>
      </c>
      <c r="AT142" s="78" t="str">
        <f t="shared" si="71"/>
        <v/>
      </c>
      <c r="AU142" s="78" t="str">
        <f t="shared" si="71"/>
        <v/>
      </c>
    </row>
    <row r="143" spans="4:47" outlineLevel="1">
      <c r="D143" s="74">
        <v>2034</v>
      </c>
      <c r="E143" s="78" t="str">
        <f t="shared" ref="E143:AU143" si="72">IF(E112&gt;$E$14,$C$14,IF(E112&gt;$E$13,$C$13,IF(E112&gt;$E$12,$C$12,IF(E112&gt;$E$11,$C$11,IF(E112&gt;$E$10,$C$10,"")))))</f>
        <v/>
      </c>
      <c r="F143" s="78" t="str">
        <f t="shared" si="72"/>
        <v/>
      </c>
      <c r="G143" s="78" t="str">
        <f t="shared" si="72"/>
        <v/>
      </c>
      <c r="H143" s="78" t="str">
        <f t="shared" si="72"/>
        <v/>
      </c>
      <c r="I143" s="78" t="str">
        <f t="shared" si="72"/>
        <v/>
      </c>
      <c r="J143" s="78" t="str">
        <f t="shared" si="72"/>
        <v/>
      </c>
      <c r="K143" s="78" t="str">
        <f t="shared" si="72"/>
        <v/>
      </c>
      <c r="L143" s="78" t="str">
        <f t="shared" si="72"/>
        <v/>
      </c>
      <c r="M143" s="78" t="str">
        <f t="shared" si="72"/>
        <v/>
      </c>
      <c r="N143" s="78" t="str">
        <f t="shared" si="72"/>
        <v/>
      </c>
      <c r="O143" s="78" t="str">
        <f t="shared" si="72"/>
        <v/>
      </c>
      <c r="P143" s="78" t="str">
        <f t="shared" si="72"/>
        <v/>
      </c>
      <c r="Q143" s="78" t="str">
        <f t="shared" si="72"/>
        <v/>
      </c>
      <c r="R143" s="78" t="str">
        <f t="shared" si="72"/>
        <v/>
      </c>
      <c r="S143" s="78" t="str">
        <f t="shared" si="72"/>
        <v/>
      </c>
      <c r="T143" s="78" t="str">
        <f t="shared" si="72"/>
        <v/>
      </c>
      <c r="U143" s="78" t="str">
        <f t="shared" si="72"/>
        <v/>
      </c>
      <c r="V143" s="78" t="str">
        <f t="shared" si="72"/>
        <v/>
      </c>
      <c r="W143" s="78" t="str">
        <f t="shared" si="72"/>
        <v/>
      </c>
      <c r="X143" s="78" t="str">
        <f t="shared" si="72"/>
        <v/>
      </c>
      <c r="Y143" s="78" t="str">
        <f t="shared" si="72"/>
        <v/>
      </c>
      <c r="Z143" s="78" t="str">
        <f t="shared" si="72"/>
        <v/>
      </c>
      <c r="AA143" s="78" t="str">
        <f t="shared" si="72"/>
        <v/>
      </c>
      <c r="AB143" s="78" t="str">
        <f t="shared" si="72"/>
        <v/>
      </c>
      <c r="AC143" s="78" t="str">
        <f t="shared" si="72"/>
        <v/>
      </c>
      <c r="AD143" s="78" t="str">
        <f t="shared" si="72"/>
        <v/>
      </c>
      <c r="AE143" s="78" t="str">
        <f t="shared" si="72"/>
        <v/>
      </c>
      <c r="AF143" s="78" t="str">
        <f t="shared" si="72"/>
        <v/>
      </c>
      <c r="AG143" s="78" t="str">
        <f t="shared" si="72"/>
        <v/>
      </c>
      <c r="AH143" s="78" t="str">
        <f t="shared" si="72"/>
        <v/>
      </c>
      <c r="AI143" s="78" t="str">
        <f t="shared" si="72"/>
        <v/>
      </c>
      <c r="AJ143" s="78" t="str">
        <f t="shared" si="72"/>
        <v/>
      </c>
      <c r="AK143" s="78" t="str">
        <f t="shared" si="72"/>
        <v/>
      </c>
      <c r="AL143" s="78" t="str">
        <f t="shared" si="72"/>
        <v/>
      </c>
      <c r="AM143" s="78" t="str">
        <f t="shared" si="72"/>
        <v/>
      </c>
      <c r="AN143" s="78" t="str">
        <f t="shared" si="72"/>
        <v/>
      </c>
      <c r="AO143" s="78" t="str">
        <f t="shared" si="72"/>
        <v/>
      </c>
      <c r="AP143" s="78" t="str">
        <f t="shared" si="72"/>
        <v/>
      </c>
      <c r="AQ143" s="78" t="str">
        <f t="shared" si="72"/>
        <v/>
      </c>
      <c r="AR143" s="78" t="str">
        <f t="shared" si="72"/>
        <v/>
      </c>
      <c r="AS143" s="78" t="str">
        <f t="shared" si="72"/>
        <v/>
      </c>
      <c r="AT143" s="78" t="str">
        <f t="shared" si="72"/>
        <v/>
      </c>
      <c r="AU143" s="78" t="str">
        <f t="shared" si="72"/>
        <v/>
      </c>
    </row>
    <row r="144" spans="4:47" outlineLevel="1">
      <c r="D144" s="74">
        <v>2035</v>
      </c>
      <c r="E144" s="78" t="str">
        <f t="shared" ref="E144:AU144" si="73">IF(E113&gt;$E$14,$C$14,IF(E113&gt;$E$13,$C$13,IF(E113&gt;$E$12,$C$12,IF(E113&gt;$E$11,$C$11,IF(E113&gt;$E$10,$C$10,"")))))</f>
        <v/>
      </c>
      <c r="F144" s="78" t="str">
        <f t="shared" si="73"/>
        <v/>
      </c>
      <c r="G144" s="78" t="str">
        <f t="shared" si="73"/>
        <v/>
      </c>
      <c r="H144" s="78" t="str">
        <f t="shared" si="73"/>
        <v/>
      </c>
      <c r="I144" s="78" t="str">
        <f t="shared" si="73"/>
        <v/>
      </c>
      <c r="J144" s="78" t="str">
        <f t="shared" si="73"/>
        <v/>
      </c>
      <c r="K144" s="78" t="str">
        <f t="shared" si="73"/>
        <v/>
      </c>
      <c r="L144" s="78" t="str">
        <f t="shared" si="73"/>
        <v/>
      </c>
      <c r="M144" s="78" t="str">
        <f t="shared" si="73"/>
        <v/>
      </c>
      <c r="N144" s="78" t="str">
        <f t="shared" si="73"/>
        <v/>
      </c>
      <c r="O144" s="78" t="str">
        <f t="shared" si="73"/>
        <v/>
      </c>
      <c r="P144" s="78" t="str">
        <f t="shared" si="73"/>
        <v/>
      </c>
      <c r="Q144" s="78" t="str">
        <f t="shared" si="73"/>
        <v/>
      </c>
      <c r="R144" s="78" t="str">
        <f t="shared" si="73"/>
        <v/>
      </c>
      <c r="S144" s="78" t="str">
        <f t="shared" si="73"/>
        <v/>
      </c>
      <c r="T144" s="78" t="str">
        <f t="shared" si="73"/>
        <v/>
      </c>
      <c r="U144" s="78" t="str">
        <f t="shared" si="73"/>
        <v/>
      </c>
      <c r="V144" s="78" t="str">
        <f t="shared" si="73"/>
        <v/>
      </c>
      <c r="W144" s="78" t="str">
        <f t="shared" si="73"/>
        <v/>
      </c>
      <c r="X144" s="78" t="str">
        <f t="shared" si="73"/>
        <v/>
      </c>
      <c r="Y144" s="78" t="str">
        <f t="shared" si="73"/>
        <v/>
      </c>
      <c r="Z144" s="78" t="str">
        <f t="shared" si="73"/>
        <v/>
      </c>
      <c r="AA144" s="78" t="str">
        <f t="shared" si="73"/>
        <v/>
      </c>
      <c r="AB144" s="78" t="str">
        <f t="shared" si="73"/>
        <v/>
      </c>
      <c r="AC144" s="78" t="str">
        <f t="shared" si="73"/>
        <v/>
      </c>
      <c r="AD144" s="78" t="str">
        <f t="shared" si="73"/>
        <v/>
      </c>
      <c r="AE144" s="78" t="str">
        <f t="shared" si="73"/>
        <v/>
      </c>
      <c r="AF144" s="78" t="str">
        <f t="shared" si="73"/>
        <v/>
      </c>
      <c r="AG144" s="78" t="str">
        <f t="shared" si="73"/>
        <v/>
      </c>
      <c r="AH144" s="78" t="str">
        <f t="shared" si="73"/>
        <v/>
      </c>
      <c r="AI144" s="78" t="str">
        <f t="shared" si="73"/>
        <v/>
      </c>
      <c r="AJ144" s="78" t="str">
        <f t="shared" si="73"/>
        <v/>
      </c>
      <c r="AK144" s="78" t="str">
        <f t="shared" si="73"/>
        <v/>
      </c>
      <c r="AL144" s="78" t="str">
        <f t="shared" si="73"/>
        <v/>
      </c>
      <c r="AM144" s="78" t="str">
        <f t="shared" si="73"/>
        <v/>
      </c>
      <c r="AN144" s="78" t="str">
        <f t="shared" si="73"/>
        <v/>
      </c>
      <c r="AO144" s="78" t="str">
        <f t="shared" si="73"/>
        <v/>
      </c>
      <c r="AP144" s="78" t="str">
        <f t="shared" si="73"/>
        <v/>
      </c>
      <c r="AQ144" s="78" t="str">
        <f t="shared" si="73"/>
        <v/>
      </c>
      <c r="AR144" s="78" t="str">
        <f t="shared" si="73"/>
        <v/>
      </c>
      <c r="AS144" s="78" t="str">
        <f t="shared" si="73"/>
        <v/>
      </c>
      <c r="AT144" s="78" t="str">
        <f t="shared" si="73"/>
        <v/>
      </c>
      <c r="AU144" s="78" t="str">
        <f t="shared" si="73"/>
        <v/>
      </c>
    </row>
    <row r="145" spans="4:47" outlineLevel="1">
      <c r="D145" s="74">
        <v>2036</v>
      </c>
      <c r="E145" s="78" t="str">
        <f t="shared" ref="E145:AU145" si="74">IF(E114&gt;$E$14,$C$14,IF(E114&gt;$E$13,$C$13,IF(E114&gt;$E$12,$C$12,IF(E114&gt;$E$11,$C$11,IF(E114&gt;$E$10,$C$10,"")))))</f>
        <v/>
      </c>
      <c r="F145" s="78" t="str">
        <f t="shared" si="74"/>
        <v/>
      </c>
      <c r="G145" s="78" t="str">
        <f t="shared" si="74"/>
        <v/>
      </c>
      <c r="H145" s="78" t="str">
        <f t="shared" si="74"/>
        <v/>
      </c>
      <c r="I145" s="78" t="str">
        <f t="shared" si="74"/>
        <v/>
      </c>
      <c r="J145" s="78" t="str">
        <f t="shared" si="74"/>
        <v/>
      </c>
      <c r="K145" s="78" t="str">
        <f t="shared" si="74"/>
        <v/>
      </c>
      <c r="L145" s="78" t="str">
        <f t="shared" si="74"/>
        <v/>
      </c>
      <c r="M145" s="78" t="str">
        <f t="shared" si="74"/>
        <v/>
      </c>
      <c r="N145" s="78" t="str">
        <f t="shared" si="74"/>
        <v/>
      </c>
      <c r="O145" s="78" t="str">
        <f t="shared" si="74"/>
        <v/>
      </c>
      <c r="P145" s="78" t="str">
        <f t="shared" si="74"/>
        <v/>
      </c>
      <c r="Q145" s="78" t="str">
        <f t="shared" si="74"/>
        <v/>
      </c>
      <c r="R145" s="78" t="str">
        <f t="shared" si="74"/>
        <v/>
      </c>
      <c r="S145" s="78" t="str">
        <f t="shared" si="74"/>
        <v/>
      </c>
      <c r="T145" s="78" t="str">
        <f t="shared" si="74"/>
        <v/>
      </c>
      <c r="U145" s="78" t="str">
        <f t="shared" si="74"/>
        <v/>
      </c>
      <c r="V145" s="78" t="str">
        <f t="shared" si="74"/>
        <v/>
      </c>
      <c r="W145" s="78" t="str">
        <f t="shared" si="74"/>
        <v/>
      </c>
      <c r="X145" s="78" t="str">
        <f t="shared" si="74"/>
        <v/>
      </c>
      <c r="Y145" s="78" t="str">
        <f t="shared" si="74"/>
        <v/>
      </c>
      <c r="Z145" s="78" t="str">
        <f t="shared" si="74"/>
        <v/>
      </c>
      <c r="AA145" s="78" t="str">
        <f t="shared" si="74"/>
        <v/>
      </c>
      <c r="AB145" s="78" t="str">
        <f t="shared" si="74"/>
        <v/>
      </c>
      <c r="AC145" s="78" t="str">
        <f t="shared" si="74"/>
        <v/>
      </c>
      <c r="AD145" s="78" t="str">
        <f t="shared" si="74"/>
        <v/>
      </c>
      <c r="AE145" s="78" t="str">
        <f t="shared" si="74"/>
        <v/>
      </c>
      <c r="AF145" s="78" t="str">
        <f t="shared" si="74"/>
        <v/>
      </c>
      <c r="AG145" s="78" t="str">
        <f t="shared" si="74"/>
        <v/>
      </c>
      <c r="AH145" s="78" t="str">
        <f t="shared" si="74"/>
        <v/>
      </c>
      <c r="AI145" s="78" t="str">
        <f t="shared" si="74"/>
        <v/>
      </c>
      <c r="AJ145" s="78" t="str">
        <f t="shared" si="74"/>
        <v/>
      </c>
      <c r="AK145" s="78" t="str">
        <f t="shared" si="74"/>
        <v/>
      </c>
      <c r="AL145" s="78" t="str">
        <f t="shared" si="74"/>
        <v/>
      </c>
      <c r="AM145" s="78" t="str">
        <f t="shared" si="74"/>
        <v/>
      </c>
      <c r="AN145" s="78" t="str">
        <f t="shared" si="74"/>
        <v/>
      </c>
      <c r="AO145" s="78" t="str">
        <f t="shared" si="74"/>
        <v/>
      </c>
      <c r="AP145" s="78" t="str">
        <f t="shared" si="74"/>
        <v/>
      </c>
      <c r="AQ145" s="78" t="str">
        <f t="shared" si="74"/>
        <v/>
      </c>
      <c r="AR145" s="78" t="str">
        <f t="shared" si="74"/>
        <v/>
      </c>
      <c r="AS145" s="78" t="str">
        <f t="shared" si="74"/>
        <v/>
      </c>
      <c r="AT145" s="78" t="str">
        <f t="shared" si="74"/>
        <v/>
      </c>
      <c r="AU145" s="78" t="str">
        <f t="shared" si="74"/>
        <v/>
      </c>
    </row>
    <row r="146" spans="4:47" outlineLevel="1">
      <c r="D146" s="74">
        <v>2037</v>
      </c>
      <c r="E146" s="78" t="str">
        <f t="shared" ref="E146:AU146" si="75">IF(E115&gt;$E$14,$C$14,IF(E115&gt;$E$13,$C$13,IF(E115&gt;$E$12,$C$12,IF(E115&gt;$E$11,$C$11,IF(E115&gt;$E$10,$C$10,"")))))</f>
        <v/>
      </c>
      <c r="F146" s="78" t="str">
        <f t="shared" si="75"/>
        <v/>
      </c>
      <c r="G146" s="78" t="str">
        <f t="shared" si="75"/>
        <v/>
      </c>
      <c r="H146" s="78" t="str">
        <f t="shared" si="75"/>
        <v/>
      </c>
      <c r="I146" s="78" t="str">
        <f t="shared" si="75"/>
        <v/>
      </c>
      <c r="J146" s="78" t="str">
        <f t="shared" si="75"/>
        <v/>
      </c>
      <c r="K146" s="78" t="str">
        <f t="shared" si="75"/>
        <v/>
      </c>
      <c r="L146" s="78" t="str">
        <f t="shared" si="75"/>
        <v/>
      </c>
      <c r="M146" s="78" t="str">
        <f t="shared" si="75"/>
        <v/>
      </c>
      <c r="N146" s="78" t="str">
        <f t="shared" si="75"/>
        <v/>
      </c>
      <c r="O146" s="78" t="str">
        <f t="shared" si="75"/>
        <v/>
      </c>
      <c r="P146" s="78" t="str">
        <f t="shared" si="75"/>
        <v/>
      </c>
      <c r="Q146" s="78" t="str">
        <f t="shared" si="75"/>
        <v/>
      </c>
      <c r="R146" s="78" t="str">
        <f t="shared" si="75"/>
        <v/>
      </c>
      <c r="S146" s="78" t="str">
        <f t="shared" si="75"/>
        <v/>
      </c>
      <c r="T146" s="78" t="str">
        <f t="shared" si="75"/>
        <v/>
      </c>
      <c r="U146" s="78" t="str">
        <f t="shared" si="75"/>
        <v/>
      </c>
      <c r="V146" s="78" t="str">
        <f t="shared" si="75"/>
        <v/>
      </c>
      <c r="W146" s="78" t="str">
        <f t="shared" si="75"/>
        <v/>
      </c>
      <c r="X146" s="78" t="str">
        <f t="shared" si="75"/>
        <v/>
      </c>
      <c r="Y146" s="78" t="str">
        <f t="shared" si="75"/>
        <v/>
      </c>
      <c r="Z146" s="78" t="str">
        <f t="shared" si="75"/>
        <v/>
      </c>
      <c r="AA146" s="78" t="str">
        <f t="shared" si="75"/>
        <v/>
      </c>
      <c r="AB146" s="78" t="str">
        <f t="shared" si="75"/>
        <v/>
      </c>
      <c r="AC146" s="78" t="str">
        <f t="shared" si="75"/>
        <v/>
      </c>
      <c r="AD146" s="78" t="str">
        <f t="shared" si="75"/>
        <v/>
      </c>
      <c r="AE146" s="78" t="str">
        <f t="shared" si="75"/>
        <v/>
      </c>
      <c r="AF146" s="78" t="str">
        <f t="shared" si="75"/>
        <v/>
      </c>
      <c r="AG146" s="78" t="str">
        <f t="shared" si="75"/>
        <v/>
      </c>
      <c r="AH146" s="78" t="str">
        <f t="shared" si="75"/>
        <v/>
      </c>
      <c r="AI146" s="78" t="str">
        <f t="shared" si="75"/>
        <v/>
      </c>
      <c r="AJ146" s="78" t="str">
        <f t="shared" si="75"/>
        <v/>
      </c>
      <c r="AK146" s="78" t="str">
        <f t="shared" si="75"/>
        <v/>
      </c>
      <c r="AL146" s="78" t="str">
        <f t="shared" si="75"/>
        <v/>
      </c>
      <c r="AM146" s="78" t="str">
        <f t="shared" si="75"/>
        <v/>
      </c>
      <c r="AN146" s="78" t="str">
        <f t="shared" si="75"/>
        <v/>
      </c>
      <c r="AO146" s="78" t="str">
        <f t="shared" si="75"/>
        <v/>
      </c>
      <c r="AP146" s="78" t="str">
        <f t="shared" si="75"/>
        <v/>
      </c>
      <c r="AQ146" s="78" t="str">
        <f t="shared" si="75"/>
        <v/>
      </c>
      <c r="AR146" s="78" t="str">
        <f t="shared" si="75"/>
        <v/>
      </c>
      <c r="AS146" s="78" t="str">
        <f t="shared" si="75"/>
        <v/>
      </c>
      <c r="AT146" s="78" t="str">
        <f t="shared" si="75"/>
        <v/>
      </c>
      <c r="AU146" s="78" t="str">
        <f t="shared" si="75"/>
        <v/>
      </c>
    </row>
    <row r="147" spans="4:47" outlineLevel="1">
      <c r="D147" s="74">
        <v>2038</v>
      </c>
      <c r="E147" s="78" t="str">
        <f t="shared" ref="E147:AU147" si="76">IF(E116&gt;$E$14,$C$14,IF(E116&gt;$E$13,$C$13,IF(E116&gt;$E$12,$C$12,IF(E116&gt;$E$11,$C$11,IF(E116&gt;$E$10,$C$10,"")))))</f>
        <v/>
      </c>
      <c r="F147" s="78" t="str">
        <f t="shared" si="76"/>
        <v/>
      </c>
      <c r="G147" s="78" t="str">
        <f t="shared" si="76"/>
        <v/>
      </c>
      <c r="H147" s="78" t="str">
        <f t="shared" si="76"/>
        <v/>
      </c>
      <c r="I147" s="78" t="str">
        <f t="shared" si="76"/>
        <v/>
      </c>
      <c r="J147" s="78" t="str">
        <f t="shared" si="76"/>
        <v/>
      </c>
      <c r="K147" s="78" t="str">
        <f t="shared" si="76"/>
        <v/>
      </c>
      <c r="L147" s="78" t="str">
        <f t="shared" si="76"/>
        <v/>
      </c>
      <c r="M147" s="78" t="str">
        <f t="shared" si="76"/>
        <v/>
      </c>
      <c r="N147" s="78" t="str">
        <f t="shared" si="76"/>
        <v/>
      </c>
      <c r="O147" s="78" t="str">
        <f t="shared" si="76"/>
        <v/>
      </c>
      <c r="P147" s="78" t="str">
        <f t="shared" si="76"/>
        <v/>
      </c>
      <c r="Q147" s="78" t="str">
        <f t="shared" si="76"/>
        <v/>
      </c>
      <c r="R147" s="78" t="str">
        <f t="shared" si="76"/>
        <v/>
      </c>
      <c r="S147" s="78" t="str">
        <f t="shared" si="76"/>
        <v/>
      </c>
      <c r="T147" s="78" t="str">
        <f t="shared" si="76"/>
        <v/>
      </c>
      <c r="U147" s="78" t="str">
        <f t="shared" si="76"/>
        <v/>
      </c>
      <c r="V147" s="78" t="str">
        <f t="shared" si="76"/>
        <v/>
      </c>
      <c r="W147" s="78" t="str">
        <f t="shared" si="76"/>
        <v/>
      </c>
      <c r="X147" s="78" t="str">
        <f t="shared" si="76"/>
        <v/>
      </c>
      <c r="Y147" s="78" t="str">
        <f t="shared" si="76"/>
        <v/>
      </c>
      <c r="Z147" s="78" t="str">
        <f t="shared" si="76"/>
        <v/>
      </c>
      <c r="AA147" s="78" t="str">
        <f t="shared" si="76"/>
        <v/>
      </c>
      <c r="AB147" s="78" t="str">
        <f t="shared" si="76"/>
        <v/>
      </c>
      <c r="AC147" s="78" t="str">
        <f t="shared" si="76"/>
        <v/>
      </c>
      <c r="AD147" s="78" t="str">
        <f t="shared" si="76"/>
        <v/>
      </c>
      <c r="AE147" s="78" t="str">
        <f t="shared" si="76"/>
        <v/>
      </c>
      <c r="AF147" s="78" t="str">
        <f t="shared" si="76"/>
        <v/>
      </c>
      <c r="AG147" s="78" t="str">
        <f t="shared" si="76"/>
        <v/>
      </c>
      <c r="AH147" s="78" t="str">
        <f t="shared" si="76"/>
        <v/>
      </c>
      <c r="AI147" s="78" t="str">
        <f t="shared" si="76"/>
        <v/>
      </c>
      <c r="AJ147" s="78" t="str">
        <f t="shared" si="76"/>
        <v/>
      </c>
      <c r="AK147" s="78" t="str">
        <f t="shared" si="76"/>
        <v/>
      </c>
      <c r="AL147" s="78" t="str">
        <f t="shared" si="76"/>
        <v/>
      </c>
      <c r="AM147" s="78" t="str">
        <f t="shared" si="76"/>
        <v/>
      </c>
      <c r="AN147" s="78" t="str">
        <f t="shared" si="76"/>
        <v/>
      </c>
      <c r="AO147" s="78" t="str">
        <f t="shared" si="76"/>
        <v/>
      </c>
      <c r="AP147" s="78" t="str">
        <f t="shared" si="76"/>
        <v/>
      </c>
      <c r="AQ147" s="78" t="str">
        <f t="shared" si="76"/>
        <v/>
      </c>
      <c r="AR147" s="78" t="str">
        <f t="shared" si="76"/>
        <v/>
      </c>
      <c r="AS147" s="78" t="str">
        <f t="shared" si="76"/>
        <v/>
      </c>
      <c r="AT147" s="78" t="str">
        <f t="shared" si="76"/>
        <v/>
      </c>
      <c r="AU147" s="78" t="str">
        <f t="shared" si="76"/>
        <v/>
      </c>
    </row>
    <row r="148" spans="4:47" outlineLevel="1">
      <c r="D148" s="74">
        <v>2039</v>
      </c>
      <c r="E148" s="78" t="str">
        <f t="shared" ref="E148:AU148" si="77">IF(E117&gt;$E$14,$C$14,IF(E117&gt;$E$13,$C$13,IF(E117&gt;$E$12,$C$12,IF(E117&gt;$E$11,$C$11,IF(E117&gt;$E$10,$C$10,"")))))</f>
        <v/>
      </c>
      <c r="F148" s="78" t="str">
        <f t="shared" si="77"/>
        <v/>
      </c>
      <c r="G148" s="78" t="str">
        <f t="shared" si="77"/>
        <v/>
      </c>
      <c r="H148" s="78" t="str">
        <f t="shared" si="77"/>
        <v/>
      </c>
      <c r="I148" s="78" t="str">
        <f t="shared" si="77"/>
        <v/>
      </c>
      <c r="J148" s="78" t="str">
        <f t="shared" si="77"/>
        <v/>
      </c>
      <c r="K148" s="78" t="str">
        <f t="shared" si="77"/>
        <v/>
      </c>
      <c r="L148" s="78" t="str">
        <f t="shared" si="77"/>
        <v/>
      </c>
      <c r="M148" s="78" t="str">
        <f t="shared" si="77"/>
        <v/>
      </c>
      <c r="N148" s="78" t="str">
        <f t="shared" si="77"/>
        <v/>
      </c>
      <c r="O148" s="78" t="str">
        <f t="shared" si="77"/>
        <v/>
      </c>
      <c r="P148" s="78" t="str">
        <f t="shared" si="77"/>
        <v/>
      </c>
      <c r="Q148" s="78" t="str">
        <f t="shared" si="77"/>
        <v/>
      </c>
      <c r="R148" s="78" t="str">
        <f t="shared" si="77"/>
        <v/>
      </c>
      <c r="S148" s="78" t="str">
        <f t="shared" si="77"/>
        <v/>
      </c>
      <c r="T148" s="78" t="str">
        <f t="shared" si="77"/>
        <v/>
      </c>
      <c r="U148" s="78" t="str">
        <f t="shared" si="77"/>
        <v/>
      </c>
      <c r="V148" s="78" t="str">
        <f t="shared" si="77"/>
        <v/>
      </c>
      <c r="W148" s="78" t="str">
        <f t="shared" si="77"/>
        <v/>
      </c>
      <c r="X148" s="78" t="str">
        <f t="shared" si="77"/>
        <v/>
      </c>
      <c r="Y148" s="78" t="str">
        <f t="shared" si="77"/>
        <v/>
      </c>
      <c r="Z148" s="78" t="str">
        <f t="shared" si="77"/>
        <v/>
      </c>
      <c r="AA148" s="78" t="str">
        <f t="shared" si="77"/>
        <v/>
      </c>
      <c r="AB148" s="78" t="str">
        <f t="shared" si="77"/>
        <v/>
      </c>
      <c r="AC148" s="78" t="str">
        <f t="shared" si="77"/>
        <v/>
      </c>
      <c r="AD148" s="78" t="str">
        <f t="shared" si="77"/>
        <v/>
      </c>
      <c r="AE148" s="78" t="str">
        <f t="shared" si="77"/>
        <v/>
      </c>
      <c r="AF148" s="78" t="str">
        <f t="shared" si="77"/>
        <v/>
      </c>
      <c r="AG148" s="78" t="str">
        <f t="shared" si="77"/>
        <v/>
      </c>
      <c r="AH148" s="78" t="str">
        <f t="shared" si="77"/>
        <v/>
      </c>
      <c r="AI148" s="78" t="str">
        <f t="shared" si="77"/>
        <v/>
      </c>
      <c r="AJ148" s="78" t="str">
        <f t="shared" si="77"/>
        <v/>
      </c>
      <c r="AK148" s="78" t="str">
        <f t="shared" si="77"/>
        <v/>
      </c>
      <c r="AL148" s="78" t="str">
        <f t="shared" si="77"/>
        <v/>
      </c>
      <c r="AM148" s="78" t="str">
        <f t="shared" si="77"/>
        <v/>
      </c>
      <c r="AN148" s="78" t="str">
        <f t="shared" si="77"/>
        <v/>
      </c>
      <c r="AO148" s="78" t="str">
        <f t="shared" si="77"/>
        <v/>
      </c>
      <c r="AP148" s="78" t="str">
        <f t="shared" si="77"/>
        <v/>
      </c>
      <c r="AQ148" s="78" t="str">
        <f t="shared" si="77"/>
        <v/>
      </c>
      <c r="AR148" s="78" t="str">
        <f t="shared" si="77"/>
        <v/>
      </c>
      <c r="AS148" s="78" t="str">
        <f t="shared" si="77"/>
        <v/>
      </c>
      <c r="AT148" s="78" t="str">
        <f t="shared" si="77"/>
        <v/>
      </c>
      <c r="AU148" s="78" t="str">
        <f t="shared" si="77"/>
        <v/>
      </c>
    </row>
    <row r="149" spans="4:47" outlineLevel="1">
      <c r="D149" s="74">
        <v>2040</v>
      </c>
      <c r="E149" s="78" t="str">
        <f t="shared" ref="E149:AU149" si="78">IF(E118&gt;$E$14,$C$14,IF(E118&gt;$E$13,$C$13,IF(E118&gt;$E$12,$C$12,IF(E118&gt;$E$11,$C$11,IF(E118&gt;$E$10,$C$10,"")))))</f>
        <v/>
      </c>
      <c r="F149" s="78" t="str">
        <f t="shared" si="78"/>
        <v/>
      </c>
      <c r="G149" s="78" t="str">
        <f t="shared" si="78"/>
        <v/>
      </c>
      <c r="H149" s="78" t="str">
        <f t="shared" si="78"/>
        <v/>
      </c>
      <c r="I149" s="78" t="str">
        <f t="shared" si="78"/>
        <v/>
      </c>
      <c r="J149" s="78" t="str">
        <f t="shared" si="78"/>
        <v/>
      </c>
      <c r="K149" s="78" t="str">
        <f t="shared" si="78"/>
        <v/>
      </c>
      <c r="L149" s="78" t="str">
        <f t="shared" si="78"/>
        <v/>
      </c>
      <c r="M149" s="78" t="str">
        <f t="shared" si="78"/>
        <v/>
      </c>
      <c r="N149" s="78" t="str">
        <f t="shared" si="78"/>
        <v/>
      </c>
      <c r="O149" s="78" t="str">
        <f t="shared" si="78"/>
        <v/>
      </c>
      <c r="P149" s="78" t="str">
        <f t="shared" si="78"/>
        <v/>
      </c>
      <c r="Q149" s="78" t="str">
        <f t="shared" si="78"/>
        <v/>
      </c>
      <c r="R149" s="78" t="str">
        <f t="shared" si="78"/>
        <v/>
      </c>
      <c r="S149" s="78" t="str">
        <f t="shared" si="78"/>
        <v/>
      </c>
      <c r="T149" s="78" t="str">
        <f t="shared" si="78"/>
        <v/>
      </c>
      <c r="U149" s="78" t="str">
        <f t="shared" si="78"/>
        <v/>
      </c>
      <c r="V149" s="78" t="str">
        <f t="shared" si="78"/>
        <v/>
      </c>
      <c r="W149" s="78" t="str">
        <f t="shared" si="78"/>
        <v/>
      </c>
      <c r="X149" s="78" t="str">
        <f t="shared" si="78"/>
        <v/>
      </c>
      <c r="Y149" s="78" t="str">
        <f t="shared" si="78"/>
        <v/>
      </c>
      <c r="Z149" s="78" t="str">
        <f t="shared" si="78"/>
        <v/>
      </c>
      <c r="AA149" s="78" t="str">
        <f t="shared" si="78"/>
        <v/>
      </c>
      <c r="AB149" s="78" t="str">
        <f t="shared" si="78"/>
        <v/>
      </c>
      <c r="AC149" s="78" t="str">
        <f t="shared" si="78"/>
        <v/>
      </c>
      <c r="AD149" s="78" t="str">
        <f t="shared" si="78"/>
        <v/>
      </c>
      <c r="AE149" s="78" t="str">
        <f t="shared" si="78"/>
        <v/>
      </c>
      <c r="AF149" s="78" t="str">
        <f t="shared" si="78"/>
        <v/>
      </c>
      <c r="AG149" s="78" t="str">
        <f t="shared" si="78"/>
        <v/>
      </c>
      <c r="AH149" s="78" t="str">
        <f t="shared" si="78"/>
        <v/>
      </c>
      <c r="AI149" s="78" t="str">
        <f t="shared" si="78"/>
        <v/>
      </c>
      <c r="AJ149" s="78" t="str">
        <f t="shared" si="78"/>
        <v/>
      </c>
      <c r="AK149" s="78" t="str">
        <f t="shared" si="78"/>
        <v/>
      </c>
      <c r="AL149" s="78" t="str">
        <f t="shared" si="78"/>
        <v/>
      </c>
      <c r="AM149" s="78" t="str">
        <f t="shared" si="78"/>
        <v/>
      </c>
      <c r="AN149" s="78" t="str">
        <f t="shared" si="78"/>
        <v/>
      </c>
      <c r="AO149" s="78" t="str">
        <f t="shared" si="78"/>
        <v/>
      </c>
      <c r="AP149" s="78" t="str">
        <f t="shared" si="78"/>
        <v/>
      </c>
      <c r="AQ149" s="78" t="str">
        <f t="shared" si="78"/>
        <v/>
      </c>
      <c r="AR149" s="78" t="str">
        <f t="shared" si="78"/>
        <v/>
      </c>
      <c r="AS149" s="78" t="str">
        <f t="shared" si="78"/>
        <v/>
      </c>
      <c r="AT149" s="78" t="str">
        <f t="shared" si="78"/>
        <v/>
      </c>
      <c r="AU149" s="78" t="str">
        <f t="shared" si="78"/>
        <v/>
      </c>
    </row>
    <row r="150" spans="4:47" outlineLevel="1">
      <c r="D150" s="74">
        <v>2041</v>
      </c>
      <c r="E150" s="78" t="str">
        <f t="shared" ref="E150:AU150" si="79">IF(E119&gt;$E$14,$C$14,IF(E119&gt;$E$13,$C$13,IF(E119&gt;$E$12,$C$12,IF(E119&gt;$E$11,$C$11,IF(E119&gt;$E$10,$C$10,"")))))</f>
        <v/>
      </c>
      <c r="F150" s="78" t="str">
        <f t="shared" si="79"/>
        <v/>
      </c>
      <c r="G150" s="78" t="str">
        <f t="shared" si="79"/>
        <v/>
      </c>
      <c r="H150" s="78" t="str">
        <f t="shared" si="79"/>
        <v/>
      </c>
      <c r="I150" s="78" t="str">
        <f t="shared" si="79"/>
        <v/>
      </c>
      <c r="J150" s="78" t="str">
        <f t="shared" si="79"/>
        <v/>
      </c>
      <c r="K150" s="78" t="str">
        <f t="shared" si="79"/>
        <v/>
      </c>
      <c r="L150" s="78" t="str">
        <f t="shared" si="79"/>
        <v/>
      </c>
      <c r="M150" s="78" t="str">
        <f t="shared" si="79"/>
        <v/>
      </c>
      <c r="N150" s="78" t="str">
        <f t="shared" si="79"/>
        <v/>
      </c>
      <c r="O150" s="78" t="str">
        <f t="shared" si="79"/>
        <v/>
      </c>
      <c r="P150" s="78" t="str">
        <f t="shared" si="79"/>
        <v/>
      </c>
      <c r="Q150" s="78" t="str">
        <f t="shared" si="79"/>
        <v/>
      </c>
      <c r="R150" s="78" t="str">
        <f t="shared" si="79"/>
        <v/>
      </c>
      <c r="S150" s="78" t="str">
        <f t="shared" si="79"/>
        <v/>
      </c>
      <c r="T150" s="78" t="str">
        <f t="shared" si="79"/>
        <v/>
      </c>
      <c r="U150" s="78" t="str">
        <f t="shared" si="79"/>
        <v/>
      </c>
      <c r="V150" s="78" t="str">
        <f t="shared" si="79"/>
        <v/>
      </c>
      <c r="W150" s="78" t="str">
        <f t="shared" si="79"/>
        <v/>
      </c>
      <c r="X150" s="78" t="str">
        <f t="shared" si="79"/>
        <v/>
      </c>
      <c r="Y150" s="78" t="str">
        <f t="shared" si="79"/>
        <v/>
      </c>
      <c r="Z150" s="78" t="str">
        <f t="shared" si="79"/>
        <v/>
      </c>
      <c r="AA150" s="78" t="str">
        <f t="shared" si="79"/>
        <v/>
      </c>
      <c r="AB150" s="78" t="str">
        <f t="shared" si="79"/>
        <v/>
      </c>
      <c r="AC150" s="78" t="str">
        <f t="shared" si="79"/>
        <v/>
      </c>
      <c r="AD150" s="78" t="str">
        <f t="shared" si="79"/>
        <v/>
      </c>
      <c r="AE150" s="78" t="str">
        <f t="shared" si="79"/>
        <v/>
      </c>
      <c r="AF150" s="78" t="str">
        <f t="shared" si="79"/>
        <v/>
      </c>
      <c r="AG150" s="78" t="str">
        <f t="shared" si="79"/>
        <v/>
      </c>
      <c r="AH150" s="78" t="str">
        <f t="shared" si="79"/>
        <v/>
      </c>
      <c r="AI150" s="78" t="str">
        <f t="shared" si="79"/>
        <v/>
      </c>
      <c r="AJ150" s="78" t="str">
        <f t="shared" si="79"/>
        <v/>
      </c>
      <c r="AK150" s="78" t="str">
        <f t="shared" si="79"/>
        <v/>
      </c>
      <c r="AL150" s="78" t="str">
        <f t="shared" si="79"/>
        <v/>
      </c>
      <c r="AM150" s="78" t="str">
        <f t="shared" si="79"/>
        <v/>
      </c>
      <c r="AN150" s="78" t="str">
        <f t="shared" si="79"/>
        <v/>
      </c>
      <c r="AO150" s="78" t="str">
        <f t="shared" si="79"/>
        <v/>
      </c>
      <c r="AP150" s="78" t="str">
        <f t="shared" si="79"/>
        <v/>
      </c>
      <c r="AQ150" s="78" t="str">
        <f t="shared" si="79"/>
        <v/>
      </c>
      <c r="AR150" s="78" t="str">
        <f t="shared" si="79"/>
        <v/>
      </c>
      <c r="AS150" s="78" t="str">
        <f t="shared" si="79"/>
        <v/>
      </c>
      <c r="AT150" s="78" t="str">
        <f t="shared" si="79"/>
        <v/>
      </c>
      <c r="AU150" s="78" t="str">
        <f t="shared" si="79"/>
        <v/>
      </c>
    </row>
    <row r="151" spans="4:47" outlineLevel="1">
      <c r="D151" s="74">
        <v>2042</v>
      </c>
      <c r="E151" s="78" t="str">
        <f t="shared" ref="E151:AU151" si="80">IF(E120&gt;$E$14,$C$14,IF(E120&gt;$E$13,$C$13,IF(E120&gt;$E$12,$C$12,IF(E120&gt;$E$11,$C$11,IF(E120&gt;$E$10,$C$10,"")))))</f>
        <v/>
      </c>
      <c r="F151" s="78" t="str">
        <f t="shared" si="80"/>
        <v/>
      </c>
      <c r="G151" s="78" t="str">
        <f t="shared" si="80"/>
        <v/>
      </c>
      <c r="H151" s="78" t="str">
        <f t="shared" si="80"/>
        <v/>
      </c>
      <c r="I151" s="78" t="str">
        <f t="shared" si="80"/>
        <v/>
      </c>
      <c r="J151" s="78" t="str">
        <f t="shared" si="80"/>
        <v/>
      </c>
      <c r="K151" s="78" t="str">
        <f t="shared" si="80"/>
        <v/>
      </c>
      <c r="L151" s="78" t="str">
        <f t="shared" si="80"/>
        <v/>
      </c>
      <c r="M151" s="78" t="str">
        <f t="shared" si="80"/>
        <v/>
      </c>
      <c r="N151" s="78" t="str">
        <f t="shared" si="80"/>
        <v/>
      </c>
      <c r="O151" s="78" t="str">
        <f t="shared" si="80"/>
        <v/>
      </c>
      <c r="P151" s="78" t="str">
        <f t="shared" si="80"/>
        <v/>
      </c>
      <c r="Q151" s="78" t="str">
        <f t="shared" si="80"/>
        <v/>
      </c>
      <c r="R151" s="78" t="str">
        <f t="shared" si="80"/>
        <v/>
      </c>
      <c r="S151" s="78" t="str">
        <f t="shared" si="80"/>
        <v/>
      </c>
      <c r="T151" s="78" t="str">
        <f t="shared" si="80"/>
        <v/>
      </c>
      <c r="U151" s="78" t="str">
        <f t="shared" si="80"/>
        <v/>
      </c>
      <c r="V151" s="78" t="str">
        <f t="shared" si="80"/>
        <v/>
      </c>
      <c r="W151" s="78" t="str">
        <f t="shared" si="80"/>
        <v/>
      </c>
      <c r="X151" s="78" t="str">
        <f t="shared" si="80"/>
        <v/>
      </c>
      <c r="Y151" s="78" t="str">
        <f t="shared" si="80"/>
        <v/>
      </c>
      <c r="Z151" s="78" t="str">
        <f t="shared" si="80"/>
        <v/>
      </c>
      <c r="AA151" s="78" t="str">
        <f t="shared" si="80"/>
        <v/>
      </c>
      <c r="AB151" s="78" t="str">
        <f t="shared" si="80"/>
        <v/>
      </c>
      <c r="AC151" s="78" t="str">
        <f t="shared" si="80"/>
        <v/>
      </c>
      <c r="AD151" s="78" t="str">
        <f t="shared" si="80"/>
        <v/>
      </c>
      <c r="AE151" s="78" t="str">
        <f t="shared" si="80"/>
        <v/>
      </c>
      <c r="AF151" s="78" t="str">
        <f t="shared" si="80"/>
        <v/>
      </c>
      <c r="AG151" s="78" t="str">
        <f t="shared" si="80"/>
        <v/>
      </c>
      <c r="AH151" s="78" t="str">
        <f t="shared" si="80"/>
        <v/>
      </c>
      <c r="AI151" s="78" t="str">
        <f t="shared" si="80"/>
        <v/>
      </c>
      <c r="AJ151" s="78" t="str">
        <f t="shared" si="80"/>
        <v/>
      </c>
      <c r="AK151" s="78" t="str">
        <f t="shared" si="80"/>
        <v/>
      </c>
      <c r="AL151" s="78" t="str">
        <f t="shared" si="80"/>
        <v/>
      </c>
      <c r="AM151" s="78" t="str">
        <f t="shared" si="80"/>
        <v/>
      </c>
      <c r="AN151" s="78" t="str">
        <f t="shared" si="80"/>
        <v/>
      </c>
      <c r="AO151" s="78" t="str">
        <f t="shared" si="80"/>
        <v/>
      </c>
      <c r="AP151" s="78" t="str">
        <f t="shared" si="80"/>
        <v/>
      </c>
      <c r="AQ151" s="78" t="str">
        <f t="shared" si="80"/>
        <v/>
      </c>
      <c r="AR151" s="78" t="str">
        <f t="shared" si="80"/>
        <v/>
      </c>
      <c r="AS151" s="78" t="str">
        <f t="shared" si="80"/>
        <v/>
      </c>
      <c r="AT151" s="78" t="str">
        <f t="shared" si="80"/>
        <v/>
      </c>
      <c r="AU151" s="78" t="str">
        <f t="shared" si="80"/>
        <v/>
      </c>
    </row>
    <row r="152" spans="4:47" outlineLevel="1">
      <c r="D152" s="74">
        <v>2043</v>
      </c>
      <c r="E152" s="78" t="str">
        <f t="shared" ref="E152:AU152" si="81">IF(E121&gt;$E$14,$C$14,IF(E121&gt;$E$13,$C$13,IF(E121&gt;$E$12,$C$12,IF(E121&gt;$E$11,$C$11,IF(E121&gt;$E$10,$C$10,"")))))</f>
        <v/>
      </c>
      <c r="F152" s="78" t="str">
        <f t="shared" si="81"/>
        <v/>
      </c>
      <c r="G152" s="78" t="str">
        <f t="shared" si="81"/>
        <v/>
      </c>
      <c r="H152" s="78" t="str">
        <f t="shared" si="81"/>
        <v/>
      </c>
      <c r="I152" s="78" t="str">
        <f t="shared" si="81"/>
        <v/>
      </c>
      <c r="J152" s="78" t="str">
        <f t="shared" si="81"/>
        <v/>
      </c>
      <c r="K152" s="78" t="str">
        <f t="shared" si="81"/>
        <v/>
      </c>
      <c r="L152" s="78" t="str">
        <f t="shared" si="81"/>
        <v/>
      </c>
      <c r="M152" s="78" t="str">
        <f t="shared" si="81"/>
        <v/>
      </c>
      <c r="N152" s="78" t="str">
        <f t="shared" si="81"/>
        <v/>
      </c>
      <c r="O152" s="78" t="str">
        <f t="shared" si="81"/>
        <v/>
      </c>
      <c r="P152" s="78" t="str">
        <f t="shared" si="81"/>
        <v/>
      </c>
      <c r="Q152" s="78" t="str">
        <f t="shared" si="81"/>
        <v/>
      </c>
      <c r="R152" s="78" t="str">
        <f t="shared" si="81"/>
        <v/>
      </c>
      <c r="S152" s="78" t="str">
        <f t="shared" si="81"/>
        <v/>
      </c>
      <c r="T152" s="78" t="str">
        <f t="shared" si="81"/>
        <v/>
      </c>
      <c r="U152" s="78" t="str">
        <f t="shared" si="81"/>
        <v/>
      </c>
      <c r="V152" s="78" t="str">
        <f t="shared" si="81"/>
        <v/>
      </c>
      <c r="W152" s="78" t="str">
        <f t="shared" si="81"/>
        <v/>
      </c>
      <c r="X152" s="78" t="str">
        <f t="shared" si="81"/>
        <v/>
      </c>
      <c r="Y152" s="78" t="str">
        <f t="shared" si="81"/>
        <v/>
      </c>
      <c r="Z152" s="78" t="str">
        <f t="shared" si="81"/>
        <v/>
      </c>
      <c r="AA152" s="78" t="str">
        <f t="shared" si="81"/>
        <v/>
      </c>
      <c r="AB152" s="78" t="str">
        <f t="shared" si="81"/>
        <v/>
      </c>
      <c r="AC152" s="78" t="str">
        <f t="shared" si="81"/>
        <v/>
      </c>
      <c r="AD152" s="78" t="str">
        <f t="shared" si="81"/>
        <v/>
      </c>
      <c r="AE152" s="78" t="str">
        <f t="shared" si="81"/>
        <v/>
      </c>
      <c r="AF152" s="78" t="str">
        <f t="shared" si="81"/>
        <v/>
      </c>
      <c r="AG152" s="78" t="str">
        <f t="shared" si="81"/>
        <v/>
      </c>
      <c r="AH152" s="78" t="str">
        <f t="shared" si="81"/>
        <v/>
      </c>
      <c r="AI152" s="78" t="str">
        <f t="shared" si="81"/>
        <v/>
      </c>
      <c r="AJ152" s="78" t="str">
        <f t="shared" si="81"/>
        <v/>
      </c>
      <c r="AK152" s="78" t="str">
        <f t="shared" si="81"/>
        <v/>
      </c>
      <c r="AL152" s="78" t="str">
        <f t="shared" si="81"/>
        <v/>
      </c>
      <c r="AM152" s="78" t="str">
        <f t="shared" si="81"/>
        <v/>
      </c>
      <c r="AN152" s="78" t="str">
        <f t="shared" si="81"/>
        <v/>
      </c>
      <c r="AO152" s="78" t="str">
        <f t="shared" si="81"/>
        <v/>
      </c>
      <c r="AP152" s="78" t="str">
        <f t="shared" si="81"/>
        <v/>
      </c>
      <c r="AQ152" s="78" t="str">
        <f t="shared" si="81"/>
        <v/>
      </c>
      <c r="AR152" s="78" t="str">
        <f t="shared" si="81"/>
        <v/>
      </c>
      <c r="AS152" s="78" t="str">
        <f t="shared" si="81"/>
        <v/>
      </c>
      <c r="AT152" s="78" t="str">
        <f t="shared" si="81"/>
        <v/>
      </c>
      <c r="AU152" s="78" t="str">
        <f t="shared" si="81"/>
        <v/>
      </c>
    </row>
    <row r="153" spans="4:47" outlineLevel="1">
      <c r="D153" s="74">
        <v>2044</v>
      </c>
      <c r="E153" s="78" t="str">
        <f t="shared" ref="E153:AU153" si="82">IF(E122&gt;$E$14,$C$14,IF(E122&gt;$E$13,$C$13,IF(E122&gt;$E$12,$C$12,IF(E122&gt;$E$11,$C$11,IF(E122&gt;$E$10,$C$10,"")))))</f>
        <v/>
      </c>
      <c r="F153" s="78" t="str">
        <f t="shared" si="82"/>
        <v/>
      </c>
      <c r="G153" s="78" t="str">
        <f t="shared" si="82"/>
        <v/>
      </c>
      <c r="H153" s="78" t="str">
        <f t="shared" si="82"/>
        <v/>
      </c>
      <c r="I153" s="78" t="str">
        <f t="shared" si="82"/>
        <v/>
      </c>
      <c r="J153" s="78" t="str">
        <f t="shared" si="82"/>
        <v/>
      </c>
      <c r="K153" s="78" t="str">
        <f t="shared" si="82"/>
        <v/>
      </c>
      <c r="L153" s="78" t="str">
        <f t="shared" si="82"/>
        <v/>
      </c>
      <c r="M153" s="78" t="str">
        <f t="shared" si="82"/>
        <v/>
      </c>
      <c r="N153" s="78" t="str">
        <f t="shared" si="82"/>
        <v/>
      </c>
      <c r="O153" s="78" t="str">
        <f t="shared" si="82"/>
        <v/>
      </c>
      <c r="P153" s="78" t="str">
        <f t="shared" si="82"/>
        <v/>
      </c>
      <c r="Q153" s="78" t="str">
        <f t="shared" si="82"/>
        <v/>
      </c>
      <c r="R153" s="78" t="str">
        <f t="shared" si="82"/>
        <v/>
      </c>
      <c r="S153" s="78" t="str">
        <f t="shared" si="82"/>
        <v/>
      </c>
      <c r="T153" s="78" t="str">
        <f t="shared" si="82"/>
        <v/>
      </c>
      <c r="U153" s="78" t="str">
        <f t="shared" si="82"/>
        <v/>
      </c>
      <c r="V153" s="78" t="str">
        <f t="shared" si="82"/>
        <v/>
      </c>
      <c r="W153" s="78" t="str">
        <f t="shared" si="82"/>
        <v/>
      </c>
      <c r="X153" s="78" t="str">
        <f t="shared" si="82"/>
        <v/>
      </c>
      <c r="Y153" s="78" t="str">
        <f t="shared" si="82"/>
        <v/>
      </c>
      <c r="Z153" s="78" t="str">
        <f t="shared" si="82"/>
        <v/>
      </c>
      <c r="AA153" s="78" t="str">
        <f t="shared" si="82"/>
        <v/>
      </c>
      <c r="AB153" s="78" t="str">
        <f t="shared" si="82"/>
        <v/>
      </c>
      <c r="AC153" s="78" t="str">
        <f t="shared" si="82"/>
        <v/>
      </c>
      <c r="AD153" s="78" t="str">
        <f t="shared" si="82"/>
        <v/>
      </c>
      <c r="AE153" s="78" t="str">
        <f t="shared" si="82"/>
        <v/>
      </c>
      <c r="AF153" s="78" t="str">
        <f t="shared" si="82"/>
        <v/>
      </c>
      <c r="AG153" s="78" t="str">
        <f t="shared" si="82"/>
        <v/>
      </c>
      <c r="AH153" s="78" t="str">
        <f t="shared" si="82"/>
        <v/>
      </c>
      <c r="AI153" s="78" t="str">
        <f t="shared" si="82"/>
        <v/>
      </c>
      <c r="AJ153" s="78" t="str">
        <f t="shared" si="82"/>
        <v/>
      </c>
      <c r="AK153" s="78" t="str">
        <f t="shared" si="82"/>
        <v/>
      </c>
      <c r="AL153" s="78" t="str">
        <f t="shared" si="82"/>
        <v/>
      </c>
      <c r="AM153" s="78" t="str">
        <f t="shared" si="82"/>
        <v/>
      </c>
      <c r="AN153" s="78" t="str">
        <f t="shared" si="82"/>
        <v/>
      </c>
      <c r="AO153" s="78" t="str">
        <f t="shared" si="82"/>
        <v/>
      </c>
      <c r="AP153" s="78" t="str">
        <f t="shared" si="82"/>
        <v/>
      </c>
      <c r="AQ153" s="78" t="str">
        <f t="shared" si="82"/>
        <v/>
      </c>
      <c r="AR153" s="78" t="str">
        <f t="shared" si="82"/>
        <v/>
      </c>
      <c r="AS153" s="78" t="str">
        <f t="shared" si="82"/>
        <v/>
      </c>
      <c r="AT153" s="78" t="str">
        <f t="shared" si="82"/>
        <v/>
      </c>
      <c r="AU153" s="78" t="str">
        <f t="shared" si="82"/>
        <v/>
      </c>
    </row>
    <row r="154" spans="4:47" outlineLevel="1">
      <c r="D154" s="74">
        <v>2045</v>
      </c>
      <c r="E154" s="78" t="str">
        <f t="shared" ref="E154:AU154" si="83">IF(E123&gt;$E$14,$C$14,IF(E123&gt;$E$13,$C$13,IF(E123&gt;$E$12,$C$12,IF(E123&gt;$E$11,$C$11,IF(E123&gt;$E$10,$C$10,"")))))</f>
        <v/>
      </c>
      <c r="F154" s="78" t="str">
        <f t="shared" si="83"/>
        <v/>
      </c>
      <c r="G154" s="78" t="str">
        <f t="shared" si="83"/>
        <v/>
      </c>
      <c r="H154" s="78" t="str">
        <f t="shared" si="83"/>
        <v/>
      </c>
      <c r="I154" s="78" t="str">
        <f t="shared" si="83"/>
        <v/>
      </c>
      <c r="J154" s="78" t="str">
        <f t="shared" si="83"/>
        <v/>
      </c>
      <c r="K154" s="78" t="str">
        <f t="shared" si="83"/>
        <v/>
      </c>
      <c r="L154" s="78" t="str">
        <f t="shared" si="83"/>
        <v/>
      </c>
      <c r="M154" s="78" t="str">
        <f t="shared" si="83"/>
        <v/>
      </c>
      <c r="N154" s="78" t="str">
        <f t="shared" si="83"/>
        <v/>
      </c>
      <c r="O154" s="78" t="str">
        <f t="shared" si="83"/>
        <v/>
      </c>
      <c r="P154" s="78" t="str">
        <f t="shared" si="83"/>
        <v/>
      </c>
      <c r="Q154" s="78" t="str">
        <f t="shared" si="83"/>
        <v/>
      </c>
      <c r="R154" s="78" t="str">
        <f t="shared" si="83"/>
        <v/>
      </c>
      <c r="S154" s="78" t="str">
        <f t="shared" si="83"/>
        <v/>
      </c>
      <c r="T154" s="78" t="str">
        <f t="shared" si="83"/>
        <v/>
      </c>
      <c r="U154" s="78" t="str">
        <f t="shared" si="83"/>
        <v/>
      </c>
      <c r="V154" s="78" t="str">
        <f t="shared" si="83"/>
        <v/>
      </c>
      <c r="W154" s="78" t="str">
        <f t="shared" si="83"/>
        <v/>
      </c>
      <c r="X154" s="78" t="str">
        <f t="shared" si="83"/>
        <v/>
      </c>
      <c r="Y154" s="78" t="str">
        <f t="shared" si="83"/>
        <v/>
      </c>
      <c r="Z154" s="78" t="str">
        <f t="shared" si="83"/>
        <v/>
      </c>
      <c r="AA154" s="78" t="str">
        <f t="shared" si="83"/>
        <v/>
      </c>
      <c r="AB154" s="78" t="str">
        <f t="shared" si="83"/>
        <v/>
      </c>
      <c r="AC154" s="78" t="str">
        <f t="shared" si="83"/>
        <v/>
      </c>
      <c r="AD154" s="78" t="str">
        <f t="shared" si="83"/>
        <v/>
      </c>
      <c r="AE154" s="78" t="str">
        <f t="shared" si="83"/>
        <v/>
      </c>
      <c r="AF154" s="78" t="str">
        <f t="shared" si="83"/>
        <v/>
      </c>
      <c r="AG154" s="78" t="str">
        <f t="shared" si="83"/>
        <v/>
      </c>
      <c r="AH154" s="78" t="str">
        <f t="shared" si="83"/>
        <v/>
      </c>
      <c r="AI154" s="78" t="str">
        <f t="shared" si="83"/>
        <v/>
      </c>
      <c r="AJ154" s="78" t="str">
        <f t="shared" si="83"/>
        <v/>
      </c>
      <c r="AK154" s="78" t="str">
        <f t="shared" si="83"/>
        <v/>
      </c>
      <c r="AL154" s="78" t="str">
        <f t="shared" si="83"/>
        <v/>
      </c>
      <c r="AM154" s="78" t="str">
        <f t="shared" si="83"/>
        <v/>
      </c>
      <c r="AN154" s="78" t="str">
        <f t="shared" si="83"/>
        <v/>
      </c>
      <c r="AO154" s="78" t="str">
        <f t="shared" si="83"/>
        <v/>
      </c>
      <c r="AP154" s="78" t="str">
        <f t="shared" si="83"/>
        <v/>
      </c>
      <c r="AQ154" s="78" t="str">
        <f t="shared" si="83"/>
        <v/>
      </c>
      <c r="AR154" s="78" t="str">
        <f t="shared" si="83"/>
        <v/>
      </c>
      <c r="AS154" s="78" t="str">
        <f t="shared" si="83"/>
        <v/>
      </c>
      <c r="AT154" s="78" t="str">
        <f t="shared" si="83"/>
        <v/>
      </c>
      <c r="AU154" s="78" t="str">
        <f t="shared" si="83"/>
        <v/>
      </c>
    </row>
    <row r="155" spans="4:47" outlineLevel="1"/>
    <row r="156" spans="4:47" outlineLevel="1">
      <c r="D156" s="68" t="s">
        <v>379</v>
      </c>
      <c r="E156" s="81" t="s">
        <v>127</v>
      </c>
      <c r="F156" s="81" t="s">
        <v>134</v>
      </c>
      <c r="G156" s="81" t="s">
        <v>135</v>
      </c>
      <c r="H156" s="81" t="s">
        <v>136</v>
      </c>
      <c r="I156" s="81" t="s">
        <v>137</v>
      </c>
      <c r="J156" s="81" t="s">
        <v>138</v>
      </c>
      <c r="K156" s="81" t="s">
        <v>128</v>
      </c>
      <c r="L156" s="81" t="s">
        <v>139</v>
      </c>
      <c r="M156" s="81" t="s">
        <v>140</v>
      </c>
      <c r="N156" s="81" t="s">
        <v>141</v>
      </c>
      <c r="O156" s="81" t="s">
        <v>142</v>
      </c>
      <c r="P156" s="81" t="s">
        <v>129</v>
      </c>
      <c r="Q156" s="81" t="s">
        <v>143</v>
      </c>
      <c r="R156" s="81" t="s">
        <v>144</v>
      </c>
      <c r="S156" s="81" t="s">
        <v>145</v>
      </c>
      <c r="T156" s="81" t="s">
        <v>146</v>
      </c>
      <c r="U156" s="81" t="s">
        <v>130</v>
      </c>
      <c r="V156" s="81" t="s">
        <v>147</v>
      </c>
      <c r="W156" s="81" t="s">
        <v>148</v>
      </c>
      <c r="X156" s="81" t="s">
        <v>149</v>
      </c>
      <c r="Y156" s="81" t="s">
        <v>150</v>
      </c>
      <c r="Z156" s="81" t="s">
        <v>131</v>
      </c>
      <c r="AA156" s="81" t="s">
        <v>151</v>
      </c>
      <c r="AB156" s="81" t="s">
        <v>152</v>
      </c>
      <c r="AC156" s="81" t="s">
        <v>153</v>
      </c>
      <c r="AD156" s="81" t="s">
        <v>154</v>
      </c>
      <c r="AE156" s="81" t="s">
        <v>132</v>
      </c>
      <c r="AF156" s="81" t="s">
        <v>245</v>
      </c>
      <c r="AG156" s="81" t="s">
        <v>155</v>
      </c>
      <c r="AH156" s="81" t="s">
        <v>156</v>
      </c>
      <c r="AI156" s="81" t="s">
        <v>157</v>
      </c>
      <c r="AJ156" s="81" t="s">
        <v>158</v>
      </c>
      <c r="AK156" s="81" t="s">
        <v>159</v>
      </c>
      <c r="AL156" s="81" t="s">
        <v>133</v>
      </c>
      <c r="AM156" s="81" t="s">
        <v>257</v>
      </c>
      <c r="AN156" s="81" t="s">
        <v>258</v>
      </c>
      <c r="AO156" s="81" t="s">
        <v>259</v>
      </c>
      <c r="AP156" s="81" t="s">
        <v>260</v>
      </c>
      <c r="AQ156" s="81" t="s">
        <v>261</v>
      </c>
      <c r="AR156" s="81" t="s">
        <v>269</v>
      </c>
      <c r="AS156" s="81" t="s">
        <v>262</v>
      </c>
      <c r="AT156" s="81" t="s">
        <v>263</v>
      </c>
      <c r="AU156" s="81" t="s">
        <v>264</v>
      </c>
    </row>
    <row r="157" spans="4:47" outlineLevel="1">
      <c r="D157" s="74">
        <v>2017</v>
      </c>
      <c r="E157" s="147">
        <f t="shared" ref="E157:AU157" si="84">IF(E32=0,0,E32*VLOOKUP(E126,$C$10:$D$14,2,FALSE)*(1+($D$3*($D157-$D$157))))</f>
        <v>600000</v>
      </c>
      <c r="F157" s="147">
        <f t="shared" si="84"/>
        <v>600000</v>
      </c>
      <c r="G157" s="147">
        <f t="shared" si="84"/>
        <v>600000</v>
      </c>
      <c r="H157" s="147">
        <f t="shared" si="84"/>
        <v>600000</v>
      </c>
      <c r="I157" s="147">
        <f t="shared" si="84"/>
        <v>600000</v>
      </c>
      <c r="J157" s="147">
        <f t="shared" si="84"/>
        <v>600000</v>
      </c>
      <c r="K157" s="147">
        <f t="shared" si="84"/>
        <v>600000</v>
      </c>
      <c r="L157" s="147">
        <f t="shared" si="84"/>
        <v>600000</v>
      </c>
      <c r="M157" s="147">
        <f t="shared" si="84"/>
        <v>600000</v>
      </c>
      <c r="N157" s="147">
        <f t="shared" si="84"/>
        <v>600000</v>
      </c>
      <c r="O157" s="147">
        <f t="shared" si="84"/>
        <v>600000</v>
      </c>
      <c r="P157" s="147">
        <f t="shared" si="84"/>
        <v>600000</v>
      </c>
      <c r="Q157" s="147">
        <f t="shared" si="84"/>
        <v>600000</v>
      </c>
      <c r="R157" s="147">
        <f t="shared" si="84"/>
        <v>600000</v>
      </c>
      <c r="S157" s="147">
        <f t="shared" si="84"/>
        <v>600000</v>
      </c>
      <c r="T157" s="147">
        <f t="shared" si="84"/>
        <v>600000</v>
      </c>
      <c r="U157" s="147">
        <f t="shared" si="84"/>
        <v>600000</v>
      </c>
      <c r="V157" s="147">
        <f t="shared" si="84"/>
        <v>600000</v>
      </c>
      <c r="W157" s="147">
        <f t="shared" si="84"/>
        <v>600000</v>
      </c>
      <c r="X157" s="147">
        <f t="shared" si="84"/>
        <v>600000</v>
      </c>
      <c r="Y157" s="147">
        <f t="shared" si="84"/>
        <v>600000</v>
      </c>
      <c r="Z157" s="147">
        <f t="shared" si="84"/>
        <v>600000</v>
      </c>
      <c r="AA157" s="147">
        <f t="shared" si="84"/>
        <v>600000</v>
      </c>
      <c r="AB157" s="147">
        <f t="shared" si="84"/>
        <v>600000</v>
      </c>
      <c r="AC157" s="147">
        <f t="shared" si="84"/>
        <v>600000</v>
      </c>
      <c r="AD157" s="147">
        <f t="shared" si="84"/>
        <v>600000</v>
      </c>
      <c r="AE157" s="147">
        <f t="shared" si="84"/>
        <v>600000</v>
      </c>
      <c r="AF157" s="147">
        <f t="shared" si="84"/>
        <v>600000</v>
      </c>
      <c r="AG157" s="147">
        <f t="shared" si="84"/>
        <v>600000</v>
      </c>
      <c r="AH157" s="147">
        <f t="shared" si="84"/>
        <v>600000</v>
      </c>
      <c r="AI157" s="147">
        <f t="shared" si="84"/>
        <v>600000</v>
      </c>
      <c r="AJ157" s="147">
        <f t="shared" si="84"/>
        <v>600000</v>
      </c>
      <c r="AK157" s="147">
        <f t="shared" si="84"/>
        <v>600000</v>
      </c>
      <c r="AL157" s="147">
        <f t="shared" si="84"/>
        <v>600000</v>
      </c>
      <c r="AM157" s="147">
        <f t="shared" si="84"/>
        <v>0</v>
      </c>
      <c r="AN157" s="147">
        <f t="shared" si="84"/>
        <v>600000</v>
      </c>
      <c r="AO157" s="147">
        <f t="shared" si="84"/>
        <v>600000</v>
      </c>
      <c r="AP157" s="147">
        <f t="shared" si="84"/>
        <v>600000</v>
      </c>
      <c r="AQ157" s="147">
        <f t="shared" si="84"/>
        <v>600000</v>
      </c>
      <c r="AR157" s="147">
        <f t="shared" si="84"/>
        <v>600000</v>
      </c>
      <c r="AS157" s="147">
        <f t="shared" si="84"/>
        <v>600000</v>
      </c>
      <c r="AT157" s="147">
        <f t="shared" si="84"/>
        <v>600000</v>
      </c>
      <c r="AU157" s="147">
        <f t="shared" si="84"/>
        <v>600000</v>
      </c>
    </row>
    <row r="158" spans="4:47" outlineLevel="1">
      <c r="D158" s="74">
        <v>2018</v>
      </c>
      <c r="E158" s="147">
        <f t="shared" ref="E158:AU158" si="85">IF(E33=0,0,E33*VLOOKUP(E127,$C$10:$D$14,2,FALSE)*(1+($D$3*($D158-$D$157))))</f>
        <v>1785000</v>
      </c>
      <c r="F158" s="147">
        <f t="shared" si="85"/>
        <v>1785000</v>
      </c>
      <c r="G158" s="147">
        <f t="shared" si="85"/>
        <v>1785000</v>
      </c>
      <c r="H158" s="147">
        <f t="shared" si="85"/>
        <v>1785000</v>
      </c>
      <c r="I158" s="147">
        <f t="shared" si="85"/>
        <v>1785000</v>
      </c>
      <c r="J158" s="147">
        <f t="shared" si="85"/>
        <v>1785000</v>
      </c>
      <c r="K158" s="147">
        <f t="shared" si="85"/>
        <v>1071000</v>
      </c>
      <c r="L158" s="147">
        <f t="shared" si="85"/>
        <v>1785000</v>
      </c>
      <c r="M158" s="147">
        <f t="shared" si="85"/>
        <v>1785000</v>
      </c>
      <c r="N158" s="147">
        <f t="shared" si="85"/>
        <v>1785000</v>
      </c>
      <c r="O158" s="147">
        <f t="shared" si="85"/>
        <v>1785000</v>
      </c>
      <c r="P158" s="147">
        <f t="shared" si="85"/>
        <v>1071000</v>
      </c>
      <c r="Q158" s="147">
        <f t="shared" si="85"/>
        <v>1785000</v>
      </c>
      <c r="R158" s="147">
        <f t="shared" si="85"/>
        <v>1785000</v>
      </c>
      <c r="S158" s="147">
        <f t="shared" si="85"/>
        <v>1785000</v>
      </c>
      <c r="T158" s="147">
        <f t="shared" si="85"/>
        <v>1785000</v>
      </c>
      <c r="U158" s="147">
        <f t="shared" si="85"/>
        <v>1071000</v>
      </c>
      <c r="V158" s="147">
        <f t="shared" si="85"/>
        <v>1785000</v>
      </c>
      <c r="W158" s="147">
        <f t="shared" si="85"/>
        <v>1785000</v>
      </c>
      <c r="X158" s="147">
        <f t="shared" si="85"/>
        <v>1785000</v>
      </c>
      <c r="Y158" s="147">
        <f t="shared" si="85"/>
        <v>1785000</v>
      </c>
      <c r="Z158" s="147">
        <f t="shared" si="85"/>
        <v>1071000</v>
      </c>
      <c r="AA158" s="147">
        <f t="shared" si="85"/>
        <v>1785000</v>
      </c>
      <c r="AB158" s="147">
        <f t="shared" si="85"/>
        <v>1785000</v>
      </c>
      <c r="AC158" s="147">
        <f t="shared" si="85"/>
        <v>1785000</v>
      </c>
      <c r="AD158" s="147">
        <f t="shared" si="85"/>
        <v>1785000</v>
      </c>
      <c r="AE158" s="147">
        <f t="shared" si="85"/>
        <v>1785000</v>
      </c>
      <c r="AF158" s="147">
        <f t="shared" si="85"/>
        <v>1785000</v>
      </c>
      <c r="AG158" s="147">
        <f t="shared" si="85"/>
        <v>1785000</v>
      </c>
      <c r="AH158" s="147">
        <f t="shared" si="85"/>
        <v>1785000</v>
      </c>
      <c r="AI158" s="147">
        <f t="shared" si="85"/>
        <v>1785000</v>
      </c>
      <c r="AJ158" s="147">
        <f t="shared" si="85"/>
        <v>1785000</v>
      </c>
      <c r="AK158" s="147">
        <f t="shared" si="85"/>
        <v>1785000</v>
      </c>
      <c r="AL158" s="147">
        <f t="shared" si="85"/>
        <v>1785000</v>
      </c>
      <c r="AM158" s="147">
        <f t="shared" si="85"/>
        <v>0</v>
      </c>
      <c r="AN158" s="147">
        <f t="shared" si="85"/>
        <v>1785000</v>
      </c>
      <c r="AO158" s="147">
        <f t="shared" si="85"/>
        <v>1785000</v>
      </c>
      <c r="AP158" s="147">
        <f t="shared" si="85"/>
        <v>1785000</v>
      </c>
      <c r="AQ158" s="147">
        <f t="shared" si="85"/>
        <v>1785000</v>
      </c>
      <c r="AR158" s="147">
        <f t="shared" si="85"/>
        <v>1785000</v>
      </c>
      <c r="AS158" s="147">
        <f t="shared" si="85"/>
        <v>1071000</v>
      </c>
      <c r="AT158" s="147">
        <f t="shared" si="85"/>
        <v>1785000</v>
      </c>
      <c r="AU158" s="147">
        <f t="shared" si="85"/>
        <v>1785000</v>
      </c>
    </row>
    <row r="159" spans="4:47" outlineLevel="1">
      <c r="D159" s="74">
        <v>2019</v>
      </c>
      <c r="E159" s="147">
        <f t="shared" ref="E159:AU159" si="86">IF(E34=0,0,E34*VLOOKUP(E128,$C$10:$D$14,2,FALSE)*(1+($D$3*($D159-$D$157))))</f>
        <v>728000</v>
      </c>
      <c r="F159" s="147">
        <f t="shared" si="86"/>
        <v>728000</v>
      </c>
      <c r="G159" s="147">
        <f t="shared" si="86"/>
        <v>728000</v>
      </c>
      <c r="H159" s="147">
        <f t="shared" si="86"/>
        <v>728000</v>
      </c>
      <c r="I159" s="147">
        <f t="shared" si="86"/>
        <v>728000</v>
      </c>
      <c r="J159" s="147">
        <f t="shared" si="86"/>
        <v>728000</v>
      </c>
      <c r="K159" s="147">
        <f t="shared" si="86"/>
        <v>364000</v>
      </c>
      <c r="L159" s="147">
        <f t="shared" si="86"/>
        <v>728000</v>
      </c>
      <c r="M159" s="147">
        <f t="shared" si="86"/>
        <v>728000</v>
      </c>
      <c r="N159" s="147">
        <f t="shared" si="86"/>
        <v>364000</v>
      </c>
      <c r="O159" s="147">
        <f t="shared" si="86"/>
        <v>364000</v>
      </c>
      <c r="P159" s="147">
        <f t="shared" si="86"/>
        <v>364000</v>
      </c>
      <c r="Q159" s="147">
        <f t="shared" si="86"/>
        <v>728000</v>
      </c>
      <c r="R159" s="147">
        <f t="shared" si="86"/>
        <v>728000</v>
      </c>
      <c r="S159" s="147">
        <f t="shared" si="86"/>
        <v>364000</v>
      </c>
      <c r="T159" s="147">
        <f t="shared" si="86"/>
        <v>364000</v>
      </c>
      <c r="U159" s="147">
        <f t="shared" si="86"/>
        <v>364000</v>
      </c>
      <c r="V159" s="147">
        <f t="shared" si="86"/>
        <v>728000</v>
      </c>
      <c r="W159" s="147">
        <f t="shared" si="86"/>
        <v>728000</v>
      </c>
      <c r="X159" s="147">
        <f t="shared" si="86"/>
        <v>364000</v>
      </c>
      <c r="Y159" s="147">
        <f t="shared" si="86"/>
        <v>364000</v>
      </c>
      <c r="Z159" s="147">
        <f t="shared" si="86"/>
        <v>364000</v>
      </c>
      <c r="AA159" s="147">
        <f t="shared" si="86"/>
        <v>728000</v>
      </c>
      <c r="AB159" s="147">
        <f t="shared" si="86"/>
        <v>728000</v>
      </c>
      <c r="AC159" s="147">
        <f t="shared" si="86"/>
        <v>364000</v>
      </c>
      <c r="AD159" s="147">
        <f t="shared" si="86"/>
        <v>364000</v>
      </c>
      <c r="AE159" s="147">
        <f t="shared" si="86"/>
        <v>0</v>
      </c>
      <c r="AF159" s="147">
        <f t="shared" si="86"/>
        <v>0</v>
      </c>
      <c r="AG159" s="147">
        <f t="shared" si="86"/>
        <v>364000</v>
      </c>
      <c r="AH159" s="147">
        <f t="shared" si="86"/>
        <v>364000</v>
      </c>
      <c r="AI159" s="147">
        <f t="shared" si="86"/>
        <v>364000</v>
      </c>
      <c r="AJ159" s="147">
        <f t="shared" si="86"/>
        <v>364000</v>
      </c>
      <c r="AK159" s="147">
        <f t="shared" si="86"/>
        <v>364000</v>
      </c>
      <c r="AL159" s="147">
        <f t="shared" si="86"/>
        <v>364000</v>
      </c>
      <c r="AM159" s="147">
        <f t="shared" si="86"/>
        <v>0</v>
      </c>
      <c r="AN159" s="147">
        <f t="shared" si="86"/>
        <v>728000</v>
      </c>
      <c r="AO159" s="147">
        <f t="shared" si="86"/>
        <v>728000</v>
      </c>
      <c r="AP159" s="147">
        <f t="shared" si="86"/>
        <v>728000</v>
      </c>
      <c r="AQ159" s="147">
        <f t="shared" si="86"/>
        <v>728000</v>
      </c>
      <c r="AR159" s="147">
        <f t="shared" si="86"/>
        <v>728000</v>
      </c>
      <c r="AS159" s="147">
        <f t="shared" si="86"/>
        <v>728000</v>
      </c>
      <c r="AT159" s="147">
        <f t="shared" si="86"/>
        <v>728000</v>
      </c>
      <c r="AU159" s="147">
        <f t="shared" si="86"/>
        <v>1092000</v>
      </c>
    </row>
    <row r="160" spans="4:47" outlineLevel="1">
      <c r="D160" s="74">
        <v>2020</v>
      </c>
      <c r="E160" s="147">
        <f t="shared" ref="E160:AU160" si="87">IF(E35=0,0,E35*VLOOKUP(E129,$C$10:$D$14,2,FALSE)*(1+($D$3*($D160-$D$157))))</f>
        <v>954000</v>
      </c>
      <c r="F160" s="147">
        <f t="shared" si="87"/>
        <v>954000</v>
      </c>
      <c r="G160" s="147">
        <f t="shared" si="87"/>
        <v>954000</v>
      </c>
      <c r="H160" s="147">
        <f t="shared" si="87"/>
        <v>954000</v>
      </c>
      <c r="I160" s="147">
        <f t="shared" si="87"/>
        <v>954000</v>
      </c>
      <c r="J160" s="147">
        <f t="shared" si="87"/>
        <v>954000</v>
      </c>
      <c r="K160" s="147">
        <f t="shared" si="87"/>
        <v>371000</v>
      </c>
      <c r="L160" s="147">
        <f t="shared" si="87"/>
        <v>0</v>
      </c>
      <c r="M160" s="147">
        <f t="shared" si="87"/>
        <v>954000</v>
      </c>
      <c r="N160" s="147">
        <f t="shared" si="87"/>
        <v>371000</v>
      </c>
      <c r="O160" s="147">
        <f t="shared" si="87"/>
        <v>371000</v>
      </c>
      <c r="P160" s="147">
        <f t="shared" si="87"/>
        <v>371000</v>
      </c>
      <c r="Q160" s="147">
        <f t="shared" si="87"/>
        <v>0</v>
      </c>
      <c r="R160" s="147">
        <f t="shared" si="87"/>
        <v>954000</v>
      </c>
      <c r="S160" s="147">
        <f t="shared" si="87"/>
        <v>371000</v>
      </c>
      <c r="T160" s="147">
        <f t="shared" si="87"/>
        <v>371000</v>
      </c>
      <c r="U160" s="147">
        <f t="shared" si="87"/>
        <v>371000</v>
      </c>
      <c r="V160" s="147">
        <f t="shared" si="87"/>
        <v>371000</v>
      </c>
      <c r="W160" s="147">
        <f t="shared" si="87"/>
        <v>954000</v>
      </c>
      <c r="X160" s="147">
        <f t="shared" si="87"/>
        <v>371000</v>
      </c>
      <c r="Y160" s="147">
        <f t="shared" si="87"/>
        <v>371000</v>
      </c>
      <c r="Z160" s="147">
        <f t="shared" si="87"/>
        <v>371000</v>
      </c>
      <c r="AA160" s="147">
        <f t="shared" si="87"/>
        <v>371000</v>
      </c>
      <c r="AB160" s="147">
        <f t="shared" si="87"/>
        <v>954000</v>
      </c>
      <c r="AC160" s="147">
        <f t="shared" si="87"/>
        <v>371000</v>
      </c>
      <c r="AD160" s="147">
        <f t="shared" si="87"/>
        <v>371000</v>
      </c>
      <c r="AE160" s="147">
        <f t="shared" si="87"/>
        <v>0</v>
      </c>
      <c r="AF160" s="147">
        <f t="shared" si="87"/>
        <v>0</v>
      </c>
      <c r="AG160" s="147">
        <f t="shared" si="87"/>
        <v>371000</v>
      </c>
      <c r="AH160" s="147">
        <f t="shared" si="87"/>
        <v>371000</v>
      </c>
      <c r="AI160" s="147">
        <f t="shared" si="87"/>
        <v>371000</v>
      </c>
      <c r="AJ160" s="147">
        <f t="shared" si="87"/>
        <v>371000</v>
      </c>
      <c r="AK160" s="147">
        <f t="shared" si="87"/>
        <v>371000</v>
      </c>
      <c r="AL160" s="147">
        <f t="shared" si="87"/>
        <v>371000</v>
      </c>
      <c r="AM160" s="147">
        <f t="shared" si="87"/>
        <v>0</v>
      </c>
      <c r="AN160" s="147">
        <f t="shared" si="87"/>
        <v>954000</v>
      </c>
      <c r="AO160" s="147">
        <f t="shared" si="87"/>
        <v>954000</v>
      </c>
      <c r="AP160" s="147">
        <f t="shared" si="87"/>
        <v>954000</v>
      </c>
      <c r="AQ160" s="147">
        <f t="shared" si="87"/>
        <v>954000</v>
      </c>
      <c r="AR160" s="147">
        <f t="shared" si="87"/>
        <v>954000</v>
      </c>
      <c r="AS160" s="147">
        <f t="shared" si="87"/>
        <v>742000</v>
      </c>
      <c r="AT160" s="147">
        <f t="shared" si="87"/>
        <v>636000</v>
      </c>
      <c r="AU160" s="147">
        <f t="shared" si="87"/>
        <v>636000</v>
      </c>
    </row>
    <row r="161" spans="4:47" outlineLevel="1">
      <c r="D161" s="74">
        <v>2021</v>
      </c>
      <c r="E161" s="147">
        <f t="shared" ref="E161:AU161" si="88">IF(E36=0,0,E36*VLOOKUP(E130,$C$10:$D$14,2,FALSE)*(1+($D$3*($D161-$D$157))))</f>
        <v>648000</v>
      </c>
      <c r="F161" s="147">
        <f t="shared" si="88"/>
        <v>648000</v>
      </c>
      <c r="G161" s="147">
        <f t="shared" si="88"/>
        <v>648000</v>
      </c>
      <c r="H161" s="147">
        <f t="shared" si="88"/>
        <v>648000</v>
      </c>
      <c r="I161" s="147">
        <f t="shared" si="88"/>
        <v>648000</v>
      </c>
      <c r="J161" s="147">
        <f t="shared" si="88"/>
        <v>648000</v>
      </c>
      <c r="K161" s="147">
        <f t="shared" si="88"/>
        <v>378000</v>
      </c>
      <c r="L161" s="147">
        <f t="shared" si="88"/>
        <v>378000</v>
      </c>
      <c r="M161" s="147">
        <f t="shared" si="88"/>
        <v>648000</v>
      </c>
      <c r="N161" s="147">
        <f t="shared" si="88"/>
        <v>0</v>
      </c>
      <c r="O161" s="147">
        <f t="shared" si="88"/>
        <v>378000</v>
      </c>
      <c r="P161" s="147">
        <f t="shared" si="88"/>
        <v>378000</v>
      </c>
      <c r="Q161" s="147">
        <f t="shared" si="88"/>
        <v>378000</v>
      </c>
      <c r="R161" s="147">
        <f t="shared" si="88"/>
        <v>648000</v>
      </c>
      <c r="S161" s="147">
        <f t="shared" si="88"/>
        <v>0</v>
      </c>
      <c r="T161" s="147">
        <f t="shared" si="88"/>
        <v>378000</v>
      </c>
      <c r="U161" s="147">
        <f t="shared" si="88"/>
        <v>378000</v>
      </c>
      <c r="V161" s="147">
        <f t="shared" si="88"/>
        <v>324000</v>
      </c>
      <c r="W161" s="147">
        <f t="shared" si="88"/>
        <v>648000</v>
      </c>
      <c r="X161" s="147">
        <f t="shared" si="88"/>
        <v>378000</v>
      </c>
      <c r="Y161" s="147">
        <f t="shared" si="88"/>
        <v>378000</v>
      </c>
      <c r="Z161" s="147">
        <f t="shared" si="88"/>
        <v>378000</v>
      </c>
      <c r="AA161" s="147">
        <f t="shared" si="88"/>
        <v>324000</v>
      </c>
      <c r="AB161" s="147">
        <f t="shared" si="88"/>
        <v>648000</v>
      </c>
      <c r="AC161" s="147">
        <f t="shared" si="88"/>
        <v>0</v>
      </c>
      <c r="AD161" s="147">
        <f t="shared" si="88"/>
        <v>378000</v>
      </c>
      <c r="AE161" s="147">
        <f t="shared" si="88"/>
        <v>378000</v>
      </c>
      <c r="AF161" s="147">
        <f t="shared" si="88"/>
        <v>0</v>
      </c>
      <c r="AG161" s="147">
        <f t="shared" si="88"/>
        <v>378000</v>
      </c>
      <c r="AH161" s="147">
        <f t="shared" si="88"/>
        <v>378000</v>
      </c>
      <c r="AI161" s="147">
        <f t="shared" si="88"/>
        <v>378000</v>
      </c>
      <c r="AJ161" s="147">
        <f t="shared" si="88"/>
        <v>378000</v>
      </c>
      <c r="AK161" s="147">
        <f t="shared" si="88"/>
        <v>378000</v>
      </c>
      <c r="AL161" s="147">
        <f t="shared" si="88"/>
        <v>0</v>
      </c>
      <c r="AM161" s="147">
        <f t="shared" si="88"/>
        <v>0</v>
      </c>
      <c r="AN161" s="147">
        <f t="shared" si="88"/>
        <v>648000</v>
      </c>
      <c r="AO161" s="147">
        <f t="shared" si="88"/>
        <v>648000</v>
      </c>
      <c r="AP161" s="147">
        <f t="shared" si="88"/>
        <v>648000</v>
      </c>
      <c r="AQ161" s="147">
        <f t="shared" si="88"/>
        <v>648000</v>
      </c>
      <c r="AR161" s="147">
        <f t="shared" si="88"/>
        <v>648000</v>
      </c>
      <c r="AS161" s="147">
        <f t="shared" si="88"/>
        <v>648000</v>
      </c>
      <c r="AT161" s="147">
        <f t="shared" si="88"/>
        <v>648000</v>
      </c>
      <c r="AU161" s="147">
        <f t="shared" si="88"/>
        <v>648000</v>
      </c>
    </row>
    <row r="162" spans="4:47" outlineLevel="1">
      <c r="D162" s="74">
        <v>2022</v>
      </c>
      <c r="E162" s="147">
        <f t="shared" ref="E162:AU162" si="89">IF(E37=0,0,E37*VLOOKUP(E131,$C$10:$D$14,2,FALSE)*(1+($D$3*($D162-$D$157))))</f>
        <v>990000.00000000012</v>
      </c>
      <c r="F162" s="147">
        <f t="shared" si="89"/>
        <v>990000.00000000012</v>
      </c>
      <c r="G162" s="147">
        <f t="shared" si="89"/>
        <v>990000.00000000012</v>
      </c>
      <c r="H162" s="147">
        <f t="shared" si="89"/>
        <v>990000.00000000012</v>
      </c>
      <c r="I162" s="147">
        <f t="shared" si="89"/>
        <v>990000.00000000012</v>
      </c>
      <c r="J162" s="147">
        <f t="shared" si="89"/>
        <v>990000.00000000012</v>
      </c>
      <c r="K162" s="147">
        <f t="shared" si="89"/>
        <v>385000.00000000006</v>
      </c>
      <c r="L162" s="147">
        <f t="shared" si="89"/>
        <v>330000</v>
      </c>
      <c r="M162" s="147">
        <f t="shared" si="89"/>
        <v>0</v>
      </c>
      <c r="N162" s="147">
        <f t="shared" si="89"/>
        <v>0</v>
      </c>
      <c r="O162" s="147">
        <f t="shared" si="89"/>
        <v>330000</v>
      </c>
      <c r="P162" s="147">
        <f t="shared" si="89"/>
        <v>385000.00000000006</v>
      </c>
      <c r="Q162" s="147">
        <f t="shared" si="89"/>
        <v>0</v>
      </c>
      <c r="R162" s="147">
        <f t="shared" si="89"/>
        <v>0</v>
      </c>
      <c r="S162" s="147">
        <f t="shared" si="89"/>
        <v>0</v>
      </c>
      <c r="T162" s="147">
        <f t="shared" si="89"/>
        <v>330000</v>
      </c>
      <c r="U162" s="147">
        <f t="shared" si="89"/>
        <v>385000.00000000006</v>
      </c>
      <c r="V162" s="147">
        <f t="shared" si="89"/>
        <v>330000</v>
      </c>
      <c r="W162" s="147">
        <f t="shared" si="89"/>
        <v>330000</v>
      </c>
      <c r="X162" s="147">
        <f t="shared" si="89"/>
        <v>0</v>
      </c>
      <c r="Y162" s="147">
        <f t="shared" si="89"/>
        <v>330000</v>
      </c>
      <c r="Z162" s="147">
        <f t="shared" si="89"/>
        <v>385000.00000000006</v>
      </c>
      <c r="AA162" s="147">
        <f t="shared" si="89"/>
        <v>330000</v>
      </c>
      <c r="AB162" s="147">
        <f t="shared" si="89"/>
        <v>330000</v>
      </c>
      <c r="AC162" s="147">
        <f t="shared" si="89"/>
        <v>0</v>
      </c>
      <c r="AD162" s="147">
        <f t="shared" si="89"/>
        <v>330000</v>
      </c>
      <c r="AE162" s="147">
        <f t="shared" si="89"/>
        <v>385000.00000000006</v>
      </c>
      <c r="AF162" s="147">
        <f t="shared" si="89"/>
        <v>0</v>
      </c>
      <c r="AG162" s="147">
        <f t="shared" si="89"/>
        <v>330000</v>
      </c>
      <c r="AH162" s="147">
        <f t="shared" si="89"/>
        <v>330000</v>
      </c>
      <c r="AI162" s="147">
        <f t="shared" si="89"/>
        <v>330000</v>
      </c>
      <c r="AJ162" s="147">
        <f t="shared" si="89"/>
        <v>0</v>
      </c>
      <c r="AK162" s="147">
        <f t="shared" si="89"/>
        <v>0</v>
      </c>
      <c r="AL162" s="147">
        <f t="shared" si="89"/>
        <v>0</v>
      </c>
      <c r="AM162" s="147">
        <f t="shared" si="89"/>
        <v>0</v>
      </c>
      <c r="AN162" s="147">
        <f t="shared" si="89"/>
        <v>990000.00000000012</v>
      </c>
      <c r="AO162" s="147">
        <f t="shared" si="89"/>
        <v>990000.00000000012</v>
      </c>
      <c r="AP162" s="147">
        <f t="shared" si="89"/>
        <v>990000.00000000012</v>
      </c>
      <c r="AQ162" s="147">
        <f t="shared" si="89"/>
        <v>990000.00000000012</v>
      </c>
      <c r="AR162" s="147">
        <f t="shared" si="89"/>
        <v>990000.00000000012</v>
      </c>
      <c r="AS162" s="147">
        <f t="shared" si="89"/>
        <v>660000</v>
      </c>
      <c r="AT162" s="147">
        <f t="shared" si="89"/>
        <v>660000</v>
      </c>
      <c r="AU162" s="147">
        <f t="shared" si="89"/>
        <v>660000</v>
      </c>
    </row>
    <row r="163" spans="4:47" outlineLevel="1">
      <c r="D163" s="74">
        <v>2023</v>
      </c>
      <c r="E163" s="147">
        <f t="shared" ref="E163:AU163" si="90">IF(E38=0,0,E38*VLOOKUP(E132,$C$10:$D$14,2,FALSE)*(1+($D$3*($D163-$D$157))))</f>
        <v>0</v>
      </c>
      <c r="F163" s="147">
        <f t="shared" si="90"/>
        <v>1344000.0000000002</v>
      </c>
      <c r="G163" s="147">
        <f t="shared" si="90"/>
        <v>1344000.0000000002</v>
      </c>
      <c r="H163" s="147">
        <f t="shared" si="90"/>
        <v>1344000.0000000002</v>
      </c>
      <c r="I163" s="147">
        <f t="shared" si="90"/>
        <v>1344000.0000000002</v>
      </c>
      <c r="J163" s="147">
        <f t="shared" si="90"/>
        <v>1344000.0000000002</v>
      </c>
      <c r="K163" s="147">
        <f t="shared" si="90"/>
        <v>392000.00000000006</v>
      </c>
      <c r="L163" s="147">
        <f t="shared" si="90"/>
        <v>336000.00000000006</v>
      </c>
      <c r="M163" s="147">
        <f t="shared" si="90"/>
        <v>0</v>
      </c>
      <c r="N163" s="147">
        <f t="shared" si="90"/>
        <v>0</v>
      </c>
      <c r="O163" s="147">
        <f t="shared" si="90"/>
        <v>336000.00000000006</v>
      </c>
      <c r="P163" s="147">
        <f t="shared" si="90"/>
        <v>392000.00000000006</v>
      </c>
      <c r="Q163" s="147">
        <f t="shared" si="90"/>
        <v>0</v>
      </c>
      <c r="R163" s="147">
        <f t="shared" si="90"/>
        <v>0</v>
      </c>
      <c r="S163" s="147">
        <f t="shared" si="90"/>
        <v>0</v>
      </c>
      <c r="T163" s="147">
        <f t="shared" si="90"/>
        <v>336000.00000000006</v>
      </c>
      <c r="U163" s="147">
        <f t="shared" si="90"/>
        <v>392000.00000000006</v>
      </c>
      <c r="V163" s="147">
        <f t="shared" si="90"/>
        <v>336000.00000000006</v>
      </c>
      <c r="W163" s="147">
        <f t="shared" si="90"/>
        <v>0</v>
      </c>
      <c r="X163" s="147">
        <f t="shared" si="90"/>
        <v>0</v>
      </c>
      <c r="Y163" s="147">
        <f t="shared" si="90"/>
        <v>336000.00000000006</v>
      </c>
      <c r="Z163" s="147">
        <f t="shared" si="90"/>
        <v>392000.00000000006</v>
      </c>
      <c r="AA163" s="147">
        <f t="shared" si="90"/>
        <v>336000.00000000006</v>
      </c>
      <c r="AB163" s="147">
        <f t="shared" si="90"/>
        <v>0</v>
      </c>
      <c r="AC163" s="147">
        <f t="shared" si="90"/>
        <v>0</v>
      </c>
      <c r="AD163" s="147">
        <f t="shared" si="90"/>
        <v>336000.00000000006</v>
      </c>
      <c r="AE163" s="147">
        <f t="shared" si="90"/>
        <v>392000.00000000006</v>
      </c>
      <c r="AF163" s="147">
        <f t="shared" si="90"/>
        <v>0</v>
      </c>
      <c r="AG163" s="147">
        <f t="shared" si="90"/>
        <v>336000.00000000006</v>
      </c>
      <c r="AH163" s="147">
        <f t="shared" si="90"/>
        <v>0</v>
      </c>
      <c r="AI163" s="147">
        <f t="shared" si="90"/>
        <v>0</v>
      </c>
      <c r="AJ163" s="147">
        <f t="shared" si="90"/>
        <v>0</v>
      </c>
      <c r="AK163" s="147">
        <f t="shared" si="90"/>
        <v>0</v>
      </c>
      <c r="AL163" s="147">
        <f t="shared" si="90"/>
        <v>0</v>
      </c>
      <c r="AM163" s="147">
        <f t="shared" si="90"/>
        <v>0</v>
      </c>
      <c r="AN163" s="147">
        <f t="shared" si="90"/>
        <v>1344000.0000000002</v>
      </c>
      <c r="AO163" s="147">
        <f t="shared" si="90"/>
        <v>1344000.0000000002</v>
      </c>
      <c r="AP163" s="147">
        <f t="shared" si="90"/>
        <v>1344000.0000000002</v>
      </c>
      <c r="AQ163" s="147">
        <f t="shared" si="90"/>
        <v>1344000.0000000002</v>
      </c>
      <c r="AR163" s="147">
        <f t="shared" si="90"/>
        <v>1344000.0000000002</v>
      </c>
      <c r="AS163" s="147">
        <f t="shared" si="90"/>
        <v>672000.00000000012</v>
      </c>
      <c r="AT163" s="147">
        <f t="shared" si="90"/>
        <v>672000.00000000012</v>
      </c>
      <c r="AU163" s="147">
        <f t="shared" si="90"/>
        <v>672000.00000000012</v>
      </c>
    </row>
    <row r="164" spans="4:47" outlineLevel="1">
      <c r="D164" s="74">
        <v>2024</v>
      </c>
      <c r="E164" s="147">
        <f t="shared" ref="E164:AU164" si="91">IF(E39=0,0,E39*VLOOKUP(E133,$C$10:$D$14,2,FALSE)*(1+($D$3*($D164-$D$157))))</f>
        <v>0</v>
      </c>
      <c r="F164" s="147">
        <f t="shared" si="91"/>
        <v>0</v>
      </c>
      <c r="G164" s="147">
        <f t="shared" si="91"/>
        <v>855000.00000000012</v>
      </c>
      <c r="H164" s="147">
        <f t="shared" si="91"/>
        <v>855000.00000000012</v>
      </c>
      <c r="I164" s="147">
        <f t="shared" si="91"/>
        <v>855000.00000000012</v>
      </c>
      <c r="J164" s="147">
        <f t="shared" si="91"/>
        <v>855000.00000000012</v>
      </c>
      <c r="K164" s="147">
        <f t="shared" si="91"/>
        <v>342000.00000000006</v>
      </c>
      <c r="L164" s="147">
        <f t="shared" si="91"/>
        <v>0</v>
      </c>
      <c r="M164" s="147">
        <f t="shared" si="91"/>
        <v>0</v>
      </c>
      <c r="N164" s="147">
        <f t="shared" si="91"/>
        <v>0</v>
      </c>
      <c r="O164" s="147">
        <f t="shared" si="91"/>
        <v>342000.00000000006</v>
      </c>
      <c r="P164" s="147">
        <f t="shared" si="91"/>
        <v>0</v>
      </c>
      <c r="Q164" s="147">
        <f t="shared" si="91"/>
        <v>0</v>
      </c>
      <c r="R164" s="147">
        <f t="shared" si="91"/>
        <v>0</v>
      </c>
      <c r="S164" s="147">
        <f t="shared" si="91"/>
        <v>0</v>
      </c>
      <c r="T164" s="147">
        <f t="shared" si="91"/>
        <v>342000.00000000006</v>
      </c>
      <c r="U164" s="147">
        <f t="shared" si="91"/>
        <v>342000.00000000006</v>
      </c>
      <c r="V164" s="147">
        <f t="shared" si="91"/>
        <v>0</v>
      </c>
      <c r="W164" s="147">
        <f t="shared" si="91"/>
        <v>0</v>
      </c>
      <c r="X164" s="147">
        <f t="shared" si="91"/>
        <v>0</v>
      </c>
      <c r="Y164" s="147">
        <f t="shared" si="91"/>
        <v>342000.00000000006</v>
      </c>
      <c r="Z164" s="147">
        <f t="shared" si="91"/>
        <v>342000.00000000006</v>
      </c>
      <c r="AA164" s="147">
        <f t="shared" si="91"/>
        <v>342000.00000000006</v>
      </c>
      <c r="AB164" s="147">
        <f t="shared" si="91"/>
        <v>0</v>
      </c>
      <c r="AC164" s="147">
        <f t="shared" si="91"/>
        <v>0</v>
      </c>
      <c r="AD164" s="147">
        <f t="shared" si="91"/>
        <v>342000.00000000006</v>
      </c>
      <c r="AE164" s="147">
        <f t="shared" si="91"/>
        <v>342000.00000000006</v>
      </c>
      <c r="AF164" s="147">
        <f t="shared" si="91"/>
        <v>0</v>
      </c>
      <c r="AG164" s="147">
        <f t="shared" si="91"/>
        <v>342000.00000000006</v>
      </c>
      <c r="AH164" s="147">
        <f t="shared" si="91"/>
        <v>0</v>
      </c>
      <c r="AI164" s="147">
        <f t="shared" si="91"/>
        <v>0</v>
      </c>
      <c r="AJ164" s="147">
        <f t="shared" si="91"/>
        <v>0</v>
      </c>
      <c r="AK164" s="147">
        <f t="shared" si="91"/>
        <v>0</v>
      </c>
      <c r="AL164" s="147">
        <f t="shared" si="91"/>
        <v>0</v>
      </c>
      <c r="AM164" s="147">
        <f t="shared" si="91"/>
        <v>0</v>
      </c>
      <c r="AN164" s="147">
        <f t="shared" si="91"/>
        <v>684000.00000000012</v>
      </c>
      <c r="AO164" s="147">
        <f t="shared" si="91"/>
        <v>855000.00000000012</v>
      </c>
      <c r="AP164" s="147">
        <f t="shared" si="91"/>
        <v>855000.00000000012</v>
      </c>
      <c r="AQ164" s="147">
        <f t="shared" si="91"/>
        <v>855000.00000000012</v>
      </c>
      <c r="AR164" s="147">
        <f t="shared" si="91"/>
        <v>855000.00000000012</v>
      </c>
      <c r="AS164" s="147">
        <f t="shared" si="91"/>
        <v>684000.00000000012</v>
      </c>
      <c r="AT164" s="147">
        <f t="shared" si="91"/>
        <v>684000.00000000012</v>
      </c>
      <c r="AU164" s="147">
        <f t="shared" si="91"/>
        <v>684000.00000000012</v>
      </c>
    </row>
    <row r="165" spans="4:47" outlineLevel="1">
      <c r="D165" s="74">
        <v>2025</v>
      </c>
      <c r="E165" s="147">
        <f t="shared" ref="E165:AU165" si="92">IF(E40=0,0,E40*VLOOKUP(E134,$C$10:$D$14,2,FALSE)*(1+($D$3*($D165-$D$157))))</f>
        <v>0</v>
      </c>
      <c r="F165" s="147">
        <f t="shared" si="92"/>
        <v>0</v>
      </c>
      <c r="G165" s="147">
        <f t="shared" si="92"/>
        <v>0</v>
      </c>
      <c r="H165" s="147">
        <f t="shared" si="92"/>
        <v>521999.99999999994</v>
      </c>
      <c r="I165" s="147">
        <f t="shared" si="92"/>
        <v>521999.99999999994</v>
      </c>
      <c r="J165" s="147">
        <f t="shared" si="92"/>
        <v>521999.99999999994</v>
      </c>
      <c r="K165" s="147">
        <f t="shared" si="92"/>
        <v>0</v>
      </c>
      <c r="L165" s="147">
        <f t="shared" si="92"/>
        <v>0</v>
      </c>
      <c r="M165" s="147">
        <f t="shared" si="92"/>
        <v>0</v>
      </c>
      <c r="N165" s="147">
        <f t="shared" si="92"/>
        <v>0</v>
      </c>
      <c r="O165" s="147">
        <f t="shared" si="92"/>
        <v>348000</v>
      </c>
      <c r="P165" s="147">
        <f t="shared" si="92"/>
        <v>0</v>
      </c>
      <c r="Q165" s="147">
        <f t="shared" si="92"/>
        <v>0</v>
      </c>
      <c r="R165" s="147">
        <f t="shared" si="92"/>
        <v>0</v>
      </c>
      <c r="S165" s="147">
        <f t="shared" si="92"/>
        <v>0</v>
      </c>
      <c r="T165" s="147">
        <f t="shared" si="92"/>
        <v>348000</v>
      </c>
      <c r="U165" s="147">
        <f t="shared" si="92"/>
        <v>0</v>
      </c>
      <c r="V165" s="147">
        <f t="shared" si="92"/>
        <v>0</v>
      </c>
      <c r="W165" s="147">
        <f t="shared" si="92"/>
        <v>0</v>
      </c>
      <c r="X165" s="147">
        <f t="shared" si="92"/>
        <v>0</v>
      </c>
      <c r="Y165" s="147">
        <f t="shared" si="92"/>
        <v>348000</v>
      </c>
      <c r="Z165" s="147">
        <f t="shared" si="92"/>
        <v>348000</v>
      </c>
      <c r="AA165" s="147">
        <f t="shared" si="92"/>
        <v>348000</v>
      </c>
      <c r="AB165" s="147">
        <f t="shared" si="92"/>
        <v>0</v>
      </c>
      <c r="AC165" s="147">
        <f t="shared" si="92"/>
        <v>0</v>
      </c>
      <c r="AD165" s="147">
        <f t="shared" si="92"/>
        <v>348000</v>
      </c>
      <c r="AE165" s="147">
        <f t="shared" si="92"/>
        <v>348000</v>
      </c>
      <c r="AF165" s="147">
        <f t="shared" si="92"/>
        <v>0</v>
      </c>
      <c r="AG165" s="147">
        <f t="shared" si="92"/>
        <v>348000</v>
      </c>
      <c r="AH165" s="147">
        <f t="shared" si="92"/>
        <v>0</v>
      </c>
      <c r="AI165" s="147">
        <f t="shared" si="92"/>
        <v>0</v>
      </c>
      <c r="AJ165" s="147">
        <f t="shared" si="92"/>
        <v>0</v>
      </c>
      <c r="AK165" s="147">
        <f t="shared" si="92"/>
        <v>0</v>
      </c>
      <c r="AL165" s="147">
        <f t="shared" si="92"/>
        <v>696000</v>
      </c>
      <c r="AM165" s="147">
        <f t="shared" si="92"/>
        <v>0</v>
      </c>
      <c r="AN165" s="147">
        <f t="shared" si="92"/>
        <v>348000</v>
      </c>
      <c r="AO165" s="147">
        <f t="shared" si="92"/>
        <v>521999.99999999994</v>
      </c>
      <c r="AP165" s="147">
        <f t="shared" si="92"/>
        <v>521999.99999999994</v>
      </c>
      <c r="AQ165" s="147">
        <f t="shared" si="92"/>
        <v>521999.99999999994</v>
      </c>
      <c r="AR165" s="147">
        <f t="shared" si="92"/>
        <v>521999.99999999994</v>
      </c>
      <c r="AS165" s="147">
        <f t="shared" si="92"/>
        <v>696000</v>
      </c>
      <c r="AT165" s="147">
        <f t="shared" si="92"/>
        <v>696000</v>
      </c>
      <c r="AU165" s="147">
        <f t="shared" si="92"/>
        <v>348000</v>
      </c>
    </row>
    <row r="166" spans="4:47" outlineLevel="1">
      <c r="D166" s="74">
        <v>2026</v>
      </c>
      <c r="E166" s="147">
        <f t="shared" ref="E166:AU166" si="93">IF(E41=0,0,E41*VLOOKUP(E135,$C$10:$D$14,2,FALSE)*(1+($D$3*($D166-$D$157))))</f>
        <v>0</v>
      </c>
      <c r="F166" s="147">
        <f t="shared" si="93"/>
        <v>0</v>
      </c>
      <c r="G166" s="147">
        <f t="shared" si="93"/>
        <v>0</v>
      </c>
      <c r="H166" s="147">
        <f t="shared" si="93"/>
        <v>0</v>
      </c>
      <c r="I166" s="147">
        <f t="shared" si="93"/>
        <v>708000</v>
      </c>
      <c r="J166" s="147">
        <f t="shared" si="93"/>
        <v>708000</v>
      </c>
      <c r="K166" s="147">
        <f t="shared" si="93"/>
        <v>0</v>
      </c>
      <c r="L166" s="147">
        <f t="shared" si="93"/>
        <v>0</v>
      </c>
      <c r="M166" s="147">
        <f t="shared" si="93"/>
        <v>0</v>
      </c>
      <c r="N166" s="147">
        <f t="shared" si="93"/>
        <v>0</v>
      </c>
      <c r="O166" s="147">
        <f t="shared" si="93"/>
        <v>354000</v>
      </c>
      <c r="P166" s="147">
        <f t="shared" si="93"/>
        <v>0</v>
      </c>
      <c r="Q166" s="147">
        <f t="shared" si="93"/>
        <v>0</v>
      </c>
      <c r="R166" s="147">
        <f t="shared" si="93"/>
        <v>0</v>
      </c>
      <c r="S166" s="147">
        <f t="shared" si="93"/>
        <v>0</v>
      </c>
      <c r="T166" s="147">
        <f t="shared" si="93"/>
        <v>0</v>
      </c>
      <c r="U166" s="147">
        <f t="shared" si="93"/>
        <v>0</v>
      </c>
      <c r="V166" s="147">
        <f t="shared" si="93"/>
        <v>0</v>
      </c>
      <c r="W166" s="147">
        <f t="shared" si="93"/>
        <v>0</v>
      </c>
      <c r="X166" s="147">
        <f t="shared" si="93"/>
        <v>0</v>
      </c>
      <c r="Y166" s="147">
        <f t="shared" si="93"/>
        <v>354000</v>
      </c>
      <c r="Z166" s="147">
        <f t="shared" si="93"/>
        <v>354000</v>
      </c>
      <c r="AA166" s="147">
        <f t="shared" si="93"/>
        <v>0</v>
      </c>
      <c r="AB166" s="147">
        <f t="shared" si="93"/>
        <v>0</v>
      </c>
      <c r="AC166" s="147">
        <f t="shared" si="93"/>
        <v>0</v>
      </c>
      <c r="AD166" s="147">
        <f t="shared" si="93"/>
        <v>354000</v>
      </c>
      <c r="AE166" s="147">
        <f t="shared" si="93"/>
        <v>354000</v>
      </c>
      <c r="AF166" s="147">
        <f t="shared" si="93"/>
        <v>0</v>
      </c>
      <c r="AG166" s="147">
        <f t="shared" si="93"/>
        <v>0</v>
      </c>
      <c r="AH166" s="147">
        <f t="shared" si="93"/>
        <v>0</v>
      </c>
      <c r="AI166" s="147">
        <f t="shared" si="93"/>
        <v>0</v>
      </c>
      <c r="AJ166" s="147">
        <f t="shared" si="93"/>
        <v>0</v>
      </c>
      <c r="AK166" s="147">
        <f t="shared" si="93"/>
        <v>0</v>
      </c>
      <c r="AL166" s="147">
        <f t="shared" si="93"/>
        <v>354000</v>
      </c>
      <c r="AM166" s="147">
        <f t="shared" si="93"/>
        <v>0</v>
      </c>
      <c r="AN166" s="147">
        <f t="shared" si="93"/>
        <v>177000</v>
      </c>
      <c r="AO166" s="147">
        <f t="shared" si="93"/>
        <v>708000</v>
      </c>
      <c r="AP166" s="147">
        <f t="shared" si="93"/>
        <v>708000</v>
      </c>
      <c r="AQ166" s="147">
        <f t="shared" si="93"/>
        <v>708000</v>
      </c>
      <c r="AR166" s="147">
        <f t="shared" si="93"/>
        <v>708000</v>
      </c>
      <c r="AS166" s="147">
        <f t="shared" si="93"/>
        <v>708000</v>
      </c>
      <c r="AT166" s="147">
        <f t="shared" si="93"/>
        <v>354000</v>
      </c>
      <c r="AU166" s="147">
        <f t="shared" si="93"/>
        <v>354000</v>
      </c>
    </row>
    <row r="167" spans="4:47" outlineLevel="1">
      <c r="D167" s="74">
        <v>2027</v>
      </c>
      <c r="E167" s="147">
        <f t="shared" ref="E167:AU167" si="94">IF(E42=0,0,E42*VLOOKUP(E136,$C$10:$D$14,2,FALSE)*(1+($D$3*($D167-$D$157))))</f>
        <v>0</v>
      </c>
      <c r="F167" s="147">
        <f t="shared" si="94"/>
        <v>0</v>
      </c>
      <c r="G167" s="147">
        <f t="shared" si="94"/>
        <v>0</v>
      </c>
      <c r="H167" s="147">
        <f t="shared" si="94"/>
        <v>0</v>
      </c>
      <c r="I167" s="147">
        <f t="shared" si="94"/>
        <v>432000</v>
      </c>
      <c r="J167" s="147">
        <f t="shared" si="94"/>
        <v>432000</v>
      </c>
      <c r="K167" s="147">
        <f t="shared" si="94"/>
        <v>0</v>
      </c>
      <c r="L167" s="147">
        <f t="shared" si="94"/>
        <v>0</v>
      </c>
      <c r="M167" s="147">
        <f t="shared" si="94"/>
        <v>0</v>
      </c>
      <c r="N167" s="147">
        <f t="shared" si="94"/>
        <v>0</v>
      </c>
      <c r="O167" s="147">
        <f t="shared" si="94"/>
        <v>0</v>
      </c>
      <c r="P167" s="147">
        <f t="shared" si="94"/>
        <v>0</v>
      </c>
      <c r="Q167" s="147">
        <f t="shared" si="94"/>
        <v>0</v>
      </c>
      <c r="R167" s="147">
        <f t="shared" si="94"/>
        <v>0</v>
      </c>
      <c r="S167" s="147">
        <f t="shared" si="94"/>
        <v>0</v>
      </c>
      <c r="T167" s="147">
        <f t="shared" si="94"/>
        <v>0</v>
      </c>
      <c r="U167" s="147">
        <f t="shared" si="94"/>
        <v>0</v>
      </c>
      <c r="V167" s="147">
        <f t="shared" si="94"/>
        <v>0</v>
      </c>
      <c r="W167" s="147">
        <f t="shared" si="94"/>
        <v>0</v>
      </c>
      <c r="X167" s="147">
        <f t="shared" si="94"/>
        <v>0</v>
      </c>
      <c r="Y167" s="147">
        <f t="shared" si="94"/>
        <v>0</v>
      </c>
      <c r="Z167" s="147">
        <f t="shared" si="94"/>
        <v>360000</v>
      </c>
      <c r="AA167" s="147">
        <f t="shared" si="94"/>
        <v>0</v>
      </c>
      <c r="AB167" s="147">
        <f t="shared" si="94"/>
        <v>0</v>
      </c>
      <c r="AC167" s="147">
        <f t="shared" si="94"/>
        <v>0</v>
      </c>
      <c r="AD167" s="147">
        <f t="shared" si="94"/>
        <v>360000</v>
      </c>
      <c r="AE167" s="147">
        <f t="shared" si="94"/>
        <v>360000</v>
      </c>
      <c r="AF167" s="147">
        <f t="shared" si="94"/>
        <v>0</v>
      </c>
      <c r="AG167" s="147">
        <f t="shared" si="94"/>
        <v>0</v>
      </c>
      <c r="AH167" s="147">
        <f t="shared" si="94"/>
        <v>0</v>
      </c>
      <c r="AI167" s="147">
        <f t="shared" si="94"/>
        <v>0</v>
      </c>
      <c r="AJ167" s="147">
        <f t="shared" si="94"/>
        <v>0</v>
      </c>
      <c r="AK167" s="147">
        <f t="shared" si="94"/>
        <v>0</v>
      </c>
      <c r="AL167" s="147">
        <f t="shared" si="94"/>
        <v>0</v>
      </c>
      <c r="AM167" s="147">
        <f t="shared" si="94"/>
        <v>0</v>
      </c>
      <c r="AN167" s="147">
        <f t="shared" si="94"/>
        <v>180000</v>
      </c>
      <c r="AO167" s="147">
        <f t="shared" si="94"/>
        <v>432000</v>
      </c>
      <c r="AP167" s="147">
        <f t="shared" si="94"/>
        <v>432000</v>
      </c>
      <c r="AQ167" s="147">
        <f t="shared" si="94"/>
        <v>432000</v>
      </c>
      <c r="AR167" s="147">
        <f t="shared" si="94"/>
        <v>432000</v>
      </c>
      <c r="AS167" s="147">
        <f t="shared" si="94"/>
        <v>360000</v>
      </c>
      <c r="AT167" s="147">
        <f t="shared" si="94"/>
        <v>360000</v>
      </c>
      <c r="AU167" s="147">
        <f t="shared" si="94"/>
        <v>360000</v>
      </c>
    </row>
    <row r="168" spans="4:47" outlineLevel="1">
      <c r="D168" s="74">
        <v>2028</v>
      </c>
      <c r="E168" s="147">
        <f t="shared" ref="E168:AU168" si="95">IF(E43=0,0,E43*VLOOKUP(E137,$C$10:$D$14,2,FALSE)*(1+($D$3*($D168-$D$157))))</f>
        <v>0</v>
      </c>
      <c r="F168" s="147">
        <f t="shared" si="95"/>
        <v>0</v>
      </c>
      <c r="G168" s="147">
        <f t="shared" si="95"/>
        <v>0</v>
      </c>
      <c r="H168" s="147">
        <f t="shared" si="95"/>
        <v>0</v>
      </c>
      <c r="I168" s="147">
        <f t="shared" si="95"/>
        <v>0</v>
      </c>
      <c r="J168" s="147">
        <f t="shared" si="95"/>
        <v>732000</v>
      </c>
      <c r="K168" s="147">
        <f t="shared" si="95"/>
        <v>0</v>
      </c>
      <c r="L168" s="147">
        <f t="shared" si="95"/>
        <v>0</v>
      </c>
      <c r="M168" s="147">
        <f t="shared" si="95"/>
        <v>0</v>
      </c>
      <c r="N168" s="147">
        <f t="shared" si="95"/>
        <v>0</v>
      </c>
      <c r="O168" s="147">
        <f t="shared" si="95"/>
        <v>0</v>
      </c>
      <c r="P168" s="147">
        <f t="shared" si="95"/>
        <v>0</v>
      </c>
      <c r="Q168" s="147">
        <f t="shared" si="95"/>
        <v>0</v>
      </c>
      <c r="R168" s="147">
        <f t="shared" si="95"/>
        <v>0</v>
      </c>
      <c r="S168" s="147">
        <f t="shared" si="95"/>
        <v>0</v>
      </c>
      <c r="T168" s="147">
        <f t="shared" si="95"/>
        <v>0</v>
      </c>
      <c r="U168" s="147">
        <f t="shared" si="95"/>
        <v>0</v>
      </c>
      <c r="V168" s="147">
        <f t="shared" si="95"/>
        <v>0</v>
      </c>
      <c r="W168" s="147">
        <f t="shared" si="95"/>
        <v>0</v>
      </c>
      <c r="X168" s="147">
        <f t="shared" si="95"/>
        <v>0</v>
      </c>
      <c r="Y168" s="147">
        <f t="shared" si="95"/>
        <v>0</v>
      </c>
      <c r="Z168" s="147">
        <f t="shared" si="95"/>
        <v>366000</v>
      </c>
      <c r="AA168" s="147">
        <f t="shared" si="95"/>
        <v>0</v>
      </c>
      <c r="AB168" s="147">
        <f t="shared" si="95"/>
        <v>0</v>
      </c>
      <c r="AC168" s="147">
        <f t="shared" si="95"/>
        <v>0</v>
      </c>
      <c r="AD168" s="147">
        <f t="shared" si="95"/>
        <v>366000</v>
      </c>
      <c r="AE168" s="147">
        <f t="shared" si="95"/>
        <v>0</v>
      </c>
      <c r="AF168" s="147">
        <f t="shared" si="95"/>
        <v>0</v>
      </c>
      <c r="AG168" s="147">
        <f t="shared" si="95"/>
        <v>0</v>
      </c>
      <c r="AH168" s="147">
        <f t="shared" si="95"/>
        <v>0</v>
      </c>
      <c r="AI168" s="147">
        <f t="shared" si="95"/>
        <v>0</v>
      </c>
      <c r="AJ168" s="147">
        <f t="shared" si="95"/>
        <v>0</v>
      </c>
      <c r="AK168" s="147">
        <f t="shared" si="95"/>
        <v>0</v>
      </c>
      <c r="AL168" s="147">
        <f t="shared" si="95"/>
        <v>0</v>
      </c>
      <c r="AM168" s="147">
        <f t="shared" si="95"/>
        <v>0</v>
      </c>
      <c r="AN168" s="147">
        <f t="shared" si="95"/>
        <v>0</v>
      </c>
      <c r="AO168" s="147">
        <f t="shared" si="95"/>
        <v>732000</v>
      </c>
      <c r="AP168" s="147">
        <f t="shared" si="95"/>
        <v>439200</v>
      </c>
      <c r="AQ168" s="147">
        <f t="shared" si="95"/>
        <v>732000</v>
      </c>
      <c r="AR168" s="147">
        <f t="shared" si="95"/>
        <v>732000</v>
      </c>
      <c r="AS168" s="147">
        <f t="shared" si="95"/>
        <v>366000</v>
      </c>
      <c r="AT168" s="147">
        <f t="shared" si="95"/>
        <v>183000</v>
      </c>
      <c r="AU168" s="147">
        <f t="shared" si="95"/>
        <v>0</v>
      </c>
    </row>
    <row r="169" spans="4:47" outlineLevel="1">
      <c r="D169" s="74">
        <v>2029</v>
      </c>
      <c r="E169" s="147">
        <f t="shared" ref="E169:AU169" si="96">IF(E44=0,0,E44*VLOOKUP(E138,$C$10:$D$14,2,FALSE)*(1+($D$3*($D169-$D$157))))</f>
        <v>0</v>
      </c>
      <c r="F169" s="147">
        <f t="shared" si="96"/>
        <v>0</v>
      </c>
      <c r="G169" s="147">
        <f t="shared" si="96"/>
        <v>0</v>
      </c>
      <c r="H169" s="147">
        <f t="shared" si="96"/>
        <v>0</v>
      </c>
      <c r="I169" s="147">
        <f t="shared" si="96"/>
        <v>0</v>
      </c>
      <c r="J169" s="147">
        <f t="shared" si="96"/>
        <v>446400</v>
      </c>
      <c r="K169" s="147">
        <f t="shared" si="96"/>
        <v>0</v>
      </c>
      <c r="L169" s="147">
        <f t="shared" si="96"/>
        <v>0</v>
      </c>
      <c r="M169" s="147">
        <f t="shared" si="96"/>
        <v>0</v>
      </c>
      <c r="N169" s="147">
        <f t="shared" si="96"/>
        <v>0</v>
      </c>
      <c r="O169" s="147">
        <f t="shared" si="96"/>
        <v>0</v>
      </c>
      <c r="P169" s="147">
        <f t="shared" si="96"/>
        <v>0</v>
      </c>
      <c r="Q169" s="147">
        <f t="shared" si="96"/>
        <v>0</v>
      </c>
      <c r="R169" s="147">
        <f t="shared" si="96"/>
        <v>0</v>
      </c>
      <c r="S169" s="147">
        <f t="shared" si="96"/>
        <v>0</v>
      </c>
      <c r="T169" s="147">
        <f t="shared" si="96"/>
        <v>0</v>
      </c>
      <c r="U169" s="147">
        <f t="shared" si="96"/>
        <v>0</v>
      </c>
      <c r="V169" s="147">
        <f t="shared" si="96"/>
        <v>0</v>
      </c>
      <c r="W169" s="147">
        <f t="shared" si="96"/>
        <v>0</v>
      </c>
      <c r="X169" s="147">
        <f t="shared" si="96"/>
        <v>0</v>
      </c>
      <c r="Y169" s="147">
        <f t="shared" si="96"/>
        <v>0</v>
      </c>
      <c r="Z169" s="147">
        <f t="shared" si="96"/>
        <v>0</v>
      </c>
      <c r="AA169" s="147">
        <f t="shared" si="96"/>
        <v>0</v>
      </c>
      <c r="AB169" s="147">
        <f t="shared" si="96"/>
        <v>0</v>
      </c>
      <c r="AC169" s="147">
        <f t="shared" si="96"/>
        <v>0</v>
      </c>
      <c r="AD169" s="147">
        <f t="shared" si="96"/>
        <v>372000</v>
      </c>
      <c r="AE169" s="147">
        <f t="shared" si="96"/>
        <v>0</v>
      </c>
      <c r="AF169" s="147">
        <f t="shared" si="96"/>
        <v>0</v>
      </c>
      <c r="AG169" s="147">
        <f t="shared" si="96"/>
        <v>0</v>
      </c>
      <c r="AH169" s="147">
        <f t="shared" si="96"/>
        <v>0</v>
      </c>
      <c r="AI169" s="147">
        <f t="shared" si="96"/>
        <v>0</v>
      </c>
      <c r="AJ169" s="147">
        <f t="shared" si="96"/>
        <v>0</v>
      </c>
      <c r="AK169" s="147">
        <f t="shared" si="96"/>
        <v>0</v>
      </c>
      <c r="AL169" s="147">
        <f t="shared" si="96"/>
        <v>0</v>
      </c>
      <c r="AM169" s="147">
        <f t="shared" si="96"/>
        <v>0</v>
      </c>
      <c r="AN169" s="147">
        <f t="shared" si="96"/>
        <v>0</v>
      </c>
      <c r="AO169" s="147">
        <f t="shared" si="96"/>
        <v>446400</v>
      </c>
      <c r="AP169" s="147">
        <f t="shared" si="96"/>
        <v>297600</v>
      </c>
      <c r="AQ169" s="147">
        <f t="shared" si="96"/>
        <v>446400</v>
      </c>
      <c r="AR169" s="147">
        <f t="shared" si="96"/>
        <v>446400</v>
      </c>
      <c r="AS169" s="147">
        <f t="shared" si="96"/>
        <v>186000</v>
      </c>
      <c r="AT169" s="147">
        <f t="shared" si="96"/>
        <v>0</v>
      </c>
      <c r="AU169" s="147">
        <f t="shared" si="96"/>
        <v>0</v>
      </c>
    </row>
    <row r="170" spans="4:47" outlineLevel="1">
      <c r="D170" s="74">
        <v>2030</v>
      </c>
      <c r="E170" s="147">
        <f t="shared" ref="E170:AU170" si="97">IF(E45=0,0,E45*VLOOKUP(E139,$C$10:$D$14,2,FALSE)*(1+($D$3*($D170-$D$157))))</f>
        <v>0</v>
      </c>
      <c r="F170" s="147">
        <f t="shared" si="97"/>
        <v>0</v>
      </c>
      <c r="G170" s="147">
        <f t="shared" si="97"/>
        <v>0</v>
      </c>
      <c r="H170" s="147">
        <f t="shared" si="97"/>
        <v>0</v>
      </c>
      <c r="I170" s="147">
        <f t="shared" si="97"/>
        <v>0</v>
      </c>
      <c r="J170" s="147">
        <f t="shared" si="97"/>
        <v>907200</v>
      </c>
      <c r="K170" s="147">
        <f t="shared" si="97"/>
        <v>0</v>
      </c>
      <c r="L170" s="147">
        <f t="shared" si="97"/>
        <v>0</v>
      </c>
      <c r="M170" s="147">
        <f t="shared" si="97"/>
        <v>0</v>
      </c>
      <c r="N170" s="147">
        <f t="shared" si="97"/>
        <v>0</v>
      </c>
      <c r="O170" s="147">
        <f t="shared" si="97"/>
        <v>0</v>
      </c>
      <c r="P170" s="147">
        <f t="shared" si="97"/>
        <v>0</v>
      </c>
      <c r="Q170" s="147">
        <f t="shared" si="97"/>
        <v>0</v>
      </c>
      <c r="R170" s="147">
        <f t="shared" si="97"/>
        <v>0</v>
      </c>
      <c r="S170" s="147">
        <f t="shared" si="97"/>
        <v>0</v>
      </c>
      <c r="T170" s="147">
        <f t="shared" si="97"/>
        <v>0</v>
      </c>
      <c r="U170" s="147">
        <f t="shared" si="97"/>
        <v>0</v>
      </c>
      <c r="V170" s="147">
        <f t="shared" si="97"/>
        <v>0</v>
      </c>
      <c r="W170" s="147">
        <f t="shared" si="97"/>
        <v>0</v>
      </c>
      <c r="X170" s="147">
        <f t="shared" si="97"/>
        <v>0</v>
      </c>
      <c r="Y170" s="147">
        <f t="shared" si="97"/>
        <v>0</v>
      </c>
      <c r="Z170" s="147">
        <f t="shared" si="97"/>
        <v>0</v>
      </c>
      <c r="AA170" s="147">
        <f t="shared" si="97"/>
        <v>0</v>
      </c>
      <c r="AB170" s="147">
        <f t="shared" si="97"/>
        <v>0</v>
      </c>
      <c r="AC170" s="147">
        <f t="shared" si="97"/>
        <v>0</v>
      </c>
      <c r="AD170" s="147">
        <f t="shared" si="97"/>
        <v>378000</v>
      </c>
      <c r="AE170" s="147">
        <f t="shared" si="97"/>
        <v>0</v>
      </c>
      <c r="AF170" s="147">
        <f t="shared" si="97"/>
        <v>0</v>
      </c>
      <c r="AG170" s="147">
        <f t="shared" si="97"/>
        <v>0</v>
      </c>
      <c r="AH170" s="147">
        <f t="shared" si="97"/>
        <v>0</v>
      </c>
      <c r="AI170" s="147">
        <f t="shared" si="97"/>
        <v>0</v>
      </c>
      <c r="AJ170" s="147">
        <f t="shared" si="97"/>
        <v>0</v>
      </c>
      <c r="AK170" s="147">
        <f t="shared" si="97"/>
        <v>0</v>
      </c>
      <c r="AL170" s="147">
        <f t="shared" si="97"/>
        <v>0</v>
      </c>
      <c r="AM170" s="147">
        <f t="shared" si="97"/>
        <v>0</v>
      </c>
      <c r="AN170" s="147">
        <f t="shared" si="97"/>
        <v>0</v>
      </c>
      <c r="AO170" s="147">
        <f t="shared" si="97"/>
        <v>907200</v>
      </c>
      <c r="AP170" s="147">
        <f t="shared" si="97"/>
        <v>0</v>
      </c>
      <c r="AQ170" s="147">
        <f t="shared" si="97"/>
        <v>302400</v>
      </c>
      <c r="AR170" s="147">
        <f t="shared" si="97"/>
        <v>302400</v>
      </c>
      <c r="AS170" s="147">
        <f t="shared" si="97"/>
        <v>0</v>
      </c>
      <c r="AT170" s="147">
        <f t="shared" si="97"/>
        <v>0</v>
      </c>
      <c r="AU170" s="147">
        <f t="shared" si="97"/>
        <v>0</v>
      </c>
    </row>
    <row r="171" spans="4:47" outlineLevel="1">
      <c r="D171" s="74">
        <v>2031</v>
      </c>
      <c r="E171" s="147">
        <f t="shared" ref="E171:AU171" si="98">IF(E46=0,0,E46*VLOOKUP(E140,$C$10:$D$14,2,FALSE)*(1+($D$3*($D171-$D$157))))</f>
        <v>0</v>
      </c>
      <c r="F171" s="147">
        <f t="shared" si="98"/>
        <v>0</v>
      </c>
      <c r="G171" s="147">
        <f t="shared" si="98"/>
        <v>0</v>
      </c>
      <c r="H171" s="147">
        <f t="shared" si="98"/>
        <v>0</v>
      </c>
      <c r="I171" s="147">
        <f t="shared" si="98"/>
        <v>0</v>
      </c>
      <c r="J171" s="147">
        <f t="shared" si="98"/>
        <v>0</v>
      </c>
      <c r="K171" s="147">
        <f t="shared" si="98"/>
        <v>0</v>
      </c>
      <c r="L171" s="147">
        <f t="shared" si="98"/>
        <v>0</v>
      </c>
      <c r="M171" s="147">
        <f t="shared" si="98"/>
        <v>0</v>
      </c>
      <c r="N171" s="147">
        <f t="shared" si="98"/>
        <v>0</v>
      </c>
      <c r="O171" s="147">
        <f t="shared" si="98"/>
        <v>0</v>
      </c>
      <c r="P171" s="147">
        <f t="shared" si="98"/>
        <v>0</v>
      </c>
      <c r="Q171" s="147">
        <f t="shared" si="98"/>
        <v>0</v>
      </c>
      <c r="R171" s="147">
        <f t="shared" si="98"/>
        <v>0</v>
      </c>
      <c r="S171" s="147">
        <f t="shared" si="98"/>
        <v>0</v>
      </c>
      <c r="T171" s="147">
        <f t="shared" si="98"/>
        <v>0</v>
      </c>
      <c r="U171" s="147">
        <f t="shared" si="98"/>
        <v>0</v>
      </c>
      <c r="V171" s="147">
        <f t="shared" si="98"/>
        <v>0</v>
      </c>
      <c r="W171" s="147">
        <f t="shared" si="98"/>
        <v>0</v>
      </c>
      <c r="X171" s="147">
        <f t="shared" si="98"/>
        <v>0</v>
      </c>
      <c r="Y171" s="147">
        <f t="shared" si="98"/>
        <v>0</v>
      </c>
      <c r="Z171" s="147">
        <f t="shared" si="98"/>
        <v>0</v>
      </c>
      <c r="AA171" s="147">
        <f t="shared" si="98"/>
        <v>0</v>
      </c>
      <c r="AB171" s="147">
        <f t="shared" si="98"/>
        <v>0</v>
      </c>
      <c r="AC171" s="147">
        <f t="shared" si="98"/>
        <v>0</v>
      </c>
      <c r="AD171" s="147">
        <f t="shared" si="98"/>
        <v>384000</v>
      </c>
      <c r="AE171" s="147">
        <f t="shared" si="98"/>
        <v>0</v>
      </c>
      <c r="AF171" s="147">
        <f t="shared" si="98"/>
        <v>0</v>
      </c>
      <c r="AG171" s="147">
        <f t="shared" si="98"/>
        <v>0</v>
      </c>
      <c r="AH171" s="147">
        <f t="shared" si="98"/>
        <v>0</v>
      </c>
      <c r="AI171" s="147">
        <f t="shared" si="98"/>
        <v>0</v>
      </c>
      <c r="AJ171" s="147">
        <f t="shared" si="98"/>
        <v>0</v>
      </c>
      <c r="AK171" s="147">
        <f t="shared" si="98"/>
        <v>0</v>
      </c>
      <c r="AL171" s="147">
        <f t="shared" si="98"/>
        <v>0</v>
      </c>
      <c r="AM171" s="147">
        <f t="shared" si="98"/>
        <v>0</v>
      </c>
      <c r="AN171" s="147">
        <f t="shared" si="98"/>
        <v>0</v>
      </c>
      <c r="AO171" s="147">
        <f t="shared" si="98"/>
        <v>307200</v>
      </c>
      <c r="AP171" s="147">
        <f t="shared" si="98"/>
        <v>0</v>
      </c>
      <c r="AQ171" s="147">
        <f t="shared" si="98"/>
        <v>153600</v>
      </c>
      <c r="AR171" s="147">
        <f t="shared" si="98"/>
        <v>153600</v>
      </c>
      <c r="AS171" s="147">
        <f t="shared" si="98"/>
        <v>0</v>
      </c>
      <c r="AT171" s="147">
        <f t="shared" si="98"/>
        <v>0</v>
      </c>
      <c r="AU171" s="147">
        <f t="shared" si="98"/>
        <v>0</v>
      </c>
    </row>
    <row r="172" spans="4:47" outlineLevel="1">
      <c r="D172" s="74">
        <v>2032</v>
      </c>
      <c r="E172" s="147">
        <f t="shared" ref="E172:AU172" si="99">IF(E47=0,0,E47*VLOOKUP(E141,$C$10:$D$14,2,FALSE)*(1+($D$3*($D172-$D$157))))</f>
        <v>0</v>
      </c>
      <c r="F172" s="147">
        <f t="shared" si="99"/>
        <v>0</v>
      </c>
      <c r="G172" s="147">
        <f t="shared" si="99"/>
        <v>0</v>
      </c>
      <c r="H172" s="147">
        <f t="shared" si="99"/>
        <v>0</v>
      </c>
      <c r="I172" s="147">
        <f t="shared" si="99"/>
        <v>0</v>
      </c>
      <c r="J172" s="147">
        <f t="shared" si="99"/>
        <v>0</v>
      </c>
      <c r="K172" s="147">
        <f t="shared" si="99"/>
        <v>0</v>
      </c>
      <c r="L172" s="147">
        <f t="shared" si="99"/>
        <v>0</v>
      </c>
      <c r="M172" s="147">
        <f t="shared" si="99"/>
        <v>0</v>
      </c>
      <c r="N172" s="147">
        <f t="shared" si="99"/>
        <v>0</v>
      </c>
      <c r="O172" s="147">
        <f t="shared" si="99"/>
        <v>0</v>
      </c>
      <c r="P172" s="147">
        <f t="shared" si="99"/>
        <v>0</v>
      </c>
      <c r="Q172" s="147">
        <f t="shared" si="99"/>
        <v>0</v>
      </c>
      <c r="R172" s="147">
        <f t="shared" si="99"/>
        <v>0</v>
      </c>
      <c r="S172" s="147">
        <f t="shared" si="99"/>
        <v>0</v>
      </c>
      <c r="T172" s="147">
        <f t="shared" si="99"/>
        <v>0</v>
      </c>
      <c r="U172" s="147">
        <f t="shared" si="99"/>
        <v>0</v>
      </c>
      <c r="V172" s="147">
        <f t="shared" si="99"/>
        <v>0</v>
      </c>
      <c r="W172" s="147">
        <f t="shared" si="99"/>
        <v>0</v>
      </c>
      <c r="X172" s="147">
        <f t="shared" si="99"/>
        <v>0</v>
      </c>
      <c r="Y172" s="147">
        <f t="shared" si="99"/>
        <v>0</v>
      </c>
      <c r="Z172" s="147">
        <f t="shared" si="99"/>
        <v>0</v>
      </c>
      <c r="AA172" s="147">
        <f t="shared" si="99"/>
        <v>0</v>
      </c>
      <c r="AB172" s="147">
        <f t="shared" si="99"/>
        <v>0</v>
      </c>
      <c r="AC172" s="147">
        <f t="shared" si="99"/>
        <v>0</v>
      </c>
      <c r="AD172" s="147">
        <f t="shared" si="99"/>
        <v>0</v>
      </c>
      <c r="AE172" s="147">
        <f t="shared" si="99"/>
        <v>0</v>
      </c>
      <c r="AF172" s="147">
        <f t="shared" si="99"/>
        <v>0</v>
      </c>
      <c r="AG172" s="147">
        <f t="shared" si="99"/>
        <v>0</v>
      </c>
      <c r="AH172" s="147">
        <f t="shared" si="99"/>
        <v>0</v>
      </c>
      <c r="AI172" s="147">
        <f t="shared" si="99"/>
        <v>0</v>
      </c>
      <c r="AJ172" s="147">
        <f t="shared" si="99"/>
        <v>0</v>
      </c>
      <c r="AK172" s="147">
        <f t="shared" si="99"/>
        <v>0</v>
      </c>
      <c r="AL172" s="147">
        <f t="shared" si="99"/>
        <v>0</v>
      </c>
      <c r="AM172" s="147">
        <f t="shared" si="99"/>
        <v>0</v>
      </c>
      <c r="AN172" s="147">
        <f t="shared" si="99"/>
        <v>0</v>
      </c>
      <c r="AO172" s="147">
        <f t="shared" si="99"/>
        <v>156000</v>
      </c>
      <c r="AP172" s="147">
        <f t="shared" si="99"/>
        <v>0</v>
      </c>
      <c r="AQ172" s="147">
        <f t="shared" si="99"/>
        <v>0</v>
      </c>
      <c r="AR172" s="147">
        <f t="shared" si="99"/>
        <v>0</v>
      </c>
      <c r="AS172" s="147">
        <f t="shared" si="99"/>
        <v>0</v>
      </c>
      <c r="AT172" s="147">
        <f t="shared" si="99"/>
        <v>0</v>
      </c>
      <c r="AU172" s="147">
        <f t="shared" si="99"/>
        <v>0</v>
      </c>
    </row>
    <row r="173" spans="4:47" outlineLevel="1">
      <c r="D173" s="74">
        <v>2033</v>
      </c>
      <c r="E173" s="147">
        <f t="shared" ref="E173:AU173" si="100">IF(E48=0,0,E48*VLOOKUP(E142,$C$10:$D$14,2,FALSE)*(1+($D$3*($D173-$D$157))))</f>
        <v>0</v>
      </c>
      <c r="F173" s="147">
        <f t="shared" si="100"/>
        <v>0</v>
      </c>
      <c r="G173" s="147">
        <f t="shared" si="100"/>
        <v>0</v>
      </c>
      <c r="H173" s="147">
        <f t="shared" si="100"/>
        <v>0</v>
      </c>
      <c r="I173" s="147">
        <f t="shared" si="100"/>
        <v>0</v>
      </c>
      <c r="J173" s="147">
        <f t="shared" si="100"/>
        <v>0</v>
      </c>
      <c r="K173" s="147">
        <f t="shared" si="100"/>
        <v>0</v>
      </c>
      <c r="L173" s="147">
        <f t="shared" si="100"/>
        <v>0</v>
      </c>
      <c r="M173" s="147">
        <f t="shared" si="100"/>
        <v>0</v>
      </c>
      <c r="N173" s="147">
        <f t="shared" si="100"/>
        <v>0</v>
      </c>
      <c r="O173" s="147">
        <f t="shared" si="100"/>
        <v>0</v>
      </c>
      <c r="P173" s="147">
        <f t="shared" si="100"/>
        <v>0</v>
      </c>
      <c r="Q173" s="147">
        <f t="shared" si="100"/>
        <v>0</v>
      </c>
      <c r="R173" s="147">
        <f t="shared" si="100"/>
        <v>0</v>
      </c>
      <c r="S173" s="147">
        <f t="shared" si="100"/>
        <v>0</v>
      </c>
      <c r="T173" s="147">
        <f t="shared" si="100"/>
        <v>0</v>
      </c>
      <c r="U173" s="147">
        <f t="shared" si="100"/>
        <v>0</v>
      </c>
      <c r="V173" s="147">
        <f t="shared" si="100"/>
        <v>0</v>
      </c>
      <c r="W173" s="147">
        <f t="shared" si="100"/>
        <v>0</v>
      </c>
      <c r="X173" s="147">
        <f t="shared" si="100"/>
        <v>0</v>
      </c>
      <c r="Y173" s="147">
        <f t="shared" si="100"/>
        <v>0</v>
      </c>
      <c r="Z173" s="147">
        <f t="shared" si="100"/>
        <v>0</v>
      </c>
      <c r="AA173" s="147">
        <f t="shared" si="100"/>
        <v>0</v>
      </c>
      <c r="AB173" s="147">
        <f t="shared" si="100"/>
        <v>0</v>
      </c>
      <c r="AC173" s="147">
        <f t="shared" si="100"/>
        <v>0</v>
      </c>
      <c r="AD173" s="147">
        <f t="shared" si="100"/>
        <v>0</v>
      </c>
      <c r="AE173" s="147">
        <f t="shared" si="100"/>
        <v>0</v>
      </c>
      <c r="AF173" s="147">
        <f t="shared" si="100"/>
        <v>0</v>
      </c>
      <c r="AG173" s="147">
        <f t="shared" si="100"/>
        <v>0</v>
      </c>
      <c r="AH173" s="147">
        <f t="shared" si="100"/>
        <v>0</v>
      </c>
      <c r="AI173" s="147">
        <f t="shared" si="100"/>
        <v>0</v>
      </c>
      <c r="AJ173" s="147">
        <f t="shared" si="100"/>
        <v>0</v>
      </c>
      <c r="AK173" s="147">
        <f t="shared" si="100"/>
        <v>0</v>
      </c>
      <c r="AL173" s="147">
        <f t="shared" si="100"/>
        <v>0</v>
      </c>
      <c r="AM173" s="147">
        <f t="shared" si="100"/>
        <v>0</v>
      </c>
      <c r="AN173" s="147">
        <f t="shared" si="100"/>
        <v>0</v>
      </c>
      <c r="AO173" s="147">
        <f t="shared" si="100"/>
        <v>0</v>
      </c>
      <c r="AP173" s="147">
        <f t="shared" si="100"/>
        <v>0</v>
      </c>
      <c r="AQ173" s="147">
        <f t="shared" si="100"/>
        <v>0</v>
      </c>
      <c r="AR173" s="147">
        <f t="shared" si="100"/>
        <v>0</v>
      </c>
      <c r="AS173" s="147">
        <f t="shared" si="100"/>
        <v>0</v>
      </c>
      <c r="AT173" s="147">
        <f t="shared" si="100"/>
        <v>0</v>
      </c>
      <c r="AU173" s="147">
        <f t="shared" si="100"/>
        <v>0</v>
      </c>
    </row>
    <row r="174" spans="4:47" outlineLevel="1">
      <c r="D174" s="74">
        <v>2034</v>
      </c>
      <c r="E174" s="147">
        <f t="shared" ref="E174:AU174" si="101">IF(E49=0,0,E49*VLOOKUP(E143,$C$10:$D$14,2,FALSE)*(1+($D$3*($D174-$D$157))))</f>
        <v>0</v>
      </c>
      <c r="F174" s="147">
        <f t="shared" si="101"/>
        <v>0</v>
      </c>
      <c r="G174" s="147">
        <f t="shared" si="101"/>
        <v>0</v>
      </c>
      <c r="H174" s="147">
        <f t="shared" si="101"/>
        <v>0</v>
      </c>
      <c r="I174" s="147">
        <f t="shared" si="101"/>
        <v>0</v>
      </c>
      <c r="J174" s="147">
        <f t="shared" si="101"/>
        <v>0</v>
      </c>
      <c r="K174" s="147">
        <f t="shared" si="101"/>
        <v>0</v>
      </c>
      <c r="L174" s="147">
        <f t="shared" si="101"/>
        <v>0</v>
      </c>
      <c r="M174" s="147">
        <f t="shared" si="101"/>
        <v>0</v>
      </c>
      <c r="N174" s="147">
        <f t="shared" si="101"/>
        <v>0</v>
      </c>
      <c r="O174" s="147">
        <f t="shared" si="101"/>
        <v>0</v>
      </c>
      <c r="P174" s="147">
        <f t="shared" si="101"/>
        <v>0</v>
      </c>
      <c r="Q174" s="147">
        <f t="shared" si="101"/>
        <v>0</v>
      </c>
      <c r="R174" s="147">
        <f t="shared" si="101"/>
        <v>0</v>
      </c>
      <c r="S174" s="147">
        <f t="shared" si="101"/>
        <v>0</v>
      </c>
      <c r="T174" s="147">
        <f t="shared" si="101"/>
        <v>0</v>
      </c>
      <c r="U174" s="147">
        <f t="shared" si="101"/>
        <v>0</v>
      </c>
      <c r="V174" s="147">
        <f t="shared" si="101"/>
        <v>0</v>
      </c>
      <c r="W174" s="147">
        <f t="shared" si="101"/>
        <v>0</v>
      </c>
      <c r="X174" s="147">
        <f t="shared" si="101"/>
        <v>0</v>
      </c>
      <c r="Y174" s="147">
        <f t="shared" si="101"/>
        <v>0</v>
      </c>
      <c r="Z174" s="147">
        <f t="shared" si="101"/>
        <v>0</v>
      </c>
      <c r="AA174" s="147">
        <f t="shared" si="101"/>
        <v>0</v>
      </c>
      <c r="AB174" s="147">
        <f t="shared" si="101"/>
        <v>0</v>
      </c>
      <c r="AC174" s="147">
        <f t="shared" si="101"/>
        <v>0</v>
      </c>
      <c r="AD174" s="147">
        <f t="shared" si="101"/>
        <v>0</v>
      </c>
      <c r="AE174" s="147">
        <f t="shared" si="101"/>
        <v>0</v>
      </c>
      <c r="AF174" s="147">
        <f t="shared" si="101"/>
        <v>0</v>
      </c>
      <c r="AG174" s="147">
        <f t="shared" si="101"/>
        <v>0</v>
      </c>
      <c r="AH174" s="147">
        <f t="shared" si="101"/>
        <v>0</v>
      </c>
      <c r="AI174" s="147">
        <f t="shared" si="101"/>
        <v>0</v>
      </c>
      <c r="AJ174" s="147">
        <f t="shared" si="101"/>
        <v>0</v>
      </c>
      <c r="AK174" s="147">
        <f t="shared" si="101"/>
        <v>0</v>
      </c>
      <c r="AL174" s="147">
        <f t="shared" si="101"/>
        <v>0</v>
      </c>
      <c r="AM174" s="147">
        <f t="shared" si="101"/>
        <v>0</v>
      </c>
      <c r="AN174" s="147">
        <f t="shared" si="101"/>
        <v>0</v>
      </c>
      <c r="AO174" s="147">
        <f t="shared" si="101"/>
        <v>0</v>
      </c>
      <c r="AP174" s="147">
        <f t="shared" si="101"/>
        <v>0</v>
      </c>
      <c r="AQ174" s="147">
        <f t="shared" si="101"/>
        <v>0</v>
      </c>
      <c r="AR174" s="147">
        <f t="shared" si="101"/>
        <v>0</v>
      </c>
      <c r="AS174" s="147">
        <f t="shared" si="101"/>
        <v>0</v>
      </c>
      <c r="AT174" s="147">
        <f t="shared" si="101"/>
        <v>0</v>
      </c>
      <c r="AU174" s="147">
        <f t="shared" si="101"/>
        <v>0</v>
      </c>
    </row>
    <row r="175" spans="4:47" outlineLevel="1">
      <c r="D175" s="74">
        <v>2035</v>
      </c>
      <c r="E175" s="147">
        <f t="shared" ref="E175:AU175" si="102">IF(E50=0,0,E50*VLOOKUP(E144,$C$10:$D$14,2,FALSE)*(1+($D$3*($D175-$D$157))))</f>
        <v>0</v>
      </c>
      <c r="F175" s="147">
        <f t="shared" si="102"/>
        <v>0</v>
      </c>
      <c r="G175" s="147">
        <f t="shared" si="102"/>
        <v>0</v>
      </c>
      <c r="H175" s="147">
        <f t="shared" si="102"/>
        <v>0</v>
      </c>
      <c r="I175" s="147">
        <f t="shared" si="102"/>
        <v>0</v>
      </c>
      <c r="J175" s="147">
        <f t="shared" si="102"/>
        <v>0</v>
      </c>
      <c r="K175" s="147">
        <f t="shared" si="102"/>
        <v>0</v>
      </c>
      <c r="L175" s="147">
        <f t="shared" si="102"/>
        <v>0</v>
      </c>
      <c r="M175" s="147">
        <f t="shared" si="102"/>
        <v>0</v>
      </c>
      <c r="N175" s="147">
        <f t="shared" si="102"/>
        <v>0</v>
      </c>
      <c r="O175" s="147">
        <f t="shared" si="102"/>
        <v>0</v>
      </c>
      <c r="P175" s="147">
        <f t="shared" si="102"/>
        <v>0</v>
      </c>
      <c r="Q175" s="147">
        <f t="shared" si="102"/>
        <v>0</v>
      </c>
      <c r="R175" s="147">
        <f t="shared" si="102"/>
        <v>0</v>
      </c>
      <c r="S175" s="147">
        <f t="shared" si="102"/>
        <v>0</v>
      </c>
      <c r="T175" s="147">
        <f t="shared" si="102"/>
        <v>0</v>
      </c>
      <c r="U175" s="147">
        <f t="shared" si="102"/>
        <v>0</v>
      </c>
      <c r="V175" s="147">
        <f t="shared" si="102"/>
        <v>0</v>
      </c>
      <c r="W175" s="147">
        <f t="shared" si="102"/>
        <v>0</v>
      </c>
      <c r="X175" s="147">
        <f t="shared" si="102"/>
        <v>0</v>
      </c>
      <c r="Y175" s="147">
        <f t="shared" si="102"/>
        <v>0</v>
      </c>
      <c r="Z175" s="147">
        <f t="shared" si="102"/>
        <v>0</v>
      </c>
      <c r="AA175" s="147">
        <f t="shared" si="102"/>
        <v>0</v>
      </c>
      <c r="AB175" s="147">
        <f t="shared" si="102"/>
        <v>0</v>
      </c>
      <c r="AC175" s="147">
        <f t="shared" si="102"/>
        <v>0</v>
      </c>
      <c r="AD175" s="147">
        <f t="shared" si="102"/>
        <v>0</v>
      </c>
      <c r="AE175" s="147">
        <f t="shared" si="102"/>
        <v>0</v>
      </c>
      <c r="AF175" s="147">
        <f t="shared" si="102"/>
        <v>0</v>
      </c>
      <c r="AG175" s="147">
        <f t="shared" si="102"/>
        <v>0</v>
      </c>
      <c r="AH175" s="147">
        <f t="shared" si="102"/>
        <v>0</v>
      </c>
      <c r="AI175" s="147">
        <f t="shared" si="102"/>
        <v>0</v>
      </c>
      <c r="AJ175" s="147">
        <f t="shared" si="102"/>
        <v>0</v>
      </c>
      <c r="AK175" s="147">
        <f t="shared" si="102"/>
        <v>0</v>
      </c>
      <c r="AL175" s="147">
        <f t="shared" si="102"/>
        <v>0</v>
      </c>
      <c r="AM175" s="147">
        <f t="shared" si="102"/>
        <v>0</v>
      </c>
      <c r="AN175" s="147">
        <f t="shared" si="102"/>
        <v>0</v>
      </c>
      <c r="AO175" s="147">
        <f t="shared" si="102"/>
        <v>0</v>
      </c>
      <c r="AP175" s="147">
        <f t="shared" si="102"/>
        <v>0</v>
      </c>
      <c r="AQ175" s="147">
        <f t="shared" si="102"/>
        <v>0</v>
      </c>
      <c r="AR175" s="147">
        <f t="shared" si="102"/>
        <v>0</v>
      </c>
      <c r="AS175" s="147">
        <f t="shared" si="102"/>
        <v>0</v>
      </c>
      <c r="AT175" s="147">
        <f t="shared" si="102"/>
        <v>0</v>
      </c>
      <c r="AU175" s="147">
        <f t="shared" si="102"/>
        <v>0</v>
      </c>
    </row>
    <row r="176" spans="4:47" outlineLevel="1">
      <c r="D176" s="74">
        <v>2036</v>
      </c>
      <c r="E176" s="147">
        <f t="shared" ref="E176:AU176" si="103">IF(E51=0,0,E51*VLOOKUP(E145,$C$10:$D$14,2,FALSE)*(1+($D$3*($D176-$D$157))))</f>
        <v>0</v>
      </c>
      <c r="F176" s="147">
        <f t="shared" si="103"/>
        <v>0</v>
      </c>
      <c r="G176" s="147">
        <f t="shared" si="103"/>
        <v>0</v>
      </c>
      <c r="H176" s="147">
        <f t="shared" si="103"/>
        <v>0</v>
      </c>
      <c r="I176" s="147">
        <f t="shared" si="103"/>
        <v>0</v>
      </c>
      <c r="J176" s="147">
        <f t="shared" si="103"/>
        <v>0</v>
      </c>
      <c r="K176" s="147">
        <f t="shared" si="103"/>
        <v>0</v>
      </c>
      <c r="L176" s="147">
        <f t="shared" si="103"/>
        <v>0</v>
      </c>
      <c r="M176" s="147">
        <f t="shared" si="103"/>
        <v>0</v>
      </c>
      <c r="N176" s="147">
        <f t="shared" si="103"/>
        <v>0</v>
      </c>
      <c r="O176" s="147">
        <f t="shared" si="103"/>
        <v>0</v>
      </c>
      <c r="P176" s="147">
        <f t="shared" si="103"/>
        <v>0</v>
      </c>
      <c r="Q176" s="147">
        <f t="shared" si="103"/>
        <v>0</v>
      </c>
      <c r="R176" s="147">
        <f t="shared" si="103"/>
        <v>0</v>
      </c>
      <c r="S176" s="147">
        <f t="shared" si="103"/>
        <v>0</v>
      </c>
      <c r="T176" s="147">
        <f t="shared" si="103"/>
        <v>0</v>
      </c>
      <c r="U176" s="147">
        <f t="shared" si="103"/>
        <v>0</v>
      </c>
      <c r="V176" s="147">
        <f t="shared" si="103"/>
        <v>0</v>
      </c>
      <c r="W176" s="147">
        <f t="shared" si="103"/>
        <v>0</v>
      </c>
      <c r="X176" s="147">
        <f t="shared" si="103"/>
        <v>0</v>
      </c>
      <c r="Y176" s="147">
        <f t="shared" si="103"/>
        <v>0</v>
      </c>
      <c r="Z176" s="147">
        <f t="shared" si="103"/>
        <v>0</v>
      </c>
      <c r="AA176" s="147">
        <f t="shared" si="103"/>
        <v>0</v>
      </c>
      <c r="AB176" s="147">
        <f t="shared" si="103"/>
        <v>0</v>
      </c>
      <c r="AC176" s="147">
        <f t="shared" si="103"/>
        <v>0</v>
      </c>
      <c r="AD176" s="147">
        <f t="shared" si="103"/>
        <v>0</v>
      </c>
      <c r="AE176" s="147">
        <f t="shared" si="103"/>
        <v>0</v>
      </c>
      <c r="AF176" s="147">
        <f t="shared" si="103"/>
        <v>0</v>
      </c>
      <c r="AG176" s="147">
        <f t="shared" si="103"/>
        <v>0</v>
      </c>
      <c r="AH176" s="147">
        <f t="shared" si="103"/>
        <v>0</v>
      </c>
      <c r="AI176" s="147">
        <f t="shared" si="103"/>
        <v>0</v>
      </c>
      <c r="AJ176" s="147">
        <f t="shared" si="103"/>
        <v>0</v>
      </c>
      <c r="AK176" s="147">
        <f t="shared" si="103"/>
        <v>0</v>
      </c>
      <c r="AL176" s="147">
        <f t="shared" si="103"/>
        <v>0</v>
      </c>
      <c r="AM176" s="147">
        <f t="shared" si="103"/>
        <v>0</v>
      </c>
      <c r="AN176" s="147">
        <f t="shared" si="103"/>
        <v>0</v>
      </c>
      <c r="AO176" s="147">
        <f t="shared" si="103"/>
        <v>0</v>
      </c>
      <c r="AP176" s="147">
        <f t="shared" si="103"/>
        <v>0</v>
      </c>
      <c r="AQ176" s="147">
        <f t="shared" si="103"/>
        <v>0</v>
      </c>
      <c r="AR176" s="147">
        <f t="shared" si="103"/>
        <v>0</v>
      </c>
      <c r="AS176" s="147">
        <f t="shared" si="103"/>
        <v>0</v>
      </c>
      <c r="AT176" s="147">
        <f t="shared" si="103"/>
        <v>0</v>
      </c>
      <c r="AU176" s="147">
        <f t="shared" si="103"/>
        <v>0</v>
      </c>
    </row>
    <row r="177" spans="2:47" outlineLevel="1">
      <c r="D177" s="74">
        <v>2037</v>
      </c>
      <c r="E177" s="147">
        <f t="shared" ref="E177:AU177" si="104">IF(E52=0,0,E52*VLOOKUP(E146,$C$10:$D$14,2,FALSE)*(1+($D$3*($D177-$D$157))))</f>
        <v>0</v>
      </c>
      <c r="F177" s="147">
        <f t="shared" si="104"/>
        <v>0</v>
      </c>
      <c r="G177" s="147">
        <f t="shared" si="104"/>
        <v>0</v>
      </c>
      <c r="H177" s="147">
        <f t="shared" si="104"/>
        <v>0</v>
      </c>
      <c r="I177" s="147">
        <f t="shared" si="104"/>
        <v>0</v>
      </c>
      <c r="J177" s="147">
        <f t="shared" si="104"/>
        <v>0</v>
      </c>
      <c r="K177" s="147">
        <f t="shared" si="104"/>
        <v>0</v>
      </c>
      <c r="L177" s="147">
        <f t="shared" si="104"/>
        <v>0</v>
      </c>
      <c r="M177" s="147">
        <f t="shared" si="104"/>
        <v>0</v>
      </c>
      <c r="N177" s="147">
        <f t="shared" si="104"/>
        <v>0</v>
      </c>
      <c r="O177" s="147">
        <f t="shared" si="104"/>
        <v>0</v>
      </c>
      <c r="P177" s="147">
        <f t="shared" si="104"/>
        <v>0</v>
      </c>
      <c r="Q177" s="147">
        <f t="shared" si="104"/>
        <v>0</v>
      </c>
      <c r="R177" s="147">
        <f t="shared" si="104"/>
        <v>0</v>
      </c>
      <c r="S177" s="147">
        <f t="shared" si="104"/>
        <v>0</v>
      </c>
      <c r="T177" s="147">
        <f t="shared" si="104"/>
        <v>0</v>
      </c>
      <c r="U177" s="147">
        <f t="shared" si="104"/>
        <v>0</v>
      </c>
      <c r="V177" s="147">
        <f t="shared" si="104"/>
        <v>0</v>
      </c>
      <c r="W177" s="147">
        <f t="shared" si="104"/>
        <v>0</v>
      </c>
      <c r="X177" s="147">
        <f t="shared" si="104"/>
        <v>0</v>
      </c>
      <c r="Y177" s="147">
        <f t="shared" si="104"/>
        <v>0</v>
      </c>
      <c r="Z177" s="147">
        <f t="shared" si="104"/>
        <v>0</v>
      </c>
      <c r="AA177" s="147">
        <f t="shared" si="104"/>
        <v>0</v>
      </c>
      <c r="AB177" s="147">
        <f t="shared" si="104"/>
        <v>0</v>
      </c>
      <c r="AC177" s="147">
        <f t="shared" si="104"/>
        <v>0</v>
      </c>
      <c r="AD177" s="147">
        <f t="shared" si="104"/>
        <v>0</v>
      </c>
      <c r="AE177" s="147">
        <f t="shared" si="104"/>
        <v>0</v>
      </c>
      <c r="AF177" s="147">
        <f t="shared" si="104"/>
        <v>0</v>
      </c>
      <c r="AG177" s="147">
        <f t="shared" si="104"/>
        <v>0</v>
      </c>
      <c r="AH177" s="147">
        <f t="shared" si="104"/>
        <v>0</v>
      </c>
      <c r="AI177" s="147">
        <f t="shared" si="104"/>
        <v>0</v>
      </c>
      <c r="AJ177" s="147">
        <f t="shared" si="104"/>
        <v>0</v>
      </c>
      <c r="AK177" s="147">
        <f t="shared" si="104"/>
        <v>0</v>
      </c>
      <c r="AL177" s="147">
        <f t="shared" si="104"/>
        <v>0</v>
      </c>
      <c r="AM177" s="147">
        <f t="shared" si="104"/>
        <v>0</v>
      </c>
      <c r="AN177" s="147">
        <f t="shared" si="104"/>
        <v>0</v>
      </c>
      <c r="AO177" s="147">
        <f t="shared" si="104"/>
        <v>0</v>
      </c>
      <c r="AP177" s="147">
        <f t="shared" si="104"/>
        <v>0</v>
      </c>
      <c r="AQ177" s="147">
        <f t="shared" si="104"/>
        <v>0</v>
      </c>
      <c r="AR177" s="147">
        <f t="shared" si="104"/>
        <v>0</v>
      </c>
      <c r="AS177" s="147">
        <f t="shared" si="104"/>
        <v>0</v>
      </c>
      <c r="AT177" s="147">
        <f t="shared" si="104"/>
        <v>0</v>
      </c>
      <c r="AU177" s="147">
        <f t="shared" si="104"/>
        <v>0</v>
      </c>
    </row>
    <row r="178" spans="2:47" outlineLevel="1">
      <c r="D178" s="74">
        <v>2038</v>
      </c>
      <c r="E178" s="147">
        <f t="shared" ref="E178:AU178" si="105">IF(E53=0,0,E53*VLOOKUP(E147,$C$10:$D$14,2,FALSE)*(1+($D$3*($D178-$D$157))))</f>
        <v>0</v>
      </c>
      <c r="F178" s="147">
        <f t="shared" si="105"/>
        <v>0</v>
      </c>
      <c r="G178" s="147">
        <f t="shared" si="105"/>
        <v>0</v>
      </c>
      <c r="H178" s="147">
        <f t="shared" si="105"/>
        <v>0</v>
      </c>
      <c r="I178" s="147">
        <f t="shared" si="105"/>
        <v>0</v>
      </c>
      <c r="J178" s="147">
        <f t="shared" si="105"/>
        <v>0</v>
      </c>
      <c r="K178" s="147">
        <f t="shared" si="105"/>
        <v>0</v>
      </c>
      <c r="L178" s="147">
        <f t="shared" si="105"/>
        <v>0</v>
      </c>
      <c r="M178" s="147">
        <f t="shared" si="105"/>
        <v>0</v>
      </c>
      <c r="N178" s="147">
        <f t="shared" si="105"/>
        <v>0</v>
      </c>
      <c r="O178" s="147">
        <f t="shared" si="105"/>
        <v>0</v>
      </c>
      <c r="P178" s="147">
        <f t="shared" si="105"/>
        <v>0</v>
      </c>
      <c r="Q178" s="147">
        <f t="shared" si="105"/>
        <v>0</v>
      </c>
      <c r="R178" s="147">
        <f t="shared" si="105"/>
        <v>0</v>
      </c>
      <c r="S178" s="147">
        <f t="shared" si="105"/>
        <v>0</v>
      </c>
      <c r="T178" s="147">
        <f t="shared" si="105"/>
        <v>0</v>
      </c>
      <c r="U178" s="147">
        <f t="shared" si="105"/>
        <v>0</v>
      </c>
      <c r="V178" s="147">
        <f t="shared" si="105"/>
        <v>0</v>
      </c>
      <c r="W178" s="147">
        <f t="shared" si="105"/>
        <v>0</v>
      </c>
      <c r="X178" s="147">
        <f t="shared" si="105"/>
        <v>0</v>
      </c>
      <c r="Y178" s="147">
        <f t="shared" si="105"/>
        <v>0</v>
      </c>
      <c r="Z178" s="147">
        <f t="shared" si="105"/>
        <v>0</v>
      </c>
      <c r="AA178" s="147">
        <f t="shared" si="105"/>
        <v>0</v>
      </c>
      <c r="AB178" s="147">
        <f t="shared" si="105"/>
        <v>0</v>
      </c>
      <c r="AC178" s="147">
        <f t="shared" si="105"/>
        <v>0</v>
      </c>
      <c r="AD178" s="147">
        <f t="shared" si="105"/>
        <v>0</v>
      </c>
      <c r="AE178" s="147">
        <f t="shared" si="105"/>
        <v>0</v>
      </c>
      <c r="AF178" s="147">
        <f t="shared" si="105"/>
        <v>0</v>
      </c>
      <c r="AG178" s="147">
        <f t="shared" si="105"/>
        <v>0</v>
      </c>
      <c r="AH178" s="147">
        <f t="shared" si="105"/>
        <v>0</v>
      </c>
      <c r="AI178" s="147">
        <f t="shared" si="105"/>
        <v>0</v>
      </c>
      <c r="AJ178" s="147">
        <f t="shared" si="105"/>
        <v>0</v>
      </c>
      <c r="AK178" s="147">
        <f t="shared" si="105"/>
        <v>0</v>
      </c>
      <c r="AL178" s="147">
        <f t="shared" si="105"/>
        <v>0</v>
      </c>
      <c r="AM178" s="147">
        <f t="shared" si="105"/>
        <v>0</v>
      </c>
      <c r="AN178" s="147">
        <f t="shared" si="105"/>
        <v>0</v>
      </c>
      <c r="AO178" s="147">
        <f t="shared" si="105"/>
        <v>0</v>
      </c>
      <c r="AP178" s="147">
        <f t="shared" si="105"/>
        <v>0</v>
      </c>
      <c r="AQ178" s="147">
        <f t="shared" si="105"/>
        <v>0</v>
      </c>
      <c r="AR178" s="147">
        <f t="shared" si="105"/>
        <v>0</v>
      </c>
      <c r="AS178" s="147">
        <f t="shared" si="105"/>
        <v>0</v>
      </c>
      <c r="AT178" s="147">
        <f t="shared" si="105"/>
        <v>0</v>
      </c>
      <c r="AU178" s="147">
        <f t="shared" si="105"/>
        <v>0</v>
      </c>
    </row>
    <row r="179" spans="2:47" outlineLevel="1">
      <c r="D179" s="74">
        <v>2039</v>
      </c>
      <c r="E179" s="147">
        <f t="shared" ref="E179:AU179" si="106">IF(E54=0,0,E54*VLOOKUP(E148,$C$10:$D$14,2,FALSE)*(1+($D$3*($D179-$D$157))))</f>
        <v>0</v>
      </c>
      <c r="F179" s="147">
        <f t="shared" si="106"/>
        <v>0</v>
      </c>
      <c r="G179" s="147">
        <f t="shared" si="106"/>
        <v>0</v>
      </c>
      <c r="H179" s="147">
        <f t="shared" si="106"/>
        <v>0</v>
      </c>
      <c r="I179" s="147">
        <f t="shared" si="106"/>
        <v>0</v>
      </c>
      <c r="J179" s="147">
        <f t="shared" si="106"/>
        <v>0</v>
      </c>
      <c r="K179" s="147">
        <f t="shared" si="106"/>
        <v>0</v>
      </c>
      <c r="L179" s="147">
        <f t="shared" si="106"/>
        <v>0</v>
      </c>
      <c r="M179" s="147">
        <f t="shared" si="106"/>
        <v>0</v>
      </c>
      <c r="N179" s="147">
        <f t="shared" si="106"/>
        <v>0</v>
      </c>
      <c r="O179" s="147">
        <f t="shared" si="106"/>
        <v>0</v>
      </c>
      <c r="P179" s="147">
        <f t="shared" si="106"/>
        <v>0</v>
      </c>
      <c r="Q179" s="147">
        <f t="shared" si="106"/>
        <v>0</v>
      </c>
      <c r="R179" s="147">
        <f t="shared" si="106"/>
        <v>0</v>
      </c>
      <c r="S179" s="147">
        <f t="shared" si="106"/>
        <v>0</v>
      </c>
      <c r="T179" s="147">
        <f t="shared" si="106"/>
        <v>0</v>
      </c>
      <c r="U179" s="147">
        <f t="shared" si="106"/>
        <v>0</v>
      </c>
      <c r="V179" s="147">
        <f t="shared" si="106"/>
        <v>0</v>
      </c>
      <c r="W179" s="147">
        <f t="shared" si="106"/>
        <v>0</v>
      </c>
      <c r="X179" s="147">
        <f t="shared" si="106"/>
        <v>0</v>
      </c>
      <c r="Y179" s="147">
        <f t="shared" si="106"/>
        <v>0</v>
      </c>
      <c r="Z179" s="147">
        <f t="shared" si="106"/>
        <v>0</v>
      </c>
      <c r="AA179" s="147">
        <f t="shared" si="106"/>
        <v>0</v>
      </c>
      <c r="AB179" s="147">
        <f t="shared" si="106"/>
        <v>0</v>
      </c>
      <c r="AC179" s="147">
        <f t="shared" si="106"/>
        <v>0</v>
      </c>
      <c r="AD179" s="147">
        <f t="shared" si="106"/>
        <v>0</v>
      </c>
      <c r="AE179" s="147">
        <f t="shared" si="106"/>
        <v>0</v>
      </c>
      <c r="AF179" s="147">
        <f t="shared" si="106"/>
        <v>0</v>
      </c>
      <c r="AG179" s="147">
        <f t="shared" si="106"/>
        <v>0</v>
      </c>
      <c r="AH179" s="147">
        <f t="shared" si="106"/>
        <v>0</v>
      </c>
      <c r="AI179" s="147">
        <f t="shared" si="106"/>
        <v>0</v>
      </c>
      <c r="AJ179" s="147">
        <f t="shared" si="106"/>
        <v>0</v>
      </c>
      <c r="AK179" s="147">
        <f t="shared" si="106"/>
        <v>0</v>
      </c>
      <c r="AL179" s="147">
        <f t="shared" si="106"/>
        <v>0</v>
      </c>
      <c r="AM179" s="147">
        <f t="shared" si="106"/>
        <v>0</v>
      </c>
      <c r="AN179" s="147">
        <f t="shared" si="106"/>
        <v>0</v>
      </c>
      <c r="AO179" s="147">
        <f t="shared" si="106"/>
        <v>0</v>
      </c>
      <c r="AP179" s="147">
        <f t="shared" si="106"/>
        <v>0</v>
      </c>
      <c r="AQ179" s="147">
        <f t="shared" si="106"/>
        <v>0</v>
      </c>
      <c r="AR179" s="147">
        <f t="shared" si="106"/>
        <v>0</v>
      </c>
      <c r="AS179" s="147">
        <f t="shared" si="106"/>
        <v>0</v>
      </c>
      <c r="AT179" s="147">
        <f t="shared" si="106"/>
        <v>0</v>
      </c>
      <c r="AU179" s="147">
        <f t="shared" si="106"/>
        <v>0</v>
      </c>
    </row>
    <row r="180" spans="2:47" outlineLevel="1">
      <c r="D180" s="74">
        <v>2040</v>
      </c>
      <c r="E180" s="147">
        <f t="shared" ref="E180:AU180" si="107">IF(E55=0,0,E55*VLOOKUP(E149,$C$10:$D$14,2,FALSE)*(1+($D$3*($D180-$D$157))))</f>
        <v>0</v>
      </c>
      <c r="F180" s="147">
        <f t="shared" si="107"/>
        <v>0</v>
      </c>
      <c r="G180" s="147">
        <f t="shared" si="107"/>
        <v>0</v>
      </c>
      <c r="H180" s="147">
        <f t="shared" si="107"/>
        <v>0</v>
      </c>
      <c r="I180" s="147">
        <f t="shared" si="107"/>
        <v>0</v>
      </c>
      <c r="J180" s="147">
        <f t="shared" si="107"/>
        <v>0</v>
      </c>
      <c r="K180" s="147">
        <f t="shared" si="107"/>
        <v>0</v>
      </c>
      <c r="L180" s="147">
        <f t="shared" si="107"/>
        <v>0</v>
      </c>
      <c r="M180" s="147">
        <f t="shared" si="107"/>
        <v>0</v>
      </c>
      <c r="N180" s="147">
        <f t="shared" si="107"/>
        <v>0</v>
      </c>
      <c r="O180" s="147">
        <f t="shared" si="107"/>
        <v>0</v>
      </c>
      <c r="P180" s="147">
        <f t="shared" si="107"/>
        <v>0</v>
      </c>
      <c r="Q180" s="147">
        <f t="shared" si="107"/>
        <v>0</v>
      </c>
      <c r="R180" s="147">
        <f t="shared" si="107"/>
        <v>0</v>
      </c>
      <c r="S180" s="147">
        <f t="shared" si="107"/>
        <v>0</v>
      </c>
      <c r="T180" s="147">
        <f t="shared" si="107"/>
        <v>0</v>
      </c>
      <c r="U180" s="147">
        <f t="shared" si="107"/>
        <v>0</v>
      </c>
      <c r="V180" s="147">
        <f t="shared" si="107"/>
        <v>0</v>
      </c>
      <c r="W180" s="147">
        <f t="shared" si="107"/>
        <v>0</v>
      </c>
      <c r="X180" s="147">
        <f t="shared" si="107"/>
        <v>0</v>
      </c>
      <c r="Y180" s="147">
        <f t="shared" si="107"/>
        <v>0</v>
      </c>
      <c r="Z180" s="147">
        <f t="shared" si="107"/>
        <v>0</v>
      </c>
      <c r="AA180" s="147">
        <f t="shared" si="107"/>
        <v>0</v>
      </c>
      <c r="AB180" s="147">
        <f t="shared" si="107"/>
        <v>0</v>
      </c>
      <c r="AC180" s="147">
        <f t="shared" si="107"/>
        <v>0</v>
      </c>
      <c r="AD180" s="147">
        <f t="shared" si="107"/>
        <v>0</v>
      </c>
      <c r="AE180" s="147">
        <f t="shared" si="107"/>
        <v>0</v>
      </c>
      <c r="AF180" s="147">
        <f t="shared" si="107"/>
        <v>0</v>
      </c>
      <c r="AG180" s="147">
        <f t="shared" si="107"/>
        <v>0</v>
      </c>
      <c r="AH180" s="147">
        <f t="shared" si="107"/>
        <v>0</v>
      </c>
      <c r="AI180" s="147">
        <f t="shared" si="107"/>
        <v>0</v>
      </c>
      <c r="AJ180" s="147">
        <f t="shared" si="107"/>
        <v>0</v>
      </c>
      <c r="AK180" s="147">
        <f t="shared" si="107"/>
        <v>0</v>
      </c>
      <c r="AL180" s="147">
        <f t="shared" si="107"/>
        <v>0</v>
      </c>
      <c r="AM180" s="147">
        <f t="shared" si="107"/>
        <v>0</v>
      </c>
      <c r="AN180" s="147">
        <f t="shared" si="107"/>
        <v>0</v>
      </c>
      <c r="AO180" s="147">
        <f t="shared" si="107"/>
        <v>0</v>
      </c>
      <c r="AP180" s="147">
        <f t="shared" si="107"/>
        <v>0</v>
      </c>
      <c r="AQ180" s="147">
        <f t="shared" si="107"/>
        <v>0</v>
      </c>
      <c r="AR180" s="147">
        <f t="shared" si="107"/>
        <v>0</v>
      </c>
      <c r="AS180" s="147">
        <f t="shared" si="107"/>
        <v>0</v>
      </c>
      <c r="AT180" s="147">
        <f t="shared" si="107"/>
        <v>0</v>
      </c>
      <c r="AU180" s="147">
        <f t="shared" si="107"/>
        <v>0</v>
      </c>
    </row>
    <row r="181" spans="2:47" outlineLevel="1">
      <c r="D181" s="74">
        <v>2041</v>
      </c>
      <c r="E181" s="147">
        <f t="shared" ref="E181:AU181" si="108">IF(E56=0,0,E56*VLOOKUP(E150,$C$10:$D$14,2,FALSE)*(1+($D$3*($D181-$D$157))))</f>
        <v>0</v>
      </c>
      <c r="F181" s="147">
        <f t="shared" si="108"/>
        <v>0</v>
      </c>
      <c r="G181" s="147">
        <f t="shared" si="108"/>
        <v>0</v>
      </c>
      <c r="H181" s="147">
        <f t="shared" si="108"/>
        <v>0</v>
      </c>
      <c r="I181" s="147">
        <f t="shared" si="108"/>
        <v>0</v>
      </c>
      <c r="J181" s="147">
        <f t="shared" si="108"/>
        <v>0</v>
      </c>
      <c r="K181" s="147">
        <f t="shared" si="108"/>
        <v>0</v>
      </c>
      <c r="L181" s="147">
        <f t="shared" si="108"/>
        <v>0</v>
      </c>
      <c r="M181" s="147">
        <f t="shared" si="108"/>
        <v>0</v>
      </c>
      <c r="N181" s="147">
        <f t="shared" si="108"/>
        <v>0</v>
      </c>
      <c r="O181" s="147">
        <f t="shared" si="108"/>
        <v>0</v>
      </c>
      <c r="P181" s="147">
        <f t="shared" si="108"/>
        <v>0</v>
      </c>
      <c r="Q181" s="147">
        <f t="shared" si="108"/>
        <v>0</v>
      </c>
      <c r="R181" s="147">
        <f t="shared" si="108"/>
        <v>0</v>
      </c>
      <c r="S181" s="147">
        <f t="shared" si="108"/>
        <v>0</v>
      </c>
      <c r="T181" s="147">
        <f t="shared" si="108"/>
        <v>0</v>
      </c>
      <c r="U181" s="147">
        <f t="shared" si="108"/>
        <v>0</v>
      </c>
      <c r="V181" s="147">
        <f t="shared" si="108"/>
        <v>0</v>
      </c>
      <c r="W181" s="147">
        <f t="shared" si="108"/>
        <v>0</v>
      </c>
      <c r="X181" s="147">
        <f t="shared" si="108"/>
        <v>0</v>
      </c>
      <c r="Y181" s="147">
        <f t="shared" si="108"/>
        <v>0</v>
      </c>
      <c r="Z181" s="147">
        <f t="shared" si="108"/>
        <v>0</v>
      </c>
      <c r="AA181" s="147">
        <f t="shared" si="108"/>
        <v>0</v>
      </c>
      <c r="AB181" s="147">
        <f t="shared" si="108"/>
        <v>0</v>
      </c>
      <c r="AC181" s="147">
        <f t="shared" si="108"/>
        <v>0</v>
      </c>
      <c r="AD181" s="147">
        <f t="shared" si="108"/>
        <v>0</v>
      </c>
      <c r="AE181" s="147">
        <f t="shared" si="108"/>
        <v>0</v>
      </c>
      <c r="AF181" s="147">
        <f t="shared" si="108"/>
        <v>0</v>
      </c>
      <c r="AG181" s="147">
        <f t="shared" si="108"/>
        <v>0</v>
      </c>
      <c r="AH181" s="147">
        <f t="shared" si="108"/>
        <v>0</v>
      </c>
      <c r="AI181" s="147">
        <f t="shared" si="108"/>
        <v>0</v>
      </c>
      <c r="AJ181" s="147">
        <f t="shared" si="108"/>
        <v>0</v>
      </c>
      <c r="AK181" s="147">
        <f t="shared" si="108"/>
        <v>0</v>
      </c>
      <c r="AL181" s="147">
        <f t="shared" si="108"/>
        <v>0</v>
      </c>
      <c r="AM181" s="147">
        <f t="shared" si="108"/>
        <v>0</v>
      </c>
      <c r="AN181" s="147">
        <f t="shared" si="108"/>
        <v>0</v>
      </c>
      <c r="AO181" s="147">
        <f t="shared" si="108"/>
        <v>0</v>
      </c>
      <c r="AP181" s="147">
        <f t="shared" si="108"/>
        <v>0</v>
      </c>
      <c r="AQ181" s="147">
        <f t="shared" si="108"/>
        <v>0</v>
      </c>
      <c r="AR181" s="147">
        <f t="shared" si="108"/>
        <v>0</v>
      </c>
      <c r="AS181" s="147">
        <f t="shared" si="108"/>
        <v>0</v>
      </c>
      <c r="AT181" s="147">
        <f t="shared" si="108"/>
        <v>0</v>
      </c>
      <c r="AU181" s="147">
        <f t="shared" si="108"/>
        <v>0</v>
      </c>
    </row>
    <row r="182" spans="2:47" outlineLevel="1">
      <c r="D182" s="74">
        <v>2042</v>
      </c>
      <c r="E182" s="147">
        <f t="shared" ref="E182:AU182" si="109">IF(E57=0,0,E57*VLOOKUP(E151,$C$10:$D$14,2,FALSE)*(1+($D$3*($D182-$D$157))))</f>
        <v>0</v>
      </c>
      <c r="F182" s="147">
        <f t="shared" si="109"/>
        <v>0</v>
      </c>
      <c r="G182" s="147">
        <f t="shared" si="109"/>
        <v>0</v>
      </c>
      <c r="H182" s="147">
        <f t="shared" si="109"/>
        <v>0</v>
      </c>
      <c r="I182" s="147">
        <f t="shared" si="109"/>
        <v>0</v>
      </c>
      <c r="J182" s="147">
        <f t="shared" si="109"/>
        <v>0</v>
      </c>
      <c r="K182" s="147">
        <f t="shared" si="109"/>
        <v>0</v>
      </c>
      <c r="L182" s="147">
        <f t="shared" si="109"/>
        <v>0</v>
      </c>
      <c r="M182" s="147">
        <f t="shared" si="109"/>
        <v>0</v>
      </c>
      <c r="N182" s="147">
        <f t="shared" si="109"/>
        <v>0</v>
      </c>
      <c r="O182" s="147">
        <f t="shared" si="109"/>
        <v>0</v>
      </c>
      <c r="P182" s="147">
        <f t="shared" si="109"/>
        <v>0</v>
      </c>
      <c r="Q182" s="147">
        <f t="shared" si="109"/>
        <v>0</v>
      </c>
      <c r="R182" s="147">
        <f t="shared" si="109"/>
        <v>0</v>
      </c>
      <c r="S182" s="147">
        <f t="shared" si="109"/>
        <v>0</v>
      </c>
      <c r="T182" s="147">
        <f t="shared" si="109"/>
        <v>0</v>
      </c>
      <c r="U182" s="147">
        <f t="shared" si="109"/>
        <v>0</v>
      </c>
      <c r="V182" s="147">
        <f t="shared" si="109"/>
        <v>0</v>
      </c>
      <c r="W182" s="147">
        <f t="shared" si="109"/>
        <v>0</v>
      </c>
      <c r="X182" s="147">
        <f t="shared" si="109"/>
        <v>0</v>
      </c>
      <c r="Y182" s="147">
        <f t="shared" si="109"/>
        <v>0</v>
      </c>
      <c r="Z182" s="147">
        <f t="shared" si="109"/>
        <v>0</v>
      </c>
      <c r="AA182" s="147">
        <f t="shared" si="109"/>
        <v>0</v>
      </c>
      <c r="AB182" s="147">
        <f t="shared" si="109"/>
        <v>0</v>
      </c>
      <c r="AC182" s="147">
        <f t="shared" si="109"/>
        <v>0</v>
      </c>
      <c r="AD182" s="147">
        <f t="shared" si="109"/>
        <v>0</v>
      </c>
      <c r="AE182" s="147">
        <f t="shared" si="109"/>
        <v>0</v>
      </c>
      <c r="AF182" s="147">
        <f t="shared" si="109"/>
        <v>0</v>
      </c>
      <c r="AG182" s="147">
        <f t="shared" si="109"/>
        <v>0</v>
      </c>
      <c r="AH182" s="147">
        <f t="shared" si="109"/>
        <v>0</v>
      </c>
      <c r="AI182" s="147">
        <f t="shared" si="109"/>
        <v>0</v>
      </c>
      <c r="AJ182" s="147">
        <f t="shared" si="109"/>
        <v>0</v>
      </c>
      <c r="AK182" s="147">
        <f t="shared" si="109"/>
        <v>0</v>
      </c>
      <c r="AL182" s="147">
        <f t="shared" si="109"/>
        <v>0</v>
      </c>
      <c r="AM182" s="147">
        <f t="shared" si="109"/>
        <v>0</v>
      </c>
      <c r="AN182" s="147">
        <f t="shared" si="109"/>
        <v>0</v>
      </c>
      <c r="AO182" s="147">
        <f t="shared" si="109"/>
        <v>0</v>
      </c>
      <c r="AP182" s="147">
        <f t="shared" si="109"/>
        <v>0</v>
      </c>
      <c r="AQ182" s="147">
        <f t="shared" si="109"/>
        <v>0</v>
      </c>
      <c r="AR182" s="147">
        <f t="shared" si="109"/>
        <v>0</v>
      </c>
      <c r="AS182" s="147">
        <f t="shared" si="109"/>
        <v>0</v>
      </c>
      <c r="AT182" s="147">
        <f t="shared" si="109"/>
        <v>0</v>
      </c>
      <c r="AU182" s="147">
        <f t="shared" si="109"/>
        <v>0</v>
      </c>
    </row>
    <row r="183" spans="2:47" outlineLevel="1">
      <c r="D183" s="74">
        <v>2043</v>
      </c>
      <c r="E183" s="147">
        <f t="shared" ref="E183:AU183" si="110">IF(E58=0,0,E58*VLOOKUP(E152,$C$10:$D$14,2,FALSE)*(1+($D$3*($D183-$D$157))))</f>
        <v>0</v>
      </c>
      <c r="F183" s="147">
        <f t="shared" si="110"/>
        <v>0</v>
      </c>
      <c r="G183" s="147">
        <f t="shared" si="110"/>
        <v>0</v>
      </c>
      <c r="H183" s="147">
        <f t="shared" si="110"/>
        <v>0</v>
      </c>
      <c r="I183" s="147">
        <f t="shared" si="110"/>
        <v>0</v>
      </c>
      <c r="J183" s="147">
        <f t="shared" si="110"/>
        <v>0</v>
      </c>
      <c r="K183" s="147">
        <f t="shared" si="110"/>
        <v>0</v>
      </c>
      <c r="L183" s="147">
        <f t="shared" si="110"/>
        <v>0</v>
      </c>
      <c r="M183" s="147">
        <f t="shared" si="110"/>
        <v>0</v>
      </c>
      <c r="N183" s="147">
        <f t="shared" si="110"/>
        <v>0</v>
      </c>
      <c r="O183" s="147">
        <f t="shared" si="110"/>
        <v>0</v>
      </c>
      <c r="P183" s="147">
        <f t="shared" si="110"/>
        <v>0</v>
      </c>
      <c r="Q183" s="147">
        <f t="shared" si="110"/>
        <v>0</v>
      </c>
      <c r="R183" s="147">
        <f t="shared" si="110"/>
        <v>0</v>
      </c>
      <c r="S183" s="147">
        <f t="shared" si="110"/>
        <v>0</v>
      </c>
      <c r="T183" s="147">
        <f t="shared" si="110"/>
        <v>0</v>
      </c>
      <c r="U183" s="147">
        <f t="shared" si="110"/>
        <v>0</v>
      </c>
      <c r="V183" s="147">
        <f t="shared" si="110"/>
        <v>0</v>
      </c>
      <c r="W183" s="147">
        <f t="shared" si="110"/>
        <v>0</v>
      </c>
      <c r="X183" s="147">
        <f t="shared" si="110"/>
        <v>0</v>
      </c>
      <c r="Y183" s="147">
        <f t="shared" si="110"/>
        <v>0</v>
      </c>
      <c r="Z183" s="147">
        <f t="shared" si="110"/>
        <v>0</v>
      </c>
      <c r="AA183" s="147">
        <f t="shared" si="110"/>
        <v>0</v>
      </c>
      <c r="AB183" s="147">
        <f t="shared" si="110"/>
        <v>0</v>
      </c>
      <c r="AC183" s="147">
        <f t="shared" si="110"/>
        <v>0</v>
      </c>
      <c r="AD183" s="147">
        <f t="shared" si="110"/>
        <v>0</v>
      </c>
      <c r="AE183" s="147">
        <f t="shared" si="110"/>
        <v>0</v>
      </c>
      <c r="AF183" s="147">
        <f t="shared" si="110"/>
        <v>0</v>
      </c>
      <c r="AG183" s="147">
        <f t="shared" si="110"/>
        <v>0</v>
      </c>
      <c r="AH183" s="147">
        <f t="shared" si="110"/>
        <v>0</v>
      </c>
      <c r="AI183" s="147">
        <f t="shared" si="110"/>
        <v>0</v>
      </c>
      <c r="AJ183" s="147">
        <f t="shared" si="110"/>
        <v>0</v>
      </c>
      <c r="AK183" s="147">
        <f t="shared" si="110"/>
        <v>0</v>
      </c>
      <c r="AL183" s="147">
        <f t="shared" si="110"/>
        <v>0</v>
      </c>
      <c r="AM183" s="147">
        <f t="shared" si="110"/>
        <v>0</v>
      </c>
      <c r="AN183" s="147">
        <f t="shared" si="110"/>
        <v>0</v>
      </c>
      <c r="AO183" s="147">
        <f t="shared" si="110"/>
        <v>0</v>
      </c>
      <c r="AP183" s="147">
        <f t="shared" si="110"/>
        <v>0</v>
      </c>
      <c r="AQ183" s="147">
        <f t="shared" si="110"/>
        <v>0</v>
      </c>
      <c r="AR183" s="147">
        <f t="shared" si="110"/>
        <v>0</v>
      </c>
      <c r="AS183" s="147">
        <f t="shared" si="110"/>
        <v>0</v>
      </c>
      <c r="AT183" s="147">
        <f t="shared" si="110"/>
        <v>0</v>
      </c>
      <c r="AU183" s="147">
        <f t="shared" si="110"/>
        <v>0</v>
      </c>
    </row>
    <row r="184" spans="2:47" outlineLevel="1">
      <c r="D184" s="74">
        <v>2044</v>
      </c>
      <c r="E184" s="147">
        <f t="shared" ref="E184:AU184" si="111">IF(E59=0,0,E59*VLOOKUP(E153,$C$10:$D$14,2,FALSE)*(1+($D$3*($D184-$D$157))))</f>
        <v>0</v>
      </c>
      <c r="F184" s="147">
        <f t="shared" si="111"/>
        <v>0</v>
      </c>
      <c r="G184" s="147">
        <f t="shared" si="111"/>
        <v>0</v>
      </c>
      <c r="H184" s="147">
        <f t="shared" si="111"/>
        <v>0</v>
      </c>
      <c r="I184" s="147">
        <f t="shared" si="111"/>
        <v>0</v>
      </c>
      <c r="J184" s="147">
        <f t="shared" si="111"/>
        <v>0</v>
      </c>
      <c r="K184" s="147">
        <f t="shared" si="111"/>
        <v>0</v>
      </c>
      <c r="L184" s="147">
        <f t="shared" si="111"/>
        <v>0</v>
      </c>
      <c r="M184" s="147">
        <f t="shared" si="111"/>
        <v>0</v>
      </c>
      <c r="N184" s="147">
        <f t="shared" si="111"/>
        <v>0</v>
      </c>
      <c r="O184" s="147">
        <f t="shared" si="111"/>
        <v>0</v>
      </c>
      <c r="P184" s="147">
        <f t="shared" si="111"/>
        <v>0</v>
      </c>
      <c r="Q184" s="147">
        <f t="shared" si="111"/>
        <v>0</v>
      </c>
      <c r="R184" s="147">
        <f t="shared" si="111"/>
        <v>0</v>
      </c>
      <c r="S184" s="147">
        <f t="shared" si="111"/>
        <v>0</v>
      </c>
      <c r="T184" s="147">
        <f t="shared" si="111"/>
        <v>0</v>
      </c>
      <c r="U184" s="147">
        <f t="shared" si="111"/>
        <v>0</v>
      </c>
      <c r="V184" s="147">
        <f t="shared" si="111"/>
        <v>0</v>
      </c>
      <c r="W184" s="147">
        <f t="shared" si="111"/>
        <v>0</v>
      </c>
      <c r="X184" s="147">
        <f t="shared" si="111"/>
        <v>0</v>
      </c>
      <c r="Y184" s="147">
        <f t="shared" si="111"/>
        <v>0</v>
      </c>
      <c r="Z184" s="147">
        <f t="shared" si="111"/>
        <v>0</v>
      </c>
      <c r="AA184" s="147">
        <f t="shared" si="111"/>
        <v>0</v>
      </c>
      <c r="AB184" s="147">
        <f t="shared" si="111"/>
        <v>0</v>
      </c>
      <c r="AC184" s="147">
        <f t="shared" si="111"/>
        <v>0</v>
      </c>
      <c r="AD184" s="147">
        <f t="shared" si="111"/>
        <v>0</v>
      </c>
      <c r="AE184" s="147">
        <f t="shared" si="111"/>
        <v>0</v>
      </c>
      <c r="AF184" s="147">
        <f t="shared" si="111"/>
        <v>0</v>
      </c>
      <c r="AG184" s="147">
        <f t="shared" si="111"/>
        <v>0</v>
      </c>
      <c r="AH184" s="147">
        <f t="shared" si="111"/>
        <v>0</v>
      </c>
      <c r="AI184" s="147">
        <f t="shared" si="111"/>
        <v>0</v>
      </c>
      <c r="AJ184" s="147">
        <f t="shared" si="111"/>
        <v>0</v>
      </c>
      <c r="AK184" s="147">
        <f t="shared" si="111"/>
        <v>0</v>
      </c>
      <c r="AL184" s="147">
        <f t="shared" si="111"/>
        <v>0</v>
      </c>
      <c r="AM184" s="147">
        <f t="shared" si="111"/>
        <v>0</v>
      </c>
      <c r="AN184" s="147">
        <f t="shared" si="111"/>
        <v>0</v>
      </c>
      <c r="AO184" s="147">
        <f t="shared" si="111"/>
        <v>0</v>
      </c>
      <c r="AP184" s="147">
        <f t="shared" si="111"/>
        <v>0</v>
      </c>
      <c r="AQ184" s="147">
        <f t="shared" si="111"/>
        <v>0</v>
      </c>
      <c r="AR184" s="147">
        <f t="shared" si="111"/>
        <v>0</v>
      </c>
      <c r="AS184" s="147">
        <f t="shared" si="111"/>
        <v>0</v>
      </c>
      <c r="AT184" s="147">
        <f t="shared" si="111"/>
        <v>0</v>
      </c>
      <c r="AU184" s="147">
        <f t="shared" si="111"/>
        <v>0</v>
      </c>
    </row>
    <row r="185" spans="2:47" outlineLevel="1">
      <c r="D185" s="74">
        <v>2045</v>
      </c>
      <c r="E185" s="147">
        <f t="shared" ref="E185:AU185" si="112">IF(E60=0,0,E60*VLOOKUP(E154,$C$10:$D$14,2,FALSE)*(1+($D$3*($D185-$D$157))))</f>
        <v>0</v>
      </c>
      <c r="F185" s="147">
        <f t="shared" si="112"/>
        <v>0</v>
      </c>
      <c r="G185" s="147">
        <f t="shared" si="112"/>
        <v>0</v>
      </c>
      <c r="H185" s="147">
        <f t="shared" si="112"/>
        <v>0</v>
      </c>
      <c r="I185" s="147">
        <f t="shared" si="112"/>
        <v>0</v>
      </c>
      <c r="J185" s="147">
        <f t="shared" si="112"/>
        <v>0</v>
      </c>
      <c r="K185" s="147">
        <f t="shared" si="112"/>
        <v>0</v>
      </c>
      <c r="L185" s="147">
        <f t="shared" si="112"/>
        <v>0</v>
      </c>
      <c r="M185" s="147">
        <f t="shared" si="112"/>
        <v>0</v>
      </c>
      <c r="N185" s="147">
        <f t="shared" si="112"/>
        <v>0</v>
      </c>
      <c r="O185" s="147">
        <f t="shared" si="112"/>
        <v>0</v>
      </c>
      <c r="P185" s="147">
        <f t="shared" si="112"/>
        <v>0</v>
      </c>
      <c r="Q185" s="147">
        <f t="shared" si="112"/>
        <v>0</v>
      </c>
      <c r="R185" s="147">
        <f t="shared" si="112"/>
        <v>0</v>
      </c>
      <c r="S185" s="147">
        <f t="shared" si="112"/>
        <v>0</v>
      </c>
      <c r="T185" s="147">
        <f t="shared" si="112"/>
        <v>0</v>
      </c>
      <c r="U185" s="147">
        <f t="shared" si="112"/>
        <v>0</v>
      </c>
      <c r="V185" s="147">
        <f t="shared" si="112"/>
        <v>0</v>
      </c>
      <c r="W185" s="147">
        <f t="shared" si="112"/>
        <v>0</v>
      </c>
      <c r="X185" s="147">
        <f t="shared" si="112"/>
        <v>0</v>
      </c>
      <c r="Y185" s="147">
        <f t="shared" si="112"/>
        <v>0</v>
      </c>
      <c r="Z185" s="147">
        <f t="shared" si="112"/>
        <v>0</v>
      </c>
      <c r="AA185" s="147">
        <f t="shared" si="112"/>
        <v>0</v>
      </c>
      <c r="AB185" s="147">
        <f t="shared" si="112"/>
        <v>0</v>
      </c>
      <c r="AC185" s="147">
        <f t="shared" si="112"/>
        <v>0</v>
      </c>
      <c r="AD185" s="147">
        <f t="shared" si="112"/>
        <v>0</v>
      </c>
      <c r="AE185" s="147">
        <f t="shared" si="112"/>
        <v>0</v>
      </c>
      <c r="AF185" s="147">
        <f t="shared" si="112"/>
        <v>0</v>
      </c>
      <c r="AG185" s="147">
        <f t="shared" si="112"/>
        <v>0</v>
      </c>
      <c r="AH185" s="147">
        <f t="shared" si="112"/>
        <v>0</v>
      </c>
      <c r="AI185" s="147">
        <f t="shared" si="112"/>
        <v>0</v>
      </c>
      <c r="AJ185" s="147">
        <f t="shared" si="112"/>
        <v>0</v>
      </c>
      <c r="AK185" s="147">
        <f t="shared" si="112"/>
        <v>0</v>
      </c>
      <c r="AL185" s="147">
        <f t="shared" si="112"/>
        <v>0</v>
      </c>
      <c r="AM185" s="147">
        <f t="shared" si="112"/>
        <v>0</v>
      </c>
      <c r="AN185" s="147">
        <f t="shared" si="112"/>
        <v>0</v>
      </c>
      <c r="AO185" s="147">
        <f t="shared" si="112"/>
        <v>0</v>
      </c>
      <c r="AP185" s="147">
        <f t="shared" si="112"/>
        <v>0</v>
      </c>
      <c r="AQ185" s="147">
        <f t="shared" si="112"/>
        <v>0</v>
      </c>
      <c r="AR185" s="147">
        <f t="shared" si="112"/>
        <v>0</v>
      </c>
      <c r="AS185" s="147">
        <f t="shared" si="112"/>
        <v>0</v>
      </c>
      <c r="AT185" s="147">
        <f t="shared" si="112"/>
        <v>0</v>
      </c>
      <c r="AU185" s="147">
        <f t="shared" si="112"/>
        <v>0</v>
      </c>
    </row>
    <row r="186" spans="2:47" outlineLevel="1">
      <c r="D186" s="116" t="s">
        <v>26</v>
      </c>
      <c r="E186" s="148">
        <f t="shared" ref="E186:AU186" si="113">SUM(E157:E185)</f>
        <v>5705000</v>
      </c>
      <c r="F186" s="148">
        <f t="shared" si="113"/>
        <v>7049000</v>
      </c>
      <c r="G186" s="148">
        <f t="shared" si="113"/>
        <v>7904000</v>
      </c>
      <c r="H186" s="148">
        <f t="shared" si="113"/>
        <v>8426000</v>
      </c>
      <c r="I186" s="148">
        <f t="shared" si="113"/>
        <v>9566000</v>
      </c>
      <c r="J186" s="148">
        <f t="shared" si="113"/>
        <v>11651600</v>
      </c>
      <c r="K186" s="148">
        <f t="shared" si="113"/>
        <v>3903000</v>
      </c>
      <c r="L186" s="148">
        <f t="shared" si="113"/>
        <v>4157000</v>
      </c>
      <c r="M186" s="148">
        <f t="shared" si="113"/>
        <v>4715000</v>
      </c>
      <c r="N186" s="148">
        <f t="shared" si="113"/>
        <v>3120000</v>
      </c>
      <c r="O186" s="148">
        <f t="shared" si="113"/>
        <v>5208000</v>
      </c>
      <c r="P186" s="148">
        <f t="shared" si="113"/>
        <v>3561000</v>
      </c>
      <c r="Q186" s="148">
        <f t="shared" si="113"/>
        <v>3491000</v>
      </c>
      <c r="R186" s="148">
        <f t="shared" si="113"/>
        <v>4715000</v>
      </c>
      <c r="S186" s="148">
        <f t="shared" si="113"/>
        <v>3120000</v>
      </c>
      <c r="T186" s="148">
        <f t="shared" si="113"/>
        <v>4854000</v>
      </c>
      <c r="U186" s="148">
        <f t="shared" si="113"/>
        <v>3903000</v>
      </c>
      <c r="V186" s="148">
        <f t="shared" si="113"/>
        <v>4474000</v>
      </c>
      <c r="W186" s="148">
        <f t="shared" si="113"/>
        <v>5045000</v>
      </c>
      <c r="X186" s="148">
        <f t="shared" si="113"/>
        <v>3498000</v>
      </c>
      <c r="Y186" s="148">
        <f t="shared" si="113"/>
        <v>5208000</v>
      </c>
      <c r="Z186" s="148">
        <f t="shared" si="113"/>
        <v>5331000</v>
      </c>
      <c r="AA186" s="148">
        <f t="shared" si="113"/>
        <v>5164000</v>
      </c>
      <c r="AB186" s="148">
        <f t="shared" si="113"/>
        <v>5045000</v>
      </c>
      <c r="AC186" s="148">
        <f t="shared" si="113"/>
        <v>3120000</v>
      </c>
      <c r="AD186" s="148">
        <f t="shared" si="113"/>
        <v>7068000</v>
      </c>
      <c r="AE186" s="148">
        <f t="shared" si="113"/>
        <v>4944000</v>
      </c>
      <c r="AF186" s="148">
        <f t="shared" si="113"/>
        <v>2385000</v>
      </c>
      <c r="AG186" s="148">
        <f t="shared" si="113"/>
        <v>4854000</v>
      </c>
      <c r="AH186" s="148">
        <f t="shared" si="113"/>
        <v>3828000</v>
      </c>
      <c r="AI186" s="148">
        <f t="shared" si="113"/>
        <v>3828000</v>
      </c>
      <c r="AJ186" s="148">
        <f t="shared" si="113"/>
        <v>3498000</v>
      </c>
      <c r="AK186" s="148">
        <f t="shared" si="113"/>
        <v>3498000</v>
      </c>
      <c r="AL186" s="148">
        <f t="shared" si="113"/>
        <v>4170000</v>
      </c>
      <c r="AM186" s="148">
        <f t="shared" si="113"/>
        <v>0</v>
      </c>
      <c r="AN186" s="148">
        <f t="shared" si="113"/>
        <v>8438000</v>
      </c>
      <c r="AO186" s="148">
        <f t="shared" si="113"/>
        <v>12114800</v>
      </c>
      <c r="AP186" s="148">
        <f t="shared" si="113"/>
        <v>10302800</v>
      </c>
      <c r="AQ186" s="148">
        <f t="shared" si="113"/>
        <v>11200400</v>
      </c>
      <c r="AR186" s="148">
        <f t="shared" si="113"/>
        <v>11200400</v>
      </c>
      <c r="AS186" s="148">
        <f t="shared" si="113"/>
        <v>8121000</v>
      </c>
      <c r="AT186" s="148">
        <f t="shared" si="113"/>
        <v>8006000</v>
      </c>
      <c r="AU186" s="148">
        <f t="shared" si="113"/>
        <v>7839000</v>
      </c>
    </row>
    <row r="187" spans="2:47" outlineLevel="1"/>
    <row r="188" spans="2:47" outlineLevel="1">
      <c r="B188" s="65" t="s">
        <v>399</v>
      </c>
    </row>
    <row r="189" spans="2:47" outlineLevel="1">
      <c r="D189" s="68" t="s">
        <v>374</v>
      </c>
      <c r="E189" s="81" t="str">
        <f t="shared" ref="E189:AU189" si="114">IF(2017+MATCH($D$5,E64:E92,1)&gt;2045,"Not Required",2017+MATCH($D$5,E64:E92,1))</f>
        <v>Not Required</v>
      </c>
      <c r="F189" s="81">
        <f t="shared" si="114"/>
        <v>2023</v>
      </c>
      <c r="G189" s="81">
        <f t="shared" si="114"/>
        <v>2023</v>
      </c>
      <c r="H189" s="81">
        <f t="shared" si="114"/>
        <v>2023</v>
      </c>
      <c r="I189" s="81">
        <f t="shared" si="114"/>
        <v>2023</v>
      </c>
      <c r="J189" s="81">
        <f t="shared" si="114"/>
        <v>2023</v>
      </c>
      <c r="K189" s="81" t="str">
        <f t="shared" si="114"/>
        <v>Not Required</v>
      </c>
      <c r="L189" s="81" t="str">
        <f t="shared" si="114"/>
        <v>Not Required</v>
      </c>
      <c r="M189" s="81" t="str">
        <f t="shared" si="114"/>
        <v>Not Required</v>
      </c>
      <c r="N189" s="81" t="str">
        <f t="shared" si="114"/>
        <v>Not Required</v>
      </c>
      <c r="O189" s="81" t="str">
        <f t="shared" si="114"/>
        <v>Not Required</v>
      </c>
      <c r="P189" s="81" t="str">
        <f t="shared" si="114"/>
        <v>Not Required</v>
      </c>
      <c r="Q189" s="81" t="str">
        <f t="shared" si="114"/>
        <v>Not Required</v>
      </c>
      <c r="R189" s="81" t="str">
        <f t="shared" si="114"/>
        <v>Not Required</v>
      </c>
      <c r="S189" s="81" t="str">
        <f t="shared" si="114"/>
        <v>Not Required</v>
      </c>
      <c r="T189" s="81" t="str">
        <f t="shared" si="114"/>
        <v>Not Required</v>
      </c>
      <c r="U189" s="81" t="str">
        <f t="shared" si="114"/>
        <v>Not Required</v>
      </c>
      <c r="V189" s="81" t="str">
        <f t="shared" si="114"/>
        <v>Not Required</v>
      </c>
      <c r="W189" s="81" t="str">
        <f t="shared" si="114"/>
        <v>Not Required</v>
      </c>
      <c r="X189" s="81" t="str">
        <f t="shared" si="114"/>
        <v>Not Required</v>
      </c>
      <c r="Y189" s="81" t="str">
        <f t="shared" si="114"/>
        <v>Not Required</v>
      </c>
      <c r="Z189" s="81" t="str">
        <f t="shared" si="114"/>
        <v>Not Required</v>
      </c>
      <c r="AA189" s="81" t="str">
        <f t="shared" si="114"/>
        <v>Not Required</v>
      </c>
      <c r="AB189" s="81" t="str">
        <f t="shared" si="114"/>
        <v>Not Required</v>
      </c>
      <c r="AC189" s="81" t="str">
        <f t="shared" si="114"/>
        <v>Not Required</v>
      </c>
      <c r="AD189" s="81">
        <f t="shared" si="114"/>
        <v>2030</v>
      </c>
      <c r="AE189" s="81" t="str">
        <f t="shared" si="114"/>
        <v>Not Required</v>
      </c>
      <c r="AF189" s="81" t="str">
        <f t="shared" si="114"/>
        <v>Not Required</v>
      </c>
      <c r="AG189" s="81" t="str">
        <f t="shared" si="114"/>
        <v>Not Required</v>
      </c>
      <c r="AH189" s="81" t="str">
        <f t="shared" si="114"/>
        <v>Not Required</v>
      </c>
      <c r="AI189" s="81" t="str">
        <f t="shared" si="114"/>
        <v>Not Required</v>
      </c>
      <c r="AJ189" s="81" t="str">
        <f t="shared" si="114"/>
        <v>Not Required</v>
      </c>
      <c r="AK189" s="81" t="str">
        <f t="shared" si="114"/>
        <v>Not Required</v>
      </c>
      <c r="AL189" s="81" t="str">
        <f t="shared" si="114"/>
        <v>Not Required</v>
      </c>
      <c r="AM189" s="81" t="str">
        <f t="shared" si="114"/>
        <v>Not Required</v>
      </c>
      <c r="AN189" s="81">
        <f t="shared" si="114"/>
        <v>2023</v>
      </c>
      <c r="AO189" s="81">
        <f t="shared" si="114"/>
        <v>2023</v>
      </c>
      <c r="AP189" s="81">
        <f t="shared" si="114"/>
        <v>2023</v>
      </c>
      <c r="AQ189" s="81">
        <f t="shared" si="114"/>
        <v>2023</v>
      </c>
      <c r="AR189" s="81">
        <f t="shared" si="114"/>
        <v>2023</v>
      </c>
      <c r="AS189" s="81">
        <f t="shared" si="114"/>
        <v>2025</v>
      </c>
      <c r="AT189" s="81">
        <f t="shared" si="114"/>
        <v>2024</v>
      </c>
      <c r="AU189" s="81">
        <f t="shared" si="114"/>
        <v>2024</v>
      </c>
    </row>
    <row r="190" spans="2:47" outlineLevel="1">
      <c r="D190" s="68" t="s">
        <v>379</v>
      </c>
      <c r="E190" s="81" t="s">
        <v>127</v>
      </c>
      <c r="F190" s="81" t="s">
        <v>134</v>
      </c>
      <c r="G190" s="81" t="s">
        <v>135</v>
      </c>
      <c r="H190" s="81" t="s">
        <v>136</v>
      </c>
      <c r="I190" s="81" t="s">
        <v>137</v>
      </c>
      <c r="J190" s="81" t="s">
        <v>138</v>
      </c>
      <c r="K190" s="81" t="s">
        <v>128</v>
      </c>
      <c r="L190" s="81" t="s">
        <v>139</v>
      </c>
      <c r="M190" s="81" t="s">
        <v>140</v>
      </c>
      <c r="N190" s="81" t="s">
        <v>141</v>
      </c>
      <c r="O190" s="81" t="s">
        <v>142</v>
      </c>
      <c r="P190" s="81" t="s">
        <v>129</v>
      </c>
      <c r="Q190" s="81" t="s">
        <v>143</v>
      </c>
      <c r="R190" s="81" t="s">
        <v>144</v>
      </c>
      <c r="S190" s="81" t="s">
        <v>145</v>
      </c>
      <c r="T190" s="81" t="s">
        <v>146</v>
      </c>
      <c r="U190" s="81" t="s">
        <v>130</v>
      </c>
      <c r="V190" s="81" t="s">
        <v>147</v>
      </c>
      <c r="W190" s="81" t="s">
        <v>148</v>
      </c>
      <c r="X190" s="81" t="s">
        <v>149</v>
      </c>
      <c r="Y190" s="81" t="s">
        <v>150</v>
      </c>
      <c r="Z190" s="81" t="s">
        <v>131</v>
      </c>
      <c r="AA190" s="81" t="s">
        <v>151</v>
      </c>
      <c r="AB190" s="81" t="s">
        <v>152</v>
      </c>
      <c r="AC190" s="81" t="s">
        <v>153</v>
      </c>
      <c r="AD190" s="81" t="s">
        <v>154</v>
      </c>
      <c r="AE190" s="81" t="s">
        <v>132</v>
      </c>
      <c r="AF190" s="81" t="s">
        <v>245</v>
      </c>
      <c r="AG190" s="81" t="s">
        <v>155</v>
      </c>
      <c r="AH190" s="81" t="s">
        <v>156</v>
      </c>
      <c r="AI190" s="81" t="s">
        <v>157</v>
      </c>
      <c r="AJ190" s="81" t="s">
        <v>158</v>
      </c>
      <c r="AK190" s="81" t="s">
        <v>159</v>
      </c>
      <c r="AL190" s="81" t="s">
        <v>133</v>
      </c>
      <c r="AM190" s="81" t="s">
        <v>257</v>
      </c>
      <c r="AN190" s="81" t="s">
        <v>258</v>
      </c>
      <c r="AO190" s="81" t="s">
        <v>259</v>
      </c>
      <c r="AP190" s="81" t="s">
        <v>260</v>
      </c>
      <c r="AQ190" s="81" t="s">
        <v>261</v>
      </c>
      <c r="AR190" s="81" t="s">
        <v>269</v>
      </c>
      <c r="AS190" s="81" t="s">
        <v>262</v>
      </c>
      <c r="AT190" s="81" t="s">
        <v>263</v>
      </c>
      <c r="AU190" s="81" t="s">
        <v>264</v>
      </c>
    </row>
    <row r="191" spans="2:47" outlineLevel="1">
      <c r="B191" s="109"/>
      <c r="D191" s="74">
        <v>2017</v>
      </c>
      <c r="E191" s="147">
        <f t="shared" ref="E191:N200" si="115">IF(E$189&lt;&gt;$D191,0,$D$6*POWER(1+$D$3,($D191-2017)))</f>
        <v>0</v>
      </c>
      <c r="F191" s="147">
        <f t="shared" si="115"/>
        <v>0</v>
      </c>
      <c r="G191" s="147">
        <f t="shared" si="115"/>
        <v>0</v>
      </c>
      <c r="H191" s="147">
        <f t="shared" si="115"/>
        <v>0</v>
      </c>
      <c r="I191" s="147">
        <f t="shared" si="115"/>
        <v>0</v>
      </c>
      <c r="J191" s="147">
        <f t="shared" si="115"/>
        <v>0</v>
      </c>
      <c r="K191" s="147">
        <f t="shared" si="115"/>
        <v>0</v>
      </c>
      <c r="L191" s="147">
        <f t="shared" si="115"/>
        <v>0</v>
      </c>
      <c r="M191" s="147">
        <f t="shared" si="115"/>
        <v>0</v>
      </c>
      <c r="N191" s="147">
        <f t="shared" si="115"/>
        <v>0</v>
      </c>
      <c r="O191" s="147">
        <f t="shared" ref="O191:X200" si="116">IF(O$189&lt;&gt;$D191,0,$D$6*POWER(1+$D$3,($D191-2017)))</f>
        <v>0</v>
      </c>
      <c r="P191" s="147">
        <f t="shared" si="116"/>
        <v>0</v>
      </c>
      <c r="Q191" s="147">
        <f t="shared" si="116"/>
        <v>0</v>
      </c>
      <c r="R191" s="147">
        <f t="shared" si="116"/>
        <v>0</v>
      </c>
      <c r="S191" s="147">
        <f t="shared" si="116"/>
        <v>0</v>
      </c>
      <c r="T191" s="147">
        <f t="shared" si="116"/>
        <v>0</v>
      </c>
      <c r="U191" s="147">
        <f t="shared" si="116"/>
        <v>0</v>
      </c>
      <c r="V191" s="147">
        <f t="shared" si="116"/>
        <v>0</v>
      </c>
      <c r="W191" s="147">
        <f t="shared" si="116"/>
        <v>0</v>
      </c>
      <c r="X191" s="147">
        <f t="shared" si="116"/>
        <v>0</v>
      </c>
      <c r="Y191" s="147">
        <f t="shared" ref="Y191:AH200" si="117">IF(Y$189&lt;&gt;$D191,0,$D$6*POWER(1+$D$3,($D191-2017)))</f>
        <v>0</v>
      </c>
      <c r="Z191" s="147">
        <f t="shared" si="117"/>
        <v>0</v>
      </c>
      <c r="AA191" s="147">
        <f t="shared" si="117"/>
        <v>0</v>
      </c>
      <c r="AB191" s="147">
        <f t="shared" si="117"/>
        <v>0</v>
      </c>
      <c r="AC191" s="147">
        <f t="shared" si="117"/>
        <v>0</v>
      </c>
      <c r="AD191" s="147">
        <f t="shared" si="117"/>
        <v>0</v>
      </c>
      <c r="AE191" s="147">
        <f t="shared" si="117"/>
        <v>0</v>
      </c>
      <c r="AF191" s="147">
        <f t="shared" si="117"/>
        <v>0</v>
      </c>
      <c r="AG191" s="147">
        <f t="shared" si="117"/>
        <v>0</v>
      </c>
      <c r="AH191" s="147">
        <f t="shared" si="117"/>
        <v>0</v>
      </c>
      <c r="AI191" s="147">
        <f t="shared" ref="AI191:AU200" si="118">IF(AI$189&lt;&gt;$D191,0,$D$6*POWER(1+$D$3,($D191-2017)))</f>
        <v>0</v>
      </c>
      <c r="AJ191" s="147">
        <f t="shared" si="118"/>
        <v>0</v>
      </c>
      <c r="AK191" s="147">
        <f t="shared" si="118"/>
        <v>0</v>
      </c>
      <c r="AL191" s="147">
        <f t="shared" si="118"/>
        <v>0</v>
      </c>
      <c r="AM191" s="147">
        <f t="shared" si="118"/>
        <v>0</v>
      </c>
      <c r="AN191" s="147">
        <f t="shared" si="118"/>
        <v>0</v>
      </c>
      <c r="AO191" s="147">
        <f t="shared" si="118"/>
        <v>0</v>
      </c>
      <c r="AP191" s="147">
        <f t="shared" si="118"/>
        <v>0</v>
      </c>
      <c r="AQ191" s="147">
        <f t="shared" si="118"/>
        <v>0</v>
      </c>
      <c r="AR191" s="147">
        <f t="shared" si="118"/>
        <v>0</v>
      </c>
      <c r="AS191" s="147">
        <f t="shared" si="118"/>
        <v>0</v>
      </c>
      <c r="AT191" s="147">
        <f t="shared" si="118"/>
        <v>0</v>
      </c>
      <c r="AU191" s="147">
        <f t="shared" si="118"/>
        <v>0</v>
      </c>
    </row>
    <row r="192" spans="2:47" outlineLevel="1">
      <c r="B192" s="149"/>
      <c r="D192" s="74">
        <v>2018</v>
      </c>
      <c r="E192" s="147">
        <f t="shared" si="115"/>
        <v>0</v>
      </c>
      <c r="F192" s="147">
        <f t="shared" si="115"/>
        <v>0</v>
      </c>
      <c r="G192" s="147">
        <f t="shared" si="115"/>
        <v>0</v>
      </c>
      <c r="H192" s="147">
        <f t="shared" si="115"/>
        <v>0</v>
      </c>
      <c r="I192" s="147">
        <f t="shared" si="115"/>
        <v>0</v>
      </c>
      <c r="J192" s="147">
        <f t="shared" si="115"/>
        <v>0</v>
      </c>
      <c r="K192" s="147">
        <f t="shared" si="115"/>
        <v>0</v>
      </c>
      <c r="L192" s="147">
        <f t="shared" si="115"/>
        <v>0</v>
      </c>
      <c r="M192" s="147">
        <f t="shared" si="115"/>
        <v>0</v>
      </c>
      <c r="N192" s="147">
        <f t="shared" si="115"/>
        <v>0</v>
      </c>
      <c r="O192" s="147">
        <f t="shared" si="116"/>
        <v>0</v>
      </c>
      <c r="P192" s="147">
        <f t="shared" si="116"/>
        <v>0</v>
      </c>
      <c r="Q192" s="147">
        <f t="shared" si="116"/>
        <v>0</v>
      </c>
      <c r="R192" s="147">
        <f t="shared" si="116"/>
        <v>0</v>
      </c>
      <c r="S192" s="147">
        <f t="shared" si="116"/>
        <v>0</v>
      </c>
      <c r="T192" s="147">
        <f t="shared" si="116"/>
        <v>0</v>
      </c>
      <c r="U192" s="147">
        <f t="shared" si="116"/>
        <v>0</v>
      </c>
      <c r="V192" s="147">
        <f t="shared" si="116"/>
        <v>0</v>
      </c>
      <c r="W192" s="147">
        <f t="shared" si="116"/>
        <v>0</v>
      </c>
      <c r="X192" s="147">
        <f t="shared" si="116"/>
        <v>0</v>
      </c>
      <c r="Y192" s="147">
        <f t="shared" si="117"/>
        <v>0</v>
      </c>
      <c r="Z192" s="147">
        <f t="shared" si="117"/>
        <v>0</v>
      </c>
      <c r="AA192" s="147">
        <f t="shared" si="117"/>
        <v>0</v>
      </c>
      <c r="AB192" s="147">
        <f t="shared" si="117"/>
        <v>0</v>
      </c>
      <c r="AC192" s="147">
        <f t="shared" si="117"/>
        <v>0</v>
      </c>
      <c r="AD192" s="147">
        <f t="shared" si="117"/>
        <v>0</v>
      </c>
      <c r="AE192" s="147">
        <f t="shared" si="117"/>
        <v>0</v>
      </c>
      <c r="AF192" s="147">
        <f t="shared" si="117"/>
        <v>0</v>
      </c>
      <c r="AG192" s="147">
        <f t="shared" si="117"/>
        <v>0</v>
      </c>
      <c r="AH192" s="147">
        <f t="shared" si="117"/>
        <v>0</v>
      </c>
      <c r="AI192" s="147">
        <f t="shared" si="118"/>
        <v>0</v>
      </c>
      <c r="AJ192" s="147">
        <f t="shared" si="118"/>
        <v>0</v>
      </c>
      <c r="AK192" s="147">
        <f t="shared" si="118"/>
        <v>0</v>
      </c>
      <c r="AL192" s="147">
        <f t="shared" si="118"/>
        <v>0</v>
      </c>
      <c r="AM192" s="147">
        <f t="shared" si="118"/>
        <v>0</v>
      </c>
      <c r="AN192" s="147">
        <f t="shared" si="118"/>
        <v>0</v>
      </c>
      <c r="AO192" s="147">
        <f t="shared" si="118"/>
        <v>0</v>
      </c>
      <c r="AP192" s="147">
        <f t="shared" si="118"/>
        <v>0</v>
      </c>
      <c r="AQ192" s="147">
        <f t="shared" si="118"/>
        <v>0</v>
      </c>
      <c r="AR192" s="147">
        <f t="shared" si="118"/>
        <v>0</v>
      </c>
      <c r="AS192" s="147">
        <f t="shared" si="118"/>
        <v>0</v>
      </c>
      <c r="AT192" s="147">
        <f t="shared" si="118"/>
        <v>0</v>
      </c>
      <c r="AU192" s="147">
        <f t="shared" si="118"/>
        <v>0</v>
      </c>
    </row>
    <row r="193" spans="2:47" outlineLevel="1">
      <c r="B193" s="149"/>
      <c r="D193" s="74">
        <v>2019</v>
      </c>
      <c r="E193" s="147">
        <f t="shared" si="115"/>
        <v>0</v>
      </c>
      <c r="F193" s="147">
        <f t="shared" si="115"/>
        <v>0</v>
      </c>
      <c r="G193" s="147">
        <f t="shared" si="115"/>
        <v>0</v>
      </c>
      <c r="H193" s="147">
        <f t="shared" si="115"/>
        <v>0</v>
      </c>
      <c r="I193" s="147">
        <f t="shared" si="115"/>
        <v>0</v>
      </c>
      <c r="J193" s="147">
        <f t="shared" si="115"/>
        <v>0</v>
      </c>
      <c r="K193" s="147">
        <f t="shared" si="115"/>
        <v>0</v>
      </c>
      <c r="L193" s="147">
        <f t="shared" si="115"/>
        <v>0</v>
      </c>
      <c r="M193" s="147">
        <f t="shared" si="115"/>
        <v>0</v>
      </c>
      <c r="N193" s="147">
        <f t="shared" si="115"/>
        <v>0</v>
      </c>
      <c r="O193" s="147">
        <f t="shared" si="116"/>
        <v>0</v>
      </c>
      <c r="P193" s="147">
        <f t="shared" si="116"/>
        <v>0</v>
      </c>
      <c r="Q193" s="147">
        <f t="shared" si="116"/>
        <v>0</v>
      </c>
      <c r="R193" s="147">
        <f t="shared" si="116"/>
        <v>0</v>
      </c>
      <c r="S193" s="147">
        <f t="shared" si="116"/>
        <v>0</v>
      </c>
      <c r="T193" s="147">
        <f t="shared" si="116"/>
        <v>0</v>
      </c>
      <c r="U193" s="147">
        <f t="shared" si="116"/>
        <v>0</v>
      </c>
      <c r="V193" s="147">
        <f t="shared" si="116"/>
        <v>0</v>
      </c>
      <c r="W193" s="147">
        <f t="shared" si="116"/>
        <v>0</v>
      </c>
      <c r="X193" s="147">
        <f t="shared" si="116"/>
        <v>0</v>
      </c>
      <c r="Y193" s="147">
        <f t="shared" si="117"/>
        <v>0</v>
      </c>
      <c r="Z193" s="147">
        <f t="shared" si="117"/>
        <v>0</v>
      </c>
      <c r="AA193" s="147">
        <f t="shared" si="117"/>
        <v>0</v>
      </c>
      <c r="AB193" s="147">
        <f t="shared" si="117"/>
        <v>0</v>
      </c>
      <c r="AC193" s="147">
        <f t="shared" si="117"/>
        <v>0</v>
      </c>
      <c r="AD193" s="147">
        <f t="shared" si="117"/>
        <v>0</v>
      </c>
      <c r="AE193" s="147">
        <f t="shared" si="117"/>
        <v>0</v>
      </c>
      <c r="AF193" s="147">
        <f t="shared" si="117"/>
        <v>0</v>
      </c>
      <c r="AG193" s="147">
        <f t="shared" si="117"/>
        <v>0</v>
      </c>
      <c r="AH193" s="147">
        <f t="shared" si="117"/>
        <v>0</v>
      </c>
      <c r="AI193" s="147">
        <f t="shared" si="118"/>
        <v>0</v>
      </c>
      <c r="AJ193" s="147">
        <f t="shared" si="118"/>
        <v>0</v>
      </c>
      <c r="AK193" s="147">
        <f t="shared" si="118"/>
        <v>0</v>
      </c>
      <c r="AL193" s="147">
        <f t="shared" si="118"/>
        <v>0</v>
      </c>
      <c r="AM193" s="147">
        <f t="shared" si="118"/>
        <v>0</v>
      </c>
      <c r="AN193" s="147">
        <f t="shared" si="118"/>
        <v>0</v>
      </c>
      <c r="AO193" s="147">
        <f t="shared" si="118"/>
        <v>0</v>
      </c>
      <c r="AP193" s="147">
        <f t="shared" si="118"/>
        <v>0</v>
      </c>
      <c r="AQ193" s="147">
        <f t="shared" si="118"/>
        <v>0</v>
      </c>
      <c r="AR193" s="147">
        <f t="shared" si="118"/>
        <v>0</v>
      </c>
      <c r="AS193" s="147">
        <f t="shared" si="118"/>
        <v>0</v>
      </c>
      <c r="AT193" s="147">
        <f t="shared" si="118"/>
        <v>0</v>
      </c>
      <c r="AU193" s="147">
        <f t="shared" si="118"/>
        <v>0</v>
      </c>
    </row>
    <row r="194" spans="2:47" outlineLevel="1">
      <c r="B194" s="149"/>
      <c r="D194" s="74">
        <v>2020</v>
      </c>
      <c r="E194" s="147">
        <f t="shared" si="115"/>
        <v>0</v>
      </c>
      <c r="F194" s="147">
        <f t="shared" si="115"/>
        <v>0</v>
      </c>
      <c r="G194" s="147">
        <f t="shared" si="115"/>
        <v>0</v>
      </c>
      <c r="H194" s="147">
        <f t="shared" si="115"/>
        <v>0</v>
      </c>
      <c r="I194" s="147">
        <f t="shared" si="115"/>
        <v>0</v>
      </c>
      <c r="J194" s="147">
        <f t="shared" si="115"/>
        <v>0</v>
      </c>
      <c r="K194" s="147">
        <f t="shared" si="115"/>
        <v>0</v>
      </c>
      <c r="L194" s="147">
        <f t="shared" si="115"/>
        <v>0</v>
      </c>
      <c r="M194" s="147">
        <f t="shared" si="115"/>
        <v>0</v>
      </c>
      <c r="N194" s="147">
        <f t="shared" si="115"/>
        <v>0</v>
      </c>
      <c r="O194" s="147">
        <f t="shared" si="116"/>
        <v>0</v>
      </c>
      <c r="P194" s="147">
        <f t="shared" si="116"/>
        <v>0</v>
      </c>
      <c r="Q194" s="147">
        <f t="shared" si="116"/>
        <v>0</v>
      </c>
      <c r="R194" s="147">
        <f t="shared" si="116"/>
        <v>0</v>
      </c>
      <c r="S194" s="147">
        <f t="shared" si="116"/>
        <v>0</v>
      </c>
      <c r="T194" s="147">
        <f t="shared" si="116"/>
        <v>0</v>
      </c>
      <c r="U194" s="147">
        <f t="shared" si="116"/>
        <v>0</v>
      </c>
      <c r="V194" s="147">
        <f t="shared" si="116"/>
        <v>0</v>
      </c>
      <c r="W194" s="147">
        <f t="shared" si="116"/>
        <v>0</v>
      </c>
      <c r="X194" s="147">
        <f t="shared" si="116"/>
        <v>0</v>
      </c>
      <c r="Y194" s="147">
        <f t="shared" si="117"/>
        <v>0</v>
      </c>
      <c r="Z194" s="147">
        <f t="shared" si="117"/>
        <v>0</v>
      </c>
      <c r="AA194" s="147">
        <f t="shared" si="117"/>
        <v>0</v>
      </c>
      <c r="AB194" s="147">
        <f t="shared" si="117"/>
        <v>0</v>
      </c>
      <c r="AC194" s="147">
        <f t="shared" si="117"/>
        <v>0</v>
      </c>
      <c r="AD194" s="147">
        <f t="shared" si="117"/>
        <v>0</v>
      </c>
      <c r="AE194" s="147">
        <f t="shared" si="117"/>
        <v>0</v>
      </c>
      <c r="AF194" s="147">
        <f t="shared" si="117"/>
        <v>0</v>
      </c>
      <c r="AG194" s="147">
        <f t="shared" si="117"/>
        <v>0</v>
      </c>
      <c r="AH194" s="147">
        <f t="shared" si="117"/>
        <v>0</v>
      </c>
      <c r="AI194" s="147">
        <f t="shared" si="118"/>
        <v>0</v>
      </c>
      <c r="AJ194" s="147">
        <f t="shared" si="118"/>
        <v>0</v>
      </c>
      <c r="AK194" s="147">
        <f t="shared" si="118"/>
        <v>0</v>
      </c>
      <c r="AL194" s="147">
        <f t="shared" si="118"/>
        <v>0</v>
      </c>
      <c r="AM194" s="147">
        <f t="shared" si="118"/>
        <v>0</v>
      </c>
      <c r="AN194" s="147">
        <f t="shared" si="118"/>
        <v>0</v>
      </c>
      <c r="AO194" s="147">
        <f t="shared" si="118"/>
        <v>0</v>
      </c>
      <c r="AP194" s="147">
        <f t="shared" si="118"/>
        <v>0</v>
      </c>
      <c r="AQ194" s="147">
        <f t="shared" si="118"/>
        <v>0</v>
      </c>
      <c r="AR194" s="147">
        <f t="shared" si="118"/>
        <v>0</v>
      </c>
      <c r="AS194" s="147">
        <f t="shared" si="118"/>
        <v>0</v>
      </c>
      <c r="AT194" s="147">
        <f t="shared" si="118"/>
        <v>0</v>
      </c>
      <c r="AU194" s="147">
        <f t="shared" si="118"/>
        <v>0</v>
      </c>
    </row>
    <row r="195" spans="2:47" outlineLevel="1">
      <c r="B195" s="149"/>
      <c r="D195" s="74">
        <v>2021</v>
      </c>
      <c r="E195" s="147">
        <f t="shared" si="115"/>
        <v>0</v>
      </c>
      <c r="F195" s="147">
        <f t="shared" si="115"/>
        <v>0</v>
      </c>
      <c r="G195" s="147">
        <f t="shared" si="115"/>
        <v>0</v>
      </c>
      <c r="H195" s="147">
        <f t="shared" si="115"/>
        <v>0</v>
      </c>
      <c r="I195" s="147">
        <f t="shared" si="115"/>
        <v>0</v>
      </c>
      <c r="J195" s="147">
        <f t="shared" si="115"/>
        <v>0</v>
      </c>
      <c r="K195" s="147">
        <f t="shared" si="115"/>
        <v>0</v>
      </c>
      <c r="L195" s="147">
        <f t="shared" si="115"/>
        <v>0</v>
      </c>
      <c r="M195" s="147">
        <f t="shared" si="115"/>
        <v>0</v>
      </c>
      <c r="N195" s="147">
        <f t="shared" si="115"/>
        <v>0</v>
      </c>
      <c r="O195" s="147">
        <f t="shared" si="116"/>
        <v>0</v>
      </c>
      <c r="P195" s="147">
        <f t="shared" si="116"/>
        <v>0</v>
      </c>
      <c r="Q195" s="147">
        <f t="shared" si="116"/>
        <v>0</v>
      </c>
      <c r="R195" s="147">
        <f t="shared" si="116"/>
        <v>0</v>
      </c>
      <c r="S195" s="147">
        <f t="shared" si="116"/>
        <v>0</v>
      </c>
      <c r="T195" s="147">
        <f t="shared" si="116"/>
        <v>0</v>
      </c>
      <c r="U195" s="147">
        <f t="shared" si="116"/>
        <v>0</v>
      </c>
      <c r="V195" s="147">
        <f t="shared" si="116"/>
        <v>0</v>
      </c>
      <c r="W195" s="147">
        <f t="shared" si="116"/>
        <v>0</v>
      </c>
      <c r="X195" s="147">
        <f t="shared" si="116"/>
        <v>0</v>
      </c>
      <c r="Y195" s="147">
        <f t="shared" si="117"/>
        <v>0</v>
      </c>
      <c r="Z195" s="147">
        <f t="shared" si="117"/>
        <v>0</v>
      </c>
      <c r="AA195" s="147">
        <f t="shared" si="117"/>
        <v>0</v>
      </c>
      <c r="AB195" s="147">
        <f t="shared" si="117"/>
        <v>0</v>
      </c>
      <c r="AC195" s="147">
        <f t="shared" si="117"/>
        <v>0</v>
      </c>
      <c r="AD195" s="147">
        <f t="shared" si="117"/>
        <v>0</v>
      </c>
      <c r="AE195" s="147">
        <f t="shared" si="117"/>
        <v>0</v>
      </c>
      <c r="AF195" s="147">
        <f t="shared" si="117"/>
        <v>0</v>
      </c>
      <c r="AG195" s="147">
        <f t="shared" si="117"/>
        <v>0</v>
      </c>
      <c r="AH195" s="147">
        <f t="shared" si="117"/>
        <v>0</v>
      </c>
      <c r="AI195" s="147">
        <f t="shared" si="118"/>
        <v>0</v>
      </c>
      <c r="AJ195" s="147">
        <f t="shared" si="118"/>
        <v>0</v>
      </c>
      <c r="AK195" s="147">
        <f t="shared" si="118"/>
        <v>0</v>
      </c>
      <c r="AL195" s="147">
        <f t="shared" si="118"/>
        <v>0</v>
      </c>
      <c r="AM195" s="147">
        <f t="shared" si="118"/>
        <v>0</v>
      </c>
      <c r="AN195" s="147">
        <f t="shared" si="118"/>
        <v>0</v>
      </c>
      <c r="AO195" s="147">
        <f t="shared" si="118"/>
        <v>0</v>
      </c>
      <c r="AP195" s="147">
        <f t="shared" si="118"/>
        <v>0</v>
      </c>
      <c r="AQ195" s="147">
        <f t="shared" si="118"/>
        <v>0</v>
      </c>
      <c r="AR195" s="147">
        <f t="shared" si="118"/>
        <v>0</v>
      </c>
      <c r="AS195" s="147">
        <f t="shared" si="118"/>
        <v>0</v>
      </c>
      <c r="AT195" s="147">
        <f t="shared" si="118"/>
        <v>0</v>
      </c>
      <c r="AU195" s="147">
        <f t="shared" si="118"/>
        <v>0</v>
      </c>
    </row>
    <row r="196" spans="2:47" outlineLevel="1">
      <c r="B196" s="149"/>
      <c r="D196" s="74">
        <v>2022</v>
      </c>
      <c r="E196" s="147">
        <f t="shared" si="115"/>
        <v>0</v>
      </c>
      <c r="F196" s="147">
        <f t="shared" si="115"/>
        <v>0</v>
      </c>
      <c r="G196" s="147">
        <f t="shared" si="115"/>
        <v>0</v>
      </c>
      <c r="H196" s="147">
        <f t="shared" si="115"/>
        <v>0</v>
      </c>
      <c r="I196" s="147">
        <f t="shared" si="115"/>
        <v>0</v>
      </c>
      <c r="J196" s="147">
        <f t="shared" si="115"/>
        <v>0</v>
      </c>
      <c r="K196" s="147">
        <f t="shared" si="115"/>
        <v>0</v>
      </c>
      <c r="L196" s="147">
        <f t="shared" si="115"/>
        <v>0</v>
      </c>
      <c r="M196" s="147">
        <f t="shared" si="115"/>
        <v>0</v>
      </c>
      <c r="N196" s="147">
        <f t="shared" si="115"/>
        <v>0</v>
      </c>
      <c r="O196" s="147">
        <f t="shared" si="116"/>
        <v>0</v>
      </c>
      <c r="P196" s="147">
        <f t="shared" si="116"/>
        <v>0</v>
      </c>
      <c r="Q196" s="147">
        <f t="shared" si="116"/>
        <v>0</v>
      </c>
      <c r="R196" s="147">
        <f t="shared" si="116"/>
        <v>0</v>
      </c>
      <c r="S196" s="147">
        <f t="shared" si="116"/>
        <v>0</v>
      </c>
      <c r="T196" s="147">
        <f t="shared" si="116"/>
        <v>0</v>
      </c>
      <c r="U196" s="147">
        <f t="shared" si="116"/>
        <v>0</v>
      </c>
      <c r="V196" s="147">
        <f t="shared" si="116"/>
        <v>0</v>
      </c>
      <c r="W196" s="147">
        <f t="shared" si="116"/>
        <v>0</v>
      </c>
      <c r="X196" s="147">
        <f t="shared" si="116"/>
        <v>0</v>
      </c>
      <c r="Y196" s="147">
        <f t="shared" si="117"/>
        <v>0</v>
      </c>
      <c r="Z196" s="147">
        <f t="shared" si="117"/>
        <v>0</v>
      </c>
      <c r="AA196" s="147">
        <f t="shared" si="117"/>
        <v>0</v>
      </c>
      <c r="AB196" s="147">
        <f t="shared" si="117"/>
        <v>0</v>
      </c>
      <c r="AC196" s="147">
        <f t="shared" si="117"/>
        <v>0</v>
      </c>
      <c r="AD196" s="147">
        <f t="shared" si="117"/>
        <v>0</v>
      </c>
      <c r="AE196" s="147">
        <f t="shared" si="117"/>
        <v>0</v>
      </c>
      <c r="AF196" s="147">
        <f t="shared" si="117"/>
        <v>0</v>
      </c>
      <c r="AG196" s="147">
        <f t="shared" si="117"/>
        <v>0</v>
      </c>
      <c r="AH196" s="147">
        <f t="shared" si="117"/>
        <v>0</v>
      </c>
      <c r="AI196" s="147">
        <f t="shared" si="118"/>
        <v>0</v>
      </c>
      <c r="AJ196" s="147">
        <f t="shared" si="118"/>
        <v>0</v>
      </c>
      <c r="AK196" s="147">
        <f t="shared" si="118"/>
        <v>0</v>
      </c>
      <c r="AL196" s="147">
        <f t="shared" si="118"/>
        <v>0</v>
      </c>
      <c r="AM196" s="147">
        <f t="shared" si="118"/>
        <v>0</v>
      </c>
      <c r="AN196" s="147">
        <f t="shared" si="118"/>
        <v>0</v>
      </c>
      <c r="AO196" s="147">
        <f t="shared" si="118"/>
        <v>0</v>
      </c>
      <c r="AP196" s="147">
        <f t="shared" si="118"/>
        <v>0</v>
      </c>
      <c r="AQ196" s="147">
        <f t="shared" si="118"/>
        <v>0</v>
      </c>
      <c r="AR196" s="147">
        <f t="shared" si="118"/>
        <v>0</v>
      </c>
      <c r="AS196" s="147">
        <f t="shared" si="118"/>
        <v>0</v>
      </c>
      <c r="AT196" s="147">
        <f t="shared" si="118"/>
        <v>0</v>
      </c>
      <c r="AU196" s="147">
        <f t="shared" si="118"/>
        <v>0</v>
      </c>
    </row>
    <row r="197" spans="2:47" outlineLevel="1">
      <c r="B197" s="149"/>
      <c r="D197" s="74">
        <v>2023</v>
      </c>
      <c r="E197" s="147">
        <f t="shared" si="115"/>
        <v>0</v>
      </c>
      <c r="F197" s="147">
        <f t="shared" si="115"/>
        <v>2815406.0481600002</v>
      </c>
      <c r="G197" s="147">
        <f t="shared" si="115"/>
        <v>2815406.0481600002</v>
      </c>
      <c r="H197" s="147">
        <f t="shared" si="115"/>
        <v>2815406.0481600002</v>
      </c>
      <c r="I197" s="147">
        <f t="shared" si="115"/>
        <v>2815406.0481600002</v>
      </c>
      <c r="J197" s="147">
        <f t="shared" si="115"/>
        <v>2815406.0481600002</v>
      </c>
      <c r="K197" s="147">
        <f t="shared" si="115"/>
        <v>0</v>
      </c>
      <c r="L197" s="147">
        <f t="shared" si="115"/>
        <v>0</v>
      </c>
      <c r="M197" s="147">
        <f t="shared" si="115"/>
        <v>0</v>
      </c>
      <c r="N197" s="147">
        <f t="shared" si="115"/>
        <v>0</v>
      </c>
      <c r="O197" s="147">
        <f t="shared" si="116"/>
        <v>0</v>
      </c>
      <c r="P197" s="147">
        <f t="shared" si="116"/>
        <v>0</v>
      </c>
      <c r="Q197" s="147">
        <f t="shared" si="116"/>
        <v>0</v>
      </c>
      <c r="R197" s="147">
        <f t="shared" si="116"/>
        <v>0</v>
      </c>
      <c r="S197" s="147">
        <f t="shared" si="116"/>
        <v>0</v>
      </c>
      <c r="T197" s="147">
        <f t="shared" si="116"/>
        <v>0</v>
      </c>
      <c r="U197" s="147">
        <f t="shared" si="116"/>
        <v>0</v>
      </c>
      <c r="V197" s="147">
        <f t="shared" si="116"/>
        <v>0</v>
      </c>
      <c r="W197" s="147">
        <f t="shared" si="116"/>
        <v>0</v>
      </c>
      <c r="X197" s="147">
        <f t="shared" si="116"/>
        <v>0</v>
      </c>
      <c r="Y197" s="147">
        <f t="shared" si="117"/>
        <v>0</v>
      </c>
      <c r="Z197" s="147">
        <f t="shared" si="117"/>
        <v>0</v>
      </c>
      <c r="AA197" s="147">
        <f t="shared" si="117"/>
        <v>0</v>
      </c>
      <c r="AB197" s="147">
        <f t="shared" si="117"/>
        <v>0</v>
      </c>
      <c r="AC197" s="147">
        <f t="shared" si="117"/>
        <v>0</v>
      </c>
      <c r="AD197" s="147">
        <f t="shared" si="117"/>
        <v>0</v>
      </c>
      <c r="AE197" s="147">
        <f t="shared" si="117"/>
        <v>0</v>
      </c>
      <c r="AF197" s="147">
        <f t="shared" si="117"/>
        <v>0</v>
      </c>
      <c r="AG197" s="147">
        <f t="shared" si="117"/>
        <v>0</v>
      </c>
      <c r="AH197" s="147">
        <f t="shared" si="117"/>
        <v>0</v>
      </c>
      <c r="AI197" s="147">
        <f t="shared" si="118"/>
        <v>0</v>
      </c>
      <c r="AJ197" s="147">
        <f t="shared" si="118"/>
        <v>0</v>
      </c>
      <c r="AK197" s="147">
        <f t="shared" si="118"/>
        <v>0</v>
      </c>
      <c r="AL197" s="147">
        <f t="shared" si="118"/>
        <v>0</v>
      </c>
      <c r="AM197" s="147">
        <f t="shared" si="118"/>
        <v>0</v>
      </c>
      <c r="AN197" s="147">
        <f t="shared" si="118"/>
        <v>2815406.0481600002</v>
      </c>
      <c r="AO197" s="147">
        <f t="shared" si="118"/>
        <v>2815406.0481600002</v>
      </c>
      <c r="AP197" s="147">
        <f t="shared" si="118"/>
        <v>2815406.0481600002</v>
      </c>
      <c r="AQ197" s="147">
        <f t="shared" si="118"/>
        <v>2815406.0481600002</v>
      </c>
      <c r="AR197" s="147">
        <f t="shared" si="118"/>
        <v>2815406.0481600002</v>
      </c>
      <c r="AS197" s="147">
        <f t="shared" si="118"/>
        <v>0</v>
      </c>
      <c r="AT197" s="147">
        <f t="shared" si="118"/>
        <v>0</v>
      </c>
      <c r="AU197" s="147">
        <f t="shared" si="118"/>
        <v>0</v>
      </c>
    </row>
    <row r="198" spans="2:47" outlineLevel="1">
      <c r="B198" s="149"/>
      <c r="D198" s="74">
        <v>2024</v>
      </c>
      <c r="E198" s="147">
        <f t="shared" si="115"/>
        <v>0</v>
      </c>
      <c r="F198" s="147">
        <f t="shared" si="115"/>
        <v>0</v>
      </c>
      <c r="G198" s="147">
        <f t="shared" si="115"/>
        <v>0</v>
      </c>
      <c r="H198" s="147">
        <f t="shared" si="115"/>
        <v>0</v>
      </c>
      <c r="I198" s="147">
        <f t="shared" si="115"/>
        <v>0</v>
      </c>
      <c r="J198" s="147">
        <f t="shared" si="115"/>
        <v>0</v>
      </c>
      <c r="K198" s="147">
        <f t="shared" si="115"/>
        <v>0</v>
      </c>
      <c r="L198" s="147">
        <f t="shared" si="115"/>
        <v>0</v>
      </c>
      <c r="M198" s="147">
        <f t="shared" si="115"/>
        <v>0</v>
      </c>
      <c r="N198" s="147">
        <f t="shared" si="115"/>
        <v>0</v>
      </c>
      <c r="O198" s="147">
        <f t="shared" si="116"/>
        <v>0</v>
      </c>
      <c r="P198" s="147">
        <f t="shared" si="116"/>
        <v>0</v>
      </c>
      <c r="Q198" s="147">
        <f t="shared" si="116"/>
        <v>0</v>
      </c>
      <c r="R198" s="147">
        <f t="shared" si="116"/>
        <v>0</v>
      </c>
      <c r="S198" s="147">
        <f t="shared" si="116"/>
        <v>0</v>
      </c>
      <c r="T198" s="147">
        <f t="shared" si="116"/>
        <v>0</v>
      </c>
      <c r="U198" s="147">
        <f t="shared" si="116"/>
        <v>0</v>
      </c>
      <c r="V198" s="147">
        <f t="shared" si="116"/>
        <v>0</v>
      </c>
      <c r="W198" s="147">
        <f t="shared" si="116"/>
        <v>0</v>
      </c>
      <c r="X198" s="147">
        <f t="shared" si="116"/>
        <v>0</v>
      </c>
      <c r="Y198" s="147">
        <f t="shared" si="117"/>
        <v>0</v>
      </c>
      <c r="Z198" s="147">
        <f t="shared" si="117"/>
        <v>0</v>
      </c>
      <c r="AA198" s="147">
        <f t="shared" si="117"/>
        <v>0</v>
      </c>
      <c r="AB198" s="147">
        <f t="shared" si="117"/>
        <v>0</v>
      </c>
      <c r="AC198" s="147">
        <f t="shared" si="117"/>
        <v>0</v>
      </c>
      <c r="AD198" s="147">
        <f t="shared" si="117"/>
        <v>0</v>
      </c>
      <c r="AE198" s="147">
        <f t="shared" si="117"/>
        <v>0</v>
      </c>
      <c r="AF198" s="147">
        <f t="shared" si="117"/>
        <v>0</v>
      </c>
      <c r="AG198" s="147">
        <f t="shared" si="117"/>
        <v>0</v>
      </c>
      <c r="AH198" s="147">
        <f t="shared" si="117"/>
        <v>0</v>
      </c>
      <c r="AI198" s="147">
        <f t="shared" si="118"/>
        <v>0</v>
      </c>
      <c r="AJ198" s="147">
        <f t="shared" si="118"/>
        <v>0</v>
      </c>
      <c r="AK198" s="147">
        <f t="shared" si="118"/>
        <v>0</v>
      </c>
      <c r="AL198" s="147">
        <f t="shared" si="118"/>
        <v>0</v>
      </c>
      <c r="AM198" s="147">
        <f t="shared" si="118"/>
        <v>0</v>
      </c>
      <c r="AN198" s="147">
        <f t="shared" si="118"/>
        <v>0</v>
      </c>
      <c r="AO198" s="147">
        <f t="shared" si="118"/>
        <v>0</v>
      </c>
      <c r="AP198" s="147">
        <f t="shared" si="118"/>
        <v>0</v>
      </c>
      <c r="AQ198" s="147">
        <f t="shared" si="118"/>
        <v>0</v>
      </c>
      <c r="AR198" s="147">
        <f t="shared" si="118"/>
        <v>0</v>
      </c>
      <c r="AS198" s="147">
        <f t="shared" si="118"/>
        <v>0</v>
      </c>
      <c r="AT198" s="147">
        <f t="shared" si="118"/>
        <v>2871714.1691231998</v>
      </c>
      <c r="AU198" s="147">
        <f t="shared" si="118"/>
        <v>2871714.1691231998</v>
      </c>
    </row>
    <row r="199" spans="2:47" outlineLevel="1">
      <c r="B199" s="149"/>
      <c r="D199" s="74">
        <v>2025</v>
      </c>
      <c r="E199" s="147">
        <f t="shared" si="115"/>
        <v>0</v>
      </c>
      <c r="F199" s="147">
        <f t="shared" si="115"/>
        <v>0</v>
      </c>
      <c r="G199" s="147">
        <f t="shared" si="115"/>
        <v>0</v>
      </c>
      <c r="H199" s="147">
        <f t="shared" si="115"/>
        <v>0</v>
      </c>
      <c r="I199" s="147">
        <f t="shared" si="115"/>
        <v>0</v>
      </c>
      <c r="J199" s="147">
        <f t="shared" si="115"/>
        <v>0</v>
      </c>
      <c r="K199" s="147">
        <f t="shared" si="115"/>
        <v>0</v>
      </c>
      <c r="L199" s="147">
        <f t="shared" si="115"/>
        <v>0</v>
      </c>
      <c r="M199" s="147">
        <f t="shared" si="115"/>
        <v>0</v>
      </c>
      <c r="N199" s="147">
        <f t="shared" si="115"/>
        <v>0</v>
      </c>
      <c r="O199" s="147">
        <f t="shared" si="116"/>
        <v>0</v>
      </c>
      <c r="P199" s="147">
        <f t="shared" si="116"/>
        <v>0</v>
      </c>
      <c r="Q199" s="147">
        <f t="shared" si="116"/>
        <v>0</v>
      </c>
      <c r="R199" s="147">
        <f t="shared" si="116"/>
        <v>0</v>
      </c>
      <c r="S199" s="147">
        <f t="shared" si="116"/>
        <v>0</v>
      </c>
      <c r="T199" s="147">
        <f t="shared" si="116"/>
        <v>0</v>
      </c>
      <c r="U199" s="147">
        <f t="shared" si="116"/>
        <v>0</v>
      </c>
      <c r="V199" s="147">
        <f t="shared" si="116"/>
        <v>0</v>
      </c>
      <c r="W199" s="147">
        <f t="shared" si="116"/>
        <v>0</v>
      </c>
      <c r="X199" s="147">
        <f t="shared" si="116"/>
        <v>0</v>
      </c>
      <c r="Y199" s="147">
        <f t="shared" si="117"/>
        <v>0</v>
      </c>
      <c r="Z199" s="147">
        <f t="shared" si="117"/>
        <v>0</v>
      </c>
      <c r="AA199" s="147">
        <f t="shared" si="117"/>
        <v>0</v>
      </c>
      <c r="AB199" s="147">
        <f t="shared" si="117"/>
        <v>0</v>
      </c>
      <c r="AC199" s="147">
        <f t="shared" si="117"/>
        <v>0</v>
      </c>
      <c r="AD199" s="147">
        <f t="shared" si="117"/>
        <v>0</v>
      </c>
      <c r="AE199" s="147">
        <f t="shared" si="117"/>
        <v>0</v>
      </c>
      <c r="AF199" s="147">
        <f t="shared" si="117"/>
        <v>0</v>
      </c>
      <c r="AG199" s="147">
        <f t="shared" si="117"/>
        <v>0</v>
      </c>
      <c r="AH199" s="147">
        <f t="shared" si="117"/>
        <v>0</v>
      </c>
      <c r="AI199" s="147">
        <f t="shared" si="118"/>
        <v>0</v>
      </c>
      <c r="AJ199" s="147">
        <f t="shared" si="118"/>
        <v>0</v>
      </c>
      <c r="AK199" s="147">
        <f t="shared" si="118"/>
        <v>0</v>
      </c>
      <c r="AL199" s="147">
        <f t="shared" si="118"/>
        <v>0</v>
      </c>
      <c r="AM199" s="147">
        <f t="shared" si="118"/>
        <v>0</v>
      </c>
      <c r="AN199" s="147">
        <f t="shared" si="118"/>
        <v>0</v>
      </c>
      <c r="AO199" s="147">
        <f t="shared" si="118"/>
        <v>0</v>
      </c>
      <c r="AP199" s="147">
        <f t="shared" si="118"/>
        <v>0</v>
      </c>
      <c r="AQ199" s="147">
        <f t="shared" si="118"/>
        <v>0</v>
      </c>
      <c r="AR199" s="147">
        <f t="shared" si="118"/>
        <v>0</v>
      </c>
      <c r="AS199" s="147">
        <f t="shared" si="118"/>
        <v>2929148.452505664</v>
      </c>
      <c r="AT199" s="147">
        <f t="shared" si="118"/>
        <v>0</v>
      </c>
      <c r="AU199" s="147">
        <f t="shared" si="118"/>
        <v>0</v>
      </c>
    </row>
    <row r="200" spans="2:47" outlineLevel="1">
      <c r="B200" s="149"/>
      <c r="D200" s="74">
        <v>2026</v>
      </c>
      <c r="E200" s="147">
        <f t="shared" si="115"/>
        <v>0</v>
      </c>
      <c r="F200" s="147">
        <f t="shared" si="115"/>
        <v>0</v>
      </c>
      <c r="G200" s="147">
        <f t="shared" si="115"/>
        <v>0</v>
      </c>
      <c r="H200" s="147">
        <f t="shared" si="115"/>
        <v>0</v>
      </c>
      <c r="I200" s="147">
        <f t="shared" si="115"/>
        <v>0</v>
      </c>
      <c r="J200" s="147">
        <f t="shared" si="115"/>
        <v>0</v>
      </c>
      <c r="K200" s="147">
        <f t="shared" si="115"/>
        <v>0</v>
      </c>
      <c r="L200" s="147">
        <f t="shared" si="115"/>
        <v>0</v>
      </c>
      <c r="M200" s="147">
        <f t="shared" si="115"/>
        <v>0</v>
      </c>
      <c r="N200" s="147">
        <f t="shared" si="115"/>
        <v>0</v>
      </c>
      <c r="O200" s="147">
        <f t="shared" si="116"/>
        <v>0</v>
      </c>
      <c r="P200" s="147">
        <f t="shared" si="116"/>
        <v>0</v>
      </c>
      <c r="Q200" s="147">
        <f t="shared" si="116"/>
        <v>0</v>
      </c>
      <c r="R200" s="147">
        <f t="shared" si="116"/>
        <v>0</v>
      </c>
      <c r="S200" s="147">
        <f t="shared" si="116"/>
        <v>0</v>
      </c>
      <c r="T200" s="147">
        <f t="shared" si="116"/>
        <v>0</v>
      </c>
      <c r="U200" s="147">
        <f t="shared" si="116"/>
        <v>0</v>
      </c>
      <c r="V200" s="147">
        <f t="shared" si="116"/>
        <v>0</v>
      </c>
      <c r="W200" s="147">
        <f t="shared" si="116"/>
        <v>0</v>
      </c>
      <c r="X200" s="147">
        <f t="shared" si="116"/>
        <v>0</v>
      </c>
      <c r="Y200" s="147">
        <f t="shared" si="117"/>
        <v>0</v>
      </c>
      <c r="Z200" s="147">
        <f t="shared" si="117"/>
        <v>0</v>
      </c>
      <c r="AA200" s="147">
        <f t="shared" si="117"/>
        <v>0</v>
      </c>
      <c r="AB200" s="147">
        <f t="shared" si="117"/>
        <v>0</v>
      </c>
      <c r="AC200" s="147">
        <f t="shared" si="117"/>
        <v>0</v>
      </c>
      <c r="AD200" s="147">
        <f t="shared" si="117"/>
        <v>0</v>
      </c>
      <c r="AE200" s="147">
        <f t="shared" si="117"/>
        <v>0</v>
      </c>
      <c r="AF200" s="147">
        <f t="shared" si="117"/>
        <v>0</v>
      </c>
      <c r="AG200" s="147">
        <f t="shared" si="117"/>
        <v>0</v>
      </c>
      <c r="AH200" s="147">
        <f t="shared" si="117"/>
        <v>0</v>
      </c>
      <c r="AI200" s="147">
        <f t="shared" si="118"/>
        <v>0</v>
      </c>
      <c r="AJ200" s="147">
        <f t="shared" si="118"/>
        <v>0</v>
      </c>
      <c r="AK200" s="147">
        <f t="shared" si="118"/>
        <v>0</v>
      </c>
      <c r="AL200" s="147">
        <f t="shared" si="118"/>
        <v>0</v>
      </c>
      <c r="AM200" s="147">
        <f t="shared" si="118"/>
        <v>0</v>
      </c>
      <c r="AN200" s="147">
        <f t="shared" si="118"/>
        <v>0</v>
      </c>
      <c r="AO200" s="147">
        <f t="shared" si="118"/>
        <v>0</v>
      </c>
      <c r="AP200" s="147">
        <f t="shared" si="118"/>
        <v>0</v>
      </c>
      <c r="AQ200" s="147">
        <f t="shared" si="118"/>
        <v>0</v>
      </c>
      <c r="AR200" s="147">
        <f t="shared" si="118"/>
        <v>0</v>
      </c>
      <c r="AS200" s="147">
        <f t="shared" si="118"/>
        <v>0</v>
      </c>
      <c r="AT200" s="147">
        <f t="shared" si="118"/>
        <v>0</v>
      </c>
      <c r="AU200" s="147">
        <f t="shared" si="118"/>
        <v>0</v>
      </c>
    </row>
    <row r="201" spans="2:47" outlineLevel="1">
      <c r="D201" s="74">
        <v>2027</v>
      </c>
      <c r="E201" s="147">
        <f t="shared" ref="E201:N210" si="119">IF(E$189&lt;&gt;$D201,0,$D$6*POWER(1+$D$3,($D201-2017)))</f>
        <v>0</v>
      </c>
      <c r="F201" s="147">
        <f t="shared" si="119"/>
        <v>0</v>
      </c>
      <c r="G201" s="147">
        <f t="shared" si="119"/>
        <v>0</v>
      </c>
      <c r="H201" s="147">
        <f t="shared" si="119"/>
        <v>0</v>
      </c>
      <c r="I201" s="147">
        <f t="shared" si="119"/>
        <v>0</v>
      </c>
      <c r="J201" s="147">
        <f t="shared" si="119"/>
        <v>0</v>
      </c>
      <c r="K201" s="147">
        <f t="shared" si="119"/>
        <v>0</v>
      </c>
      <c r="L201" s="147">
        <f t="shared" si="119"/>
        <v>0</v>
      </c>
      <c r="M201" s="147">
        <f t="shared" si="119"/>
        <v>0</v>
      </c>
      <c r="N201" s="147">
        <f t="shared" si="119"/>
        <v>0</v>
      </c>
      <c r="O201" s="147">
        <f t="shared" ref="O201:X210" si="120">IF(O$189&lt;&gt;$D201,0,$D$6*POWER(1+$D$3,($D201-2017)))</f>
        <v>0</v>
      </c>
      <c r="P201" s="147">
        <f t="shared" si="120"/>
        <v>0</v>
      </c>
      <c r="Q201" s="147">
        <f t="shared" si="120"/>
        <v>0</v>
      </c>
      <c r="R201" s="147">
        <f t="shared" si="120"/>
        <v>0</v>
      </c>
      <c r="S201" s="147">
        <f t="shared" si="120"/>
        <v>0</v>
      </c>
      <c r="T201" s="147">
        <f t="shared" si="120"/>
        <v>0</v>
      </c>
      <c r="U201" s="147">
        <f t="shared" si="120"/>
        <v>0</v>
      </c>
      <c r="V201" s="147">
        <f t="shared" si="120"/>
        <v>0</v>
      </c>
      <c r="W201" s="147">
        <f t="shared" si="120"/>
        <v>0</v>
      </c>
      <c r="X201" s="147">
        <f t="shared" si="120"/>
        <v>0</v>
      </c>
      <c r="Y201" s="147">
        <f t="shared" ref="Y201:AH210" si="121">IF(Y$189&lt;&gt;$D201,0,$D$6*POWER(1+$D$3,($D201-2017)))</f>
        <v>0</v>
      </c>
      <c r="Z201" s="147">
        <f t="shared" si="121"/>
        <v>0</v>
      </c>
      <c r="AA201" s="147">
        <f t="shared" si="121"/>
        <v>0</v>
      </c>
      <c r="AB201" s="147">
        <f t="shared" si="121"/>
        <v>0</v>
      </c>
      <c r="AC201" s="147">
        <f t="shared" si="121"/>
        <v>0</v>
      </c>
      <c r="AD201" s="147">
        <f t="shared" si="121"/>
        <v>0</v>
      </c>
      <c r="AE201" s="147">
        <f t="shared" si="121"/>
        <v>0</v>
      </c>
      <c r="AF201" s="147">
        <f t="shared" si="121"/>
        <v>0</v>
      </c>
      <c r="AG201" s="147">
        <f t="shared" si="121"/>
        <v>0</v>
      </c>
      <c r="AH201" s="147">
        <f t="shared" si="121"/>
        <v>0</v>
      </c>
      <c r="AI201" s="147">
        <f t="shared" ref="AI201:AU210" si="122">IF(AI$189&lt;&gt;$D201,0,$D$6*POWER(1+$D$3,($D201-2017)))</f>
        <v>0</v>
      </c>
      <c r="AJ201" s="147">
        <f t="shared" si="122"/>
        <v>0</v>
      </c>
      <c r="AK201" s="147">
        <f t="shared" si="122"/>
        <v>0</v>
      </c>
      <c r="AL201" s="147">
        <f t="shared" si="122"/>
        <v>0</v>
      </c>
      <c r="AM201" s="147">
        <f t="shared" si="122"/>
        <v>0</v>
      </c>
      <c r="AN201" s="147">
        <f t="shared" si="122"/>
        <v>0</v>
      </c>
      <c r="AO201" s="147">
        <f t="shared" si="122"/>
        <v>0</v>
      </c>
      <c r="AP201" s="147">
        <f t="shared" si="122"/>
        <v>0</v>
      </c>
      <c r="AQ201" s="147">
        <f t="shared" si="122"/>
        <v>0</v>
      </c>
      <c r="AR201" s="147">
        <f t="shared" si="122"/>
        <v>0</v>
      </c>
      <c r="AS201" s="147">
        <f t="shared" si="122"/>
        <v>0</v>
      </c>
      <c r="AT201" s="147">
        <f t="shared" si="122"/>
        <v>0</v>
      </c>
      <c r="AU201" s="147">
        <f t="shared" si="122"/>
        <v>0</v>
      </c>
    </row>
    <row r="202" spans="2:47" outlineLevel="1">
      <c r="D202" s="74">
        <v>2028</v>
      </c>
      <c r="E202" s="147">
        <f t="shared" si="119"/>
        <v>0</v>
      </c>
      <c r="F202" s="147">
        <f t="shared" si="119"/>
        <v>0</v>
      </c>
      <c r="G202" s="147">
        <f t="shared" si="119"/>
        <v>0</v>
      </c>
      <c r="H202" s="147">
        <f t="shared" si="119"/>
        <v>0</v>
      </c>
      <c r="I202" s="147">
        <f t="shared" si="119"/>
        <v>0</v>
      </c>
      <c r="J202" s="147">
        <f t="shared" si="119"/>
        <v>0</v>
      </c>
      <c r="K202" s="147">
        <f t="shared" si="119"/>
        <v>0</v>
      </c>
      <c r="L202" s="147">
        <f t="shared" si="119"/>
        <v>0</v>
      </c>
      <c r="M202" s="147">
        <f t="shared" si="119"/>
        <v>0</v>
      </c>
      <c r="N202" s="147">
        <f t="shared" si="119"/>
        <v>0</v>
      </c>
      <c r="O202" s="147">
        <f t="shared" si="120"/>
        <v>0</v>
      </c>
      <c r="P202" s="147">
        <f t="shared" si="120"/>
        <v>0</v>
      </c>
      <c r="Q202" s="147">
        <f t="shared" si="120"/>
        <v>0</v>
      </c>
      <c r="R202" s="147">
        <f t="shared" si="120"/>
        <v>0</v>
      </c>
      <c r="S202" s="147">
        <f t="shared" si="120"/>
        <v>0</v>
      </c>
      <c r="T202" s="147">
        <f t="shared" si="120"/>
        <v>0</v>
      </c>
      <c r="U202" s="147">
        <f t="shared" si="120"/>
        <v>0</v>
      </c>
      <c r="V202" s="147">
        <f t="shared" si="120"/>
        <v>0</v>
      </c>
      <c r="W202" s="147">
        <f t="shared" si="120"/>
        <v>0</v>
      </c>
      <c r="X202" s="147">
        <f t="shared" si="120"/>
        <v>0</v>
      </c>
      <c r="Y202" s="147">
        <f t="shared" si="121"/>
        <v>0</v>
      </c>
      <c r="Z202" s="147">
        <f t="shared" si="121"/>
        <v>0</v>
      </c>
      <c r="AA202" s="147">
        <f t="shared" si="121"/>
        <v>0</v>
      </c>
      <c r="AB202" s="147">
        <f t="shared" si="121"/>
        <v>0</v>
      </c>
      <c r="AC202" s="147">
        <f t="shared" si="121"/>
        <v>0</v>
      </c>
      <c r="AD202" s="147">
        <f t="shared" si="121"/>
        <v>0</v>
      </c>
      <c r="AE202" s="147">
        <f t="shared" si="121"/>
        <v>0</v>
      </c>
      <c r="AF202" s="147">
        <f t="shared" si="121"/>
        <v>0</v>
      </c>
      <c r="AG202" s="147">
        <f t="shared" si="121"/>
        <v>0</v>
      </c>
      <c r="AH202" s="147">
        <f t="shared" si="121"/>
        <v>0</v>
      </c>
      <c r="AI202" s="147">
        <f t="shared" si="122"/>
        <v>0</v>
      </c>
      <c r="AJ202" s="147">
        <f t="shared" si="122"/>
        <v>0</v>
      </c>
      <c r="AK202" s="147">
        <f t="shared" si="122"/>
        <v>0</v>
      </c>
      <c r="AL202" s="147">
        <f t="shared" si="122"/>
        <v>0</v>
      </c>
      <c r="AM202" s="147">
        <f t="shared" si="122"/>
        <v>0</v>
      </c>
      <c r="AN202" s="147">
        <f t="shared" si="122"/>
        <v>0</v>
      </c>
      <c r="AO202" s="147">
        <f t="shared" si="122"/>
        <v>0</v>
      </c>
      <c r="AP202" s="147">
        <f t="shared" si="122"/>
        <v>0</v>
      </c>
      <c r="AQ202" s="147">
        <f t="shared" si="122"/>
        <v>0</v>
      </c>
      <c r="AR202" s="147">
        <f t="shared" si="122"/>
        <v>0</v>
      </c>
      <c r="AS202" s="147">
        <f t="shared" si="122"/>
        <v>0</v>
      </c>
      <c r="AT202" s="147">
        <f t="shared" si="122"/>
        <v>0</v>
      </c>
      <c r="AU202" s="147">
        <f t="shared" si="122"/>
        <v>0</v>
      </c>
    </row>
    <row r="203" spans="2:47" outlineLevel="1">
      <c r="D203" s="74">
        <v>2029</v>
      </c>
      <c r="E203" s="147">
        <f t="shared" si="119"/>
        <v>0</v>
      </c>
      <c r="F203" s="147">
        <f t="shared" si="119"/>
        <v>0</v>
      </c>
      <c r="G203" s="147">
        <f t="shared" si="119"/>
        <v>0</v>
      </c>
      <c r="H203" s="147">
        <f t="shared" si="119"/>
        <v>0</v>
      </c>
      <c r="I203" s="147">
        <f t="shared" si="119"/>
        <v>0</v>
      </c>
      <c r="J203" s="147">
        <f t="shared" si="119"/>
        <v>0</v>
      </c>
      <c r="K203" s="147">
        <f t="shared" si="119"/>
        <v>0</v>
      </c>
      <c r="L203" s="147">
        <f t="shared" si="119"/>
        <v>0</v>
      </c>
      <c r="M203" s="147">
        <f t="shared" si="119"/>
        <v>0</v>
      </c>
      <c r="N203" s="147">
        <f t="shared" si="119"/>
        <v>0</v>
      </c>
      <c r="O203" s="147">
        <f t="shared" si="120"/>
        <v>0</v>
      </c>
      <c r="P203" s="147">
        <f t="shared" si="120"/>
        <v>0</v>
      </c>
      <c r="Q203" s="147">
        <f t="shared" si="120"/>
        <v>0</v>
      </c>
      <c r="R203" s="147">
        <f t="shared" si="120"/>
        <v>0</v>
      </c>
      <c r="S203" s="147">
        <f t="shared" si="120"/>
        <v>0</v>
      </c>
      <c r="T203" s="147">
        <f t="shared" si="120"/>
        <v>0</v>
      </c>
      <c r="U203" s="147">
        <f t="shared" si="120"/>
        <v>0</v>
      </c>
      <c r="V203" s="147">
        <f t="shared" si="120"/>
        <v>0</v>
      </c>
      <c r="W203" s="147">
        <f t="shared" si="120"/>
        <v>0</v>
      </c>
      <c r="X203" s="147">
        <f t="shared" si="120"/>
        <v>0</v>
      </c>
      <c r="Y203" s="147">
        <f t="shared" si="121"/>
        <v>0</v>
      </c>
      <c r="Z203" s="147">
        <f t="shared" si="121"/>
        <v>0</v>
      </c>
      <c r="AA203" s="147">
        <f t="shared" si="121"/>
        <v>0</v>
      </c>
      <c r="AB203" s="147">
        <f t="shared" si="121"/>
        <v>0</v>
      </c>
      <c r="AC203" s="147">
        <f t="shared" si="121"/>
        <v>0</v>
      </c>
      <c r="AD203" s="147">
        <f t="shared" si="121"/>
        <v>0</v>
      </c>
      <c r="AE203" s="147">
        <f t="shared" si="121"/>
        <v>0</v>
      </c>
      <c r="AF203" s="147">
        <f t="shared" si="121"/>
        <v>0</v>
      </c>
      <c r="AG203" s="147">
        <f t="shared" si="121"/>
        <v>0</v>
      </c>
      <c r="AH203" s="147">
        <f t="shared" si="121"/>
        <v>0</v>
      </c>
      <c r="AI203" s="147">
        <f t="shared" si="122"/>
        <v>0</v>
      </c>
      <c r="AJ203" s="147">
        <f t="shared" si="122"/>
        <v>0</v>
      </c>
      <c r="AK203" s="147">
        <f t="shared" si="122"/>
        <v>0</v>
      </c>
      <c r="AL203" s="147">
        <f t="shared" si="122"/>
        <v>0</v>
      </c>
      <c r="AM203" s="147">
        <f t="shared" si="122"/>
        <v>0</v>
      </c>
      <c r="AN203" s="147">
        <f t="shared" si="122"/>
        <v>0</v>
      </c>
      <c r="AO203" s="147">
        <f t="shared" si="122"/>
        <v>0</v>
      </c>
      <c r="AP203" s="147">
        <f t="shared" si="122"/>
        <v>0</v>
      </c>
      <c r="AQ203" s="147">
        <f t="shared" si="122"/>
        <v>0</v>
      </c>
      <c r="AR203" s="147">
        <f t="shared" si="122"/>
        <v>0</v>
      </c>
      <c r="AS203" s="147">
        <f t="shared" si="122"/>
        <v>0</v>
      </c>
      <c r="AT203" s="147">
        <f t="shared" si="122"/>
        <v>0</v>
      </c>
      <c r="AU203" s="147">
        <f t="shared" si="122"/>
        <v>0</v>
      </c>
    </row>
    <row r="204" spans="2:47" outlineLevel="1">
      <c r="D204" s="74">
        <v>2030</v>
      </c>
      <c r="E204" s="147">
        <f t="shared" si="119"/>
        <v>0</v>
      </c>
      <c r="F204" s="147">
        <f t="shared" si="119"/>
        <v>0</v>
      </c>
      <c r="G204" s="147">
        <f t="shared" si="119"/>
        <v>0</v>
      </c>
      <c r="H204" s="147">
        <f t="shared" si="119"/>
        <v>0</v>
      </c>
      <c r="I204" s="147">
        <f t="shared" si="119"/>
        <v>0</v>
      </c>
      <c r="J204" s="147">
        <f t="shared" si="119"/>
        <v>0</v>
      </c>
      <c r="K204" s="147">
        <f t="shared" si="119"/>
        <v>0</v>
      </c>
      <c r="L204" s="147">
        <f t="shared" si="119"/>
        <v>0</v>
      </c>
      <c r="M204" s="147">
        <f t="shared" si="119"/>
        <v>0</v>
      </c>
      <c r="N204" s="147">
        <f t="shared" si="119"/>
        <v>0</v>
      </c>
      <c r="O204" s="147">
        <f t="shared" si="120"/>
        <v>0</v>
      </c>
      <c r="P204" s="147">
        <f t="shared" si="120"/>
        <v>0</v>
      </c>
      <c r="Q204" s="147">
        <f t="shared" si="120"/>
        <v>0</v>
      </c>
      <c r="R204" s="147">
        <f t="shared" si="120"/>
        <v>0</v>
      </c>
      <c r="S204" s="147">
        <f t="shared" si="120"/>
        <v>0</v>
      </c>
      <c r="T204" s="147">
        <f t="shared" si="120"/>
        <v>0</v>
      </c>
      <c r="U204" s="147">
        <f t="shared" si="120"/>
        <v>0</v>
      </c>
      <c r="V204" s="147">
        <f t="shared" si="120"/>
        <v>0</v>
      </c>
      <c r="W204" s="147">
        <f t="shared" si="120"/>
        <v>0</v>
      </c>
      <c r="X204" s="147">
        <f t="shared" si="120"/>
        <v>0</v>
      </c>
      <c r="Y204" s="147">
        <f t="shared" si="121"/>
        <v>0</v>
      </c>
      <c r="Z204" s="147">
        <f t="shared" si="121"/>
        <v>0</v>
      </c>
      <c r="AA204" s="147">
        <f t="shared" si="121"/>
        <v>0</v>
      </c>
      <c r="AB204" s="147">
        <f t="shared" si="121"/>
        <v>0</v>
      </c>
      <c r="AC204" s="147">
        <f t="shared" si="121"/>
        <v>0</v>
      </c>
      <c r="AD204" s="147">
        <f t="shared" si="121"/>
        <v>3234016.5761344903</v>
      </c>
      <c r="AE204" s="147">
        <f t="shared" si="121"/>
        <v>0</v>
      </c>
      <c r="AF204" s="147">
        <f t="shared" si="121"/>
        <v>0</v>
      </c>
      <c r="AG204" s="147">
        <f t="shared" si="121"/>
        <v>0</v>
      </c>
      <c r="AH204" s="147">
        <f t="shared" si="121"/>
        <v>0</v>
      </c>
      <c r="AI204" s="147">
        <f t="shared" si="122"/>
        <v>0</v>
      </c>
      <c r="AJ204" s="147">
        <f t="shared" si="122"/>
        <v>0</v>
      </c>
      <c r="AK204" s="147">
        <f t="shared" si="122"/>
        <v>0</v>
      </c>
      <c r="AL204" s="147">
        <f t="shared" si="122"/>
        <v>0</v>
      </c>
      <c r="AM204" s="147">
        <f t="shared" si="122"/>
        <v>0</v>
      </c>
      <c r="AN204" s="147">
        <f t="shared" si="122"/>
        <v>0</v>
      </c>
      <c r="AO204" s="147">
        <f t="shared" si="122"/>
        <v>0</v>
      </c>
      <c r="AP204" s="147">
        <f t="shared" si="122"/>
        <v>0</v>
      </c>
      <c r="AQ204" s="147">
        <f t="shared" si="122"/>
        <v>0</v>
      </c>
      <c r="AR204" s="147">
        <f t="shared" si="122"/>
        <v>0</v>
      </c>
      <c r="AS204" s="147">
        <f t="shared" si="122"/>
        <v>0</v>
      </c>
      <c r="AT204" s="147">
        <f t="shared" si="122"/>
        <v>0</v>
      </c>
      <c r="AU204" s="147">
        <f t="shared" si="122"/>
        <v>0</v>
      </c>
    </row>
    <row r="205" spans="2:47" outlineLevel="1">
      <c r="D205" s="74">
        <v>2031</v>
      </c>
      <c r="E205" s="147">
        <f t="shared" si="119"/>
        <v>0</v>
      </c>
      <c r="F205" s="147">
        <f t="shared" si="119"/>
        <v>0</v>
      </c>
      <c r="G205" s="147">
        <f t="shared" si="119"/>
        <v>0</v>
      </c>
      <c r="H205" s="147">
        <f t="shared" si="119"/>
        <v>0</v>
      </c>
      <c r="I205" s="147">
        <f t="shared" si="119"/>
        <v>0</v>
      </c>
      <c r="J205" s="147">
        <f t="shared" si="119"/>
        <v>0</v>
      </c>
      <c r="K205" s="147">
        <f t="shared" si="119"/>
        <v>0</v>
      </c>
      <c r="L205" s="147">
        <f t="shared" si="119"/>
        <v>0</v>
      </c>
      <c r="M205" s="147">
        <f t="shared" si="119"/>
        <v>0</v>
      </c>
      <c r="N205" s="147">
        <f t="shared" si="119"/>
        <v>0</v>
      </c>
      <c r="O205" s="147">
        <f t="shared" si="120"/>
        <v>0</v>
      </c>
      <c r="P205" s="147">
        <f t="shared" si="120"/>
        <v>0</v>
      </c>
      <c r="Q205" s="147">
        <f t="shared" si="120"/>
        <v>0</v>
      </c>
      <c r="R205" s="147">
        <f t="shared" si="120"/>
        <v>0</v>
      </c>
      <c r="S205" s="147">
        <f t="shared" si="120"/>
        <v>0</v>
      </c>
      <c r="T205" s="147">
        <f t="shared" si="120"/>
        <v>0</v>
      </c>
      <c r="U205" s="147">
        <f t="shared" si="120"/>
        <v>0</v>
      </c>
      <c r="V205" s="147">
        <f t="shared" si="120"/>
        <v>0</v>
      </c>
      <c r="W205" s="147">
        <f t="shared" si="120"/>
        <v>0</v>
      </c>
      <c r="X205" s="147">
        <f t="shared" si="120"/>
        <v>0</v>
      </c>
      <c r="Y205" s="147">
        <f t="shared" si="121"/>
        <v>0</v>
      </c>
      <c r="Z205" s="147">
        <f t="shared" si="121"/>
        <v>0</v>
      </c>
      <c r="AA205" s="147">
        <f t="shared" si="121"/>
        <v>0</v>
      </c>
      <c r="AB205" s="147">
        <f t="shared" si="121"/>
        <v>0</v>
      </c>
      <c r="AC205" s="147">
        <f t="shared" si="121"/>
        <v>0</v>
      </c>
      <c r="AD205" s="147">
        <f t="shared" si="121"/>
        <v>0</v>
      </c>
      <c r="AE205" s="147">
        <f t="shared" si="121"/>
        <v>0</v>
      </c>
      <c r="AF205" s="147">
        <f t="shared" si="121"/>
        <v>0</v>
      </c>
      <c r="AG205" s="147">
        <f t="shared" si="121"/>
        <v>0</v>
      </c>
      <c r="AH205" s="147">
        <f t="shared" si="121"/>
        <v>0</v>
      </c>
      <c r="AI205" s="147">
        <f t="shared" si="122"/>
        <v>0</v>
      </c>
      <c r="AJ205" s="147">
        <f t="shared" si="122"/>
        <v>0</v>
      </c>
      <c r="AK205" s="147">
        <f t="shared" si="122"/>
        <v>0</v>
      </c>
      <c r="AL205" s="147">
        <f t="shared" si="122"/>
        <v>0</v>
      </c>
      <c r="AM205" s="147">
        <f t="shared" si="122"/>
        <v>0</v>
      </c>
      <c r="AN205" s="147">
        <f t="shared" si="122"/>
        <v>0</v>
      </c>
      <c r="AO205" s="147">
        <f t="shared" si="122"/>
        <v>0</v>
      </c>
      <c r="AP205" s="147">
        <f t="shared" si="122"/>
        <v>0</v>
      </c>
      <c r="AQ205" s="147">
        <f t="shared" si="122"/>
        <v>0</v>
      </c>
      <c r="AR205" s="147">
        <f t="shared" si="122"/>
        <v>0</v>
      </c>
      <c r="AS205" s="147">
        <f t="shared" si="122"/>
        <v>0</v>
      </c>
      <c r="AT205" s="147">
        <f t="shared" si="122"/>
        <v>0</v>
      </c>
      <c r="AU205" s="147">
        <f t="shared" si="122"/>
        <v>0</v>
      </c>
    </row>
    <row r="206" spans="2:47" outlineLevel="1">
      <c r="D206" s="74">
        <v>2032</v>
      </c>
      <c r="E206" s="147">
        <f t="shared" si="119"/>
        <v>0</v>
      </c>
      <c r="F206" s="147">
        <f t="shared" si="119"/>
        <v>0</v>
      </c>
      <c r="G206" s="147">
        <f t="shared" si="119"/>
        <v>0</v>
      </c>
      <c r="H206" s="147">
        <f t="shared" si="119"/>
        <v>0</v>
      </c>
      <c r="I206" s="147">
        <f t="shared" si="119"/>
        <v>0</v>
      </c>
      <c r="J206" s="147">
        <f t="shared" si="119"/>
        <v>0</v>
      </c>
      <c r="K206" s="147">
        <f t="shared" si="119"/>
        <v>0</v>
      </c>
      <c r="L206" s="147">
        <f t="shared" si="119"/>
        <v>0</v>
      </c>
      <c r="M206" s="147">
        <f t="shared" si="119"/>
        <v>0</v>
      </c>
      <c r="N206" s="147">
        <f t="shared" si="119"/>
        <v>0</v>
      </c>
      <c r="O206" s="147">
        <f t="shared" si="120"/>
        <v>0</v>
      </c>
      <c r="P206" s="147">
        <f t="shared" si="120"/>
        <v>0</v>
      </c>
      <c r="Q206" s="147">
        <f t="shared" si="120"/>
        <v>0</v>
      </c>
      <c r="R206" s="147">
        <f t="shared" si="120"/>
        <v>0</v>
      </c>
      <c r="S206" s="147">
        <f t="shared" si="120"/>
        <v>0</v>
      </c>
      <c r="T206" s="147">
        <f t="shared" si="120"/>
        <v>0</v>
      </c>
      <c r="U206" s="147">
        <f t="shared" si="120"/>
        <v>0</v>
      </c>
      <c r="V206" s="147">
        <f t="shared" si="120"/>
        <v>0</v>
      </c>
      <c r="W206" s="147">
        <f t="shared" si="120"/>
        <v>0</v>
      </c>
      <c r="X206" s="147">
        <f t="shared" si="120"/>
        <v>0</v>
      </c>
      <c r="Y206" s="147">
        <f t="shared" si="121"/>
        <v>0</v>
      </c>
      <c r="Z206" s="147">
        <f t="shared" si="121"/>
        <v>0</v>
      </c>
      <c r="AA206" s="147">
        <f t="shared" si="121"/>
        <v>0</v>
      </c>
      <c r="AB206" s="147">
        <f t="shared" si="121"/>
        <v>0</v>
      </c>
      <c r="AC206" s="147">
        <f t="shared" si="121"/>
        <v>0</v>
      </c>
      <c r="AD206" s="147">
        <f t="shared" si="121"/>
        <v>0</v>
      </c>
      <c r="AE206" s="147">
        <f t="shared" si="121"/>
        <v>0</v>
      </c>
      <c r="AF206" s="147">
        <f t="shared" si="121"/>
        <v>0</v>
      </c>
      <c r="AG206" s="147">
        <f t="shared" si="121"/>
        <v>0</v>
      </c>
      <c r="AH206" s="147">
        <f t="shared" si="121"/>
        <v>0</v>
      </c>
      <c r="AI206" s="147">
        <f t="shared" si="122"/>
        <v>0</v>
      </c>
      <c r="AJ206" s="147">
        <f t="shared" si="122"/>
        <v>0</v>
      </c>
      <c r="AK206" s="147">
        <f t="shared" si="122"/>
        <v>0</v>
      </c>
      <c r="AL206" s="147">
        <f t="shared" si="122"/>
        <v>0</v>
      </c>
      <c r="AM206" s="147">
        <f t="shared" si="122"/>
        <v>0</v>
      </c>
      <c r="AN206" s="147">
        <f t="shared" si="122"/>
        <v>0</v>
      </c>
      <c r="AO206" s="147">
        <f t="shared" si="122"/>
        <v>0</v>
      </c>
      <c r="AP206" s="147">
        <f t="shared" si="122"/>
        <v>0</v>
      </c>
      <c r="AQ206" s="147">
        <f t="shared" si="122"/>
        <v>0</v>
      </c>
      <c r="AR206" s="147">
        <f t="shared" si="122"/>
        <v>0</v>
      </c>
      <c r="AS206" s="147">
        <f t="shared" si="122"/>
        <v>0</v>
      </c>
      <c r="AT206" s="147">
        <f t="shared" si="122"/>
        <v>0</v>
      </c>
      <c r="AU206" s="147">
        <f t="shared" si="122"/>
        <v>0</v>
      </c>
    </row>
    <row r="207" spans="2:47" outlineLevel="1">
      <c r="D207" s="74">
        <v>2033</v>
      </c>
      <c r="E207" s="147">
        <f t="shared" si="119"/>
        <v>0</v>
      </c>
      <c r="F207" s="147">
        <f t="shared" si="119"/>
        <v>0</v>
      </c>
      <c r="G207" s="147">
        <f t="shared" si="119"/>
        <v>0</v>
      </c>
      <c r="H207" s="147">
        <f t="shared" si="119"/>
        <v>0</v>
      </c>
      <c r="I207" s="147">
        <f t="shared" si="119"/>
        <v>0</v>
      </c>
      <c r="J207" s="147">
        <f t="shared" si="119"/>
        <v>0</v>
      </c>
      <c r="K207" s="147">
        <f t="shared" si="119"/>
        <v>0</v>
      </c>
      <c r="L207" s="147">
        <f t="shared" si="119"/>
        <v>0</v>
      </c>
      <c r="M207" s="147">
        <f t="shared" si="119"/>
        <v>0</v>
      </c>
      <c r="N207" s="147">
        <f t="shared" si="119"/>
        <v>0</v>
      </c>
      <c r="O207" s="147">
        <f t="shared" si="120"/>
        <v>0</v>
      </c>
      <c r="P207" s="147">
        <f t="shared" si="120"/>
        <v>0</v>
      </c>
      <c r="Q207" s="147">
        <f t="shared" si="120"/>
        <v>0</v>
      </c>
      <c r="R207" s="147">
        <f t="shared" si="120"/>
        <v>0</v>
      </c>
      <c r="S207" s="147">
        <f t="shared" si="120"/>
        <v>0</v>
      </c>
      <c r="T207" s="147">
        <f t="shared" si="120"/>
        <v>0</v>
      </c>
      <c r="U207" s="147">
        <f t="shared" si="120"/>
        <v>0</v>
      </c>
      <c r="V207" s="147">
        <f t="shared" si="120"/>
        <v>0</v>
      </c>
      <c r="W207" s="147">
        <f t="shared" si="120"/>
        <v>0</v>
      </c>
      <c r="X207" s="147">
        <f t="shared" si="120"/>
        <v>0</v>
      </c>
      <c r="Y207" s="147">
        <f t="shared" si="121"/>
        <v>0</v>
      </c>
      <c r="Z207" s="147">
        <f t="shared" si="121"/>
        <v>0</v>
      </c>
      <c r="AA207" s="147">
        <f t="shared" si="121"/>
        <v>0</v>
      </c>
      <c r="AB207" s="147">
        <f t="shared" si="121"/>
        <v>0</v>
      </c>
      <c r="AC207" s="147">
        <f t="shared" si="121"/>
        <v>0</v>
      </c>
      <c r="AD207" s="147">
        <f t="shared" si="121"/>
        <v>0</v>
      </c>
      <c r="AE207" s="147">
        <f t="shared" si="121"/>
        <v>0</v>
      </c>
      <c r="AF207" s="147">
        <f t="shared" si="121"/>
        <v>0</v>
      </c>
      <c r="AG207" s="147">
        <f t="shared" si="121"/>
        <v>0</v>
      </c>
      <c r="AH207" s="147">
        <f t="shared" si="121"/>
        <v>0</v>
      </c>
      <c r="AI207" s="147">
        <f t="shared" si="122"/>
        <v>0</v>
      </c>
      <c r="AJ207" s="147">
        <f t="shared" si="122"/>
        <v>0</v>
      </c>
      <c r="AK207" s="147">
        <f t="shared" si="122"/>
        <v>0</v>
      </c>
      <c r="AL207" s="147">
        <f t="shared" si="122"/>
        <v>0</v>
      </c>
      <c r="AM207" s="147">
        <f t="shared" si="122"/>
        <v>0</v>
      </c>
      <c r="AN207" s="147">
        <f t="shared" si="122"/>
        <v>0</v>
      </c>
      <c r="AO207" s="147">
        <f t="shared" si="122"/>
        <v>0</v>
      </c>
      <c r="AP207" s="147">
        <f t="shared" si="122"/>
        <v>0</v>
      </c>
      <c r="AQ207" s="147">
        <f t="shared" si="122"/>
        <v>0</v>
      </c>
      <c r="AR207" s="147">
        <f t="shared" si="122"/>
        <v>0</v>
      </c>
      <c r="AS207" s="147">
        <f t="shared" si="122"/>
        <v>0</v>
      </c>
      <c r="AT207" s="147">
        <f t="shared" si="122"/>
        <v>0</v>
      </c>
      <c r="AU207" s="147">
        <f t="shared" si="122"/>
        <v>0</v>
      </c>
    </row>
    <row r="208" spans="2:47" outlineLevel="1">
      <c r="D208" s="74">
        <v>2034</v>
      </c>
      <c r="E208" s="147">
        <f t="shared" si="119"/>
        <v>0</v>
      </c>
      <c r="F208" s="147">
        <f t="shared" si="119"/>
        <v>0</v>
      </c>
      <c r="G208" s="147">
        <f t="shared" si="119"/>
        <v>0</v>
      </c>
      <c r="H208" s="147">
        <f t="shared" si="119"/>
        <v>0</v>
      </c>
      <c r="I208" s="147">
        <f t="shared" si="119"/>
        <v>0</v>
      </c>
      <c r="J208" s="147">
        <f t="shared" si="119"/>
        <v>0</v>
      </c>
      <c r="K208" s="147">
        <f t="shared" si="119"/>
        <v>0</v>
      </c>
      <c r="L208" s="147">
        <f t="shared" si="119"/>
        <v>0</v>
      </c>
      <c r="M208" s="147">
        <f t="shared" si="119"/>
        <v>0</v>
      </c>
      <c r="N208" s="147">
        <f t="shared" si="119"/>
        <v>0</v>
      </c>
      <c r="O208" s="147">
        <f t="shared" si="120"/>
        <v>0</v>
      </c>
      <c r="P208" s="147">
        <f t="shared" si="120"/>
        <v>0</v>
      </c>
      <c r="Q208" s="147">
        <f t="shared" si="120"/>
        <v>0</v>
      </c>
      <c r="R208" s="147">
        <f t="shared" si="120"/>
        <v>0</v>
      </c>
      <c r="S208" s="147">
        <f t="shared" si="120"/>
        <v>0</v>
      </c>
      <c r="T208" s="147">
        <f t="shared" si="120"/>
        <v>0</v>
      </c>
      <c r="U208" s="147">
        <f t="shared" si="120"/>
        <v>0</v>
      </c>
      <c r="V208" s="147">
        <f t="shared" si="120"/>
        <v>0</v>
      </c>
      <c r="W208" s="147">
        <f t="shared" si="120"/>
        <v>0</v>
      </c>
      <c r="X208" s="147">
        <f t="shared" si="120"/>
        <v>0</v>
      </c>
      <c r="Y208" s="147">
        <f t="shared" si="121"/>
        <v>0</v>
      </c>
      <c r="Z208" s="147">
        <f t="shared" si="121"/>
        <v>0</v>
      </c>
      <c r="AA208" s="147">
        <f t="shared" si="121"/>
        <v>0</v>
      </c>
      <c r="AB208" s="147">
        <f t="shared" si="121"/>
        <v>0</v>
      </c>
      <c r="AC208" s="147">
        <f t="shared" si="121"/>
        <v>0</v>
      </c>
      <c r="AD208" s="147">
        <f t="shared" si="121"/>
        <v>0</v>
      </c>
      <c r="AE208" s="147">
        <f t="shared" si="121"/>
        <v>0</v>
      </c>
      <c r="AF208" s="147">
        <f t="shared" si="121"/>
        <v>0</v>
      </c>
      <c r="AG208" s="147">
        <f t="shared" si="121"/>
        <v>0</v>
      </c>
      <c r="AH208" s="147">
        <f t="shared" si="121"/>
        <v>0</v>
      </c>
      <c r="AI208" s="147">
        <f t="shared" si="122"/>
        <v>0</v>
      </c>
      <c r="AJ208" s="147">
        <f t="shared" si="122"/>
        <v>0</v>
      </c>
      <c r="AK208" s="147">
        <f t="shared" si="122"/>
        <v>0</v>
      </c>
      <c r="AL208" s="147">
        <f t="shared" si="122"/>
        <v>0</v>
      </c>
      <c r="AM208" s="147">
        <f t="shared" si="122"/>
        <v>0</v>
      </c>
      <c r="AN208" s="147">
        <f t="shared" si="122"/>
        <v>0</v>
      </c>
      <c r="AO208" s="147">
        <f t="shared" si="122"/>
        <v>0</v>
      </c>
      <c r="AP208" s="147">
        <f t="shared" si="122"/>
        <v>0</v>
      </c>
      <c r="AQ208" s="147">
        <f t="shared" si="122"/>
        <v>0</v>
      </c>
      <c r="AR208" s="147">
        <f t="shared" si="122"/>
        <v>0</v>
      </c>
      <c r="AS208" s="147">
        <f t="shared" si="122"/>
        <v>0</v>
      </c>
      <c r="AT208" s="147">
        <f t="shared" si="122"/>
        <v>0</v>
      </c>
      <c r="AU208" s="147">
        <f t="shared" si="122"/>
        <v>0</v>
      </c>
    </row>
    <row r="209" spans="2:47" outlineLevel="1">
      <c r="D209" s="74">
        <v>2035</v>
      </c>
      <c r="E209" s="147">
        <f t="shared" si="119"/>
        <v>0</v>
      </c>
      <c r="F209" s="147">
        <f t="shared" si="119"/>
        <v>0</v>
      </c>
      <c r="G209" s="147">
        <f t="shared" si="119"/>
        <v>0</v>
      </c>
      <c r="H209" s="147">
        <f t="shared" si="119"/>
        <v>0</v>
      </c>
      <c r="I209" s="147">
        <f t="shared" si="119"/>
        <v>0</v>
      </c>
      <c r="J209" s="147">
        <f t="shared" si="119"/>
        <v>0</v>
      </c>
      <c r="K209" s="147">
        <f t="shared" si="119"/>
        <v>0</v>
      </c>
      <c r="L209" s="147">
        <f t="shared" si="119"/>
        <v>0</v>
      </c>
      <c r="M209" s="147">
        <f t="shared" si="119"/>
        <v>0</v>
      </c>
      <c r="N209" s="147">
        <f t="shared" si="119"/>
        <v>0</v>
      </c>
      <c r="O209" s="147">
        <f t="shared" si="120"/>
        <v>0</v>
      </c>
      <c r="P209" s="147">
        <f t="shared" si="120"/>
        <v>0</v>
      </c>
      <c r="Q209" s="147">
        <f t="shared" si="120"/>
        <v>0</v>
      </c>
      <c r="R209" s="147">
        <f t="shared" si="120"/>
        <v>0</v>
      </c>
      <c r="S209" s="147">
        <f t="shared" si="120"/>
        <v>0</v>
      </c>
      <c r="T209" s="147">
        <f t="shared" si="120"/>
        <v>0</v>
      </c>
      <c r="U209" s="147">
        <f t="shared" si="120"/>
        <v>0</v>
      </c>
      <c r="V209" s="147">
        <f t="shared" si="120"/>
        <v>0</v>
      </c>
      <c r="W209" s="147">
        <f t="shared" si="120"/>
        <v>0</v>
      </c>
      <c r="X209" s="147">
        <f t="shared" si="120"/>
        <v>0</v>
      </c>
      <c r="Y209" s="147">
        <f t="shared" si="121"/>
        <v>0</v>
      </c>
      <c r="Z209" s="147">
        <f t="shared" si="121"/>
        <v>0</v>
      </c>
      <c r="AA209" s="147">
        <f t="shared" si="121"/>
        <v>0</v>
      </c>
      <c r="AB209" s="147">
        <f t="shared" si="121"/>
        <v>0</v>
      </c>
      <c r="AC209" s="147">
        <f t="shared" si="121"/>
        <v>0</v>
      </c>
      <c r="AD209" s="147">
        <f t="shared" si="121"/>
        <v>0</v>
      </c>
      <c r="AE209" s="147">
        <f t="shared" si="121"/>
        <v>0</v>
      </c>
      <c r="AF209" s="147">
        <f t="shared" si="121"/>
        <v>0</v>
      </c>
      <c r="AG209" s="147">
        <f t="shared" si="121"/>
        <v>0</v>
      </c>
      <c r="AH209" s="147">
        <f t="shared" si="121"/>
        <v>0</v>
      </c>
      <c r="AI209" s="147">
        <f t="shared" si="122"/>
        <v>0</v>
      </c>
      <c r="AJ209" s="147">
        <f t="shared" si="122"/>
        <v>0</v>
      </c>
      <c r="AK209" s="147">
        <f t="shared" si="122"/>
        <v>0</v>
      </c>
      <c r="AL209" s="147">
        <f t="shared" si="122"/>
        <v>0</v>
      </c>
      <c r="AM209" s="147">
        <f t="shared" si="122"/>
        <v>0</v>
      </c>
      <c r="AN209" s="147">
        <f t="shared" si="122"/>
        <v>0</v>
      </c>
      <c r="AO209" s="147">
        <f t="shared" si="122"/>
        <v>0</v>
      </c>
      <c r="AP209" s="147">
        <f t="shared" si="122"/>
        <v>0</v>
      </c>
      <c r="AQ209" s="147">
        <f t="shared" si="122"/>
        <v>0</v>
      </c>
      <c r="AR209" s="147">
        <f t="shared" si="122"/>
        <v>0</v>
      </c>
      <c r="AS209" s="147">
        <f t="shared" si="122"/>
        <v>0</v>
      </c>
      <c r="AT209" s="147">
        <f t="shared" si="122"/>
        <v>0</v>
      </c>
      <c r="AU209" s="147">
        <f t="shared" si="122"/>
        <v>0</v>
      </c>
    </row>
    <row r="210" spans="2:47" outlineLevel="1">
      <c r="D210" s="74">
        <v>2036</v>
      </c>
      <c r="E210" s="147">
        <f t="shared" si="119"/>
        <v>0</v>
      </c>
      <c r="F210" s="147">
        <f t="shared" si="119"/>
        <v>0</v>
      </c>
      <c r="G210" s="147">
        <f t="shared" si="119"/>
        <v>0</v>
      </c>
      <c r="H210" s="147">
        <f t="shared" si="119"/>
        <v>0</v>
      </c>
      <c r="I210" s="147">
        <f t="shared" si="119"/>
        <v>0</v>
      </c>
      <c r="J210" s="147">
        <f t="shared" si="119"/>
        <v>0</v>
      </c>
      <c r="K210" s="147">
        <f t="shared" si="119"/>
        <v>0</v>
      </c>
      <c r="L210" s="147">
        <f t="shared" si="119"/>
        <v>0</v>
      </c>
      <c r="M210" s="147">
        <f t="shared" si="119"/>
        <v>0</v>
      </c>
      <c r="N210" s="147">
        <f t="shared" si="119"/>
        <v>0</v>
      </c>
      <c r="O210" s="147">
        <f t="shared" si="120"/>
        <v>0</v>
      </c>
      <c r="P210" s="147">
        <f t="shared" si="120"/>
        <v>0</v>
      </c>
      <c r="Q210" s="147">
        <f t="shared" si="120"/>
        <v>0</v>
      </c>
      <c r="R210" s="147">
        <f t="shared" si="120"/>
        <v>0</v>
      </c>
      <c r="S210" s="147">
        <f t="shared" si="120"/>
        <v>0</v>
      </c>
      <c r="T210" s="147">
        <f t="shared" si="120"/>
        <v>0</v>
      </c>
      <c r="U210" s="147">
        <f t="shared" si="120"/>
        <v>0</v>
      </c>
      <c r="V210" s="147">
        <f t="shared" si="120"/>
        <v>0</v>
      </c>
      <c r="W210" s="147">
        <f t="shared" si="120"/>
        <v>0</v>
      </c>
      <c r="X210" s="147">
        <f t="shared" si="120"/>
        <v>0</v>
      </c>
      <c r="Y210" s="147">
        <f t="shared" si="121"/>
        <v>0</v>
      </c>
      <c r="Z210" s="147">
        <f t="shared" si="121"/>
        <v>0</v>
      </c>
      <c r="AA210" s="147">
        <f t="shared" si="121"/>
        <v>0</v>
      </c>
      <c r="AB210" s="147">
        <f t="shared" si="121"/>
        <v>0</v>
      </c>
      <c r="AC210" s="147">
        <f t="shared" si="121"/>
        <v>0</v>
      </c>
      <c r="AD210" s="147">
        <f t="shared" si="121"/>
        <v>0</v>
      </c>
      <c r="AE210" s="147">
        <f t="shared" si="121"/>
        <v>0</v>
      </c>
      <c r="AF210" s="147">
        <f t="shared" si="121"/>
        <v>0</v>
      </c>
      <c r="AG210" s="147">
        <f t="shared" si="121"/>
        <v>0</v>
      </c>
      <c r="AH210" s="147">
        <f t="shared" si="121"/>
        <v>0</v>
      </c>
      <c r="AI210" s="147">
        <f t="shared" si="122"/>
        <v>0</v>
      </c>
      <c r="AJ210" s="147">
        <f t="shared" si="122"/>
        <v>0</v>
      </c>
      <c r="AK210" s="147">
        <f t="shared" si="122"/>
        <v>0</v>
      </c>
      <c r="AL210" s="147">
        <f t="shared" si="122"/>
        <v>0</v>
      </c>
      <c r="AM210" s="147">
        <f t="shared" si="122"/>
        <v>0</v>
      </c>
      <c r="AN210" s="147">
        <f t="shared" si="122"/>
        <v>0</v>
      </c>
      <c r="AO210" s="147">
        <f t="shared" si="122"/>
        <v>0</v>
      </c>
      <c r="AP210" s="147">
        <f t="shared" si="122"/>
        <v>0</v>
      </c>
      <c r="AQ210" s="147">
        <f t="shared" si="122"/>
        <v>0</v>
      </c>
      <c r="AR210" s="147">
        <f t="shared" si="122"/>
        <v>0</v>
      </c>
      <c r="AS210" s="147">
        <f t="shared" si="122"/>
        <v>0</v>
      </c>
      <c r="AT210" s="147">
        <f t="shared" si="122"/>
        <v>0</v>
      </c>
      <c r="AU210" s="147">
        <f t="shared" si="122"/>
        <v>0</v>
      </c>
    </row>
    <row r="211" spans="2:47" outlineLevel="1">
      <c r="D211" s="74">
        <v>2037</v>
      </c>
      <c r="E211" s="147">
        <f t="shared" ref="E211:N219" si="123">IF(E$189&lt;&gt;$D211,0,$D$6*POWER(1+$D$3,($D211-2017)))</f>
        <v>0</v>
      </c>
      <c r="F211" s="147">
        <f t="shared" si="123"/>
        <v>0</v>
      </c>
      <c r="G211" s="147">
        <f t="shared" si="123"/>
        <v>0</v>
      </c>
      <c r="H211" s="147">
        <f t="shared" si="123"/>
        <v>0</v>
      </c>
      <c r="I211" s="147">
        <f t="shared" si="123"/>
        <v>0</v>
      </c>
      <c r="J211" s="147">
        <f t="shared" si="123"/>
        <v>0</v>
      </c>
      <c r="K211" s="147">
        <f t="shared" si="123"/>
        <v>0</v>
      </c>
      <c r="L211" s="147">
        <f t="shared" si="123"/>
        <v>0</v>
      </c>
      <c r="M211" s="147">
        <f t="shared" si="123"/>
        <v>0</v>
      </c>
      <c r="N211" s="147">
        <f t="shared" si="123"/>
        <v>0</v>
      </c>
      <c r="O211" s="147">
        <f t="shared" ref="O211:X219" si="124">IF(O$189&lt;&gt;$D211,0,$D$6*POWER(1+$D$3,($D211-2017)))</f>
        <v>0</v>
      </c>
      <c r="P211" s="147">
        <f t="shared" si="124"/>
        <v>0</v>
      </c>
      <c r="Q211" s="147">
        <f t="shared" si="124"/>
        <v>0</v>
      </c>
      <c r="R211" s="147">
        <f t="shared" si="124"/>
        <v>0</v>
      </c>
      <c r="S211" s="147">
        <f t="shared" si="124"/>
        <v>0</v>
      </c>
      <c r="T211" s="147">
        <f t="shared" si="124"/>
        <v>0</v>
      </c>
      <c r="U211" s="147">
        <f t="shared" si="124"/>
        <v>0</v>
      </c>
      <c r="V211" s="147">
        <f t="shared" si="124"/>
        <v>0</v>
      </c>
      <c r="W211" s="147">
        <f t="shared" si="124"/>
        <v>0</v>
      </c>
      <c r="X211" s="147">
        <f t="shared" si="124"/>
        <v>0</v>
      </c>
      <c r="Y211" s="147">
        <f t="shared" ref="Y211:AH219" si="125">IF(Y$189&lt;&gt;$D211,0,$D$6*POWER(1+$D$3,($D211-2017)))</f>
        <v>0</v>
      </c>
      <c r="Z211" s="147">
        <f t="shared" si="125"/>
        <v>0</v>
      </c>
      <c r="AA211" s="147">
        <f t="shared" si="125"/>
        <v>0</v>
      </c>
      <c r="AB211" s="147">
        <f t="shared" si="125"/>
        <v>0</v>
      </c>
      <c r="AC211" s="147">
        <f t="shared" si="125"/>
        <v>0</v>
      </c>
      <c r="AD211" s="147">
        <f t="shared" si="125"/>
        <v>0</v>
      </c>
      <c r="AE211" s="147">
        <f t="shared" si="125"/>
        <v>0</v>
      </c>
      <c r="AF211" s="147">
        <f t="shared" si="125"/>
        <v>0</v>
      </c>
      <c r="AG211" s="147">
        <f t="shared" si="125"/>
        <v>0</v>
      </c>
      <c r="AH211" s="147">
        <f t="shared" si="125"/>
        <v>0</v>
      </c>
      <c r="AI211" s="147">
        <f t="shared" ref="AI211:AU219" si="126">IF(AI$189&lt;&gt;$D211,0,$D$6*POWER(1+$D$3,($D211-2017)))</f>
        <v>0</v>
      </c>
      <c r="AJ211" s="147">
        <f t="shared" si="126"/>
        <v>0</v>
      </c>
      <c r="AK211" s="147">
        <f t="shared" si="126"/>
        <v>0</v>
      </c>
      <c r="AL211" s="147">
        <f t="shared" si="126"/>
        <v>0</v>
      </c>
      <c r="AM211" s="147">
        <f t="shared" si="126"/>
        <v>0</v>
      </c>
      <c r="AN211" s="147">
        <f t="shared" si="126"/>
        <v>0</v>
      </c>
      <c r="AO211" s="147">
        <f t="shared" si="126"/>
        <v>0</v>
      </c>
      <c r="AP211" s="147">
        <f t="shared" si="126"/>
        <v>0</v>
      </c>
      <c r="AQ211" s="147">
        <f t="shared" si="126"/>
        <v>0</v>
      </c>
      <c r="AR211" s="147">
        <f t="shared" si="126"/>
        <v>0</v>
      </c>
      <c r="AS211" s="147">
        <f t="shared" si="126"/>
        <v>0</v>
      </c>
      <c r="AT211" s="147">
        <f t="shared" si="126"/>
        <v>0</v>
      </c>
      <c r="AU211" s="147">
        <f t="shared" si="126"/>
        <v>0</v>
      </c>
    </row>
    <row r="212" spans="2:47" outlineLevel="1">
      <c r="D212" s="74">
        <v>2038</v>
      </c>
      <c r="E212" s="147">
        <f t="shared" si="123"/>
        <v>0</v>
      </c>
      <c r="F212" s="147">
        <f t="shared" si="123"/>
        <v>0</v>
      </c>
      <c r="G212" s="147">
        <f t="shared" si="123"/>
        <v>0</v>
      </c>
      <c r="H212" s="147">
        <f t="shared" si="123"/>
        <v>0</v>
      </c>
      <c r="I212" s="147">
        <f t="shared" si="123"/>
        <v>0</v>
      </c>
      <c r="J212" s="147">
        <f t="shared" si="123"/>
        <v>0</v>
      </c>
      <c r="K212" s="147">
        <f t="shared" si="123"/>
        <v>0</v>
      </c>
      <c r="L212" s="147">
        <f t="shared" si="123"/>
        <v>0</v>
      </c>
      <c r="M212" s="147">
        <f t="shared" si="123"/>
        <v>0</v>
      </c>
      <c r="N212" s="147">
        <f t="shared" si="123"/>
        <v>0</v>
      </c>
      <c r="O212" s="147">
        <f t="shared" si="124"/>
        <v>0</v>
      </c>
      <c r="P212" s="147">
        <f t="shared" si="124"/>
        <v>0</v>
      </c>
      <c r="Q212" s="147">
        <f t="shared" si="124"/>
        <v>0</v>
      </c>
      <c r="R212" s="147">
        <f t="shared" si="124"/>
        <v>0</v>
      </c>
      <c r="S212" s="147">
        <f t="shared" si="124"/>
        <v>0</v>
      </c>
      <c r="T212" s="147">
        <f t="shared" si="124"/>
        <v>0</v>
      </c>
      <c r="U212" s="147">
        <f t="shared" si="124"/>
        <v>0</v>
      </c>
      <c r="V212" s="147">
        <f t="shared" si="124"/>
        <v>0</v>
      </c>
      <c r="W212" s="147">
        <f t="shared" si="124"/>
        <v>0</v>
      </c>
      <c r="X212" s="147">
        <f t="shared" si="124"/>
        <v>0</v>
      </c>
      <c r="Y212" s="147">
        <f t="shared" si="125"/>
        <v>0</v>
      </c>
      <c r="Z212" s="147">
        <f t="shared" si="125"/>
        <v>0</v>
      </c>
      <c r="AA212" s="147">
        <f t="shared" si="125"/>
        <v>0</v>
      </c>
      <c r="AB212" s="147">
        <f t="shared" si="125"/>
        <v>0</v>
      </c>
      <c r="AC212" s="147">
        <f t="shared" si="125"/>
        <v>0</v>
      </c>
      <c r="AD212" s="147">
        <f t="shared" si="125"/>
        <v>0</v>
      </c>
      <c r="AE212" s="147">
        <f t="shared" si="125"/>
        <v>0</v>
      </c>
      <c r="AF212" s="147">
        <f t="shared" si="125"/>
        <v>0</v>
      </c>
      <c r="AG212" s="147">
        <f t="shared" si="125"/>
        <v>0</v>
      </c>
      <c r="AH212" s="147">
        <f t="shared" si="125"/>
        <v>0</v>
      </c>
      <c r="AI212" s="147">
        <f t="shared" si="126"/>
        <v>0</v>
      </c>
      <c r="AJ212" s="147">
        <f t="shared" si="126"/>
        <v>0</v>
      </c>
      <c r="AK212" s="147">
        <f t="shared" si="126"/>
        <v>0</v>
      </c>
      <c r="AL212" s="147">
        <f t="shared" si="126"/>
        <v>0</v>
      </c>
      <c r="AM212" s="147">
        <f t="shared" si="126"/>
        <v>0</v>
      </c>
      <c r="AN212" s="147">
        <f t="shared" si="126"/>
        <v>0</v>
      </c>
      <c r="AO212" s="147">
        <f t="shared" si="126"/>
        <v>0</v>
      </c>
      <c r="AP212" s="147">
        <f t="shared" si="126"/>
        <v>0</v>
      </c>
      <c r="AQ212" s="147">
        <f t="shared" si="126"/>
        <v>0</v>
      </c>
      <c r="AR212" s="147">
        <f t="shared" si="126"/>
        <v>0</v>
      </c>
      <c r="AS212" s="147">
        <f t="shared" si="126"/>
        <v>0</v>
      </c>
      <c r="AT212" s="147">
        <f t="shared" si="126"/>
        <v>0</v>
      </c>
      <c r="AU212" s="147">
        <f t="shared" si="126"/>
        <v>0</v>
      </c>
    </row>
    <row r="213" spans="2:47" outlineLevel="1">
      <c r="D213" s="74">
        <v>2039</v>
      </c>
      <c r="E213" s="147">
        <f t="shared" si="123"/>
        <v>0</v>
      </c>
      <c r="F213" s="147">
        <f t="shared" si="123"/>
        <v>0</v>
      </c>
      <c r="G213" s="147">
        <f t="shared" si="123"/>
        <v>0</v>
      </c>
      <c r="H213" s="147">
        <f t="shared" si="123"/>
        <v>0</v>
      </c>
      <c r="I213" s="147">
        <f t="shared" si="123"/>
        <v>0</v>
      </c>
      <c r="J213" s="147">
        <f t="shared" si="123"/>
        <v>0</v>
      </c>
      <c r="K213" s="147">
        <f t="shared" si="123"/>
        <v>0</v>
      </c>
      <c r="L213" s="147">
        <f t="shared" si="123"/>
        <v>0</v>
      </c>
      <c r="M213" s="147">
        <f t="shared" si="123"/>
        <v>0</v>
      </c>
      <c r="N213" s="147">
        <f t="shared" si="123"/>
        <v>0</v>
      </c>
      <c r="O213" s="147">
        <f t="shared" si="124"/>
        <v>0</v>
      </c>
      <c r="P213" s="147">
        <f t="shared" si="124"/>
        <v>0</v>
      </c>
      <c r="Q213" s="147">
        <f t="shared" si="124"/>
        <v>0</v>
      </c>
      <c r="R213" s="147">
        <f t="shared" si="124"/>
        <v>0</v>
      </c>
      <c r="S213" s="147">
        <f t="shared" si="124"/>
        <v>0</v>
      </c>
      <c r="T213" s="147">
        <f t="shared" si="124"/>
        <v>0</v>
      </c>
      <c r="U213" s="147">
        <f t="shared" si="124"/>
        <v>0</v>
      </c>
      <c r="V213" s="147">
        <f t="shared" si="124"/>
        <v>0</v>
      </c>
      <c r="W213" s="147">
        <f t="shared" si="124"/>
        <v>0</v>
      </c>
      <c r="X213" s="147">
        <f t="shared" si="124"/>
        <v>0</v>
      </c>
      <c r="Y213" s="147">
        <f t="shared" si="125"/>
        <v>0</v>
      </c>
      <c r="Z213" s="147">
        <f t="shared" si="125"/>
        <v>0</v>
      </c>
      <c r="AA213" s="147">
        <f t="shared" si="125"/>
        <v>0</v>
      </c>
      <c r="AB213" s="147">
        <f t="shared" si="125"/>
        <v>0</v>
      </c>
      <c r="AC213" s="147">
        <f t="shared" si="125"/>
        <v>0</v>
      </c>
      <c r="AD213" s="147">
        <f t="shared" si="125"/>
        <v>0</v>
      </c>
      <c r="AE213" s="147">
        <f t="shared" si="125"/>
        <v>0</v>
      </c>
      <c r="AF213" s="147">
        <f t="shared" si="125"/>
        <v>0</v>
      </c>
      <c r="AG213" s="147">
        <f t="shared" si="125"/>
        <v>0</v>
      </c>
      <c r="AH213" s="147">
        <f t="shared" si="125"/>
        <v>0</v>
      </c>
      <c r="AI213" s="147">
        <f t="shared" si="126"/>
        <v>0</v>
      </c>
      <c r="AJ213" s="147">
        <f t="shared" si="126"/>
        <v>0</v>
      </c>
      <c r="AK213" s="147">
        <f t="shared" si="126"/>
        <v>0</v>
      </c>
      <c r="AL213" s="147">
        <f t="shared" si="126"/>
        <v>0</v>
      </c>
      <c r="AM213" s="147">
        <f t="shared" si="126"/>
        <v>0</v>
      </c>
      <c r="AN213" s="147">
        <f t="shared" si="126"/>
        <v>0</v>
      </c>
      <c r="AO213" s="147">
        <f t="shared" si="126"/>
        <v>0</v>
      </c>
      <c r="AP213" s="147">
        <f t="shared" si="126"/>
        <v>0</v>
      </c>
      <c r="AQ213" s="147">
        <f t="shared" si="126"/>
        <v>0</v>
      </c>
      <c r="AR213" s="147">
        <f t="shared" si="126"/>
        <v>0</v>
      </c>
      <c r="AS213" s="147">
        <f t="shared" si="126"/>
        <v>0</v>
      </c>
      <c r="AT213" s="147">
        <f t="shared" si="126"/>
        <v>0</v>
      </c>
      <c r="AU213" s="147">
        <f t="shared" si="126"/>
        <v>0</v>
      </c>
    </row>
    <row r="214" spans="2:47" outlineLevel="1">
      <c r="D214" s="74">
        <v>2040</v>
      </c>
      <c r="E214" s="147">
        <f t="shared" si="123"/>
        <v>0</v>
      </c>
      <c r="F214" s="147">
        <f t="shared" si="123"/>
        <v>0</v>
      </c>
      <c r="G214" s="147">
        <f t="shared" si="123"/>
        <v>0</v>
      </c>
      <c r="H214" s="147">
        <f t="shared" si="123"/>
        <v>0</v>
      </c>
      <c r="I214" s="147">
        <f t="shared" si="123"/>
        <v>0</v>
      </c>
      <c r="J214" s="147">
        <f t="shared" si="123"/>
        <v>0</v>
      </c>
      <c r="K214" s="147">
        <f t="shared" si="123"/>
        <v>0</v>
      </c>
      <c r="L214" s="147">
        <f t="shared" si="123"/>
        <v>0</v>
      </c>
      <c r="M214" s="147">
        <f t="shared" si="123"/>
        <v>0</v>
      </c>
      <c r="N214" s="147">
        <f t="shared" si="123"/>
        <v>0</v>
      </c>
      <c r="O214" s="147">
        <f t="shared" si="124"/>
        <v>0</v>
      </c>
      <c r="P214" s="147">
        <f t="shared" si="124"/>
        <v>0</v>
      </c>
      <c r="Q214" s="147">
        <f t="shared" si="124"/>
        <v>0</v>
      </c>
      <c r="R214" s="147">
        <f t="shared" si="124"/>
        <v>0</v>
      </c>
      <c r="S214" s="147">
        <f t="shared" si="124"/>
        <v>0</v>
      </c>
      <c r="T214" s="147">
        <f t="shared" si="124"/>
        <v>0</v>
      </c>
      <c r="U214" s="147">
        <f t="shared" si="124"/>
        <v>0</v>
      </c>
      <c r="V214" s="147">
        <f t="shared" si="124"/>
        <v>0</v>
      </c>
      <c r="W214" s="147">
        <f t="shared" si="124"/>
        <v>0</v>
      </c>
      <c r="X214" s="147">
        <f t="shared" si="124"/>
        <v>0</v>
      </c>
      <c r="Y214" s="147">
        <f t="shared" si="125"/>
        <v>0</v>
      </c>
      <c r="Z214" s="147">
        <f t="shared" si="125"/>
        <v>0</v>
      </c>
      <c r="AA214" s="147">
        <f t="shared" si="125"/>
        <v>0</v>
      </c>
      <c r="AB214" s="147">
        <f t="shared" si="125"/>
        <v>0</v>
      </c>
      <c r="AC214" s="147">
        <f t="shared" si="125"/>
        <v>0</v>
      </c>
      <c r="AD214" s="147">
        <f t="shared" si="125"/>
        <v>0</v>
      </c>
      <c r="AE214" s="147">
        <f t="shared" si="125"/>
        <v>0</v>
      </c>
      <c r="AF214" s="147">
        <f t="shared" si="125"/>
        <v>0</v>
      </c>
      <c r="AG214" s="147">
        <f t="shared" si="125"/>
        <v>0</v>
      </c>
      <c r="AH214" s="147">
        <f t="shared" si="125"/>
        <v>0</v>
      </c>
      <c r="AI214" s="147">
        <f t="shared" si="126"/>
        <v>0</v>
      </c>
      <c r="AJ214" s="147">
        <f t="shared" si="126"/>
        <v>0</v>
      </c>
      <c r="AK214" s="147">
        <f t="shared" si="126"/>
        <v>0</v>
      </c>
      <c r="AL214" s="147">
        <f t="shared" si="126"/>
        <v>0</v>
      </c>
      <c r="AM214" s="147">
        <f t="shared" si="126"/>
        <v>0</v>
      </c>
      <c r="AN214" s="147">
        <f t="shared" si="126"/>
        <v>0</v>
      </c>
      <c r="AO214" s="147">
        <f t="shared" si="126"/>
        <v>0</v>
      </c>
      <c r="AP214" s="147">
        <f t="shared" si="126"/>
        <v>0</v>
      </c>
      <c r="AQ214" s="147">
        <f t="shared" si="126"/>
        <v>0</v>
      </c>
      <c r="AR214" s="147">
        <f t="shared" si="126"/>
        <v>0</v>
      </c>
      <c r="AS214" s="147">
        <f t="shared" si="126"/>
        <v>0</v>
      </c>
      <c r="AT214" s="147">
        <f t="shared" si="126"/>
        <v>0</v>
      </c>
      <c r="AU214" s="147">
        <f t="shared" si="126"/>
        <v>0</v>
      </c>
    </row>
    <row r="215" spans="2:47" outlineLevel="1">
      <c r="D215" s="74">
        <v>2041</v>
      </c>
      <c r="E215" s="147">
        <f t="shared" si="123"/>
        <v>0</v>
      </c>
      <c r="F215" s="147">
        <f t="shared" si="123"/>
        <v>0</v>
      </c>
      <c r="G215" s="147">
        <f t="shared" si="123"/>
        <v>0</v>
      </c>
      <c r="H215" s="147">
        <f t="shared" si="123"/>
        <v>0</v>
      </c>
      <c r="I215" s="147">
        <f t="shared" si="123"/>
        <v>0</v>
      </c>
      <c r="J215" s="147">
        <f t="shared" si="123"/>
        <v>0</v>
      </c>
      <c r="K215" s="147">
        <f t="shared" si="123"/>
        <v>0</v>
      </c>
      <c r="L215" s="147">
        <f t="shared" si="123"/>
        <v>0</v>
      </c>
      <c r="M215" s="147">
        <f t="shared" si="123"/>
        <v>0</v>
      </c>
      <c r="N215" s="147">
        <f t="shared" si="123"/>
        <v>0</v>
      </c>
      <c r="O215" s="147">
        <f t="shared" si="124"/>
        <v>0</v>
      </c>
      <c r="P215" s="147">
        <f t="shared" si="124"/>
        <v>0</v>
      </c>
      <c r="Q215" s="147">
        <f t="shared" si="124"/>
        <v>0</v>
      </c>
      <c r="R215" s="147">
        <f t="shared" si="124"/>
        <v>0</v>
      </c>
      <c r="S215" s="147">
        <f t="shared" si="124"/>
        <v>0</v>
      </c>
      <c r="T215" s="147">
        <f t="shared" si="124"/>
        <v>0</v>
      </c>
      <c r="U215" s="147">
        <f t="shared" si="124"/>
        <v>0</v>
      </c>
      <c r="V215" s="147">
        <f t="shared" si="124"/>
        <v>0</v>
      </c>
      <c r="W215" s="147">
        <f t="shared" si="124"/>
        <v>0</v>
      </c>
      <c r="X215" s="147">
        <f t="shared" si="124"/>
        <v>0</v>
      </c>
      <c r="Y215" s="147">
        <f t="shared" si="125"/>
        <v>0</v>
      </c>
      <c r="Z215" s="147">
        <f t="shared" si="125"/>
        <v>0</v>
      </c>
      <c r="AA215" s="147">
        <f t="shared" si="125"/>
        <v>0</v>
      </c>
      <c r="AB215" s="147">
        <f t="shared" si="125"/>
        <v>0</v>
      </c>
      <c r="AC215" s="147">
        <f t="shared" si="125"/>
        <v>0</v>
      </c>
      <c r="AD215" s="147">
        <f t="shared" si="125"/>
        <v>0</v>
      </c>
      <c r="AE215" s="147">
        <f t="shared" si="125"/>
        <v>0</v>
      </c>
      <c r="AF215" s="147">
        <f t="shared" si="125"/>
        <v>0</v>
      </c>
      <c r="AG215" s="147">
        <f t="shared" si="125"/>
        <v>0</v>
      </c>
      <c r="AH215" s="147">
        <f t="shared" si="125"/>
        <v>0</v>
      </c>
      <c r="AI215" s="147">
        <f t="shared" si="126"/>
        <v>0</v>
      </c>
      <c r="AJ215" s="147">
        <f t="shared" si="126"/>
        <v>0</v>
      </c>
      <c r="AK215" s="147">
        <f t="shared" si="126"/>
        <v>0</v>
      </c>
      <c r="AL215" s="147">
        <f t="shared" si="126"/>
        <v>0</v>
      </c>
      <c r="AM215" s="147">
        <f t="shared" si="126"/>
        <v>0</v>
      </c>
      <c r="AN215" s="147">
        <f t="shared" si="126"/>
        <v>0</v>
      </c>
      <c r="AO215" s="147">
        <f t="shared" si="126"/>
        <v>0</v>
      </c>
      <c r="AP215" s="147">
        <f t="shared" si="126"/>
        <v>0</v>
      </c>
      <c r="AQ215" s="147">
        <f t="shared" si="126"/>
        <v>0</v>
      </c>
      <c r="AR215" s="147">
        <f t="shared" si="126"/>
        <v>0</v>
      </c>
      <c r="AS215" s="147">
        <f t="shared" si="126"/>
        <v>0</v>
      </c>
      <c r="AT215" s="147">
        <f t="shared" si="126"/>
        <v>0</v>
      </c>
      <c r="AU215" s="147">
        <f t="shared" si="126"/>
        <v>0</v>
      </c>
    </row>
    <row r="216" spans="2:47" outlineLevel="1">
      <c r="D216" s="74">
        <v>2042</v>
      </c>
      <c r="E216" s="147">
        <f t="shared" si="123"/>
        <v>0</v>
      </c>
      <c r="F216" s="147">
        <f t="shared" si="123"/>
        <v>0</v>
      </c>
      <c r="G216" s="147">
        <f t="shared" si="123"/>
        <v>0</v>
      </c>
      <c r="H216" s="147">
        <f t="shared" si="123"/>
        <v>0</v>
      </c>
      <c r="I216" s="147">
        <f t="shared" si="123"/>
        <v>0</v>
      </c>
      <c r="J216" s="147">
        <f t="shared" si="123"/>
        <v>0</v>
      </c>
      <c r="K216" s="147">
        <f t="shared" si="123"/>
        <v>0</v>
      </c>
      <c r="L216" s="147">
        <f t="shared" si="123"/>
        <v>0</v>
      </c>
      <c r="M216" s="147">
        <f t="shared" si="123"/>
        <v>0</v>
      </c>
      <c r="N216" s="147">
        <f t="shared" si="123"/>
        <v>0</v>
      </c>
      <c r="O216" s="147">
        <f t="shared" si="124"/>
        <v>0</v>
      </c>
      <c r="P216" s="147">
        <f t="shared" si="124"/>
        <v>0</v>
      </c>
      <c r="Q216" s="147">
        <f t="shared" si="124"/>
        <v>0</v>
      </c>
      <c r="R216" s="147">
        <f t="shared" si="124"/>
        <v>0</v>
      </c>
      <c r="S216" s="147">
        <f t="shared" si="124"/>
        <v>0</v>
      </c>
      <c r="T216" s="147">
        <f t="shared" si="124"/>
        <v>0</v>
      </c>
      <c r="U216" s="147">
        <f t="shared" si="124"/>
        <v>0</v>
      </c>
      <c r="V216" s="147">
        <f t="shared" si="124"/>
        <v>0</v>
      </c>
      <c r="W216" s="147">
        <f t="shared" si="124"/>
        <v>0</v>
      </c>
      <c r="X216" s="147">
        <f t="shared" si="124"/>
        <v>0</v>
      </c>
      <c r="Y216" s="147">
        <f t="shared" si="125"/>
        <v>0</v>
      </c>
      <c r="Z216" s="147">
        <f t="shared" si="125"/>
        <v>0</v>
      </c>
      <c r="AA216" s="147">
        <f t="shared" si="125"/>
        <v>0</v>
      </c>
      <c r="AB216" s="147">
        <f t="shared" si="125"/>
        <v>0</v>
      </c>
      <c r="AC216" s="147">
        <f t="shared" si="125"/>
        <v>0</v>
      </c>
      <c r="AD216" s="147">
        <f t="shared" si="125"/>
        <v>0</v>
      </c>
      <c r="AE216" s="147">
        <f t="shared" si="125"/>
        <v>0</v>
      </c>
      <c r="AF216" s="147">
        <f t="shared" si="125"/>
        <v>0</v>
      </c>
      <c r="AG216" s="147">
        <f t="shared" si="125"/>
        <v>0</v>
      </c>
      <c r="AH216" s="147">
        <f t="shared" si="125"/>
        <v>0</v>
      </c>
      <c r="AI216" s="147">
        <f t="shared" si="126"/>
        <v>0</v>
      </c>
      <c r="AJ216" s="147">
        <f t="shared" si="126"/>
        <v>0</v>
      </c>
      <c r="AK216" s="147">
        <f t="shared" si="126"/>
        <v>0</v>
      </c>
      <c r="AL216" s="147">
        <f t="shared" si="126"/>
        <v>0</v>
      </c>
      <c r="AM216" s="147">
        <f t="shared" si="126"/>
        <v>0</v>
      </c>
      <c r="AN216" s="147">
        <f t="shared" si="126"/>
        <v>0</v>
      </c>
      <c r="AO216" s="147">
        <f t="shared" si="126"/>
        <v>0</v>
      </c>
      <c r="AP216" s="147">
        <f t="shared" si="126"/>
        <v>0</v>
      </c>
      <c r="AQ216" s="147">
        <f t="shared" si="126"/>
        <v>0</v>
      </c>
      <c r="AR216" s="147">
        <f t="shared" si="126"/>
        <v>0</v>
      </c>
      <c r="AS216" s="147">
        <f t="shared" si="126"/>
        <v>0</v>
      </c>
      <c r="AT216" s="147">
        <f t="shared" si="126"/>
        <v>0</v>
      </c>
      <c r="AU216" s="147">
        <f t="shared" si="126"/>
        <v>0</v>
      </c>
    </row>
    <row r="217" spans="2:47" outlineLevel="1">
      <c r="D217" s="74">
        <v>2043</v>
      </c>
      <c r="E217" s="147">
        <f t="shared" si="123"/>
        <v>0</v>
      </c>
      <c r="F217" s="147">
        <f t="shared" si="123"/>
        <v>0</v>
      </c>
      <c r="G217" s="147">
        <f t="shared" si="123"/>
        <v>0</v>
      </c>
      <c r="H217" s="147">
        <f t="shared" si="123"/>
        <v>0</v>
      </c>
      <c r="I217" s="147">
        <f t="shared" si="123"/>
        <v>0</v>
      </c>
      <c r="J217" s="147">
        <f t="shared" si="123"/>
        <v>0</v>
      </c>
      <c r="K217" s="147">
        <f t="shared" si="123"/>
        <v>0</v>
      </c>
      <c r="L217" s="147">
        <f t="shared" si="123"/>
        <v>0</v>
      </c>
      <c r="M217" s="147">
        <f t="shared" si="123"/>
        <v>0</v>
      </c>
      <c r="N217" s="147">
        <f t="shared" si="123"/>
        <v>0</v>
      </c>
      <c r="O217" s="147">
        <f t="shared" si="124"/>
        <v>0</v>
      </c>
      <c r="P217" s="147">
        <f t="shared" si="124"/>
        <v>0</v>
      </c>
      <c r="Q217" s="147">
        <f t="shared" si="124"/>
        <v>0</v>
      </c>
      <c r="R217" s="147">
        <f t="shared" si="124"/>
        <v>0</v>
      </c>
      <c r="S217" s="147">
        <f t="shared" si="124"/>
        <v>0</v>
      </c>
      <c r="T217" s="147">
        <f t="shared" si="124"/>
        <v>0</v>
      </c>
      <c r="U217" s="147">
        <f t="shared" si="124"/>
        <v>0</v>
      </c>
      <c r="V217" s="147">
        <f t="shared" si="124"/>
        <v>0</v>
      </c>
      <c r="W217" s="147">
        <f t="shared" si="124"/>
        <v>0</v>
      </c>
      <c r="X217" s="147">
        <f t="shared" si="124"/>
        <v>0</v>
      </c>
      <c r="Y217" s="147">
        <f t="shared" si="125"/>
        <v>0</v>
      </c>
      <c r="Z217" s="147">
        <f t="shared" si="125"/>
        <v>0</v>
      </c>
      <c r="AA217" s="147">
        <f t="shared" si="125"/>
        <v>0</v>
      </c>
      <c r="AB217" s="147">
        <f t="shared" si="125"/>
        <v>0</v>
      </c>
      <c r="AC217" s="147">
        <f t="shared" si="125"/>
        <v>0</v>
      </c>
      <c r="AD217" s="147">
        <f t="shared" si="125"/>
        <v>0</v>
      </c>
      <c r="AE217" s="147">
        <f t="shared" si="125"/>
        <v>0</v>
      </c>
      <c r="AF217" s="147">
        <f t="shared" si="125"/>
        <v>0</v>
      </c>
      <c r="AG217" s="147">
        <f t="shared" si="125"/>
        <v>0</v>
      </c>
      <c r="AH217" s="147">
        <f t="shared" si="125"/>
        <v>0</v>
      </c>
      <c r="AI217" s="147">
        <f t="shared" si="126"/>
        <v>0</v>
      </c>
      <c r="AJ217" s="147">
        <f t="shared" si="126"/>
        <v>0</v>
      </c>
      <c r="AK217" s="147">
        <f t="shared" si="126"/>
        <v>0</v>
      </c>
      <c r="AL217" s="147">
        <f t="shared" si="126"/>
        <v>0</v>
      </c>
      <c r="AM217" s="147">
        <f t="shared" si="126"/>
        <v>0</v>
      </c>
      <c r="AN217" s="147">
        <f t="shared" si="126"/>
        <v>0</v>
      </c>
      <c r="AO217" s="147">
        <f t="shared" si="126"/>
        <v>0</v>
      </c>
      <c r="AP217" s="147">
        <f t="shared" si="126"/>
        <v>0</v>
      </c>
      <c r="AQ217" s="147">
        <f t="shared" si="126"/>
        <v>0</v>
      </c>
      <c r="AR217" s="147">
        <f t="shared" si="126"/>
        <v>0</v>
      </c>
      <c r="AS217" s="147">
        <f t="shared" si="126"/>
        <v>0</v>
      </c>
      <c r="AT217" s="147">
        <f t="shared" si="126"/>
        <v>0</v>
      </c>
      <c r="AU217" s="147">
        <f t="shared" si="126"/>
        <v>0</v>
      </c>
    </row>
    <row r="218" spans="2:47" outlineLevel="1">
      <c r="D218" s="74">
        <v>2044</v>
      </c>
      <c r="E218" s="147">
        <f t="shared" si="123"/>
        <v>0</v>
      </c>
      <c r="F218" s="147">
        <f t="shared" si="123"/>
        <v>0</v>
      </c>
      <c r="G218" s="147">
        <f t="shared" si="123"/>
        <v>0</v>
      </c>
      <c r="H218" s="147">
        <f t="shared" si="123"/>
        <v>0</v>
      </c>
      <c r="I218" s="147">
        <f t="shared" si="123"/>
        <v>0</v>
      </c>
      <c r="J218" s="147">
        <f t="shared" si="123"/>
        <v>0</v>
      </c>
      <c r="K218" s="147">
        <f t="shared" si="123"/>
        <v>0</v>
      </c>
      <c r="L218" s="147">
        <f t="shared" si="123"/>
        <v>0</v>
      </c>
      <c r="M218" s="147">
        <f t="shared" si="123"/>
        <v>0</v>
      </c>
      <c r="N218" s="147">
        <f t="shared" si="123"/>
        <v>0</v>
      </c>
      <c r="O218" s="147">
        <f t="shared" si="124"/>
        <v>0</v>
      </c>
      <c r="P218" s="147">
        <f t="shared" si="124"/>
        <v>0</v>
      </c>
      <c r="Q218" s="147">
        <f t="shared" si="124"/>
        <v>0</v>
      </c>
      <c r="R218" s="147">
        <f t="shared" si="124"/>
        <v>0</v>
      </c>
      <c r="S218" s="147">
        <f t="shared" si="124"/>
        <v>0</v>
      </c>
      <c r="T218" s="147">
        <f t="shared" si="124"/>
        <v>0</v>
      </c>
      <c r="U218" s="147">
        <f t="shared" si="124"/>
        <v>0</v>
      </c>
      <c r="V218" s="147">
        <f t="shared" si="124"/>
        <v>0</v>
      </c>
      <c r="W218" s="147">
        <f t="shared" si="124"/>
        <v>0</v>
      </c>
      <c r="X218" s="147">
        <f t="shared" si="124"/>
        <v>0</v>
      </c>
      <c r="Y218" s="147">
        <f t="shared" si="125"/>
        <v>0</v>
      </c>
      <c r="Z218" s="147">
        <f t="shared" si="125"/>
        <v>0</v>
      </c>
      <c r="AA218" s="147">
        <f t="shared" si="125"/>
        <v>0</v>
      </c>
      <c r="AB218" s="147">
        <f t="shared" si="125"/>
        <v>0</v>
      </c>
      <c r="AC218" s="147">
        <f t="shared" si="125"/>
        <v>0</v>
      </c>
      <c r="AD218" s="147">
        <f t="shared" si="125"/>
        <v>0</v>
      </c>
      <c r="AE218" s="147">
        <f t="shared" si="125"/>
        <v>0</v>
      </c>
      <c r="AF218" s="147">
        <f t="shared" si="125"/>
        <v>0</v>
      </c>
      <c r="AG218" s="147">
        <f t="shared" si="125"/>
        <v>0</v>
      </c>
      <c r="AH218" s="147">
        <f t="shared" si="125"/>
        <v>0</v>
      </c>
      <c r="AI218" s="147">
        <f t="shared" si="126"/>
        <v>0</v>
      </c>
      <c r="AJ218" s="147">
        <f t="shared" si="126"/>
        <v>0</v>
      </c>
      <c r="AK218" s="147">
        <f t="shared" si="126"/>
        <v>0</v>
      </c>
      <c r="AL218" s="147">
        <f t="shared" si="126"/>
        <v>0</v>
      </c>
      <c r="AM218" s="147">
        <f t="shared" si="126"/>
        <v>0</v>
      </c>
      <c r="AN218" s="147">
        <f t="shared" si="126"/>
        <v>0</v>
      </c>
      <c r="AO218" s="147">
        <f t="shared" si="126"/>
        <v>0</v>
      </c>
      <c r="AP218" s="147">
        <f t="shared" si="126"/>
        <v>0</v>
      </c>
      <c r="AQ218" s="147">
        <f t="shared" si="126"/>
        <v>0</v>
      </c>
      <c r="AR218" s="147">
        <f t="shared" si="126"/>
        <v>0</v>
      </c>
      <c r="AS218" s="147">
        <f t="shared" si="126"/>
        <v>0</v>
      </c>
      <c r="AT218" s="147">
        <f t="shared" si="126"/>
        <v>0</v>
      </c>
      <c r="AU218" s="147">
        <f t="shared" si="126"/>
        <v>0</v>
      </c>
    </row>
    <row r="219" spans="2:47" outlineLevel="1">
      <c r="D219" s="74">
        <v>2045</v>
      </c>
      <c r="E219" s="147">
        <f t="shared" si="123"/>
        <v>0</v>
      </c>
      <c r="F219" s="147">
        <f t="shared" si="123"/>
        <v>0</v>
      </c>
      <c r="G219" s="147">
        <f t="shared" si="123"/>
        <v>0</v>
      </c>
      <c r="H219" s="147">
        <f t="shared" si="123"/>
        <v>0</v>
      </c>
      <c r="I219" s="147">
        <f t="shared" si="123"/>
        <v>0</v>
      </c>
      <c r="J219" s="147">
        <f t="shared" si="123"/>
        <v>0</v>
      </c>
      <c r="K219" s="147">
        <f t="shared" si="123"/>
        <v>0</v>
      </c>
      <c r="L219" s="147">
        <f t="shared" si="123"/>
        <v>0</v>
      </c>
      <c r="M219" s="147">
        <f t="shared" si="123"/>
        <v>0</v>
      </c>
      <c r="N219" s="147">
        <f t="shared" si="123"/>
        <v>0</v>
      </c>
      <c r="O219" s="147">
        <f t="shared" si="124"/>
        <v>0</v>
      </c>
      <c r="P219" s="147">
        <f t="shared" si="124"/>
        <v>0</v>
      </c>
      <c r="Q219" s="147">
        <f t="shared" si="124"/>
        <v>0</v>
      </c>
      <c r="R219" s="147">
        <f t="shared" si="124"/>
        <v>0</v>
      </c>
      <c r="S219" s="147">
        <f t="shared" si="124"/>
        <v>0</v>
      </c>
      <c r="T219" s="147">
        <f t="shared" si="124"/>
        <v>0</v>
      </c>
      <c r="U219" s="147">
        <f t="shared" si="124"/>
        <v>0</v>
      </c>
      <c r="V219" s="147">
        <f t="shared" si="124"/>
        <v>0</v>
      </c>
      <c r="W219" s="147">
        <f t="shared" si="124"/>
        <v>0</v>
      </c>
      <c r="X219" s="147">
        <f t="shared" si="124"/>
        <v>0</v>
      </c>
      <c r="Y219" s="147">
        <f t="shared" si="125"/>
        <v>0</v>
      </c>
      <c r="Z219" s="147">
        <f t="shared" si="125"/>
        <v>0</v>
      </c>
      <c r="AA219" s="147">
        <f t="shared" si="125"/>
        <v>0</v>
      </c>
      <c r="AB219" s="147">
        <f t="shared" si="125"/>
        <v>0</v>
      </c>
      <c r="AC219" s="147">
        <f t="shared" si="125"/>
        <v>0</v>
      </c>
      <c r="AD219" s="147">
        <f t="shared" si="125"/>
        <v>0</v>
      </c>
      <c r="AE219" s="147">
        <f t="shared" si="125"/>
        <v>0</v>
      </c>
      <c r="AF219" s="147">
        <f t="shared" si="125"/>
        <v>0</v>
      </c>
      <c r="AG219" s="147">
        <f t="shared" si="125"/>
        <v>0</v>
      </c>
      <c r="AH219" s="147">
        <f t="shared" si="125"/>
        <v>0</v>
      </c>
      <c r="AI219" s="147">
        <f t="shared" si="126"/>
        <v>0</v>
      </c>
      <c r="AJ219" s="147">
        <f t="shared" si="126"/>
        <v>0</v>
      </c>
      <c r="AK219" s="147">
        <f t="shared" si="126"/>
        <v>0</v>
      </c>
      <c r="AL219" s="147">
        <f t="shared" si="126"/>
        <v>0</v>
      </c>
      <c r="AM219" s="147">
        <f t="shared" si="126"/>
        <v>0</v>
      </c>
      <c r="AN219" s="147">
        <f t="shared" si="126"/>
        <v>0</v>
      </c>
      <c r="AO219" s="147">
        <f t="shared" si="126"/>
        <v>0</v>
      </c>
      <c r="AP219" s="147">
        <f t="shared" si="126"/>
        <v>0</v>
      </c>
      <c r="AQ219" s="147">
        <f t="shared" si="126"/>
        <v>0</v>
      </c>
      <c r="AR219" s="147">
        <f t="shared" si="126"/>
        <v>0</v>
      </c>
      <c r="AS219" s="147">
        <f t="shared" si="126"/>
        <v>0</v>
      </c>
      <c r="AT219" s="147">
        <f t="shared" si="126"/>
        <v>0</v>
      </c>
      <c r="AU219" s="147">
        <f t="shared" si="126"/>
        <v>0</v>
      </c>
    </row>
    <row r="220" spans="2:47" outlineLevel="1">
      <c r="D220" s="116" t="s">
        <v>26</v>
      </c>
      <c r="E220" s="148">
        <f t="shared" ref="E220" si="127">SUM(E191:E219)</f>
        <v>0</v>
      </c>
      <c r="F220" s="148">
        <f t="shared" ref="F220" si="128">SUM(F191:F219)</f>
        <v>2815406.0481600002</v>
      </c>
      <c r="G220" s="148">
        <f t="shared" ref="G220" si="129">SUM(G191:G219)</f>
        <v>2815406.0481600002</v>
      </c>
      <c r="H220" s="148">
        <f t="shared" ref="H220" si="130">SUM(H191:H219)</f>
        <v>2815406.0481600002</v>
      </c>
      <c r="I220" s="148">
        <f t="shared" ref="I220" si="131">SUM(I191:I219)</f>
        <v>2815406.0481600002</v>
      </c>
      <c r="J220" s="148">
        <f t="shared" ref="J220" si="132">SUM(J191:J219)</f>
        <v>2815406.0481600002</v>
      </c>
      <c r="K220" s="148">
        <f t="shared" ref="K220" si="133">SUM(K191:K219)</f>
        <v>0</v>
      </c>
      <c r="L220" s="148">
        <f t="shared" ref="L220" si="134">SUM(L191:L219)</f>
        <v>0</v>
      </c>
      <c r="M220" s="148">
        <f t="shared" ref="M220" si="135">SUM(M191:M219)</f>
        <v>0</v>
      </c>
      <c r="N220" s="148">
        <f t="shared" ref="N220" si="136">SUM(N191:N219)</f>
        <v>0</v>
      </c>
      <c r="O220" s="148">
        <f t="shared" ref="O220" si="137">SUM(O191:O219)</f>
        <v>0</v>
      </c>
      <c r="P220" s="148">
        <f t="shared" ref="P220" si="138">SUM(P191:P219)</f>
        <v>0</v>
      </c>
      <c r="Q220" s="148">
        <f t="shared" ref="Q220" si="139">SUM(Q191:Q219)</f>
        <v>0</v>
      </c>
      <c r="R220" s="148">
        <f t="shared" ref="R220" si="140">SUM(R191:R219)</f>
        <v>0</v>
      </c>
      <c r="S220" s="148">
        <f t="shared" ref="S220" si="141">SUM(S191:S219)</f>
        <v>0</v>
      </c>
      <c r="T220" s="148">
        <f t="shared" ref="T220" si="142">SUM(T191:T219)</f>
        <v>0</v>
      </c>
      <c r="U220" s="148">
        <f t="shared" ref="U220" si="143">SUM(U191:U219)</f>
        <v>0</v>
      </c>
      <c r="V220" s="148">
        <f t="shared" ref="V220" si="144">SUM(V191:V219)</f>
        <v>0</v>
      </c>
      <c r="W220" s="148">
        <f t="shared" ref="W220" si="145">SUM(W191:W219)</f>
        <v>0</v>
      </c>
      <c r="X220" s="148">
        <f t="shared" ref="X220" si="146">SUM(X191:X219)</f>
        <v>0</v>
      </c>
      <c r="Y220" s="148">
        <f t="shared" ref="Y220" si="147">SUM(Y191:Y219)</f>
        <v>0</v>
      </c>
      <c r="Z220" s="148">
        <f t="shared" ref="Z220" si="148">SUM(Z191:Z219)</f>
        <v>0</v>
      </c>
      <c r="AA220" s="148">
        <f t="shared" ref="AA220" si="149">SUM(AA191:AA219)</f>
        <v>0</v>
      </c>
      <c r="AB220" s="148">
        <f t="shared" ref="AB220" si="150">SUM(AB191:AB219)</f>
        <v>0</v>
      </c>
      <c r="AC220" s="148">
        <f t="shared" ref="AC220" si="151">SUM(AC191:AC219)</f>
        <v>0</v>
      </c>
      <c r="AD220" s="148">
        <f t="shared" ref="AD220" si="152">SUM(AD191:AD219)</f>
        <v>3234016.5761344903</v>
      </c>
      <c r="AE220" s="148">
        <f t="shared" ref="AE220" si="153">SUM(AE191:AE219)</f>
        <v>0</v>
      </c>
      <c r="AF220" s="148">
        <f t="shared" ref="AF220" si="154">SUM(AF191:AF219)</f>
        <v>0</v>
      </c>
      <c r="AG220" s="148">
        <f t="shared" ref="AG220" si="155">SUM(AG191:AG219)</f>
        <v>0</v>
      </c>
      <c r="AH220" s="148">
        <f t="shared" ref="AH220" si="156">SUM(AH191:AH219)</f>
        <v>0</v>
      </c>
      <c r="AI220" s="148">
        <f t="shared" ref="AI220" si="157">SUM(AI191:AI219)</f>
        <v>0</v>
      </c>
      <c r="AJ220" s="148">
        <f t="shared" ref="AJ220" si="158">SUM(AJ191:AJ219)</f>
        <v>0</v>
      </c>
      <c r="AK220" s="148">
        <f t="shared" ref="AK220" si="159">SUM(AK191:AK219)</f>
        <v>0</v>
      </c>
      <c r="AL220" s="148">
        <f t="shared" ref="AL220" si="160">SUM(AL191:AL219)</f>
        <v>0</v>
      </c>
      <c r="AM220" s="148">
        <f t="shared" ref="AM220" si="161">SUM(AM191:AM219)</f>
        <v>0</v>
      </c>
      <c r="AN220" s="148">
        <f t="shared" ref="AN220" si="162">SUM(AN191:AN219)</f>
        <v>2815406.0481600002</v>
      </c>
      <c r="AO220" s="148">
        <f t="shared" ref="AO220" si="163">SUM(AO191:AO219)</f>
        <v>2815406.0481600002</v>
      </c>
      <c r="AP220" s="148">
        <f t="shared" ref="AP220" si="164">SUM(AP191:AP219)</f>
        <v>2815406.0481600002</v>
      </c>
      <c r="AQ220" s="148">
        <f t="shared" ref="AQ220" si="165">SUM(AQ191:AQ219)</f>
        <v>2815406.0481600002</v>
      </c>
      <c r="AR220" s="148">
        <f t="shared" ref="AR220" si="166">SUM(AR191:AR219)</f>
        <v>2815406.0481600002</v>
      </c>
      <c r="AS220" s="148">
        <f t="shared" ref="AS220" si="167">SUM(AS191:AS219)</f>
        <v>2929148.452505664</v>
      </c>
      <c r="AT220" s="148">
        <f t="shared" ref="AT220" si="168">SUM(AT191:AT219)</f>
        <v>2871714.1691231998</v>
      </c>
      <c r="AU220" s="148">
        <f t="shared" ref="AU220" si="169">SUM(AU191:AU219)</f>
        <v>2871714.1691231998</v>
      </c>
    </row>
    <row r="221" spans="2:47" outlineLevel="1"/>
    <row r="222" spans="2:47" outlineLevel="1">
      <c r="B222" s="65" t="s">
        <v>403</v>
      </c>
    </row>
    <row r="223" spans="2:47" outlineLevel="1">
      <c r="D223" s="68" t="s">
        <v>379</v>
      </c>
      <c r="E223" s="81" t="s">
        <v>127</v>
      </c>
      <c r="F223" s="81" t="s">
        <v>134</v>
      </c>
      <c r="G223" s="81" t="s">
        <v>135</v>
      </c>
      <c r="H223" s="81" t="s">
        <v>136</v>
      </c>
      <c r="I223" s="81" t="s">
        <v>137</v>
      </c>
      <c r="J223" s="81" t="s">
        <v>138</v>
      </c>
      <c r="K223" s="81" t="s">
        <v>128</v>
      </c>
      <c r="L223" s="81" t="s">
        <v>139</v>
      </c>
      <c r="M223" s="81" t="s">
        <v>140</v>
      </c>
      <c r="N223" s="81" t="s">
        <v>141</v>
      </c>
      <c r="O223" s="81" t="s">
        <v>142</v>
      </c>
      <c r="P223" s="81" t="s">
        <v>129</v>
      </c>
      <c r="Q223" s="81" t="s">
        <v>143</v>
      </c>
      <c r="R223" s="81" t="s">
        <v>144</v>
      </c>
      <c r="S223" s="81" t="s">
        <v>145</v>
      </c>
      <c r="T223" s="81" t="s">
        <v>146</v>
      </c>
      <c r="U223" s="81" t="s">
        <v>130</v>
      </c>
      <c r="V223" s="81" t="s">
        <v>147</v>
      </c>
      <c r="W223" s="81" t="s">
        <v>148</v>
      </c>
      <c r="X223" s="81" t="s">
        <v>149</v>
      </c>
      <c r="Y223" s="81" t="s">
        <v>150</v>
      </c>
      <c r="Z223" s="81" t="s">
        <v>131</v>
      </c>
      <c r="AA223" s="81" t="s">
        <v>151</v>
      </c>
      <c r="AB223" s="81" t="s">
        <v>152</v>
      </c>
      <c r="AC223" s="81" t="s">
        <v>153</v>
      </c>
      <c r="AD223" s="81" t="s">
        <v>154</v>
      </c>
      <c r="AE223" s="81" t="s">
        <v>132</v>
      </c>
      <c r="AF223" s="81" t="s">
        <v>245</v>
      </c>
      <c r="AG223" s="81" t="s">
        <v>155</v>
      </c>
      <c r="AH223" s="81" t="s">
        <v>156</v>
      </c>
      <c r="AI223" s="81" t="s">
        <v>157</v>
      </c>
      <c r="AJ223" s="81" t="s">
        <v>158</v>
      </c>
      <c r="AK223" s="81" t="s">
        <v>159</v>
      </c>
      <c r="AL223" s="81" t="s">
        <v>133</v>
      </c>
      <c r="AM223" s="81" t="s">
        <v>257</v>
      </c>
      <c r="AN223" s="81" t="s">
        <v>258</v>
      </c>
      <c r="AO223" s="81" t="s">
        <v>259</v>
      </c>
      <c r="AP223" s="81" t="s">
        <v>260</v>
      </c>
      <c r="AQ223" s="81" t="s">
        <v>261</v>
      </c>
      <c r="AR223" s="81" t="s">
        <v>269</v>
      </c>
      <c r="AS223" s="81" t="s">
        <v>262</v>
      </c>
      <c r="AT223" s="81" t="s">
        <v>263</v>
      </c>
      <c r="AU223" s="81" t="s">
        <v>264</v>
      </c>
    </row>
    <row r="224" spans="2:47" outlineLevel="1">
      <c r="B224" s="109"/>
      <c r="D224" s="74">
        <v>2017</v>
      </c>
      <c r="E224" s="152">
        <f>COUNTIF(E$17:E$26,$D224)</f>
        <v>0</v>
      </c>
      <c r="F224" s="152">
        <f t="shared" ref="F224:U239" si="170">COUNTIF(F$17:F$26,$D224)</f>
        <v>0</v>
      </c>
      <c r="G224" s="152">
        <f t="shared" si="170"/>
        <v>0</v>
      </c>
      <c r="H224" s="152">
        <f t="shared" si="170"/>
        <v>0</v>
      </c>
      <c r="I224" s="152">
        <f t="shared" si="170"/>
        <v>0</v>
      </c>
      <c r="J224" s="152">
        <f t="shared" si="170"/>
        <v>0</v>
      </c>
      <c r="K224" s="152">
        <f t="shared" si="170"/>
        <v>0</v>
      </c>
      <c r="L224" s="152">
        <f t="shared" si="170"/>
        <v>0</v>
      </c>
      <c r="M224" s="152">
        <f t="shared" si="170"/>
        <v>0</v>
      </c>
      <c r="N224" s="152">
        <f t="shared" si="170"/>
        <v>0</v>
      </c>
      <c r="O224" s="152">
        <f t="shared" si="170"/>
        <v>0</v>
      </c>
      <c r="P224" s="152">
        <f t="shared" si="170"/>
        <v>0</v>
      </c>
      <c r="Q224" s="152">
        <f t="shared" si="170"/>
        <v>0</v>
      </c>
      <c r="R224" s="152">
        <f t="shared" si="170"/>
        <v>0</v>
      </c>
      <c r="S224" s="152">
        <f t="shared" si="170"/>
        <v>0</v>
      </c>
      <c r="T224" s="152">
        <f t="shared" si="170"/>
        <v>0</v>
      </c>
      <c r="U224" s="152">
        <f t="shared" si="170"/>
        <v>0</v>
      </c>
      <c r="V224" s="152">
        <f t="shared" ref="V224:AK239" si="171">COUNTIF(V$17:V$26,$D224)</f>
        <v>0</v>
      </c>
      <c r="W224" s="152">
        <f t="shared" si="171"/>
        <v>0</v>
      </c>
      <c r="X224" s="152">
        <f t="shared" si="171"/>
        <v>0</v>
      </c>
      <c r="Y224" s="152">
        <f t="shared" si="171"/>
        <v>0</v>
      </c>
      <c r="Z224" s="152">
        <f t="shared" si="171"/>
        <v>0</v>
      </c>
      <c r="AA224" s="152">
        <f t="shared" si="171"/>
        <v>0</v>
      </c>
      <c r="AB224" s="152">
        <f t="shared" si="171"/>
        <v>0</v>
      </c>
      <c r="AC224" s="152">
        <f t="shared" si="171"/>
        <v>0</v>
      </c>
      <c r="AD224" s="152">
        <f t="shared" si="171"/>
        <v>0</v>
      </c>
      <c r="AE224" s="152">
        <f t="shared" si="171"/>
        <v>0</v>
      </c>
      <c r="AF224" s="152">
        <f t="shared" si="171"/>
        <v>0</v>
      </c>
      <c r="AG224" s="152">
        <f t="shared" si="171"/>
        <v>0</v>
      </c>
      <c r="AH224" s="152">
        <f t="shared" si="171"/>
        <v>0</v>
      </c>
      <c r="AI224" s="152">
        <f t="shared" si="171"/>
        <v>0</v>
      </c>
      <c r="AJ224" s="152">
        <f t="shared" si="171"/>
        <v>0</v>
      </c>
      <c r="AK224" s="152">
        <f t="shared" si="171"/>
        <v>0</v>
      </c>
      <c r="AL224" s="152">
        <f t="shared" ref="AL224:AU239" si="172">COUNTIF(AL$17:AL$26,$D224)</f>
        <v>0</v>
      </c>
      <c r="AM224" s="152">
        <f t="shared" si="172"/>
        <v>0</v>
      </c>
      <c r="AN224" s="152">
        <f t="shared" si="172"/>
        <v>0</v>
      </c>
      <c r="AO224" s="152">
        <f t="shared" si="172"/>
        <v>0</v>
      </c>
      <c r="AP224" s="152">
        <f t="shared" si="172"/>
        <v>0</v>
      </c>
      <c r="AQ224" s="152">
        <f t="shared" si="172"/>
        <v>0</v>
      </c>
      <c r="AR224" s="152">
        <f t="shared" si="172"/>
        <v>0</v>
      </c>
      <c r="AS224" s="152">
        <f t="shared" si="172"/>
        <v>0</v>
      </c>
      <c r="AT224" s="152">
        <f t="shared" si="172"/>
        <v>0</v>
      </c>
      <c r="AU224" s="152">
        <f t="shared" si="172"/>
        <v>0</v>
      </c>
    </row>
    <row r="225" spans="2:47" outlineLevel="1">
      <c r="B225" s="149"/>
      <c r="D225" s="74">
        <v>2018</v>
      </c>
      <c r="E225" s="152">
        <f t="shared" ref="E225:T240" si="173">COUNTIF(E$17:E$26,$D225)</f>
        <v>1</v>
      </c>
      <c r="F225" s="152">
        <f t="shared" si="170"/>
        <v>1</v>
      </c>
      <c r="G225" s="152">
        <f t="shared" si="170"/>
        <v>1</v>
      </c>
      <c r="H225" s="152">
        <f t="shared" si="170"/>
        <v>1</v>
      </c>
      <c r="I225" s="152">
        <f t="shared" si="170"/>
        <v>1</v>
      </c>
      <c r="J225" s="152">
        <f t="shared" si="170"/>
        <v>1</v>
      </c>
      <c r="K225" s="152">
        <f t="shared" si="170"/>
        <v>1</v>
      </c>
      <c r="L225" s="152">
        <f t="shared" si="170"/>
        <v>1</v>
      </c>
      <c r="M225" s="152">
        <f t="shared" si="170"/>
        <v>1</v>
      </c>
      <c r="N225" s="152">
        <f t="shared" si="170"/>
        <v>1</v>
      </c>
      <c r="O225" s="152">
        <f t="shared" si="170"/>
        <v>1</v>
      </c>
      <c r="P225" s="152">
        <f t="shared" si="170"/>
        <v>1</v>
      </c>
      <c r="Q225" s="152">
        <f t="shared" si="170"/>
        <v>1</v>
      </c>
      <c r="R225" s="152">
        <f t="shared" si="170"/>
        <v>1</v>
      </c>
      <c r="S225" s="152">
        <f t="shared" si="170"/>
        <v>1</v>
      </c>
      <c r="T225" s="152">
        <f t="shared" si="170"/>
        <v>1</v>
      </c>
      <c r="U225" s="152">
        <f t="shared" si="170"/>
        <v>1</v>
      </c>
      <c r="V225" s="152">
        <f t="shared" si="171"/>
        <v>1</v>
      </c>
      <c r="W225" s="152">
        <f t="shared" si="171"/>
        <v>1</v>
      </c>
      <c r="X225" s="152">
        <f t="shared" si="171"/>
        <v>1</v>
      </c>
      <c r="Y225" s="152">
        <f t="shared" si="171"/>
        <v>1</v>
      </c>
      <c r="Z225" s="152">
        <f t="shared" si="171"/>
        <v>1</v>
      </c>
      <c r="AA225" s="152">
        <f t="shared" si="171"/>
        <v>1</v>
      </c>
      <c r="AB225" s="152">
        <f t="shared" si="171"/>
        <v>1</v>
      </c>
      <c r="AC225" s="152">
        <f t="shared" si="171"/>
        <v>1</v>
      </c>
      <c r="AD225" s="152">
        <f t="shared" si="171"/>
        <v>1</v>
      </c>
      <c r="AE225" s="152">
        <f t="shared" si="171"/>
        <v>1</v>
      </c>
      <c r="AF225" s="152">
        <f t="shared" si="171"/>
        <v>1</v>
      </c>
      <c r="AG225" s="152">
        <f t="shared" si="171"/>
        <v>1</v>
      </c>
      <c r="AH225" s="152">
        <f t="shared" si="171"/>
        <v>1</v>
      </c>
      <c r="AI225" s="152">
        <f t="shared" si="171"/>
        <v>1</v>
      </c>
      <c r="AJ225" s="152">
        <f t="shared" si="171"/>
        <v>1</v>
      </c>
      <c r="AK225" s="152">
        <f t="shared" si="171"/>
        <v>1</v>
      </c>
      <c r="AL225" s="152">
        <f t="shared" si="172"/>
        <v>1</v>
      </c>
      <c r="AM225" s="152">
        <f t="shared" si="172"/>
        <v>0</v>
      </c>
      <c r="AN225" s="152">
        <f t="shared" si="172"/>
        <v>1</v>
      </c>
      <c r="AO225" s="152">
        <f t="shared" si="172"/>
        <v>1</v>
      </c>
      <c r="AP225" s="152">
        <f t="shared" si="172"/>
        <v>1</v>
      </c>
      <c r="AQ225" s="152">
        <f t="shared" si="172"/>
        <v>1</v>
      </c>
      <c r="AR225" s="152">
        <f t="shared" si="172"/>
        <v>1</v>
      </c>
      <c r="AS225" s="152">
        <f t="shared" si="172"/>
        <v>1</v>
      </c>
      <c r="AT225" s="152">
        <f t="shared" si="172"/>
        <v>1</v>
      </c>
      <c r="AU225" s="152">
        <f t="shared" si="172"/>
        <v>1</v>
      </c>
    </row>
    <row r="226" spans="2:47" outlineLevel="1">
      <c r="B226" s="149"/>
      <c r="D226" s="74">
        <v>2019</v>
      </c>
      <c r="E226" s="152">
        <f t="shared" si="173"/>
        <v>0</v>
      </c>
      <c r="F226" s="152">
        <f t="shared" si="170"/>
        <v>0</v>
      </c>
      <c r="G226" s="152">
        <f t="shared" si="170"/>
        <v>0</v>
      </c>
      <c r="H226" s="152">
        <f t="shared" si="170"/>
        <v>0</v>
      </c>
      <c r="I226" s="152">
        <f t="shared" si="170"/>
        <v>0</v>
      </c>
      <c r="J226" s="152">
        <f t="shared" si="170"/>
        <v>0</v>
      </c>
      <c r="K226" s="152">
        <f t="shared" si="170"/>
        <v>0</v>
      </c>
      <c r="L226" s="152">
        <f t="shared" si="170"/>
        <v>0</v>
      </c>
      <c r="M226" s="152">
        <f t="shared" si="170"/>
        <v>0</v>
      </c>
      <c r="N226" s="152">
        <f t="shared" si="170"/>
        <v>0</v>
      </c>
      <c r="O226" s="152">
        <f t="shared" si="170"/>
        <v>0</v>
      </c>
      <c r="P226" s="152">
        <f t="shared" si="170"/>
        <v>0</v>
      </c>
      <c r="Q226" s="152">
        <f t="shared" si="170"/>
        <v>0</v>
      </c>
      <c r="R226" s="152">
        <f t="shared" si="170"/>
        <v>0</v>
      </c>
      <c r="S226" s="152">
        <f t="shared" si="170"/>
        <v>0</v>
      </c>
      <c r="T226" s="152">
        <f t="shared" si="170"/>
        <v>0</v>
      </c>
      <c r="U226" s="152">
        <f t="shared" si="170"/>
        <v>0</v>
      </c>
      <c r="V226" s="152">
        <f t="shared" si="171"/>
        <v>0</v>
      </c>
      <c r="W226" s="152">
        <f t="shared" si="171"/>
        <v>0</v>
      </c>
      <c r="X226" s="152">
        <f t="shared" si="171"/>
        <v>0</v>
      </c>
      <c r="Y226" s="152">
        <f t="shared" si="171"/>
        <v>0</v>
      </c>
      <c r="Z226" s="152">
        <f t="shared" si="171"/>
        <v>0</v>
      </c>
      <c r="AA226" s="152">
        <f t="shared" si="171"/>
        <v>0</v>
      </c>
      <c r="AB226" s="152">
        <f t="shared" si="171"/>
        <v>0</v>
      </c>
      <c r="AC226" s="152">
        <f t="shared" si="171"/>
        <v>0</v>
      </c>
      <c r="AD226" s="152">
        <f t="shared" si="171"/>
        <v>0</v>
      </c>
      <c r="AE226" s="152">
        <f t="shared" si="171"/>
        <v>0</v>
      </c>
      <c r="AF226" s="152">
        <f t="shared" si="171"/>
        <v>0</v>
      </c>
      <c r="AG226" s="152">
        <f t="shared" si="171"/>
        <v>0</v>
      </c>
      <c r="AH226" s="152">
        <f t="shared" si="171"/>
        <v>0</v>
      </c>
      <c r="AI226" s="152">
        <f t="shared" si="171"/>
        <v>0</v>
      </c>
      <c r="AJ226" s="152">
        <f t="shared" si="171"/>
        <v>0</v>
      </c>
      <c r="AK226" s="152">
        <f t="shared" si="171"/>
        <v>0</v>
      </c>
      <c r="AL226" s="152">
        <f t="shared" si="172"/>
        <v>0</v>
      </c>
      <c r="AM226" s="152">
        <f t="shared" si="172"/>
        <v>0</v>
      </c>
      <c r="AN226" s="152">
        <f t="shared" si="172"/>
        <v>0</v>
      </c>
      <c r="AO226" s="152">
        <f t="shared" si="172"/>
        <v>0</v>
      </c>
      <c r="AP226" s="152">
        <f t="shared" si="172"/>
        <v>0</v>
      </c>
      <c r="AQ226" s="152">
        <f t="shared" si="172"/>
        <v>0</v>
      </c>
      <c r="AR226" s="152">
        <f t="shared" si="172"/>
        <v>0</v>
      </c>
      <c r="AS226" s="152">
        <f t="shared" si="172"/>
        <v>0</v>
      </c>
      <c r="AT226" s="152">
        <f t="shared" si="172"/>
        <v>0</v>
      </c>
      <c r="AU226" s="152">
        <f t="shared" si="172"/>
        <v>0</v>
      </c>
    </row>
    <row r="227" spans="2:47" outlineLevel="1">
      <c r="B227" s="149"/>
      <c r="D227" s="74">
        <v>2020</v>
      </c>
      <c r="E227" s="152">
        <f t="shared" si="173"/>
        <v>1</v>
      </c>
      <c r="F227" s="152">
        <f t="shared" si="170"/>
        <v>1</v>
      </c>
      <c r="G227" s="152">
        <f t="shared" si="170"/>
        <v>1</v>
      </c>
      <c r="H227" s="152">
        <f t="shared" si="170"/>
        <v>1</v>
      </c>
      <c r="I227" s="152">
        <f t="shared" si="170"/>
        <v>1</v>
      </c>
      <c r="J227" s="152">
        <f t="shared" si="170"/>
        <v>1</v>
      </c>
      <c r="K227" s="152">
        <f t="shared" si="170"/>
        <v>0</v>
      </c>
      <c r="L227" s="152">
        <f t="shared" si="170"/>
        <v>0</v>
      </c>
      <c r="M227" s="152">
        <f t="shared" si="170"/>
        <v>1</v>
      </c>
      <c r="N227" s="152">
        <f t="shared" si="170"/>
        <v>0</v>
      </c>
      <c r="O227" s="152">
        <f t="shared" si="170"/>
        <v>0</v>
      </c>
      <c r="P227" s="152">
        <f t="shared" si="170"/>
        <v>0</v>
      </c>
      <c r="Q227" s="152">
        <f t="shared" si="170"/>
        <v>0</v>
      </c>
      <c r="R227" s="152">
        <f t="shared" si="170"/>
        <v>1</v>
      </c>
      <c r="S227" s="152">
        <f t="shared" si="170"/>
        <v>0</v>
      </c>
      <c r="T227" s="152">
        <f t="shared" si="170"/>
        <v>0</v>
      </c>
      <c r="U227" s="152">
        <f t="shared" si="170"/>
        <v>0</v>
      </c>
      <c r="V227" s="152">
        <f t="shared" si="171"/>
        <v>0</v>
      </c>
      <c r="W227" s="152">
        <f t="shared" si="171"/>
        <v>1</v>
      </c>
      <c r="X227" s="152">
        <f t="shared" si="171"/>
        <v>0</v>
      </c>
      <c r="Y227" s="152">
        <f t="shared" si="171"/>
        <v>0</v>
      </c>
      <c r="Z227" s="152">
        <f t="shared" si="171"/>
        <v>0</v>
      </c>
      <c r="AA227" s="152">
        <f t="shared" si="171"/>
        <v>0</v>
      </c>
      <c r="AB227" s="152">
        <f t="shared" si="171"/>
        <v>1</v>
      </c>
      <c r="AC227" s="152">
        <f t="shared" si="171"/>
        <v>0</v>
      </c>
      <c r="AD227" s="152">
        <f t="shared" si="171"/>
        <v>0</v>
      </c>
      <c r="AE227" s="152">
        <f t="shared" si="171"/>
        <v>0</v>
      </c>
      <c r="AF227" s="152">
        <f t="shared" si="171"/>
        <v>0</v>
      </c>
      <c r="AG227" s="152">
        <f t="shared" si="171"/>
        <v>0</v>
      </c>
      <c r="AH227" s="152">
        <f t="shared" si="171"/>
        <v>0</v>
      </c>
      <c r="AI227" s="152">
        <f t="shared" si="171"/>
        <v>0</v>
      </c>
      <c r="AJ227" s="152">
        <f t="shared" si="171"/>
        <v>0</v>
      </c>
      <c r="AK227" s="152">
        <f t="shared" si="171"/>
        <v>0</v>
      </c>
      <c r="AL227" s="152">
        <f t="shared" si="172"/>
        <v>0</v>
      </c>
      <c r="AM227" s="152">
        <f t="shared" si="172"/>
        <v>0</v>
      </c>
      <c r="AN227" s="152">
        <f t="shared" si="172"/>
        <v>1</v>
      </c>
      <c r="AO227" s="152">
        <f t="shared" si="172"/>
        <v>1</v>
      </c>
      <c r="AP227" s="152">
        <f t="shared" si="172"/>
        <v>1</v>
      </c>
      <c r="AQ227" s="152">
        <f t="shared" si="172"/>
        <v>1</v>
      </c>
      <c r="AR227" s="152">
        <f t="shared" si="172"/>
        <v>1</v>
      </c>
      <c r="AS227" s="152">
        <f t="shared" si="172"/>
        <v>0</v>
      </c>
      <c r="AT227" s="152">
        <f t="shared" si="172"/>
        <v>1</v>
      </c>
      <c r="AU227" s="152">
        <f t="shared" si="172"/>
        <v>1</v>
      </c>
    </row>
    <row r="228" spans="2:47" outlineLevel="1">
      <c r="B228" s="149"/>
      <c r="D228" s="74">
        <v>2021</v>
      </c>
      <c r="E228" s="152">
        <f t="shared" si="173"/>
        <v>0</v>
      </c>
      <c r="F228" s="152">
        <f t="shared" si="170"/>
        <v>0</v>
      </c>
      <c r="G228" s="152">
        <f t="shared" si="170"/>
        <v>0</v>
      </c>
      <c r="H228" s="152">
        <f t="shared" si="170"/>
        <v>0</v>
      </c>
      <c r="I228" s="152">
        <f t="shared" si="170"/>
        <v>0</v>
      </c>
      <c r="J228" s="152">
        <f t="shared" si="170"/>
        <v>0</v>
      </c>
      <c r="K228" s="152">
        <f t="shared" si="170"/>
        <v>0</v>
      </c>
      <c r="L228" s="152">
        <f t="shared" si="170"/>
        <v>0</v>
      </c>
      <c r="M228" s="152">
        <f t="shared" si="170"/>
        <v>0</v>
      </c>
      <c r="N228" s="152">
        <f t="shared" si="170"/>
        <v>0</v>
      </c>
      <c r="O228" s="152">
        <f t="shared" si="170"/>
        <v>0</v>
      </c>
      <c r="P228" s="152">
        <f t="shared" si="170"/>
        <v>0</v>
      </c>
      <c r="Q228" s="152">
        <f t="shared" si="170"/>
        <v>0</v>
      </c>
      <c r="R228" s="152">
        <f t="shared" si="170"/>
        <v>0</v>
      </c>
      <c r="S228" s="152">
        <f t="shared" si="170"/>
        <v>0</v>
      </c>
      <c r="T228" s="152">
        <f t="shared" si="170"/>
        <v>0</v>
      </c>
      <c r="U228" s="152">
        <f t="shared" si="170"/>
        <v>0</v>
      </c>
      <c r="V228" s="152">
        <f t="shared" si="171"/>
        <v>1</v>
      </c>
      <c r="W228" s="152">
        <f t="shared" si="171"/>
        <v>0</v>
      </c>
      <c r="X228" s="152">
        <f t="shared" si="171"/>
        <v>0</v>
      </c>
      <c r="Y228" s="152">
        <f t="shared" si="171"/>
        <v>0</v>
      </c>
      <c r="Z228" s="152">
        <f t="shared" si="171"/>
        <v>0</v>
      </c>
      <c r="AA228" s="152">
        <f t="shared" si="171"/>
        <v>1</v>
      </c>
      <c r="AB228" s="152">
        <f t="shared" si="171"/>
        <v>0</v>
      </c>
      <c r="AC228" s="152">
        <f t="shared" si="171"/>
        <v>0</v>
      </c>
      <c r="AD228" s="152">
        <f t="shared" si="171"/>
        <v>0</v>
      </c>
      <c r="AE228" s="152">
        <f t="shared" si="171"/>
        <v>0</v>
      </c>
      <c r="AF228" s="152">
        <f t="shared" si="171"/>
        <v>0</v>
      </c>
      <c r="AG228" s="152">
        <f t="shared" si="171"/>
        <v>0</v>
      </c>
      <c r="AH228" s="152">
        <f t="shared" si="171"/>
        <v>0</v>
      </c>
      <c r="AI228" s="152">
        <f t="shared" si="171"/>
        <v>0</v>
      </c>
      <c r="AJ228" s="152">
        <f t="shared" si="171"/>
        <v>0</v>
      </c>
      <c r="AK228" s="152">
        <f t="shared" si="171"/>
        <v>0</v>
      </c>
      <c r="AL228" s="152">
        <f t="shared" si="172"/>
        <v>0</v>
      </c>
      <c r="AM228" s="152">
        <f t="shared" si="172"/>
        <v>0</v>
      </c>
      <c r="AN228" s="152">
        <f t="shared" si="172"/>
        <v>0</v>
      </c>
      <c r="AO228" s="152">
        <f t="shared" si="172"/>
        <v>0</v>
      </c>
      <c r="AP228" s="152">
        <f t="shared" si="172"/>
        <v>0</v>
      </c>
      <c r="AQ228" s="152">
        <f t="shared" si="172"/>
        <v>0</v>
      </c>
      <c r="AR228" s="152">
        <f t="shared" si="172"/>
        <v>0</v>
      </c>
      <c r="AS228" s="152">
        <f t="shared" si="172"/>
        <v>1</v>
      </c>
      <c r="AT228" s="152">
        <f t="shared" si="172"/>
        <v>0</v>
      </c>
      <c r="AU228" s="152">
        <f t="shared" si="172"/>
        <v>0</v>
      </c>
    </row>
    <row r="229" spans="2:47" outlineLevel="1">
      <c r="B229" s="149"/>
      <c r="D229" s="74">
        <v>2022</v>
      </c>
      <c r="E229" s="152">
        <f t="shared" si="173"/>
        <v>0</v>
      </c>
      <c r="F229" s="152">
        <f t="shared" si="170"/>
        <v>0</v>
      </c>
      <c r="G229" s="152">
        <f t="shared" si="170"/>
        <v>0</v>
      </c>
      <c r="H229" s="152">
        <f t="shared" si="170"/>
        <v>0</v>
      </c>
      <c r="I229" s="152">
        <f t="shared" si="170"/>
        <v>0</v>
      </c>
      <c r="J229" s="152">
        <f t="shared" si="170"/>
        <v>0</v>
      </c>
      <c r="K229" s="152">
        <f t="shared" si="170"/>
        <v>0</v>
      </c>
      <c r="L229" s="152">
        <f t="shared" si="170"/>
        <v>1</v>
      </c>
      <c r="M229" s="152">
        <f t="shared" si="170"/>
        <v>0</v>
      </c>
      <c r="N229" s="152">
        <f t="shared" si="170"/>
        <v>0</v>
      </c>
      <c r="O229" s="152">
        <f t="shared" si="170"/>
        <v>1</v>
      </c>
      <c r="P229" s="152">
        <f t="shared" si="170"/>
        <v>0</v>
      </c>
      <c r="Q229" s="152">
        <f t="shared" si="170"/>
        <v>0</v>
      </c>
      <c r="R229" s="152">
        <f t="shared" si="170"/>
        <v>0</v>
      </c>
      <c r="S229" s="152">
        <f t="shared" si="170"/>
        <v>0</v>
      </c>
      <c r="T229" s="152">
        <f t="shared" si="170"/>
        <v>1</v>
      </c>
      <c r="U229" s="152">
        <f t="shared" si="170"/>
        <v>0</v>
      </c>
      <c r="V229" s="152">
        <f t="shared" si="171"/>
        <v>0</v>
      </c>
      <c r="W229" s="152">
        <f t="shared" si="171"/>
        <v>0</v>
      </c>
      <c r="X229" s="152">
        <f t="shared" si="171"/>
        <v>0</v>
      </c>
      <c r="Y229" s="152">
        <f t="shared" si="171"/>
        <v>1</v>
      </c>
      <c r="Z229" s="152">
        <f t="shared" si="171"/>
        <v>0</v>
      </c>
      <c r="AA229" s="152">
        <f t="shared" si="171"/>
        <v>0</v>
      </c>
      <c r="AB229" s="152">
        <f t="shared" si="171"/>
        <v>0</v>
      </c>
      <c r="AC229" s="152">
        <f t="shared" si="171"/>
        <v>0</v>
      </c>
      <c r="AD229" s="152">
        <f t="shared" si="171"/>
        <v>1</v>
      </c>
      <c r="AE229" s="152">
        <f t="shared" si="171"/>
        <v>0</v>
      </c>
      <c r="AF229" s="152">
        <f t="shared" si="171"/>
        <v>0</v>
      </c>
      <c r="AG229" s="152">
        <f t="shared" si="171"/>
        <v>1</v>
      </c>
      <c r="AH229" s="152">
        <f t="shared" si="171"/>
        <v>1</v>
      </c>
      <c r="AI229" s="152">
        <f t="shared" si="171"/>
        <v>1</v>
      </c>
      <c r="AJ229" s="152">
        <f t="shared" si="171"/>
        <v>0</v>
      </c>
      <c r="AK229" s="152">
        <f t="shared" si="171"/>
        <v>0</v>
      </c>
      <c r="AL229" s="152">
        <f t="shared" si="172"/>
        <v>0</v>
      </c>
      <c r="AM229" s="152">
        <f t="shared" si="172"/>
        <v>0</v>
      </c>
      <c r="AN229" s="152">
        <f t="shared" si="172"/>
        <v>0</v>
      </c>
      <c r="AO229" s="152">
        <f t="shared" si="172"/>
        <v>0</v>
      </c>
      <c r="AP229" s="152">
        <f t="shared" si="172"/>
        <v>0</v>
      </c>
      <c r="AQ229" s="152">
        <f t="shared" si="172"/>
        <v>0</v>
      </c>
      <c r="AR229" s="152">
        <f t="shared" si="172"/>
        <v>0</v>
      </c>
      <c r="AS229" s="152">
        <f t="shared" si="172"/>
        <v>0</v>
      </c>
      <c r="AT229" s="152">
        <f t="shared" si="172"/>
        <v>0</v>
      </c>
      <c r="AU229" s="152">
        <f t="shared" si="172"/>
        <v>0</v>
      </c>
    </row>
    <row r="230" spans="2:47" outlineLevel="1">
      <c r="B230" s="149"/>
      <c r="D230" s="74">
        <v>2023</v>
      </c>
      <c r="E230" s="152">
        <f t="shared" si="173"/>
        <v>0</v>
      </c>
      <c r="F230" s="152">
        <f t="shared" si="170"/>
        <v>1</v>
      </c>
      <c r="G230" s="152">
        <f t="shared" si="170"/>
        <v>1</v>
      </c>
      <c r="H230" s="152">
        <f t="shared" si="170"/>
        <v>1</v>
      </c>
      <c r="I230" s="152">
        <f t="shared" si="170"/>
        <v>1</v>
      </c>
      <c r="J230" s="152">
        <f t="shared" si="170"/>
        <v>1</v>
      </c>
      <c r="K230" s="152">
        <f t="shared" si="170"/>
        <v>0</v>
      </c>
      <c r="L230" s="152">
        <f t="shared" si="170"/>
        <v>0</v>
      </c>
      <c r="M230" s="152">
        <f t="shared" si="170"/>
        <v>0</v>
      </c>
      <c r="N230" s="152">
        <f t="shared" si="170"/>
        <v>0</v>
      </c>
      <c r="O230" s="152">
        <f t="shared" si="170"/>
        <v>0</v>
      </c>
      <c r="P230" s="152">
        <f t="shared" si="170"/>
        <v>0</v>
      </c>
      <c r="Q230" s="152">
        <f t="shared" si="170"/>
        <v>0</v>
      </c>
      <c r="R230" s="152">
        <f t="shared" si="170"/>
        <v>0</v>
      </c>
      <c r="S230" s="152">
        <f t="shared" si="170"/>
        <v>0</v>
      </c>
      <c r="T230" s="152">
        <f t="shared" si="170"/>
        <v>0</v>
      </c>
      <c r="U230" s="152">
        <f t="shared" si="170"/>
        <v>0</v>
      </c>
      <c r="V230" s="152">
        <f t="shared" si="171"/>
        <v>0</v>
      </c>
      <c r="W230" s="152">
        <f t="shared" si="171"/>
        <v>0</v>
      </c>
      <c r="X230" s="152">
        <f t="shared" si="171"/>
        <v>0</v>
      </c>
      <c r="Y230" s="152">
        <f t="shared" si="171"/>
        <v>0</v>
      </c>
      <c r="Z230" s="152">
        <f t="shared" si="171"/>
        <v>0</v>
      </c>
      <c r="AA230" s="152">
        <f t="shared" si="171"/>
        <v>0</v>
      </c>
      <c r="AB230" s="152">
        <f t="shared" si="171"/>
        <v>0</v>
      </c>
      <c r="AC230" s="152">
        <f t="shared" si="171"/>
        <v>0</v>
      </c>
      <c r="AD230" s="152">
        <f t="shared" si="171"/>
        <v>0</v>
      </c>
      <c r="AE230" s="152">
        <f t="shared" si="171"/>
        <v>0</v>
      </c>
      <c r="AF230" s="152">
        <f t="shared" si="171"/>
        <v>0</v>
      </c>
      <c r="AG230" s="152">
        <f t="shared" si="171"/>
        <v>0</v>
      </c>
      <c r="AH230" s="152">
        <f t="shared" si="171"/>
        <v>0</v>
      </c>
      <c r="AI230" s="152">
        <f t="shared" si="171"/>
        <v>0</v>
      </c>
      <c r="AJ230" s="152">
        <f t="shared" si="171"/>
        <v>0</v>
      </c>
      <c r="AK230" s="152">
        <f t="shared" si="171"/>
        <v>0</v>
      </c>
      <c r="AL230" s="152">
        <f t="shared" si="172"/>
        <v>0</v>
      </c>
      <c r="AM230" s="152">
        <f t="shared" si="172"/>
        <v>0</v>
      </c>
      <c r="AN230" s="152">
        <f t="shared" si="172"/>
        <v>1</v>
      </c>
      <c r="AO230" s="152">
        <f t="shared" si="172"/>
        <v>1</v>
      </c>
      <c r="AP230" s="152">
        <f t="shared" si="172"/>
        <v>1</v>
      </c>
      <c r="AQ230" s="152">
        <f t="shared" si="172"/>
        <v>1</v>
      </c>
      <c r="AR230" s="152">
        <f t="shared" si="172"/>
        <v>1</v>
      </c>
      <c r="AS230" s="152">
        <f t="shared" si="172"/>
        <v>0</v>
      </c>
      <c r="AT230" s="152">
        <f t="shared" si="172"/>
        <v>0</v>
      </c>
      <c r="AU230" s="152">
        <f t="shared" si="172"/>
        <v>0</v>
      </c>
    </row>
    <row r="231" spans="2:47" outlineLevel="1">
      <c r="B231" s="149"/>
      <c r="D231" s="74">
        <v>2024</v>
      </c>
      <c r="E231" s="152">
        <f t="shared" si="173"/>
        <v>0</v>
      </c>
      <c r="F231" s="152">
        <f t="shared" si="170"/>
        <v>0</v>
      </c>
      <c r="G231" s="152">
        <f t="shared" si="170"/>
        <v>0</v>
      </c>
      <c r="H231" s="152">
        <f t="shared" si="170"/>
        <v>0</v>
      </c>
      <c r="I231" s="152">
        <f t="shared" si="170"/>
        <v>0</v>
      </c>
      <c r="J231" s="152">
        <f t="shared" si="170"/>
        <v>0</v>
      </c>
      <c r="K231" s="152">
        <f t="shared" si="170"/>
        <v>1</v>
      </c>
      <c r="L231" s="152">
        <f t="shared" si="170"/>
        <v>0</v>
      </c>
      <c r="M231" s="152">
        <f t="shared" si="170"/>
        <v>0</v>
      </c>
      <c r="N231" s="152">
        <f t="shared" si="170"/>
        <v>0</v>
      </c>
      <c r="O231" s="152">
        <f t="shared" si="170"/>
        <v>0</v>
      </c>
      <c r="P231" s="152">
        <f t="shared" si="170"/>
        <v>0</v>
      </c>
      <c r="Q231" s="152">
        <f t="shared" si="170"/>
        <v>0</v>
      </c>
      <c r="R231" s="152">
        <f t="shared" si="170"/>
        <v>0</v>
      </c>
      <c r="S231" s="152">
        <f t="shared" si="170"/>
        <v>0</v>
      </c>
      <c r="T231" s="152">
        <f t="shared" si="170"/>
        <v>0</v>
      </c>
      <c r="U231" s="152">
        <f t="shared" si="170"/>
        <v>1</v>
      </c>
      <c r="V231" s="152">
        <f t="shared" si="171"/>
        <v>0</v>
      </c>
      <c r="W231" s="152">
        <f t="shared" si="171"/>
        <v>0</v>
      </c>
      <c r="X231" s="152">
        <f t="shared" si="171"/>
        <v>0</v>
      </c>
      <c r="Y231" s="152">
        <f t="shared" si="171"/>
        <v>0</v>
      </c>
      <c r="Z231" s="152">
        <f t="shared" si="171"/>
        <v>1</v>
      </c>
      <c r="AA231" s="152">
        <f t="shared" si="171"/>
        <v>0</v>
      </c>
      <c r="AB231" s="152">
        <f t="shared" si="171"/>
        <v>0</v>
      </c>
      <c r="AC231" s="152">
        <f t="shared" si="171"/>
        <v>0</v>
      </c>
      <c r="AD231" s="152">
        <f t="shared" si="171"/>
        <v>0</v>
      </c>
      <c r="AE231" s="152">
        <f t="shared" si="171"/>
        <v>1</v>
      </c>
      <c r="AF231" s="152">
        <f t="shared" si="171"/>
        <v>0</v>
      </c>
      <c r="AG231" s="152">
        <f t="shared" si="171"/>
        <v>0</v>
      </c>
      <c r="AH231" s="152">
        <f t="shared" si="171"/>
        <v>0</v>
      </c>
      <c r="AI231" s="152">
        <f t="shared" si="171"/>
        <v>0</v>
      </c>
      <c r="AJ231" s="152">
        <f t="shared" si="171"/>
        <v>0</v>
      </c>
      <c r="AK231" s="152">
        <f t="shared" si="171"/>
        <v>0</v>
      </c>
      <c r="AL231" s="152">
        <f t="shared" si="172"/>
        <v>0</v>
      </c>
      <c r="AM231" s="152">
        <f t="shared" si="172"/>
        <v>0</v>
      </c>
      <c r="AN231" s="152">
        <f t="shared" si="172"/>
        <v>0</v>
      </c>
      <c r="AO231" s="152">
        <f t="shared" si="172"/>
        <v>0</v>
      </c>
      <c r="AP231" s="152">
        <f t="shared" si="172"/>
        <v>0</v>
      </c>
      <c r="AQ231" s="152">
        <f t="shared" si="172"/>
        <v>0</v>
      </c>
      <c r="AR231" s="152">
        <f t="shared" si="172"/>
        <v>0</v>
      </c>
      <c r="AS231" s="152">
        <f t="shared" si="172"/>
        <v>0</v>
      </c>
      <c r="AT231" s="152">
        <f t="shared" si="172"/>
        <v>1</v>
      </c>
      <c r="AU231" s="152">
        <f t="shared" si="172"/>
        <v>1</v>
      </c>
    </row>
    <row r="232" spans="2:47" outlineLevel="1">
      <c r="B232" s="149"/>
      <c r="D232" s="74">
        <v>2025</v>
      </c>
      <c r="E232" s="152">
        <f t="shared" si="173"/>
        <v>0</v>
      </c>
      <c r="F232" s="152">
        <f t="shared" si="170"/>
        <v>0</v>
      </c>
      <c r="G232" s="152">
        <f t="shared" si="170"/>
        <v>0</v>
      </c>
      <c r="H232" s="152">
        <f t="shared" si="170"/>
        <v>1</v>
      </c>
      <c r="I232" s="152">
        <f t="shared" si="170"/>
        <v>1</v>
      </c>
      <c r="J232" s="152">
        <f t="shared" si="170"/>
        <v>1</v>
      </c>
      <c r="K232" s="152">
        <f t="shared" si="170"/>
        <v>0</v>
      </c>
      <c r="L232" s="152">
        <f t="shared" si="170"/>
        <v>0</v>
      </c>
      <c r="M232" s="152">
        <f t="shared" si="170"/>
        <v>0</v>
      </c>
      <c r="N232" s="152">
        <f t="shared" si="170"/>
        <v>0</v>
      </c>
      <c r="O232" s="152">
        <f t="shared" si="170"/>
        <v>0</v>
      </c>
      <c r="P232" s="152">
        <f t="shared" si="170"/>
        <v>0</v>
      </c>
      <c r="Q232" s="152">
        <f t="shared" si="170"/>
        <v>0</v>
      </c>
      <c r="R232" s="152">
        <f t="shared" si="170"/>
        <v>0</v>
      </c>
      <c r="S232" s="152">
        <f t="shared" si="170"/>
        <v>0</v>
      </c>
      <c r="T232" s="152">
        <f t="shared" si="170"/>
        <v>0</v>
      </c>
      <c r="U232" s="152">
        <f t="shared" si="170"/>
        <v>0</v>
      </c>
      <c r="V232" s="152">
        <f t="shared" si="171"/>
        <v>0</v>
      </c>
      <c r="W232" s="152">
        <f t="shared" si="171"/>
        <v>0</v>
      </c>
      <c r="X232" s="152">
        <f t="shared" si="171"/>
        <v>0</v>
      </c>
      <c r="Y232" s="152">
        <f t="shared" si="171"/>
        <v>0</v>
      </c>
      <c r="Z232" s="152">
        <f t="shared" si="171"/>
        <v>0</v>
      </c>
      <c r="AA232" s="152">
        <f t="shared" si="171"/>
        <v>0</v>
      </c>
      <c r="AB232" s="152">
        <f t="shared" si="171"/>
        <v>0</v>
      </c>
      <c r="AC232" s="152">
        <f t="shared" si="171"/>
        <v>0</v>
      </c>
      <c r="AD232" s="152">
        <f t="shared" si="171"/>
        <v>0</v>
      </c>
      <c r="AE232" s="152">
        <f t="shared" si="171"/>
        <v>0</v>
      </c>
      <c r="AF232" s="152">
        <f t="shared" si="171"/>
        <v>0</v>
      </c>
      <c r="AG232" s="152">
        <f t="shared" si="171"/>
        <v>0</v>
      </c>
      <c r="AH232" s="152">
        <f t="shared" si="171"/>
        <v>0</v>
      </c>
      <c r="AI232" s="152">
        <f t="shared" si="171"/>
        <v>0</v>
      </c>
      <c r="AJ232" s="152">
        <f t="shared" si="171"/>
        <v>0</v>
      </c>
      <c r="AK232" s="152">
        <f t="shared" si="171"/>
        <v>0</v>
      </c>
      <c r="AL232" s="152">
        <f t="shared" si="172"/>
        <v>1</v>
      </c>
      <c r="AM232" s="152">
        <f t="shared" si="172"/>
        <v>0</v>
      </c>
      <c r="AN232" s="152">
        <f t="shared" si="172"/>
        <v>0</v>
      </c>
      <c r="AO232" s="152">
        <f t="shared" si="172"/>
        <v>1</v>
      </c>
      <c r="AP232" s="152">
        <f t="shared" si="172"/>
        <v>1</v>
      </c>
      <c r="AQ232" s="152">
        <f t="shared" si="172"/>
        <v>1</v>
      </c>
      <c r="AR232" s="152">
        <f t="shared" si="172"/>
        <v>1</v>
      </c>
      <c r="AS232" s="152">
        <f t="shared" si="172"/>
        <v>1</v>
      </c>
      <c r="AT232" s="152">
        <f t="shared" si="172"/>
        <v>0</v>
      </c>
      <c r="AU232" s="152">
        <f t="shared" si="172"/>
        <v>0</v>
      </c>
    </row>
    <row r="233" spans="2:47" outlineLevel="1">
      <c r="B233" s="149"/>
      <c r="D233" s="74">
        <v>2026</v>
      </c>
      <c r="E233" s="152">
        <f t="shared" si="173"/>
        <v>0</v>
      </c>
      <c r="F233" s="152">
        <f t="shared" si="170"/>
        <v>0</v>
      </c>
      <c r="G233" s="152">
        <f t="shared" si="170"/>
        <v>0</v>
      </c>
      <c r="H233" s="152">
        <f t="shared" si="170"/>
        <v>0</v>
      </c>
      <c r="I233" s="152">
        <f t="shared" si="170"/>
        <v>0</v>
      </c>
      <c r="J233" s="152">
        <f t="shared" si="170"/>
        <v>0</v>
      </c>
      <c r="K233" s="152">
        <f t="shared" si="170"/>
        <v>0</v>
      </c>
      <c r="L233" s="152">
        <f t="shared" si="170"/>
        <v>0</v>
      </c>
      <c r="M233" s="152">
        <f t="shared" si="170"/>
        <v>0</v>
      </c>
      <c r="N233" s="152">
        <f t="shared" si="170"/>
        <v>0</v>
      </c>
      <c r="O233" s="152">
        <f t="shared" si="170"/>
        <v>0</v>
      </c>
      <c r="P233" s="152">
        <f t="shared" si="170"/>
        <v>0</v>
      </c>
      <c r="Q233" s="152">
        <f t="shared" si="170"/>
        <v>0</v>
      </c>
      <c r="R233" s="152">
        <f t="shared" si="170"/>
        <v>0</v>
      </c>
      <c r="S233" s="152">
        <f t="shared" si="170"/>
        <v>0</v>
      </c>
      <c r="T233" s="152">
        <f t="shared" si="170"/>
        <v>0</v>
      </c>
      <c r="U233" s="152">
        <f t="shared" si="170"/>
        <v>0</v>
      </c>
      <c r="V233" s="152">
        <f t="shared" si="171"/>
        <v>0</v>
      </c>
      <c r="W233" s="152">
        <f t="shared" si="171"/>
        <v>0</v>
      </c>
      <c r="X233" s="152">
        <f t="shared" si="171"/>
        <v>0</v>
      </c>
      <c r="Y233" s="152">
        <f t="shared" si="171"/>
        <v>0</v>
      </c>
      <c r="Z233" s="152">
        <f t="shared" si="171"/>
        <v>0</v>
      </c>
      <c r="AA233" s="152">
        <f t="shared" si="171"/>
        <v>0</v>
      </c>
      <c r="AB233" s="152">
        <f t="shared" si="171"/>
        <v>0</v>
      </c>
      <c r="AC233" s="152">
        <f t="shared" si="171"/>
        <v>0</v>
      </c>
      <c r="AD233" s="152">
        <f t="shared" si="171"/>
        <v>0</v>
      </c>
      <c r="AE233" s="152">
        <f t="shared" si="171"/>
        <v>0</v>
      </c>
      <c r="AF233" s="152">
        <f t="shared" si="171"/>
        <v>0</v>
      </c>
      <c r="AG233" s="152">
        <f t="shared" si="171"/>
        <v>0</v>
      </c>
      <c r="AH233" s="152">
        <f t="shared" si="171"/>
        <v>0</v>
      </c>
      <c r="AI233" s="152">
        <f t="shared" si="171"/>
        <v>0</v>
      </c>
      <c r="AJ233" s="152">
        <f t="shared" si="171"/>
        <v>0</v>
      </c>
      <c r="AK233" s="152">
        <f t="shared" si="171"/>
        <v>0</v>
      </c>
      <c r="AL233" s="152">
        <f t="shared" si="172"/>
        <v>0</v>
      </c>
      <c r="AM233" s="152">
        <f t="shared" si="172"/>
        <v>0</v>
      </c>
      <c r="AN233" s="152">
        <f t="shared" si="172"/>
        <v>0</v>
      </c>
      <c r="AO233" s="152">
        <f t="shared" si="172"/>
        <v>0</v>
      </c>
      <c r="AP233" s="152">
        <f t="shared" si="172"/>
        <v>0</v>
      </c>
      <c r="AQ233" s="152">
        <f t="shared" si="172"/>
        <v>0</v>
      </c>
      <c r="AR233" s="152">
        <f t="shared" si="172"/>
        <v>0</v>
      </c>
      <c r="AS233" s="152">
        <f t="shared" si="172"/>
        <v>0</v>
      </c>
      <c r="AT233" s="152">
        <f t="shared" si="172"/>
        <v>0</v>
      </c>
      <c r="AU233" s="152">
        <f t="shared" si="172"/>
        <v>0</v>
      </c>
    </row>
    <row r="234" spans="2:47" outlineLevel="1">
      <c r="D234" s="74">
        <v>2027</v>
      </c>
      <c r="E234" s="152">
        <f t="shared" si="173"/>
        <v>0</v>
      </c>
      <c r="F234" s="152">
        <f t="shared" si="170"/>
        <v>0</v>
      </c>
      <c r="G234" s="152">
        <f t="shared" si="170"/>
        <v>0</v>
      </c>
      <c r="H234" s="152">
        <f t="shared" si="170"/>
        <v>0</v>
      </c>
      <c r="I234" s="152">
        <f t="shared" si="170"/>
        <v>1</v>
      </c>
      <c r="J234" s="152">
        <f t="shared" si="170"/>
        <v>1</v>
      </c>
      <c r="K234" s="152">
        <f t="shared" si="170"/>
        <v>0</v>
      </c>
      <c r="L234" s="152">
        <f t="shared" si="170"/>
        <v>0</v>
      </c>
      <c r="M234" s="152">
        <f t="shared" si="170"/>
        <v>0</v>
      </c>
      <c r="N234" s="152">
        <f t="shared" si="170"/>
        <v>0</v>
      </c>
      <c r="O234" s="152">
        <f t="shared" si="170"/>
        <v>0</v>
      </c>
      <c r="P234" s="152">
        <f t="shared" si="170"/>
        <v>0</v>
      </c>
      <c r="Q234" s="152">
        <f t="shared" si="170"/>
        <v>0</v>
      </c>
      <c r="R234" s="152">
        <f t="shared" si="170"/>
        <v>0</v>
      </c>
      <c r="S234" s="152">
        <f t="shared" si="170"/>
        <v>0</v>
      </c>
      <c r="T234" s="152">
        <f t="shared" si="170"/>
        <v>0</v>
      </c>
      <c r="U234" s="152">
        <f t="shared" si="170"/>
        <v>0</v>
      </c>
      <c r="V234" s="152">
        <f t="shared" si="171"/>
        <v>0</v>
      </c>
      <c r="W234" s="152">
        <f t="shared" si="171"/>
        <v>0</v>
      </c>
      <c r="X234" s="152">
        <f t="shared" si="171"/>
        <v>0</v>
      </c>
      <c r="Y234" s="152">
        <f t="shared" si="171"/>
        <v>0</v>
      </c>
      <c r="Z234" s="152">
        <f t="shared" si="171"/>
        <v>0</v>
      </c>
      <c r="AA234" s="152">
        <f t="shared" si="171"/>
        <v>0</v>
      </c>
      <c r="AB234" s="152">
        <f t="shared" si="171"/>
        <v>0</v>
      </c>
      <c r="AC234" s="152">
        <f t="shared" si="171"/>
        <v>0</v>
      </c>
      <c r="AD234" s="152">
        <f t="shared" si="171"/>
        <v>0</v>
      </c>
      <c r="AE234" s="152">
        <f t="shared" si="171"/>
        <v>0</v>
      </c>
      <c r="AF234" s="152">
        <f t="shared" si="171"/>
        <v>0</v>
      </c>
      <c r="AG234" s="152">
        <f t="shared" si="171"/>
        <v>0</v>
      </c>
      <c r="AH234" s="152">
        <f t="shared" si="171"/>
        <v>0</v>
      </c>
      <c r="AI234" s="152">
        <f t="shared" si="171"/>
        <v>0</v>
      </c>
      <c r="AJ234" s="152">
        <f t="shared" si="171"/>
        <v>0</v>
      </c>
      <c r="AK234" s="152">
        <f t="shared" si="171"/>
        <v>0</v>
      </c>
      <c r="AL234" s="152">
        <f t="shared" si="172"/>
        <v>0</v>
      </c>
      <c r="AM234" s="152">
        <f t="shared" si="172"/>
        <v>0</v>
      </c>
      <c r="AN234" s="152">
        <f t="shared" si="172"/>
        <v>1</v>
      </c>
      <c r="AO234" s="152">
        <f t="shared" si="172"/>
        <v>1</v>
      </c>
      <c r="AP234" s="152">
        <f t="shared" si="172"/>
        <v>1</v>
      </c>
      <c r="AQ234" s="152">
        <f t="shared" si="172"/>
        <v>1</v>
      </c>
      <c r="AR234" s="152">
        <f t="shared" si="172"/>
        <v>1</v>
      </c>
      <c r="AS234" s="152">
        <f t="shared" si="172"/>
        <v>0</v>
      </c>
      <c r="AT234" s="152">
        <f t="shared" si="172"/>
        <v>0</v>
      </c>
      <c r="AU234" s="152">
        <f t="shared" si="172"/>
        <v>0</v>
      </c>
    </row>
    <row r="235" spans="2:47" outlineLevel="1">
      <c r="D235" s="74">
        <v>2028</v>
      </c>
      <c r="E235" s="152">
        <f t="shared" si="173"/>
        <v>0</v>
      </c>
      <c r="F235" s="152">
        <f t="shared" si="170"/>
        <v>0</v>
      </c>
      <c r="G235" s="152">
        <f t="shared" si="170"/>
        <v>0</v>
      </c>
      <c r="H235" s="152">
        <f t="shared" si="170"/>
        <v>0</v>
      </c>
      <c r="I235" s="152">
        <f t="shared" si="170"/>
        <v>0</v>
      </c>
      <c r="J235" s="152">
        <f t="shared" si="170"/>
        <v>0</v>
      </c>
      <c r="K235" s="152">
        <f t="shared" si="170"/>
        <v>0</v>
      </c>
      <c r="L235" s="152">
        <f t="shared" si="170"/>
        <v>0</v>
      </c>
      <c r="M235" s="152">
        <f t="shared" si="170"/>
        <v>0</v>
      </c>
      <c r="N235" s="152">
        <f t="shared" si="170"/>
        <v>0</v>
      </c>
      <c r="O235" s="152">
        <f t="shared" si="170"/>
        <v>0</v>
      </c>
      <c r="P235" s="152">
        <f t="shared" si="170"/>
        <v>0</v>
      </c>
      <c r="Q235" s="152">
        <f t="shared" si="170"/>
        <v>0</v>
      </c>
      <c r="R235" s="152">
        <f t="shared" si="170"/>
        <v>0</v>
      </c>
      <c r="S235" s="152">
        <f t="shared" si="170"/>
        <v>0</v>
      </c>
      <c r="T235" s="152">
        <f t="shared" si="170"/>
        <v>0</v>
      </c>
      <c r="U235" s="152">
        <f t="shared" si="170"/>
        <v>0</v>
      </c>
      <c r="V235" s="152">
        <f t="shared" si="171"/>
        <v>0</v>
      </c>
      <c r="W235" s="152">
        <f t="shared" si="171"/>
        <v>0</v>
      </c>
      <c r="X235" s="152">
        <f t="shared" si="171"/>
        <v>0</v>
      </c>
      <c r="Y235" s="152">
        <f t="shared" si="171"/>
        <v>0</v>
      </c>
      <c r="Z235" s="152">
        <f t="shared" si="171"/>
        <v>0</v>
      </c>
      <c r="AA235" s="152">
        <f t="shared" si="171"/>
        <v>0</v>
      </c>
      <c r="AB235" s="152">
        <f t="shared" si="171"/>
        <v>0</v>
      </c>
      <c r="AC235" s="152">
        <f t="shared" si="171"/>
        <v>0</v>
      </c>
      <c r="AD235" s="152">
        <f t="shared" si="171"/>
        <v>0</v>
      </c>
      <c r="AE235" s="152">
        <f t="shared" si="171"/>
        <v>0</v>
      </c>
      <c r="AF235" s="152">
        <f t="shared" si="171"/>
        <v>0</v>
      </c>
      <c r="AG235" s="152">
        <f t="shared" si="171"/>
        <v>0</v>
      </c>
      <c r="AH235" s="152">
        <f t="shared" si="171"/>
        <v>0</v>
      </c>
      <c r="AI235" s="152">
        <f t="shared" si="171"/>
        <v>0</v>
      </c>
      <c r="AJ235" s="152">
        <f t="shared" si="171"/>
        <v>0</v>
      </c>
      <c r="AK235" s="152">
        <f t="shared" si="171"/>
        <v>0</v>
      </c>
      <c r="AL235" s="152">
        <f t="shared" si="172"/>
        <v>0</v>
      </c>
      <c r="AM235" s="152">
        <f t="shared" si="172"/>
        <v>0</v>
      </c>
      <c r="AN235" s="152">
        <f t="shared" si="172"/>
        <v>0</v>
      </c>
      <c r="AO235" s="152">
        <f t="shared" si="172"/>
        <v>0</v>
      </c>
      <c r="AP235" s="152">
        <f t="shared" si="172"/>
        <v>0</v>
      </c>
      <c r="AQ235" s="152">
        <f t="shared" si="172"/>
        <v>0</v>
      </c>
      <c r="AR235" s="152">
        <f t="shared" si="172"/>
        <v>0</v>
      </c>
      <c r="AS235" s="152">
        <f t="shared" si="172"/>
        <v>0</v>
      </c>
      <c r="AT235" s="152">
        <f t="shared" si="172"/>
        <v>0</v>
      </c>
      <c r="AU235" s="152">
        <f t="shared" si="172"/>
        <v>0</v>
      </c>
    </row>
    <row r="236" spans="2:47" outlineLevel="1">
      <c r="D236" s="74">
        <v>2029</v>
      </c>
      <c r="E236" s="152">
        <f t="shared" si="173"/>
        <v>0</v>
      </c>
      <c r="F236" s="152">
        <f t="shared" si="170"/>
        <v>0</v>
      </c>
      <c r="G236" s="152">
        <f t="shared" si="170"/>
        <v>0</v>
      </c>
      <c r="H236" s="152">
        <f t="shared" si="170"/>
        <v>0</v>
      </c>
      <c r="I236" s="152">
        <f t="shared" si="170"/>
        <v>0</v>
      </c>
      <c r="J236" s="152">
        <f t="shared" si="170"/>
        <v>1</v>
      </c>
      <c r="K236" s="152">
        <f t="shared" si="170"/>
        <v>0</v>
      </c>
      <c r="L236" s="152">
        <f t="shared" si="170"/>
        <v>0</v>
      </c>
      <c r="M236" s="152">
        <f t="shared" si="170"/>
        <v>0</v>
      </c>
      <c r="N236" s="152">
        <f t="shared" si="170"/>
        <v>0</v>
      </c>
      <c r="O236" s="152">
        <f t="shared" si="170"/>
        <v>0</v>
      </c>
      <c r="P236" s="152">
        <f t="shared" si="170"/>
        <v>0</v>
      </c>
      <c r="Q236" s="152">
        <f t="shared" si="170"/>
        <v>0</v>
      </c>
      <c r="R236" s="152">
        <f t="shared" si="170"/>
        <v>0</v>
      </c>
      <c r="S236" s="152">
        <f t="shared" si="170"/>
        <v>0</v>
      </c>
      <c r="T236" s="152">
        <f t="shared" si="170"/>
        <v>0</v>
      </c>
      <c r="U236" s="152">
        <f t="shared" si="170"/>
        <v>0</v>
      </c>
      <c r="V236" s="152">
        <f t="shared" si="171"/>
        <v>0</v>
      </c>
      <c r="W236" s="152">
        <f t="shared" si="171"/>
        <v>0</v>
      </c>
      <c r="X236" s="152">
        <f t="shared" si="171"/>
        <v>0</v>
      </c>
      <c r="Y236" s="152">
        <f t="shared" si="171"/>
        <v>0</v>
      </c>
      <c r="Z236" s="152">
        <f t="shared" si="171"/>
        <v>0</v>
      </c>
      <c r="AA236" s="152">
        <f t="shared" si="171"/>
        <v>0</v>
      </c>
      <c r="AB236" s="152">
        <f t="shared" si="171"/>
        <v>0</v>
      </c>
      <c r="AC236" s="152">
        <f t="shared" si="171"/>
        <v>0</v>
      </c>
      <c r="AD236" s="152">
        <f t="shared" si="171"/>
        <v>0</v>
      </c>
      <c r="AE236" s="152">
        <f t="shared" si="171"/>
        <v>0</v>
      </c>
      <c r="AF236" s="152">
        <f t="shared" si="171"/>
        <v>0</v>
      </c>
      <c r="AG236" s="152">
        <f t="shared" si="171"/>
        <v>0</v>
      </c>
      <c r="AH236" s="152">
        <f t="shared" si="171"/>
        <v>0</v>
      </c>
      <c r="AI236" s="152">
        <f t="shared" si="171"/>
        <v>0</v>
      </c>
      <c r="AJ236" s="152">
        <f t="shared" si="171"/>
        <v>0</v>
      </c>
      <c r="AK236" s="152">
        <f t="shared" si="171"/>
        <v>0</v>
      </c>
      <c r="AL236" s="152">
        <f t="shared" si="172"/>
        <v>0</v>
      </c>
      <c r="AM236" s="152">
        <f t="shared" si="172"/>
        <v>0</v>
      </c>
      <c r="AN236" s="152">
        <f t="shared" si="172"/>
        <v>0</v>
      </c>
      <c r="AO236" s="152">
        <f t="shared" si="172"/>
        <v>1</v>
      </c>
      <c r="AP236" s="152">
        <f t="shared" si="172"/>
        <v>0</v>
      </c>
      <c r="AQ236" s="152">
        <f t="shared" si="172"/>
        <v>1</v>
      </c>
      <c r="AR236" s="152">
        <f t="shared" si="172"/>
        <v>1</v>
      </c>
      <c r="AS236" s="152">
        <f t="shared" si="172"/>
        <v>0</v>
      </c>
      <c r="AT236" s="152">
        <f t="shared" si="172"/>
        <v>0</v>
      </c>
      <c r="AU236" s="152">
        <f t="shared" si="172"/>
        <v>0</v>
      </c>
    </row>
    <row r="237" spans="2:47" outlineLevel="1">
      <c r="D237" s="74">
        <v>2030</v>
      </c>
      <c r="E237" s="152">
        <f t="shared" si="173"/>
        <v>0</v>
      </c>
      <c r="F237" s="152">
        <f t="shared" si="170"/>
        <v>0</v>
      </c>
      <c r="G237" s="152">
        <f t="shared" si="170"/>
        <v>0</v>
      </c>
      <c r="H237" s="152">
        <f t="shared" si="170"/>
        <v>0</v>
      </c>
      <c r="I237" s="152">
        <f t="shared" si="170"/>
        <v>0</v>
      </c>
      <c r="J237" s="152">
        <f t="shared" si="170"/>
        <v>1</v>
      </c>
      <c r="K237" s="152">
        <f t="shared" si="170"/>
        <v>0</v>
      </c>
      <c r="L237" s="152">
        <f t="shared" si="170"/>
        <v>0</v>
      </c>
      <c r="M237" s="152">
        <f t="shared" si="170"/>
        <v>0</v>
      </c>
      <c r="N237" s="152">
        <f t="shared" si="170"/>
        <v>0</v>
      </c>
      <c r="O237" s="152">
        <f t="shared" si="170"/>
        <v>0</v>
      </c>
      <c r="P237" s="152">
        <f t="shared" si="170"/>
        <v>0</v>
      </c>
      <c r="Q237" s="152">
        <f t="shared" si="170"/>
        <v>0</v>
      </c>
      <c r="R237" s="152">
        <f t="shared" si="170"/>
        <v>0</v>
      </c>
      <c r="S237" s="152">
        <f t="shared" si="170"/>
        <v>0</v>
      </c>
      <c r="T237" s="152">
        <f t="shared" si="170"/>
        <v>0</v>
      </c>
      <c r="U237" s="152">
        <f t="shared" si="170"/>
        <v>0</v>
      </c>
      <c r="V237" s="152">
        <f t="shared" si="171"/>
        <v>0</v>
      </c>
      <c r="W237" s="152">
        <f t="shared" si="171"/>
        <v>0</v>
      </c>
      <c r="X237" s="152">
        <f t="shared" si="171"/>
        <v>0</v>
      </c>
      <c r="Y237" s="152">
        <f t="shared" si="171"/>
        <v>0</v>
      </c>
      <c r="Z237" s="152">
        <f t="shared" si="171"/>
        <v>0</v>
      </c>
      <c r="AA237" s="152">
        <f t="shared" si="171"/>
        <v>0</v>
      </c>
      <c r="AB237" s="152">
        <f t="shared" si="171"/>
        <v>0</v>
      </c>
      <c r="AC237" s="152">
        <f t="shared" si="171"/>
        <v>0</v>
      </c>
      <c r="AD237" s="152">
        <f t="shared" si="171"/>
        <v>1</v>
      </c>
      <c r="AE237" s="152">
        <f t="shared" si="171"/>
        <v>0</v>
      </c>
      <c r="AF237" s="152">
        <f t="shared" si="171"/>
        <v>0</v>
      </c>
      <c r="AG237" s="152">
        <f t="shared" si="171"/>
        <v>0</v>
      </c>
      <c r="AH237" s="152">
        <f t="shared" si="171"/>
        <v>0</v>
      </c>
      <c r="AI237" s="152">
        <f t="shared" si="171"/>
        <v>0</v>
      </c>
      <c r="AJ237" s="152">
        <f t="shared" si="171"/>
        <v>0</v>
      </c>
      <c r="AK237" s="152">
        <f t="shared" si="171"/>
        <v>0</v>
      </c>
      <c r="AL237" s="152">
        <f t="shared" si="172"/>
        <v>0</v>
      </c>
      <c r="AM237" s="152">
        <f t="shared" si="172"/>
        <v>0</v>
      </c>
      <c r="AN237" s="152">
        <f t="shared" si="172"/>
        <v>0</v>
      </c>
      <c r="AO237" s="152">
        <f t="shared" si="172"/>
        <v>1</v>
      </c>
      <c r="AP237" s="152">
        <f t="shared" si="172"/>
        <v>0</v>
      </c>
      <c r="AQ237" s="152">
        <f t="shared" si="172"/>
        <v>0</v>
      </c>
      <c r="AR237" s="152">
        <f t="shared" si="172"/>
        <v>0</v>
      </c>
      <c r="AS237" s="152">
        <f t="shared" si="172"/>
        <v>0</v>
      </c>
      <c r="AT237" s="152">
        <f t="shared" si="172"/>
        <v>0</v>
      </c>
      <c r="AU237" s="152">
        <f t="shared" si="172"/>
        <v>0</v>
      </c>
    </row>
    <row r="238" spans="2:47" outlineLevel="1">
      <c r="D238" s="74">
        <v>2031</v>
      </c>
      <c r="E238" s="152">
        <f t="shared" si="173"/>
        <v>0</v>
      </c>
      <c r="F238" s="152">
        <f t="shared" si="170"/>
        <v>0</v>
      </c>
      <c r="G238" s="152">
        <f t="shared" si="170"/>
        <v>0</v>
      </c>
      <c r="H238" s="152">
        <f t="shared" si="170"/>
        <v>0</v>
      </c>
      <c r="I238" s="152">
        <f t="shared" si="170"/>
        <v>0</v>
      </c>
      <c r="J238" s="152">
        <f t="shared" si="170"/>
        <v>0</v>
      </c>
      <c r="K238" s="152">
        <f t="shared" si="170"/>
        <v>0</v>
      </c>
      <c r="L238" s="152">
        <f t="shared" si="170"/>
        <v>0</v>
      </c>
      <c r="M238" s="152">
        <f t="shared" si="170"/>
        <v>0</v>
      </c>
      <c r="N238" s="152">
        <f t="shared" si="170"/>
        <v>0</v>
      </c>
      <c r="O238" s="152">
        <f t="shared" si="170"/>
        <v>0</v>
      </c>
      <c r="P238" s="152">
        <f t="shared" si="170"/>
        <v>0</v>
      </c>
      <c r="Q238" s="152">
        <f t="shared" si="170"/>
        <v>0</v>
      </c>
      <c r="R238" s="152">
        <f t="shared" si="170"/>
        <v>0</v>
      </c>
      <c r="S238" s="152">
        <f t="shared" si="170"/>
        <v>0</v>
      </c>
      <c r="T238" s="152">
        <f t="shared" si="170"/>
        <v>0</v>
      </c>
      <c r="U238" s="152">
        <f t="shared" si="170"/>
        <v>0</v>
      </c>
      <c r="V238" s="152">
        <f t="shared" si="171"/>
        <v>0</v>
      </c>
      <c r="W238" s="152">
        <f t="shared" si="171"/>
        <v>0</v>
      </c>
      <c r="X238" s="152">
        <f t="shared" si="171"/>
        <v>0</v>
      </c>
      <c r="Y238" s="152">
        <f t="shared" si="171"/>
        <v>0</v>
      </c>
      <c r="Z238" s="152">
        <f t="shared" si="171"/>
        <v>0</v>
      </c>
      <c r="AA238" s="152">
        <f t="shared" si="171"/>
        <v>0</v>
      </c>
      <c r="AB238" s="152">
        <f t="shared" si="171"/>
        <v>0</v>
      </c>
      <c r="AC238" s="152">
        <f t="shared" si="171"/>
        <v>0</v>
      </c>
      <c r="AD238" s="152">
        <f t="shared" si="171"/>
        <v>0</v>
      </c>
      <c r="AE238" s="152">
        <f t="shared" si="171"/>
        <v>0</v>
      </c>
      <c r="AF238" s="152">
        <f t="shared" si="171"/>
        <v>0</v>
      </c>
      <c r="AG238" s="152">
        <f t="shared" si="171"/>
        <v>0</v>
      </c>
      <c r="AH238" s="152">
        <f t="shared" si="171"/>
        <v>0</v>
      </c>
      <c r="AI238" s="152">
        <f t="shared" si="171"/>
        <v>0</v>
      </c>
      <c r="AJ238" s="152">
        <f t="shared" si="171"/>
        <v>0</v>
      </c>
      <c r="AK238" s="152">
        <f t="shared" si="171"/>
        <v>0</v>
      </c>
      <c r="AL238" s="152">
        <f t="shared" si="172"/>
        <v>0</v>
      </c>
      <c r="AM238" s="152">
        <f t="shared" si="172"/>
        <v>0</v>
      </c>
      <c r="AN238" s="152">
        <f t="shared" si="172"/>
        <v>0</v>
      </c>
      <c r="AO238" s="152">
        <f t="shared" si="172"/>
        <v>0</v>
      </c>
      <c r="AP238" s="152">
        <f t="shared" si="172"/>
        <v>0</v>
      </c>
      <c r="AQ238" s="152">
        <f t="shared" si="172"/>
        <v>0</v>
      </c>
      <c r="AR238" s="152">
        <f t="shared" si="172"/>
        <v>0</v>
      </c>
      <c r="AS238" s="152">
        <f t="shared" si="172"/>
        <v>0</v>
      </c>
      <c r="AT238" s="152">
        <f t="shared" si="172"/>
        <v>0</v>
      </c>
      <c r="AU238" s="152">
        <f t="shared" si="172"/>
        <v>0</v>
      </c>
    </row>
    <row r="239" spans="2:47" outlineLevel="1">
      <c r="D239" s="74">
        <v>2032</v>
      </c>
      <c r="E239" s="152">
        <f t="shared" si="173"/>
        <v>0</v>
      </c>
      <c r="F239" s="152">
        <f t="shared" si="170"/>
        <v>0</v>
      </c>
      <c r="G239" s="152">
        <f t="shared" si="170"/>
        <v>0</v>
      </c>
      <c r="H239" s="152">
        <f t="shared" si="170"/>
        <v>0</v>
      </c>
      <c r="I239" s="152">
        <f t="shared" si="170"/>
        <v>0</v>
      </c>
      <c r="J239" s="152">
        <f t="shared" si="170"/>
        <v>0</v>
      </c>
      <c r="K239" s="152">
        <f t="shared" si="170"/>
        <v>0</v>
      </c>
      <c r="L239" s="152">
        <f t="shared" si="170"/>
        <v>0</v>
      </c>
      <c r="M239" s="152">
        <f t="shared" si="170"/>
        <v>0</v>
      </c>
      <c r="N239" s="152">
        <f t="shared" si="170"/>
        <v>0</v>
      </c>
      <c r="O239" s="152">
        <f t="shared" si="170"/>
        <v>0</v>
      </c>
      <c r="P239" s="152">
        <f t="shared" si="170"/>
        <v>0</v>
      </c>
      <c r="Q239" s="152">
        <f t="shared" si="170"/>
        <v>0</v>
      </c>
      <c r="R239" s="152">
        <f t="shared" si="170"/>
        <v>0</v>
      </c>
      <c r="S239" s="152">
        <f t="shared" si="170"/>
        <v>0</v>
      </c>
      <c r="T239" s="152">
        <f t="shared" si="170"/>
        <v>0</v>
      </c>
      <c r="U239" s="152">
        <f t="shared" ref="U239:AJ252" si="174">COUNTIF(U$17:U$26,$D239)</f>
        <v>0</v>
      </c>
      <c r="V239" s="152">
        <f t="shared" si="171"/>
        <v>0</v>
      </c>
      <c r="W239" s="152">
        <f t="shared" si="171"/>
        <v>0</v>
      </c>
      <c r="X239" s="152">
        <f t="shared" si="171"/>
        <v>0</v>
      </c>
      <c r="Y239" s="152">
        <f t="shared" si="171"/>
        <v>0</v>
      </c>
      <c r="Z239" s="152">
        <f t="shared" si="171"/>
        <v>0</v>
      </c>
      <c r="AA239" s="152">
        <f t="shared" si="171"/>
        <v>0</v>
      </c>
      <c r="AB239" s="152">
        <f t="shared" si="171"/>
        <v>0</v>
      </c>
      <c r="AC239" s="152">
        <f t="shared" si="171"/>
        <v>0</v>
      </c>
      <c r="AD239" s="152">
        <f t="shared" si="171"/>
        <v>0</v>
      </c>
      <c r="AE239" s="152">
        <f t="shared" si="171"/>
        <v>0</v>
      </c>
      <c r="AF239" s="152">
        <f t="shared" si="171"/>
        <v>0</v>
      </c>
      <c r="AG239" s="152">
        <f t="shared" si="171"/>
        <v>0</v>
      </c>
      <c r="AH239" s="152">
        <f t="shared" si="171"/>
        <v>0</v>
      </c>
      <c r="AI239" s="152">
        <f t="shared" si="171"/>
        <v>0</v>
      </c>
      <c r="AJ239" s="152">
        <f t="shared" si="171"/>
        <v>0</v>
      </c>
      <c r="AK239" s="152">
        <f t="shared" ref="AK239:AU252" si="175">COUNTIF(AK$17:AK$26,$D239)</f>
        <v>0</v>
      </c>
      <c r="AL239" s="152">
        <f t="shared" si="172"/>
        <v>0</v>
      </c>
      <c r="AM239" s="152">
        <f t="shared" si="172"/>
        <v>0</v>
      </c>
      <c r="AN239" s="152">
        <f t="shared" si="172"/>
        <v>0</v>
      </c>
      <c r="AO239" s="152">
        <f t="shared" si="172"/>
        <v>0</v>
      </c>
      <c r="AP239" s="152">
        <f t="shared" si="172"/>
        <v>0</v>
      </c>
      <c r="AQ239" s="152">
        <f t="shared" si="172"/>
        <v>0</v>
      </c>
      <c r="AR239" s="152">
        <f t="shared" si="172"/>
        <v>0</v>
      </c>
      <c r="AS239" s="152">
        <f t="shared" si="172"/>
        <v>0</v>
      </c>
      <c r="AT239" s="152">
        <f t="shared" si="172"/>
        <v>0</v>
      </c>
      <c r="AU239" s="152">
        <f t="shared" si="172"/>
        <v>0</v>
      </c>
    </row>
    <row r="240" spans="2:47" outlineLevel="1">
      <c r="D240" s="74">
        <v>2033</v>
      </c>
      <c r="E240" s="152">
        <f t="shared" si="173"/>
        <v>0</v>
      </c>
      <c r="F240" s="152">
        <f t="shared" si="173"/>
        <v>0</v>
      </c>
      <c r="G240" s="152">
        <f t="shared" si="173"/>
        <v>0</v>
      </c>
      <c r="H240" s="152">
        <f t="shared" si="173"/>
        <v>0</v>
      </c>
      <c r="I240" s="152">
        <f t="shared" si="173"/>
        <v>0</v>
      </c>
      <c r="J240" s="152">
        <f t="shared" si="173"/>
        <v>0</v>
      </c>
      <c r="K240" s="152">
        <f t="shared" si="173"/>
        <v>0</v>
      </c>
      <c r="L240" s="152">
        <f t="shared" si="173"/>
        <v>0</v>
      </c>
      <c r="M240" s="152">
        <f t="shared" si="173"/>
        <v>0</v>
      </c>
      <c r="N240" s="152">
        <f t="shared" si="173"/>
        <v>0</v>
      </c>
      <c r="O240" s="152">
        <f t="shared" si="173"/>
        <v>0</v>
      </c>
      <c r="P240" s="152">
        <f t="shared" si="173"/>
        <v>0</v>
      </c>
      <c r="Q240" s="152">
        <f t="shared" si="173"/>
        <v>0</v>
      </c>
      <c r="R240" s="152">
        <f t="shared" si="173"/>
        <v>0</v>
      </c>
      <c r="S240" s="152">
        <f t="shared" si="173"/>
        <v>0</v>
      </c>
      <c r="T240" s="152">
        <f t="shared" si="173"/>
        <v>0</v>
      </c>
      <c r="U240" s="152">
        <f t="shared" si="174"/>
        <v>0</v>
      </c>
      <c r="V240" s="152">
        <f t="shared" si="174"/>
        <v>0</v>
      </c>
      <c r="W240" s="152">
        <f t="shared" si="174"/>
        <v>0</v>
      </c>
      <c r="X240" s="152">
        <f t="shared" si="174"/>
        <v>0</v>
      </c>
      <c r="Y240" s="152">
        <f t="shared" si="174"/>
        <v>0</v>
      </c>
      <c r="Z240" s="152">
        <f t="shared" si="174"/>
        <v>0</v>
      </c>
      <c r="AA240" s="152">
        <f t="shared" si="174"/>
        <v>0</v>
      </c>
      <c r="AB240" s="152">
        <f t="shared" si="174"/>
        <v>0</v>
      </c>
      <c r="AC240" s="152">
        <f t="shared" si="174"/>
        <v>0</v>
      </c>
      <c r="AD240" s="152">
        <f t="shared" si="174"/>
        <v>0</v>
      </c>
      <c r="AE240" s="152">
        <f t="shared" si="174"/>
        <v>0</v>
      </c>
      <c r="AF240" s="152">
        <f t="shared" si="174"/>
        <v>0</v>
      </c>
      <c r="AG240" s="152">
        <f t="shared" si="174"/>
        <v>0</v>
      </c>
      <c r="AH240" s="152">
        <f t="shared" si="174"/>
        <v>0</v>
      </c>
      <c r="AI240" s="152">
        <f t="shared" si="174"/>
        <v>0</v>
      </c>
      <c r="AJ240" s="152">
        <f t="shared" si="174"/>
        <v>0</v>
      </c>
      <c r="AK240" s="152">
        <f t="shared" si="175"/>
        <v>0</v>
      </c>
      <c r="AL240" s="152">
        <f t="shared" si="175"/>
        <v>0</v>
      </c>
      <c r="AM240" s="152">
        <f t="shared" si="175"/>
        <v>0</v>
      </c>
      <c r="AN240" s="152">
        <f t="shared" si="175"/>
        <v>0</v>
      </c>
      <c r="AO240" s="152">
        <f t="shared" si="175"/>
        <v>0</v>
      </c>
      <c r="AP240" s="152">
        <f t="shared" si="175"/>
        <v>0</v>
      </c>
      <c r="AQ240" s="152">
        <f t="shared" si="175"/>
        <v>0</v>
      </c>
      <c r="AR240" s="152">
        <f t="shared" si="175"/>
        <v>0</v>
      </c>
      <c r="AS240" s="152">
        <f t="shared" si="175"/>
        <v>0</v>
      </c>
      <c r="AT240" s="152">
        <f t="shared" si="175"/>
        <v>0</v>
      </c>
      <c r="AU240" s="152">
        <f t="shared" si="175"/>
        <v>0</v>
      </c>
    </row>
    <row r="241" spans="2:47" outlineLevel="1">
      <c r="D241" s="74">
        <v>2034</v>
      </c>
      <c r="E241" s="152">
        <f t="shared" ref="E241:T252" si="176">COUNTIF(E$17:E$26,$D241)</f>
        <v>0</v>
      </c>
      <c r="F241" s="152">
        <f t="shared" si="176"/>
        <v>0</v>
      </c>
      <c r="G241" s="152">
        <f t="shared" si="176"/>
        <v>0</v>
      </c>
      <c r="H241" s="152">
        <f t="shared" si="176"/>
        <v>0</v>
      </c>
      <c r="I241" s="152">
        <f t="shared" si="176"/>
        <v>0</v>
      </c>
      <c r="J241" s="152">
        <f t="shared" si="176"/>
        <v>0</v>
      </c>
      <c r="K241" s="152">
        <f t="shared" si="176"/>
        <v>0</v>
      </c>
      <c r="L241" s="152">
        <f t="shared" si="176"/>
        <v>0</v>
      </c>
      <c r="M241" s="152">
        <f t="shared" si="176"/>
        <v>0</v>
      </c>
      <c r="N241" s="152">
        <f t="shared" si="176"/>
        <v>0</v>
      </c>
      <c r="O241" s="152">
        <f t="shared" si="176"/>
        <v>0</v>
      </c>
      <c r="P241" s="152">
        <f t="shared" si="176"/>
        <v>0</v>
      </c>
      <c r="Q241" s="152">
        <f t="shared" si="176"/>
        <v>0</v>
      </c>
      <c r="R241" s="152">
        <f t="shared" si="176"/>
        <v>0</v>
      </c>
      <c r="S241" s="152">
        <f t="shared" si="176"/>
        <v>0</v>
      </c>
      <c r="T241" s="152">
        <f t="shared" si="176"/>
        <v>0</v>
      </c>
      <c r="U241" s="152">
        <f t="shared" si="174"/>
        <v>0</v>
      </c>
      <c r="V241" s="152">
        <f t="shared" si="174"/>
        <v>0</v>
      </c>
      <c r="W241" s="152">
        <f t="shared" si="174"/>
        <v>0</v>
      </c>
      <c r="X241" s="152">
        <f t="shared" si="174"/>
        <v>0</v>
      </c>
      <c r="Y241" s="152">
        <f t="shared" si="174"/>
        <v>0</v>
      </c>
      <c r="Z241" s="152">
        <f t="shared" si="174"/>
        <v>0</v>
      </c>
      <c r="AA241" s="152">
        <f t="shared" si="174"/>
        <v>0</v>
      </c>
      <c r="AB241" s="152">
        <f t="shared" si="174"/>
        <v>0</v>
      </c>
      <c r="AC241" s="152">
        <f t="shared" si="174"/>
        <v>0</v>
      </c>
      <c r="AD241" s="152">
        <f t="shared" si="174"/>
        <v>0</v>
      </c>
      <c r="AE241" s="152">
        <f t="shared" si="174"/>
        <v>0</v>
      </c>
      <c r="AF241" s="152">
        <f t="shared" si="174"/>
        <v>0</v>
      </c>
      <c r="AG241" s="152">
        <f t="shared" si="174"/>
        <v>0</v>
      </c>
      <c r="AH241" s="152">
        <f t="shared" si="174"/>
        <v>0</v>
      </c>
      <c r="AI241" s="152">
        <f t="shared" si="174"/>
        <v>0</v>
      </c>
      <c r="AJ241" s="152">
        <f t="shared" si="174"/>
        <v>0</v>
      </c>
      <c r="AK241" s="152">
        <f t="shared" si="175"/>
        <v>0</v>
      </c>
      <c r="AL241" s="152">
        <f t="shared" si="175"/>
        <v>0</v>
      </c>
      <c r="AM241" s="152">
        <f t="shared" si="175"/>
        <v>0</v>
      </c>
      <c r="AN241" s="152">
        <f t="shared" si="175"/>
        <v>0</v>
      </c>
      <c r="AO241" s="152">
        <f t="shared" si="175"/>
        <v>0</v>
      </c>
      <c r="AP241" s="152">
        <f t="shared" si="175"/>
        <v>0</v>
      </c>
      <c r="AQ241" s="152">
        <f t="shared" si="175"/>
        <v>0</v>
      </c>
      <c r="AR241" s="152">
        <f t="shared" si="175"/>
        <v>0</v>
      </c>
      <c r="AS241" s="152">
        <f t="shared" si="175"/>
        <v>0</v>
      </c>
      <c r="AT241" s="152">
        <f t="shared" si="175"/>
        <v>0</v>
      </c>
      <c r="AU241" s="152">
        <f t="shared" si="175"/>
        <v>0</v>
      </c>
    </row>
    <row r="242" spans="2:47" outlineLevel="1">
      <c r="D242" s="74">
        <v>2035</v>
      </c>
      <c r="E242" s="152">
        <f t="shared" si="176"/>
        <v>0</v>
      </c>
      <c r="F242" s="152">
        <f t="shared" si="176"/>
        <v>0</v>
      </c>
      <c r="G242" s="152">
        <f t="shared" si="176"/>
        <v>0</v>
      </c>
      <c r="H242" s="152">
        <f t="shared" si="176"/>
        <v>0</v>
      </c>
      <c r="I242" s="152">
        <f t="shared" si="176"/>
        <v>0</v>
      </c>
      <c r="J242" s="152">
        <f t="shared" si="176"/>
        <v>0</v>
      </c>
      <c r="K242" s="152">
        <f t="shared" si="176"/>
        <v>0</v>
      </c>
      <c r="L242" s="152">
        <f t="shared" si="176"/>
        <v>0</v>
      </c>
      <c r="M242" s="152">
        <f t="shared" si="176"/>
        <v>0</v>
      </c>
      <c r="N242" s="152">
        <f t="shared" si="176"/>
        <v>0</v>
      </c>
      <c r="O242" s="152">
        <f t="shared" si="176"/>
        <v>0</v>
      </c>
      <c r="P242" s="152">
        <f t="shared" si="176"/>
        <v>0</v>
      </c>
      <c r="Q242" s="152">
        <f t="shared" si="176"/>
        <v>0</v>
      </c>
      <c r="R242" s="152">
        <f t="shared" si="176"/>
        <v>0</v>
      </c>
      <c r="S242" s="152">
        <f t="shared" si="176"/>
        <v>0</v>
      </c>
      <c r="T242" s="152">
        <f t="shared" si="176"/>
        <v>0</v>
      </c>
      <c r="U242" s="152">
        <f t="shared" si="174"/>
        <v>0</v>
      </c>
      <c r="V242" s="152">
        <f t="shared" si="174"/>
        <v>0</v>
      </c>
      <c r="W242" s="152">
        <f t="shared" si="174"/>
        <v>0</v>
      </c>
      <c r="X242" s="152">
        <f t="shared" si="174"/>
        <v>0</v>
      </c>
      <c r="Y242" s="152">
        <f t="shared" si="174"/>
        <v>0</v>
      </c>
      <c r="Z242" s="152">
        <f t="shared" si="174"/>
        <v>0</v>
      </c>
      <c r="AA242" s="152">
        <f t="shared" si="174"/>
        <v>0</v>
      </c>
      <c r="AB242" s="152">
        <f t="shared" si="174"/>
        <v>0</v>
      </c>
      <c r="AC242" s="152">
        <f t="shared" si="174"/>
        <v>0</v>
      </c>
      <c r="AD242" s="152">
        <f t="shared" si="174"/>
        <v>0</v>
      </c>
      <c r="AE242" s="152">
        <f t="shared" si="174"/>
        <v>0</v>
      </c>
      <c r="AF242" s="152">
        <f t="shared" si="174"/>
        <v>0</v>
      </c>
      <c r="AG242" s="152">
        <f t="shared" si="174"/>
        <v>0</v>
      </c>
      <c r="AH242" s="152">
        <f t="shared" si="174"/>
        <v>0</v>
      </c>
      <c r="AI242" s="152">
        <f t="shared" si="174"/>
        <v>0</v>
      </c>
      <c r="AJ242" s="152">
        <f t="shared" si="174"/>
        <v>0</v>
      </c>
      <c r="AK242" s="152">
        <f t="shared" si="175"/>
        <v>0</v>
      </c>
      <c r="AL242" s="152">
        <f t="shared" si="175"/>
        <v>0</v>
      </c>
      <c r="AM242" s="152">
        <f t="shared" si="175"/>
        <v>0</v>
      </c>
      <c r="AN242" s="152">
        <f t="shared" si="175"/>
        <v>0</v>
      </c>
      <c r="AO242" s="152">
        <f t="shared" si="175"/>
        <v>0</v>
      </c>
      <c r="AP242" s="152">
        <f t="shared" si="175"/>
        <v>0</v>
      </c>
      <c r="AQ242" s="152">
        <f t="shared" si="175"/>
        <v>0</v>
      </c>
      <c r="AR242" s="152">
        <f t="shared" si="175"/>
        <v>0</v>
      </c>
      <c r="AS242" s="152">
        <f t="shared" si="175"/>
        <v>0</v>
      </c>
      <c r="AT242" s="152">
        <f t="shared" si="175"/>
        <v>0</v>
      </c>
      <c r="AU242" s="152">
        <f t="shared" si="175"/>
        <v>0</v>
      </c>
    </row>
    <row r="243" spans="2:47" outlineLevel="1">
      <c r="D243" s="74">
        <v>2036</v>
      </c>
      <c r="E243" s="152">
        <f t="shared" si="176"/>
        <v>0</v>
      </c>
      <c r="F243" s="152">
        <f t="shared" si="176"/>
        <v>0</v>
      </c>
      <c r="G243" s="152">
        <f t="shared" si="176"/>
        <v>0</v>
      </c>
      <c r="H243" s="152">
        <f t="shared" si="176"/>
        <v>0</v>
      </c>
      <c r="I243" s="152">
        <f t="shared" si="176"/>
        <v>0</v>
      </c>
      <c r="J243" s="152">
        <f t="shared" si="176"/>
        <v>0</v>
      </c>
      <c r="K243" s="152">
        <f t="shared" si="176"/>
        <v>0</v>
      </c>
      <c r="L243" s="152">
        <f t="shared" si="176"/>
        <v>0</v>
      </c>
      <c r="M243" s="152">
        <f t="shared" si="176"/>
        <v>0</v>
      </c>
      <c r="N243" s="152">
        <f t="shared" si="176"/>
        <v>0</v>
      </c>
      <c r="O243" s="152">
        <f t="shared" si="176"/>
        <v>0</v>
      </c>
      <c r="P243" s="152">
        <f t="shared" si="176"/>
        <v>0</v>
      </c>
      <c r="Q243" s="152">
        <f t="shared" si="176"/>
        <v>0</v>
      </c>
      <c r="R243" s="152">
        <f t="shared" si="176"/>
        <v>0</v>
      </c>
      <c r="S243" s="152">
        <f t="shared" si="176"/>
        <v>0</v>
      </c>
      <c r="T243" s="152">
        <f t="shared" si="176"/>
        <v>0</v>
      </c>
      <c r="U243" s="152">
        <f t="shared" si="174"/>
        <v>0</v>
      </c>
      <c r="V243" s="152">
        <f t="shared" si="174"/>
        <v>0</v>
      </c>
      <c r="W243" s="152">
        <f t="shared" si="174"/>
        <v>0</v>
      </c>
      <c r="X243" s="152">
        <f t="shared" si="174"/>
        <v>0</v>
      </c>
      <c r="Y243" s="152">
        <f t="shared" si="174"/>
        <v>0</v>
      </c>
      <c r="Z243" s="152">
        <f t="shared" si="174"/>
        <v>0</v>
      </c>
      <c r="AA243" s="152">
        <f t="shared" si="174"/>
        <v>0</v>
      </c>
      <c r="AB243" s="152">
        <f t="shared" si="174"/>
        <v>0</v>
      </c>
      <c r="AC243" s="152">
        <f t="shared" si="174"/>
        <v>0</v>
      </c>
      <c r="AD243" s="152">
        <f t="shared" si="174"/>
        <v>0</v>
      </c>
      <c r="AE243" s="152">
        <f t="shared" si="174"/>
        <v>0</v>
      </c>
      <c r="AF243" s="152">
        <f t="shared" si="174"/>
        <v>0</v>
      </c>
      <c r="AG243" s="152">
        <f t="shared" si="174"/>
        <v>0</v>
      </c>
      <c r="AH243" s="152">
        <f t="shared" si="174"/>
        <v>0</v>
      </c>
      <c r="AI243" s="152">
        <f t="shared" si="174"/>
        <v>0</v>
      </c>
      <c r="AJ243" s="152">
        <f t="shared" si="174"/>
        <v>0</v>
      </c>
      <c r="AK243" s="152">
        <f t="shared" si="175"/>
        <v>0</v>
      </c>
      <c r="AL243" s="152">
        <f t="shared" si="175"/>
        <v>0</v>
      </c>
      <c r="AM243" s="152">
        <f t="shared" si="175"/>
        <v>0</v>
      </c>
      <c r="AN243" s="152">
        <f t="shared" si="175"/>
        <v>0</v>
      </c>
      <c r="AO243" s="152">
        <f t="shared" si="175"/>
        <v>0</v>
      </c>
      <c r="AP243" s="152">
        <f t="shared" si="175"/>
        <v>0</v>
      </c>
      <c r="AQ243" s="152">
        <f t="shared" si="175"/>
        <v>0</v>
      </c>
      <c r="AR243" s="152">
        <f t="shared" si="175"/>
        <v>0</v>
      </c>
      <c r="AS243" s="152">
        <f t="shared" si="175"/>
        <v>0</v>
      </c>
      <c r="AT243" s="152">
        <f t="shared" si="175"/>
        <v>0</v>
      </c>
      <c r="AU243" s="152">
        <f t="shared" si="175"/>
        <v>0</v>
      </c>
    </row>
    <row r="244" spans="2:47" outlineLevel="1">
      <c r="D244" s="74">
        <v>2037</v>
      </c>
      <c r="E244" s="152">
        <f t="shared" si="176"/>
        <v>0</v>
      </c>
      <c r="F244" s="152">
        <f t="shared" si="176"/>
        <v>0</v>
      </c>
      <c r="G244" s="152">
        <f t="shared" si="176"/>
        <v>0</v>
      </c>
      <c r="H244" s="152">
        <f t="shared" si="176"/>
        <v>0</v>
      </c>
      <c r="I244" s="152">
        <f t="shared" si="176"/>
        <v>0</v>
      </c>
      <c r="J244" s="152">
        <f t="shared" si="176"/>
        <v>0</v>
      </c>
      <c r="K244" s="152">
        <f t="shared" si="176"/>
        <v>0</v>
      </c>
      <c r="L244" s="152">
        <f t="shared" si="176"/>
        <v>0</v>
      </c>
      <c r="M244" s="152">
        <f t="shared" si="176"/>
        <v>0</v>
      </c>
      <c r="N244" s="152">
        <f t="shared" si="176"/>
        <v>0</v>
      </c>
      <c r="O244" s="152">
        <f t="shared" si="176"/>
        <v>0</v>
      </c>
      <c r="P244" s="152">
        <f t="shared" si="176"/>
        <v>0</v>
      </c>
      <c r="Q244" s="152">
        <f t="shared" si="176"/>
        <v>0</v>
      </c>
      <c r="R244" s="152">
        <f t="shared" si="176"/>
        <v>0</v>
      </c>
      <c r="S244" s="152">
        <f t="shared" si="176"/>
        <v>0</v>
      </c>
      <c r="T244" s="152">
        <f t="shared" si="176"/>
        <v>0</v>
      </c>
      <c r="U244" s="152">
        <f t="shared" si="174"/>
        <v>0</v>
      </c>
      <c r="V244" s="152">
        <f t="shared" si="174"/>
        <v>0</v>
      </c>
      <c r="W244" s="152">
        <f t="shared" si="174"/>
        <v>0</v>
      </c>
      <c r="X244" s="152">
        <f t="shared" si="174"/>
        <v>0</v>
      </c>
      <c r="Y244" s="152">
        <f t="shared" si="174"/>
        <v>0</v>
      </c>
      <c r="Z244" s="152">
        <f t="shared" si="174"/>
        <v>0</v>
      </c>
      <c r="AA244" s="152">
        <f t="shared" si="174"/>
        <v>0</v>
      </c>
      <c r="AB244" s="152">
        <f t="shared" si="174"/>
        <v>0</v>
      </c>
      <c r="AC244" s="152">
        <f t="shared" si="174"/>
        <v>0</v>
      </c>
      <c r="AD244" s="152">
        <f t="shared" si="174"/>
        <v>0</v>
      </c>
      <c r="AE244" s="152">
        <f t="shared" si="174"/>
        <v>0</v>
      </c>
      <c r="AF244" s="152">
        <f t="shared" si="174"/>
        <v>0</v>
      </c>
      <c r="AG244" s="152">
        <f t="shared" si="174"/>
        <v>0</v>
      </c>
      <c r="AH244" s="152">
        <f t="shared" si="174"/>
        <v>0</v>
      </c>
      <c r="AI244" s="152">
        <f t="shared" si="174"/>
        <v>0</v>
      </c>
      <c r="AJ244" s="152">
        <f t="shared" si="174"/>
        <v>0</v>
      </c>
      <c r="AK244" s="152">
        <f t="shared" si="175"/>
        <v>0</v>
      </c>
      <c r="AL244" s="152">
        <f t="shared" si="175"/>
        <v>0</v>
      </c>
      <c r="AM244" s="152">
        <f t="shared" si="175"/>
        <v>0</v>
      </c>
      <c r="AN244" s="152">
        <f t="shared" si="175"/>
        <v>0</v>
      </c>
      <c r="AO244" s="152">
        <f t="shared" si="175"/>
        <v>0</v>
      </c>
      <c r="AP244" s="152">
        <f t="shared" si="175"/>
        <v>0</v>
      </c>
      <c r="AQ244" s="152">
        <f t="shared" si="175"/>
        <v>0</v>
      </c>
      <c r="AR244" s="152">
        <f t="shared" si="175"/>
        <v>0</v>
      </c>
      <c r="AS244" s="152">
        <f t="shared" si="175"/>
        <v>0</v>
      </c>
      <c r="AT244" s="152">
        <f t="shared" si="175"/>
        <v>0</v>
      </c>
      <c r="AU244" s="152">
        <f t="shared" si="175"/>
        <v>0</v>
      </c>
    </row>
    <row r="245" spans="2:47" outlineLevel="1">
      <c r="D245" s="74">
        <v>2038</v>
      </c>
      <c r="E245" s="152">
        <f t="shared" si="176"/>
        <v>0</v>
      </c>
      <c r="F245" s="152">
        <f t="shared" si="176"/>
        <v>0</v>
      </c>
      <c r="G245" s="152">
        <f t="shared" si="176"/>
        <v>0</v>
      </c>
      <c r="H245" s="152">
        <f t="shared" si="176"/>
        <v>0</v>
      </c>
      <c r="I245" s="152">
        <f t="shared" si="176"/>
        <v>0</v>
      </c>
      <c r="J245" s="152">
        <f t="shared" si="176"/>
        <v>0</v>
      </c>
      <c r="K245" s="152">
        <f t="shared" si="176"/>
        <v>0</v>
      </c>
      <c r="L245" s="152">
        <f t="shared" si="176"/>
        <v>0</v>
      </c>
      <c r="M245" s="152">
        <f t="shared" si="176"/>
        <v>0</v>
      </c>
      <c r="N245" s="152">
        <f t="shared" si="176"/>
        <v>0</v>
      </c>
      <c r="O245" s="152">
        <f t="shared" si="176"/>
        <v>0</v>
      </c>
      <c r="P245" s="152">
        <f t="shared" si="176"/>
        <v>0</v>
      </c>
      <c r="Q245" s="152">
        <f t="shared" si="176"/>
        <v>0</v>
      </c>
      <c r="R245" s="152">
        <f t="shared" si="176"/>
        <v>0</v>
      </c>
      <c r="S245" s="152">
        <f t="shared" si="176"/>
        <v>0</v>
      </c>
      <c r="T245" s="152">
        <f t="shared" si="176"/>
        <v>0</v>
      </c>
      <c r="U245" s="152">
        <f t="shared" si="174"/>
        <v>0</v>
      </c>
      <c r="V245" s="152">
        <f t="shared" si="174"/>
        <v>0</v>
      </c>
      <c r="W245" s="152">
        <f t="shared" si="174"/>
        <v>0</v>
      </c>
      <c r="X245" s="152">
        <f t="shared" si="174"/>
        <v>0</v>
      </c>
      <c r="Y245" s="152">
        <f t="shared" si="174"/>
        <v>0</v>
      </c>
      <c r="Z245" s="152">
        <f t="shared" si="174"/>
        <v>0</v>
      </c>
      <c r="AA245" s="152">
        <f t="shared" si="174"/>
        <v>0</v>
      </c>
      <c r="AB245" s="152">
        <f t="shared" si="174"/>
        <v>0</v>
      </c>
      <c r="AC245" s="152">
        <f t="shared" si="174"/>
        <v>0</v>
      </c>
      <c r="AD245" s="152">
        <f t="shared" si="174"/>
        <v>0</v>
      </c>
      <c r="AE245" s="152">
        <f t="shared" si="174"/>
        <v>0</v>
      </c>
      <c r="AF245" s="152">
        <f t="shared" si="174"/>
        <v>0</v>
      </c>
      <c r="AG245" s="152">
        <f t="shared" si="174"/>
        <v>0</v>
      </c>
      <c r="AH245" s="152">
        <f t="shared" si="174"/>
        <v>0</v>
      </c>
      <c r="AI245" s="152">
        <f t="shared" si="174"/>
        <v>0</v>
      </c>
      <c r="AJ245" s="152">
        <f t="shared" si="174"/>
        <v>0</v>
      </c>
      <c r="AK245" s="152">
        <f t="shared" si="175"/>
        <v>0</v>
      </c>
      <c r="AL245" s="152">
        <f t="shared" si="175"/>
        <v>0</v>
      </c>
      <c r="AM245" s="152">
        <f t="shared" si="175"/>
        <v>0</v>
      </c>
      <c r="AN245" s="152">
        <f t="shared" si="175"/>
        <v>0</v>
      </c>
      <c r="AO245" s="152">
        <f t="shared" si="175"/>
        <v>0</v>
      </c>
      <c r="AP245" s="152">
        <f t="shared" si="175"/>
        <v>0</v>
      </c>
      <c r="AQ245" s="152">
        <f t="shared" si="175"/>
        <v>0</v>
      </c>
      <c r="AR245" s="152">
        <f t="shared" si="175"/>
        <v>0</v>
      </c>
      <c r="AS245" s="152">
        <f t="shared" si="175"/>
        <v>0</v>
      </c>
      <c r="AT245" s="152">
        <f t="shared" si="175"/>
        <v>0</v>
      </c>
      <c r="AU245" s="152">
        <f t="shared" si="175"/>
        <v>0</v>
      </c>
    </row>
    <row r="246" spans="2:47" outlineLevel="1">
      <c r="D246" s="74">
        <v>2039</v>
      </c>
      <c r="E246" s="152">
        <f t="shared" si="176"/>
        <v>0</v>
      </c>
      <c r="F246" s="152">
        <f t="shared" si="176"/>
        <v>0</v>
      </c>
      <c r="G246" s="152">
        <f t="shared" si="176"/>
        <v>0</v>
      </c>
      <c r="H246" s="152">
        <f t="shared" si="176"/>
        <v>0</v>
      </c>
      <c r="I246" s="152">
        <f t="shared" si="176"/>
        <v>0</v>
      </c>
      <c r="J246" s="152">
        <f t="shared" si="176"/>
        <v>0</v>
      </c>
      <c r="K246" s="152">
        <f t="shared" si="176"/>
        <v>0</v>
      </c>
      <c r="L246" s="152">
        <f t="shared" si="176"/>
        <v>0</v>
      </c>
      <c r="M246" s="152">
        <f t="shared" si="176"/>
        <v>0</v>
      </c>
      <c r="N246" s="152">
        <f t="shared" si="176"/>
        <v>0</v>
      </c>
      <c r="O246" s="152">
        <f t="shared" si="176"/>
        <v>0</v>
      </c>
      <c r="P246" s="152">
        <f t="shared" si="176"/>
        <v>0</v>
      </c>
      <c r="Q246" s="152">
        <f t="shared" si="176"/>
        <v>0</v>
      </c>
      <c r="R246" s="152">
        <f t="shared" si="176"/>
        <v>0</v>
      </c>
      <c r="S246" s="152">
        <f t="shared" si="176"/>
        <v>0</v>
      </c>
      <c r="T246" s="152">
        <f t="shared" si="176"/>
        <v>0</v>
      </c>
      <c r="U246" s="152">
        <f t="shared" si="174"/>
        <v>0</v>
      </c>
      <c r="V246" s="152">
        <f t="shared" si="174"/>
        <v>0</v>
      </c>
      <c r="W246" s="152">
        <f t="shared" si="174"/>
        <v>0</v>
      </c>
      <c r="X246" s="152">
        <f t="shared" si="174"/>
        <v>0</v>
      </c>
      <c r="Y246" s="152">
        <f t="shared" si="174"/>
        <v>0</v>
      </c>
      <c r="Z246" s="152">
        <f t="shared" si="174"/>
        <v>0</v>
      </c>
      <c r="AA246" s="152">
        <f t="shared" si="174"/>
        <v>0</v>
      </c>
      <c r="AB246" s="152">
        <f t="shared" si="174"/>
        <v>0</v>
      </c>
      <c r="AC246" s="152">
        <f t="shared" si="174"/>
        <v>0</v>
      </c>
      <c r="AD246" s="152">
        <f t="shared" si="174"/>
        <v>0</v>
      </c>
      <c r="AE246" s="152">
        <f t="shared" si="174"/>
        <v>0</v>
      </c>
      <c r="AF246" s="152">
        <f t="shared" si="174"/>
        <v>0</v>
      </c>
      <c r="AG246" s="152">
        <f t="shared" si="174"/>
        <v>0</v>
      </c>
      <c r="AH246" s="152">
        <f t="shared" si="174"/>
        <v>0</v>
      </c>
      <c r="AI246" s="152">
        <f t="shared" si="174"/>
        <v>0</v>
      </c>
      <c r="AJ246" s="152">
        <f t="shared" si="174"/>
        <v>0</v>
      </c>
      <c r="AK246" s="152">
        <f t="shared" si="175"/>
        <v>0</v>
      </c>
      <c r="AL246" s="152">
        <f t="shared" si="175"/>
        <v>0</v>
      </c>
      <c r="AM246" s="152">
        <f t="shared" si="175"/>
        <v>0</v>
      </c>
      <c r="AN246" s="152">
        <f t="shared" si="175"/>
        <v>0</v>
      </c>
      <c r="AO246" s="152">
        <f t="shared" si="175"/>
        <v>0</v>
      </c>
      <c r="AP246" s="152">
        <f t="shared" si="175"/>
        <v>0</v>
      </c>
      <c r="AQ246" s="152">
        <f t="shared" si="175"/>
        <v>0</v>
      </c>
      <c r="AR246" s="152">
        <f t="shared" si="175"/>
        <v>0</v>
      </c>
      <c r="AS246" s="152">
        <f t="shared" si="175"/>
        <v>0</v>
      </c>
      <c r="AT246" s="152">
        <f t="shared" si="175"/>
        <v>0</v>
      </c>
      <c r="AU246" s="152">
        <f t="shared" si="175"/>
        <v>0</v>
      </c>
    </row>
    <row r="247" spans="2:47" outlineLevel="1">
      <c r="D247" s="74">
        <v>2040</v>
      </c>
      <c r="E247" s="152">
        <f t="shared" si="176"/>
        <v>0</v>
      </c>
      <c r="F247" s="152">
        <f t="shared" si="176"/>
        <v>0</v>
      </c>
      <c r="G247" s="152">
        <f t="shared" si="176"/>
        <v>0</v>
      </c>
      <c r="H247" s="152">
        <f t="shared" si="176"/>
        <v>0</v>
      </c>
      <c r="I247" s="152">
        <f t="shared" si="176"/>
        <v>0</v>
      </c>
      <c r="J247" s="152">
        <f t="shared" si="176"/>
        <v>0</v>
      </c>
      <c r="K247" s="152">
        <f t="shared" si="176"/>
        <v>0</v>
      </c>
      <c r="L247" s="152">
        <f t="shared" si="176"/>
        <v>0</v>
      </c>
      <c r="M247" s="152">
        <f t="shared" si="176"/>
        <v>0</v>
      </c>
      <c r="N247" s="152">
        <f t="shared" si="176"/>
        <v>0</v>
      </c>
      <c r="O247" s="152">
        <f t="shared" si="176"/>
        <v>0</v>
      </c>
      <c r="P247" s="152">
        <f t="shared" si="176"/>
        <v>0</v>
      </c>
      <c r="Q247" s="152">
        <f t="shared" si="176"/>
        <v>0</v>
      </c>
      <c r="R247" s="152">
        <f t="shared" si="176"/>
        <v>0</v>
      </c>
      <c r="S247" s="152">
        <f t="shared" si="176"/>
        <v>0</v>
      </c>
      <c r="T247" s="152">
        <f t="shared" si="176"/>
        <v>0</v>
      </c>
      <c r="U247" s="152">
        <f t="shared" si="174"/>
        <v>0</v>
      </c>
      <c r="V247" s="152">
        <f t="shared" si="174"/>
        <v>0</v>
      </c>
      <c r="W247" s="152">
        <f t="shared" si="174"/>
        <v>0</v>
      </c>
      <c r="X247" s="152">
        <f t="shared" si="174"/>
        <v>0</v>
      </c>
      <c r="Y247" s="152">
        <f t="shared" si="174"/>
        <v>0</v>
      </c>
      <c r="Z247" s="152">
        <f t="shared" si="174"/>
        <v>0</v>
      </c>
      <c r="AA247" s="152">
        <f t="shared" si="174"/>
        <v>0</v>
      </c>
      <c r="AB247" s="152">
        <f t="shared" si="174"/>
        <v>0</v>
      </c>
      <c r="AC247" s="152">
        <f t="shared" si="174"/>
        <v>0</v>
      </c>
      <c r="AD247" s="152">
        <f t="shared" si="174"/>
        <v>0</v>
      </c>
      <c r="AE247" s="152">
        <f t="shared" si="174"/>
        <v>0</v>
      </c>
      <c r="AF247" s="152">
        <f t="shared" si="174"/>
        <v>0</v>
      </c>
      <c r="AG247" s="152">
        <f t="shared" si="174"/>
        <v>0</v>
      </c>
      <c r="AH247" s="152">
        <f t="shared" si="174"/>
        <v>0</v>
      </c>
      <c r="AI247" s="152">
        <f t="shared" si="174"/>
        <v>0</v>
      </c>
      <c r="AJ247" s="152">
        <f t="shared" si="174"/>
        <v>0</v>
      </c>
      <c r="AK247" s="152">
        <f t="shared" si="175"/>
        <v>0</v>
      </c>
      <c r="AL247" s="152">
        <f t="shared" si="175"/>
        <v>0</v>
      </c>
      <c r="AM247" s="152">
        <f t="shared" si="175"/>
        <v>0</v>
      </c>
      <c r="AN247" s="152">
        <f t="shared" si="175"/>
        <v>0</v>
      </c>
      <c r="AO247" s="152">
        <f t="shared" si="175"/>
        <v>0</v>
      </c>
      <c r="AP247" s="152">
        <f t="shared" si="175"/>
        <v>0</v>
      </c>
      <c r="AQ247" s="152">
        <f t="shared" si="175"/>
        <v>0</v>
      </c>
      <c r="AR247" s="152">
        <f t="shared" si="175"/>
        <v>0</v>
      </c>
      <c r="AS247" s="152">
        <f t="shared" si="175"/>
        <v>0</v>
      </c>
      <c r="AT247" s="152">
        <f t="shared" si="175"/>
        <v>0</v>
      </c>
      <c r="AU247" s="152">
        <f t="shared" si="175"/>
        <v>0</v>
      </c>
    </row>
    <row r="248" spans="2:47" outlineLevel="1">
      <c r="D248" s="74">
        <v>2041</v>
      </c>
      <c r="E248" s="152">
        <f t="shared" si="176"/>
        <v>0</v>
      </c>
      <c r="F248" s="152">
        <f t="shared" si="176"/>
        <v>0</v>
      </c>
      <c r="G248" s="152">
        <f t="shared" si="176"/>
        <v>0</v>
      </c>
      <c r="H248" s="152">
        <f t="shared" si="176"/>
        <v>0</v>
      </c>
      <c r="I248" s="152">
        <f t="shared" si="176"/>
        <v>0</v>
      </c>
      <c r="J248" s="152">
        <f t="shared" si="176"/>
        <v>0</v>
      </c>
      <c r="K248" s="152">
        <f t="shared" si="176"/>
        <v>0</v>
      </c>
      <c r="L248" s="152">
        <f t="shared" si="176"/>
        <v>0</v>
      </c>
      <c r="M248" s="152">
        <f t="shared" si="176"/>
        <v>0</v>
      </c>
      <c r="N248" s="152">
        <f t="shared" si="176"/>
        <v>0</v>
      </c>
      <c r="O248" s="152">
        <f t="shared" si="176"/>
        <v>0</v>
      </c>
      <c r="P248" s="152">
        <f t="shared" si="176"/>
        <v>0</v>
      </c>
      <c r="Q248" s="152">
        <f t="shared" si="176"/>
        <v>0</v>
      </c>
      <c r="R248" s="152">
        <f t="shared" si="176"/>
        <v>0</v>
      </c>
      <c r="S248" s="152">
        <f t="shared" si="176"/>
        <v>0</v>
      </c>
      <c r="T248" s="152">
        <f t="shared" si="176"/>
        <v>0</v>
      </c>
      <c r="U248" s="152">
        <f t="shared" si="174"/>
        <v>0</v>
      </c>
      <c r="V248" s="152">
        <f t="shared" si="174"/>
        <v>0</v>
      </c>
      <c r="W248" s="152">
        <f t="shared" si="174"/>
        <v>0</v>
      </c>
      <c r="X248" s="152">
        <f t="shared" si="174"/>
        <v>0</v>
      </c>
      <c r="Y248" s="152">
        <f t="shared" si="174"/>
        <v>0</v>
      </c>
      <c r="Z248" s="152">
        <f t="shared" si="174"/>
        <v>0</v>
      </c>
      <c r="AA248" s="152">
        <f t="shared" si="174"/>
        <v>0</v>
      </c>
      <c r="AB248" s="152">
        <f t="shared" si="174"/>
        <v>0</v>
      </c>
      <c r="AC248" s="152">
        <f t="shared" si="174"/>
        <v>0</v>
      </c>
      <c r="AD248" s="152">
        <f t="shared" si="174"/>
        <v>0</v>
      </c>
      <c r="AE248" s="152">
        <f t="shared" si="174"/>
        <v>0</v>
      </c>
      <c r="AF248" s="152">
        <f t="shared" si="174"/>
        <v>0</v>
      </c>
      <c r="AG248" s="152">
        <f t="shared" si="174"/>
        <v>0</v>
      </c>
      <c r="AH248" s="152">
        <f t="shared" si="174"/>
        <v>0</v>
      </c>
      <c r="AI248" s="152">
        <f t="shared" si="174"/>
        <v>0</v>
      </c>
      <c r="AJ248" s="152">
        <f t="shared" si="174"/>
        <v>0</v>
      </c>
      <c r="AK248" s="152">
        <f t="shared" si="175"/>
        <v>0</v>
      </c>
      <c r="AL248" s="152">
        <f t="shared" si="175"/>
        <v>0</v>
      </c>
      <c r="AM248" s="152">
        <f t="shared" si="175"/>
        <v>0</v>
      </c>
      <c r="AN248" s="152">
        <f t="shared" si="175"/>
        <v>0</v>
      </c>
      <c r="AO248" s="152">
        <f t="shared" si="175"/>
        <v>0</v>
      </c>
      <c r="AP248" s="152">
        <f t="shared" si="175"/>
        <v>0</v>
      </c>
      <c r="AQ248" s="152">
        <f t="shared" si="175"/>
        <v>0</v>
      </c>
      <c r="AR248" s="152">
        <f t="shared" si="175"/>
        <v>0</v>
      </c>
      <c r="AS248" s="152">
        <f t="shared" si="175"/>
        <v>0</v>
      </c>
      <c r="AT248" s="152">
        <f t="shared" si="175"/>
        <v>0</v>
      </c>
      <c r="AU248" s="152">
        <f t="shared" si="175"/>
        <v>0</v>
      </c>
    </row>
    <row r="249" spans="2:47" outlineLevel="1">
      <c r="D249" s="74">
        <v>2042</v>
      </c>
      <c r="E249" s="152">
        <f t="shared" si="176"/>
        <v>0</v>
      </c>
      <c r="F249" s="152">
        <f t="shared" si="176"/>
        <v>0</v>
      </c>
      <c r="G249" s="152">
        <f t="shared" si="176"/>
        <v>0</v>
      </c>
      <c r="H249" s="152">
        <f t="shared" si="176"/>
        <v>0</v>
      </c>
      <c r="I249" s="152">
        <f t="shared" si="176"/>
        <v>0</v>
      </c>
      <c r="J249" s="152">
        <f t="shared" si="176"/>
        <v>0</v>
      </c>
      <c r="K249" s="152">
        <f t="shared" si="176"/>
        <v>0</v>
      </c>
      <c r="L249" s="152">
        <f t="shared" si="176"/>
        <v>0</v>
      </c>
      <c r="M249" s="152">
        <f t="shared" si="176"/>
        <v>0</v>
      </c>
      <c r="N249" s="152">
        <f t="shared" si="176"/>
        <v>0</v>
      </c>
      <c r="O249" s="152">
        <f t="shared" si="176"/>
        <v>0</v>
      </c>
      <c r="P249" s="152">
        <f t="shared" si="176"/>
        <v>0</v>
      </c>
      <c r="Q249" s="152">
        <f t="shared" si="176"/>
        <v>0</v>
      </c>
      <c r="R249" s="152">
        <f t="shared" si="176"/>
        <v>0</v>
      </c>
      <c r="S249" s="152">
        <f t="shared" si="176"/>
        <v>0</v>
      </c>
      <c r="T249" s="152">
        <f t="shared" si="176"/>
        <v>0</v>
      </c>
      <c r="U249" s="152">
        <f t="shared" si="174"/>
        <v>0</v>
      </c>
      <c r="V249" s="152">
        <f t="shared" si="174"/>
        <v>0</v>
      </c>
      <c r="W249" s="152">
        <f t="shared" si="174"/>
        <v>0</v>
      </c>
      <c r="X249" s="152">
        <f t="shared" si="174"/>
        <v>0</v>
      </c>
      <c r="Y249" s="152">
        <f t="shared" si="174"/>
        <v>0</v>
      </c>
      <c r="Z249" s="152">
        <f t="shared" si="174"/>
        <v>0</v>
      </c>
      <c r="AA249" s="152">
        <f t="shared" si="174"/>
        <v>0</v>
      </c>
      <c r="AB249" s="152">
        <f t="shared" si="174"/>
        <v>0</v>
      </c>
      <c r="AC249" s="152">
        <f t="shared" si="174"/>
        <v>0</v>
      </c>
      <c r="AD249" s="152">
        <f t="shared" si="174"/>
        <v>0</v>
      </c>
      <c r="AE249" s="152">
        <f t="shared" si="174"/>
        <v>0</v>
      </c>
      <c r="AF249" s="152">
        <f t="shared" si="174"/>
        <v>0</v>
      </c>
      <c r="AG249" s="152">
        <f t="shared" si="174"/>
        <v>0</v>
      </c>
      <c r="AH249" s="152">
        <f t="shared" si="174"/>
        <v>0</v>
      </c>
      <c r="AI249" s="152">
        <f t="shared" si="174"/>
        <v>0</v>
      </c>
      <c r="AJ249" s="152">
        <f t="shared" si="174"/>
        <v>0</v>
      </c>
      <c r="AK249" s="152">
        <f t="shared" si="175"/>
        <v>0</v>
      </c>
      <c r="AL249" s="152">
        <f t="shared" si="175"/>
        <v>0</v>
      </c>
      <c r="AM249" s="152">
        <f t="shared" si="175"/>
        <v>0</v>
      </c>
      <c r="AN249" s="152">
        <f t="shared" si="175"/>
        <v>0</v>
      </c>
      <c r="AO249" s="152">
        <f t="shared" si="175"/>
        <v>0</v>
      </c>
      <c r="AP249" s="152">
        <f t="shared" si="175"/>
        <v>0</v>
      </c>
      <c r="AQ249" s="152">
        <f t="shared" si="175"/>
        <v>0</v>
      </c>
      <c r="AR249" s="152">
        <f t="shared" si="175"/>
        <v>0</v>
      </c>
      <c r="AS249" s="152">
        <f t="shared" si="175"/>
        <v>0</v>
      </c>
      <c r="AT249" s="152">
        <f t="shared" si="175"/>
        <v>0</v>
      </c>
      <c r="AU249" s="152">
        <f t="shared" si="175"/>
        <v>0</v>
      </c>
    </row>
    <row r="250" spans="2:47" outlineLevel="1">
      <c r="D250" s="74">
        <v>2043</v>
      </c>
      <c r="E250" s="152">
        <f t="shared" si="176"/>
        <v>0</v>
      </c>
      <c r="F250" s="152">
        <f t="shared" si="176"/>
        <v>0</v>
      </c>
      <c r="G250" s="152">
        <f t="shared" si="176"/>
        <v>0</v>
      </c>
      <c r="H250" s="152">
        <f t="shared" si="176"/>
        <v>0</v>
      </c>
      <c r="I250" s="152">
        <f t="shared" si="176"/>
        <v>0</v>
      </c>
      <c r="J250" s="152">
        <f t="shared" si="176"/>
        <v>0</v>
      </c>
      <c r="K250" s="152">
        <f t="shared" si="176"/>
        <v>0</v>
      </c>
      <c r="L250" s="152">
        <f t="shared" si="176"/>
        <v>0</v>
      </c>
      <c r="M250" s="152">
        <f t="shared" si="176"/>
        <v>0</v>
      </c>
      <c r="N250" s="152">
        <f t="shared" si="176"/>
        <v>0</v>
      </c>
      <c r="O250" s="152">
        <f t="shared" si="176"/>
        <v>0</v>
      </c>
      <c r="P250" s="152">
        <f t="shared" si="176"/>
        <v>0</v>
      </c>
      <c r="Q250" s="152">
        <f t="shared" si="176"/>
        <v>0</v>
      </c>
      <c r="R250" s="152">
        <f t="shared" si="176"/>
        <v>0</v>
      </c>
      <c r="S250" s="152">
        <f t="shared" si="176"/>
        <v>0</v>
      </c>
      <c r="T250" s="152">
        <f t="shared" si="176"/>
        <v>0</v>
      </c>
      <c r="U250" s="152">
        <f t="shared" si="174"/>
        <v>0</v>
      </c>
      <c r="V250" s="152">
        <f t="shared" si="174"/>
        <v>0</v>
      </c>
      <c r="W250" s="152">
        <f t="shared" si="174"/>
        <v>0</v>
      </c>
      <c r="X250" s="152">
        <f t="shared" si="174"/>
        <v>0</v>
      </c>
      <c r="Y250" s="152">
        <f t="shared" si="174"/>
        <v>0</v>
      </c>
      <c r="Z250" s="152">
        <f t="shared" si="174"/>
        <v>0</v>
      </c>
      <c r="AA250" s="152">
        <f t="shared" si="174"/>
        <v>0</v>
      </c>
      <c r="AB250" s="152">
        <f t="shared" si="174"/>
        <v>0</v>
      </c>
      <c r="AC250" s="152">
        <f t="shared" si="174"/>
        <v>0</v>
      </c>
      <c r="AD250" s="152">
        <f t="shared" si="174"/>
        <v>0</v>
      </c>
      <c r="AE250" s="152">
        <f t="shared" si="174"/>
        <v>0</v>
      </c>
      <c r="AF250" s="152">
        <f t="shared" si="174"/>
        <v>0</v>
      </c>
      <c r="AG250" s="152">
        <f t="shared" si="174"/>
        <v>0</v>
      </c>
      <c r="AH250" s="152">
        <f t="shared" si="174"/>
        <v>0</v>
      </c>
      <c r="AI250" s="152">
        <f t="shared" si="174"/>
        <v>0</v>
      </c>
      <c r="AJ250" s="152">
        <f t="shared" si="174"/>
        <v>0</v>
      </c>
      <c r="AK250" s="152">
        <f t="shared" si="175"/>
        <v>0</v>
      </c>
      <c r="AL250" s="152">
        <f t="shared" si="175"/>
        <v>0</v>
      </c>
      <c r="AM250" s="152">
        <f t="shared" si="175"/>
        <v>0</v>
      </c>
      <c r="AN250" s="152">
        <f t="shared" si="175"/>
        <v>0</v>
      </c>
      <c r="AO250" s="152">
        <f t="shared" si="175"/>
        <v>0</v>
      </c>
      <c r="AP250" s="152">
        <f t="shared" si="175"/>
        <v>0</v>
      </c>
      <c r="AQ250" s="152">
        <f t="shared" si="175"/>
        <v>0</v>
      </c>
      <c r="AR250" s="152">
        <f t="shared" si="175"/>
        <v>0</v>
      </c>
      <c r="AS250" s="152">
        <f t="shared" si="175"/>
        <v>0</v>
      </c>
      <c r="AT250" s="152">
        <f t="shared" si="175"/>
        <v>0</v>
      </c>
      <c r="AU250" s="152">
        <f t="shared" si="175"/>
        <v>0</v>
      </c>
    </row>
    <row r="251" spans="2:47" outlineLevel="1">
      <c r="D251" s="74">
        <v>2044</v>
      </c>
      <c r="E251" s="152">
        <f t="shared" si="176"/>
        <v>0</v>
      </c>
      <c r="F251" s="152">
        <f t="shared" si="176"/>
        <v>0</v>
      </c>
      <c r="G251" s="152">
        <f t="shared" si="176"/>
        <v>0</v>
      </c>
      <c r="H251" s="152">
        <f t="shared" si="176"/>
        <v>0</v>
      </c>
      <c r="I251" s="152">
        <f t="shared" si="176"/>
        <v>0</v>
      </c>
      <c r="J251" s="152">
        <f t="shared" si="176"/>
        <v>0</v>
      </c>
      <c r="K251" s="152">
        <f t="shared" si="176"/>
        <v>0</v>
      </c>
      <c r="L251" s="152">
        <f t="shared" si="176"/>
        <v>0</v>
      </c>
      <c r="M251" s="152">
        <f t="shared" si="176"/>
        <v>0</v>
      </c>
      <c r="N251" s="152">
        <f t="shared" si="176"/>
        <v>0</v>
      </c>
      <c r="O251" s="152">
        <f t="shared" si="176"/>
        <v>0</v>
      </c>
      <c r="P251" s="152">
        <f t="shared" si="176"/>
        <v>0</v>
      </c>
      <c r="Q251" s="152">
        <f t="shared" si="176"/>
        <v>0</v>
      </c>
      <c r="R251" s="152">
        <f t="shared" si="176"/>
        <v>0</v>
      </c>
      <c r="S251" s="152">
        <f t="shared" si="176"/>
        <v>0</v>
      </c>
      <c r="T251" s="152">
        <f t="shared" si="176"/>
        <v>0</v>
      </c>
      <c r="U251" s="152">
        <f t="shared" si="174"/>
        <v>0</v>
      </c>
      <c r="V251" s="152">
        <f t="shared" si="174"/>
        <v>0</v>
      </c>
      <c r="W251" s="152">
        <f t="shared" si="174"/>
        <v>0</v>
      </c>
      <c r="X251" s="152">
        <f t="shared" si="174"/>
        <v>0</v>
      </c>
      <c r="Y251" s="152">
        <f t="shared" si="174"/>
        <v>0</v>
      </c>
      <c r="Z251" s="152">
        <f t="shared" si="174"/>
        <v>0</v>
      </c>
      <c r="AA251" s="152">
        <f t="shared" si="174"/>
        <v>0</v>
      </c>
      <c r="AB251" s="152">
        <f t="shared" si="174"/>
        <v>0</v>
      </c>
      <c r="AC251" s="152">
        <f t="shared" si="174"/>
        <v>0</v>
      </c>
      <c r="AD251" s="152">
        <f t="shared" si="174"/>
        <v>0</v>
      </c>
      <c r="AE251" s="152">
        <f t="shared" si="174"/>
        <v>0</v>
      </c>
      <c r="AF251" s="152">
        <f t="shared" si="174"/>
        <v>0</v>
      </c>
      <c r="AG251" s="152">
        <f t="shared" si="174"/>
        <v>0</v>
      </c>
      <c r="AH251" s="152">
        <f t="shared" si="174"/>
        <v>0</v>
      </c>
      <c r="AI251" s="152">
        <f t="shared" si="174"/>
        <v>0</v>
      </c>
      <c r="AJ251" s="152">
        <f t="shared" si="174"/>
        <v>0</v>
      </c>
      <c r="AK251" s="152">
        <f t="shared" si="175"/>
        <v>0</v>
      </c>
      <c r="AL251" s="152">
        <f t="shared" si="175"/>
        <v>0</v>
      </c>
      <c r="AM251" s="152">
        <f t="shared" si="175"/>
        <v>0</v>
      </c>
      <c r="AN251" s="152">
        <f t="shared" si="175"/>
        <v>0</v>
      </c>
      <c r="AO251" s="152">
        <f t="shared" si="175"/>
        <v>0</v>
      </c>
      <c r="AP251" s="152">
        <f t="shared" si="175"/>
        <v>0</v>
      </c>
      <c r="AQ251" s="152">
        <f t="shared" si="175"/>
        <v>0</v>
      </c>
      <c r="AR251" s="152">
        <f t="shared" si="175"/>
        <v>0</v>
      </c>
      <c r="AS251" s="152">
        <f t="shared" si="175"/>
        <v>0</v>
      </c>
      <c r="AT251" s="152">
        <f t="shared" si="175"/>
        <v>0</v>
      </c>
      <c r="AU251" s="152">
        <f t="shared" si="175"/>
        <v>0</v>
      </c>
    </row>
    <row r="252" spans="2:47" outlineLevel="1">
      <c r="D252" s="74">
        <v>2045</v>
      </c>
      <c r="E252" s="152">
        <f t="shared" si="176"/>
        <v>0</v>
      </c>
      <c r="F252" s="152">
        <f t="shared" si="176"/>
        <v>0</v>
      </c>
      <c r="G252" s="152">
        <f t="shared" si="176"/>
        <v>0</v>
      </c>
      <c r="H252" s="152">
        <f t="shared" si="176"/>
        <v>0</v>
      </c>
      <c r="I252" s="152">
        <f t="shared" si="176"/>
        <v>0</v>
      </c>
      <c r="J252" s="152">
        <f t="shared" si="176"/>
        <v>0</v>
      </c>
      <c r="K252" s="152">
        <f t="shared" si="176"/>
        <v>0</v>
      </c>
      <c r="L252" s="152">
        <f t="shared" si="176"/>
        <v>0</v>
      </c>
      <c r="M252" s="152">
        <f t="shared" si="176"/>
        <v>0</v>
      </c>
      <c r="N252" s="152">
        <f t="shared" si="176"/>
        <v>0</v>
      </c>
      <c r="O252" s="152">
        <f t="shared" si="176"/>
        <v>0</v>
      </c>
      <c r="P252" s="152">
        <f t="shared" si="176"/>
        <v>0</v>
      </c>
      <c r="Q252" s="152">
        <f t="shared" si="176"/>
        <v>0</v>
      </c>
      <c r="R252" s="152">
        <f t="shared" si="176"/>
        <v>0</v>
      </c>
      <c r="S252" s="152">
        <f t="shared" si="176"/>
        <v>0</v>
      </c>
      <c r="T252" s="152">
        <f t="shared" si="176"/>
        <v>0</v>
      </c>
      <c r="U252" s="152">
        <f t="shared" si="174"/>
        <v>0</v>
      </c>
      <c r="V252" s="152">
        <f t="shared" si="174"/>
        <v>0</v>
      </c>
      <c r="W252" s="152">
        <f t="shared" si="174"/>
        <v>0</v>
      </c>
      <c r="X252" s="152">
        <f t="shared" si="174"/>
        <v>0</v>
      </c>
      <c r="Y252" s="152">
        <f t="shared" si="174"/>
        <v>0</v>
      </c>
      <c r="Z252" s="152">
        <f t="shared" si="174"/>
        <v>0</v>
      </c>
      <c r="AA252" s="152">
        <f t="shared" si="174"/>
        <v>0</v>
      </c>
      <c r="AB252" s="152">
        <f t="shared" si="174"/>
        <v>0</v>
      </c>
      <c r="AC252" s="152">
        <f t="shared" si="174"/>
        <v>0</v>
      </c>
      <c r="AD252" s="152">
        <f t="shared" si="174"/>
        <v>0</v>
      </c>
      <c r="AE252" s="152">
        <f t="shared" si="174"/>
        <v>0</v>
      </c>
      <c r="AF252" s="152">
        <f t="shared" si="174"/>
        <v>0</v>
      </c>
      <c r="AG252" s="152">
        <f t="shared" si="174"/>
        <v>0</v>
      </c>
      <c r="AH252" s="152">
        <f t="shared" si="174"/>
        <v>0</v>
      </c>
      <c r="AI252" s="152">
        <f t="shared" si="174"/>
        <v>0</v>
      </c>
      <c r="AJ252" s="152">
        <f t="shared" si="174"/>
        <v>0</v>
      </c>
      <c r="AK252" s="152">
        <f t="shared" si="175"/>
        <v>0</v>
      </c>
      <c r="AL252" s="152">
        <f t="shared" si="175"/>
        <v>0</v>
      </c>
      <c r="AM252" s="152">
        <f t="shared" si="175"/>
        <v>0</v>
      </c>
      <c r="AN252" s="152">
        <f t="shared" si="175"/>
        <v>0</v>
      </c>
      <c r="AO252" s="152">
        <f t="shared" si="175"/>
        <v>0</v>
      </c>
      <c r="AP252" s="152">
        <f t="shared" si="175"/>
        <v>0</v>
      </c>
      <c r="AQ252" s="152">
        <f t="shared" si="175"/>
        <v>0</v>
      </c>
      <c r="AR252" s="152">
        <f t="shared" si="175"/>
        <v>0</v>
      </c>
      <c r="AS252" s="152">
        <f t="shared" si="175"/>
        <v>0</v>
      </c>
      <c r="AT252" s="152">
        <f t="shared" si="175"/>
        <v>0</v>
      </c>
      <c r="AU252" s="152">
        <f t="shared" si="175"/>
        <v>0</v>
      </c>
    </row>
    <row r="253" spans="2:47" outlineLevel="1">
      <c r="D253" s="116" t="s">
        <v>26</v>
      </c>
      <c r="E253" s="154">
        <f t="shared" ref="E253" si="177">SUM(E224:E252)</f>
        <v>2</v>
      </c>
      <c r="F253" s="154">
        <f t="shared" ref="F253" si="178">SUM(F224:F252)</f>
        <v>3</v>
      </c>
      <c r="G253" s="154">
        <f t="shared" ref="G253" si="179">SUM(G224:G252)</f>
        <v>3</v>
      </c>
      <c r="H253" s="154">
        <f t="shared" ref="H253" si="180">SUM(H224:H252)</f>
        <v>4</v>
      </c>
      <c r="I253" s="154">
        <f t="shared" ref="I253" si="181">SUM(I224:I252)</f>
        <v>5</v>
      </c>
      <c r="J253" s="154">
        <f t="shared" ref="J253" si="182">SUM(J224:J252)</f>
        <v>7</v>
      </c>
      <c r="K253" s="154">
        <f t="shared" ref="K253" si="183">SUM(K224:K252)</f>
        <v>2</v>
      </c>
      <c r="L253" s="154">
        <f t="shared" ref="L253" si="184">SUM(L224:L252)</f>
        <v>2</v>
      </c>
      <c r="M253" s="154">
        <f t="shared" ref="M253" si="185">SUM(M224:M252)</f>
        <v>2</v>
      </c>
      <c r="N253" s="154">
        <f t="shared" ref="N253" si="186">SUM(N224:N252)</f>
        <v>1</v>
      </c>
      <c r="O253" s="154">
        <f t="shared" ref="O253" si="187">SUM(O224:O252)</f>
        <v>2</v>
      </c>
      <c r="P253" s="154">
        <f t="shared" ref="P253" si="188">SUM(P224:P252)</f>
        <v>1</v>
      </c>
      <c r="Q253" s="154">
        <f t="shared" ref="Q253" si="189">SUM(Q224:Q252)</f>
        <v>1</v>
      </c>
      <c r="R253" s="154">
        <f t="shared" ref="R253" si="190">SUM(R224:R252)</f>
        <v>2</v>
      </c>
      <c r="S253" s="154">
        <f t="shared" ref="S253" si="191">SUM(S224:S252)</f>
        <v>1</v>
      </c>
      <c r="T253" s="154">
        <f t="shared" ref="T253" si="192">SUM(T224:T252)</f>
        <v>2</v>
      </c>
      <c r="U253" s="154">
        <f t="shared" ref="U253" si="193">SUM(U224:U252)</f>
        <v>2</v>
      </c>
      <c r="V253" s="154">
        <f t="shared" ref="V253" si="194">SUM(V224:V252)</f>
        <v>2</v>
      </c>
      <c r="W253" s="154">
        <f t="shared" ref="W253" si="195">SUM(W224:W252)</f>
        <v>2</v>
      </c>
      <c r="X253" s="154">
        <f t="shared" ref="X253" si="196">SUM(X224:X252)</f>
        <v>1</v>
      </c>
      <c r="Y253" s="154">
        <f t="shared" ref="Y253" si="197">SUM(Y224:Y252)</f>
        <v>2</v>
      </c>
      <c r="Z253" s="154">
        <f t="shared" ref="Z253" si="198">SUM(Z224:Z252)</f>
        <v>2</v>
      </c>
      <c r="AA253" s="154">
        <f t="shared" ref="AA253" si="199">SUM(AA224:AA252)</f>
        <v>2</v>
      </c>
      <c r="AB253" s="154">
        <f t="shared" ref="AB253" si="200">SUM(AB224:AB252)</f>
        <v>2</v>
      </c>
      <c r="AC253" s="154">
        <f t="shared" ref="AC253" si="201">SUM(AC224:AC252)</f>
        <v>1</v>
      </c>
      <c r="AD253" s="154">
        <f t="shared" ref="AD253" si="202">SUM(AD224:AD252)</f>
        <v>3</v>
      </c>
      <c r="AE253" s="154">
        <f t="shared" ref="AE253" si="203">SUM(AE224:AE252)</f>
        <v>2</v>
      </c>
      <c r="AF253" s="154">
        <f t="shared" ref="AF253" si="204">SUM(AF224:AF252)</f>
        <v>1</v>
      </c>
      <c r="AG253" s="154">
        <f t="shared" ref="AG253" si="205">SUM(AG224:AG252)</f>
        <v>2</v>
      </c>
      <c r="AH253" s="154">
        <f t="shared" ref="AH253" si="206">SUM(AH224:AH252)</f>
        <v>2</v>
      </c>
      <c r="AI253" s="154">
        <f t="shared" ref="AI253" si="207">SUM(AI224:AI252)</f>
        <v>2</v>
      </c>
      <c r="AJ253" s="154">
        <f t="shared" ref="AJ253" si="208">SUM(AJ224:AJ252)</f>
        <v>1</v>
      </c>
      <c r="AK253" s="154">
        <f t="shared" ref="AK253" si="209">SUM(AK224:AK252)</f>
        <v>1</v>
      </c>
      <c r="AL253" s="154">
        <f t="shared" ref="AL253" si="210">SUM(AL224:AL252)</f>
        <v>2</v>
      </c>
      <c r="AM253" s="154">
        <f t="shared" ref="AM253" si="211">SUM(AM224:AM252)</f>
        <v>0</v>
      </c>
      <c r="AN253" s="154">
        <f t="shared" ref="AN253" si="212">SUM(AN224:AN252)</f>
        <v>4</v>
      </c>
      <c r="AO253" s="154">
        <f t="shared" ref="AO253" si="213">SUM(AO224:AO252)</f>
        <v>7</v>
      </c>
      <c r="AP253" s="154">
        <f t="shared" ref="AP253" si="214">SUM(AP224:AP252)</f>
        <v>5</v>
      </c>
      <c r="AQ253" s="154">
        <f t="shared" ref="AQ253" si="215">SUM(AQ224:AQ252)</f>
        <v>6</v>
      </c>
      <c r="AR253" s="154">
        <f t="shared" ref="AR253" si="216">SUM(AR224:AR252)</f>
        <v>6</v>
      </c>
      <c r="AS253" s="154">
        <f t="shared" ref="AS253" si="217">SUM(AS224:AS252)</f>
        <v>3</v>
      </c>
      <c r="AT253" s="154">
        <f t="shared" ref="AT253" si="218">SUM(AT224:AT252)</f>
        <v>3</v>
      </c>
      <c r="AU253" s="154">
        <f t="shared" ref="AU253" si="219">SUM(AU224:AU252)</f>
        <v>3</v>
      </c>
    </row>
    <row r="254" spans="2:47" outlineLevel="1"/>
    <row r="255" spans="2:47" outlineLevel="1">
      <c r="B255" s="65" t="s">
        <v>404</v>
      </c>
    </row>
    <row r="256" spans="2:47" outlineLevel="1">
      <c r="D256" s="68" t="s">
        <v>379</v>
      </c>
      <c r="E256" s="81" t="s">
        <v>127</v>
      </c>
      <c r="F256" s="81" t="s">
        <v>134</v>
      </c>
      <c r="G256" s="81" t="s">
        <v>135</v>
      </c>
      <c r="H256" s="81" t="s">
        <v>136</v>
      </c>
      <c r="I256" s="81" t="s">
        <v>137</v>
      </c>
      <c r="J256" s="81" t="s">
        <v>138</v>
      </c>
      <c r="K256" s="81" t="s">
        <v>128</v>
      </c>
      <c r="L256" s="81" t="s">
        <v>139</v>
      </c>
      <c r="M256" s="81" t="s">
        <v>140</v>
      </c>
      <c r="N256" s="81" t="s">
        <v>141</v>
      </c>
      <c r="O256" s="81" t="s">
        <v>142</v>
      </c>
      <c r="P256" s="81" t="s">
        <v>129</v>
      </c>
      <c r="Q256" s="81" t="s">
        <v>143</v>
      </c>
      <c r="R256" s="81" t="s">
        <v>144</v>
      </c>
      <c r="S256" s="81" t="s">
        <v>145</v>
      </c>
      <c r="T256" s="81" t="s">
        <v>146</v>
      </c>
      <c r="U256" s="81" t="s">
        <v>130</v>
      </c>
      <c r="V256" s="81" t="s">
        <v>147</v>
      </c>
      <c r="W256" s="81" t="s">
        <v>148</v>
      </c>
      <c r="X256" s="81" t="s">
        <v>149</v>
      </c>
      <c r="Y256" s="81" t="s">
        <v>150</v>
      </c>
      <c r="Z256" s="81" t="s">
        <v>131</v>
      </c>
      <c r="AA256" s="81" t="s">
        <v>151</v>
      </c>
      <c r="AB256" s="81" t="s">
        <v>152</v>
      </c>
      <c r="AC256" s="81" t="s">
        <v>153</v>
      </c>
      <c r="AD256" s="81" t="s">
        <v>154</v>
      </c>
      <c r="AE256" s="81" t="s">
        <v>132</v>
      </c>
      <c r="AF256" s="81" t="s">
        <v>245</v>
      </c>
      <c r="AG256" s="81" t="s">
        <v>155</v>
      </c>
      <c r="AH256" s="81" t="s">
        <v>156</v>
      </c>
      <c r="AI256" s="81" t="s">
        <v>157</v>
      </c>
      <c r="AJ256" s="81" t="s">
        <v>158</v>
      </c>
      <c r="AK256" s="81" t="s">
        <v>159</v>
      </c>
      <c r="AL256" s="81" t="s">
        <v>133</v>
      </c>
      <c r="AM256" s="81" t="s">
        <v>257</v>
      </c>
      <c r="AN256" s="81" t="s">
        <v>258</v>
      </c>
      <c r="AO256" s="81" t="s">
        <v>259</v>
      </c>
      <c r="AP256" s="81" t="s">
        <v>260</v>
      </c>
      <c r="AQ256" s="81" t="s">
        <v>261</v>
      </c>
      <c r="AR256" s="81" t="s">
        <v>269</v>
      </c>
      <c r="AS256" s="81" t="s">
        <v>262</v>
      </c>
      <c r="AT256" s="81" t="s">
        <v>263</v>
      </c>
      <c r="AU256" s="81" t="s">
        <v>264</v>
      </c>
    </row>
    <row r="257" spans="4:47" outlineLevel="1">
      <c r="D257" s="74">
        <v>2017</v>
      </c>
      <c r="E257" s="152">
        <f>IF(E224=0,0,SUM(E$224:E224))</f>
        <v>0</v>
      </c>
      <c r="F257" s="152">
        <f>IF(F224=0,0,SUM(F$224:F224))</f>
        <v>0</v>
      </c>
      <c r="G257" s="152">
        <f>IF(G224=0,0,SUM(G$224:G224))</f>
        <v>0</v>
      </c>
      <c r="H257" s="152">
        <f>IF(H224=0,0,SUM(H$224:H224))</f>
        <v>0</v>
      </c>
      <c r="I257" s="152">
        <f>IF(I224=0,0,SUM(I$224:I224))</f>
        <v>0</v>
      </c>
      <c r="J257" s="152">
        <f>IF(J224=0,0,SUM(J$224:J224))</f>
        <v>0</v>
      </c>
      <c r="K257" s="152">
        <f>IF(K224=0,0,SUM(K$224:K224))</f>
        <v>0</v>
      </c>
      <c r="L257" s="152">
        <f>IF(L224=0,0,SUM(L$224:L224))</f>
        <v>0</v>
      </c>
      <c r="M257" s="152">
        <f>IF(M224=0,0,SUM(M$224:M224))</f>
        <v>0</v>
      </c>
      <c r="N257" s="152">
        <f>IF(N224=0,0,SUM(N$224:N224))</f>
        <v>0</v>
      </c>
      <c r="O257" s="152">
        <f>IF(O224=0,0,SUM(O$224:O224))</f>
        <v>0</v>
      </c>
      <c r="P257" s="152">
        <f>IF(P224=0,0,SUM(P$224:P224))</f>
        <v>0</v>
      </c>
      <c r="Q257" s="152">
        <f>IF(Q224=0,0,SUM(Q$224:Q224))</f>
        <v>0</v>
      </c>
      <c r="R257" s="152">
        <f>IF(R224=0,0,SUM(R$224:R224))</f>
        <v>0</v>
      </c>
      <c r="S257" s="152">
        <f>IF(S224=0,0,SUM(S$224:S224))</f>
        <v>0</v>
      </c>
      <c r="T257" s="152">
        <f>IF(T224=0,0,SUM(T$224:T224))</f>
        <v>0</v>
      </c>
      <c r="U257" s="152">
        <f>IF(U224=0,0,SUM(U$224:U224))</f>
        <v>0</v>
      </c>
      <c r="V257" s="152">
        <f>IF(V224=0,0,SUM(V$224:V224))</f>
        <v>0</v>
      </c>
      <c r="W257" s="152">
        <f>IF(W224=0,0,SUM(W$224:W224))</f>
        <v>0</v>
      </c>
      <c r="X257" s="152">
        <f>IF(X224=0,0,SUM(X$224:X224))</f>
        <v>0</v>
      </c>
      <c r="Y257" s="152">
        <f>IF(Y224=0,0,SUM(Y$224:Y224))</f>
        <v>0</v>
      </c>
      <c r="Z257" s="152">
        <f>IF(Z224=0,0,SUM(Z$224:Z224))</f>
        <v>0</v>
      </c>
      <c r="AA257" s="152">
        <f>IF(AA224=0,0,SUM(AA$224:AA224))</f>
        <v>0</v>
      </c>
      <c r="AB257" s="152">
        <f>IF(AB224=0,0,SUM(AB$224:AB224))</f>
        <v>0</v>
      </c>
      <c r="AC257" s="152">
        <f>IF(AC224=0,0,SUM(AC$224:AC224))</f>
        <v>0</v>
      </c>
      <c r="AD257" s="152">
        <f>IF(AD224=0,0,SUM(AD$224:AD224))</f>
        <v>0</v>
      </c>
      <c r="AE257" s="152">
        <f>IF(AE224=0,0,SUM(AE$224:AE224))</f>
        <v>0</v>
      </c>
      <c r="AF257" s="152">
        <f>IF(AF224=0,0,SUM(AF$224:AF224))</f>
        <v>0</v>
      </c>
      <c r="AG257" s="152">
        <f>IF(AG224=0,0,SUM(AG$224:AG224))</f>
        <v>0</v>
      </c>
      <c r="AH257" s="152">
        <f>IF(AH224=0,0,SUM(AH$224:AH224))</f>
        <v>0</v>
      </c>
      <c r="AI257" s="152">
        <f>IF(AI224=0,0,SUM(AI$224:AI224))</f>
        <v>0</v>
      </c>
      <c r="AJ257" s="152">
        <f>IF(AJ224=0,0,SUM(AJ$224:AJ224))</f>
        <v>0</v>
      </c>
      <c r="AK257" s="152">
        <f>IF(AK224=0,0,SUM(AK$224:AK224))</f>
        <v>0</v>
      </c>
      <c r="AL257" s="152">
        <f>IF(AL224=0,0,SUM(AL$224:AL224))</f>
        <v>0</v>
      </c>
      <c r="AM257" s="152">
        <f>IF(AM224=0,0,SUM(AM$224:AM224))</f>
        <v>0</v>
      </c>
      <c r="AN257" s="152">
        <f>IF(AN224=0,0,SUM(AN$224:AN224))</f>
        <v>0</v>
      </c>
      <c r="AO257" s="152">
        <f>IF(AO224=0,0,SUM(AO$224:AO224))</f>
        <v>0</v>
      </c>
      <c r="AP257" s="152">
        <f>IF(AP224=0,0,SUM(AP$224:AP224))</f>
        <v>0</v>
      </c>
      <c r="AQ257" s="152">
        <f>IF(AQ224=0,0,SUM(AQ$224:AQ224))</f>
        <v>0</v>
      </c>
      <c r="AR257" s="152">
        <f>IF(AR224=0,0,SUM(AR$224:AR224))</f>
        <v>0</v>
      </c>
      <c r="AS257" s="152">
        <f>IF(AS224=0,0,SUM(AS$224:AS224))</f>
        <v>0</v>
      </c>
      <c r="AT257" s="152">
        <f>IF(AT224=0,0,SUM(AT$224:AT224))</f>
        <v>0</v>
      </c>
      <c r="AU257" s="152">
        <f>IF(AU224=0,0,SUM(AU$224:AU224))</f>
        <v>0</v>
      </c>
    </row>
    <row r="258" spans="4:47" outlineLevel="1">
      <c r="D258" s="74">
        <v>2018</v>
      </c>
      <c r="E258" s="152">
        <f>IF(E225=0,0,SUM(E$224:E225))</f>
        <v>1</v>
      </c>
      <c r="F258" s="152">
        <f>IF(F225=0,0,SUM(F$224:F225))</f>
        <v>1</v>
      </c>
      <c r="G258" s="152">
        <f>IF(G225=0,0,SUM(G$224:G225))</f>
        <v>1</v>
      </c>
      <c r="H258" s="152">
        <f>IF(H225=0,0,SUM(H$224:H225))</f>
        <v>1</v>
      </c>
      <c r="I258" s="152">
        <f>IF(I225=0,0,SUM(I$224:I225))</f>
        <v>1</v>
      </c>
      <c r="J258" s="152">
        <f>IF(J225=0,0,SUM(J$224:J225))</f>
        <v>1</v>
      </c>
      <c r="K258" s="152">
        <f>IF(K225=0,0,SUM(K$224:K225))</f>
        <v>1</v>
      </c>
      <c r="L258" s="152">
        <f>IF(L225=0,0,SUM(L$224:L225))</f>
        <v>1</v>
      </c>
      <c r="M258" s="152">
        <f>IF(M225=0,0,SUM(M$224:M225))</f>
        <v>1</v>
      </c>
      <c r="N258" s="152">
        <f>IF(N225=0,0,SUM(N$224:N225))</f>
        <v>1</v>
      </c>
      <c r="O258" s="152">
        <f>IF(O225=0,0,SUM(O$224:O225))</f>
        <v>1</v>
      </c>
      <c r="P258" s="152">
        <f>IF(P225=0,0,SUM(P$224:P225))</f>
        <v>1</v>
      </c>
      <c r="Q258" s="152">
        <f>IF(Q225=0,0,SUM(Q$224:Q225))</f>
        <v>1</v>
      </c>
      <c r="R258" s="152">
        <f>IF(R225=0,0,SUM(R$224:R225))</f>
        <v>1</v>
      </c>
      <c r="S258" s="152">
        <f>IF(S225=0,0,SUM(S$224:S225))</f>
        <v>1</v>
      </c>
      <c r="T258" s="152">
        <f>IF(T225=0,0,SUM(T$224:T225))</f>
        <v>1</v>
      </c>
      <c r="U258" s="152">
        <f>IF(U225=0,0,SUM(U$224:U225))</f>
        <v>1</v>
      </c>
      <c r="V258" s="152">
        <f>IF(V225=0,0,SUM(V$224:V225))</f>
        <v>1</v>
      </c>
      <c r="W258" s="152">
        <f>IF(W225=0,0,SUM(W$224:W225))</f>
        <v>1</v>
      </c>
      <c r="X258" s="152">
        <f>IF(X225=0,0,SUM(X$224:X225))</f>
        <v>1</v>
      </c>
      <c r="Y258" s="152">
        <f>IF(Y225=0,0,SUM(Y$224:Y225))</f>
        <v>1</v>
      </c>
      <c r="Z258" s="152">
        <f>IF(Z225=0,0,SUM(Z$224:Z225))</f>
        <v>1</v>
      </c>
      <c r="AA258" s="152">
        <f>IF(AA225=0,0,SUM(AA$224:AA225))</f>
        <v>1</v>
      </c>
      <c r="AB258" s="152">
        <f>IF(AB225=0,0,SUM(AB$224:AB225))</f>
        <v>1</v>
      </c>
      <c r="AC258" s="152">
        <f>IF(AC225=0,0,SUM(AC$224:AC225))</f>
        <v>1</v>
      </c>
      <c r="AD258" s="152">
        <f>IF(AD225=0,0,SUM(AD$224:AD225))</f>
        <v>1</v>
      </c>
      <c r="AE258" s="152">
        <f>IF(AE225=0,0,SUM(AE$224:AE225))</f>
        <v>1</v>
      </c>
      <c r="AF258" s="152">
        <f>IF(AF225=0,0,SUM(AF$224:AF225))</f>
        <v>1</v>
      </c>
      <c r="AG258" s="152">
        <f>IF(AG225=0,0,SUM(AG$224:AG225))</f>
        <v>1</v>
      </c>
      <c r="AH258" s="152">
        <f>IF(AH225=0,0,SUM(AH$224:AH225))</f>
        <v>1</v>
      </c>
      <c r="AI258" s="152">
        <f>IF(AI225=0,0,SUM(AI$224:AI225))</f>
        <v>1</v>
      </c>
      <c r="AJ258" s="152">
        <f>IF(AJ225=0,0,SUM(AJ$224:AJ225))</f>
        <v>1</v>
      </c>
      <c r="AK258" s="152">
        <f>IF(AK225=0,0,SUM(AK$224:AK225))</f>
        <v>1</v>
      </c>
      <c r="AL258" s="152">
        <f>IF(AL225=0,0,SUM(AL$224:AL225))</f>
        <v>1</v>
      </c>
      <c r="AM258" s="152">
        <f>IF(AM225=0,0,SUM(AM$224:AM225))</f>
        <v>0</v>
      </c>
      <c r="AN258" s="152">
        <f>IF(AN225=0,0,SUM(AN$224:AN225))</f>
        <v>1</v>
      </c>
      <c r="AO258" s="152">
        <f>IF(AO225=0,0,SUM(AO$224:AO225))</f>
        <v>1</v>
      </c>
      <c r="AP258" s="152">
        <f>IF(AP225=0,0,SUM(AP$224:AP225))</f>
        <v>1</v>
      </c>
      <c r="AQ258" s="152">
        <f>IF(AQ225=0,0,SUM(AQ$224:AQ225))</f>
        <v>1</v>
      </c>
      <c r="AR258" s="152">
        <f>IF(AR225=0,0,SUM(AR$224:AR225))</f>
        <v>1</v>
      </c>
      <c r="AS258" s="152">
        <f>IF(AS225=0,0,SUM(AS$224:AS225))</f>
        <v>1</v>
      </c>
      <c r="AT258" s="152">
        <f>IF(AT225=0,0,SUM(AT$224:AT225))</f>
        <v>1</v>
      </c>
      <c r="AU258" s="152">
        <f>IF(AU225=0,0,SUM(AU$224:AU225))</f>
        <v>1</v>
      </c>
    </row>
    <row r="259" spans="4:47" outlineLevel="1">
      <c r="D259" s="74">
        <v>2019</v>
      </c>
      <c r="E259" s="152">
        <f>IF(E226=0,0,SUM(E$224:E226))</f>
        <v>0</v>
      </c>
      <c r="F259" s="152">
        <f>IF(F226=0,0,SUM(F$224:F226))</f>
        <v>0</v>
      </c>
      <c r="G259" s="152">
        <f>IF(G226=0,0,SUM(G$224:G226))</f>
        <v>0</v>
      </c>
      <c r="H259" s="152">
        <f>IF(H226=0,0,SUM(H$224:H226))</f>
        <v>0</v>
      </c>
      <c r="I259" s="152">
        <f>IF(I226=0,0,SUM(I$224:I226))</f>
        <v>0</v>
      </c>
      <c r="J259" s="152">
        <f>IF(J226=0,0,SUM(J$224:J226))</f>
        <v>0</v>
      </c>
      <c r="K259" s="152">
        <f>IF(K226=0,0,SUM(K$224:K226))</f>
        <v>0</v>
      </c>
      <c r="L259" s="152">
        <f>IF(L226=0,0,SUM(L$224:L226))</f>
        <v>0</v>
      </c>
      <c r="M259" s="152">
        <f>IF(M226=0,0,SUM(M$224:M226))</f>
        <v>0</v>
      </c>
      <c r="N259" s="152">
        <f>IF(N226=0,0,SUM(N$224:N226))</f>
        <v>0</v>
      </c>
      <c r="O259" s="152">
        <f>IF(O226=0,0,SUM(O$224:O226))</f>
        <v>0</v>
      </c>
      <c r="P259" s="152">
        <f>IF(P226=0,0,SUM(P$224:P226))</f>
        <v>0</v>
      </c>
      <c r="Q259" s="152">
        <f>IF(Q226=0,0,SUM(Q$224:Q226))</f>
        <v>0</v>
      </c>
      <c r="R259" s="152">
        <f>IF(R226=0,0,SUM(R$224:R226))</f>
        <v>0</v>
      </c>
      <c r="S259" s="152">
        <f>IF(S226=0,0,SUM(S$224:S226))</f>
        <v>0</v>
      </c>
      <c r="T259" s="152">
        <f>IF(T226=0,0,SUM(T$224:T226))</f>
        <v>0</v>
      </c>
      <c r="U259" s="152">
        <f>IF(U226=0,0,SUM(U$224:U226))</f>
        <v>0</v>
      </c>
      <c r="V259" s="152">
        <f>IF(V226=0,0,SUM(V$224:V226))</f>
        <v>0</v>
      </c>
      <c r="W259" s="152">
        <f>IF(W226=0,0,SUM(W$224:W226))</f>
        <v>0</v>
      </c>
      <c r="X259" s="152">
        <f>IF(X226=0,0,SUM(X$224:X226))</f>
        <v>0</v>
      </c>
      <c r="Y259" s="152">
        <f>IF(Y226=0,0,SUM(Y$224:Y226))</f>
        <v>0</v>
      </c>
      <c r="Z259" s="152">
        <f>IF(Z226=0,0,SUM(Z$224:Z226))</f>
        <v>0</v>
      </c>
      <c r="AA259" s="152">
        <f>IF(AA226=0,0,SUM(AA$224:AA226))</f>
        <v>0</v>
      </c>
      <c r="AB259" s="152">
        <f>IF(AB226=0,0,SUM(AB$224:AB226))</f>
        <v>0</v>
      </c>
      <c r="AC259" s="152">
        <f>IF(AC226=0,0,SUM(AC$224:AC226))</f>
        <v>0</v>
      </c>
      <c r="AD259" s="152">
        <f>IF(AD226=0,0,SUM(AD$224:AD226))</f>
        <v>0</v>
      </c>
      <c r="AE259" s="152">
        <f>IF(AE226=0,0,SUM(AE$224:AE226))</f>
        <v>0</v>
      </c>
      <c r="AF259" s="152">
        <f>IF(AF226=0,0,SUM(AF$224:AF226))</f>
        <v>0</v>
      </c>
      <c r="AG259" s="152">
        <f>IF(AG226=0,0,SUM(AG$224:AG226))</f>
        <v>0</v>
      </c>
      <c r="AH259" s="152">
        <f>IF(AH226=0,0,SUM(AH$224:AH226))</f>
        <v>0</v>
      </c>
      <c r="AI259" s="152">
        <f>IF(AI226=0,0,SUM(AI$224:AI226))</f>
        <v>0</v>
      </c>
      <c r="AJ259" s="152">
        <f>IF(AJ226=0,0,SUM(AJ$224:AJ226))</f>
        <v>0</v>
      </c>
      <c r="AK259" s="152">
        <f>IF(AK226=0,0,SUM(AK$224:AK226))</f>
        <v>0</v>
      </c>
      <c r="AL259" s="152">
        <f>IF(AL226=0,0,SUM(AL$224:AL226))</f>
        <v>0</v>
      </c>
      <c r="AM259" s="152">
        <f>IF(AM226=0,0,SUM(AM$224:AM226))</f>
        <v>0</v>
      </c>
      <c r="AN259" s="152">
        <f>IF(AN226=0,0,SUM(AN$224:AN226))</f>
        <v>0</v>
      </c>
      <c r="AO259" s="152">
        <f>IF(AO226=0,0,SUM(AO$224:AO226))</f>
        <v>0</v>
      </c>
      <c r="AP259" s="152">
        <f>IF(AP226=0,0,SUM(AP$224:AP226))</f>
        <v>0</v>
      </c>
      <c r="AQ259" s="152">
        <f>IF(AQ226=0,0,SUM(AQ$224:AQ226))</f>
        <v>0</v>
      </c>
      <c r="AR259" s="152">
        <f>IF(AR226=0,0,SUM(AR$224:AR226))</f>
        <v>0</v>
      </c>
      <c r="AS259" s="152">
        <f>IF(AS226=0,0,SUM(AS$224:AS226))</f>
        <v>0</v>
      </c>
      <c r="AT259" s="152">
        <f>IF(AT226=0,0,SUM(AT$224:AT226))</f>
        <v>0</v>
      </c>
      <c r="AU259" s="152">
        <f>IF(AU226=0,0,SUM(AU$224:AU226))</f>
        <v>0</v>
      </c>
    </row>
    <row r="260" spans="4:47" outlineLevel="1">
      <c r="D260" s="74">
        <v>2020</v>
      </c>
      <c r="E260" s="152">
        <f>IF(E227=0,0,SUM(E$224:E227))</f>
        <v>2</v>
      </c>
      <c r="F260" s="152">
        <f>IF(F227=0,0,SUM(F$224:F227))</f>
        <v>2</v>
      </c>
      <c r="G260" s="152">
        <f>IF(G227=0,0,SUM(G$224:G227))</f>
        <v>2</v>
      </c>
      <c r="H260" s="152">
        <f>IF(H227=0,0,SUM(H$224:H227))</f>
        <v>2</v>
      </c>
      <c r="I260" s="152">
        <f>IF(I227=0,0,SUM(I$224:I227))</f>
        <v>2</v>
      </c>
      <c r="J260" s="152">
        <f>IF(J227=0,0,SUM(J$224:J227))</f>
        <v>2</v>
      </c>
      <c r="K260" s="152">
        <f>IF(K227=0,0,SUM(K$224:K227))</f>
        <v>0</v>
      </c>
      <c r="L260" s="152">
        <f>IF(L227=0,0,SUM(L$224:L227))</f>
        <v>0</v>
      </c>
      <c r="M260" s="152">
        <f>IF(M227=0,0,SUM(M$224:M227))</f>
        <v>2</v>
      </c>
      <c r="N260" s="152">
        <f>IF(N227=0,0,SUM(N$224:N227))</f>
        <v>0</v>
      </c>
      <c r="O260" s="152">
        <f>IF(O227=0,0,SUM(O$224:O227))</f>
        <v>0</v>
      </c>
      <c r="P260" s="152">
        <f>IF(P227=0,0,SUM(P$224:P227))</f>
        <v>0</v>
      </c>
      <c r="Q260" s="152">
        <f>IF(Q227=0,0,SUM(Q$224:Q227))</f>
        <v>0</v>
      </c>
      <c r="R260" s="152">
        <f>IF(R227=0,0,SUM(R$224:R227))</f>
        <v>2</v>
      </c>
      <c r="S260" s="152">
        <f>IF(S227=0,0,SUM(S$224:S227))</f>
        <v>0</v>
      </c>
      <c r="T260" s="152">
        <f>IF(T227=0,0,SUM(T$224:T227))</f>
        <v>0</v>
      </c>
      <c r="U260" s="152">
        <f>IF(U227=0,0,SUM(U$224:U227))</f>
        <v>0</v>
      </c>
      <c r="V260" s="152">
        <f>IF(V227=0,0,SUM(V$224:V227))</f>
        <v>0</v>
      </c>
      <c r="W260" s="152">
        <f>IF(W227=0,0,SUM(W$224:W227))</f>
        <v>2</v>
      </c>
      <c r="X260" s="152">
        <f>IF(X227=0,0,SUM(X$224:X227))</f>
        <v>0</v>
      </c>
      <c r="Y260" s="152">
        <f>IF(Y227=0,0,SUM(Y$224:Y227))</f>
        <v>0</v>
      </c>
      <c r="Z260" s="152">
        <f>IF(Z227=0,0,SUM(Z$224:Z227))</f>
        <v>0</v>
      </c>
      <c r="AA260" s="152">
        <f>IF(AA227=0,0,SUM(AA$224:AA227))</f>
        <v>0</v>
      </c>
      <c r="AB260" s="152">
        <f>IF(AB227=0,0,SUM(AB$224:AB227))</f>
        <v>2</v>
      </c>
      <c r="AC260" s="152">
        <f>IF(AC227=0,0,SUM(AC$224:AC227))</f>
        <v>0</v>
      </c>
      <c r="AD260" s="152">
        <f>IF(AD227=0,0,SUM(AD$224:AD227))</f>
        <v>0</v>
      </c>
      <c r="AE260" s="152">
        <f>IF(AE227=0,0,SUM(AE$224:AE227))</f>
        <v>0</v>
      </c>
      <c r="AF260" s="152">
        <f>IF(AF227=0,0,SUM(AF$224:AF227))</f>
        <v>0</v>
      </c>
      <c r="AG260" s="152">
        <f>IF(AG227=0,0,SUM(AG$224:AG227))</f>
        <v>0</v>
      </c>
      <c r="AH260" s="152">
        <f>IF(AH227=0,0,SUM(AH$224:AH227))</f>
        <v>0</v>
      </c>
      <c r="AI260" s="152">
        <f>IF(AI227=0,0,SUM(AI$224:AI227))</f>
        <v>0</v>
      </c>
      <c r="AJ260" s="152">
        <f>IF(AJ227=0,0,SUM(AJ$224:AJ227))</f>
        <v>0</v>
      </c>
      <c r="AK260" s="152">
        <f>IF(AK227=0,0,SUM(AK$224:AK227))</f>
        <v>0</v>
      </c>
      <c r="AL260" s="152">
        <f>IF(AL227=0,0,SUM(AL$224:AL227))</f>
        <v>0</v>
      </c>
      <c r="AM260" s="152">
        <f>IF(AM227=0,0,SUM(AM$224:AM227))</f>
        <v>0</v>
      </c>
      <c r="AN260" s="152">
        <f>IF(AN227=0,0,SUM(AN$224:AN227))</f>
        <v>2</v>
      </c>
      <c r="AO260" s="152">
        <f>IF(AO227=0,0,SUM(AO$224:AO227))</f>
        <v>2</v>
      </c>
      <c r="AP260" s="152">
        <f>IF(AP227=0,0,SUM(AP$224:AP227))</f>
        <v>2</v>
      </c>
      <c r="AQ260" s="152">
        <f>IF(AQ227=0,0,SUM(AQ$224:AQ227))</f>
        <v>2</v>
      </c>
      <c r="AR260" s="152">
        <f>IF(AR227=0,0,SUM(AR$224:AR227))</f>
        <v>2</v>
      </c>
      <c r="AS260" s="152">
        <f>IF(AS227=0,0,SUM(AS$224:AS227))</f>
        <v>0</v>
      </c>
      <c r="AT260" s="152">
        <f>IF(AT227=0,0,SUM(AT$224:AT227))</f>
        <v>2</v>
      </c>
      <c r="AU260" s="152">
        <f>IF(AU227=0,0,SUM(AU$224:AU227))</f>
        <v>2</v>
      </c>
    </row>
    <row r="261" spans="4:47" outlineLevel="1">
      <c r="D261" s="74">
        <v>2021</v>
      </c>
      <c r="E261" s="152">
        <f>IF(E228=0,0,SUM(E$224:E228))</f>
        <v>0</v>
      </c>
      <c r="F261" s="152">
        <f>IF(F228=0,0,SUM(F$224:F228))</f>
        <v>0</v>
      </c>
      <c r="G261" s="152">
        <f>IF(G228=0,0,SUM(G$224:G228))</f>
        <v>0</v>
      </c>
      <c r="H261" s="152">
        <f>IF(H228=0,0,SUM(H$224:H228))</f>
        <v>0</v>
      </c>
      <c r="I261" s="152">
        <f>IF(I228=0,0,SUM(I$224:I228))</f>
        <v>0</v>
      </c>
      <c r="J261" s="152">
        <f>IF(J228=0,0,SUM(J$224:J228))</f>
        <v>0</v>
      </c>
      <c r="K261" s="152">
        <f>IF(K228=0,0,SUM(K$224:K228))</f>
        <v>0</v>
      </c>
      <c r="L261" s="152">
        <f>IF(L228=0,0,SUM(L$224:L228))</f>
        <v>0</v>
      </c>
      <c r="M261" s="152">
        <f>IF(M228=0,0,SUM(M$224:M228))</f>
        <v>0</v>
      </c>
      <c r="N261" s="152">
        <f>IF(N228=0,0,SUM(N$224:N228))</f>
        <v>0</v>
      </c>
      <c r="O261" s="152">
        <f>IF(O228=0,0,SUM(O$224:O228))</f>
        <v>0</v>
      </c>
      <c r="P261" s="152">
        <f>IF(P228=0,0,SUM(P$224:P228))</f>
        <v>0</v>
      </c>
      <c r="Q261" s="152">
        <f>IF(Q228=0,0,SUM(Q$224:Q228))</f>
        <v>0</v>
      </c>
      <c r="R261" s="152">
        <f>IF(R228=0,0,SUM(R$224:R228))</f>
        <v>0</v>
      </c>
      <c r="S261" s="152">
        <f>IF(S228=0,0,SUM(S$224:S228))</f>
        <v>0</v>
      </c>
      <c r="T261" s="152">
        <f>IF(T228=0,0,SUM(T$224:T228))</f>
        <v>0</v>
      </c>
      <c r="U261" s="152">
        <f>IF(U228=0,0,SUM(U$224:U228))</f>
        <v>0</v>
      </c>
      <c r="V261" s="152">
        <f>IF(V228=0,0,SUM(V$224:V228))</f>
        <v>2</v>
      </c>
      <c r="W261" s="152">
        <f>IF(W228=0,0,SUM(W$224:W228))</f>
        <v>0</v>
      </c>
      <c r="X261" s="152">
        <f>IF(X228=0,0,SUM(X$224:X228))</f>
        <v>0</v>
      </c>
      <c r="Y261" s="152">
        <f>IF(Y228=0,0,SUM(Y$224:Y228))</f>
        <v>0</v>
      </c>
      <c r="Z261" s="152">
        <f>IF(Z228=0,0,SUM(Z$224:Z228))</f>
        <v>0</v>
      </c>
      <c r="AA261" s="152">
        <f>IF(AA228=0,0,SUM(AA$224:AA228))</f>
        <v>2</v>
      </c>
      <c r="AB261" s="152">
        <f>IF(AB228=0,0,SUM(AB$224:AB228))</f>
        <v>0</v>
      </c>
      <c r="AC261" s="152">
        <f>IF(AC228=0,0,SUM(AC$224:AC228))</f>
        <v>0</v>
      </c>
      <c r="AD261" s="152">
        <f>IF(AD228=0,0,SUM(AD$224:AD228))</f>
        <v>0</v>
      </c>
      <c r="AE261" s="152">
        <f>IF(AE228=0,0,SUM(AE$224:AE228))</f>
        <v>0</v>
      </c>
      <c r="AF261" s="152">
        <f>IF(AF228=0,0,SUM(AF$224:AF228))</f>
        <v>0</v>
      </c>
      <c r="AG261" s="152">
        <f>IF(AG228=0,0,SUM(AG$224:AG228))</f>
        <v>0</v>
      </c>
      <c r="AH261" s="152">
        <f>IF(AH228=0,0,SUM(AH$224:AH228))</f>
        <v>0</v>
      </c>
      <c r="AI261" s="152">
        <f>IF(AI228=0,0,SUM(AI$224:AI228))</f>
        <v>0</v>
      </c>
      <c r="AJ261" s="152">
        <f>IF(AJ228=0,0,SUM(AJ$224:AJ228))</f>
        <v>0</v>
      </c>
      <c r="AK261" s="152">
        <f>IF(AK228=0,0,SUM(AK$224:AK228))</f>
        <v>0</v>
      </c>
      <c r="AL261" s="152">
        <f>IF(AL228=0,0,SUM(AL$224:AL228))</f>
        <v>0</v>
      </c>
      <c r="AM261" s="152">
        <f>IF(AM228=0,0,SUM(AM$224:AM228))</f>
        <v>0</v>
      </c>
      <c r="AN261" s="152">
        <f>IF(AN228=0,0,SUM(AN$224:AN228))</f>
        <v>0</v>
      </c>
      <c r="AO261" s="152">
        <f>IF(AO228=0,0,SUM(AO$224:AO228))</f>
        <v>0</v>
      </c>
      <c r="AP261" s="152">
        <f>IF(AP228=0,0,SUM(AP$224:AP228))</f>
        <v>0</v>
      </c>
      <c r="AQ261" s="152">
        <f>IF(AQ228=0,0,SUM(AQ$224:AQ228))</f>
        <v>0</v>
      </c>
      <c r="AR261" s="152">
        <f>IF(AR228=0,0,SUM(AR$224:AR228))</f>
        <v>0</v>
      </c>
      <c r="AS261" s="152">
        <f>IF(AS228=0,0,SUM(AS$224:AS228))</f>
        <v>2</v>
      </c>
      <c r="AT261" s="152">
        <f>IF(AT228=0,0,SUM(AT$224:AT228))</f>
        <v>0</v>
      </c>
      <c r="AU261" s="152">
        <f>IF(AU228=0,0,SUM(AU$224:AU228))</f>
        <v>0</v>
      </c>
    </row>
    <row r="262" spans="4:47" outlineLevel="1">
      <c r="D262" s="74">
        <v>2022</v>
      </c>
      <c r="E262" s="152">
        <f>IF(E229=0,0,SUM(E$224:E229))</f>
        <v>0</v>
      </c>
      <c r="F262" s="152">
        <f>IF(F229=0,0,SUM(F$224:F229))</f>
        <v>0</v>
      </c>
      <c r="G262" s="152">
        <f>IF(G229=0,0,SUM(G$224:G229))</f>
        <v>0</v>
      </c>
      <c r="H262" s="152">
        <f>IF(H229=0,0,SUM(H$224:H229))</f>
        <v>0</v>
      </c>
      <c r="I262" s="152">
        <f>IF(I229=0,0,SUM(I$224:I229))</f>
        <v>0</v>
      </c>
      <c r="J262" s="152">
        <f>IF(J229=0,0,SUM(J$224:J229))</f>
        <v>0</v>
      </c>
      <c r="K262" s="152">
        <f>IF(K229=0,0,SUM(K$224:K229))</f>
        <v>0</v>
      </c>
      <c r="L262" s="152">
        <f>IF(L229=0,0,SUM(L$224:L229))</f>
        <v>2</v>
      </c>
      <c r="M262" s="152">
        <f>IF(M229=0,0,SUM(M$224:M229))</f>
        <v>0</v>
      </c>
      <c r="N262" s="152">
        <f>IF(N229=0,0,SUM(N$224:N229))</f>
        <v>0</v>
      </c>
      <c r="O262" s="152">
        <f>IF(O229=0,0,SUM(O$224:O229))</f>
        <v>2</v>
      </c>
      <c r="P262" s="152">
        <f>IF(P229=0,0,SUM(P$224:P229))</f>
        <v>0</v>
      </c>
      <c r="Q262" s="152">
        <f>IF(Q229=0,0,SUM(Q$224:Q229))</f>
        <v>0</v>
      </c>
      <c r="R262" s="152">
        <f>IF(R229=0,0,SUM(R$224:R229))</f>
        <v>0</v>
      </c>
      <c r="S262" s="152">
        <f>IF(S229=0,0,SUM(S$224:S229))</f>
        <v>0</v>
      </c>
      <c r="T262" s="152">
        <f>IF(T229=0,0,SUM(T$224:T229))</f>
        <v>2</v>
      </c>
      <c r="U262" s="152">
        <f>IF(U229=0,0,SUM(U$224:U229))</f>
        <v>0</v>
      </c>
      <c r="V262" s="152">
        <f>IF(V229=0,0,SUM(V$224:V229))</f>
        <v>0</v>
      </c>
      <c r="W262" s="152">
        <f>IF(W229=0,0,SUM(W$224:W229))</f>
        <v>0</v>
      </c>
      <c r="X262" s="152">
        <f>IF(X229=0,0,SUM(X$224:X229))</f>
        <v>0</v>
      </c>
      <c r="Y262" s="152">
        <f>IF(Y229=0,0,SUM(Y$224:Y229))</f>
        <v>2</v>
      </c>
      <c r="Z262" s="152">
        <f>IF(Z229=0,0,SUM(Z$224:Z229))</f>
        <v>0</v>
      </c>
      <c r="AA262" s="152">
        <f>IF(AA229=0,0,SUM(AA$224:AA229))</f>
        <v>0</v>
      </c>
      <c r="AB262" s="152">
        <f>IF(AB229=0,0,SUM(AB$224:AB229))</f>
        <v>0</v>
      </c>
      <c r="AC262" s="152">
        <f>IF(AC229=0,0,SUM(AC$224:AC229))</f>
        <v>0</v>
      </c>
      <c r="AD262" s="152">
        <f>IF(AD229=0,0,SUM(AD$224:AD229))</f>
        <v>2</v>
      </c>
      <c r="AE262" s="152">
        <f>IF(AE229=0,0,SUM(AE$224:AE229))</f>
        <v>0</v>
      </c>
      <c r="AF262" s="152">
        <f>IF(AF229=0,0,SUM(AF$224:AF229))</f>
        <v>0</v>
      </c>
      <c r="AG262" s="152">
        <f>IF(AG229=0,0,SUM(AG$224:AG229))</f>
        <v>2</v>
      </c>
      <c r="AH262" s="152">
        <f>IF(AH229=0,0,SUM(AH$224:AH229))</f>
        <v>2</v>
      </c>
      <c r="AI262" s="152">
        <f>IF(AI229=0,0,SUM(AI$224:AI229))</f>
        <v>2</v>
      </c>
      <c r="AJ262" s="152">
        <f>IF(AJ229=0,0,SUM(AJ$224:AJ229))</f>
        <v>0</v>
      </c>
      <c r="AK262" s="152">
        <f>IF(AK229=0,0,SUM(AK$224:AK229))</f>
        <v>0</v>
      </c>
      <c r="AL262" s="152">
        <f>IF(AL229=0,0,SUM(AL$224:AL229))</f>
        <v>0</v>
      </c>
      <c r="AM262" s="152">
        <f>IF(AM229=0,0,SUM(AM$224:AM229))</f>
        <v>0</v>
      </c>
      <c r="AN262" s="152">
        <f>IF(AN229=0,0,SUM(AN$224:AN229))</f>
        <v>0</v>
      </c>
      <c r="AO262" s="152">
        <f>IF(AO229=0,0,SUM(AO$224:AO229))</f>
        <v>0</v>
      </c>
      <c r="AP262" s="152">
        <f>IF(AP229=0,0,SUM(AP$224:AP229))</f>
        <v>0</v>
      </c>
      <c r="AQ262" s="152">
        <f>IF(AQ229=0,0,SUM(AQ$224:AQ229))</f>
        <v>0</v>
      </c>
      <c r="AR262" s="152">
        <f>IF(AR229=0,0,SUM(AR$224:AR229))</f>
        <v>0</v>
      </c>
      <c r="AS262" s="152">
        <f>IF(AS229=0,0,SUM(AS$224:AS229))</f>
        <v>0</v>
      </c>
      <c r="AT262" s="152">
        <f>IF(AT229=0,0,SUM(AT$224:AT229))</f>
        <v>0</v>
      </c>
      <c r="AU262" s="152">
        <f>IF(AU229=0,0,SUM(AU$224:AU229))</f>
        <v>0</v>
      </c>
    </row>
    <row r="263" spans="4:47" outlineLevel="1">
      <c r="D263" s="74">
        <v>2023</v>
      </c>
      <c r="E263" s="152">
        <f>IF(E230=0,0,SUM(E$224:E230))</f>
        <v>0</v>
      </c>
      <c r="F263" s="152">
        <f>IF(F230=0,0,SUM(F$224:F230))</f>
        <v>3</v>
      </c>
      <c r="G263" s="152">
        <f>IF(G230=0,0,SUM(G$224:G230))</f>
        <v>3</v>
      </c>
      <c r="H263" s="152">
        <f>IF(H230=0,0,SUM(H$224:H230))</f>
        <v>3</v>
      </c>
      <c r="I263" s="152">
        <f>IF(I230=0,0,SUM(I$224:I230))</f>
        <v>3</v>
      </c>
      <c r="J263" s="152">
        <f>IF(J230=0,0,SUM(J$224:J230))</f>
        <v>3</v>
      </c>
      <c r="K263" s="152">
        <f>IF(K230=0,0,SUM(K$224:K230))</f>
        <v>0</v>
      </c>
      <c r="L263" s="152">
        <f>IF(L230=0,0,SUM(L$224:L230))</f>
        <v>0</v>
      </c>
      <c r="M263" s="152">
        <f>IF(M230=0,0,SUM(M$224:M230))</f>
        <v>0</v>
      </c>
      <c r="N263" s="152">
        <f>IF(N230=0,0,SUM(N$224:N230))</f>
        <v>0</v>
      </c>
      <c r="O263" s="152">
        <f>IF(O230=0,0,SUM(O$224:O230))</f>
        <v>0</v>
      </c>
      <c r="P263" s="152">
        <f>IF(P230=0,0,SUM(P$224:P230))</f>
        <v>0</v>
      </c>
      <c r="Q263" s="152">
        <f>IF(Q230=0,0,SUM(Q$224:Q230))</f>
        <v>0</v>
      </c>
      <c r="R263" s="152">
        <f>IF(R230=0,0,SUM(R$224:R230))</f>
        <v>0</v>
      </c>
      <c r="S263" s="152">
        <f>IF(S230=0,0,SUM(S$224:S230))</f>
        <v>0</v>
      </c>
      <c r="T263" s="152">
        <f>IF(T230=0,0,SUM(T$224:T230))</f>
        <v>0</v>
      </c>
      <c r="U263" s="152">
        <f>IF(U230=0,0,SUM(U$224:U230))</f>
        <v>0</v>
      </c>
      <c r="V263" s="152">
        <f>IF(V230=0,0,SUM(V$224:V230))</f>
        <v>0</v>
      </c>
      <c r="W263" s="152">
        <f>IF(W230=0,0,SUM(W$224:W230))</f>
        <v>0</v>
      </c>
      <c r="X263" s="152">
        <f>IF(X230=0,0,SUM(X$224:X230))</f>
        <v>0</v>
      </c>
      <c r="Y263" s="152">
        <f>IF(Y230=0,0,SUM(Y$224:Y230))</f>
        <v>0</v>
      </c>
      <c r="Z263" s="152">
        <f>IF(Z230=0,0,SUM(Z$224:Z230))</f>
        <v>0</v>
      </c>
      <c r="AA263" s="152">
        <f>IF(AA230=0,0,SUM(AA$224:AA230))</f>
        <v>0</v>
      </c>
      <c r="AB263" s="152">
        <f>IF(AB230=0,0,SUM(AB$224:AB230))</f>
        <v>0</v>
      </c>
      <c r="AC263" s="152">
        <f>IF(AC230=0,0,SUM(AC$224:AC230))</f>
        <v>0</v>
      </c>
      <c r="AD263" s="152">
        <f>IF(AD230=0,0,SUM(AD$224:AD230))</f>
        <v>0</v>
      </c>
      <c r="AE263" s="152">
        <f>IF(AE230=0,0,SUM(AE$224:AE230))</f>
        <v>0</v>
      </c>
      <c r="AF263" s="152">
        <f>IF(AF230=0,0,SUM(AF$224:AF230))</f>
        <v>0</v>
      </c>
      <c r="AG263" s="152">
        <f>IF(AG230=0,0,SUM(AG$224:AG230))</f>
        <v>0</v>
      </c>
      <c r="AH263" s="152">
        <f>IF(AH230=0,0,SUM(AH$224:AH230))</f>
        <v>0</v>
      </c>
      <c r="AI263" s="152">
        <f>IF(AI230=0,0,SUM(AI$224:AI230))</f>
        <v>0</v>
      </c>
      <c r="AJ263" s="152">
        <f>IF(AJ230=0,0,SUM(AJ$224:AJ230))</f>
        <v>0</v>
      </c>
      <c r="AK263" s="152">
        <f>IF(AK230=0,0,SUM(AK$224:AK230))</f>
        <v>0</v>
      </c>
      <c r="AL263" s="152">
        <f>IF(AL230=0,0,SUM(AL$224:AL230))</f>
        <v>0</v>
      </c>
      <c r="AM263" s="152">
        <f>IF(AM230=0,0,SUM(AM$224:AM230))</f>
        <v>0</v>
      </c>
      <c r="AN263" s="152">
        <f>IF(AN230=0,0,SUM(AN$224:AN230))</f>
        <v>3</v>
      </c>
      <c r="AO263" s="152">
        <f>IF(AO230=0,0,SUM(AO$224:AO230))</f>
        <v>3</v>
      </c>
      <c r="AP263" s="152">
        <f>IF(AP230=0,0,SUM(AP$224:AP230))</f>
        <v>3</v>
      </c>
      <c r="AQ263" s="152">
        <f>IF(AQ230=0,0,SUM(AQ$224:AQ230))</f>
        <v>3</v>
      </c>
      <c r="AR263" s="152">
        <f>IF(AR230=0,0,SUM(AR$224:AR230))</f>
        <v>3</v>
      </c>
      <c r="AS263" s="152">
        <f>IF(AS230=0,0,SUM(AS$224:AS230))</f>
        <v>0</v>
      </c>
      <c r="AT263" s="152">
        <f>IF(AT230=0,0,SUM(AT$224:AT230))</f>
        <v>0</v>
      </c>
      <c r="AU263" s="152">
        <f>IF(AU230=0,0,SUM(AU$224:AU230))</f>
        <v>0</v>
      </c>
    </row>
    <row r="264" spans="4:47" outlineLevel="1">
      <c r="D264" s="74">
        <v>2024</v>
      </c>
      <c r="E264" s="152">
        <f>IF(E231=0,0,SUM(E$224:E231))</f>
        <v>0</v>
      </c>
      <c r="F264" s="152">
        <f>IF(F231=0,0,SUM(F$224:F231))</f>
        <v>0</v>
      </c>
      <c r="G264" s="152">
        <f>IF(G231=0,0,SUM(G$224:G231))</f>
        <v>0</v>
      </c>
      <c r="H264" s="152">
        <f>IF(H231=0,0,SUM(H$224:H231))</f>
        <v>0</v>
      </c>
      <c r="I264" s="152">
        <f>IF(I231=0,0,SUM(I$224:I231))</f>
        <v>0</v>
      </c>
      <c r="J264" s="152">
        <f>IF(J231=0,0,SUM(J$224:J231))</f>
        <v>0</v>
      </c>
      <c r="K264" s="152">
        <f>IF(K231=0,0,SUM(K$224:K231))</f>
        <v>2</v>
      </c>
      <c r="L264" s="152">
        <f>IF(L231=0,0,SUM(L$224:L231))</f>
        <v>0</v>
      </c>
      <c r="M264" s="152">
        <f>IF(M231=0,0,SUM(M$224:M231))</f>
        <v>0</v>
      </c>
      <c r="N264" s="152">
        <f>IF(N231=0,0,SUM(N$224:N231))</f>
        <v>0</v>
      </c>
      <c r="O264" s="152">
        <f>IF(O231=0,0,SUM(O$224:O231))</f>
        <v>0</v>
      </c>
      <c r="P264" s="152">
        <f>IF(P231=0,0,SUM(P$224:P231))</f>
        <v>0</v>
      </c>
      <c r="Q264" s="152">
        <f>IF(Q231=0,0,SUM(Q$224:Q231))</f>
        <v>0</v>
      </c>
      <c r="R264" s="152">
        <f>IF(R231=0,0,SUM(R$224:R231))</f>
        <v>0</v>
      </c>
      <c r="S264" s="152">
        <f>IF(S231=0,0,SUM(S$224:S231))</f>
        <v>0</v>
      </c>
      <c r="T264" s="152">
        <f>IF(T231=0,0,SUM(T$224:T231))</f>
        <v>0</v>
      </c>
      <c r="U264" s="152">
        <f>IF(U231=0,0,SUM(U$224:U231))</f>
        <v>2</v>
      </c>
      <c r="V264" s="152">
        <f>IF(V231=0,0,SUM(V$224:V231))</f>
        <v>0</v>
      </c>
      <c r="W264" s="152">
        <f>IF(W231=0,0,SUM(W$224:W231))</f>
        <v>0</v>
      </c>
      <c r="X264" s="152">
        <f>IF(X231=0,0,SUM(X$224:X231))</f>
        <v>0</v>
      </c>
      <c r="Y264" s="152">
        <f>IF(Y231=0,0,SUM(Y$224:Y231))</f>
        <v>0</v>
      </c>
      <c r="Z264" s="152">
        <f>IF(Z231=0,0,SUM(Z$224:Z231))</f>
        <v>2</v>
      </c>
      <c r="AA264" s="152">
        <f>IF(AA231=0,0,SUM(AA$224:AA231))</f>
        <v>0</v>
      </c>
      <c r="AB264" s="152">
        <f>IF(AB231=0,0,SUM(AB$224:AB231))</f>
        <v>0</v>
      </c>
      <c r="AC264" s="152">
        <f>IF(AC231=0,0,SUM(AC$224:AC231))</f>
        <v>0</v>
      </c>
      <c r="AD264" s="152">
        <f>IF(AD231=0,0,SUM(AD$224:AD231))</f>
        <v>0</v>
      </c>
      <c r="AE264" s="152">
        <f>IF(AE231=0,0,SUM(AE$224:AE231))</f>
        <v>2</v>
      </c>
      <c r="AF264" s="152">
        <f>IF(AF231=0,0,SUM(AF$224:AF231))</f>
        <v>0</v>
      </c>
      <c r="AG264" s="152">
        <f>IF(AG231=0,0,SUM(AG$224:AG231))</f>
        <v>0</v>
      </c>
      <c r="AH264" s="152">
        <f>IF(AH231=0,0,SUM(AH$224:AH231))</f>
        <v>0</v>
      </c>
      <c r="AI264" s="152">
        <f>IF(AI231=0,0,SUM(AI$224:AI231))</f>
        <v>0</v>
      </c>
      <c r="AJ264" s="152">
        <f>IF(AJ231=0,0,SUM(AJ$224:AJ231))</f>
        <v>0</v>
      </c>
      <c r="AK264" s="152">
        <f>IF(AK231=0,0,SUM(AK$224:AK231))</f>
        <v>0</v>
      </c>
      <c r="AL264" s="152">
        <f>IF(AL231=0,0,SUM(AL$224:AL231))</f>
        <v>0</v>
      </c>
      <c r="AM264" s="152">
        <f>IF(AM231=0,0,SUM(AM$224:AM231))</f>
        <v>0</v>
      </c>
      <c r="AN264" s="152">
        <f>IF(AN231=0,0,SUM(AN$224:AN231))</f>
        <v>0</v>
      </c>
      <c r="AO264" s="152">
        <f>IF(AO231=0,0,SUM(AO$224:AO231))</f>
        <v>0</v>
      </c>
      <c r="AP264" s="152">
        <f>IF(AP231=0,0,SUM(AP$224:AP231))</f>
        <v>0</v>
      </c>
      <c r="AQ264" s="152">
        <f>IF(AQ231=0,0,SUM(AQ$224:AQ231))</f>
        <v>0</v>
      </c>
      <c r="AR264" s="152">
        <f>IF(AR231=0,0,SUM(AR$224:AR231))</f>
        <v>0</v>
      </c>
      <c r="AS264" s="152">
        <f>IF(AS231=0,0,SUM(AS$224:AS231))</f>
        <v>0</v>
      </c>
      <c r="AT264" s="152">
        <f>IF(AT231=0,0,SUM(AT$224:AT231))</f>
        <v>3</v>
      </c>
      <c r="AU264" s="152">
        <f>IF(AU231=0,0,SUM(AU$224:AU231))</f>
        <v>3</v>
      </c>
    </row>
    <row r="265" spans="4:47" outlineLevel="1">
      <c r="D265" s="74">
        <v>2025</v>
      </c>
      <c r="E265" s="152">
        <f>IF(E232=0,0,SUM(E$224:E232))</f>
        <v>0</v>
      </c>
      <c r="F265" s="152">
        <f>IF(F232=0,0,SUM(F$224:F232))</f>
        <v>0</v>
      </c>
      <c r="G265" s="152">
        <f>IF(G232=0,0,SUM(G$224:G232))</f>
        <v>0</v>
      </c>
      <c r="H265" s="152">
        <f>IF(H232=0,0,SUM(H$224:H232))</f>
        <v>4</v>
      </c>
      <c r="I265" s="152">
        <f>IF(I232=0,0,SUM(I$224:I232))</f>
        <v>4</v>
      </c>
      <c r="J265" s="152">
        <f>IF(J232=0,0,SUM(J$224:J232))</f>
        <v>4</v>
      </c>
      <c r="K265" s="152">
        <f>IF(K232=0,0,SUM(K$224:K232))</f>
        <v>0</v>
      </c>
      <c r="L265" s="152">
        <f>IF(L232=0,0,SUM(L$224:L232))</f>
        <v>0</v>
      </c>
      <c r="M265" s="152">
        <f>IF(M232=0,0,SUM(M$224:M232))</f>
        <v>0</v>
      </c>
      <c r="N265" s="152">
        <f>IF(N232=0,0,SUM(N$224:N232))</f>
        <v>0</v>
      </c>
      <c r="O265" s="152">
        <f>IF(O232=0,0,SUM(O$224:O232))</f>
        <v>0</v>
      </c>
      <c r="P265" s="152">
        <f>IF(P232=0,0,SUM(P$224:P232))</f>
        <v>0</v>
      </c>
      <c r="Q265" s="152">
        <f>IF(Q232=0,0,SUM(Q$224:Q232))</f>
        <v>0</v>
      </c>
      <c r="R265" s="152">
        <f>IF(R232=0,0,SUM(R$224:R232))</f>
        <v>0</v>
      </c>
      <c r="S265" s="152">
        <f>IF(S232=0,0,SUM(S$224:S232))</f>
        <v>0</v>
      </c>
      <c r="T265" s="152">
        <f>IF(T232=0,0,SUM(T$224:T232))</f>
        <v>0</v>
      </c>
      <c r="U265" s="152">
        <f>IF(U232=0,0,SUM(U$224:U232))</f>
        <v>0</v>
      </c>
      <c r="V265" s="152">
        <f>IF(V232=0,0,SUM(V$224:V232))</f>
        <v>0</v>
      </c>
      <c r="W265" s="152">
        <f>IF(W232=0,0,SUM(W$224:W232))</f>
        <v>0</v>
      </c>
      <c r="X265" s="152">
        <f>IF(X232=0,0,SUM(X$224:X232))</f>
        <v>0</v>
      </c>
      <c r="Y265" s="152">
        <f>IF(Y232=0,0,SUM(Y$224:Y232))</f>
        <v>0</v>
      </c>
      <c r="Z265" s="152">
        <f>IF(Z232=0,0,SUM(Z$224:Z232))</f>
        <v>0</v>
      </c>
      <c r="AA265" s="152">
        <f>IF(AA232=0,0,SUM(AA$224:AA232))</f>
        <v>0</v>
      </c>
      <c r="AB265" s="152">
        <f>IF(AB232=0,0,SUM(AB$224:AB232))</f>
        <v>0</v>
      </c>
      <c r="AC265" s="152">
        <f>IF(AC232=0,0,SUM(AC$224:AC232))</f>
        <v>0</v>
      </c>
      <c r="AD265" s="152">
        <f>IF(AD232=0,0,SUM(AD$224:AD232))</f>
        <v>0</v>
      </c>
      <c r="AE265" s="152">
        <f>IF(AE232=0,0,SUM(AE$224:AE232))</f>
        <v>0</v>
      </c>
      <c r="AF265" s="152">
        <f>IF(AF232=0,0,SUM(AF$224:AF232))</f>
        <v>0</v>
      </c>
      <c r="AG265" s="152">
        <f>IF(AG232=0,0,SUM(AG$224:AG232))</f>
        <v>0</v>
      </c>
      <c r="AH265" s="152">
        <f>IF(AH232=0,0,SUM(AH$224:AH232))</f>
        <v>0</v>
      </c>
      <c r="AI265" s="152">
        <f>IF(AI232=0,0,SUM(AI$224:AI232))</f>
        <v>0</v>
      </c>
      <c r="AJ265" s="152">
        <f>IF(AJ232=0,0,SUM(AJ$224:AJ232))</f>
        <v>0</v>
      </c>
      <c r="AK265" s="152">
        <f>IF(AK232=0,0,SUM(AK$224:AK232))</f>
        <v>0</v>
      </c>
      <c r="AL265" s="152">
        <f>IF(AL232=0,0,SUM(AL$224:AL232))</f>
        <v>2</v>
      </c>
      <c r="AM265" s="152">
        <f>IF(AM232=0,0,SUM(AM$224:AM232))</f>
        <v>0</v>
      </c>
      <c r="AN265" s="152">
        <f>IF(AN232=0,0,SUM(AN$224:AN232))</f>
        <v>0</v>
      </c>
      <c r="AO265" s="152">
        <f>IF(AO232=0,0,SUM(AO$224:AO232))</f>
        <v>4</v>
      </c>
      <c r="AP265" s="152">
        <f>IF(AP232=0,0,SUM(AP$224:AP232))</f>
        <v>4</v>
      </c>
      <c r="AQ265" s="152">
        <f>IF(AQ232=0,0,SUM(AQ$224:AQ232))</f>
        <v>4</v>
      </c>
      <c r="AR265" s="152">
        <f>IF(AR232=0,0,SUM(AR$224:AR232))</f>
        <v>4</v>
      </c>
      <c r="AS265" s="152">
        <f>IF(AS232=0,0,SUM(AS$224:AS232))</f>
        <v>3</v>
      </c>
      <c r="AT265" s="152">
        <f>IF(AT232=0,0,SUM(AT$224:AT232))</f>
        <v>0</v>
      </c>
      <c r="AU265" s="152">
        <f>IF(AU232=0,0,SUM(AU$224:AU232))</f>
        <v>0</v>
      </c>
    </row>
    <row r="266" spans="4:47" outlineLevel="1">
      <c r="D266" s="74">
        <v>2026</v>
      </c>
      <c r="E266" s="152">
        <f>IF(E233=0,0,SUM(E$224:E233))</f>
        <v>0</v>
      </c>
      <c r="F266" s="152">
        <f>IF(F233=0,0,SUM(F$224:F233))</f>
        <v>0</v>
      </c>
      <c r="G266" s="152">
        <f>IF(G233=0,0,SUM(G$224:G233))</f>
        <v>0</v>
      </c>
      <c r="H266" s="152">
        <f>IF(H233=0,0,SUM(H$224:H233))</f>
        <v>0</v>
      </c>
      <c r="I266" s="152">
        <f>IF(I233=0,0,SUM(I$224:I233))</f>
        <v>0</v>
      </c>
      <c r="J266" s="152">
        <f>IF(J233=0,0,SUM(J$224:J233))</f>
        <v>0</v>
      </c>
      <c r="K266" s="152">
        <f>IF(K233=0,0,SUM(K$224:K233))</f>
        <v>0</v>
      </c>
      <c r="L266" s="152">
        <f>IF(L233=0,0,SUM(L$224:L233))</f>
        <v>0</v>
      </c>
      <c r="M266" s="152">
        <f>IF(M233=0,0,SUM(M$224:M233))</f>
        <v>0</v>
      </c>
      <c r="N266" s="152">
        <f>IF(N233=0,0,SUM(N$224:N233))</f>
        <v>0</v>
      </c>
      <c r="O266" s="152">
        <f>IF(O233=0,0,SUM(O$224:O233))</f>
        <v>0</v>
      </c>
      <c r="P266" s="152">
        <f>IF(P233=0,0,SUM(P$224:P233))</f>
        <v>0</v>
      </c>
      <c r="Q266" s="152">
        <f>IF(Q233=0,0,SUM(Q$224:Q233))</f>
        <v>0</v>
      </c>
      <c r="R266" s="152">
        <f>IF(R233=0,0,SUM(R$224:R233))</f>
        <v>0</v>
      </c>
      <c r="S266" s="152">
        <f>IF(S233=0,0,SUM(S$224:S233))</f>
        <v>0</v>
      </c>
      <c r="T266" s="152">
        <f>IF(T233=0,0,SUM(T$224:T233))</f>
        <v>0</v>
      </c>
      <c r="U266" s="152">
        <f>IF(U233=0,0,SUM(U$224:U233))</f>
        <v>0</v>
      </c>
      <c r="V266" s="152">
        <f>IF(V233=0,0,SUM(V$224:V233))</f>
        <v>0</v>
      </c>
      <c r="W266" s="152">
        <f>IF(W233=0,0,SUM(W$224:W233))</f>
        <v>0</v>
      </c>
      <c r="X266" s="152">
        <f>IF(X233=0,0,SUM(X$224:X233))</f>
        <v>0</v>
      </c>
      <c r="Y266" s="152">
        <f>IF(Y233=0,0,SUM(Y$224:Y233))</f>
        <v>0</v>
      </c>
      <c r="Z266" s="152">
        <f>IF(Z233=0,0,SUM(Z$224:Z233))</f>
        <v>0</v>
      </c>
      <c r="AA266" s="152">
        <f>IF(AA233=0,0,SUM(AA$224:AA233))</f>
        <v>0</v>
      </c>
      <c r="AB266" s="152">
        <f>IF(AB233=0,0,SUM(AB$224:AB233))</f>
        <v>0</v>
      </c>
      <c r="AC266" s="152">
        <f>IF(AC233=0,0,SUM(AC$224:AC233))</f>
        <v>0</v>
      </c>
      <c r="AD266" s="152">
        <f>IF(AD233=0,0,SUM(AD$224:AD233))</f>
        <v>0</v>
      </c>
      <c r="AE266" s="152">
        <f>IF(AE233=0,0,SUM(AE$224:AE233))</f>
        <v>0</v>
      </c>
      <c r="AF266" s="152">
        <f>IF(AF233=0,0,SUM(AF$224:AF233))</f>
        <v>0</v>
      </c>
      <c r="AG266" s="152">
        <f>IF(AG233=0,0,SUM(AG$224:AG233))</f>
        <v>0</v>
      </c>
      <c r="AH266" s="152">
        <f>IF(AH233=0,0,SUM(AH$224:AH233))</f>
        <v>0</v>
      </c>
      <c r="AI266" s="152">
        <f>IF(AI233=0,0,SUM(AI$224:AI233))</f>
        <v>0</v>
      </c>
      <c r="AJ266" s="152">
        <f>IF(AJ233=0,0,SUM(AJ$224:AJ233))</f>
        <v>0</v>
      </c>
      <c r="AK266" s="152">
        <f>IF(AK233=0,0,SUM(AK$224:AK233))</f>
        <v>0</v>
      </c>
      <c r="AL266" s="152">
        <f>IF(AL233=0,0,SUM(AL$224:AL233))</f>
        <v>0</v>
      </c>
      <c r="AM266" s="152">
        <f>IF(AM233=0,0,SUM(AM$224:AM233))</f>
        <v>0</v>
      </c>
      <c r="AN266" s="152">
        <f>IF(AN233=0,0,SUM(AN$224:AN233))</f>
        <v>0</v>
      </c>
      <c r="AO266" s="152">
        <f>IF(AO233=0,0,SUM(AO$224:AO233))</f>
        <v>0</v>
      </c>
      <c r="AP266" s="152">
        <f>IF(AP233=0,0,SUM(AP$224:AP233))</f>
        <v>0</v>
      </c>
      <c r="AQ266" s="152">
        <f>IF(AQ233=0,0,SUM(AQ$224:AQ233))</f>
        <v>0</v>
      </c>
      <c r="AR266" s="152">
        <f>IF(AR233=0,0,SUM(AR$224:AR233))</f>
        <v>0</v>
      </c>
      <c r="AS266" s="152">
        <f>IF(AS233=0,0,SUM(AS$224:AS233))</f>
        <v>0</v>
      </c>
      <c r="AT266" s="152">
        <f>IF(AT233=0,0,SUM(AT$224:AT233))</f>
        <v>0</v>
      </c>
      <c r="AU266" s="152">
        <f>IF(AU233=0,0,SUM(AU$224:AU233))</f>
        <v>0</v>
      </c>
    </row>
    <row r="267" spans="4:47" outlineLevel="1">
      <c r="D267" s="74">
        <v>2027</v>
      </c>
      <c r="E267" s="152">
        <f>IF(E234=0,0,SUM(E$224:E234))</f>
        <v>0</v>
      </c>
      <c r="F267" s="152">
        <f>IF(F234=0,0,SUM(F$224:F234))</f>
        <v>0</v>
      </c>
      <c r="G267" s="152">
        <f>IF(G234=0,0,SUM(G$224:G234))</f>
        <v>0</v>
      </c>
      <c r="H267" s="152">
        <f>IF(H234=0,0,SUM(H$224:H234))</f>
        <v>0</v>
      </c>
      <c r="I267" s="152">
        <f>IF(I234=0,0,SUM(I$224:I234))</f>
        <v>5</v>
      </c>
      <c r="J267" s="152">
        <f>IF(J234=0,0,SUM(J$224:J234))</f>
        <v>5</v>
      </c>
      <c r="K267" s="152">
        <f>IF(K234=0,0,SUM(K$224:K234))</f>
        <v>0</v>
      </c>
      <c r="L267" s="152">
        <f>IF(L234=0,0,SUM(L$224:L234))</f>
        <v>0</v>
      </c>
      <c r="M267" s="152">
        <f>IF(M234=0,0,SUM(M$224:M234))</f>
        <v>0</v>
      </c>
      <c r="N267" s="152">
        <f>IF(N234=0,0,SUM(N$224:N234))</f>
        <v>0</v>
      </c>
      <c r="O267" s="152">
        <f>IF(O234=0,0,SUM(O$224:O234))</f>
        <v>0</v>
      </c>
      <c r="P267" s="152">
        <f>IF(P234=0,0,SUM(P$224:P234))</f>
        <v>0</v>
      </c>
      <c r="Q267" s="152">
        <f>IF(Q234=0,0,SUM(Q$224:Q234))</f>
        <v>0</v>
      </c>
      <c r="R267" s="152">
        <f>IF(R234=0,0,SUM(R$224:R234))</f>
        <v>0</v>
      </c>
      <c r="S267" s="152">
        <f>IF(S234=0,0,SUM(S$224:S234))</f>
        <v>0</v>
      </c>
      <c r="T267" s="152">
        <f>IF(T234=0,0,SUM(T$224:T234))</f>
        <v>0</v>
      </c>
      <c r="U267" s="152">
        <f>IF(U234=0,0,SUM(U$224:U234))</f>
        <v>0</v>
      </c>
      <c r="V267" s="152">
        <f>IF(V234=0,0,SUM(V$224:V234))</f>
        <v>0</v>
      </c>
      <c r="W267" s="152">
        <f>IF(W234=0,0,SUM(W$224:W234))</f>
        <v>0</v>
      </c>
      <c r="X267" s="152">
        <f>IF(X234=0,0,SUM(X$224:X234))</f>
        <v>0</v>
      </c>
      <c r="Y267" s="152">
        <f>IF(Y234=0,0,SUM(Y$224:Y234))</f>
        <v>0</v>
      </c>
      <c r="Z267" s="152">
        <f>IF(Z234=0,0,SUM(Z$224:Z234))</f>
        <v>0</v>
      </c>
      <c r="AA267" s="152">
        <f>IF(AA234=0,0,SUM(AA$224:AA234))</f>
        <v>0</v>
      </c>
      <c r="AB267" s="152">
        <f>IF(AB234=0,0,SUM(AB$224:AB234))</f>
        <v>0</v>
      </c>
      <c r="AC267" s="152">
        <f>IF(AC234=0,0,SUM(AC$224:AC234))</f>
        <v>0</v>
      </c>
      <c r="AD267" s="152">
        <f>IF(AD234=0,0,SUM(AD$224:AD234))</f>
        <v>0</v>
      </c>
      <c r="AE267" s="152">
        <f>IF(AE234=0,0,SUM(AE$224:AE234))</f>
        <v>0</v>
      </c>
      <c r="AF267" s="152">
        <f>IF(AF234=0,0,SUM(AF$224:AF234))</f>
        <v>0</v>
      </c>
      <c r="AG267" s="152">
        <f>IF(AG234=0,0,SUM(AG$224:AG234))</f>
        <v>0</v>
      </c>
      <c r="AH267" s="152">
        <f>IF(AH234=0,0,SUM(AH$224:AH234))</f>
        <v>0</v>
      </c>
      <c r="AI267" s="152">
        <f>IF(AI234=0,0,SUM(AI$224:AI234))</f>
        <v>0</v>
      </c>
      <c r="AJ267" s="152">
        <f>IF(AJ234=0,0,SUM(AJ$224:AJ234))</f>
        <v>0</v>
      </c>
      <c r="AK267" s="152">
        <f>IF(AK234=0,0,SUM(AK$224:AK234))</f>
        <v>0</v>
      </c>
      <c r="AL267" s="152">
        <f>IF(AL234=0,0,SUM(AL$224:AL234))</f>
        <v>0</v>
      </c>
      <c r="AM267" s="152">
        <f>IF(AM234=0,0,SUM(AM$224:AM234))</f>
        <v>0</v>
      </c>
      <c r="AN267" s="152">
        <f>IF(AN234=0,0,SUM(AN$224:AN234))</f>
        <v>4</v>
      </c>
      <c r="AO267" s="152">
        <f>IF(AO234=0,0,SUM(AO$224:AO234))</f>
        <v>5</v>
      </c>
      <c r="AP267" s="152">
        <f>IF(AP234=0,0,SUM(AP$224:AP234))</f>
        <v>5</v>
      </c>
      <c r="AQ267" s="152">
        <f>IF(AQ234=0,0,SUM(AQ$224:AQ234))</f>
        <v>5</v>
      </c>
      <c r="AR267" s="152">
        <f>IF(AR234=0,0,SUM(AR$224:AR234))</f>
        <v>5</v>
      </c>
      <c r="AS267" s="152">
        <f>IF(AS234=0,0,SUM(AS$224:AS234))</f>
        <v>0</v>
      </c>
      <c r="AT267" s="152">
        <f>IF(AT234=0,0,SUM(AT$224:AT234))</f>
        <v>0</v>
      </c>
      <c r="AU267" s="152">
        <f>IF(AU234=0,0,SUM(AU$224:AU234))</f>
        <v>0</v>
      </c>
    </row>
    <row r="268" spans="4:47" outlineLevel="1">
      <c r="D268" s="74">
        <v>2028</v>
      </c>
      <c r="E268" s="152">
        <f>IF(E235=0,0,SUM(E$224:E235))</f>
        <v>0</v>
      </c>
      <c r="F268" s="152">
        <f>IF(F235=0,0,SUM(F$224:F235))</f>
        <v>0</v>
      </c>
      <c r="G268" s="152">
        <f>IF(G235=0,0,SUM(G$224:G235))</f>
        <v>0</v>
      </c>
      <c r="H268" s="152">
        <f>IF(H235=0,0,SUM(H$224:H235))</f>
        <v>0</v>
      </c>
      <c r="I268" s="152">
        <f>IF(I235=0,0,SUM(I$224:I235))</f>
        <v>0</v>
      </c>
      <c r="J268" s="152">
        <f>IF(J235=0,0,SUM(J$224:J235))</f>
        <v>0</v>
      </c>
      <c r="K268" s="152">
        <f>IF(K235=0,0,SUM(K$224:K235))</f>
        <v>0</v>
      </c>
      <c r="L268" s="152">
        <f>IF(L235=0,0,SUM(L$224:L235))</f>
        <v>0</v>
      </c>
      <c r="M268" s="152">
        <f>IF(M235=0,0,SUM(M$224:M235))</f>
        <v>0</v>
      </c>
      <c r="N268" s="152">
        <f>IF(N235=0,0,SUM(N$224:N235))</f>
        <v>0</v>
      </c>
      <c r="O268" s="152">
        <f>IF(O235=0,0,SUM(O$224:O235))</f>
        <v>0</v>
      </c>
      <c r="P268" s="152">
        <f>IF(P235=0,0,SUM(P$224:P235))</f>
        <v>0</v>
      </c>
      <c r="Q268" s="152">
        <f>IF(Q235=0,0,SUM(Q$224:Q235))</f>
        <v>0</v>
      </c>
      <c r="R268" s="152">
        <f>IF(R235=0,0,SUM(R$224:R235))</f>
        <v>0</v>
      </c>
      <c r="S268" s="152">
        <f>IF(S235=0,0,SUM(S$224:S235))</f>
        <v>0</v>
      </c>
      <c r="T268" s="152">
        <f>IF(T235=0,0,SUM(T$224:T235))</f>
        <v>0</v>
      </c>
      <c r="U268" s="152">
        <f>IF(U235=0,0,SUM(U$224:U235))</f>
        <v>0</v>
      </c>
      <c r="V268" s="152">
        <f>IF(V235=0,0,SUM(V$224:V235))</f>
        <v>0</v>
      </c>
      <c r="W268" s="152">
        <f>IF(W235=0,0,SUM(W$224:W235))</f>
        <v>0</v>
      </c>
      <c r="X268" s="152">
        <f>IF(X235=0,0,SUM(X$224:X235))</f>
        <v>0</v>
      </c>
      <c r="Y268" s="152">
        <f>IF(Y235=0,0,SUM(Y$224:Y235))</f>
        <v>0</v>
      </c>
      <c r="Z268" s="152">
        <f>IF(Z235=0,0,SUM(Z$224:Z235))</f>
        <v>0</v>
      </c>
      <c r="AA268" s="152">
        <f>IF(AA235=0,0,SUM(AA$224:AA235))</f>
        <v>0</v>
      </c>
      <c r="AB268" s="152">
        <f>IF(AB235=0,0,SUM(AB$224:AB235))</f>
        <v>0</v>
      </c>
      <c r="AC268" s="152">
        <f>IF(AC235=0,0,SUM(AC$224:AC235))</f>
        <v>0</v>
      </c>
      <c r="AD268" s="152">
        <f>IF(AD235=0,0,SUM(AD$224:AD235))</f>
        <v>0</v>
      </c>
      <c r="AE268" s="152">
        <f>IF(AE235=0,0,SUM(AE$224:AE235))</f>
        <v>0</v>
      </c>
      <c r="AF268" s="152">
        <f>IF(AF235=0,0,SUM(AF$224:AF235))</f>
        <v>0</v>
      </c>
      <c r="AG268" s="152">
        <f>IF(AG235=0,0,SUM(AG$224:AG235))</f>
        <v>0</v>
      </c>
      <c r="AH268" s="152">
        <f>IF(AH235=0,0,SUM(AH$224:AH235))</f>
        <v>0</v>
      </c>
      <c r="AI268" s="152">
        <f>IF(AI235=0,0,SUM(AI$224:AI235))</f>
        <v>0</v>
      </c>
      <c r="AJ268" s="152">
        <f>IF(AJ235=0,0,SUM(AJ$224:AJ235))</f>
        <v>0</v>
      </c>
      <c r="AK268" s="152">
        <f>IF(AK235=0,0,SUM(AK$224:AK235))</f>
        <v>0</v>
      </c>
      <c r="AL268" s="152">
        <f>IF(AL235=0,0,SUM(AL$224:AL235))</f>
        <v>0</v>
      </c>
      <c r="AM268" s="152">
        <f>IF(AM235=0,0,SUM(AM$224:AM235))</f>
        <v>0</v>
      </c>
      <c r="AN268" s="152">
        <f>IF(AN235=0,0,SUM(AN$224:AN235))</f>
        <v>0</v>
      </c>
      <c r="AO268" s="152">
        <f>IF(AO235=0,0,SUM(AO$224:AO235))</f>
        <v>0</v>
      </c>
      <c r="AP268" s="152">
        <f>IF(AP235=0,0,SUM(AP$224:AP235))</f>
        <v>0</v>
      </c>
      <c r="AQ268" s="152">
        <f>IF(AQ235=0,0,SUM(AQ$224:AQ235))</f>
        <v>0</v>
      </c>
      <c r="AR268" s="152">
        <f>IF(AR235=0,0,SUM(AR$224:AR235))</f>
        <v>0</v>
      </c>
      <c r="AS268" s="152">
        <f>IF(AS235=0,0,SUM(AS$224:AS235))</f>
        <v>0</v>
      </c>
      <c r="AT268" s="152">
        <f>IF(AT235=0,0,SUM(AT$224:AT235))</f>
        <v>0</v>
      </c>
      <c r="AU268" s="152">
        <f>IF(AU235=0,0,SUM(AU$224:AU235))</f>
        <v>0</v>
      </c>
    </row>
    <row r="269" spans="4:47" outlineLevel="1">
      <c r="D269" s="74">
        <v>2029</v>
      </c>
      <c r="E269" s="152">
        <f>IF(E236=0,0,SUM(E$224:E236))</f>
        <v>0</v>
      </c>
      <c r="F269" s="152">
        <f>IF(F236=0,0,SUM(F$224:F236))</f>
        <v>0</v>
      </c>
      <c r="G269" s="152">
        <f>IF(G236=0,0,SUM(G$224:G236))</f>
        <v>0</v>
      </c>
      <c r="H269" s="152">
        <f>IF(H236=0,0,SUM(H$224:H236))</f>
        <v>0</v>
      </c>
      <c r="I269" s="152">
        <f>IF(I236=0,0,SUM(I$224:I236))</f>
        <v>0</v>
      </c>
      <c r="J269" s="152">
        <f>IF(J236=0,0,SUM(J$224:J236))</f>
        <v>6</v>
      </c>
      <c r="K269" s="152">
        <f>IF(K236=0,0,SUM(K$224:K236))</f>
        <v>0</v>
      </c>
      <c r="L269" s="152">
        <f>IF(L236=0,0,SUM(L$224:L236))</f>
        <v>0</v>
      </c>
      <c r="M269" s="152">
        <f>IF(M236=0,0,SUM(M$224:M236))</f>
        <v>0</v>
      </c>
      <c r="N269" s="152">
        <f>IF(N236=0,0,SUM(N$224:N236))</f>
        <v>0</v>
      </c>
      <c r="O269" s="152">
        <f>IF(O236=0,0,SUM(O$224:O236))</f>
        <v>0</v>
      </c>
      <c r="P269" s="152">
        <f>IF(P236=0,0,SUM(P$224:P236))</f>
        <v>0</v>
      </c>
      <c r="Q269" s="152">
        <f>IF(Q236=0,0,SUM(Q$224:Q236))</f>
        <v>0</v>
      </c>
      <c r="R269" s="152">
        <f>IF(R236=0,0,SUM(R$224:R236))</f>
        <v>0</v>
      </c>
      <c r="S269" s="152">
        <f>IF(S236=0,0,SUM(S$224:S236))</f>
        <v>0</v>
      </c>
      <c r="T269" s="152">
        <f>IF(T236=0,0,SUM(T$224:T236))</f>
        <v>0</v>
      </c>
      <c r="U269" s="152">
        <f>IF(U236=0,0,SUM(U$224:U236))</f>
        <v>0</v>
      </c>
      <c r="V269" s="152">
        <f>IF(V236=0,0,SUM(V$224:V236))</f>
        <v>0</v>
      </c>
      <c r="W269" s="152">
        <f>IF(W236=0,0,SUM(W$224:W236))</f>
        <v>0</v>
      </c>
      <c r="X269" s="152">
        <f>IF(X236=0,0,SUM(X$224:X236))</f>
        <v>0</v>
      </c>
      <c r="Y269" s="152">
        <f>IF(Y236=0,0,SUM(Y$224:Y236))</f>
        <v>0</v>
      </c>
      <c r="Z269" s="152">
        <f>IF(Z236=0,0,SUM(Z$224:Z236))</f>
        <v>0</v>
      </c>
      <c r="AA269" s="152">
        <f>IF(AA236=0,0,SUM(AA$224:AA236))</f>
        <v>0</v>
      </c>
      <c r="AB269" s="152">
        <f>IF(AB236=0,0,SUM(AB$224:AB236))</f>
        <v>0</v>
      </c>
      <c r="AC269" s="152">
        <f>IF(AC236=0,0,SUM(AC$224:AC236))</f>
        <v>0</v>
      </c>
      <c r="AD269" s="152">
        <f>IF(AD236=0,0,SUM(AD$224:AD236))</f>
        <v>0</v>
      </c>
      <c r="AE269" s="152">
        <f>IF(AE236=0,0,SUM(AE$224:AE236))</f>
        <v>0</v>
      </c>
      <c r="AF269" s="152">
        <f>IF(AF236=0,0,SUM(AF$224:AF236))</f>
        <v>0</v>
      </c>
      <c r="AG269" s="152">
        <f>IF(AG236=0,0,SUM(AG$224:AG236))</f>
        <v>0</v>
      </c>
      <c r="AH269" s="152">
        <f>IF(AH236=0,0,SUM(AH$224:AH236))</f>
        <v>0</v>
      </c>
      <c r="AI269" s="152">
        <f>IF(AI236=0,0,SUM(AI$224:AI236))</f>
        <v>0</v>
      </c>
      <c r="AJ269" s="152">
        <f>IF(AJ236=0,0,SUM(AJ$224:AJ236))</f>
        <v>0</v>
      </c>
      <c r="AK269" s="152">
        <f>IF(AK236=0,0,SUM(AK$224:AK236))</f>
        <v>0</v>
      </c>
      <c r="AL269" s="152">
        <f>IF(AL236=0,0,SUM(AL$224:AL236))</f>
        <v>0</v>
      </c>
      <c r="AM269" s="152">
        <f>IF(AM236=0,0,SUM(AM$224:AM236))</f>
        <v>0</v>
      </c>
      <c r="AN269" s="152">
        <f>IF(AN236=0,0,SUM(AN$224:AN236))</f>
        <v>0</v>
      </c>
      <c r="AO269" s="152">
        <f>IF(AO236=0,0,SUM(AO$224:AO236))</f>
        <v>6</v>
      </c>
      <c r="AP269" s="152">
        <f>IF(AP236=0,0,SUM(AP$224:AP236))</f>
        <v>0</v>
      </c>
      <c r="AQ269" s="152">
        <f>IF(AQ236=0,0,SUM(AQ$224:AQ236))</f>
        <v>6</v>
      </c>
      <c r="AR269" s="152">
        <f>IF(AR236=0,0,SUM(AR$224:AR236))</f>
        <v>6</v>
      </c>
      <c r="AS269" s="152">
        <f>IF(AS236=0,0,SUM(AS$224:AS236))</f>
        <v>0</v>
      </c>
      <c r="AT269" s="152">
        <f>IF(AT236=0,0,SUM(AT$224:AT236))</f>
        <v>0</v>
      </c>
      <c r="AU269" s="152">
        <f>IF(AU236=0,0,SUM(AU$224:AU236))</f>
        <v>0</v>
      </c>
    </row>
    <row r="270" spans="4:47" outlineLevel="1">
      <c r="D270" s="74">
        <v>2030</v>
      </c>
      <c r="E270" s="152">
        <f>IF(E237=0,0,SUM(E$224:E237))</f>
        <v>0</v>
      </c>
      <c r="F270" s="152">
        <f>IF(F237=0,0,SUM(F$224:F237))</f>
        <v>0</v>
      </c>
      <c r="G270" s="152">
        <f>IF(G237=0,0,SUM(G$224:G237))</f>
        <v>0</v>
      </c>
      <c r="H270" s="152">
        <f>IF(H237=0,0,SUM(H$224:H237))</f>
        <v>0</v>
      </c>
      <c r="I270" s="152">
        <f>IF(I237=0,0,SUM(I$224:I237))</f>
        <v>0</v>
      </c>
      <c r="J270" s="152">
        <f>IF(J237=0,0,SUM(J$224:J237))</f>
        <v>7</v>
      </c>
      <c r="K270" s="152">
        <f>IF(K237=0,0,SUM(K$224:K237))</f>
        <v>0</v>
      </c>
      <c r="L270" s="152">
        <f>IF(L237=0,0,SUM(L$224:L237))</f>
        <v>0</v>
      </c>
      <c r="M270" s="152">
        <f>IF(M237=0,0,SUM(M$224:M237))</f>
        <v>0</v>
      </c>
      <c r="N270" s="152">
        <f>IF(N237=0,0,SUM(N$224:N237))</f>
        <v>0</v>
      </c>
      <c r="O270" s="152">
        <f>IF(O237=0,0,SUM(O$224:O237))</f>
        <v>0</v>
      </c>
      <c r="P270" s="152">
        <f>IF(P237=0,0,SUM(P$224:P237))</f>
        <v>0</v>
      </c>
      <c r="Q270" s="152">
        <f>IF(Q237=0,0,SUM(Q$224:Q237))</f>
        <v>0</v>
      </c>
      <c r="R270" s="152">
        <f>IF(R237=0,0,SUM(R$224:R237))</f>
        <v>0</v>
      </c>
      <c r="S270" s="152">
        <f>IF(S237=0,0,SUM(S$224:S237))</f>
        <v>0</v>
      </c>
      <c r="T270" s="152">
        <f>IF(T237=0,0,SUM(T$224:T237))</f>
        <v>0</v>
      </c>
      <c r="U270" s="152">
        <f>IF(U237=0,0,SUM(U$224:U237))</f>
        <v>0</v>
      </c>
      <c r="V270" s="152">
        <f>IF(V237=0,0,SUM(V$224:V237))</f>
        <v>0</v>
      </c>
      <c r="W270" s="152">
        <f>IF(W237=0,0,SUM(W$224:W237))</f>
        <v>0</v>
      </c>
      <c r="X270" s="152">
        <f>IF(X237=0,0,SUM(X$224:X237))</f>
        <v>0</v>
      </c>
      <c r="Y270" s="152">
        <f>IF(Y237=0,0,SUM(Y$224:Y237))</f>
        <v>0</v>
      </c>
      <c r="Z270" s="152">
        <f>IF(Z237=0,0,SUM(Z$224:Z237))</f>
        <v>0</v>
      </c>
      <c r="AA270" s="152">
        <f>IF(AA237=0,0,SUM(AA$224:AA237))</f>
        <v>0</v>
      </c>
      <c r="AB270" s="152">
        <f>IF(AB237=0,0,SUM(AB$224:AB237))</f>
        <v>0</v>
      </c>
      <c r="AC270" s="152">
        <f>IF(AC237=0,0,SUM(AC$224:AC237))</f>
        <v>0</v>
      </c>
      <c r="AD270" s="152">
        <f>IF(AD237=0,0,SUM(AD$224:AD237))</f>
        <v>3</v>
      </c>
      <c r="AE270" s="152">
        <f>IF(AE237=0,0,SUM(AE$224:AE237))</f>
        <v>0</v>
      </c>
      <c r="AF270" s="152">
        <f>IF(AF237=0,0,SUM(AF$224:AF237))</f>
        <v>0</v>
      </c>
      <c r="AG270" s="152">
        <f>IF(AG237=0,0,SUM(AG$224:AG237))</f>
        <v>0</v>
      </c>
      <c r="AH270" s="152">
        <f>IF(AH237=0,0,SUM(AH$224:AH237))</f>
        <v>0</v>
      </c>
      <c r="AI270" s="152">
        <f>IF(AI237=0,0,SUM(AI$224:AI237))</f>
        <v>0</v>
      </c>
      <c r="AJ270" s="152">
        <f>IF(AJ237=0,0,SUM(AJ$224:AJ237))</f>
        <v>0</v>
      </c>
      <c r="AK270" s="152">
        <f>IF(AK237=0,0,SUM(AK$224:AK237))</f>
        <v>0</v>
      </c>
      <c r="AL270" s="152">
        <f>IF(AL237=0,0,SUM(AL$224:AL237))</f>
        <v>0</v>
      </c>
      <c r="AM270" s="152">
        <f>IF(AM237=0,0,SUM(AM$224:AM237))</f>
        <v>0</v>
      </c>
      <c r="AN270" s="152">
        <f>IF(AN237=0,0,SUM(AN$224:AN237))</f>
        <v>0</v>
      </c>
      <c r="AO270" s="152">
        <f>IF(AO237=0,0,SUM(AO$224:AO237))</f>
        <v>7</v>
      </c>
      <c r="AP270" s="152">
        <f>IF(AP237=0,0,SUM(AP$224:AP237))</f>
        <v>0</v>
      </c>
      <c r="AQ270" s="152">
        <f>IF(AQ237=0,0,SUM(AQ$224:AQ237))</f>
        <v>0</v>
      </c>
      <c r="AR270" s="152">
        <f>IF(AR237=0,0,SUM(AR$224:AR237))</f>
        <v>0</v>
      </c>
      <c r="AS270" s="152">
        <f>IF(AS237=0,0,SUM(AS$224:AS237))</f>
        <v>0</v>
      </c>
      <c r="AT270" s="152">
        <f>IF(AT237=0,0,SUM(AT$224:AT237))</f>
        <v>0</v>
      </c>
      <c r="AU270" s="152">
        <f>IF(AU237=0,0,SUM(AU$224:AU237))</f>
        <v>0</v>
      </c>
    </row>
    <row r="271" spans="4:47" outlineLevel="1">
      <c r="D271" s="74">
        <v>2031</v>
      </c>
      <c r="E271" s="152">
        <f>IF(E238=0,0,SUM(E$224:E238))</f>
        <v>0</v>
      </c>
      <c r="F271" s="152">
        <f>IF(F238=0,0,SUM(F$224:F238))</f>
        <v>0</v>
      </c>
      <c r="G271" s="152">
        <f>IF(G238=0,0,SUM(G$224:G238))</f>
        <v>0</v>
      </c>
      <c r="H271" s="152">
        <f>IF(H238=0,0,SUM(H$224:H238))</f>
        <v>0</v>
      </c>
      <c r="I271" s="152">
        <f>IF(I238=0,0,SUM(I$224:I238))</f>
        <v>0</v>
      </c>
      <c r="J271" s="152">
        <f>IF(J238=0,0,SUM(J$224:J238))</f>
        <v>0</v>
      </c>
      <c r="K271" s="152">
        <f>IF(K238=0,0,SUM(K$224:K238))</f>
        <v>0</v>
      </c>
      <c r="L271" s="152">
        <f>IF(L238=0,0,SUM(L$224:L238))</f>
        <v>0</v>
      </c>
      <c r="M271" s="152">
        <f>IF(M238=0,0,SUM(M$224:M238))</f>
        <v>0</v>
      </c>
      <c r="N271" s="152">
        <f>IF(N238=0,0,SUM(N$224:N238))</f>
        <v>0</v>
      </c>
      <c r="O271" s="152">
        <f>IF(O238=0,0,SUM(O$224:O238))</f>
        <v>0</v>
      </c>
      <c r="P271" s="152">
        <f>IF(P238=0,0,SUM(P$224:P238))</f>
        <v>0</v>
      </c>
      <c r="Q271" s="152">
        <f>IF(Q238=0,0,SUM(Q$224:Q238))</f>
        <v>0</v>
      </c>
      <c r="R271" s="152">
        <f>IF(R238=0,0,SUM(R$224:R238))</f>
        <v>0</v>
      </c>
      <c r="S271" s="152">
        <f>IF(S238=0,0,SUM(S$224:S238))</f>
        <v>0</v>
      </c>
      <c r="T271" s="152">
        <f>IF(T238=0,0,SUM(T$224:T238))</f>
        <v>0</v>
      </c>
      <c r="U271" s="152">
        <f>IF(U238=0,0,SUM(U$224:U238))</f>
        <v>0</v>
      </c>
      <c r="V271" s="152">
        <f>IF(V238=0,0,SUM(V$224:V238))</f>
        <v>0</v>
      </c>
      <c r="W271" s="152">
        <f>IF(W238=0,0,SUM(W$224:W238))</f>
        <v>0</v>
      </c>
      <c r="X271" s="152">
        <f>IF(X238=0,0,SUM(X$224:X238))</f>
        <v>0</v>
      </c>
      <c r="Y271" s="152">
        <f>IF(Y238=0,0,SUM(Y$224:Y238))</f>
        <v>0</v>
      </c>
      <c r="Z271" s="152">
        <f>IF(Z238=0,0,SUM(Z$224:Z238))</f>
        <v>0</v>
      </c>
      <c r="AA271" s="152">
        <f>IF(AA238=0,0,SUM(AA$224:AA238))</f>
        <v>0</v>
      </c>
      <c r="AB271" s="152">
        <f>IF(AB238=0,0,SUM(AB$224:AB238))</f>
        <v>0</v>
      </c>
      <c r="AC271" s="152">
        <f>IF(AC238=0,0,SUM(AC$224:AC238))</f>
        <v>0</v>
      </c>
      <c r="AD271" s="152">
        <f>IF(AD238=0,0,SUM(AD$224:AD238))</f>
        <v>0</v>
      </c>
      <c r="AE271" s="152">
        <f>IF(AE238=0,0,SUM(AE$224:AE238))</f>
        <v>0</v>
      </c>
      <c r="AF271" s="152">
        <f>IF(AF238=0,0,SUM(AF$224:AF238))</f>
        <v>0</v>
      </c>
      <c r="AG271" s="152">
        <f>IF(AG238=0,0,SUM(AG$224:AG238))</f>
        <v>0</v>
      </c>
      <c r="AH271" s="152">
        <f>IF(AH238=0,0,SUM(AH$224:AH238))</f>
        <v>0</v>
      </c>
      <c r="AI271" s="152">
        <f>IF(AI238=0,0,SUM(AI$224:AI238))</f>
        <v>0</v>
      </c>
      <c r="AJ271" s="152">
        <f>IF(AJ238=0,0,SUM(AJ$224:AJ238))</f>
        <v>0</v>
      </c>
      <c r="AK271" s="152">
        <f>IF(AK238=0,0,SUM(AK$224:AK238))</f>
        <v>0</v>
      </c>
      <c r="AL271" s="152">
        <f>IF(AL238=0,0,SUM(AL$224:AL238))</f>
        <v>0</v>
      </c>
      <c r="AM271" s="152">
        <f>IF(AM238=0,0,SUM(AM$224:AM238))</f>
        <v>0</v>
      </c>
      <c r="AN271" s="152">
        <f>IF(AN238=0,0,SUM(AN$224:AN238))</f>
        <v>0</v>
      </c>
      <c r="AO271" s="152">
        <f>IF(AO238=0,0,SUM(AO$224:AO238))</f>
        <v>0</v>
      </c>
      <c r="AP271" s="152">
        <f>IF(AP238=0,0,SUM(AP$224:AP238))</f>
        <v>0</v>
      </c>
      <c r="AQ271" s="152">
        <f>IF(AQ238=0,0,SUM(AQ$224:AQ238))</f>
        <v>0</v>
      </c>
      <c r="AR271" s="152">
        <f>IF(AR238=0,0,SUM(AR$224:AR238))</f>
        <v>0</v>
      </c>
      <c r="AS271" s="152">
        <f>IF(AS238=0,0,SUM(AS$224:AS238))</f>
        <v>0</v>
      </c>
      <c r="AT271" s="152">
        <f>IF(AT238=0,0,SUM(AT$224:AT238))</f>
        <v>0</v>
      </c>
      <c r="AU271" s="152">
        <f>IF(AU238=0,0,SUM(AU$224:AU238))</f>
        <v>0</v>
      </c>
    </row>
    <row r="272" spans="4:47" outlineLevel="1">
      <c r="D272" s="74">
        <v>2032</v>
      </c>
      <c r="E272" s="152">
        <f>IF(E239=0,0,SUM(E$224:E239))</f>
        <v>0</v>
      </c>
      <c r="F272" s="152">
        <f>IF(F239=0,0,SUM(F$224:F239))</f>
        <v>0</v>
      </c>
      <c r="G272" s="152">
        <f>IF(G239=0,0,SUM(G$224:G239))</f>
        <v>0</v>
      </c>
      <c r="H272" s="152">
        <f>IF(H239=0,0,SUM(H$224:H239))</f>
        <v>0</v>
      </c>
      <c r="I272" s="152">
        <f>IF(I239=0,0,SUM(I$224:I239))</f>
        <v>0</v>
      </c>
      <c r="J272" s="152">
        <f>IF(J239=0,0,SUM(J$224:J239))</f>
        <v>0</v>
      </c>
      <c r="K272" s="152">
        <f>IF(K239=0,0,SUM(K$224:K239))</f>
        <v>0</v>
      </c>
      <c r="L272" s="152">
        <f>IF(L239=0,0,SUM(L$224:L239))</f>
        <v>0</v>
      </c>
      <c r="M272" s="152">
        <f>IF(M239=0,0,SUM(M$224:M239))</f>
        <v>0</v>
      </c>
      <c r="N272" s="152">
        <f>IF(N239=0,0,SUM(N$224:N239))</f>
        <v>0</v>
      </c>
      <c r="O272" s="152">
        <f>IF(O239=0,0,SUM(O$224:O239))</f>
        <v>0</v>
      </c>
      <c r="P272" s="152">
        <f>IF(P239=0,0,SUM(P$224:P239))</f>
        <v>0</v>
      </c>
      <c r="Q272" s="152">
        <f>IF(Q239=0,0,SUM(Q$224:Q239))</f>
        <v>0</v>
      </c>
      <c r="R272" s="152">
        <f>IF(R239=0,0,SUM(R$224:R239))</f>
        <v>0</v>
      </c>
      <c r="S272" s="152">
        <f>IF(S239=0,0,SUM(S$224:S239))</f>
        <v>0</v>
      </c>
      <c r="T272" s="152">
        <f>IF(T239=0,0,SUM(T$224:T239))</f>
        <v>0</v>
      </c>
      <c r="U272" s="152">
        <f>IF(U239=0,0,SUM(U$224:U239))</f>
        <v>0</v>
      </c>
      <c r="V272" s="152">
        <f>IF(V239=0,0,SUM(V$224:V239))</f>
        <v>0</v>
      </c>
      <c r="W272" s="152">
        <f>IF(W239=0,0,SUM(W$224:W239))</f>
        <v>0</v>
      </c>
      <c r="X272" s="152">
        <f>IF(X239=0,0,SUM(X$224:X239))</f>
        <v>0</v>
      </c>
      <c r="Y272" s="152">
        <f>IF(Y239=0,0,SUM(Y$224:Y239))</f>
        <v>0</v>
      </c>
      <c r="Z272" s="152">
        <f>IF(Z239=0,0,SUM(Z$224:Z239))</f>
        <v>0</v>
      </c>
      <c r="AA272" s="152">
        <f>IF(AA239=0,0,SUM(AA$224:AA239))</f>
        <v>0</v>
      </c>
      <c r="AB272" s="152">
        <f>IF(AB239=0,0,SUM(AB$224:AB239))</f>
        <v>0</v>
      </c>
      <c r="AC272" s="152">
        <f>IF(AC239=0,0,SUM(AC$224:AC239))</f>
        <v>0</v>
      </c>
      <c r="AD272" s="152">
        <f>IF(AD239=0,0,SUM(AD$224:AD239))</f>
        <v>0</v>
      </c>
      <c r="AE272" s="152">
        <f>IF(AE239=0,0,SUM(AE$224:AE239))</f>
        <v>0</v>
      </c>
      <c r="AF272" s="152">
        <f>IF(AF239=0,0,SUM(AF$224:AF239))</f>
        <v>0</v>
      </c>
      <c r="AG272" s="152">
        <f>IF(AG239=0,0,SUM(AG$224:AG239))</f>
        <v>0</v>
      </c>
      <c r="AH272" s="152">
        <f>IF(AH239=0,0,SUM(AH$224:AH239))</f>
        <v>0</v>
      </c>
      <c r="AI272" s="152">
        <f>IF(AI239=0,0,SUM(AI$224:AI239))</f>
        <v>0</v>
      </c>
      <c r="AJ272" s="152">
        <f>IF(AJ239=0,0,SUM(AJ$224:AJ239))</f>
        <v>0</v>
      </c>
      <c r="AK272" s="152">
        <f>IF(AK239=0,0,SUM(AK$224:AK239))</f>
        <v>0</v>
      </c>
      <c r="AL272" s="152">
        <f>IF(AL239=0,0,SUM(AL$224:AL239))</f>
        <v>0</v>
      </c>
      <c r="AM272" s="152">
        <f>IF(AM239=0,0,SUM(AM$224:AM239))</f>
        <v>0</v>
      </c>
      <c r="AN272" s="152">
        <f>IF(AN239=0,0,SUM(AN$224:AN239))</f>
        <v>0</v>
      </c>
      <c r="AO272" s="152">
        <f>IF(AO239=0,0,SUM(AO$224:AO239))</f>
        <v>0</v>
      </c>
      <c r="AP272" s="152">
        <f>IF(AP239=0,0,SUM(AP$224:AP239))</f>
        <v>0</v>
      </c>
      <c r="AQ272" s="152">
        <f>IF(AQ239=0,0,SUM(AQ$224:AQ239))</f>
        <v>0</v>
      </c>
      <c r="AR272" s="152">
        <f>IF(AR239=0,0,SUM(AR$224:AR239))</f>
        <v>0</v>
      </c>
      <c r="AS272" s="152">
        <f>IF(AS239=0,0,SUM(AS$224:AS239))</f>
        <v>0</v>
      </c>
      <c r="AT272" s="152">
        <f>IF(AT239=0,0,SUM(AT$224:AT239))</f>
        <v>0</v>
      </c>
      <c r="AU272" s="152">
        <f>IF(AU239=0,0,SUM(AU$224:AU239))</f>
        <v>0</v>
      </c>
    </row>
    <row r="273" spans="2:47" outlineLevel="1">
      <c r="D273" s="74">
        <v>2033</v>
      </c>
      <c r="E273" s="152">
        <f>IF(E240=0,0,SUM(E$224:E240))</f>
        <v>0</v>
      </c>
      <c r="F273" s="152">
        <f>IF(F240=0,0,SUM(F$224:F240))</f>
        <v>0</v>
      </c>
      <c r="G273" s="152">
        <f>IF(G240=0,0,SUM(G$224:G240))</f>
        <v>0</v>
      </c>
      <c r="H273" s="152">
        <f>IF(H240=0,0,SUM(H$224:H240))</f>
        <v>0</v>
      </c>
      <c r="I273" s="152">
        <f>IF(I240=0,0,SUM(I$224:I240))</f>
        <v>0</v>
      </c>
      <c r="J273" s="152">
        <f>IF(J240=0,0,SUM(J$224:J240))</f>
        <v>0</v>
      </c>
      <c r="K273" s="152">
        <f>IF(K240=0,0,SUM(K$224:K240))</f>
        <v>0</v>
      </c>
      <c r="L273" s="152">
        <f>IF(L240=0,0,SUM(L$224:L240))</f>
        <v>0</v>
      </c>
      <c r="M273" s="152">
        <f>IF(M240=0,0,SUM(M$224:M240))</f>
        <v>0</v>
      </c>
      <c r="N273" s="152">
        <f>IF(N240=0,0,SUM(N$224:N240))</f>
        <v>0</v>
      </c>
      <c r="O273" s="152">
        <f>IF(O240=0,0,SUM(O$224:O240))</f>
        <v>0</v>
      </c>
      <c r="P273" s="152">
        <f>IF(P240=0,0,SUM(P$224:P240))</f>
        <v>0</v>
      </c>
      <c r="Q273" s="152">
        <f>IF(Q240=0,0,SUM(Q$224:Q240))</f>
        <v>0</v>
      </c>
      <c r="R273" s="152">
        <f>IF(R240=0,0,SUM(R$224:R240))</f>
        <v>0</v>
      </c>
      <c r="S273" s="152">
        <f>IF(S240=0,0,SUM(S$224:S240))</f>
        <v>0</v>
      </c>
      <c r="T273" s="152">
        <f>IF(T240=0,0,SUM(T$224:T240))</f>
        <v>0</v>
      </c>
      <c r="U273" s="152">
        <f>IF(U240=0,0,SUM(U$224:U240))</f>
        <v>0</v>
      </c>
      <c r="V273" s="152">
        <f>IF(V240=0,0,SUM(V$224:V240))</f>
        <v>0</v>
      </c>
      <c r="W273" s="152">
        <f>IF(W240=0,0,SUM(W$224:W240))</f>
        <v>0</v>
      </c>
      <c r="X273" s="152">
        <f>IF(X240=0,0,SUM(X$224:X240))</f>
        <v>0</v>
      </c>
      <c r="Y273" s="152">
        <f>IF(Y240=0,0,SUM(Y$224:Y240))</f>
        <v>0</v>
      </c>
      <c r="Z273" s="152">
        <f>IF(Z240=0,0,SUM(Z$224:Z240))</f>
        <v>0</v>
      </c>
      <c r="AA273" s="152">
        <f>IF(AA240=0,0,SUM(AA$224:AA240))</f>
        <v>0</v>
      </c>
      <c r="AB273" s="152">
        <f>IF(AB240=0,0,SUM(AB$224:AB240))</f>
        <v>0</v>
      </c>
      <c r="AC273" s="152">
        <f>IF(AC240=0,0,SUM(AC$224:AC240))</f>
        <v>0</v>
      </c>
      <c r="AD273" s="152">
        <f>IF(AD240=0,0,SUM(AD$224:AD240))</f>
        <v>0</v>
      </c>
      <c r="AE273" s="152">
        <f>IF(AE240=0,0,SUM(AE$224:AE240))</f>
        <v>0</v>
      </c>
      <c r="AF273" s="152">
        <f>IF(AF240=0,0,SUM(AF$224:AF240))</f>
        <v>0</v>
      </c>
      <c r="AG273" s="152">
        <f>IF(AG240=0,0,SUM(AG$224:AG240))</f>
        <v>0</v>
      </c>
      <c r="AH273" s="152">
        <f>IF(AH240=0,0,SUM(AH$224:AH240))</f>
        <v>0</v>
      </c>
      <c r="AI273" s="152">
        <f>IF(AI240=0,0,SUM(AI$224:AI240))</f>
        <v>0</v>
      </c>
      <c r="AJ273" s="152">
        <f>IF(AJ240=0,0,SUM(AJ$224:AJ240))</f>
        <v>0</v>
      </c>
      <c r="AK273" s="152">
        <f>IF(AK240=0,0,SUM(AK$224:AK240))</f>
        <v>0</v>
      </c>
      <c r="AL273" s="152">
        <f>IF(AL240=0,0,SUM(AL$224:AL240))</f>
        <v>0</v>
      </c>
      <c r="AM273" s="152">
        <f>IF(AM240=0,0,SUM(AM$224:AM240))</f>
        <v>0</v>
      </c>
      <c r="AN273" s="152">
        <f>IF(AN240=0,0,SUM(AN$224:AN240))</f>
        <v>0</v>
      </c>
      <c r="AO273" s="152">
        <f>IF(AO240=0,0,SUM(AO$224:AO240))</f>
        <v>0</v>
      </c>
      <c r="AP273" s="152">
        <f>IF(AP240=0,0,SUM(AP$224:AP240))</f>
        <v>0</v>
      </c>
      <c r="AQ273" s="152">
        <f>IF(AQ240=0,0,SUM(AQ$224:AQ240))</f>
        <v>0</v>
      </c>
      <c r="AR273" s="152">
        <f>IF(AR240=0,0,SUM(AR$224:AR240))</f>
        <v>0</v>
      </c>
      <c r="AS273" s="152">
        <f>IF(AS240=0,0,SUM(AS$224:AS240))</f>
        <v>0</v>
      </c>
      <c r="AT273" s="152">
        <f>IF(AT240=0,0,SUM(AT$224:AT240))</f>
        <v>0</v>
      </c>
      <c r="AU273" s="152">
        <f>IF(AU240=0,0,SUM(AU$224:AU240))</f>
        <v>0</v>
      </c>
    </row>
    <row r="274" spans="2:47" outlineLevel="1">
      <c r="D274" s="74">
        <v>2034</v>
      </c>
      <c r="E274" s="152">
        <f>IF(E241=0,0,SUM(E$224:E241))</f>
        <v>0</v>
      </c>
      <c r="F274" s="152">
        <f>IF(F241=0,0,SUM(F$224:F241))</f>
        <v>0</v>
      </c>
      <c r="G274" s="152">
        <f>IF(G241=0,0,SUM(G$224:G241))</f>
        <v>0</v>
      </c>
      <c r="H274" s="152">
        <f>IF(H241=0,0,SUM(H$224:H241))</f>
        <v>0</v>
      </c>
      <c r="I274" s="152">
        <f>IF(I241=0,0,SUM(I$224:I241))</f>
        <v>0</v>
      </c>
      <c r="J274" s="152">
        <f>IF(J241=0,0,SUM(J$224:J241))</f>
        <v>0</v>
      </c>
      <c r="K274" s="152">
        <f>IF(K241=0,0,SUM(K$224:K241))</f>
        <v>0</v>
      </c>
      <c r="L274" s="152">
        <f>IF(L241=0,0,SUM(L$224:L241))</f>
        <v>0</v>
      </c>
      <c r="M274" s="152">
        <f>IF(M241=0,0,SUM(M$224:M241))</f>
        <v>0</v>
      </c>
      <c r="N274" s="152">
        <f>IF(N241=0,0,SUM(N$224:N241))</f>
        <v>0</v>
      </c>
      <c r="O274" s="152">
        <f>IF(O241=0,0,SUM(O$224:O241))</f>
        <v>0</v>
      </c>
      <c r="P274" s="152">
        <f>IF(P241=0,0,SUM(P$224:P241))</f>
        <v>0</v>
      </c>
      <c r="Q274" s="152">
        <f>IF(Q241=0,0,SUM(Q$224:Q241))</f>
        <v>0</v>
      </c>
      <c r="R274" s="152">
        <f>IF(R241=0,0,SUM(R$224:R241))</f>
        <v>0</v>
      </c>
      <c r="S274" s="152">
        <f>IF(S241=0,0,SUM(S$224:S241))</f>
        <v>0</v>
      </c>
      <c r="T274" s="152">
        <f>IF(T241=0,0,SUM(T$224:T241))</f>
        <v>0</v>
      </c>
      <c r="U274" s="152">
        <f>IF(U241=0,0,SUM(U$224:U241))</f>
        <v>0</v>
      </c>
      <c r="V274" s="152">
        <f>IF(V241=0,0,SUM(V$224:V241))</f>
        <v>0</v>
      </c>
      <c r="W274" s="152">
        <f>IF(W241=0,0,SUM(W$224:W241))</f>
        <v>0</v>
      </c>
      <c r="X274" s="152">
        <f>IF(X241=0,0,SUM(X$224:X241))</f>
        <v>0</v>
      </c>
      <c r="Y274" s="152">
        <f>IF(Y241=0,0,SUM(Y$224:Y241))</f>
        <v>0</v>
      </c>
      <c r="Z274" s="152">
        <f>IF(Z241=0,0,SUM(Z$224:Z241))</f>
        <v>0</v>
      </c>
      <c r="AA274" s="152">
        <f>IF(AA241=0,0,SUM(AA$224:AA241))</f>
        <v>0</v>
      </c>
      <c r="AB274" s="152">
        <f>IF(AB241=0,0,SUM(AB$224:AB241))</f>
        <v>0</v>
      </c>
      <c r="AC274" s="152">
        <f>IF(AC241=0,0,SUM(AC$224:AC241))</f>
        <v>0</v>
      </c>
      <c r="AD274" s="152">
        <f>IF(AD241=0,0,SUM(AD$224:AD241))</f>
        <v>0</v>
      </c>
      <c r="AE274" s="152">
        <f>IF(AE241=0,0,SUM(AE$224:AE241))</f>
        <v>0</v>
      </c>
      <c r="AF274" s="152">
        <f>IF(AF241=0,0,SUM(AF$224:AF241))</f>
        <v>0</v>
      </c>
      <c r="AG274" s="152">
        <f>IF(AG241=0,0,SUM(AG$224:AG241))</f>
        <v>0</v>
      </c>
      <c r="AH274" s="152">
        <f>IF(AH241=0,0,SUM(AH$224:AH241))</f>
        <v>0</v>
      </c>
      <c r="AI274" s="152">
        <f>IF(AI241=0,0,SUM(AI$224:AI241))</f>
        <v>0</v>
      </c>
      <c r="AJ274" s="152">
        <f>IF(AJ241=0,0,SUM(AJ$224:AJ241))</f>
        <v>0</v>
      </c>
      <c r="AK274" s="152">
        <f>IF(AK241=0,0,SUM(AK$224:AK241))</f>
        <v>0</v>
      </c>
      <c r="AL274" s="152">
        <f>IF(AL241=0,0,SUM(AL$224:AL241))</f>
        <v>0</v>
      </c>
      <c r="AM274" s="152">
        <f>IF(AM241=0,0,SUM(AM$224:AM241))</f>
        <v>0</v>
      </c>
      <c r="AN274" s="152">
        <f>IF(AN241=0,0,SUM(AN$224:AN241))</f>
        <v>0</v>
      </c>
      <c r="AO274" s="152">
        <f>IF(AO241=0,0,SUM(AO$224:AO241))</f>
        <v>0</v>
      </c>
      <c r="AP274" s="152">
        <f>IF(AP241=0,0,SUM(AP$224:AP241))</f>
        <v>0</v>
      </c>
      <c r="AQ274" s="152">
        <f>IF(AQ241=0,0,SUM(AQ$224:AQ241))</f>
        <v>0</v>
      </c>
      <c r="AR274" s="152">
        <f>IF(AR241=0,0,SUM(AR$224:AR241))</f>
        <v>0</v>
      </c>
      <c r="AS274" s="152">
        <f>IF(AS241=0,0,SUM(AS$224:AS241))</f>
        <v>0</v>
      </c>
      <c r="AT274" s="152">
        <f>IF(AT241=0,0,SUM(AT$224:AT241))</f>
        <v>0</v>
      </c>
      <c r="AU274" s="152">
        <f>IF(AU241=0,0,SUM(AU$224:AU241))</f>
        <v>0</v>
      </c>
    </row>
    <row r="275" spans="2:47" outlineLevel="1">
      <c r="D275" s="74">
        <v>2035</v>
      </c>
      <c r="E275" s="152">
        <f>IF(E242=0,0,SUM(E$224:E242))</f>
        <v>0</v>
      </c>
      <c r="F275" s="152">
        <f>IF(F242=0,0,SUM(F$224:F242))</f>
        <v>0</v>
      </c>
      <c r="G275" s="152">
        <f>IF(G242=0,0,SUM(G$224:G242))</f>
        <v>0</v>
      </c>
      <c r="H275" s="152">
        <f>IF(H242=0,0,SUM(H$224:H242))</f>
        <v>0</v>
      </c>
      <c r="I275" s="152">
        <f>IF(I242=0,0,SUM(I$224:I242))</f>
        <v>0</v>
      </c>
      <c r="J275" s="152">
        <f>IF(J242=0,0,SUM(J$224:J242))</f>
        <v>0</v>
      </c>
      <c r="K275" s="152">
        <f>IF(K242=0,0,SUM(K$224:K242))</f>
        <v>0</v>
      </c>
      <c r="L275" s="152">
        <f>IF(L242=0,0,SUM(L$224:L242))</f>
        <v>0</v>
      </c>
      <c r="M275" s="152">
        <f>IF(M242=0,0,SUM(M$224:M242))</f>
        <v>0</v>
      </c>
      <c r="N275" s="152">
        <f>IF(N242=0,0,SUM(N$224:N242))</f>
        <v>0</v>
      </c>
      <c r="O275" s="152">
        <f>IF(O242=0,0,SUM(O$224:O242))</f>
        <v>0</v>
      </c>
      <c r="P275" s="152">
        <f>IF(P242=0,0,SUM(P$224:P242))</f>
        <v>0</v>
      </c>
      <c r="Q275" s="152">
        <f>IF(Q242=0,0,SUM(Q$224:Q242))</f>
        <v>0</v>
      </c>
      <c r="R275" s="152">
        <f>IF(R242=0,0,SUM(R$224:R242))</f>
        <v>0</v>
      </c>
      <c r="S275" s="152">
        <f>IF(S242=0,0,SUM(S$224:S242))</f>
        <v>0</v>
      </c>
      <c r="T275" s="152">
        <f>IF(T242=0,0,SUM(T$224:T242))</f>
        <v>0</v>
      </c>
      <c r="U275" s="152">
        <f>IF(U242=0,0,SUM(U$224:U242))</f>
        <v>0</v>
      </c>
      <c r="V275" s="152">
        <f>IF(V242=0,0,SUM(V$224:V242))</f>
        <v>0</v>
      </c>
      <c r="W275" s="152">
        <f>IF(W242=0,0,SUM(W$224:W242))</f>
        <v>0</v>
      </c>
      <c r="X275" s="152">
        <f>IF(X242=0,0,SUM(X$224:X242))</f>
        <v>0</v>
      </c>
      <c r="Y275" s="152">
        <f>IF(Y242=0,0,SUM(Y$224:Y242))</f>
        <v>0</v>
      </c>
      <c r="Z275" s="152">
        <f>IF(Z242=0,0,SUM(Z$224:Z242))</f>
        <v>0</v>
      </c>
      <c r="AA275" s="152">
        <f>IF(AA242=0,0,SUM(AA$224:AA242))</f>
        <v>0</v>
      </c>
      <c r="AB275" s="152">
        <f>IF(AB242=0,0,SUM(AB$224:AB242))</f>
        <v>0</v>
      </c>
      <c r="AC275" s="152">
        <f>IF(AC242=0,0,SUM(AC$224:AC242))</f>
        <v>0</v>
      </c>
      <c r="AD275" s="152">
        <f>IF(AD242=0,0,SUM(AD$224:AD242))</f>
        <v>0</v>
      </c>
      <c r="AE275" s="152">
        <f>IF(AE242=0,0,SUM(AE$224:AE242))</f>
        <v>0</v>
      </c>
      <c r="AF275" s="152">
        <f>IF(AF242=0,0,SUM(AF$224:AF242))</f>
        <v>0</v>
      </c>
      <c r="AG275" s="152">
        <f>IF(AG242=0,0,SUM(AG$224:AG242))</f>
        <v>0</v>
      </c>
      <c r="AH275" s="152">
        <f>IF(AH242=0,0,SUM(AH$224:AH242))</f>
        <v>0</v>
      </c>
      <c r="AI275" s="152">
        <f>IF(AI242=0,0,SUM(AI$224:AI242))</f>
        <v>0</v>
      </c>
      <c r="AJ275" s="152">
        <f>IF(AJ242=0,0,SUM(AJ$224:AJ242))</f>
        <v>0</v>
      </c>
      <c r="AK275" s="152">
        <f>IF(AK242=0,0,SUM(AK$224:AK242))</f>
        <v>0</v>
      </c>
      <c r="AL275" s="152">
        <f>IF(AL242=0,0,SUM(AL$224:AL242))</f>
        <v>0</v>
      </c>
      <c r="AM275" s="152">
        <f>IF(AM242=0,0,SUM(AM$224:AM242))</f>
        <v>0</v>
      </c>
      <c r="AN275" s="152">
        <f>IF(AN242=0,0,SUM(AN$224:AN242))</f>
        <v>0</v>
      </c>
      <c r="AO275" s="152">
        <f>IF(AO242=0,0,SUM(AO$224:AO242))</f>
        <v>0</v>
      </c>
      <c r="AP275" s="152">
        <f>IF(AP242=0,0,SUM(AP$224:AP242))</f>
        <v>0</v>
      </c>
      <c r="AQ275" s="152">
        <f>IF(AQ242=0,0,SUM(AQ$224:AQ242))</f>
        <v>0</v>
      </c>
      <c r="AR275" s="152">
        <f>IF(AR242=0,0,SUM(AR$224:AR242))</f>
        <v>0</v>
      </c>
      <c r="AS275" s="152">
        <f>IF(AS242=0,0,SUM(AS$224:AS242))</f>
        <v>0</v>
      </c>
      <c r="AT275" s="152">
        <f>IF(AT242=0,0,SUM(AT$224:AT242))</f>
        <v>0</v>
      </c>
      <c r="AU275" s="152">
        <f>IF(AU242=0,0,SUM(AU$224:AU242))</f>
        <v>0</v>
      </c>
    </row>
    <row r="276" spans="2:47" outlineLevel="1">
      <c r="D276" s="74">
        <v>2036</v>
      </c>
      <c r="E276" s="152">
        <f>IF(E243=0,0,SUM(E$224:E243))</f>
        <v>0</v>
      </c>
      <c r="F276" s="152">
        <f>IF(F243=0,0,SUM(F$224:F243))</f>
        <v>0</v>
      </c>
      <c r="G276" s="152">
        <f>IF(G243=0,0,SUM(G$224:G243))</f>
        <v>0</v>
      </c>
      <c r="H276" s="152">
        <f>IF(H243=0,0,SUM(H$224:H243))</f>
        <v>0</v>
      </c>
      <c r="I276" s="152">
        <f>IF(I243=0,0,SUM(I$224:I243))</f>
        <v>0</v>
      </c>
      <c r="J276" s="152">
        <f>IF(J243=0,0,SUM(J$224:J243))</f>
        <v>0</v>
      </c>
      <c r="K276" s="152">
        <f>IF(K243=0,0,SUM(K$224:K243))</f>
        <v>0</v>
      </c>
      <c r="L276" s="152">
        <f>IF(L243=0,0,SUM(L$224:L243))</f>
        <v>0</v>
      </c>
      <c r="M276" s="152">
        <f>IF(M243=0,0,SUM(M$224:M243))</f>
        <v>0</v>
      </c>
      <c r="N276" s="152">
        <f>IF(N243=0,0,SUM(N$224:N243))</f>
        <v>0</v>
      </c>
      <c r="O276" s="152">
        <f>IF(O243=0,0,SUM(O$224:O243))</f>
        <v>0</v>
      </c>
      <c r="P276" s="152">
        <f>IF(P243=0,0,SUM(P$224:P243))</f>
        <v>0</v>
      </c>
      <c r="Q276" s="152">
        <f>IF(Q243=0,0,SUM(Q$224:Q243))</f>
        <v>0</v>
      </c>
      <c r="R276" s="152">
        <f>IF(R243=0,0,SUM(R$224:R243))</f>
        <v>0</v>
      </c>
      <c r="S276" s="152">
        <f>IF(S243=0,0,SUM(S$224:S243))</f>
        <v>0</v>
      </c>
      <c r="T276" s="152">
        <f>IF(T243=0,0,SUM(T$224:T243))</f>
        <v>0</v>
      </c>
      <c r="U276" s="152">
        <f>IF(U243=0,0,SUM(U$224:U243))</f>
        <v>0</v>
      </c>
      <c r="V276" s="152">
        <f>IF(V243=0,0,SUM(V$224:V243))</f>
        <v>0</v>
      </c>
      <c r="W276" s="152">
        <f>IF(W243=0,0,SUM(W$224:W243))</f>
        <v>0</v>
      </c>
      <c r="X276" s="152">
        <f>IF(X243=0,0,SUM(X$224:X243))</f>
        <v>0</v>
      </c>
      <c r="Y276" s="152">
        <f>IF(Y243=0,0,SUM(Y$224:Y243))</f>
        <v>0</v>
      </c>
      <c r="Z276" s="152">
        <f>IF(Z243=0,0,SUM(Z$224:Z243))</f>
        <v>0</v>
      </c>
      <c r="AA276" s="152">
        <f>IF(AA243=0,0,SUM(AA$224:AA243))</f>
        <v>0</v>
      </c>
      <c r="AB276" s="152">
        <f>IF(AB243=0,0,SUM(AB$224:AB243))</f>
        <v>0</v>
      </c>
      <c r="AC276" s="152">
        <f>IF(AC243=0,0,SUM(AC$224:AC243))</f>
        <v>0</v>
      </c>
      <c r="AD276" s="152">
        <f>IF(AD243=0,0,SUM(AD$224:AD243))</f>
        <v>0</v>
      </c>
      <c r="AE276" s="152">
        <f>IF(AE243=0,0,SUM(AE$224:AE243))</f>
        <v>0</v>
      </c>
      <c r="AF276" s="152">
        <f>IF(AF243=0,0,SUM(AF$224:AF243))</f>
        <v>0</v>
      </c>
      <c r="AG276" s="152">
        <f>IF(AG243=0,0,SUM(AG$224:AG243))</f>
        <v>0</v>
      </c>
      <c r="AH276" s="152">
        <f>IF(AH243=0,0,SUM(AH$224:AH243))</f>
        <v>0</v>
      </c>
      <c r="AI276" s="152">
        <f>IF(AI243=0,0,SUM(AI$224:AI243))</f>
        <v>0</v>
      </c>
      <c r="AJ276" s="152">
        <f>IF(AJ243=0,0,SUM(AJ$224:AJ243))</f>
        <v>0</v>
      </c>
      <c r="AK276" s="152">
        <f>IF(AK243=0,0,SUM(AK$224:AK243))</f>
        <v>0</v>
      </c>
      <c r="AL276" s="152">
        <f>IF(AL243=0,0,SUM(AL$224:AL243))</f>
        <v>0</v>
      </c>
      <c r="AM276" s="152">
        <f>IF(AM243=0,0,SUM(AM$224:AM243))</f>
        <v>0</v>
      </c>
      <c r="AN276" s="152">
        <f>IF(AN243=0,0,SUM(AN$224:AN243))</f>
        <v>0</v>
      </c>
      <c r="AO276" s="152">
        <f>IF(AO243=0,0,SUM(AO$224:AO243))</f>
        <v>0</v>
      </c>
      <c r="AP276" s="152">
        <f>IF(AP243=0,0,SUM(AP$224:AP243))</f>
        <v>0</v>
      </c>
      <c r="AQ276" s="152">
        <f>IF(AQ243=0,0,SUM(AQ$224:AQ243))</f>
        <v>0</v>
      </c>
      <c r="AR276" s="152">
        <f>IF(AR243=0,0,SUM(AR$224:AR243))</f>
        <v>0</v>
      </c>
      <c r="AS276" s="152">
        <f>IF(AS243=0,0,SUM(AS$224:AS243))</f>
        <v>0</v>
      </c>
      <c r="AT276" s="152">
        <f>IF(AT243=0,0,SUM(AT$224:AT243))</f>
        <v>0</v>
      </c>
      <c r="AU276" s="152">
        <f>IF(AU243=0,0,SUM(AU$224:AU243))</f>
        <v>0</v>
      </c>
    </row>
    <row r="277" spans="2:47" outlineLevel="1">
      <c r="D277" s="74">
        <v>2037</v>
      </c>
      <c r="E277" s="152">
        <f>IF(E244=0,0,SUM(E$224:E244))</f>
        <v>0</v>
      </c>
      <c r="F277" s="152">
        <f>IF(F244=0,0,SUM(F$224:F244))</f>
        <v>0</v>
      </c>
      <c r="G277" s="152">
        <f>IF(G244=0,0,SUM(G$224:G244))</f>
        <v>0</v>
      </c>
      <c r="H277" s="152">
        <f>IF(H244=0,0,SUM(H$224:H244))</f>
        <v>0</v>
      </c>
      <c r="I277" s="152">
        <f>IF(I244=0,0,SUM(I$224:I244))</f>
        <v>0</v>
      </c>
      <c r="J277" s="152">
        <f>IF(J244=0,0,SUM(J$224:J244))</f>
        <v>0</v>
      </c>
      <c r="K277" s="152">
        <f>IF(K244=0,0,SUM(K$224:K244))</f>
        <v>0</v>
      </c>
      <c r="L277" s="152">
        <f>IF(L244=0,0,SUM(L$224:L244))</f>
        <v>0</v>
      </c>
      <c r="M277" s="152">
        <f>IF(M244=0,0,SUM(M$224:M244))</f>
        <v>0</v>
      </c>
      <c r="N277" s="152">
        <f>IF(N244=0,0,SUM(N$224:N244))</f>
        <v>0</v>
      </c>
      <c r="O277" s="152">
        <f>IF(O244=0,0,SUM(O$224:O244))</f>
        <v>0</v>
      </c>
      <c r="P277" s="152">
        <f>IF(P244=0,0,SUM(P$224:P244))</f>
        <v>0</v>
      </c>
      <c r="Q277" s="152">
        <f>IF(Q244=0,0,SUM(Q$224:Q244))</f>
        <v>0</v>
      </c>
      <c r="R277" s="152">
        <f>IF(R244=0,0,SUM(R$224:R244))</f>
        <v>0</v>
      </c>
      <c r="S277" s="152">
        <f>IF(S244=0,0,SUM(S$224:S244))</f>
        <v>0</v>
      </c>
      <c r="T277" s="152">
        <f>IF(T244=0,0,SUM(T$224:T244))</f>
        <v>0</v>
      </c>
      <c r="U277" s="152">
        <f>IF(U244=0,0,SUM(U$224:U244))</f>
        <v>0</v>
      </c>
      <c r="V277" s="152">
        <f>IF(V244=0,0,SUM(V$224:V244))</f>
        <v>0</v>
      </c>
      <c r="W277" s="152">
        <f>IF(W244=0,0,SUM(W$224:W244))</f>
        <v>0</v>
      </c>
      <c r="X277" s="152">
        <f>IF(X244=0,0,SUM(X$224:X244))</f>
        <v>0</v>
      </c>
      <c r="Y277" s="152">
        <f>IF(Y244=0,0,SUM(Y$224:Y244))</f>
        <v>0</v>
      </c>
      <c r="Z277" s="152">
        <f>IF(Z244=0,0,SUM(Z$224:Z244))</f>
        <v>0</v>
      </c>
      <c r="AA277" s="152">
        <f>IF(AA244=0,0,SUM(AA$224:AA244))</f>
        <v>0</v>
      </c>
      <c r="AB277" s="152">
        <f>IF(AB244=0,0,SUM(AB$224:AB244))</f>
        <v>0</v>
      </c>
      <c r="AC277" s="152">
        <f>IF(AC244=0,0,SUM(AC$224:AC244))</f>
        <v>0</v>
      </c>
      <c r="AD277" s="152">
        <f>IF(AD244=0,0,SUM(AD$224:AD244))</f>
        <v>0</v>
      </c>
      <c r="AE277" s="152">
        <f>IF(AE244=0,0,SUM(AE$224:AE244))</f>
        <v>0</v>
      </c>
      <c r="AF277" s="152">
        <f>IF(AF244=0,0,SUM(AF$224:AF244))</f>
        <v>0</v>
      </c>
      <c r="AG277" s="152">
        <f>IF(AG244=0,0,SUM(AG$224:AG244))</f>
        <v>0</v>
      </c>
      <c r="AH277" s="152">
        <f>IF(AH244=0,0,SUM(AH$224:AH244))</f>
        <v>0</v>
      </c>
      <c r="AI277" s="152">
        <f>IF(AI244=0,0,SUM(AI$224:AI244))</f>
        <v>0</v>
      </c>
      <c r="AJ277" s="152">
        <f>IF(AJ244=0,0,SUM(AJ$224:AJ244))</f>
        <v>0</v>
      </c>
      <c r="AK277" s="152">
        <f>IF(AK244=0,0,SUM(AK$224:AK244))</f>
        <v>0</v>
      </c>
      <c r="AL277" s="152">
        <f>IF(AL244=0,0,SUM(AL$224:AL244))</f>
        <v>0</v>
      </c>
      <c r="AM277" s="152">
        <f>IF(AM244=0,0,SUM(AM$224:AM244))</f>
        <v>0</v>
      </c>
      <c r="AN277" s="152">
        <f>IF(AN244=0,0,SUM(AN$224:AN244))</f>
        <v>0</v>
      </c>
      <c r="AO277" s="152">
        <f>IF(AO244=0,0,SUM(AO$224:AO244))</f>
        <v>0</v>
      </c>
      <c r="AP277" s="152">
        <f>IF(AP244=0,0,SUM(AP$224:AP244))</f>
        <v>0</v>
      </c>
      <c r="AQ277" s="152">
        <f>IF(AQ244=0,0,SUM(AQ$224:AQ244))</f>
        <v>0</v>
      </c>
      <c r="AR277" s="152">
        <f>IF(AR244=0,0,SUM(AR$224:AR244))</f>
        <v>0</v>
      </c>
      <c r="AS277" s="152">
        <f>IF(AS244=0,0,SUM(AS$224:AS244))</f>
        <v>0</v>
      </c>
      <c r="AT277" s="152">
        <f>IF(AT244=0,0,SUM(AT$224:AT244))</f>
        <v>0</v>
      </c>
      <c r="AU277" s="152">
        <f>IF(AU244=0,0,SUM(AU$224:AU244))</f>
        <v>0</v>
      </c>
    </row>
    <row r="278" spans="2:47" outlineLevel="1">
      <c r="D278" s="74">
        <v>2038</v>
      </c>
      <c r="E278" s="152">
        <f>IF(E245=0,0,SUM(E$224:E245))</f>
        <v>0</v>
      </c>
      <c r="F278" s="152">
        <f>IF(F245=0,0,SUM(F$224:F245))</f>
        <v>0</v>
      </c>
      <c r="G278" s="152">
        <f>IF(G245=0,0,SUM(G$224:G245))</f>
        <v>0</v>
      </c>
      <c r="H278" s="152">
        <f>IF(H245=0,0,SUM(H$224:H245))</f>
        <v>0</v>
      </c>
      <c r="I278" s="152">
        <f>IF(I245=0,0,SUM(I$224:I245))</f>
        <v>0</v>
      </c>
      <c r="J278" s="152">
        <f>IF(J245=0,0,SUM(J$224:J245))</f>
        <v>0</v>
      </c>
      <c r="K278" s="152">
        <f>IF(K245=0,0,SUM(K$224:K245))</f>
        <v>0</v>
      </c>
      <c r="L278" s="152">
        <f>IF(L245=0,0,SUM(L$224:L245))</f>
        <v>0</v>
      </c>
      <c r="M278" s="152">
        <f>IF(M245=0,0,SUM(M$224:M245))</f>
        <v>0</v>
      </c>
      <c r="N278" s="152">
        <f>IF(N245=0,0,SUM(N$224:N245))</f>
        <v>0</v>
      </c>
      <c r="O278" s="152">
        <f>IF(O245=0,0,SUM(O$224:O245))</f>
        <v>0</v>
      </c>
      <c r="P278" s="152">
        <f>IF(P245=0,0,SUM(P$224:P245))</f>
        <v>0</v>
      </c>
      <c r="Q278" s="152">
        <f>IF(Q245=0,0,SUM(Q$224:Q245))</f>
        <v>0</v>
      </c>
      <c r="R278" s="152">
        <f>IF(R245=0,0,SUM(R$224:R245))</f>
        <v>0</v>
      </c>
      <c r="S278" s="152">
        <f>IF(S245=0,0,SUM(S$224:S245))</f>
        <v>0</v>
      </c>
      <c r="T278" s="152">
        <f>IF(T245=0,0,SUM(T$224:T245))</f>
        <v>0</v>
      </c>
      <c r="U278" s="152">
        <f>IF(U245=0,0,SUM(U$224:U245))</f>
        <v>0</v>
      </c>
      <c r="V278" s="152">
        <f>IF(V245=0,0,SUM(V$224:V245))</f>
        <v>0</v>
      </c>
      <c r="W278" s="152">
        <f>IF(W245=0,0,SUM(W$224:W245))</f>
        <v>0</v>
      </c>
      <c r="X278" s="152">
        <f>IF(X245=0,0,SUM(X$224:X245))</f>
        <v>0</v>
      </c>
      <c r="Y278" s="152">
        <f>IF(Y245=0,0,SUM(Y$224:Y245))</f>
        <v>0</v>
      </c>
      <c r="Z278" s="152">
        <f>IF(Z245=0,0,SUM(Z$224:Z245))</f>
        <v>0</v>
      </c>
      <c r="AA278" s="152">
        <f>IF(AA245=0,0,SUM(AA$224:AA245))</f>
        <v>0</v>
      </c>
      <c r="AB278" s="152">
        <f>IF(AB245=0,0,SUM(AB$224:AB245))</f>
        <v>0</v>
      </c>
      <c r="AC278" s="152">
        <f>IF(AC245=0,0,SUM(AC$224:AC245))</f>
        <v>0</v>
      </c>
      <c r="AD278" s="152">
        <f>IF(AD245=0,0,SUM(AD$224:AD245))</f>
        <v>0</v>
      </c>
      <c r="AE278" s="152">
        <f>IF(AE245=0,0,SUM(AE$224:AE245))</f>
        <v>0</v>
      </c>
      <c r="AF278" s="152">
        <f>IF(AF245=0,0,SUM(AF$224:AF245))</f>
        <v>0</v>
      </c>
      <c r="AG278" s="152">
        <f>IF(AG245=0,0,SUM(AG$224:AG245))</f>
        <v>0</v>
      </c>
      <c r="AH278" s="152">
        <f>IF(AH245=0,0,SUM(AH$224:AH245))</f>
        <v>0</v>
      </c>
      <c r="AI278" s="152">
        <f>IF(AI245=0,0,SUM(AI$224:AI245))</f>
        <v>0</v>
      </c>
      <c r="AJ278" s="152">
        <f>IF(AJ245=0,0,SUM(AJ$224:AJ245))</f>
        <v>0</v>
      </c>
      <c r="AK278" s="152">
        <f>IF(AK245=0,0,SUM(AK$224:AK245))</f>
        <v>0</v>
      </c>
      <c r="AL278" s="152">
        <f>IF(AL245=0,0,SUM(AL$224:AL245))</f>
        <v>0</v>
      </c>
      <c r="AM278" s="152">
        <f>IF(AM245=0,0,SUM(AM$224:AM245))</f>
        <v>0</v>
      </c>
      <c r="AN278" s="152">
        <f>IF(AN245=0,0,SUM(AN$224:AN245))</f>
        <v>0</v>
      </c>
      <c r="AO278" s="152">
        <f>IF(AO245=0,0,SUM(AO$224:AO245))</f>
        <v>0</v>
      </c>
      <c r="AP278" s="152">
        <f>IF(AP245=0,0,SUM(AP$224:AP245))</f>
        <v>0</v>
      </c>
      <c r="AQ278" s="152">
        <f>IF(AQ245=0,0,SUM(AQ$224:AQ245))</f>
        <v>0</v>
      </c>
      <c r="AR278" s="152">
        <f>IF(AR245=0,0,SUM(AR$224:AR245))</f>
        <v>0</v>
      </c>
      <c r="AS278" s="152">
        <f>IF(AS245=0,0,SUM(AS$224:AS245))</f>
        <v>0</v>
      </c>
      <c r="AT278" s="152">
        <f>IF(AT245=0,0,SUM(AT$224:AT245))</f>
        <v>0</v>
      </c>
      <c r="AU278" s="152">
        <f>IF(AU245=0,0,SUM(AU$224:AU245))</f>
        <v>0</v>
      </c>
    </row>
    <row r="279" spans="2:47" outlineLevel="1">
      <c r="D279" s="74">
        <v>2039</v>
      </c>
      <c r="E279" s="152">
        <f>IF(E246=0,0,SUM(E$224:E246))</f>
        <v>0</v>
      </c>
      <c r="F279" s="152">
        <f>IF(F246=0,0,SUM(F$224:F246))</f>
        <v>0</v>
      </c>
      <c r="G279" s="152">
        <f>IF(G246=0,0,SUM(G$224:G246))</f>
        <v>0</v>
      </c>
      <c r="H279" s="152">
        <f>IF(H246=0,0,SUM(H$224:H246))</f>
        <v>0</v>
      </c>
      <c r="I279" s="152">
        <f>IF(I246=0,0,SUM(I$224:I246))</f>
        <v>0</v>
      </c>
      <c r="J279" s="152">
        <f>IF(J246=0,0,SUM(J$224:J246))</f>
        <v>0</v>
      </c>
      <c r="K279" s="152">
        <f>IF(K246=0,0,SUM(K$224:K246))</f>
        <v>0</v>
      </c>
      <c r="L279" s="152">
        <f>IF(L246=0,0,SUM(L$224:L246))</f>
        <v>0</v>
      </c>
      <c r="M279" s="152">
        <f>IF(M246=0,0,SUM(M$224:M246))</f>
        <v>0</v>
      </c>
      <c r="N279" s="152">
        <f>IF(N246=0,0,SUM(N$224:N246))</f>
        <v>0</v>
      </c>
      <c r="O279" s="152">
        <f>IF(O246=0,0,SUM(O$224:O246))</f>
        <v>0</v>
      </c>
      <c r="P279" s="152">
        <f>IF(P246=0,0,SUM(P$224:P246))</f>
        <v>0</v>
      </c>
      <c r="Q279" s="152">
        <f>IF(Q246=0,0,SUM(Q$224:Q246))</f>
        <v>0</v>
      </c>
      <c r="R279" s="152">
        <f>IF(R246=0,0,SUM(R$224:R246))</f>
        <v>0</v>
      </c>
      <c r="S279" s="152">
        <f>IF(S246=0,0,SUM(S$224:S246))</f>
        <v>0</v>
      </c>
      <c r="T279" s="152">
        <f>IF(T246=0,0,SUM(T$224:T246))</f>
        <v>0</v>
      </c>
      <c r="U279" s="152">
        <f>IF(U246=0,0,SUM(U$224:U246))</f>
        <v>0</v>
      </c>
      <c r="V279" s="152">
        <f>IF(V246=0,0,SUM(V$224:V246))</f>
        <v>0</v>
      </c>
      <c r="W279" s="152">
        <f>IF(W246=0,0,SUM(W$224:W246))</f>
        <v>0</v>
      </c>
      <c r="X279" s="152">
        <f>IF(X246=0,0,SUM(X$224:X246))</f>
        <v>0</v>
      </c>
      <c r="Y279" s="152">
        <f>IF(Y246=0,0,SUM(Y$224:Y246))</f>
        <v>0</v>
      </c>
      <c r="Z279" s="152">
        <f>IF(Z246=0,0,SUM(Z$224:Z246))</f>
        <v>0</v>
      </c>
      <c r="AA279" s="152">
        <f>IF(AA246=0,0,SUM(AA$224:AA246))</f>
        <v>0</v>
      </c>
      <c r="AB279" s="152">
        <f>IF(AB246=0,0,SUM(AB$224:AB246))</f>
        <v>0</v>
      </c>
      <c r="AC279" s="152">
        <f>IF(AC246=0,0,SUM(AC$224:AC246))</f>
        <v>0</v>
      </c>
      <c r="AD279" s="152">
        <f>IF(AD246=0,0,SUM(AD$224:AD246))</f>
        <v>0</v>
      </c>
      <c r="AE279" s="152">
        <f>IF(AE246=0,0,SUM(AE$224:AE246))</f>
        <v>0</v>
      </c>
      <c r="AF279" s="152">
        <f>IF(AF246=0,0,SUM(AF$224:AF246))</f>
        <v>0</v>
      </c>
      <c r="AG279" s="152">
        <f>IF(AG246=0,0,SUM(AG$224:AG246))</f>
        <v>0</v>
      </c>
      <c r="AH279" s="152">
        <f>IF(AH246=0,0,SUM(AH$224:AH246))</f>
        <v>0</v>
      </c>
      <c r="AI279" s="152">
        <f>IF(AI246=0,0,SUM(AI$224:AI246))</f>
        <v>0</v>
      </c>
      <c r="AJ279" s="152">
        <f>IF(AJ246=0,0,SUM(AJ$224:AJ246))</f>
        <v>0</v>
      </c>
      <c r="AK279" s="152">
        <f>IF(AK246=0,0,SUM(AK$224:AK246))</f>
        <v>0</v>
      </c>
      <c r="AL279" s="152">
        <f>IF(AL246=0,0,SUM(AL$224:AL246))</f>
        <v>0</v>
      </c>
      <c r="AM279" s="152">
        <f>IF(AM246=0,0,SUM(AM$224:AM246))</f>
        <v>0</v>
      </c>
      <c r="AN279" s="152">
        <f>IF(AN246=0,0,SUM(AN$224:AN246))</f>
        <v>0</v>
      </c>
      <c r="AO279" s="152">
        <f>IF(AO246=0,0,SUM(AO$224:AO246))</f>
        <v>0</v>
      </c>
      <c r="AP279" s="152">
        <f>IF(AP246=0,0,SUM(AP$224:AP246))</f>
        <v>0</v>
      </c>
      <c r="AQ279" s="152">
        <f>IF(AQ246=0,0,SUM(AQ$224:AQ246))</f>
        <v>0</v>
      </c>
      <c r="AR279" s="152">
        <f>IF(AR246=0,0,SUM(AR$224:AR246))</f>
        <v>0</v>
      </c>
      <c r="AS279" s="152">
        <f>IF(AS246=0,0,SUM(AS$224:AS246))</f>
        <v>0</v>
      </c>
      <c r="AT279" s="152">
        <f>IF(AT246=0,0,SUM(AT$224:AT246))</f>
        <v>0</v>
      </c>
      <c r="AU279" s="152">
        <f>IF(AU246=0,0,SUM(AU$224:AU246))</f>
        <v>0</v>
      </c>
    </row>
    <row r="280" spans="2:47" outlineLevel="1">
      <c r="D280" s="74">
        <v>2040</v>
      </c>
      <c r="E280" s="152">
        <f>IF(E247=0,0,SUM(E$224:E247))</f>
        <v>0</v>
      </c>
      <c r="F280" s="152">
        <f>IF(F247=0,0,SUM(F$224:F247))</f>
        <v>0</v>
      </c>
      <c r="G280" s="152">
        <f>IF(G247=0,0,SUM(G$224:G247))</f>
        <v>0</v>
      </c>
      <c r="H280" s="152">
        <f>IF(H247=0,0,SUM(H$224:H247))</f>
        <v>0</v>
      </c>
      <c r="I280" s="152">
        <f>IF(I247=0,0,SUM(I$224:I247))</f>
        <v>0</v>
      </c>
      <c r="J280" s="152">
        <f>IF(J247=0,0,SUM(J$224:J247))</f>
        <v>0</v>
      </c>
      <c r="K280" s="152">
        <f>IF(K247=0,0,SUM(K$224:K247))</f>
        <v>0</v>
      </c>
      <c r="L280" s="152">
        <f>IF(L247=0,0,SUM(L$224:L247))</f>
        <v>0</v>
      </c>
      <c r="M280" s="152">
        <f>IF(M247=0,0,SUM(M$224:M247))</f>
        <v>0</v>
      </c>
      <c r="N280" s="152">
        <f>IF(N247=0,0,SUM(N$224:N247))</f>
        <v>0</v>
      </c>
      <c r="O280" s="152">
        <f>IF(O247=0,0,SUM(O$224:O247))</f>
        <v>0</v>
      </c>
      <c r="P280" s="152">
        <f>IF(P247=0,0,SUM(P$224:P247))</f>
        <v>0</v>
      </c>
      <c r="Q280" s="152">
        <f>IF(Q247=0,0,SUM(Q$224:Q247))</f>
        <v>0</v>
      </c>
      <c r="R280" s="152">
        <f>IF(R247=0,0,SUM(R$224:R247))</f>
        <v>0</v>
      </c>
      <c r="S280" s="152">
        <f>IF(S247=0,0,SUM(S$224:S247))</f>
        <v>0</v>
      </c>
      <c r="T280" s="152">
        <f>IF(T247=0,0,SUM(T$224:T247))</f>
        <v>0</v>
      </c>
      <c r="U280" s="152">
        <f>IF(U247=0,0,SUM(U$224:U247))</f>
        <v>0</v>
      </c>
      <c r="V280" s="152">
        <f>IF(V247=0,0,SUM(V$224:V247))</f>
        <v>0</v>
      </c>
      <c r="W280" s="152">
        <f>IF(W247=0,0,SUM(W$224:W247))</f>
        <v>0</v>
      </c>
      <c r="X280" s="152">
        <f>IF(X247=0,0,SUM(X$224:X247))</f>
        <v>0</v>
      </c>
      <c r="Y280" s="152">
        <f>IF(Y247=0,0,SUM(Y$224:Y247))</f>
        <v>0</v>
      </c>
      <c r="Z280" s="152">
        <f>IF(Z247=0,0,SUM(Z$224:Z247))</f>
        <v>0</v>
      </c>
      <c r="AA280" s="152">
        <f>IF(AA247=0,0,SUM(AA$224:AA247))</f>
        <v>0</v>
      </c>
      <c r="AB280" s="152">
        <f>IF(AB247=0,0,SUM(AB$224:AB247))</f>
        <v>0</v>
      </c>
      <c r="AC280" s="152">
        <f>IF(AC247=0,0,SUM(AC$224:AC247))</f>
        <v>0</v>
      </c>
      <c r="AD280" s="152">
        <f>IF(AD247=0,0,SUM(AD$224:AD247))</f>
        <v>0</v>
      </c>
      <c r="AE280" s="152">
        <f>IF(AE247=0,0,SUM(AE$224:AE247))</f>
        <v>0</v>
      </c>
      <c r="AF280" s="152">
        <f>IF(AF247=0,0,SUM(AF$224:AF247))</f>
        <v>0</v>
      </c>
      <c r="AG280" s="152">
        <f>IF(AG247=0,0,SUM(AG$224:AG247))</f>
        <v>0</v>
      </c>
      <c r="AH280" s="152">
        <f>IF(AH247=0,0,SUM(AH$224:AH247))</f>
        <v>0</v>
      </c>
      <c r="AI280" s="152">
        <f>IF(AI247=0,0,SUM(AI$224:AI247))</f>
        <v>0</v>
      </c>
      <c r="AJ280" s="152">
        <f>IF(AJ247=0,0,SUM(AJ$224:AJ247))</f>
        <v>0</v>
      </c>
      <c r="AK280" s="152">
        <f>IF(AK247=0,0,SUM(AK$224:AK247))</f>
        <v>0</v>
      </c>
      <c r="AL280" s="152">
        <f>IF(AL247=0,0,SUM(AL$224:AL247))</f>
        <v>0</v>
      </c>
      <c r="AM280" s="152">
        <f>IF(AM247=0,0,SUM(AM$224:AM247))</f>
        <v>0</v>
      </c>
      <c r="AN280" s="152">
        <f>IF(AN247=0,0,SUM(AN$224:AN247))</f>
        <v>0</v>
      </c>
      <c r="AO280" s="152">
        <f>IF(AO247=0,0,SUM(AO$224:AO247))</f>
        <v>0</v>
      </c>
      <c r="AP280" s="152">
        <f>IF(AP247=0,0,SUM(AP$224:AP247))</f>
        <v>0</v>
      </c>
      <c r="AQ280" s="152">
        <f>IF(AQ247=0,0,SUM(AQ$224:AQ247))</f>
        <v>0</v>
      </c>
      <c r="AR280" s="152">
        <f>IF(AR247=0,0,SUM(AR$224:AR247))</f>
        <v>0</v>
      </c>
      <c r="AS280" s="152">
        <f>IF(AS247=0,0,SUM(AS$224:AS247))</f>
        <v>0</v>
      </c>
      <c r="AT280" s="152">
        <f>IF(AT247=0,0,SUM(AT$224:AT247))</f>
        <v>0</v>
      </c>
      <c r="AU280" s="152">
        <f>IF(AU247=0,0,SUM(AU$224:AU247))</f>
        <v>0</v>
      </c>
    </row>
    <row r="281" spans="2:47" outlineLevel="1">
      <c r="D281" s="74">
        <v>2041</v>
      </c>
      <c r="E281" s="152">
        <f>IF(E248=0,0,SUM(E$224:E248))</f>
        <v>0</v>
      </c>
      <c r="F281" s="152">
        <f>IF(F248=0,0,SUM(F$224:F248))</f>
        <v>0</v>
      </c>
      <c r="G281" s="152">
        <f>IF(G248=0,0,SUM(G$224:G248))</f>
        <v>0</v>
      </c>
      <c r="H281" s="152">
        <f>IF(H248=0,0,SUM(H$224:H248))</f>
        <v>0</v>
      </c>
      <c r="I281" s="152">
        <f>IF(I248=0,0,SUM(I$224:I248))</f>
        <v>0</v>
      </c>
      <c r="J281" s="152">
        <f>IF(J248=0,0,SUM(J$224:J248))</f>
        <v>0</v>
      </c>
      <c r="K281" s="152">
        <f>IF(K248=0,0,SUM(K$224:K248))</f>
        <v>0</v>
      </c>
      <c r="L281" s="152">
        <f>IF(L248=0,0,SUM(L$224:L248))</f>
        <v>0</v>
      </c>
      <c r="M281" s="152">
        <f>IF(M248=0,0,SUM(M$224:M248))</f>
        <v>0</v>
      </c>
      <c r="N281" s="152">
        <f>IF(N248=0,0,SUM(N$224:N248))</f>
        <v>0</v>
      </c>
      <c r="O281" s="152">
        <f>IF(O248=0,0,SUM(O$224:O248))</f>
        <v>0</v>
      </c>
      <c r="P281" s="152">
        <f>IF(P248=0,0,SUM(P$224:P248))</f>
        <v>0</v>
      </c>
      <c r="Q281" s="152">
        <f>IF(Q248=0,0,SUM(Q$224:Q248))</f>
        <v>0</v>
      </c>
      <c r="R281" s="152">
        <f>IF(R248=0,0,SUM(R$224:R248))</f>
        <v>0</v>
      </c>
      <c r="S281" s="152">
        <f>IF(S248=0,0,SUM(S$224:S248))</f>
        <v>0</v>
      </c>
      <c r="T281" s="152">
        <f>IF(T248=0,0,SUM(T$224:T248))</f>
        <v>0</v>
      </c>
      <c r="U281" s="152">
        <f>IF(U248=0,0,SUM(U$224:U248))</f>
        <v>0</v>
      </c>
      <c r="V281" s="152">
        <f>IF(V248=0,0,SUM(V$224:V248))</f>
        <v>0</v>
      </c>
      <c r="W281" s="152">
        <f>IF(W248=0,0,SUM(W$224:W248))</f>
        <v>0</v>
      </c>
      <c r="X281" s="152">
        <f>IF(X248=0,0,SUM(X$224:X248))</f>
        <v>0</v>
      </c>
      <c r="Y281" s="152">
        <f>IF(Y248=0,0,SUM(Y$224:Y248))</f>
        <v>0</v>
      </c>
      <c r="Z281" s="152">
        <f>IF(Z248=0,0,SUM(Z$224:Z248))</f>
        <v>0</v>
      </c>
      <c r="AA281" s="152">
        <f>IF(AA248=0,0,SUM(AA$224:AA248))</f>
        <v>0</v>
      </c>
      <c r="AB281" s="152">
        <f>IF(AB248=0,0,SUM(AB$224:AB248))</f>
        <v>0</v>
      </c>
      <c r="AC281" s="152">
        <f>IF(AC248=0,0,SUM(AC$224:AC248))</f>
        <v>0</v>
      </c>
      <c r="AD281" s="152">
        <f>IF(AD248=0,0,SUM(AD$224:AD248))</f>
        <v>0</v>
      </c>
      <c r="AE281" s="152">
        <f>IF(AE248=0,0,SUM(AE$224:AE248))</f>
        <v>0</v>
      </c>
      <c r="AF281" s="152">
        <f>IF(AF248=0,0,SUM(AF$224:AF248))</f>
        <v>0</v>
      </c>
      <c r="AG281" s="152">
        <f>IF(AG248=0,0,SUM(AG$224:AG248))</f>
        <v>0</v>
      </c>
      <c r="AH281" s="152">
        <f>IF(AH248=0,0,SUM(AH$224:AH248))</f>
        <v>0</v>
      </c>
      <c r="AI281" s="152">
        <f>IF(AI248=0,0,SUM(AI$224:AI248))</f>
        <v>0</v>
      </c>
      <c r="AJ281" s="152">
        <f>IF(AJ248=0,0,SUM(AJ$224:AJ248))</f>
        <v>0</v>
      </c>
      <c r="AK281" s="152">
        <f>IF(AK248=0,0,SUM(AK$224:AK248))</f>
        <v>0</v>
      </c>
      <c r="AL281" s="152">
        <f>IF(AL248=0,0,SUM(AL$224:AL248))</f>
        <v>0</v>
      </c>
      <c r="AM281" s="152">
        <f>IF(AM248=0,0,SUM(AM$224:AM248))</f>
        <v>0</v>
      </c>
      <c r="AN281" s="152">
        <f>IF(AN248=0,0,SUM(AN$224:AN248))</f>
        <v>0</v>
      </c>
      <c r="AO281" s="152">
        <f>IF(AO248=0,0,SUM(AO$224:AO248))</f>
        <v>0</v>
      </c>
      <c r="AP281" s="152">
        <f>IF(AP248=0,0,SUM(AP$224:AP248))</f>
        <v>0</v>
      </c>
      <c r="AQ281" s="152">
        <f>IF(AQ248=0,0,SUM(AQ$224:AQ248))</f>
        <v>0</v>
      </c>
      <c r="AR281" s="152">
        <f>IF(AR248=0,0,SUM(AR$224:AR248))</f>
        <v>0</v>
      </c>
      <c r="AS281" s="152">
        <f>IF(AS248=0,0,SUM(AS$224:AS248))</f>
        <v>0</v>
      </c>
      <c r="AT281" s="152">
        <f>IF(AT248=0,0,SUM(AT$224:AT248))</f>
        <v>0</v>
      </c>
      <c r="AU281" s="152">
        <f>IF(AU248=0,0,SUM(AU$224:AU248))</f>
        <v>0</v>
      </c>
    </row>
    <row r="282" spans="2:47" outlineLevel="1">
      <c r="D282" s="74">
        <v>2042</v>
      </c>
      <c r="E282" s="152">
        <f>IF(E249=0,0,SUM(E$224:E249))</f>
        <v>0</v>
      </c>
      <c r="F282" s="152">
        <f>IF(F249=0,0,SUM(F$224:F249))</f>
        <v>0</v>
      </c>
      <c r="G282" s="152">
        <f>IF(G249=0,0,SUM(G$224:G249))</f>
        <v>0</v>
      </c>
      <c r="H282" s="152">
        <f>IF(H249=0,0,SUM(H$224:H249))</f>
        <v>0</v>
      </c>
      <c r="I282" s="152">
        <f>IF(I249=0,0,SUM(I$224:I249))</f>
        <v>0</v>
      </c>
      <c r="J282" s="152">
        <f>IF(J249=0,0,SUM(J$224:J249))</f>
        <v>0</v>
      </c>
      <c r="K282" s="152">
        <f>IF(K249=0,0,SUM(K$224:K249))</f>
        <v>0</v>
      </c>
      <c r="L282" s="152">
        <f>IF(L249=0,0,SUM(L$224:L249))</f>
        <v>0</v>
      </c>
      <c r="M282" s="152">
        <f>IF(M249=0,0,SUM(M$224:M249))</f>
        <v>0</v>
      </c>
      <c r="N282" s="152">
        <f>IF(N249=0,0,SUM(N$224:N249))</f>
        <v>0</v>
      </c>
      <c r="O282" s="152">
        <f>IF(O249=0,0,SUM(O$224:O249))</f>
        <v>0</v>
      </c>
      <c r="P282" s="152">
        <f>IF(P249=0,0,SUM(P$224:P249))</f>
        <v>0</v>
      </c>
      <c r="Q282" s="152">
        <f>IF(Q249=0,0,SUM(Q$224:Q249))</f>
        <v>0</v>
      </c>
      <c r="R282" s="152">
        <f>IF(R249=0,0,SUM(R$224:R249))</f>
        <v>0</v>
      </c>
      <c r="S282" s="152">
        <f>IF(S249=0,0,SUM(S$224:S249))</f>
        <v>0</v>
      </c>
      <c r="T282" s="152">
        <f>IF(T249=0,0,SUM(T$224:T249))</f>
        <v>0</v>
      </c>
      <c r="U282" s="152">
        <f>IF(U249=0,0,SUM(U$224:U249))</f>
        <v>0</v>
      </c>
      <c r="V282" s="152">
        <f>IF(V249=0,0,SUM(V$224:V249))</f>
        <v>0</v>
      </c>
      <c r="W282" s="152">
        <f>IF(W249=0,0,SUM(W$224:W249))</f>
        <v>0</v>
      </c>
      <c r="X282" s="152">
        <f>IF(X249=0,0,SUM(X$224:X249))</f>
        <v>0</v>
      </c>
      <c r="Y282" s="152">
        <f>IF(Y249=0,0,SUM(Y$224:Y249))</f>
        <v>0</v>
      </c>
      <c r="Z282" s="152">
        <f>IF(Z249=0,0,SUM(Z$224:Z249))</f>
        <v>0</v>
      </c>
      <c r="AA282" s="152">
        <f>IF(AA249=0,0,SUM(AA$224:AA249))</f>
        <v>0</v>
      </c>
      <c r="AB282" s="152">
        <f>IF(AB249=0,0,SUM(AB$224:AB249))</f>
        <v>0</v>
      </c>
      <c r="AC282" s="152">
        <f>IF(AC249=0,0,SUM(AC$224:AC249))</f>
        <v>0</v>
      </c>
      <c r="AD282" s="152">
        <f>IF(AD249=0,0,SUM(AD$224:AD249))</f>
        <v>0</v>
      </c>
      <c r="AE282" s="152">
        <f>IF(AE249=0,0,SUM(AE$224:AE249))</f>
        <v>0</v>
      </c>
      <c r="AF282" s="152">
        <f>IF(AF249=0,0,SUM(AF$224:AF249))</f>
        <v>0</v>
      </c>
      <c r="AG282" s="152">
        <f>IF(AG249=0,0,SUM(AG$224:AG249))</f>
        <v>0</v>
      </c>
      <c r="AH282" s="152">
        <f>IF(AH249=0,0,SUM(AH$224:AH249))</f>
        <v>0</v>
      </c>
      <c r="AI282" s="152">
        <f>IF(AI249=0,0,SUM(AI$224:AI249))</f>
        <v>0</v>
      </c>
      <c r="AJ282" s="152">
        <f>IF(AJ249=0,0,SUM(AJ$224:AJ249))</f>
        <v>0</v>
      </c>
      <c r="AK282" s="152">
        <f>IF(AK249=0,0,SUM(AK$224:AK249))</f>
        <v>0</v>
      </c>
      <c r="AL282" s="152">
        <f>IF(AL249=0,0,SUM(AL$224:AL249))</f>
        <v>0</v>
      </c>
      <c r="AM282" s="152">
        <f>IF(AM249=0,0,SUM(AM$224:AM249))</f>
        <v>0</v>
      </c>
      <c r="AN282" s="152">
        <f>IF(AN249=0,0,SUM(AN$224:AN249))</f>
        <v>0</v>
      </c>
      <c r="AO282" s="152">
        <f>IF(AO249=0,0,SUM(AO$224:AO249))</f>
        <v>0</v>
      </c>
      <c r="AP282" s="152">
        <f>IF(AP249=0,0,SUM(AP$224:AP249))</f>
        <v>0</v>
      </c>
      <c r="AQ282" s="152">
        <f>IF(AQ249=0,0,SUM(AQ$224:AQ249))</f>
        <v>0</v>
      </c>
      <c r="AR282" s="152">
        <f>IF(AR249=0,0,SUM(AR$224:AR249))</f>
        <v>0</v>
      </c>
      <c r="AS282" s="152">
        <f>IF(AS249=0,0,SUM(AS$224:AS249))</f>
        <v>0</v>
      </c>
      <c r="AT282" s="152">
        <f>IF(AT249=0,0,SUM(AT$224:AT249))</f>
        <v>0</v>
      </c>
      <c r="AU282" s="152">
        <f>IF(AU249=0,0,SUM(AU$224:AU249))</f>
        <v>0</v>
      </c>
    </row>
    <row r="283" spans="2:47" outlineLevel="1">
      <c r="D283" s="74">
        <v>2043</v>
      </c>
      <c r="E283" s="152">
        <f>IF(E250=0,0,SUM(E$224:E250))</f>
        <v>0</v>
      </c>
      <c r="F283" s="152">
        <f>IF(F250=0,0,SUM(F$224:F250))</f>
        <v>0</v>
      </c>
      <c r="G283" s="152">
        <f>IF(G250=0,0,SUM(G$224:G250))</f>
        <v>0</v>
      </c>
      <c r="H283" s="152">
        <f>IF(H250=0,0,SUM(H$224:H250))</f>
        <v>0</v>
      </c>
      <c r="I283" s="152">
        <f>IF(I250=0,0,SUM(I$224:I250))</f>
        <v>0</v>
      </c>
      <c r="J283" s="152">
        <f>IF(J250=0,0,SUM(J$224:J250))</f>
        <v>0</v>
      </c>
      <c r="K283" s="152">
        <f>IF(K250=0,0,SUM(K$224:K250))</f>
        <v>0</v>
      </c>
      <c r="L283" s="152">
        <f>IF(L250=0,0,SUM(L$224:L250))</f>
        <v>0</v>
      </c>
      <c r="M283" s="152">
        <f>IF(M250=0,0,SUM(M$224:M250))</f>
        <v>0</v>
      </c>
      <c r="N283" s="152">
        <f>IF(N250=0,0,SUM(N$224:N250))</f>
        <v>0</v>
      </c>
      <c r="O283" s="152">
        <f>IF(O250=0,0,SUM(O$224:O250))</f>
        <v>0</v>
      </c>
      <c r="P283" s="152">
        <f>IF(P250=0,0,SUM(P$224:P250))</f>
        <v>0</v>
      </c>
      <c r="Q283" s="152">
        <f>IF(Q250=0,0,SUM(Q$224:Q250))</f>
        <v>0</v>
      </c>
      <c r="R283" s="152">
        <f>IF(R250=0,0,SUM(R$224:R250))</f>
        <v>0</v>
      </c>
      <c r="S283" s="152">
        <f>IF(S250=0,0,SUM(S$224:S250))</f>
        <v>0</v>
      </c>
      <c r="T283" s="152">
        <f>IF(T250=0,0,SUM(T$224:T250))</f>
        <v>0</v>
      </c>
      <c r="U283" s="152">
        <f>IF(U250=0,0,SUM(U$224:U250))</f>
        <v>0</v>
      </c>
      <c r="V283" s="152">
        <f>IF(V250=0,0,SUM(V$224:V250))</f>
        <v>0</v>
      </c>
      <c r="W283" s="152">
        <f>IF(W250=0,0,SUM(W$224:W250))</f>
        <v>0</v>
      </c>
      <c r="X283" s="152">
        <f>IF(X250=0,0,SUM(X$224:X250))</f>
        <v>0</v>
      </c>
      <c r="Y283" s="152">
        <f>IF(Y250=0,0,SUM(Y$224:Y250))</f>
        <v>0</v>
      </c>
      <c r="Z283" s="152">
        <f>IF(Z250=0,0,SUM(Z$224:Z250))</f>
        <v>0</v>
      </c>
      <c r="AA283" s="152">
        <f>IF(AA250=0,0,SUM(AA$224:AA250))</f>
        <v>0</v>
      </c>
      <c r="AB283" s="152">
        <f>IF(AB250=0,0,SUM(AB$224:AB250))</f>
        <v>0</v>
      </c>
      <c r="AC283" s="152">
        <f>IF(AC250=0,0,SUM(AC$224:AC250))</f>
        <v>0</v>
      </c>
      <c r="AD283" s="152">
        <f>IF(AD250=0,0,SUM(AD$224:AD250))</f>
        <v>0</v>
      </c>
      <c r="AE283" s="152">
        <f>IF(AE250=0,0,SUM(AE$224:AE250))</f>
        <v>0</v>
      </c>
      <c r="AF283" s="152">
        <f>IF(AF250=0,0,SUM(AF$224:AF250))</f>
        <v>0</v>
      </c>
      <c r="AG283" s="152">
        <f>IF(AG250=0,0,SUM(AG$224:AG250))</f>
        <v>0</v>
      </c>
      <c r="AH283" s="152">
        <f>IF(AH250=0,0,SUM(AH$224:AH250))</f>
        <v>0</v>
      </c>
      <c r="AI283" s="152">
        <f>IF(AI250=0,0,SUM(AI$224:AI250))</f>
        <v>0</v>
      </c>
      <c r="AJ283" s="152">
        <f>IF(AJ250=0,0,SUM(AJ$224:AJ250))</f>
        <v>0</v>
      </c>
      <c r="AK283" s="152">
        <f>IF(AK250=0,0,SUM(AK$224:AK250))</f>
        <v>0</v>
      </c>
      <c r="AL283" s="152">
        <f>IF(AL250=0,0,SUM(AL$224:AL250))</f>
        <v>0</v>
      </c>
      <c r="AM283" s="152">
        <f>IF(AM250=0,0,SUM(AM$224:AM250))</f>
        <v>0</v>
      </c>
      <c r="AN283" s="152">
        <f>IF(AN250=0,0,SUM(AN$224:AN250))</f>
        <v>0</v>
      </c>
      <c r="AO283" s="152">
        <f>IF(AO250=0,0,SUM(AO$224:AO250))</f>
        <v>0</v>
      </c>
      <c r="AP283" s="152">
        <f>IF(AP250=0,0,SUM(AP$224:AP250))</f>
        <v>0</v>
      </c>
      <c r="AQ283" s="152">
        <f>IF(AQ250=0,0,SUM(AQ$224:AQ250))</f>
        <v>0</v>
      </c>
      <c r="AR283" s="152">
        <f>IF(AR250=0,0,SUM(AR$224:AR250))</f>
        <v>0</v>
      </c>
      <c r="AS283" s="152">
        <f>IF(AS250=0,0,SUM(AS$224:AS250))</f>
        <v>0</v>
      </c>
      <c r="AT283" s="152">
        <f>IF(AT250=0,0,SUM(AT$224:AT250))</f>
        <v>0</v>
      </c>
      <c r="AU283" s="152">
        <f>IF(AU250=0,0,SUM(AU$224:AU250))</f>
        <v>0</v>
      </c>
    </row>
    <row r="284" spans="2:47" outlineLevel="1">
      <c r="D284" s="74">
        <v>2044</v>
      </c>
      <c r="E284" s="152">
        <f>IF(E251=0,0,SUM(E$224:E251))</f>
        <v>0</v>
      </c>
      <c r="F284" s="152">
        <f>IF(F251=0,0,SUM(F$224:F251))</f>
        <v>0</v>
      </c>
      <c r="G284" s="152">
        <f>IF(G251=0,0,SUM(G$224:G251))</f>
        <v>0</v>
      </c>
      <c r="H284" s="152">
        <f>IF(H251=0,0,SUM(H$224:H251))</f>
        <v>0</v>
      </c>
      <c r="I284" s="152">
        <f>IF(I251=0,0,SUM(I$224:I251))</f>
        <v>0</v>
      </c>
      <c r="J284" s="152">
        <f>IF(J251=0,0,SUM(J$224:J251))</f>
        <v>0</v>
      </c>
      <c r="K284" s="152">
        <f>IF(K251=0,0,SUM(K$224:K251))</f>
        <v>0</v>
      </c>
      <c r="L284" s="152">
        <f>IF(L251=0,0,SUM(L$224:L251))</f>
        <v>0</v>
      </c>
      <c r="M284" s="152">
        <f>IF(M251=0,0,SUM(M$224:M251))</f>
        <v>0</v>
      </c>
      <c r="N284" s="152">
        <f>IF(N251=0,0,SUM(N$224:N251))</f>
        <v>0</v>
      </c>
      <c r="O284" s="152">
        <f>IF(O251=0,0,SUM(O$224:O251))</f>
        <v>0</v>
      </c>
      <c r="P284" s="152">
        <f>IF(P251=0,0,SUM(P$224:P251))</f>
        <v>0</v>
      </c>
      <c r="Q284" s="152">
        <f>IF(Q251=0,0,SUM(Q$224:Q251))</f>
        <v>0</v>
      </c>
      <c r="R284" s="152">
        <f>IF(R251=0,0,SUM(R$224:R251))</f>
        <v>0</v>
      </c>
      <c r="S284" s="152">
        <f>IF(S251=0,0,SUM(S$224:S251))</f>
        <v>0</v>
      </c>
      <c r="T284" s="152">
        <f>IF(T251=0,0,SUM(T$224:T251))</f>
        <v>0</v>
      </c>
      <c r="U284" s="152">
        <f>IF(U251=0,0,SUM(U$224:U251))</f>
        <v>0</v>
      </c>
      <c r="V284" s="152">
        <f>IF(V251=0,0,SUM(V$224:V251))</f>
        <v>0</v>
      </c>
      <c r="W284" s="152">
        <f>IF(W251=0,0,SUM(W$224:W251))</f>
        <v>0</v>
      </c>
      <c r="X284" s="152">
        <f>IF(X251=0,0,SUM(X$224:X251))</f>
        <v>0</v>
      </c>
      <c r="Y284" s="152">
        <f>IF(Y251=0,0,SUM(Y$224:Y251))</f>
        <v>0</v>
      </c>
      <c r="Z284" s="152">
        <f>IF(Z251=0,0,SUM(Z$224:Z251))</f>
        <v>0</v>
      </c>
      <c r="AA284" s="152">
        <f>IF(AA251=0,0,SUM(AA$224:AA251))</f>
        <v>0</v>
      </c>
      <c r="AB284" s="152">
        <f>IF(AB251=0,0,SUM(AB$224:AB251))</f>
        <v>0</v>
      </c>
      <c r="AC284" s="152">
        <f>IF(AC251=0,0,SUM(AC$224:AC251))</f>
        <v>0</v>
      </c>
      <c r="AD284" s="152">
        <f>IF(AD251=0,0,SUM(AD$224:AD251))</f>
        <v>0</v>
      </c>
      <c r="AE284" s="152">
        <f>IF(AE251=0,0,SUM(AE$224:AE251))</f>
        <v>0</v>
      </c>
      <c r="AF284" s="152">
        <f>IF(AF251=0,0,SUM(AF$224:AF251))</f>
        <v>0</v>
      </c>
      <c r="AG284" s="152">
        <f>IF(AG251=0,0,SUM(AG$224:AG251))</f>
        <v>0</v>
      </c>
      <c r="AH284" s="152">
        <f>IF(AH251=0,0,SUM(AH$224:AH251))</f>
        <v>0</v>
      </c>
      <c r="AI284" s="152">
        <f>IF(AI251=0,0,SUM(AI$224:AI251))</f>
        <v>0</v>
      </c>
      <c r="AJ284" s="152">
        <f>IF(AJ251=0,0,SUM(AJ$224:AJ251))</f>
        <v>0</v>
      </c>
      <c r="AK284" s="152">
        <f>IF(AK251=0,0,SUM(AK$224:AK251))</f>
        <v>0</v>
      </c>
      <c r="AL284" s="152">
        <f>IF(AL251=0,0,SUM(AL$224:AL251))</f>
        <v>0</v>
      </c>
      <c r="AM284" s="152">
        <f>IF(AM251=0,0,SUM(AM$224:AM251))</f>
        <v>0</v>
      </c>
      <c r="AN284" s="152">
        <f>IF(AN251=0,0,SUM(AN$224:AN251))</f>
        <v>0</v>
      </c>
      <c r="AO284" s="152">
        <f>IF(AO251=0,0,SUM(AO$224:AO251))</f>
        <v>0</v>
      </c>
      <c r="AP284" s="152">
        <f>IF(AP251=0,0,SUM(AP$224:AP251))</f>
        <v>0</v>
      </c>
      <c r="AQ284" s="152">
        <f>IF(AQ251=0,0,SUM(AQ$224:AQ251))</f>
        <v>0</v>
      </c>
      <c r="AR284" s="152">
        <f>IF(AR251=0,0,SUM(AR$224:AR251))</f>
        <v>0</v>
      </c>
      <c r="AS284" s="152">
        <f>IF(AS251=0,0,SUM(AS$224:AS251))</f>
        <v>0</v>
      </c>
      <c r="AT284" s="152">
        <f>IF(AT251=0,0,SUM(AT$224:AT251))</f>
        <v>0</v>
      </c>
      <c r="AU284" s="152">
        <f>IF(AU251=0,0,SUM(AU$224:AU251))</f>
        <v>0</v>
      </c>
    </row>
    <row r="285" spans="2:47" outlineLevel="1">
      <c r="D285" s="74">
        <v>2045</v>
      </c>
      <c r="E285" s="152">
        <f>IF(E252=0,0,SUM(E$224:E252))</f>
        <v>0</v>
      </c>
      <c r="F285" s="152">
        <f>IF(F252=0,0,SUM(F$224:F252))</f>
        <v>0</v>
      </c>
      <c r="G285" s="152">
        <f>IF(G252=0,0,SUM(G$224:G252))</f>
        <v>0</v>
      </c>
      <c r="H285" s="152">
        <f>IF(H252=0,0,SUM(H$224:H252))</f>
        <v>0</v>
      </c>
      <c r="I285" s="152">
        <f>IF(I252=0,0,SUM(I$224:I252))</f>
        <v>0</v>
      </c>
      <c r="J285" s="152">
        <f>IF(J252=0,0,SUM(J$224:J252))</f>
        <v>0</v>
      </c>
      <c r="K285" s="152">
        <f>IF(K252=0,0,SUM(K$224:K252))</f>
        <v>0</v>
      </c>
      <c r="L285" s="152">
        <f>IF(L252=0,0,SUM(L$224:L252))</f>
        <v>0</v>
      </c>
      <c r="M285" s="152">
        <f>IF(M252=0,0,SUM(M$224:M252))</f>
        <v>0</v>
      </c>
      <c r="N285" s="152">
        <f>IF(N252=0,0,SUM(N$224:N252))</f>
        <v>0</v>
      </c>
      <c r="O285" s="152">
        <f>IF(O252=0,0,SUM(O$224:O252))</f>
        <v>0</v>
      </c>
      <c r="P285" s="152">
        <f>IF(P252=0,0,SUM(P$224:P252))</f>
        <v>0</v>
      </c>
      <c r="Q285" s="152">
        <f>IF(Q252=0,0,SUM(Q$224:Q252))</f>
        <v>0</v>
      </c>
      <c r="R285" s="152">
        <f>IF(R252=0,0,SUM(R$224:R252))</f>
        <v>0</v>
      </c>
      <c r="S285" s="152">
        <f>IF(S252=0,0,SUM(S$224:S252))</f>
        <v>0</v>
      </c>
      <c r="T285" s="152">
        <f>IF(T252=0,0,SUM(T$224:T252))</f>
        <v>0</v>
      </c>
      <c r="U285" s="152">
        <f>IF(U252=0,0,SUM(U$224:U252))</f>
        <v>0</v>
      </c>
      <c r="V285" s="152">
        <f>IF(V252=0,0,SUM(V$224:V252))</f>
        <v>0</v>
      </c>
      <c r="W285" s="152">
        <f>IF(W252=0,0,SUM(W$224:W252))</f>
        <v>0</v>
      </c>
      <c r="X285" s="152">
        <f>IF(X252=0,0,SUM(X$224:X252))</f>
        <v>0</v>
      </c>
      <c r="Y285" s="152">
        <f>IF(Y252=0,0,SUM(Y$224:Y252))</f>
        <v>0</v>
      </c>
      <c r="Z285" s="152">
        <f>IF(Z252=0,0,SUM(Z$224:Z252))</f>
        <v>0</v>
      </c>
      <c r="AA285" s="152">
        <f>IF(AA252=0,0,SUM(AA$224:AA252))</f>
        <v>0</v>
      </c>
      <c r="AB285" s="152">
        <f>IF(AB252=0,0,SUM(AB$224:AB252))</f>
        <v>0</v>
      </c>
      <c r="AC285" s="152">
        <f>IF(AC252=0,0,SUM(AC$224:AC252))</f>
        <v>0</v>
      </c>
      <c r="AD285" s="152">
        <f>IF(AD252=0,0,SUM(AD$224:AD252))</f>
        <v>0</v>
      </c>
      <c r="AE285" s="152">
        <f>IF(AE252=0,0,SUM(AE$224:AE252))</f>
        <v>0</v>
      </c>
      <c r="AF285" s="152">
        <f>IF(AF252=0,0,SUM(AF$224:AF252))</f>
        <v>0</v>
      </c>
      <c r="AG285" s="152">
        <f>IF(AG252=0,0,SUM(AG$224:AG252))</f>
        <v>0</v>
      </c>
      <c r="AH285" s="152">
        <f>IF(AH252=0,0,SUM(AH$224:AH252))</f>
        <v>0</v>
      </c>
      <c r="AI285" s="152">
        <f>IF(AI252=0,0,SUM(AI$224:AI252))</f>
        <v>0</v>
      </c>
      <c r="AJ285" s="152">
        <f>IF(AJ252=0,0,SUM(AJ$224:AJ252))</f>
        <v>0</v>
      </c>
      <c r="AK285" s="152">
        <f>IF(AK252=0,0,SUM(AK$224:AK252))</f>
        <v>0</v>
      </c>
      <c r="AL285" s="152">
        <f>IF(AL252=0,0,SUM(AL$224:AL252))</f>
        <v>0</v>
      </c>
      <c r="AM285" s="152">
        <f>IF(AM252=0,0,SUM(AM$224:AM252))</f>
        <v>0</v>
      </c>
      <c r="AN285" s="152">
        <f>IF(AN252=0,0,SUM(AN$224:AN252))</f>
        <v>0</v>
      </c>
      <c r="AO285" s="152">
        <f>IF(AO252=0,0,SUM(AO$224:AO252))</f>
        <v>0</v>
      </c>
      <c r="AP285" s="152">
        <f>IF(AP252=0,0,SUM(AP$224:AP252))</f>
        <v>0</v>
      </c>
      <c r="AQ285" s="152">
        <f>IF(AQ252=0,0,SUM(AQ$224:AQ252))</f>
        <v>0</v>
      </c>
      <c r="AR285" s="152">
        <f>IF(AR252=0,0,SUM(AR$224:AR252))</f>
        <v>0</v>
      </c>
      <c r="AS285" s="152">
        <f>IF(AS252=0,0,SUM(AS$224:AS252))</f>
        <v>0</v>
      </c>
      <c r="AT285" s="152">
        <f>IF(AT252=0,0,SUM(AT$224:AT252))</f>
        <v>0</v>
      </c>
      <c r="AU285" s="152">
        <f>IF(AU252=0,0,SUM(AU$224:AU252))</f>
        <v>0</v>
      </c>
    </row>
    <row r="286" spans="2:47" outlineLevel="1"/>
    <row r="287" spans="2:47" outlineLevel="1">
      <c r="B287" s="65" t="s">
        <v>401</v>
      </c>
    </row>
    <row r="288" spans="2:47" outlineLevel="1">
      <c r="D288" s="68" t="s">
        <v>379</v>
      </c>
      <c r="E288" s="81" t="s">
        <v>127</v>
      </c>
      <c r="F288" s="81" t="s">
        <v>134</v>
      </c>
      <c r="G288" s="81" t="s">
        <v>135</v>
      </c>
      <c r="H288" s="81" t="s">
        <v>136</v>
      </c>
      <c r="I288" s="81" t="s">
        <v>137</v>
      </c>
      <c r="J288" s="81" t="s">
        <v>138</v>
      </c>
      <c r="K288" s="81" t="s">
        <v>128</v>
      </c>
      <c r="L288" s="81" t="s">
        <v>139</v>
      </c>
      <c r="M288" s="81" t="s">
        <v>140</v>
      </c>
      <c r="N288" s="81" t="s">
        <v>141</v>
      </c>
      <c r="O288" s="81" t="s">
        <v>142</v>
      </c>
      <c r="P288" s="81" t="s">
        <v>129</v>
      </c>
      <c r="Q288" s="81" t="s">
        <v>143</v>
      </c>
      <c r="R288" s="81" t="s">
        <v>144</v>
      </c>
      <c r="S288" s="81" t="s">
        <v>145</v>
      </c>
      <c r="T288" s="81" t="s">
        <v>146</v>
      </c>
      <c r="U288" s="81" t="s">
        <v>130</v>
      </c>
      <c r="V288" s="81" t="s">
        <v>147</v>
      </c>
      <c r="W288" s="81" t="s">
        <v>148</v>
      </c>
      <c r="X288" s="81" t="s">
        <v>149</v>
      </c>
      <c r="Y288" s="81" t="s">
        <v>150</v>
      </c>
      <c r="Z288" s="81" t="s">
        <v>131</v>
      </c>
      <c r="AA288" s="81" t="s">
        <v>151</v>
      </c>
      <c r="AB288" s="81" t="s">
        <v>152</v>
      </c>
      <c r="AC288" s="81" t="s">
        <v>153</v>
      </c>
      <c r="AD288" s="81" t="s">
        <v>154</v>
      </c>
      <c r="AE288" s="81" t="s">
        <v>132</v>
      </c>
      <c r="AF288" s="81" t="s">
        <v>245</v>
      </c>
      <c r="AG288" s="81" t="s">
        <v>155</v>
      </c>
      <c r="AH288" s="81" t="s">
        <v>156</v>
      </c>
      <c r="AI288" s="81" t="s">
        <v>157</v>
      </c>
      <c r="AJ288" s="81" t="s">
        <v>158</v>
      </c>
      <c r="AK288" s="81" t="s">
        <v>159</v>
      </c>
      <c r="AL288" s="81" t="s">
        <v>133</v>
      </c>
      <c r="AM288" s="81" t="s">
        <v>257</v>
      </c>
      <c r="AN288" s="81" t="s">
        <v>258</v>
      </c>
      <c r="AO288" s="81" t="s">
        <v>259</v>
      </c>
      <c r="AP288" s="81" t="s">
        <v>260</v>
      </c>
      <c r="AQ288" s="81" t="s">
        <v>261</v>
      </c>
      <c r="AR288" s="81" t="s">
        <v>269</v>
      </c>
      <c r="AS288" s="81" t="s">
        <v>262</v>
      </c>
      <c r="AT288" s="81" t="s">
        <v>263</v>
      </c>
      <c r="AU288" s="81" t="s">
        <v>264</v>
      </c>
    </row>
    <row r="289" spans="2:47" outlineLevel="1">
      <c r="B289" s="109"/>
      <c r="D289" s="74">
        <v>2017</v>
      </c>
      <c r="E289" s="152">
        <f>IF(E257=0,0,VLOOKUP(E257,$A$17:$D$26,4,FALSE)*POWER(1+$D$3,$D224-2017))</f>
        <v>0</v>
      </c>
      <c r="F289" s="152">
        <f t="shared" ref="F289:AU289" si="220">IF(F257=0,0,VLOOKUP(F257,$A$17:$D$26,4,FALSE)*POWER(1+$D$3,$D224-2017))</f>
        <v>0</v>
      </c>
      <c r="G289" s="152">
        <f t="shared" si="220"/>
        <v>0</v>
      </c>
      <c r="H289" s="152">
        <f t="shared" si="220"/>
        <v>0</v>
      </c>
      <c r="I289" s="152">
        <f t="shared" si="220"/>
        <v>0</v>
      </c>
      <c r="J289" s="152">
        <f t="shared" si="220"/>
        <v>0</v>
      </c>
      <c r="K289" s="152">
        <f t="shared" si="220"/>
        <v>0</v>
      </c>
      <c r="L289" s="152">
        <f t="shared" si="220"/>
        <v>0</v>
      </c>
      <c r="M289" s="152">
        <f t="shared" si="220"/>
        <v>0</v>
      </c>
      <c r="N289" s="152">
        <f t="shared" si="220"/>
        <v>0</v>
      </c>
      <c r="O289" s="152">
        <f t="shared" si="220"/>
        <v>0</v>
      </c>
      <c r="P289" s="152">
        <f t="shared" si="220"/>
        <v>0</v>
      </c>
      <c r="Q289" s="152">
        <f t="shared" si="220"/>
        <v>0</v>
      </c>
      <c r="R289" s="152">
        <f t="shared" si="220"/>
        <v>0</v>
      </c>
      <c r="S289" s="152">
        <f t="shared" si="220"/>
        <v>0</v>
      </c>
      <c r="T289" s="152">
        <f t="shared" si="220"/>
        <v>0</v>
      </c>
      <c r="U289" s="152">
        <f t="shared" si="220"/>
        <v>0</v>
      </c>
      <c r="V289" s="152">
        <f t="shared" si="220"/>
        <v>0</v>
      </c>
      <c r="W289" s="152">
        <f t="shared" si="220"/>
        <v>0</v>
      </c>
      <c r="X289" s="152">
        <f t="shared" si="220"/>
        <v>0</v>
      </c>
      <c r="Y289" s="152">
        <f t="shared" si="220"/>
        <v>0</v>
      </c>
      <c r="Z289" s="152">
        <f t="shared" si="220"/>
        <v>0</v>
      </c>
      <c r="AA289" s="152">
        <f t="shared" si="220"/>
        <v>0</v>
      </c>
      <c r="AB289" s="152">
        <f t="shared" si="220"/>
        <v>0</v>
      </c>
      <c r="AC289" s="152">
        <f t="shared" si="220"/>
        <v>0</v>
      </c>
      <c r="AD289" s="152">
        <f t="shared" si="220"/>
        <v>0</v>
      </c>
      <c r="AE289" s="152">
        <f t="shared" si="220"/>
        <v>0</v>
      </c>
      <c r="AF289" s="152">
        <f t="shared" si="220"/>
        <v>0</v>
      </c>
      <c r="AG289" s="152">
        <f t="shared" si="220"/>
        <v>0</v>
      </c>
      <c r="AH289" s="152">
        <f t="shared" si="220"/>
        <v>0</v>
      </c>
      <c r="AI289" s="152">
        <f t="shared" si="220"/>
        <v>0</v>
      </c>
      <c r="AJ289" s="152">
        <f t="shared" si="220"/>
        <v>0</v>
      </c>
      <c r="AK289" s="152">
        <f t="shared" si="220"/>
        <v>0</v>
      </c>
      <c r="AL289" s="152">
        <f t="shared" si="220"/>
        <v>0</v>
      </c>
      <c r="AM289" s="152">
        <f t="shared" si="220"/>
        <v>0</v>
      </c>
      <c r="AN289" s="152">
        <f t="shared" si="220"/>
        <v>0</v>
      </c>
      <c r="AO289" s="152">
        <f t="shared" si="220"/>
        <v>0</v>
      </c>
      <c r="AP289" s="152">
        <f t="shared" si="220"/>
        <v>0</v>
      </c>
      <c r="AQ289" s="152">
        <f t="shared" si="220"/>
        <v>0</v>
      </c>
      <c r="AR289" s="152">
        <f t="shared" si="220"/>
        <v>0</v>
      </c>
      <c r="AS289" s="152">
        <f t="shared" si="220"/>
        <v>0</v>
      </c>
      <c r="AT289" s="152">
        <f t="shared" si="220"/>
        <v>0</v>
      </c>
      <c r="AU289" s="152">
        <f t="shared" si="220"/>
        <v>0</v>
      </c>
    </row>
    <row r="290" spans="2:47" outlineLevel="1">
      <c r="B290" s="110"/>
      <c r="D290" s="74">
        <v>2018</v>
      </c>
      <c r="E290" s="152">
        <f t="shared" ref="E290:AU290" si="221">IF(E258=0,0,VLOOKUP(E258,$A$17:$D$26,4,FALSE)*POWER(1+$D$3,$D225-2017))</f>
        <v>2856000</v>
      </c>
      <c r="F290" s="152">
        <f t="shared" si="221"/>
        <v>2856000</v>
      </c>
      <c r="G290" s="152">
        <f t="shared" si="221"/>
        <v>2856000</v>
      </c>
      <c r="H290" s="152">
        <f t="shared" si="221"/>
        <v>2856000</v>
      </c>
      <c r="I290" s="152">
        <f t="shared" si="221"/>
        <v>2856000</v>
      </c>
      <c r="J290" s="152">
        <f t="shared" si="221"/>
        <v>2856000</v>
      </c>
      <c r="K290" s="152">
        <f t="shared" si="221"/>
        <v>2856000</v>
      </c>
      <c r="L290" s="152">
        <f t="shared" si="221"/>
        <v>2856000</v>
      </c>
      <c r="M290" s="152">
        <f t="shared" si="221"/>
        <v>2856000</v>
      </c>
      <c r="N290" s="152">
        <f t="shared" si="221"/>
        <v>2856000</v>
      </c>
      <c r="O290" s="152">
        <f t="shared" si="221"/>
        <v>2856000</v>
      </c>
      <c r="P290" s="152">
        <f t="shared" si="221"/>
        <v>2856000</v>
      </c>
      <c r="Q290" s="152">
        <f t="shared" si="221"/>
        <v>2856000</v>
      </c>
      <c r="R290" s="152">
        <f t="shared" si="221"/>
        <v>2856000</v>
      </c>
      <c r="S290" s="152">
        <f t="shared" si="221"/>
        <v>2856000</v>
      </c>
      <c r="T290" s="152">
        <f t="shared" si="221"/>
        <v>2856000</v>
      </c>
      <c r="U290" s="152">
        <f t="shared" si="221"/>
        <v>2856000</v>
      </c>
      <c r="V290" s="152">
        <f t="shared" si="221"/>
        <v>2856000</v>
      </c>
      <c r="W290" s="152">
        <f t="shared" si="221"/>
        <v>2856000</v>
      </c>
      <c r="X290" s="152">
        <f t="shared" si="221"/>
        <v>2856000</v>
      </c>
      <c r="Y290" s="152">
        <f t="shared" si="221"/>
        <v>2856000</v>
      </c>
      <c r="Z290" s="152">
        <f t="shared" si="221"/>
        <v>2856000</v>
      </c>
      <c r="AA290" s="152">
        <f t="shared" si="221"/>
        <v>2856000</v>
      </c>
      <c r="AB290" s="152">
        <f t="shared" si="221"/>
        <v>2856000</v>
      </c>
      <c r="AC290" s="152">
        <f t="shared" si="221"/>
        <v>2856000</v>
      </c>
      <c r="AD290" s="152">
        <f t="shared" si="221"/>
        <v>2856000</v>
      </c>
      <c r="AE290" s="152">
        <f t="shared" si="221"/>
        <v>2856000</v>
      </c>
      <c r="AF290" s="152">
        <f t="shared" si="221"/>
        <v>2856000</v>
      </c>
      <c r="AG290" s="152">
        <f t="shared" si="221"/>
        <v>2856000</v>
      </c>
      <c r="AH290" s="152">
        <f t="shared" si="221"/>
        <v>2856000</v>
      </c>
      <c r="AI290" s="152">
        <f t="shared" si="221"/>
        <v>2856000</v>
      </c>
      <c r="AJ290" s="152">
        <f t="shared" si="221"/>
        <v>2856000</v>
      </c>
      <c r="AK290" s="152">
        <f t="shared" si="221"/>
        <v>2856000</v>
      </c>
      <c r="AL290" s="152">
        <f t="shared" si="221"/>
        <v>2856000</v>
      </c>
      <c r="AM290" s="152">
        <f t="shared" si="221"/>
        <v>0</v>
      </c>
      <c r="AN290" s="152">
        <f t="shared" si="221"/>
        <v>2856000</v>
      </c>
      <c r="AO290" s="152">
        <f t="shared" si="221"/>
        <v>2856000</v>
      </c>
      <c r="AP290" s="152">
        <f t="shared" si="221"/>
        <v>2856000</v>
      </c>
      <c r="AQ290" s="152">
        <f t="shared" si="221"/>
        <v>2856000</v>
      </c>
      <c r="AR290" s="152">
        <f t="shared" si="221"/>
        <v>2856000</v>
      </c>
      <c r="AS290" s="152">
        <f t="shared" si="221"/>
        <v>2856000</v>
      </c>
      <c r="AT290" s="152">
        <f t="shared" si="221"/>
        <v>2856000</v>
      </c>
      <c r="AU290" s="152">
        <f t="shared" si="221"/>
        <v>2856000</v>
      </c>
    </row>
    <row r="291" spans="2:47" outlineLevel="1">
      <c r="B291" s="110"/>
      <c r="D291" s="74">
        <v>2019</v>
      </c>
      <c r="E291" s="152">
        <f t="shared" ref="E291:AU291" si="222">IF(E259=0,0,VLOOKUP(E259,$A$17:$D$26,4,FALSE)*POWER(1+$D$3,$D226-2017))</f>
        <v>0</v>
      </c>
      <c r="F291" s="152">
        <f t="shared" si="222"/>
        <v>0</v>
      </c>
      <c r="G291" s="152">
        <f t="shared" si="222"/>
        <v>0</v>
      </c>
      <c r="H291" s="152">
        <f t="shared" si="222"/>
        <v>0</v>
      </c>
      <c r="I291" s="152">
        <f t="shared" si="222"/>
        <v>0</v>
      </c>
      <c r="J291" s="152">
        <f t="shared" si="222"/>
        <v>0</v>
      </c>
      <c r="K291" s="152">
        <f t="shared" si="222"/>
        <v>0</v>
      </c>
      <c r="L291" s="152">
        <f t="shared" si="222"/>
        <v>0</v>
      </c>
      <c r="M291" s="152">
        <f t="shared" si="222"/>
        <v>0</v>
      </c>
      <c r="N291" s="152">
        <f t="shared" si="222"/>
        <v>0</v>
      </c>
      <c r="O291" s="152">
        <f t="shared" si="222"/>
        <v>0</v>
      </c>
      <c r="P291" s="152">
        <f t="shared" si="222"/>
        <v>0</v>
      </c>
      <c r="Q291" s="152">
        <f t="shared" si="222"/>
        <v>0</v>
      </c>
      <c r="R291" s="152">
        <f t="shared" si="222"/>
        <v>0</v>
      </c>
      <c r="S291" s="152">
        <f t="shared" si="222"/>
        <v>0</v>
      </c>
      <c r="T291" s="152">
        <f t="shared" si="222"/>
        <v>0</v>
      </c>
      <c r="U291" s="152">
        <f t="shared" si="222"/>
        <v>0</v>
      </c>
      <c r="V291" s="152">
        <f t="shared" si="222"/>
        <v>0</v>
      </c>
      <c r="W291" s="152">
        <f t="shared" si="222"/>
        <v>0</v>
      </c>
      <c r="X291" s="152">
        <f t="shared" si="222"/>
        <v>0</v>
      </c>
      <c r="Y291" s="152">
        <f t="shared" si="222"/>
        <v>0</v>
      </c>
      <c r="Z291" s="152">
        <f t="shared" si="222"/>
        <v>0</v>
      </c>
      <c r="AA291" s="152">
        <f t="shared" si="222"/>
        <v>0</v>
      </c>
      <c r="AB291" s="152">
        <f t="shared" si="222"/>
        <v>0</v>
      </c>
      <c r="AC291" s="152">
        <f t="shared" si="222"/>
        <v>0</v>
      </c>
      <c r="AD291" s="152">
        <f t="shared" si="222"/>
        <v>0</v>
      </c>
      <c r="AE291" s="152">
        <f t="shared" si="222"/>
        <v>0</v>
      </c>
      <c r="AF291" s="152">
        <f t="shared" si="222"/>
        <v>0</v>
      </c>
      <c r="AG291" s="152">
        <f t="shared" si="222"/>
        <v>0</v>
      </c>
      <c r="AH291" s="152">
        <f t="shared" si="222"/>
        <v>0</v>
      </c>
      <c r="AI291" s="152">
        <f t="shared" si="222"/>
        <v>0</v>
      </c>
      <c r="AJ291" s="152">
        <f t="shared" si="222"/>
        <v>0</v>
      </c>
      <c r="AK291" s="152">
        <f t="shared" si="222"/>
        <v>0</v>
      </c>
      <c r="AL291" s="152">
        <f t="shared" si="222"/>
        <v>0</v>
      </c>
      <c r="AM291" s="152">
        <f t="shared" si="222"/>
        <v>0</v>
      </c>
      <c r="AN291" s="152">
        <f t="shared" si="222"/>
        <v>0</v>
      </c>
      <c r="AO291" s="152">
        <f t="shared" si="222"/>
        <v>0</v>
      </c>
      <c r="AP291" s="152">
        <f t="shared" si="222"/>
        <v>0</v>
      </c>
      <c r="AQ291" s="152">
        <f t="shared" si="222"/>
        <v>0</v>
      </c>
      <c r="AR291" s="152">
        <f t="shared" si="222"/>
        <v>0</v>
      </c>
      <c r="AS291" s="152">
        <f t="shared" si="222"/>
        <v>0</v>
      </c>
      <c r="AT291" s="152">
        <f t="shared" si="222"/>
        <v>0</v>
      </c>
      <c r="AU291" s="152">
        <f t="shared" si="222"/>
        <v>0</v>
      </c>
    </row>
    <row r="292" spans="2:47" outlineLevel="1">
      <c r="B292" s="110"/>
      <c r="D292" s="74">
        <v>2020</v>
      </c>
      <c r="E292" s="152">
        <f t="shared" ref="E292:AU292" si="223">IF(E260=0,0,VLOOKUP(E260,$A$17:$D$26,4,FALSE)*POWER(1+$D$3,$D227-2017))</f>
        <v>1061208</v>
      </c>
      <c r="F292" s="152">
        <f t="shared" si="223"/>
        <v>1061208</v>
      </c>
      <c r="G292" s="152">
        <f t="shared" si="223"/>
        <v>1061208</v>
      </c>
      <c r="H292" s="152">
        <f t="shared" si="223"/>
        <v>1061208</v>
      </c>
      <c r="I292" s="152">
        <f t="shared" si="223"/>
        <v>1061208</v>
      </c>
      <c r="J292" s="152">
        <f t="shared" si="223"/>
        <v>1061208</v>
      </c>
      <c r="K292" s="152">
        <f t="shared" si="223"/>
        <v>0</v>
      </c>
      <c r="L292" s="152">
        <f t="shared" si="223"/>
        <v>0</v>
      </c>
      <c r="M292" s="152">
        <f t="shared" si="223"/>
        <v>1061208</v>
      </c>
      <c r="N292" s="152">
        <f t="shared" si="223"/>
        <v>0</v>
      </c>
      <c r="O292" s="152">
        <f t="shared" si="223"/>
        <v>0</v>
      </c>
      <c r="P292" s="152">
        <f t="shared" si="223"/>
        <v>0</v>
      </c>
      <c r="Q292" s="152">
        <f t="shared" si="223"/>
        <v>0</v>
      </c>
      <c r="R292" s="152">
        <f t="shared" si="223"/>
        <v>1061208</v>
      </c>
      <c r="S292" s="152">
        <f t="shared" si="223"/>
        <v>0</v>
      </c>
      <c r="T292" s="152">
        <f t="shared" si="223"/>
        <v>0</v>
      </c>
      <c r="U292" s="152">
        <f t="shared" si="223"/>
        <v>0</v>
      </c>
      <c r="V292" s="152">
        <f t="shared" si="223"/>
        <v>0</v>
      </c>
      <c r="W292" s="152">
        <f t="shared" si="223"/>
        <v>1061208</v>
      </c>
      <c r="X292" s="152">
        <f t="shared" si="223"/>
        <v>0</v>
      </c>
      <c r="Y292" s="152">
        <f t="shared" si="223"/>
        <v>0</v>
      </c>
      <c r="Z292" s="152">
        <f t="shared" si="223"/>
        <v>0</v>
      </c>
      <c r="AA292" s="152">
        <f t="shared" si="223"/>
        <v>0</v>
      </c>
      <c r="AB292" s="152">
        <f t="shared" si="223"/>
        <v>1061208</v>
      </c>
      <c r="AC292" s="152">
        <f t="shared" si="223"/>
        <v>0</v>
      </c>
      <c r="AD292" s="152">
        <f t="shared" si="223"/>
        <v>0</v>
      </c>
      <c r="AE292" s="152">
        <f t="shared" si="223"/>
        <v>0</v>
      </c>
      <c r="AF292" s="152">
        <f t="shared" si="223"/>
        <v>0</v>
      </c>
      <c r="AG292" s="152">
        <f t="shared" si="223"/>
        <v>0</v>
      </c>
      <c r="AH292" s="152">
        <f t="shared" si="223"/>
        <v>0</v>
      </c>
      <c r="AI292" s="152">
        <f t="shared" si="223"/>
        <v>0</v>
      </c>
      <c r="AJ292" s="152">
        <f t="shared" si="223"/>
        <v>0</v>
      </c>
      <c r="AK292" s="152">
        <f t="shared" si="223"/>
        <v>0</v>
      </c>
      <c r="AL292" s="152">
        <f t="shared" si="223"/>
        <v>0</v>
      </c>
      <c r="AM292" s="152">
        <f t="shared" si="223"/>
        <v>0</v>
      </c>
      <c r="AN292" s="152">
        <f t="shared" si="223"/>
        <v>1061208</v>
      </c>
      <c r="AO292" s="152">
        <f t="shared" si="223"/>
        <v>1061208</v>
      </c>
      <c r="AP292" s="152">
        <f t="shared" si="223"/>
        <v>1061208</v>
      </c>
      <c r="AQ292" s="152">
        <f t="shared" si="223"/>
        <v>1061208</v>
      </c>
      <c r="AR292" s="152">
        <f t="shared" si="223"/>
        <v>1061208</v>
      </c>
      <c r="AS292" s="152">
        <f t="shared" si="223"/>
        <v>0</v>
      </c>
      <c r="AT292" s="152">
        <f t="shared" si="223"/>
        <v>1061208</v>
      </c>
      <c r="AU292" s="152">
        <f t="shared" si="223"/>
        <v>1061208</v>
      </c>
    </row>
    <row r="293" spans="2:47" outlineLevel="1">
      <c r="B293" s="110"/>
      <c r="D293" s="74">
        <v>2021</v>
      </c>
      <c r="E293" s="152">
        <f t="shared" ref="E293:AU293" si="224">IF(E261=0,0,VLOOKUP(E261,$A$17:$D$26,4,FALSE)*POWER(1+$D$3,$D228-2017))</f>
        <v>0</v>
      </c>
      <c r="F293" s="152">
        <f t="shared" si="224"/>
        <v>0</v>
      </c>
      <c r="G293" s="152">
        <f t="shared" si="224"/>
        <v>0</v>
      </c>
      <c r="H293" s="152">
        <f t="shared" si="224"/>
        <v>0</v>
      </c>
      <c r="I293" s="152">
        <f t="shared" si="224"/>
        <v>0</v>
      </c>
      <c r="J293" s="152">
        <f t="shared" si="224"/>
        <v>0</v>
      </c>
      <c r="K293" s="152">
        <f t="shared" si="224"/>
        <v>0</v>
      </c>
      <c r="L293" s="152">
        <f t="shared" si="224"/>
        <v>0</v>
      </c>
      <c r="M293" s="152">
        <f t="shared" si="224"/>
        <v>0</v>
      </c>
      <c r="N293" s="152">
        <f t="shared" si="224"/>
        <v>0</v>
      </c>
      <c r="O293" s="152">
        <f t="shared" si="224"/>
        <v>0</v>
      </c>
      <c r="P293" s="152">
        <f t="shared" si="224"/>
        <v>0</v>
      </c>
      <c r="Q293" s="152">
        <f t="shared" si="224"/>
        <v>0</v>
      </c>
      <c r="R293" s="152">
        <f t="shared" si="224"/>
        <v>0</v>
      </c>
      <c r="S293" s="152">
        <f t="shared" si="224"/>
        <v>0</v>
      </c>
      <c r="T293" s="152">
        <f t="shared" si="224"/>
        <v>0</v>
      </c>
      <c r="U293" s="152">
        <f t="shared" si="224"/>
        <v>0</v>
      </c>
      <c r="V293" s="152">
        <f t="shared" si="224"/>
        <v>1082432.1599999999</v>
      </c>
      <c r="W293" s="152">
        <f t="shared" si="224"/>
        <v>0</v>
      </c>
      <c r="X293" s="152">
        <f t="shared" si="224"/>
        <v>0</v>
      </c>
      <c r="Y293" s="152">
        <f t="shared" si="224"/>
        <v>0</v>
      </c>
      <c r="Z293" s="152">
        <f t="shared" si="224"/>
        <v>0</v>
      </c>
      <c r="AA293" s="152">
        <f t="shared" si="224"/>
        <v>1082432.1599999999</v>
      </c>
      <c r="AB293" s="152">
        <f t="shared" si="224"/>
        <v>0</v>
      </c>
      <c r="AC293" s="152">
        <f t="shared" si="224"/>
        <v>0</v>
      </c>
      <c r="AD293" s="152">
        <f t="shared" si="224"/>
        <v>0</v>
      </c>
      <c r="AE293" s="152">
        <f t="shared" si="224"/>
        <v>0</v>
      </c>
      <c r="AF293" s="152">
        <f t="shared" si="224"/>
        <v>0</v>
      </c>
      <c r="AG293" s="152">
        <f t="shared" si="224"/>
        <v>0</v>
      </c>
      <c r="AH293" s="152">
        <f t="shared" si="224"/>
        <v>0</v>
      </c>
      <c r="AI293" s="152">
        <f t="shared" si="224"/>
        <v>0</v>
      </c>
      <c r="AJ293" s="152">
        <f t="shared" si="224"/>
        <v>0</v>
      </c>
      <c r="AK293" s="152">
        <f t="shared" si="224"/>
        <v>0</v>
      </c>
      <c r="AL293" s="152">
        <f t="shared" si="224"/>
        <v>0</v>
      </c>
      <c r="AM293" s="152">
        <f t="shared" si="224"/>
        <v>0</v>
      </c>
      <c r="AN293" s="152">
        <f t="shared" si="224"/>
        <v>0</v>
      </c>
      <c r="AO293" s="152">
        <f t="shared" si="224"/>
        <v>0</v>
      </c>
      <c r="AP293" s="152">
        <f t="shared" si="224"/>
        <v>0</v>
      </c>
      <c r="AQ293" s="152">
        <f t="shared" si="224"/>
        <v>0</v>
      </c>
      <c r="AR293" s="152">
        <f t="shared" si="224"/>
        <v>0</v>
      </c>
      <c r="AS293" s="152">
        <f t="shared" si="224"/>
        <v>1082432.1599999999</v>
      </c>
      <c r="AT293" s="152">
        <f t="shared" si="224"/>
        <v>0</v>
      </c>
      <c r="AU293" s="152">
        <f t="shared" si="224"/>
        <v>0</v>
      </c>
    </row>
    <row r="294" spans="2:47" outlineLevel="1">
      <c r="B294" s="110"/>
      <c r="D294" s="74">
        <v>2022</v>
      </c>
      <c r="E294" s="152">
        <f t="shared" ref="E294:AU294" si="225">IF(E262=0,0,VLOOKUP(E262,$A$17:$D$26,4,FALSE)*POWER(1+$D$3,$D229-2017))</f>
        <v>0</v>
      </c>
      <c r="F294" s="152">
        <f t="shared" si="225"/>
        <v>0</v>
      </c>
      <c r="G294" s="152">
        <f t="shared" si="225"/>
        <v>0</v>
      </c>
      <c r="H294" s="152">
        <f t="shared" si="225"/>
        <v>0</v>
      </c>
      <c r="I294" s="152">
        <f t="shared" si="225"/>
        <v>0</v>
      </c>
      <c r="J294" s="152">
        <f t="shared" si="225"/>
        <v>0</v>
      </c>
      <c r="K294" s="152">
        <f t="shared" si="225"/>
        <v>0</v>
      </c>
      <c r="L294" s="152">
        <f t="shared" si="225"/>
        <v>1104080.8032</v>
      </c>
      <c r="M294" s="152">
        <f t="shared" si="225"/>
        <v>0</v>
      </c>
      <c r="N294" s="152">
        <f t="shared" si="225"/>
        <v>0</v>
      </c>
      <c r="O294" s="152">
        <f t="shared" si="225"/>
        <v>1104080.8032</v>
      </c>
      <c r="P294" s="152">
        <f t="shared" si="225"/>
        <v>0</v>
      </c>
      <c r="Q294" s="152">
        <f t="shared" si="225"/>
        <v>0</v>
      </c>
      <c r="R294" s="152">
        <f t="shared" si="225"/>
        <v>0</v>
      </c>
      <c r="S294" s="152">
        <f t="shared" si="225"/>
        <v>0</v>
      </c>
      <c r="T294" s="152">
        <f t="shared" si="225"/>
        <v>1104080.8032</v>
      </c>
      <c r="U294" s="152">
        <f t="shared" si="225"/>
        <v>0</v>
      </c>
      <c r="V294" s="152">
        <f t="shared" si="225"/>
        <v>0</v>
      </c>
      <c r="W294" s="152">
        <f t="shared" si="225"/>
        <v>0</v>
      </c>
      <c r="X294" s="152">
        <f t="shared" si="225"/>
        <v>0</v>
      </c>
      <c r="Y294" s="152">
        <f t="shared" si="225"/>
        <v>1104080.8032</v>
      </c>
      <c r="Z294" s="152">
        <f t="shared" si="225"/>
        <v>0</v>
      </c>
      <c r="AA294" s="152">
        <f t="shared" si="225"/>
        <v>0</v>
      </c>
      <c r="AB294" s="152">
        <f t="shared" si="225"/>
        <v>0</v>
      </c>
      <c r="AC294" s="152">
        <f t="shared" si="225"/>
        <v>0</v>
      </c>
      <c r="AD294" s="152">
        <f t="shared" si="225"/>
        <v>1104080.8032</v>
      </c>
      <c r="AE294" s="152">
        <f t="shared" si="225"/>
        <v>0</v>
      </c>
      <c r="AF294" s="152">
        <f t="shared" si="225"/>
        <v>0</v>
      </c>
      <c r="AG294" s="152">
        <f t="shared" si="225"/>
        <v>1104080.8032</v>
      </c>
      <c r="AH294" s="152">
        <f t="shared" si="225"/>
        <v>1104080.8032</v>
      </c>
      <c r="AI294" s="152">
        <f t="shared" si="225"/>
        <v>1104080.8032</v>
      </c>
      <c r="AJ294" s="152">
        <f t="shared" si="225"/>
        <v>0</v>
      </c>
      <c r="AK294" s="152">
        <f t="shared" si="225"/>
        <v>0</v>
      </c>
      <c r="AL294" s="152">
        <f t="shared" si="225"/>
        <v>0</v>
      </c>
      <c r="AM294" s="152">
        <f t="shared" si="225"/>
        <v>0</v>
      </c>
      <c r="AN294" s="152">
        <f t="shared" si="225"/>
        <v>0</v>
      </c>
      <c r="AO294" s="152">
        <f t="shared" si="225"/>
        <v>0</v>
      </c>
      <c r="AP294" s="152">
        <f t="shared" si="225"/>
        <v>0</v>
      </c>
      <c r="AQ294" s="152">
        <f t="shared" si="225"/>
        <v>0</v>
      </c>
      <c r="AR294" s="152">
        <f t="shared" si="225"/>
        <v>0</v>
      </c>
      <c r="AS294" s="152">
        <f t="shared" si="225"/>
        <v>0</v>
      </c>
      <c r="AT294" s="152">
        <f t="shared" si="225"/>
        <v>0</v>
      </c>
      <c r="AU294" s="152">
        <f t="shared" si="225"/>
        <v>0</v>
      </c>
    </row>
    <row r="295" spans="2:47" outlineLevel="1">
      <c r="B295" s="110"/>
      <c r="D295" s="74">
        <v>2023</v>
      </c>
      <c r="E295" s="152">
        <f t="shared" ref="E295:AU295" si="226">IF(E263=0,0,VLOOKUP(E263,$A$17:$D$26,4,FALSE)*POWER(1+$D$3,$D230-2017))</f>
        <v>0</v>
      </c>
      <c r="F295" s="152">
        <f t="shared" si="226"/>
        <v>844621.81444800005</v>
      </c>
      <c r="G295" s="152">
        <f t="shared" si="226"/>
        <v>844621.81444800005</v>
      </c>
      <c r="H295" s="152">
        <f t="shared" si="226"/>
        <v>844621.81444800005</v>
      </c>
      <c r="I295" s="152">
        <f t="shared" si="226"/>
        <v>844621.81444800005</v>
      </c>
      <c r="J295" s="152">
        <f t="shared" si="226"/>
        <v>844621.81444800005</v>
      </c>
      <c r="K295" s="152">
        <f t="shared" si="226"/>
        <v>0</v>
      </c>
      <c r="L295" s="152">
        <f t="shared" si="226"/>
        <v>0</v>
      </c>
      <c r="M295" s="152">
        <f t="shared" si="226"/>
        <v>0</v>
      </c>
      <c r="N295" s="152">
        <f t="shared" si="226"/>
        <v>0</v>
      </c>
      <c r="O295" s="152">
        <f t="shared" si="226"/>
        <v>0</v>
      </c>
      <c r="P295" s="152">
        <f t="shared" si="226"/>
        <v>0</v>
      </c>
      <c r="Q295" s="152">
        <f t="shared" si="226"/>
        <v>0</v>
      </c>
      <c r="R295" s="152">
        <f t="shared" si="226"/>
        <v>0</v>
      </c>
      <c r="S295" s="152">
        <f t="shared" si="226"/>
        <v>0</v>
      </c>
      <c r="T295" s="152">
        <f t="shared" si="226"/>
        <v>0</v>
      </c>
      <c r="U295" s="152">
        <f t="shared" si="226"/>
        <v>0</v>
      </c>
      <c r="V295" s="152">
        <f t="shared" si="226"/>
        <v>0</v>
      </c>
      <c r="W295" s="152">
        <f t="shared" si="226"/>
        <v>0</v>
      </c>
      <c r="X295" s="152">
        <f t="shared" si="226"/>
        <v>0</v>
      </c>
      <c r="Y295" s="152">
        <f t="shared" si="226"/>
        <v>0</v>
      </c>
      <c r="Z295" s="152">
        <f t="shared" si="226"/>
        <v>0</v>
      </c>
      <c r="AA295" s="152">
        <f t="shared" si="226"/>
        <v>0</v>
      </c>
      <c r="AB295" s="152">
        <f t="shared" si="226"/>
        <v>0</v>
      </c>
      <c r="AC295" s="152">
        <f t="shared" si="226"/>
        <v>0</v>
      </c>
      <c r="AD295" s="152">
        <f t="shared" si="226"/>
        <v>0</v>
      </c>
      <c r="AE295" s="152">
        <f t="shared" si="226"/>
        <v>0</v>
      </c>
      <c r="AF295" s="152">
        <f t="shared" si="226"/>
        <v>0</v>
      </c>
      <c r="AG295" s="152">
        <f t="shared" si="226"/>
        <v>0</v>
      </c>
      <c r="AH295" s="152">
        <f t="shared" si="226"/>
        <v>0</v>
      </c>
      <c r="AI295" s="152">
        <f t="shared" si="226"/>
        <v>0</v>
      </c>
      <c r="AJ295" s="152">
        <f t="shared" si="226"/>
        <v>0</v>
      </c>
      <c r="AK295" s="152">
        <f t="shared" si="226"/>
        <v>0</v>
      </c>
      <c r="AL295" s="152">
        <f t="shared" si="226"/>
        <v>0</v>
      </c>
      <c r="AM295" s="152">
        <f t="shared" si="226"/>
        <v>0</v>
      </c>
      <c r="AN295" s="152">
        <f t="shared" si="226"/>
        <v>844621.81444800005</v>
      </c>
      <c r="AO295" s="152">
        <f t="shared" si="226"/>
        <v>844621.81444800005</v>
      </c>
      <c r="AP295" s="152">
        <f t="shared" si="226"/>
        <v>844621.81444800005</v>
      </c>
      <c r="AQ295" s="152">
        <f t="shared" si="226"/>
        <v>844621.81444800005</v>
      </c>
      <c r="AR295" s="152">
        <f t="shared" si="226"/>
        <v>844621.81444800005</v>
      </c>
      <c r="AS295" s="152">
        <f t="shared" si="226"/>
        <v>0</v>
      </c>
      <c r="AT295" s="152">
        <f t="shared" si="226"/>
        <v>0</v>
      </c>
      <c r="AU295" s="152">
        <f t="shared" si="226"/>
        <v>0</v>
      </c>
    </row>
    <row r="296" spans="2:47" outlineLevel="1">
      <c r="B296" s="110"/>
      <c r="D296" s="74">
        <v>2024</v>
      </c>
      <c r="E296" s="152">
        <f t="shared" ref="E296:AU296" si="227">IF(E264=0,0,VLOOKUP(E264,$A$17:$D$26,4,FALSE)*POWER(1+$D$3,$D231-2017))</f>
        <v>0</v>
      </c>
      <c r="F296" s="152">
        <f t="shared" si="227"/>
        <v>0</v>
      </c>
      <c r="G296" s="152">
        <f t="shared" si="227"/>
        <v>0</v>
      </c>
      <c r="H296" s="152">
        <f t="shared" si="227"/>
        <v>0</v>
      </c>
      <c r="I296" s="152">
        <f t="shared" si="227"/>
        <v>0</v>
      </c>
      <c r="J296" s="152">
        <f t="shared" si="227"/>
        <v>0</v>
      </c>
      <c r="K296" s="152">
        <f t="shared" si="227"/>
        <v>1148685.6676492798</v>
      </c>
      <c r="L296" s="152">
        <f t="shared" si="227"/>
        <v>0</v>
      </c>
      <c r="M296" s="152">
        <f t="shared" si="227"/>
        <v>0</v>
      </c>
      <c r="N296" s="152">
        <f t="shared" si="227"/>
        <v>0</v>
      </c>
      <c r="O296" s="152">
        <f t="shared" si="227"/>
        <v>0</v>
      </c>
      <c r="P296" s="152">
        <f t="shared" si="227"/>
        <v>0</v>
      </c>
      <c r="Q296" s="152">
        <f t="shared" si="227"/>
        <v>0</v>
      </c>
      <c r="R296" s="152">
        <f t="shared" si="227"/>
        <v>0</v>
      </c>
      <c r="S296" s="152">
        <f t="shared" si="227"/>
        <v>0</v>
      </c>
      <c r="T296" s="152">
        <f t="shared" si="227"/>
        <v>0</v>
      </c>
      <c r="U296" s="152">
        <f t="shared" si="227"/>
        <v>1148685.6676492798</v>
      </c>
      <c r="V296" s="152">
        <f t="shared" si="227"/>
        <v>0</v>
      </c>
      <c r="W296" s="152">
        <f t="shared" si="227"/>
        <v>0</v>
      </c>
      <c r="X296" s="152">
        <f t="shared" si="227"/>
        <v>0</v>
      </c>
      <c r="Y296" s="152">
        <f t="shared" si="227"/>
        <v>0</v>
      </c>
      <c r="Z296" s="152">
        <f t="shared" si="227"/>
        <v>1148685.6676492798</v>
      </c>
      <c r="AA296" s="152">
        <f t="shared" si="227"/>
        <v>0</v>
      </c>
      <c r="AB296" s="152">
        <f t="shared" si="227"/>
        <v>0</v>
      </c>
      <c r="AC296" s="152">
        <f t="shared" si="227"/>
        <v>0</v>
      </c>
      <c r="AD296" s="152">
        <f t="shared" si="227"/>
        <v>0</v>
      </c>
      <c r="AE296" s="152">
        <f t="shared" si="227"/>
        <v>1148685.6676492798</v>
      </c>
      <c r="AF296" s="152">
        <f t="shared" si="227"/>
        <v>0</v>
      </c>
      <c r="AG296" s="152">
        <f t="shared" si="227"/>
        <v>0</v>
      </c>
      <c r="AH296" s="152">
        <f t="shared" si="227"/>
        <v>0</v>
      </c>
      <c r="AI296" s="152">
        <f t="shared" si="227"/>
        <v>0</v>
      </c>
      <c r="AJ296" s="152">
        <f t="shared" si="227"/>
        <v>0</v>
      </c>
      <c r="AK296" s="152">
        <f t="shared" si="227"/>
        <v>0</v>
      </c>
      <c r="AL296" s="152">
        <f t="shared" si="227"/>
        <v>0</v>
      </c>
      <c r="AM296" s="152">
        <f t="shared" si="227"/>
        <v>0</v>
      </c>
      <c r="AN296" s="152">
        <f t="shared" si="227"/>
        <v>0</v>
      </c>
      <c r="AO296" s="152">
        <f t="shared" si="227"/>
        <v>0</v>
      </c>
      <c r="AP296" s="152">
        <f t="shared" si="227"/>
        <v>0</v>
      </c>
      <c r="AQ296" s="152">
        <f t="shared" si="227"/>
        <v>0</v>
      </c>
      <c r="AR296" s="152">
        <f t="shared" si="227"/>
        <v>0</v>
      </c>
      <c r="AS296" s="152">
        <f t="shared" si="227"/>
        <v>0</v>
      </c>
      <c r="AT296" s="152">
        <f t="shared" si="227"/>
        <v>861514.25073695986</v>
      </c>
      <c r="AU296" s="152">
        <f t="shared" si="227"/>
        <v>861514.25073695986</v>
      </c>
    </row>
    <row r="297" spans="2:47" outlineLevel="1">
      <c r="B297" s="110"/>
      <c r="D297" s="74">
        <v>2025</v>
      </c>
      <c r="E297" s="152">
        <f t="shared" ref="E297:AU297" si="228">IF(E265=0,0,VLOOKUP(E265,$A$17:$D$26,4,FALSE)*POWER(1+$D$3,$D232-2017))</f>
        <v>0</v>
      </c>
      <c r="F297" s="152">
        <f t="shared" si="228"/>
        <v>0</v>
      </c>
      <c r="G297" s="152">
        <f t="shared" si="228"/>
        <v>0</v>
      </c>
      <c r="H297" s="152">
        <f t="shared" si="228"/>
        <v>702995.62860135932</v>
      </c>
      <c r="I297" s="152">
        <f t="shared" si="228"/>
        <v>702995.62860135932</v>
      </c>
      <c r="J297" s="152">
        <f t="shared" si="228"/>
        <v>702995.62860135932</v>
      </c>
      <c r="K297" s="152">
        <f t="shared" si="228"/>
        <v>0</v>
      </c>
      <c r="L297" s="152">
        <f t="shared" si="228"/>
        <v>0</v>
      </c>
      <c r="M297" s="152">
        <f t="shared" si="228"/>
        <v>0</v>
      </c>
      <c r="N297" s="152">
        <f t="shared" si="228"/>
        <v>0</v>
      </c>
      <c r="O297" s="152">
        <f t="shared" si="228"/>
        <v>0</v>
      </c>
      <c r="P297" s="152">
        <f t="shared" si="228"/>
        <v>0</v>
      </c>
      <c r="Q297" s="152">
        <f t="shared" si="228"/>
        <v>0</v>
      </c>
      <c r="R297" s="152">
        <f t="shared" si="228"/>
        <v>0</v>
      </c>
      <c r="S297" s="152">
        <f t="shared" si="228"/>
        <v>0</v>
      </c>
      <c r="T297" s="152">
        <f t="shared" si="228"/>
        <v>0</v>
      </c>
      <c r="U297" s="152">
        <f t="shared" si="228"/>
        <v>0</v>
      </c>
      <c r="V297" s="152">
        <f t="shared" si="228"/>
        <v>0</v>
      </c>
      <c r="W297" s="152">
        <f t="shared" si="228"/>
        <v>0</v>
      </c>
      <c r="X297" s="152">
        <f t="shared" si="228"/>
        <v>0</v>
      </c>
      <c r="Y297" s="152">
        <f t="shared" si="228"/>
        <v>0</v>
      </c>
      <c r="Z297" s="152">
        <f t="shared" si="228"/>
        <v>0</v>
      </c>
      <c r="AA297" s="152">
        <f t="shared" si="228"/>
        <v>0</v>
      </c>
      <c r="AB297" s="152">
        <f t="shared" si="228"/>
        <v>0</v>
      </c>
      <c r="AC297" s="152">
        <f t="shared" si="228"/>
        <v>0</v>
      </c>
      <c r="AD297" s="152">
        <f t="shared" si="228"/>
        <v>0</v>
      </c>
      <c r="AE297" s="152">
        <f t="shared" si="228"/>
        <v>0</v>
      </c>
      <c r="AF297" s="152">
        <f t="shared" si="228"/>
        <v>0</v>
      </c>
      <c r="AG297" s="152">
        <f t="shared" si="228"/>
        <v>0</v>
      </c>
      <c r="AH297" s="152">
        <f t="shared" si="228"/>
        <v>0</v>
      </c>
      <c r="AI297" s="152">
        <f t="shared" si="228"/>
        <v>0</v>
      </c>
      <c r="AJ297" s="152">
        <f t="shared" si="228"/>
        <v>0</v>
      </c>
      <c r="AK297" s="152">
        <f t="shared" si="228"/>
        <v>0</v>
      </c>
      <c r="AL297" s="152">
        <f t="shared" si="228"/>
        <v>1171659.3810022655</v>
      </c>
      <c r="AM297" s="152">
        <f t="shared" si="228"/>
        <v>0</v>
      </c>
      <c r="AN297" s="152">
        <f t="shared" si="228"/>
        <v>0</v>
      </c>
      <c r="AO297" s="152">
        <f t="shared" si="228"/>
        <v>702995.62860135932</v>
      </c>
      <c r="AP297" s="152">
        <f t="shared" si="228"/>
        <v>702995.62860135932</v>
      </c>
      <c r="AQ297" s="152">
        <f t="shared" si="228"/>
        <v>702995.62860135932</v>
      </c>
      <c r="AR297" s="152">
        <f t="shared" si="228"/>
        <v>702995.62860135932</v>
      </c>
      <c r="AS297" s="152">
        <f t="shared" si="228"/>
        <v>878744.53575169912</v>
      </c>
      <c r="AT297" s="152">
        <f t="shared" si="228"/>
        <v>0</v>
      </c>
      <c r="AU297" s="152">
        <f t="shared" si="228"/>
        <v>0</v>
      </c>
    </row>
    <row r="298" spans="2:47" outlineLevel="1">
      <c r="B298" s="110"/>
      <c r="D298" s="74">
        <v>2026</v>
      </c>
      <c r="E298" s="152">
        <f t="shared" ref="E298:AU298" si="229">IF(E266=0,0,VLOOKUP(E266,$A$17:$D$26,4,FALSE)*POWER(1+$D$3,$D233-2017))</f>
        <v>0</v>
      </c>
      <c r="F298" s="152">
        <f t="shared" si="229"/>
        <v>0</v>
      </c>
      <c r="G298" s="152">
        <f t="shared" si="229"/>
        <v>0</v>
      </c>
      <c r="H298" s="152">
        <f t="shared" si="229"/>
        <v>0</v>
      </c>
      <c r="I298" s="152">
        <f t="shared" si="229"/>
        <v>0</v>
      </c>
      <c r="J298" s="152">
        <f t="shared" si="229"/>
        <v>0</v>
      </c>
      <c r="K298" s="152">
        <f t="shared" si="229"/>
        <v>0</v>
      </c>
      <c r="L298" s="152">
        <f t="shared" si="229"/>
        <v>0</v>
      </c>
      <c r="M298" s="152">
        <f t="shared" si="229"/>
        <v>0</v>
      </c>
      <c r="N298" s="152">
        <f t="shared" si="229"/>
        <v>0</v>
      </c>
      <c r="O298" s="152">
        <f t="shared" si="229"/>
        <v>0</v>
      </c>
      <c r="P298" s="152">
        <f t="shared" si="229"/>
        <v>0</v>
      </c>
      <c r="Q298" s="152">
        <f t="shared" si="229"/>
        <v>0</v>
      </c>
      <c r="R298" s="152">
        <f t="shared" si="229"/>
        <v>0</v>
      </c>
      <c r="S298" s="152">
        <f t="shared" si="229"/>
        <v>0</v>
      </c>
      <c r="T298" s="152">
        <f t="shared" si="229"/>
        <v>0</v>
      </c>
      <c r="U298" s="152">
        <f t="shared" si="229"/>
        <v>0</v>
      </c>
      <c r="V298" s="152">
        <f t="shared" si="229"/>
        <v>0</v>
      </c>
      <c r="W298" s="152">
        <f t="shared" si="229"/>
        <v>0</v>
      </c>
      <c r="X298" s="152">
        <f t="shared" si="229"/>
        <v>0</v>
      </c>
      <c r="Y298" s="152">
        <f t="shared" si="229"/>
        <v>0</v>
      </c>
      <c r="Z298" s="152">
        <f t="shared" si="229"/>
        <v>0</v>
      </c>
      <c r="AA298" s="152">
        <f t="shared" si="229"/>
        <v>0</v>
      </c>
      <c r="AB298" s="152">
        <f t="shared" si="229"/>
        <v>0</v>
      </c>
      <c r="AC298" s="152">
        <f t="shared" si="229"/>
        <v>0</v>
      </c>
      <c r="AD298" s="152">
        <f t="shared" si="229"/>
        <v>0</v>
      </c>
      <c r="AE298" s="152">
        <f t="shared" si="229"/>
        <v>0</v>
      </c>
      <c r="AF298" s="152">
        <f t="shared" si="229"/>
        <v>0</v>
      </c>
      <c r="AG298" s="152">
        <f t="shared" si="229"/>
        <v>0</v>
      </c>
      <c r="AH298" s="152">
        <f t="shared" si="229"/>
        <v>0</v>
      </c>
      <c r="AI298" s="152">
        <f t="shared" si="229"/>
        <v>0</v>
      </c>
      <c r="AJ298" s="152">
        <f t="shared" si="229"/>
        <v>0</v>
      </c>
      <c r="AK298" s="152">
        <f t="shared" si="229"/>
        <v>0</v>
      </c>
      <c r="AL298" s="152">
        <f t="shared" si="229"/>
        <v>0</v>
      </c>
      <c r="AM298" s="152">
        <f t="shared" si="229"/>
        <v>0</v>
      </c>
      <c r="AN298" s="152">
        <f t="shared" si="229"/>
        <v>0</v>
      </c>
      <c r="AO298" s="152">
        <f t="shared" si="229"/>
        <v>0</v>
      </c>
      <c r="AP298" s="152">
        <f t="shared" si="229"/>
        <v>0</v>
      </c>
      <c r="AQ298" s="152">
        <f t="shared" si="229"/>
        <v>0</v>
      </c>
      <c r="AR298" s="152">
        <f t="shared" si="229"/>
        <v>0</v>
      </c>
      <c r="AS298" s="152">
        <f t="shared" si="229"/>
        <v>0</v>
      </c>
      <c r="AT298" s="152">
        <f t="shared" si="229"/>
        <v>0</v>
      </c>
      <c r="AU298" s="152">
        <f t="shared" si="229"/>
        <v>0</v>
      </c>
    </row>
    <row r="299" spans="2:47" outlineLevel="1">
      <c r="B299" s="110"/>
      <c r="D299" s="74">
        <v>2027</v>
      </c>
      <c r="E299" s="152">
        <f t="shared" ref="E299:AU299" si="230">IF(E267=0,0,VLOOKUP(E267,$A$17:$D$26,4,FALSE)*POWER(1+$D$3,$D234-2017))</f>
        <v>0</v>
      </c>
      <c r="F299" s="152">
        <f t="shared" si="230"/>
        <v>0</v>
      </c>
      <c r="G299" s="152">
        <f t="shared" si="230"/>
        <v>0</v>
      </c>
      <c r="H299" s="152">
        <f t="shared" si="230"/>
        <v>0</v>
      </c>
      <c r="I299" s="152">
        <f t="shared" si="230"/>
        <v>609497.20999737852</v>
      </c>
      <c r="J299" s="152">
        <f t="shared" si="230"/>
        <v>609497.20999737852</v>
      </c>
      <c r="K299" s="152">
        <f t="shared" si="230"/>
        <v>0</v>
      </c>
      <c r="L299" s="152">
        <f t="shared" si="230"/>
        <v>0</v>
      </c>
      <c r="M299" s="152">
        <f t="shared" si="230"/>
        <v>0</v>
      </c>
      <c r="N299" s="152">
        <f t="shared" si="230"/>
        <v>0</v>
      </c>
      <c r="O299" s="152">
        <f t="shared" si="230"/>
        <v>0</v>
      </c>
      <c r="P299" s="152">
        <f t="shared" si="230"/>
        <v>0</v>
      </c>
      <c r="Q299" s="152">
        <f t="shared" si="230"/>
        <v>0</v>
      </c>
      <c r="R299" s="152">
        <f t="shared" si="230"/>
        <v>0</v>
      </c>
      <c r="S299" s="152">
        <f t="shared" si="230"/>
        <v>0</v>
      </c>
      <c r="T299" s="152">
        <f t="shared" si="230"/>
        <v>0</v>
      </c>
      <c r="U299" s="152">
        <f t="shared" si="230"/>
        <v>0</v>
      </c>
      <c r="V299" s="152">
        <f t="shared" si="230"/>
        <v>0</v>
      </c>
      <c r="W299" s="152">
        <f t="shared" si="230"/>
        <v>0</v>
      </c>
      <c r="X299" s="152">
        <f t="shared" si="230"/>
        <v>0</v>
      </c>
      <c r="Y299" s="152">
        <f t="shared" si="230"/>
        <v>0</v>
      </c>
      <c r="Z299" s="152">
        <f t="shared" si="230"/>
        <v>0</v>
      </c>
      <c r="AA299" s="152">
        <f t="shared" si="230"/>
        <v>0</v>
      </c>
      <c r="AB299" s="152">
        <f t="shared" si="230"/>
        <v>0</v>
      </c>
      <c r="AC299" s="152">
        <f t="shared" si="230"/>
        <v>0</v>
      </c>
      <c r="AD299" s="152">
        <f t="shared" si="230"/>
        <v>0</v>
      </c>
      <c r="AE299" s="152">
        <f t="shared" si="230"/>
        <v>0</v>
      </c>
      <c r="AF299" s="152">
        <f t="shared" si="230"/>
        <v>0</v>
      </c>
      <c r="AG299" s="152">
        <f t="shared" si="230"/>
        <v>0</v>
      </c>
      <c r="AH299" s="152">
        <f t="shared" si="230"/>
        <v>0</v>
      </c>
      <c r="AI299" s="152">
        <f t="shared" si="230"/>
        <v>0</v>
      </c>
      <c r="AJ299" s="152">
        <f t="shared" si="230"/>
        <v>0</v>
      </c>
      <c r="AK299" s="152">
        <f t="shared" si="230"/>
        <v>0</v>
      </c>
      <c r="AL299" s="152">
        <f t="shared" si="230"/>
        <v>0</v>
      </c>
      <c r="AM299" s="152">
        <f t="shared" si="230"/>
        <v>0</v>
      </c>
      <c r="AN299" s="152">
        <f t="shared" si="230"/>
        <v>731396.65199685423</v>
      </c>
      <c r="AO299" s="152">
        <f t="shared" si="230"/>
        <v>609497.20999737852</v>
      </c>
      <c r="AP299" s="152">
        <f t="shared" si="230"/>
        <v>609497.20999737852</v>
      </c>
      <c r="AQ299" s="152">
        <f t="shared" si="230"/>
        <v>609497.20999737852</v>
      </c>
      <c r="AR299" s="152">
        <f t="shared" si="230"/>
        <v>609497.20999737852</v>
      </c>
      <c r="AS299" s="152">
        <f t="shared" si="230"/>
        <v>0</v>
      </c>
      <c r="AT299" s="152">
        <f t="shared" si="230"/>
        <v>0</v>
      </c>
      <c r="AU299" s="152">
        <f t="shared" si="230"/>
        <v>0</v>
      </c>
    </row>
    <row r="300" spans="2:47" outlineLevel="1">
      <c r="B300" s="110"/>
      <c r="D300" s="74">
        <v>2028</v>
      </c>
      <c r="E300" s="152">
        <f t="shared" ref="E300:AU300" si="231">IF(E268=0,0,VLOOKUP(E268,$A$17:$D$26,4,FALSE)*POWER(1+$D$3,$D235-2017))</f>
        <v>0</v>
      </c>
      <c r="F300" s="152">
        <f t="shared" si="231"/>
        <v>0</v>
      </c>
      <c r="G300" s="152">
        <f t="shared" si="231"/>
        <v>0</v>
      </c>
      <c r="H300" s="152">
        <f t="shared" si="231"/>
        <v>0</v>
      </c>
      <c r="I300" s="152">
        <f t="shared" si="231"/>
        <v>0</v>
      </c>
      <c r="J300" s="152">
        <f t="shared" si="231"/>
        <v>0</v>
      </c>
      <c r="K300" s="152">
        <f t="shared" si="231"/>
        <v>0</v>
      </c>
      <c r="L300" s="152">
        <f t="shared" si="231"/>
        <v>0</v>
      </c>
      <c r="M300" s="152">
        <f t="shared" si="231"/>
        <v>0</v>
      </c>
      <c r="N300" s="152">
        <f t="shared" si="231"/>
        <v>0</v>
      </c>
      <c r="O300" s="152">
        <f t="shared" si="231"/>
        <v>0</v>
      </c>
      <c r="P300" s="152">
        <f t="shared" si="231"/>
        <v>0</v>
      </c>
      <c r="Q300" s="152">
        <f t="shared" si="231"/>
        <v>0</v>
      </c>
      <c r="R300" s="152">
        <f t="shared" si="231"/>
        <v>0</v>
      </c>
      <c r="S300" s="152">
        <f t="shared" si="231"/>
        <v>0</v>
      </c>
      <c r="T300" s="152">
        <f t="shared" si="231"/>
        <v>0</v>
      </c>
      <c r="U300" s="152">
        <f t="shared" si="231"/>
        <v>0</v>
      </c>
      <c r="V300" s="152">
        <f t="shared" si="231"/>
        <v>0</v>
      </c>
      <c r="W300" s="152">
        <f t="shared" si="231"/>
        <v>0</v>
      </c>
      <c r="X300" s="152">
        <f t="shared" si="231"/>
        <v>0</v>
      </c>
      <c r="Y300" s="152">
        <f t="shared" si="231"/>
        <v>0</v>
      </c>
      <c r="Z300" s="152">
        <f t="shared" si="231"/>
        <v>0</v>
      </c>
      <c r="AA300" s="152">
        <f t="shared" si="231"/>
        <v>0</v>
      </c>
      <c r="AB300" s="152">
        <f t="shared" si="231"/>
        <v>0</v>
      </c>
      <c r="AC300" s="152">
        <f t="shared" si="231"/>
        <v>0</v>
      </c>
      <c r="AD300" s="152">
        <f t="shared" si="231"/>
        <v>0</v>
      </c>
      <c r="AE300" s="152">
        <f t="shared" si="231"/>
        <v>0</v>
      </c>
      <c r="AF300" s="152">
        <f t="shared" si="231"/>
        <v>0</v>
      </c>
      <c r="AG300" s="152">
        <f t="shared" si="231"/>
        <v>0</v>
      </c>
      <c r="AH300" s="152">
        <f t="shared" si="231"/>
        <v>0</v>
      </c>
      <c r="AI300" s="152">
        <f t="shared" si="231"/>
        <v>0</v>
      </c>
      <c r="AJ300" s="152">
        <f t="shared" si="231"/>
        <v>0</v>
      </c>
      <c r="AK300" s="152">
        <f t="shared" si="231"/>
        <v>0</v>
      </c>
      <c r="AL300" s="152">
        <f t="shared" si="231"/>
        <v>0</v>
      </c>
      <c r="AM300" s="152">
        <f t="shared" si="231"/>
        <v>0</v>
      </c>
      <c r="AN300" s="152">
        <f t="shared" si="231"/>
        <v>0</v>
      </c>
      <c r="AO300" s="152">
        <f t="shared" si="231"/>
        <v>0</v>
      </c>
      <c r="AP300" s="152">
        <f t="shared" si="231"/>
        <v>0</v>
      </c>
      <c r="AQ300" s="152">
        <f t="shared" si="231"/>
        <v>0</v>
      </c>
      <c r="AR300" s="152">
        <f t="shared" si="231"/>
        <v>0</v>
      </c>
      <c r="AS300" s="152">
        <f t="shared" si="231"/>
        <v>0</v>
      </c>
      <c r="AT300" s="152">
        <f t="shared" si="231"/>
        <v>0</v>
      </c>
      <c r="AU300" s="152">
        <f t="shared" si="231"/>
        <v>0</v>
      </c>
    </row>
    <row r="301" spans="2:47" outlineLevel="1">
      <c r="B301" s="110"/>
      <c r="D301" s="74">
        <v>2029</v>
      </c>
      <c r="E301" s="152">
        <f t="shared" ref="E301:AU301" si="232">IF(E269=0,0,VLOOKUP(E269,$A$17:$D$26,4,FALSE)*POWER(1+$D$3,$D236-2017))</f>
        <v>0</v>
      </c>
      <c r="F301" s="152">
        <f t="shared" si="232"/>
        <v>0</v>
      </c>
      <c r="G301" s="152">
        <f t="shared" si="232"/>
        <v>0</v>
      </c>
      <c r="H301" s="152">
        <f t="shared" si="232"/>
        <v>0</v>
      </c>
      <c r="I301" s="152">
        <f t="shared" si="232"/>
        <v>0</v>
      </c>
      <c r="J301" s="152">
        <f t="shared" si="232"/>
        <v>507296.7178250181</v>
      </c>
      <c r="K301" s="152">
        <f t="shared" si="232"/>
        <v>0</v>
      </c>
      <c r="L301" s="152">
        <f t="shared" si="232"/>
        <v>0</v>
      </c>
      <c r="M301" s="152">
        <f t="shared" si="232"/>
        <v>0</v>
      </c>
      <c r="N301" s="152">
        <f t="shared" si="232"/>
        <v>0</v>
      </c>
      <c r="O301" s="152">
        <f t="shared" si="232"/>
        <v>0</v>
      </c>
      <c r="P301" s="152">
        <f t="shared" si="232"/>
        <v>0</v>
      </c>
      <c r="Q301" s="152">
        <f t="shared" si="232"/>
        <v>0</v>
      </c>
      <c r="R301" s="152">
        <f t="shared" si="232"/>
        <v>0</v>
      </c>
      <c r="S301" s="152">
        <f t="shared" si="232"/>
        <v>0</v>
      </c>
      <c r="T301" s="152">
        <f t="shared" si="232"/>
        <v>0</v>
      </c>
      <c r="U301" s="152">
        <f t="shared" si="232"/>
        <v>0</v>
      </c>
      <c r="V301" s="152">
        <f t="shared" si="232"/>
        <v>0</v>
      </c>
      <c r="W301" s="152">
        <f t="shared" si="232"/>
        <v>0</v>
      </c>
      <c r="X301" s="152">
        <f t="shared" si="232"/>
        <v>0</v>
      </c>
      <c r="Y301" s="152">
        <f t="shared" si="232"/>
        <v>0</v>
      </c>
      <c r="Z301" s="152">
        <f t="shared" si="232"/>
        <v>0</v>
      </c>
      <c r="AA301" s="152">
        <f t="shared" si="232"/>
        <v>0</v>
      </c>
      <c r="AB301" s="152">
        <f t="shared" si="232"/>
        <v>0</v>
      </c>
      <c r="AC301" s="152">
        <f t="shared" si="232"/>
        <v>0</v>
      </c>
      <c r="AD301" s="152">
        <f t="shared" si="232"/>
        <v>0</v>
      </c>
      <c r="AE301" s="152">
        <f t="shared" si="232"/>
        <v>0</v>
      </c>
      <c r="AF301" s="152">
        <f t="shared" si="232"/>
        <v>0</v>
      </c>
      <c r="AG301" s="152">
        <f t="shared" si="232"/>
        <v>0</v>
      </c>
      <c r="AH301" s="152">
        <f t="shared" si="232"/>
        <v>0</v>
      </c>
      <c r="AI301" s="152">
        <f t="shared" si="232"/>
        <v>0</v>
      </c>
      <c r="AJ301" s="152">
        <f t="shared" si="232"/>
        <v>0</v>
      </c>
      <c r="AK301" s="152">
        <f t="shared" si="232"/>
        <v>0</v>
      </c>
      <c r="AL301" s="152">
        <f t="shared" si="232"/>
        <v>0</v>
      </c>
      <c r="AM301" s="152">
        <f t="shared" si="232"/>
        <v>0</v>
      </c>
      <c r="AN301" s="152">
        <f t="shared" si="232"/>
        <v>0</v>
      </c>
      <c r="AO301" s="152">
        <f t="shared" si="232"/>
        <v>507296.7178250181</v>
      </c>
      <c r="AP301" s="152">
        <f t="shared" si="232"/>
        <v>0</v>
      </c>
      <c r="AQ301" s="152">
        <f t="shared" si="232"/>
        <v>507296.7178250181</v>
      </c>
      <c r="AR301" s="152">
        <f t="shared" si="232"/>
        <v>507296.7178250181</v>
      </c>
      <c r="AS301" s="152">
        <f t="shared" si="232"/>
        <v>0</v>
      </c>
      <c r="AT301" s="152">
        <f t="shared" si="232"/>
        <v>0</v>
      </c>
      <c r="AU301" s="152">
        <f t="shared" si="232"/>
        <v>0</v>
      </c>
    </row>
    <row r="302" spans="2:47" outlineLevel="1">
      <c r="B302" s="110"/>
      <c r="D302" s="74">
        <v>2030</v>
      </c>
      <c r="E302" s="152">
        <f t="shared" ref="E302:AU302" si="233">IF(E270=0,0,VLOOKUP(E270,$A$17:$D$26,4,FALSE)*POWER(1+$D$3,$D237-2017))</f>
        <v>0</v>
      </c>
      <c r="F302" s="152">
        <f t="shared" si="233"/>
        <v>0</v>
      </c>
      <c r="G302" s="152">
        <f t="shared" si="233"/>
        <v>0</v>
      </c>
      <c r="H302" s="152">
        <f t="shared" si="233"/>
        <v>0</v>
      </c>
      <c r="I302" s="152">
        <f t="shared" si="233"/>
        <v>0</v>
      </c>
      <c r="J302" s="152">
        <f t="shared" si="233"/>
        <v>517442.65218151844</v>
      </c>
      <c r="K302" s="152">
        <f t="shared" si="233"/>
        <v>0</v>
      </c>
      <c r="L302" s="152">
        <f t="shared" si="233"/>
        <v>0</v>
      </c>
      <c r="M302" s="152">
        <f t="shared" si="233"/>
        <v>0</v>
      </c>
      <c r="N302" s="152">
        <f t="shared" si="233"/>
        <v>0</v>
      </c>
      <c r="O302" s="152">
        <f t="shared" si="233"/>
        <v>0</v>
      </c>
      <c r="P302" s="152">
        <f t="shared" si="233"/>
        <v>0</v>
      </c>
      <c r="Q302" s="152">
        <f t="shared" si="233"/>
        <v>0</v>
      </c>
      <c r="R302" s="152">
        <f t="shared" si="233"/>
        <v>0</v>
      </c>
      <c r="S302" s="152">
        <f t="shared" si="233"/>
        <v>0</v>
      </c>
      <c r="T302" s="152">
        <f t="shared" si="233"/>
        <v>0</v>
      </c>
      <c r="U302" s="152">
        <f t="shared" si="233"/>
        <v>0</v>
      </c>
      <c r="V302" s="152">
        <f t="shared" si="233"/>
        <v>0</v>
      </c>
      <c r="W302" s="152">
        <f t="shared" si="233"/>
        <v>0</v>
      </c>
      <c r="X302" s="152">
        <f t="shared" si="233"/>
        <v>0</v>
      </c>
      <c r="Y302" s="152">
        <f t="shared" si="233"/>
        <v>0</v>
      </c>
      <c r="Z302" s="152">
        <f t="shared" si="233"/>
        <v>0</v>
      </c>
      <c r="AA302" s="152">
        <f t="shared" si="233"/>
        <v>0</v>
      </c>
      <c r="AB302" s="152">
        <f t="shared" si="233"/>
        <v>0</v>
      </c>
      <c r="AC302" s="152">
        <f t="shared" si="233"/>
        <v>0</v>
      </c>
      <c r="AD302" s="152">
        <f t="shared" si="233"/>
        <v>970204.97284034709</v>
      </c>
      <c r="AE302" s="152">
        <f t="shared" si="233"/>
        <v>0</v>
      </c>
      <c r="AF302" s="152">
        <f t="shared" si="233"/>
        <v>0</v>
      </c>
      <c r="AG302" s="152">
        <f t="shared" si="233"/>
        <v>0</v>
      </c>
      <c r="AH302" s="152">
        <f t="shared" si="233"/>
        <v>0</v>
      </c>
      <c r="AI302" s="152">
        <f t="shared" si="233"/>
        <v>0</v>
      </c>
      <c r="AJ302" s="152">
        <f t="shared" si="233"/>
        <v>0</v>
      </c>
      <c r="AK302" s="152">
        <f t="shared" si="233"/>
        <v>0</v>
      </c>
      <c r="AL302" s="152">
        <f t="shared" si="233"/>
        <v>0</v>
      </c>
      <c r="AM302" s="152">
        <f t="shared" si="233"/>
        <v>0</v>
      </c>
      <c r="AN302" s="152">
        <f t="shared" si="233"/>
        <v>0</v>
      </c>
      <c r="AO302" s="152">
        <f t="shared" si="233"/>
        <v>517442.65218151844</v>
      </c>
      <c r="AP302" s="152">
        <f t="shared" si="233"/>
        <v>0</v>
      </c>
      <c r="AQ302" s="152">
        <f t="shared" si="233"/>
        <v>0</v>
      </c>
      <c r="AR302" s="152">
        <f t="shared" si="233"/>
        <v>0</v>
      </c>
      <c r="AS302" s="152">
        <f t="shared" si="233"/>
        <v>0</v>
      </c>
      <c r="AT302" s="152">
        <f t="shared" si="233"/>
        <v>0</v>
      </c>
      <c r="AU302" s="152">
        <f t="shared" si="233"/>
        <v>0</v>
      </c>
    </row>
    <row r="303" spans="2:47" outlineLevel="1">
      <c r="B303" s="110"/>
      <c r="D303" s="74">
        <v>2031</v>
      </c>
      <c r="E303" s="152">
        <f t="shared" ref="E303:AU303" si="234">IF(E271=0,0,VLOOKUP(E271,$A$17:$D$26,4,FALSE)*POWER(1+$D$3,$D238-2017))</f>
        <v>0</v>
      </c>
      <c r="F303" s="152">
        <f t="shared" si="234"/>
        <v>0</v>
      </c>
      <c r="G303" s="152">
        <f t="shared" si="234"/>
        <v>0</v>
      </c>
      <c r="H303" s="152">
        <f t="shared" si="234"/>
        <v>0</v>
      </c>
      <c r="I303" s="152">
        <f t="shared" si="234"/>
        <v>0</v>
      </c>
      <c r="J303" s="152">
        <f t="shared" si="234"/>
        <v>0</v>
      </c>
      <c r="K303" s="152">
        <f t="shared" si="234"/>
        <v>0</v>
      </c>
      <c r="L303" s="152">
        <f t="shared" si="234"/>
        <v>0</v>
      </c>
      <c r="M303" s="152">
        <f t="shared" si="234"/>
        <v>0</v>
      </c>
      <c r="N303" s="152">
        <f t="shared" si="234"/>
        <v>0</v>
      </c>
      <c r="O303" s="152">
        <f t="shared" si="234"/>
        <v>0</v>
      </c>
      <c r="P303" s="152">
        <f t="shared" si="234"/>
        <v>0</v>
      </c>
      <c r="Q303" s="152">
        <f t="shared" si="234"/>
        <v>0</v>
      </c>
      <c r="R303" s="152">
        <f t="shared" si="234"/>
        <v>0</v>
      </c>
      <c r="S303" s="152">
        <f t="shared" si="234"/>
        <v>0</v>
      </c>
      <c r="T303" s="152">
        <f t="shared" si="234"/>
        <v>0</v>
      </c>
      <c r="U303" s="152">
        <f t="shared" si="234"/>
        <v>0</v>
      </c>
      <c r="V303" s="152">
        <f t="shared" si="234"/>
        <v>0</v>
      </c>
      <c r="W303" s="152">
        <f t="shared" si="234"/>
        <v>0</v>
      </c>
      <c r="X303" s="152">
        <f t="shared" si="234"/>
        <v>0</v>
      </c>
      <c r="Y303" s="152">
        <f t="shared" si="234"/>
        <v>0</v>
      </c>
      <c r="Z303" s="152">
        <f t="shared" si="234"/>
        <v>0</v>
      </c>
      <c r="AA303" s="152">
        <f t="shared" si="234"/>
        <v>0</v>
      </c>
      <c r="AB303" s="152">
        <f t="shared" si="234"/>
        <v>0</v>
      </c>
      <c r="AC303" s="152">
        <f t="shared" si="234"/>
        <v>0</v>
      </c>
      <c r="AD303" s="152">
        <f t="shared" si="234"/>
        <v>0</v>
      </c>
      <c r="AE303" s="152">
        <f t="shared" si="234"/>
        <v>0</v>
      </c>
      <c r="AF303" s="152">
        <f t="shared" si="234"/>
        <v>0</v>
      </c>
      <c r="AG303" s="152">
        <f t="shared" si="234"/>
        <v>0</v>
      </c>
      <c r="AH303" s="152">
        <f t="shared" si="234"/>
        <v>0</v>
      </c>
      <c r="AI303" s="152">
        <f t="shared" si="234"/>
        <v>0</v>
      </c>
      <c r="AJ303" s="152">
        <f t="shared" si="234"/>
        <v>0</v>
      </c>
      <c r="AK303" s="152">
        <f t="shared" si="234"/>
        <v>0</v>
      </c>
      <c r="AL303" s="152">
        <f t="shared" si="234"/>
        <v>0</v>
      </c>
      <c r="AM303" s="152">
        <f t="shared" si="234"/>
        <v>0</v>
      </c>
      <c r="AN303" s="152">
        <f t="shared" si="234"/>
        <v>0</v>
      </c>
      <c r="AO303" s="152">
        <f t="shared" si="234"/>
        <v>0</v>
      </c>
      <c r="AP303" s="152">
        <f t="shared" si="234"/>
        <v>0</v>
      </c>
      <c r="AQ303" s="152">
        <f t="shared" si="234"/>
        <v>0</v>
      </c>
      <c r="AR303" s="152">
        <f t="shared" si="234"/>
        <v>0</v>
      </c>
      <c r="AS303" s="152">
        <f t="shared" si="234"/>
        <v>0</v>
      </c>
      <c r="AT303" s="152">
        <f t="shared" si="234"/>
        <v>0</v>
      </c>
      <c r="AU303" s="152">
        <f t="shared" si="234"/>
        <v>0</v>
      </c>
    </row>
    <row r="304" spans="2:47" outlineLevel="1">
      <c r="D304" s="74">
        <v>2032</v>
      </c>
      <c r="E304" s="152">
        <f t="shared" ref="E304:AU304" si="235">IF(E272=0,0,VLOOKUP(E272,$A$17:$D$26,4,FALSE)*POWER(1+$D$3,$D239-2017))</f>
        <v>0</v>
      </c>
      <c r="F304" s="152">
        <f t="shared" si="235"/>
        <v>0</v>
      </c>
      <c r="G304" s="152">
        <f t="shared" si="235"/>
        <v>0</v>
      </c>
      <c r="H304" s="152">
        <f t="shared" si="235"/>
        <v>0</v>
      </c>
      <c r="I304" s="152">
        <f t="shared" si="235"/>
        <v>0</v>
      </c>
      <c r="J304" s="152">
        <f t="shared" si="235"/>
        <v>0</v>
      </c>
      <c r="K304" s="152">
        <f t="shared" si="235"/>
        <v>0</v>
      </c>
      <c r="L304" s="152">
        <f t="shared" si="235"/>
        <v>0</v>
      </c>
      <c r="M304" s="152">
        <f t="shared" si="235"/>
        <v>0</v>
      </c>
      <c r="N304" s="152">
        <f t="shared" si="235"/>
        <v>0</v>
      </c>
      <c r="O304" s="152">
        <f t="shared" si="235"/>
        <v>0</v>
      </c>
      <c r="P304" s="152">
        <f t="shared" si="235"/>
        <v>0</v>
      </c>
      <c r="Q304" s="152">
        <f t="shared" si="235"/>
        <v>0</v>
      </c>
      <c r="R304" s="152">
        <f t="shared" si="235"/>
        <v>0</v>
      </c>
      <c r="S304" s="152">
        <f t="shared" si="235"/>
        <v>0</v>
      </c>
      <c r="T304" s="152">
        <f t="shared" si="235"/>
        <v>0</v>
      </c>
      <c r="U304" s="152">
        <f t="shared" si="235"/>
        <v>0</v>
      </c>
      <c r="V304" s="152">
        <f t="shared" si="235"/>
        <v>0</v>
      </c>
      <c r="W304" s="152">
        <f t="shared" si="235"/>
        <v>0</v>
      </c>
      <c r="X304" s="152">
        <f t="shared" si="235"/>
        <v>0</v>
      </c>
      <c r="Y304" s="152">
        <f t="shared" si="235"/>
        <v>0</v>
      </c>
      <c r="Z304" s="152">
        <f t="shared" si="235"/>
        <v>0</v>
      </c>
      <c r="AA304" s="152">
        <f t="shared" si="235"/>
        <v>0</v>
      </c>
      <c r="AB304" s="152">
        <f t="shared" si="235"/>
        <v>0</v>
      </c>
      <c r="AC304" s="152">
        <f t="shared" si="235"/>
        <v>0</v>
      </c>
      <c r="AD304" s="152">
        <f t="shared" si="235"/>
        <v>0</v>
      </c>
      <c r="AE304" s="152">
        <f t="shared" si="235"/>
        <v>0</v>
      </c>
      <c r="AF304" s="152">
        <f t="shared" si="235"/>
        <v>0</v>
      </c>
      <c r="AG304" s="152">
        <f t="shared" si="235"/>
        <v>0</v>
      </c>
      <c r="AH304" s="152">
        <f t="shared" si="235"/>
        <v>0</v>
      </c>
      <c r="AI304" s="152">
        <f t="shared" si="235"/>
        <v>0</v>
      </c>
      <c r="AJ304" s="152">
        <f t="shared" si="235"/>
        <v>0</v>
      </c>
      <c r="AK304" s="152">
        <f t="shared" si="235"/>
        <v>0</v>
      </c>
      <c r="AL304" s="152">
        <f t="shared" si="235"/>
        <v>0</v>
      </c>
      <c r="AM304" s="152">
        <f t="shared" si="235"/>
        <v>0</v>
      </c>
      <c r="AN304" s="152">
        <f t="shared" si="235"/>
        <v>0</v>
      </c>
      <c r="AO304" s="152">
        <f t="shared" si="235"/>
        <v>0</v>
      </c>
      <c r="AP304" s="152">
        <f t="shared" si="235"/>
        <v>0</v>
      </c>
      <c r="AQ304" s="152">
        <f t="shared" si="235"/>
        <v>0</v>
      </c>
      <c r="AR304" s="152">
        <f t="shared" si="235"/>
        <v>0</v>
      </c>
      <c r="AS304" s="152">
        <f t="shared" si="235"/>
        <v>0</v>
      </c>
      <c r="AT304" s="152">
        <f t="shared" si="235"/>
        <v>0</v>
      </c>
      <c r="AU304" s="152">
        <f t="shared" si="235"/>
        <v>0</v>
      </c>
    </row>
    <row r="305" spans="2:47" outlineLevel="1">
      <c r="D305" s="74">
        <v>2033</v>
      </c>
      <c r="E305" s="152">
        <f t="shared" ref="E305:AU305" si="236">IF(E273=0,0,VLOOKUP(E273,$A$17:$D$26,4,FALSE)*POWER(1+$D$3,$D240-2017))</f>
        <v>0</v>
      </c>
      <c r="F305" s="152">
        <f t="shared" si="236"/>
        <v>0</v>
      </c>
      <c r="G305" s="152">
        <f t="shared" si="236"/>
        <v>0</v>
      </c>
      <c r="H305" s="152">
        <f t="shared" si="236"/>
        <v>0</v>
      </c>
      <c r="I305" s="152">
        <f t="shared" si="236"/>
        <v>0</v>
      </c>
      <c r="J305" s="152">
        <f t="shared" si="236"/>
        <v>0</v>
      </c>
      <c r="K305" s="152">
        <f t="shared" si="236"/>
        <v>0</v>
      </c>
      <c r="L305" s="152">
        <f t="shared" si="236"/>
        <v>0</v>
      </c>
      <c r="M305" s="152">
        <f t="shared" si="236"/>
        <v>0</v>
      </c>
      <c r="N305" s="152">
        <f t="shared" si="236"/>
        <v>0</v>
      </c>
      <c r="O305" s="152">
        <f t="shared" si="236"/>
        <v>0</v>
      </c>
      <c r="P305" s="152">
        <f t="shared" si="236"/>
        <v>0</v>
      </c>
      <c r="Q305" s="152">
        <f t="shared" si="236"/>
        <v>0</v>
      </c>
      <c r="R305" s="152">
        <f t="shared" si="236"/>
        <v>0</v>
      </c>
      <c r="S305" s="152">
        <f t="shared" si="236"/>
        <v>0</v>
      </c>
      <c r="T305" s="152">
        <f t="shared" si="236"/>
        <v>0</v>
      </c>
      <c r="U305" s="152">
        <f t="shared" si="236"/>
        <v>0</v>
      </c>
      <c r="V305" s="152">
        <f t="shared" si="236"/>
        <v>0</v>
      </c>
      <c r="W305" s="152">
        <f t="shared" si="236"/>
        <v>0</v>
      </c>
      <c r="X305" s="152">
        <f t="shared" si="236"/>
        <v>0</v>
      </c>
      <c r="Y305" s="152">
        <f t="shared" si="236"/>
        <v>0</v>
      </c>
      <c r="Z305" s="152">
        <f t="shared" si="236"/>
        <v>0</v>
      </c>
      <c r="AA305" s="152">
        <f t="shared" si="236"/>
        <v>0</v>
      </c>
      <c r="AB305" s="152">
        <f t="shared" si="236"/>
        <v>0</v>
      </c>
      <c r="AC305" s="152">
        <f t="shared" si="236"/>
        <v>0</v>
      </c>
      <c r="AD305" s="152">
        <f t="shared" si="236"/>
        <v>0</v>
      </c>
      <c r="AE305" s="152">
        <f t="shared" si="236"/>
        <v>0</v>
      </c>
      <c r="AF305" s="152">
        <f t="shared" si="236"/>
        <v>0</v>
      </c>
      <c r="AG305" s="152">
        <f t="shared" si="236"/>
        <v>0</v>
      </c>
      <c r="AH305" s="152">
        <f t="shared" si="236"/>
        <v>0</v>
      </c>
      <c r="AI305" s="152">
        <f t="shared" si="236"/>
        <v>0</v>
      </c>
      <c r="AJ305" s="152">
        <f t="shared" si="236"/>
        <v>0</v>
      </c>
      <c r="AK305" s="152">
        <f t="shared" si="236"/>
        <v>0</v>
      </c>
      <c r="AL305" s="152">
        <f t="shared" si="236"/>
        <v>0</v>
      </c>
      <c r="AM305" s="152">
        <f t="shared" si="236"/>
        <v>0</v>
      </c>
      <c r="AN305" s="152">
        <f t="shared" si="236"/>
        <v>0</v>
      </c>
      <c r="AO305" s="152">
        <f t="shared" si="236"/>
        <v>0</v>
      </c>
      <c r="AP305" s="152">
        <f t="shared" si="236"/>
        <v>0</v>
      </c>
      <c r="AQ305" s="152">
        <f t="shared" si="236"/>
        <v>0</v>
      </c>
      <c r="AR305" s="152">
        <f t="shared" si="236"/>
        <v>0</v>
      </c>
      <c r="AS305" s="152">
        <f t="shared" si="236"/>
        <v>0</v>
      </c>
      <c r="AT305" s="152">
        <f t="shared" si="236"/>
        <v>0</v>
      </c>
      <c r="AU305" s="152">
        <f t="shared" si="236"/>
        <v>0</v>
      </c>
    </row>
    <row r="306" spans="2:47" outlineLevel="1">
      <c r="D306" s="74">
        <v>2034</v>
      </c>
      <c r="E306" s="152">
        <f t="shared" ref="E306:AU306" si="237">IF(E274=0,0,VLOOKUP(E274,$A$17:$D$26,4,FALSE)*POWER(1+$D$3,$D241-2017))</f>
        <v>0</v>
      </c>
      <c r="F306" s="152">
        <f t="shared" si="237"/>
        <v>0</v>
      </c>
      <c r="G306" s="152">
        <f t="shared" si="237"/>
        <v>0</v>
      </c>
      <c r="H306" s="152">
        <f t="shared" si="237"/>
        <v>0</v>
      </c>
      <c r="I306" s="152">
        <f t="shared" si="237"/>
        <v>0</v>
      </c>
      <c r="J306" s="152">
        <f t="shared" si="237"/>
        <v>0</v>
      </c>
      <c r="K306" s="152">
        <f t="shared" si="237"/>
        <v>0</v>
      </c>
      <c r="L306" s="152">
        <f t="shared" si="237"/>
        <v>0</v>
      </c>
      <c r="M306" s="152">
        <f t="shared" si="237"/>
        <v>0</v>
      </c>
      <c r="N306" s="152">
        <f t="shared" si="237"/>
        <v>0</v>
      </c>
      <c r="O306" s="152">
        <f t="shared" si="237"/>
        <v>0</v>
      </c>
      <c r="P306" s="152">
        <f t="shared" si="237"/>
        <v>0</v>
      </c>
      <c r="Q306" s="152">
        <f t="shared" si="237"/>
        <v>0</v>
      </c>
      <c r="R306" s="152">
        <f t="shared" si="237"/>
        <v>0</v>
      </c>
      <c r="S306" s="152">
        <f t="shared" si="237"/>
        <v>0</v>
      </c>
      <c r="T306" s="152">
        <f t="shared" si="237"/>
        <v>0</v>
      </c>
      <c r="U306" s="152">
        <f t="shared" si="237"/>
        <v>0</v>
      </c>
      <c r="V306" s="152">
        <f t="shared" si="237"/>
        <v>0</v>
      </c>
      <c r="W306" s="152">
        <f t="shared" si="237"/>
        <v>0</v>
      </c>
      <c r="X306" s="152">
        <f t="shared" si="237"/>
        <v>0</v>
      </c>
      <c r="Y306" s="152">
        <f t="shared" si="237"/>
        <v>0</v>
      </c>
      <c r="Z306" s="152">
        <f t="shared" si="237"/>
        <v>0</v>
      </c>
      <c r="AA306" s="152">
        <f t="shared" si="237"/>
        <v>0</v>
      </c>
      <c r="AB306" s="152">
        <f t="shared" si="237"/>
        <v>0</v>
      </c>
      <c r="AC306" s="152">
        <f t="shared" si="237"/>
        <v>0</v>
      </c>
      <c r="AD306" s="152">
        <f t="shared" si="237"/>
        <v>0</v>
      </c>
      <c r="AE306" s="152">
        <f t="shared" si="237"/>
        <v>0</v>
      </c>
      <c r="AF306" s="152">
        <f t="shared" si="237"/>
        <v>0</v>
      </c>
      <c r="AG306" s="152">
        <f t="shared" si="237"/>
        <v>0</v>
      </c>
      <c r="AH306" s="152">
        <f t="shared" si="237"/>
        <v>0</v>
      </c>
      <c r="AI306" s="152">
        <f t="shared" si="237"/>
        <v>0</v>
      </c>
      <c r="AJ306" s="152">
        <f t="shared" si="237"/>
        <v>0</v>
      </c>
      <c r="AK306" s="152">
        <f t="shared" si="237"/>
        <v>0</v>
      </c>
      <c r="AL306" s="152">
        <f t="shared" si="237"/>
        <v>0</v>
      </c>
      <c r="AM306" s="152">
        <f t="shared" si="237"/>
        <v>0</v>
      </c>
      <c r="AN306" s="152">
        <f t="shared" si="237"/>
        <v>0</v>
      </c>
      <c r="AO306" s="152">
        <f t="shared" si="237"/>
        <v>0</v>
      </c>
      <c r="AP306" s="152">
        <f t="shared" si="237"/>
        <v>0</v>
      </c>
      <c r="AQ306" s="152">
        <f t="shared" si="237"/>
        <v>0</v>
      </c>
      <c r="AR306" s="152">
        <f t="shared" si="237"/>
        <v>0</v>
      </c>
      <c r="AS306" s="152">
        <f t="shared" si="237"/>
        <v>0</v>
      </c>
      <c r="AT306" s="152">
        <f t="shared" si="237"/>
        <v>0</v>
      </c>
      <c r="AU306" s="152">
        <f t="shared" si="237"/>
        <v>0</v>
      </c>
    </row>
    <row r="307" spans="2:47" outlineLevel="1">
      <c r="D307" s="74">
        <v>2035</v>
      </c>
      <c r="E307" s="152">
        <f t="shared" ref="E307:AU307" si="238">IF(E275=0,0,VLOOKUP(E275,$A$17:$D$26,4,FALSE)*POWER(1+$D$3,$D242-2017))</f>
        <v>0</v>
      </c>
      <c r="F307" s="152">
        <f t="shared" si="238"/>
        <v>0</v>
      </c>
      <c r="G307" s="152">
        <f t="shared" si="238"/>
        <v>0</v>
      </c>
      <c r="H307" s="152">
        <f t="shared" si="238"/>
        <v>0</v>
      </c>
      <c r="I307" s="152">
        <f t="shared" si="238"/>
        <v>0</v>
      </c>
      <c r="J307" s="152">
        <f t="shared" si="238"/>
        <v>0</v>
      </c>
      <c r="K307" s="152">
        <f t="shared" si="238"/>
        <v>0</v>
      </c>
      <c r="L307" s="152">
        <f t="shared" si="238"/>
        <v>0</v>
      </c>
      <c r="M307" s="152">
        <f t="shared" si="238"/>
        <v>0</v>
      </c>
      <c r="N307" s="152">
        <f t="shared" si="238"/>
        <v>0</v>
      </c>
      <c r="O307" s="152">
        <f t="shared" si="238"/>
        <v>0</v>
      </c>
      <c r="P307" s="152">
        <f t="shared" si="238"/>
        <v>0</v>
      </c>
      <c r="Q307" s="152">
        <f t="shared" si="238"/>
        <v>0</v>
      </c>
      <c r="R307" s="152">
        <f t="shared" si="238"/>
        <v>0</v>
      </c>
      <c r="S307" s="152">
        <f t="shared" si="238"/>
        <v>0</v>
      </c>
      <c r="T307" s="152">
        <f t="shared" si="238"/>
        <v>0</v>
      </c>
      <c r="U307" s="152">
        <f t="shared" si="238"/>
        <v>0</v>
      </c>
      <c r="V307" s="152">
        <f t="shared" si="238"/>
        <v>0</v>
      </c>
      <c r="W307" s="152">
        <f t="shared" si="238"/>
        <v>0</v>
      </c>
      <c r="X307" s="152">
        <f t="shared" si="238"/>
        <v>0</v>
      </c>
      <c r="Y307" s="152">
        <f t="shared" si="238"/>
        <v>0</v>
      </c>
      <c r="Z307" s="152">
        <f t="shared" si="238"/>
        <v>0</v>
      </c>
      <c r="AA307" s="152">
        <f t="shared" si="238"/>
        <v>0</v>
      </c>
      <c r="AB307" s="152">
        <f t="shared" si="238"/>
        <v>0</v>
      </c>
      <c r="AC307" s="152">
        <f t="shared" si="238"/>
        <v>0</v>
      </c>
      <c r="AD307" s="152">
        <f t="shared" si="238"/>
        <v>0</v>
      </c>
      <c r="AE307" s="152">
        <f t="shared" si="238"/>
        <v>0</v>
      </c>
      <c r="AF307" s="152">
        <f t="shared" si="238"/>
        <v>0</v>
      </c>
      <c r="AG307" s="152">
        <f t="shared" si="238"/>
        <v>0</v>
      </c>
      <c r="AH307" s="152">
        <f t="shared" si="238"/>
        <v>0</v>
      </c>
      <c r="AI307" s="152">
        <f t="shared" si="238"/>
        <v>0</v>
      </c>
      <c r="AJ307" s="152">
        <f t="shared" si="238"/>
        <v>0</v>
      </c>
      <c r="AK307" s="152">
        <f t="shared" si="238"/>
        <v>0</v>
      </c>
      <c r="AL307" s="152">
        <f t="shared" si="238"/>
        <v>0</v>
      </c>
      <c r="AM307" s="152">
        <f t="shared" si="238"/>
        <v>0</v>
      </c>
      <c r="AN307" s="152">
        <f t="shared" si="238"/>
        <v>0</v>
      </c>
      <c r="AO307" s="152">
        <f t="shared" si="238"/>
        <v>0</v>
      </c>
      <c r="AP307" s="152">
        <f t="shared" si="238"/>
        <v>0</v>
      </c>
      <c r="AQ307" s="152">
        <f t="shared" si="238"/>
        <v>0</v>
      </c>
      <c r="AR307" s="152">
        <f t="shared" si="238"/>
        <v>0</v>
      </c>
      <c r="AS307" s="152">
        <f t="shared" si="238"/>
        <v>0</v>
      </c>
      <c r="AT307" s="152">
        <f t="shared" si="238"/>
        <v>0</v>
      </c>
      <c r="AU307" s="152">
        <f t="shared" si="238"/>
        <v>0</v>
      </c>
    </row>
    <row r="308" spans="2:47" outlineLevel="1">
      <c r="D308" s="74">
        <v>2036</v>
      </c>
      <c r="E308" s="152">
        <f t="shared" ref="E308:AU308" si="239">IF(E276=0,0,VLOOKUP(E276,$A$17:$D$26,4,FALSE)*POWER(1+$D$3,$D243-2017))</f>
        <v>0</v>
      </c>
      <c r="F308" s="152">
        <f t="shared" si="239"/>
        <v>0</v>
      </c>
      <c r="G308" s="152">
        <f t="shared" si="239"/>
        <v>0</v>
      </c>
      <c r="H308" s="152">
        <f t="shared" si="239"/>
        <v>0</v>
      </c>
      <c r="I308" s="152">
        <f t="shared" si="239"/>
        <v>0</v>
      </c>
      <c r="J308" s="152">
        <f t="shared" si="239"/>
        <v>0</v>
      </c>
      <c r="K308" s="152">
        <f t="shared" si="239"/>
        <v>0</v>
      </c>
      <c r="L308" s="152">
        <f t="shared" si="239"/>
        <v>0</v>
      </c>
      <c r="M308" s="152">
        <f t="shared" si="239"/>
        <v>0</v>
      </c>
      <c r="N308" s="152">
        <f t="shared" si="239"/>
        <v>0</v>
      </c>
      <c r="O308" s="152">
        <f t="shared" si="239"/>
        <v>0</v>
      </c>
      <c r="P308" s="152">
        <f t="shared" si="239"/>
        <v>0</v>
      </c>
      <c r="Q308" s="152">
        <f t="shared" si="239"/>
        <v>0</v>
      </c>
      <c r="R308" s="152">
        <f t="shared" si="239"/>
        <v>0</v>
      </c>
      <c r="S308" s="152">
        <f t="shared" si="239"/>
        <v>0</v>
      </c>
      <c r="T308" s="152">
        <f t="shared" si="239"/>
        <v>0</v>
      </c>
      <c r="U308" s="152">
        <f t="shared" si="239"/>
        <v>0</v>
      </c>
      <c r="V308" s="152">
        <f t="shared" si="239"/>
        <v>0</v>
      </c>
      <c r="W308" s="152">
        <f t="shared" si="239"/>
        <v>0</v>
      </c>
      <c r="X308" s="152">
        <f t="shared" si="239"/>
        <v>0</v>
      </c>
      <c r="Y308" s="152">
        <f t="shared" si="239"/>
        <v>0</v>
      </c>
      <c r="Z308" s="152">
        <f t="shared" si="239"/>
        <v>0</v>
      </c>
      <c r="AA308" s="152">
        <f t="shared" si="239"/>
        <v>0</v>
      </c>
      <c r="AB308" s="152">
        <f t="shared" si="239"/>
        <v>0</v>
      </c>
      <c r="AC308" s="152">
        <f t="shared" si="239"/>
        <v>0</v>
      </c>
      <c r="AD308" s="152">
        <f t="shared" si="239"/>
        <v>0</v>
      </c>
      <c r="AE308" s="152">
        <f t="shared" si="239"/>
        <v>0</v>
      </c>
      <c r="AF308" s="152">
        <f t="shared" si="239"/>
        <v>0</v>
      </c>
      <c r="AG308" s="152">
        <f t="shared" si="239"/>
        <v>0</v>
      </c>
      <c r="AH308" s="152">
        <f t="shared" si="239"/>
        <v>0</v>
      </c>
      <c r="AI308" s="152">
        <f t="shared" si="239"/>
        <v>0</v>
      </c>
      <c r="AJ308" s="152">
        <f t="shared" si="239"/>
        <v>0</v>
      </c>
      <c r="AK308" s="152">
        <f t="shared" si="239"/>
        <v>0</v>
      </c>
      <c r="AL308" s="152">
        <f t="shared" si="239"/>
        <v>0</v>
      </c>
      <c r="AM308" s="152">
        <f t="shared" si="239"/>
        <v>0</v>
      </c>
      <c r="AN308" s="152">
        <f t="shared" si="239"/>
        <v>0</v>
      </c>
      <c r="AO308" s="152">
        <f t="shared" si="239"/>
        <v>0</v>
      </c>
      <c r="AP308" s="152">
        <f t="shared" si="239"/>
        <v>0</v>
      </c>
      <c r="AQ308" s="152">
        <f t="shared" si="239"/>
        <v>0</v>
      </c>
      <c r="AR308" s="152">
        <f t="shared" si="239"/>
        <v>0</v>
      </c>
      <c r="AS308" s="152">
        <f t="shared" si="239"/>
        <v>0</v>
      </c>
      <c r="AT308" s="152">
        <f t="shared" si="239"/>
        <v>0</v>
      </c>
      <c r="AU308" s="152">
        <f t="shared" si="239"/>
        <v>0</v>
      </c>
    </row>
    <row r="309" spans="2:47" outlineLevel="1">
      <c r="D309" s="74">
        <v>2037</v>
      </c>
      <c r="E309" s="152">
        <f t="shared" ref="E309:AU309" si="240">IF(E277=0,0,VLOOKUP(E277,$A$17:$D$26,4,FALSE)*POWER(1+$D$3,$D244-2017))</f>
        <v>0</v>
      </c>
      <c r="F309" s="152">
        <f t="shared" si="240"/>
        <v>0</v>
      </c>
      <c r="G309" s="152">
        <f t="shared" si="240"/>
        <v>0</v>
      </c>
      <c r="H309" s="152">
        <f t="shared" si="240"/>
        <v>0</v>
      </c>
      <c r="I309" s="152">
        <f t="shared" si="240"/>
        <v>0</v>
      </c>
      <c r="J309" s="152">
        <f t="shared" si="240"/>
        <v>0</v>
      </c>
      <c r="K309" s="152">
        <f t="shared" si="240"/>
        <v>0</v>
      </c>
      <c r="L309" s="152">
        <f t="shared" si="240"/>
        <v>0</v>
      </c>
      <c r="M309" s="152">
        <f t="shared" si="240"/>
        <v>0</v>
      </c>
      <c r="N309" s="152">
        <f t="shared" si="240"/>
        <v>0</v>
      </c>
      <c r="O309" s="152">
        <f t="shared" si="240"/>
        <v>0</v>
      </c>
      <c r="P309" s="152">
        <f t="shared" si="240"/>
        <v>0</v>
      </c>
      <c r="Q309" s="152">
        <f t="shared" si="240"/>
        <v>0</v>
      </c>
      <c r="R309" s="152">
        <f t="shared" si="240"/>
        <v>0</v>
      </c>
      <c r="S309" s="152">
        <f t="shared" si="240"/>
        <v>0</v>
      </c>
      <c r="T309" s="152">
        <f t="shared" si="240"/>
        <v>0</v>
      </c>
      <c r="U309" s="152">
        <f t="shared" si="240"/>
        <v>0</v>
      </c>
      <c r="V309" s="152">
        <f t="shared" si="240"/>
        <v>0</v>
      </c>
      <c r="W309" s="152">
        <f t="shared" si="240"/>
        <v>0</v>
      </c>
      <c r="X309" s="152">
        <f t="shared" si="240"/>
        <v>0</v>
      </c>
      <c r="Y309" s="152">
        <f t="shared" si="240"/>
        <v>0</v>
      </c>
      <c r="Z309" s="152">
        <f t="shared" si="240"/>
        <v>0</v>
      </c>
      <c r="AA309" s="152">
        <f t="shared" si="240"/>
        <v>0</v>
      </c>
      <c r="AB309" s="152">
        <f t="shared" si="240"/>
        <v>0</v>
      </c>
      <c r="AC309" s="152">
        <f t="shared" si="240"/>
        <v>0</v>
      </c>
      <c r="AD309" s="152">
        <f t="shared" si="240"/>
        <v>0</v>
      </c>
      <c r="AE309" s="152">
        <f t="shared" si="240"/>
        <v>0</v>
      </c>
      <c r="AF309" s="152">
        <f t="shared" si="240"/>
        <v>0</v>
      </c>
      <c r="AG309" s="152">
        <f t="shared" si="240"/>
        <v>0</v>
      </c>
      <c r="AH309" s="152">
        <f t="shared" si="240"/>
        <v>0</v>
      </c>
      <c r="AI309" s="152">
        <f t="shared" si="240"/>
        <v>0</v>
      </c>
      <c r="AJ309" s="152">
        <f t="shared" si="240"/>
        <v>0</v>
      </c>
      <c r="AK309" s="152">
        <f t="shared" si="240"/>
        <v>0</v>
      </c>
      <c r="AL309" s="152">
        <f t="shared" si="240"/>
        <v>0</v>
      </c>
      <c r="AM309" s="152">
        <f t="shared" si="240"/>
        <v>0</v>
      </c>
      <c r="AN309" s="152">
        <f t="shared" si="240"/>
        <v>0</v>
      </c>
      <c r="AO309" s="152">
        <f t="shared" si="240"/>
        <v>0</v>
      </c>
      <c r="AP309" s="152">
        <f t="shared" si="240"/>
        <v>0</v>
      </c>
      <c r="AQ309" s="152">
        <f t="shared" si="240"/>
        <v>0</v>
      </c>
      <c r="AR309" s="152">
        <f t="shared" si="240"/>
        <v>0</v>
      </c>
      <c r="AS309" s="152">
        <f t="shared" si="240"/>
        <v>0</v>
      </c>
      <c r="AT309" s="152">
        <f t="shared" si="240"/>
        <v>0</v>
      </c>
      <c r="AU309" s="152">
        <f t="shared" si="240"/>
        <v>0</v>
      </c>
    </row>
    <row r="310" spans="2:47" outlineLevel="1">
      <c r="D310" s="74">
        <v>2038</v>
      </c>
      <c r="E310" s="152">
        <f t="shared" ref="E310:AU310" si="241">IF(E278=0,0,VLOOKUP(E278,$A$17:$D$26,4,FALSE)*POWER(1+$D$3,$D245-2017))</f>
        <v>0</v>
      </c>
      <c r="F310" s="152">
        <f t="shared" si="241"/>
        <v>0</v>
      </c>
      <c r="G310" s="152">
        <f t="shared" si="241"/>
        <v>0</v>
      </c>
      <c r="H310" s="152">
        <f t="shared" si="241"/>
        <v>0</v>
      </c>
      <c r="I310" s="152">
        <f t="shared" si="241"/>
        <v>0</v>
      </c>
      <c r="J310" s="152">
        <f t="shared" si="241"/>
        <v>0</v>
      </c>
      <c r="K310" s="152">
        <f t="shared" si="241"/>
        <v>0</v>
      </c>
      <c r="L310" s="152">
        <f t="shared" si="241"/>
        <v>0</v>
      </c>
      <c r="M310" s="152">
        <f t="shared" si="241"/>
        <v>0</v>
      </c>
      <c r="N310" s="152">
        <f t="shared" si="241"/>
        <v>0</v>
      </c>
      <c r="O310" s="152">
        <f t="shared" si="241"/>
        <v>0</v>
      </c>
      <c r="P310" s="152">
        <f t="shared" si="241"/>
        <v>0</v>
      </c>
      <c r="Q310" s="152">
        <f t="shared" si="241"/>
        <v>0</v>
      </c>
      <c r="R310" s="152">
        <f t="shared" si="241"/>
        <v>0</v>
      </c>
      <c r="S310" s="152">
        <f t="shared" si="241"/>
        <v>0</v>
      </c>
      <c r="T310" s="152">
        <f t="shared" si="241"/>
        <v>0</v>
      </c>
      <c r="U310" s="152">
        <f t="shared" si="241"/>
        <v>0</v>
      </c>
      <c r="V310" s="152">
        <f t="shared" si="241"/>
        <v>0</v>
      </c>
      <c r="W310" s="152">
        <f t="shared" si="241"/>
        <v>0</v>
      </c>
      <c r="X310" s="152">
        <f t="shared" si="241"/>
        <v>0</v>
      </c>
      <c r="Y310" s="152">
        <f t="shared" si="241"/>
        <v>0</v>
      </c>
      <c r="Z310" s="152">
        <f t="shared" si="241"/>
        <v>0</v>
      </c>
      <c r="AA310" s="152">
        <f t="shared" si="241"/>
        <v>0</v>
      </c>
      <c r="AB310" s="152">
        <f t="shared" si="241"/>
        <v>0</v>
      </c>
      <c r="AC310" s="152">
        <f t="shared" si="241"/>
        <v>0</v>
      </c>
      <c r="AD310" s="152">
        <f t="shared" si="241"/>
        <v>0</v>
      </c>
      <c r="AE310" s="152">
        <f t="shared" si="241"/>
        <v>0</v>
      </c>
      <c r="AF310" s="152">
        <f t="shared" si="241"/>
        <v>0</v>
      </c>
      <c r="AG310" s="152">
        <f t="shared" si="241"/>
        <v>0</v>
      </c>
      <c r="AH310" s="152">
        <f t="shared" si="241"/>
        <v>0</v>
      </c>
      <c r="AI310" s="152">
        <f t="shared" si="241"/>
        <v>0</v>
      </c>
      <c r="AJ310" s="152">
        <f t="shared" si="241"/>
        <v>0</v>
      </c>
      <c r="AK310" s="152">
        <f t="shared" si="241"/>
        <v>0</v>
      </c>
      <c r="AL310" s="152">
        <f t="shared" si="241"/>
        <v>0</v>
      </c>
      <c r="AM310" s="152">
        <f t="shared" si="241"/>
        <v>0</v>
      </c>
      <c r="AN310" s="152">
        <f t="shared" si="241"/>
        <v>0</v>
      </c>
      <c r="AO310" s="152">
        <f t="shared" si="241"/>
        <v>0</v>
      </c>
      <c r="AP310" s="152">
        <f t="shared" si="241"/>
        <v>0</v>
      </c>
      <c r="AQ310" s="152">
        <f t="shared" si="241"/>
        <v>0</v>
      </c>
      <c r="AR310" s="152">
        <f t="shared" si="241"/>
        <v>0</v>
      </c>
      <c r="AS310" s="152">
        <f t="shared" si="241"/>
        <v>0</v>
      </c>
      <c r="AT310" s="152">
        <f t="shared" si="241"/>
        <v>0</v>
      </c>
      <c r="AU310" s="152">
        <f t="shared" si="241"/>
        <v>0</v>
      </c>
    </row>
    <row r="311" spans="2:47" outlineLevel="1">
      <c r="D311" s="74">
        <v>2039</v>
      </c>
      <c r="E311" s="152">
        <f t="shared" ref="E311:AU311" si="242">IF(E279=0,0,VLOOKUP(E279,$A$17:$D$26,4,FALSE)*POWER(1+$D$3,$D246-2017))</f>
        <v>0</v>
      </c>
      <c r="F311" s="152">
        <f t="shared" si="242"/>
        <v>0</v>
      </c>
      <c r="G311" s="152">
        <f t="shared" si="242"/>
        <v>0</v>
      </c>
      <c r="H311" s="152">
        <f t="shared" si="242"/>
        <v>0</v>
      </c>
      <c r="I311" s="152">
        <f t="shared" si="242"/>
        <v>0</v>
      </c>
      <c r="J311" s="152">
        <f t="shared" si="242"/>
        <v>0</v>
      </c>
      <c r="K311" s="152">
        <f t="shared" si="242"/>
        <v>0</v>
      </c>
      <c r="L311" s="152">
        <f t="shared" si="242"/>
        <v>0</v>
      </c>
      <c r="M311" s="152">
        <f t="shared" si="242"/>
        <v>0</v>
      </c>
      <c r="N311" s="152">
        <f t="shared" si="242"/>
        <v>0</v>
      </c>
      <c r="O311" s="152">
        <f t="shared" si="242"/>
        <v>0</v>
      </c>
      <c r="P311" s="152">
        <f t="shared" si="242"/>
        <v>0</v>
      </c>
      <c r="Q311" s="152">
        <f t="shared" si="242"/>
        <v>0</v>
      </c>
      <c r="R311" s="152">
        <f t="shared" si="242"/>
        <v>0</v>
      </c>
      <c r="S311" s="152">
        <f t="shared" si="242"/>
        <v>0</v>
      </c>
      <c r="T311" s="152">
        <f t="shared" si="242"/>
        <v>0</v>
      </c>
      <c r="U311" s="152">
        <f t="shared" si="242"/>
        <v>0</v>
      </c>
      <c r="V311" s="152">
        <f t="shared" si="242"/>
        <v>0</v>
      </c>
      <c r="W311" s="152">
        <f t="shared" si="242"/>
        <v>0</v>
      </c>
      <c r="X311" s="152">
        <f t="shared" si="242"/>
        <v>0</v>
      </c>
      <c r="Y311" s="152">
        <f t="shared" si="242"/>
        <v>0</v>
      </c>
      <c r="Z311" s="152">
        <f t="shared" si="242"/>
        <v>0</v>
      </c>
      <c r="AA311" s="152">
        <f t="shared" si="242"/>
        <v>0</v>
      </c>
      <c r="AB311" s="152">
        <f t="shared" si="242"/>
        <v>0</v>
      </c>
      <c r="AC311" s="152">
        <f t="shared" si="242"/>
        <v>0</v>
      </c>
      <c r="AD311" s="152">
        <f t="shared" si="242"/>
        <v>0</v>
      </c>
      <c r="AE311" s="152">
        <f t="shared" si="242"/>
        <v>0</v>
      </c>
      <c r="AF311" s="152">
        <f t="shared" si="242"/>
        <v>0</v>
      </c>
      <c r="AG311" s="152">
        <f t="shared" si="242"/>
        <v>0</v>
      </c>
      <c r="AH311" s="152">
        <f t="shared" si="242"/>
        <v>0</v>
      </c>
      <c r="AI311" s="152">
        <f t="shared" si="242"/>
        <v>0</v>
      </c>
      <c r="AJ311" s="152">
        <f t="shared" si="242"/>
        <v>0</v>
      </c>
      <c r="AK311" s="152">
        <f t="shared" si="242"/>
        <v>0</v>
      </c>
      <c r="AL311" s="152">
        <f t="shared" si="242"/>
        <v>0</v>
      </c>
      <c r="AM311" s="152">
        <f t="shared" si="242"/>
        <v>0</v>
      </c>
      <c r="AN311" s="152">
        <f t="shared" si="242"/>
        <v>0</v>
      </c>
      <c r="AO311" s="152">
        <f t="shared" si="242"/>
        <v>0</v>
      </c>
      <c r="AP311" s="152">
        <f t="shared" si="242"/>
        <v>0</v>
      </c>
      <c r="AQ311" s="152">
        <f t="shared" si="242"/>
        <v>0</v>
      </c>
      <c r="AR311" s="152">
        <f t="shared" si="242"/>
        <v>0</v>
      </c>
      <c r="AS311" s="152">
        <f t="shared" si="242"/>
        <v>0</v>
      </c>
      <c r="AT311" s="152">
        <f t="shared" si="242"/>
        <v>0</v>
      </c>
      <c r="AU311" s="152">
        <f t="shared" si="242"/>
        <v>0</v>
      </c>
    </row>
    <row r="312" spans="2:47" outlineLevel="1">
      <c r="D312" s="74">
        <v>2040</v>
      </c>
      <c r="E312" s="152">
        <f t="shared" ref="E312:AU312" si="243">IF(E280=0,0,VLOOKUP(E280,$A$17:$D$26,4,FALSE)*POWER(1+$D$3,$D247-2017))</f>
        <v>0</v>
      </c>
      <c r="F312" s="152">
        <f t="shared" si="243"/>
        <v>0</v>
      </c>
      <c r="G312" s="152">
        <f t="shared" si="243"/>
        <v>0</v>
      </c>
      <c r="H312" s="152">
        <f t="shared" si="243"/>
        <v>0</v>
      </c>
      <c r="I312" s="152">
        <f t="shared" si="243"/>
        <v>0</v>
      </c>
      <c r="J312" s="152">
        <f t="shared" si="243"/>
        <v>0</v>
      </c>
      <c r="K312" s="152">
        <f t="shared" si="243"/>
        <v>0</v>
      </c>
      <c r="L312" s="152">
        <f t="shared" si="243"/>
        <v>0</v>
      </c>
      <c r="M312" s="152">
        <f t="shared" si="243"/>
        <v>0</v>
      </c>
      <c r="N312" s="152">
        <f t="shared" si="243"/>
        <v>0</v>
      </c>
      <c r="O312" s="152">
        <f t="shared" si="243"/>
        <v>0</v>
      </c>
      <c r="P312" s="152">
        <f t="shared" si="243"/>
        <v>0</v>
      </c>
      <c r="Q312" s="152">
        <f t="shared" si="243"/>
        <v>0</v>
      </c>
      <c r="R312" s="152">
        <f t="shared" si="243"/>
        <v>0</v>
      </c>
      <c r="S312" s="152">
        <f t="shared" si="243"/>
        <v>0</v>
      </c>
      <c r="T312" s="152">
        <f t="shared" si="243"/>
        <v>0</v>
      </c>
      <c r="U312" s="152">
        <f t="shared" si="243"/>
        <v>0</v>
      </c>
      <c r="V312" s="152">
        <f t="shared" si="243"/>
        <v>0</v>
      </c>
      <c r="W312" s="152">
        <f t="shared" si="243"/>
        <v>0</v>
      </c>
      <c r="X312" s="152">
        <f t="shared" si="243"/>
        <v>0</v>
      </c>
      <c r="Y312" s="152">
        <f t="shared" si="243"/>
        <v>0</v>
      </c>
      <c r="Z312" s="152">
        <f t="shared" si="243"/>
        <v>0</v>
      </c>
      <c r="AA312" s="152">
        <f t="shared" si="243"/>
        <v>0</v>
      </c>
      <c r="AB312" s="152">
        <f t="shared" si="243"/>
        <v>0</v>
      </c>
      <c r="AC312" s="152">
        <f t="shared" si="243"/>
        <v>0</v>
      </c>
      <c r="AD312" s="152">
        <f t="shared" si="243"/>
        <v>0</v>
      </c>
      <c r="AE312" s="152">
        <f t="shared" si="243"/>
        <v>0</v>
      </c>
      <c r="AF312" s="152">
        <f t="shared" si="243"/>
        <v>0</v>
      </c>
      <c r="AG312" s="152">
        <f t="shared" si="243"/>
        <v>0</v>
      </c>
      <c r="AH312" s="152">
        <f t="shared" si="243"/>
        <v>0</v>
      </c>
      <c r="AI312" s="152">
        <f t="shared" si="243"/>
        <v>0</v>
      </c>
      <c r="AJ312" s="152">
        <f t="shared" si="243"/>
        <v>0</v>
      </c>
      <c r="AK312" s="152">
        <f t="shared" si="243"/>
        <v>0</v>
      </c>
      <c r="AL312" s="152">
        <f t="shared" si="243"/>
        <v>0</v>
      </c>
      <c r="AM312" s="152">
        <f t="shared" si="243"/>
        <v>0</v>
      </c>
      <c r="AN312" s="152">
        <f t="shared" si="243"/>
        <v>0</v>
      </c>
      <c r="AO312" s="152">
        <f t="shared" si="243"/>
        <v>0</v>
      </c>
      <c r="AP312" s="152">
        <f t="shared" si="243"/>
        <v>0</v>
      </c>
      <c r="AQ312" s="152">
        <f t="shared" si="243"/>
        <v>0</v>
      </c>
      <c r="AR312" s="152">
        <f t="shared" si="243"/>
        <v>0</v>
      </c>
      <c r="AS312" s="152">
        <f t="shared" si="243"/>
        <v>0</v>
      </c>
      <c r="AT312" s="152">
        <f t="shared" si="243"/>
        <v>0</v>
      </c>
      <c r="AU312" s="152">
        <f t="shared" si="243"/>
        <v>0</v>
      </c>
    </row>
    <row r="313" spans="2:47" outlineLevel="1">
      <c r="D313" s="74">
        <v>2041</v>
      </c>
      <c r="E313" s="152">
        <f t="shared" ref="E313:AU313" si="244">IF(E281=0,0,VLOOKUP(E281,$A$17:$D$26,4,FALSE)*POWER(1+$D$3,$D248-2017))</f>
        <v>0</v>
      </c>
      <c r="F313" s="152">
        <f t="shared" si="244"/>
        <v>0</v>
      </c>
      <c r="G313" s="152">
        <f t="shared" si="244"/>
        <v>0</v>
      </c>
      <c r="H313" s="152">
        <f t="shared" si="244"/>
        <v>0</v>
      </c>
      <c r="I313" s="152">
        <f t="shared" si="244"/>
        <v>0</v>
      </c>
      <c r="J313" s="152">
        <f t="shared" si="244"/>
        <v>0</v>
      </c>
      <c r="K313" s="152">
        <f t="shared" si="244"/>
        <v>0</v>
      </c>
      <c r="L313" s="152">
        <f t="shared" si="244"/>
        <v>0</v>
      </c>
      <c r="M313" s="152">
        <f t="shared" si="244"/>
        <v>0</v>
      </c>
      <c r="N313" s="152">
        <f t="shared" si="244"/>
        <v>0</v>
      </c>
      <c r="O313" s="152">
        <f t="shared" si="244"/>
        <v>0</v>
      </c>
      <c r="P313" s="152">
        <f t="shared" si="244"/>
        <v>0</v>
      </c>
      <c r="Q313" s="152">
        <f t="shared" si="244"/>
        <v>0</v>
      </c>
      <c r="R313" s="152">
        <f t="shared" si="244"/>
        <v>0</v>
      </c>
      <c r="S313" s="152">
        <f t="shared" si="244"/>
        <v>0</v>
      </c>
      <c r="T313" s="152">
        <f t="shared" si="244"/>
        <v>0</v>
      </c>
      <c r="U313" s="152">
        <f t="shared" si="244"/>
        <v>0</v>
      </c>
      <c r="V313" s="152">
        <f t="shared" si="244"/>
        <v>0</v>
      </c>
      <c r="W313" s="152">
        <f t="shared" si="244"/>
        <v>0</v>
      </c>
      <c r="X313" s="152">
        <f t="shared" si="244"/>
        <v>0</v>
      </c>
      <c r="Y313" s="152">
        <f t="shared" si="244"/>
        <v>0</v>
      </c>
      <c r="Z313" s="152">
        <f t="shared" si="244"/>
        <v>0</v>
      </c>
      <c r="AA313" s="152">
        <f t="shared" si="244"/>
        <v>0</v>
      </c>
      <c r="AB313" s="152">
        <f t="shared" si="244"/>
        <v>0</v>
      </c>
      <c r="AC313" s="152">
        <f t="shared" si="244"/>
        <v>0</v>
      </c>
      <c r="AD313" s="152">
        <f t="shared" si="244"/>
        <v>0</v>
      </c>
      <c r="AE313" s="152">
        <f t="shared" si="244"/>
        <v>0</v>
      </c>
      <c r="AF313" s="152">
        <f t="shared" si="244"/>
        <v>0</v>
      </c>
      <c r="AG313" s="152">
        <f t="shared" si="244"/>
        <v>0</v>
      </c>
      <c r="AH313" s="152">
        <f t="shared" si="244"/>
        <v>0</v>
      </c>
      <c r="AI313" s="152">
        <f t="shared" si="244"/>
        <v>0</v>
      </c>
      <c r="AJ313" s="152">
        <f t="shared" si="244"/>
        <v>0</v>
      </c>
      <c r="AK313" s="152">
        <f t="shared" si="244"/>
        <v>0</v>
      </c>
      <c r="AL313" s="152">
        <f t="shared" si="244"/>
        <v>0</v>
      </c>
      <c r="AM313" s="152">
        <f t="shared" si="244"/>
        <v>0</v>
      </c>
      <c r="AN313" s="152">
        <f t="shared" si="244"/>
        <v>0</v>
      </c>
      <c r="AO313" s="152">
        <f t="shared" si="244"/>
        <v>0</v>
      </c>
      <c r="AP313" s="152">
        <f t="shared" si="244"/>
        <v>0</v>
      </c>
      <c r="AQ313" s="152">
        <f t="shared" si="244"/>
        <v>0</v>
      </c>
      <c r="AR313" s="152">
        <f t="shared" si="244"/>
        <v>0</v>
      </c>
      <c r="AS313" s="152">
        <f t="shared" si="244"/>
        <v>0</v>
      </c>
      <c r="AT313" s="152">
        <f t="shared" si="244"/>
        <v>0</v>
      </c>
      <c r="AU313" s="152">
        <f t="shared" si="244"/>
        <v>0</v>
      </c>
    </row>
    <row r="314" spans="2:47" outlineLevel="1">
      <c r="D314" s="74">
        <v>2042</v>
      </c>
      <c r="E314" s="152">
        <f t="shared" ref="E314:AU314" si="245">IF(E282=0,0,VLOOKUP(E282,$A$17:$D$26,4,FALSE)*POWER(1+$D$3,$D249-2017))</f>
        <v>0</v>
      </c>
      <c r="F314" s="152">
        <f t="shared" si="245"/>
        <v>0</v>
      </c>
      <c r="G314" s="152">
        <f t="shared" si="245"/>
        <v>0</v>
      </c>
      <c r="H314" s="152">
        <f t="shared" si="245"/>
        <v>0</v>
      </c>
      <c r="I314" s="152">
        <f t="shared" si="245"/>
        <v>0</v>
      </c>
      <c r="J314" s="152">
        <f t="shared" si="245"/>
        <v>0</v>
      </c>
      <c r="K314" s="152">
        <f t="shared" si="245"/>
        <v>0</v>
      </c>
      <c r="L314" s="152">
        <f t="shared" si="245"/>
        <v>0</v>
      </c>
      <c r="M314" s="152">
        <f t="shared" si="245"/>
        <v>0</v>
      </c>
      <c r="N314" s="152">
        <f t="shared" si="245"/>
        <v>0</v>
      </c>
      <c r="O314" s="152">
        <f t="shared" si="245"/>
        <v>0</v>
      </c>
      <c r="P314" s="152">
        <f t="shared" si="245"/>
        <v>0</v>
      </c>
      <c r="Q314" s="152">
        <f t="shared" si="245"/>
        <v>0</v>
      </c>
      <c r="R314" s="152">
        <f t="shared" si="245"/>
        <v>0</v>
      </c>
      <c r="S314" s="152">
        <f t="shared" si="245"/>
        <v>0</v>
      </c>
      <c r="T314" s="152">
        <f t="shared" si="245"/>
        <v>0</v>
      </c>
      <c r="U314" s="152">
        <f t="shared" si="245"/>
        <v>0</v>
      </c>
      <c r="V314" s="152">
        <f t="shared" si="245"/>
        <v>0</v>
      </c>
      <c r="W314" s="152">
        <f t="shared" si="245"/>
        <v>0</v>
      </c>
      <c r="X314" s="152">
        <f t="shared" si="245"/>
        <v>0</v>
      </c>
      <c r="Y314" s="152">
        <f t="shared" si="245"/>
        <v>0</v>
      </c>
      <c r="Z314" s="152">
        <f t="shared" si="245"/>
        <v>0</v>
      </c>
      <c r="AA314" s="152">
        <f t="shared" si="245"/>
        <v>0</v>
      </c>
      <c r="AB314" s="152">
        <f t="shared" si="245"/>
        <v>0</v>
      </c>
      <c r="AC314" s="152">
        <f t="shared" si="245"/>
        <v>0</v>
      </c>
      <c r="AD314" s="152">
        <f t="shared" si="245"/>
        <v>0</v>
      </c>
      <c r="AE314" s="152">
        <f t="shared" si="245"/>
        <v>0</v>
      </c>
      <c r="AF314" s="152">
        <f t="shared" si="245"/>
        <v>0</v>
      </c>
      <c r="AG314" s="152">
        <f t="shared" si="245"/>
        <v>0</v>
      </c>
      <c r="AH314" s="152">
        <f t="shared" si="245"/>
        <v>0</v>
      </c>
      <c r="AI314" s="152">
        <f t="shared" si="245"/>
        <v>0</v>
      </c>
      <c r="AJ314" s="152">
        <f t="shared" si="245"/>
        <v>0</v>
      </c>
      <c r="AK314" s="152">
        <f t="shared" si="245"/>
        <v>0</v>
      </c>
      <c r="AL314" s="152">
        <f t="shared" si="245"/>
        <v>0</v>
      </c>
      <c r="AM314" s="152">
        <f t="shared" si="245"/>
        <v>0</v>
      </c>
      <c r="AN314" s="152">
        <f t="shared" si="245"/>
        <v>0</v>
      </c>
      <c r="AO314" s="152">
        <f t="shared" si="245"/>
        <v>0</v>
      </c>
      <c r="AP314" s="152">
        <f t="shared" si="245"/>
        <v>0</v>
      </c>
      <c r="AQ314" s="152">
        <f t="shared" si="245"/>
        <v>0</v>
      </c>
      <c r="AR314" s="152">
        <f t="shared" si="245"/>
        <v>0</v>
      </c>
      <c r="AS314" s="152">
        <f t="shared" si="245"/>
        <v>0</v>
      </c>
      <c r="AT314" s="152">
        <f t="shared" si="245"/>
        <v>0</v>
      </c>
      <c r="AU314" s="152">
        <f t="shared" si="245"/>
        <v>0</v>
      </c>
    </row>
    <row r="315" spans="2:47" outlineLevel="1">
      <c r="D315" s="74">
        <v>2043</v>
      </c>
      <c r="E315" s="152">
        <f t="shared" ref="E315:AU315" si="246">IF(E283=0,0,VLOOKUP(E283,$A$17:$D$26,4,FALSE)*POWER(1+$D$3,$D250-2017))</f>
        <v>0</v>
      </c>
      <c r="F315" s="152">
        <f t="shared" si="246"/>
        <v>0</v>
      </c>
      <c r="G315" s="152">
        <f t="shared" si="246"/>
        <v>0</v>
      </c>
      <c r="H315" s="152">
        <f t="shared" si="246"/>
        <v>0</v>
      </c>
      <c r="I315" s="152">
        <f t="shared" si="246"/>
        <v>0</v>
      </c>
      <c r="J315" s="152">
        <f t="shared" si="246"/>
        <v>0</v>
      </c>
      <c r="K315" s="152">
        <f t="shared" si="246"/>
        <v>0</v>
      </c>
      <c r="L315" s="152">
        <f t="shared" si="246"/>
        <v>0</v>
      </c>
      <c r="M315" s="152">
        <f t="shared" si="246"/>
        <v>0</v>
      </c>
      <c r="N315" s="152">
        <f t="shared" si="246"/>
        <v>0</v>
      </c>
      <c r="O315" s="152">
        <f t="shared" si="246"/>
        <v>0</v>
      </c>
      <c r="P315" s="152">
        <f t="shared" si="246"/>
        <v>0</v>
      </c>
      <c r="Q315" s="152">
        <f t="shared" si="246"/>
        <v>0</v>
      </c>
      <c r="R315" s="152">
        <f t="shared" si="246"/>
        <v>0</v>
      </c>
      <c r="S315" s="152">
        <f t="shared" si="246"/>
        <v>0</v>
      </c>
      <c r="T315" s="152">
        <f t="shared" si="246"/>
        <v>0</v>
      </c>
      <c r="U315" s="152">
        <f t="shared" si="246"/>
        <v>0</v>
      </c>
      <c r="V315" s="152">
        <f t="shared" si="246"/>
        <v>0</v>
      </c>
      <c r="W315" s="152">
        <f t="shared" si="246"/>
        <v>0</v>
      </c>
      <c r="X315" s="152">
        <f t="shared" si="246"/>
        <v>0</v>
      </c>
      <c r="Y315" s="152">
        <f t="shared" si="246"/>
        <v>0</v>
      </c>
      <c r="Z315" s="152">
        <f t="shared" si="246"/>
        <v>0</v>
      </c>
      <c r="AA315" s="152">
        <f t="shared" si="246"/>
        <v>0</v>
      </c>
      <c r="AB315" s="152">
        <f t="shared" si="246"/>
        <v>0</v>
      </c>
      <c r="AC315" s="152">
        <f t="shared" si="246"/>
        <v>0</v>
      </c>
      <c r="AD315" s="152">
        <f t="shared" si="246"/>
        <v>0</v>
      </c>
      <c r="AE315" s="152">
        <f t="shared" si="246"/>
        <v>0</v>
      </c>
      <c r="AF315" s="152">
        <f t="shared" si="246"/>
        <v>0</v>
      </c>
      <c r="AG315" s="152">
        <f t="shared" si="246"/>
        <v>0</v>
      </c>
      <c r="AH315" s="152">
        <f t="shared" si="246"/>
        <v>0</v>
      </c>
      <c r="AI315" s="152">
        <f t="shared" si="246"/>
        <v>0</v>
      </c>
      <c r="AJ315" s="152">
        <f t="shared" si="246"/>
        <v>0</v>
      </c>
      <c r="AK315" s="152">
        <f t="shared" si="246"/>
        <v>0</v>
      </c>
      <c r="AL315" s="152">
        <f t="shared" si="246"/>
        <v>0</v>
      </c>
      <c r="AM315" s="152">
        <f t="shared" si="246"/>
        <v>0</v>
      </c>
      <c r="AN315" s="152">
        <f t="shared" si="246"/>
        <v>0</v>
      </c>
      <c r="AO315" s="152">
        <f t="shared" si="246"/>
        <v>0</v>
      </c>
      <c r="AP315" s="152">
        <f t="shared" si="246"/>
        <v>0</v>
      </c>
      <c r="AQ315" s="152">
        <f t="shared" si="246"/>
        <v>0</v>
      </c>
      <c r="AR315" s="152">
        <f t="shared" si="246"/>
        <v>0</v>
      </c>
      <c r="AS315" s="152">
        <f t="shared" si="246"/>
        <v>0</v>
      </c>
      <c r="AT315" s="152">
        <f t="shared" si="246"/>
        <v>0</v>
      </c>
      <c r="AU315" s="152">
        <f t="shared" si="246"/>
        <v>0</v>
      </c>
    </row>
    <row r="316" spans="2:47" outlineLevel="1">
      <c r="D316" s="74">
        <v>2044</v>
      </c>
      <c r="E316" s="152">
        <f t="shared" ref="E316:AU316" si="247">IF(E284=0,0,VLOOKUP(E284,$A$17:$D$26,4,FALSE)*POWER(1+$D$3,$D251-2017))</f>
        <v>0</v>
      </c>
      <c r="F316" s="152">
        <f t="shared" si="247"/>
        <v>0</v>
      </c>
      <c r="G316" s="152">
        <f t="shared" si="247"/>
        <v>0</v>
      </c>
      <c r="H316" s="152">
        <f t="shared" si="247"/>
        <v>0</v>
      </c>
      <c r="I316" s="152">
        <f t="shared" si="247"/>
        <v>0</v>
      </c>
      <c r="J316" s="152">
        <f t="shared" si="247"/>
        <v>0</v>
      </c>
      <c r="K316" s="152">
        <f t="shared" si="247"/>
        <v>0</v>
      </c>
      <c r="L316" s="152">
        <f t="shared" si="247"/>
        <v>0</v>
      </c>
      <c r="M316" s="152">
        <f t="shared" si="247"/>
        <v>0</v>
      </c>
      <c r="N316" s="152">
        <f t="shared" si="247"/>
        <v>0</v>
      </c>
      <c r="O316" s="152">
        <f t="shared" si="247"/>
        <v>0</v>
      </c>
      <c r="P316" s="152">
        <f t="shared" si="247"/>
        <v>0</v>
      </c>
      <c r="Q316" s="152">
        <f t="shared" si="247"/>
        <v>0</v>
      </c>
      <c r="R316" s="152">
        <f t="shared" si="247"/>
        <v>0</v>
      </c>
      <c r="S316" s="152">
        <f t="shared" si="247"/>
        <v>0</v>
      </c>
      <c r="T316" s="152">
        <f t="shared" si="247"/>
        <v>0</v>
      </c>
      <c r="U316" s="152">
        <f t="shared" si="247"/>
        <v>0</v>
      </c>
      <c r="V316" s="152">
        <f t="shared" si="247"/>
        <v>0</v>
      </c>
      <c r="W316" s="152">
        <f t="shared" si="247"/>
        <v>0</v>
      </c>
      <c r="X316" s="152">
        <f t="shared" si="247"/>
        <v>0</v>
      </c>
      <c r="Y316" s="152">
        <f t="shared" si="247"/>
        <v>0</v>
      </c>
      <c r="Z316" s="152">
        <f t="shared" si="247"/>
        <v>0</v>
      </c>
      <c r="AA316" s="152">
        <f t="shared" si="247"/>
        <v>0</v>
      </c>
      <c r="AB316" s="152">
        <f t="shared" si="247"/>
        <v>0</v>
      </c>
      <c r="AC316" s="152">
        <f t="shared" si="247"/>
        <v>0</v>
      </c>
      <c r="AD316" s="152">
        <f t="shared" si="247"/>
        <v>0</v>
      </c>
      <c r="AE316" s="152">
        <f t="shared" si="247"/>
        <v>0</v>
      </c>
      <c r="AF316" s="152">
        <f t="shared" si="247"/>
        <v>0</v>
      </c>
      <c r="AG316" s="152">
        <f t="shared" si="247"/>
        <v>0</v>
      </c>
      <c r="AH316" s="152">
        <f t="shared" si="247"/>
        <v>0</v>
      </c>
      <c r="AI316" s="152">
        <f t="shared" si="247"/>
        <v>0</v>
      </c>
      <c r="AJ316" s="152">
        <f t="shared" si="247"/>
        <v>0</v>
      </c>
      <c r="AK316" s="152">
        <f t="shared" si="247"/>
        <v>0</v>
      </c>
      <c r="AL316" s="152">
        <f t="shared" si="247"/>
        <v>0</v>
      </c>
      <c r="AM316" s="152">
        <f t="shared" si="247"/>
        <v>0</v>
      </c>
      <c r="AN316" s="152">
        <f t="shared" si="247"/>
        <v>0</v>
      </c>
      <c r="AO316" s="152">
        <f t="shared" si="247"/>
        <v>0</v>
      </c>
      <c r="AP316" s="152">
        <f t="shared" si="247"/>
        <v>0</v>
      </c>
      <c r="AQ316" s="152">
        <f t="shared" si="247"/>
        <v>0</v>
      </c>
      <c r="AR316" s="152">
        <f t="shared" si="247"/>
        <v>0</v>
      </c>
      <c r="AS316" s="152">
        <f t="shared" si="247"/>
        <v>0</v>
      </c>
      <c r="AT316" s="152">
        <f t="shared" si="247"/>
        <v>0</v>
      </c>
      <c r="AU316" s="152">
        <f t="shared" si="247"/>
        <v>0</v>
      </c>
    </row>
    <row r="317" spans="2:47" outlineLevel="1">
      <c r="D317" s="74">
        <v>2045</v>
      </c>
      <c r="E317" s="152">
        <f t="shared" ref="E317:AU317" si="248">IF(E285=0,0,VLOOKUP(E285,$A$17:$D$26,4,FALSE)*POWER(1+$D$3,$D252-2017))</f>
        <v>0</v>
      </c>
      <c r="F317" s="152">
        <f t="shared" si="248"/>
        <v>0</v>
      </c>
      <c r="G317" s="152">
        <f t="shared" si="248"/>
        <v>0</v>
      </c>
      <c r="H317" s="152">
        <f t="shared" si="248"/>
        <v>0</v>
      </c>
      <c r="I317" s="152">
        <f t="shared" si="248"/>
        <v>0</v>
      </c>
      <c r="J317" s="152">
        <f t="shared" si="248"/>
        <v>0</v>
      </c>
      <c r="K317" s="152">
        <f t="shared" si="248"/>
        <v>0</v>
      </c>
      <c r="L317" s="152">
        <f t="shared" si="248"/>
        <v>0</v>
      </c>
      <c r="M317" s="152">
        <f t="shared" si="248"/>
        <v>0</v>
      </c>
      <c r="N317" s="152">
        <f t="shared" si="248"/>
        <v>0</v>
      </c>
      <c r="O317" s="152">
        <f t="shared" si="248"/>
        <v>0</v>
      </c>
      <c r="P317" s="152">
        <f t="shared" si="248"/>
        <v>0</v>
      </c>
      <c r="Q317" s="152">
        <f t="shared" si="248"/>
        <v>0</v>
      </c>
      <c r="R317" s="152">
        <f t="shared" si="248"/>
        <v>0</v>
      </c>
      <c r="S317" s="152">
        <f t="shared" si="248"/>
        <v>0</v>
      </c>
      <c r="T317" s="152">
        <f t="shared" si="248"/>
        <v>0</v>
      </c>
      <c r="U317" s="152">
        <f t="shared" si="248"/>
        <v>0</v>
      </c>
      <c r="V317" s="152">
        <f t="shared" si="248"/>
        <v>0</v>
      </c>
      <c r="W317" s="152">
        <f t="shared" si="248"/>
        <v>0</v>
      </c>
      <c r="X317" s="152">
        <f t="shared" si="248"/>
        <v>0</v>
      </c>
      <c r="Y317" s="152">
        <f t="shared" si="248"/>
        <v>0</v>
      </c>
      <c r="Z317" s="152">
        <f t="shared" si="248"/>
        <v>0</v>
      </c>
      <c r="AA317" s="152">
        <f t="shared" si="248"/>
        <v>0</v>
      </c>
      <c r="AB317" s="152">
        <f t="shared" si="248"/>
        <v>0</v>
      </c>
      <c r="AC317" s="152">
        <f t="shared" si="248"/>
        <v>0</v>
      </c>
      <c r="AD317" s="152">
        <f t="shared" si="248"/>
        <v>0</v>
      </c>
      <c r="AE317" s="152">
        <f t="shared" si="248"/>
        <v>0</v>
      </c>
      <c r="AF317" s="152">
        <f t="shared" si="248"/>
        <v>0</v>
      </c>
      <c r="AG317" s="152">
        <f t="shared" si="248"/>
        <v>0</v>
      </c>
      <c r="AH317" s="152">
        <f t="shared" si="248"/>
        <v>0</v>
      </c>
      <c r="AI317" s="152">
        <f t="shared" si="248"/>
        <v>0</v>
      </c>
      <c r="AJ317" s="152">
        <f t="shared" si="248"/>
        <v>0</v>
      </c>
      <c r="AK317" s="152">
        <f t="shared" si="248"/>
        <v>0</v>
      </c>
      <c r="AL317" s="152">
        <f t="shared" si="248"/>
        <v>0</v>
      </c>
      <c r="AM317" s="152">
        <f t="shared" si="248"/>
        <v>0</v>
      </c>
      <c r="AN317" s="152">
        <f t="shared" si="248"/>
        <v>0</v>
      </c>
      <c r="AO317" s="152">
        <f t="shared" si="248"/>
        <v>0</v>
      </c>
      <c r="AP317" s="152">
        <f t="shared" si="248"/>
        <v>0</v>
      </c>
      <c r="AQ317" s="152">
        <f t="shared" si="248"/>
        <v>0</v>
      </c>
      <c r="AR317" s="152">
        <f t="shared" si="248"/>
        <v>0</v>
      </c>
      <c r="AS317" s="152">
        <f t="shared" si="248"/>
        <v>0</v>
      </c>
      <c r="AT317" s="152">
        <f t="shared" si="248"/>
        <v>0</v>
      </c>
      <c r="AU317" s="152">
        <f t="shared" si="248"/>
        <v>0</v>
      </c>
    </row>
    <row r="319" spans="2:47">
      <c r="B319" s="64" t="s">
        <v>405</v>
      </c>
    </row>
    <row r="320" spans="2:47">
      <c r="D320" s="68" t="s">
        <v>407</v>
      </c>
      <c r="E320" s="81" t="s">
        <v>127</v>
      </c>
      <c r="F320" s="81" t="s">
        <v>134</v>
      </c>
      <c r="G320" s="81" t="s">
        <v>135</v>
      </c>
      <c r="H320" s="81" t="s">
        <v>136</v>
      </c>
      <c r="I320" s="81" t="s">
        <v>137</v>
      </c>
      <c r="J320" s="81" t="s">
        <v>138</v>
      </c>
      <c r="K320" s="81" t="s">
        <v>128</v>
      </c>
      <c r="L320" s="81" t="s">
        <v>139</v>
      </c>
      <c r="M320" s="81" t="s">
        <v>140</v>
      </c>
      <c r="N320" s="81" t="s">
        <v>141</v>
      </c>
      <c r="O320" s="81" t="s">
        <v>142</v>
      </c>
      <c r="P320" s="81" t="s">
        <v>129</v>
      </c>
      <c r="Q320" s="81" t="s">
        <v>143</v>
      </c>
      <c r="R320" s="81" t="s">
        <v>144</v>
      </c>
      <c r="S320" s="81" t="s">
        <v>145</v>
      </c>
      <c r="T320" s="81" t="s">
        <v>146</v>
      </c>
      <c r="U320" s="81" t="s">
        <v>130</v>
      </c>
      <c r="V320" s="81" t="s">
        <v>147</v>
      </c>
      <c r="W320" s="81" t="s">
        <v>148</v>
      </c>
      <c r="X320" s="81" t="s">
        <v>149</v>
      </c>
      <c r="Y320" s="81" t="s">
        <v>150</v>
      </c>
      <c r="Z320" s="81" t="s">
        <v>131</v>
      </c>
      <c r="AA320" s="81" t="s">
        <v>151</v>
      </c>
      <c r="AB320" s="81" t="s">
        <v>152</v>
      </c>
      <c r="AC320" s="81" t="s">
        <v>153</v>
      </c>
      <c r="AD320" s="81" t="s">
        <v>154</v>
      </c>
      <c r="AE320" s="81" t="s">
        <v>132</v>
      </c>
      <c r="AF320" s="81" t="s">
        <v>245</v>
      </c>
      <c r="AG320" s="81" t="s">
        <v>155</v>
      </c>
      <c r="AH320" s="81" t="s">
        <v>156</v>
      </c>
      <c r="AI320" s="81" t="s">
        <v>157</v>
      </c>
      <c r="AJ320" s="81" t="s">
        <v>158</v>
      </c>
      <c r="AK320" s="81" t="s">
        <v>159</v>
      </c>
      <c r="AL320" s="81" t="s">
        <v>133</v>
      </c>
      <c r="AM320" s="81" t="s">
        <v>257</v>
      </c>
      <c r="AN320" s="81" t="s">
        <v>258</v>
      </c>
      <c r="AO320" s="81" t="s">
        <v>259</v>
      </c>
      <c r="AP320" s="81" t="s">
        <v>260</v>
      </c>
      <c r="AQ320" s="81" t="s">
        <v>261</v>
      </c>
      <c r="AR320" s="81" t="s">
        <v>269</v>
      </c>
      <c r="AS320" s="81" t="s">
        <v>262</v>
      </c>
      <c r="AT320" s="81" t="s">
        <v>263</v>
      </c>
      <c r="AU320" s="81" t="s">
        <v>264</v>
      </c>
    </row>
    <row r="321" spans="4:47">
      <c r="D321" s="74">
        <v>2017</v>
      </c>
      <c r="E321" s="152">
        <v>0</v>
      </c>
      <c r="F321" s="152">
        <v>8000000</v>
      </c>
      <c r="G321" s="152">
        <v>8250000</v>
      </c>
      <c r="H321" s="152">
        <v>8250000</v>
      </c>
      <c r="I321" s="152">
        <v>8250000</v>
      </c>
      <c r="J321" s="152">
        <v>8250000</v>
      </c>
      <c r="K321" s="152">
        <v>0</v>
      </c>
      <c r="L321" s="152">
        <v>0</v>
      </c>
      <c r="M321" s="152">
        <v>0</v>
      </c>
      <c r="N321" s="152">
        <v>0</v>
      </c>
      <c r="O321" s="152">
        <v>0</v>
      </c>
      <c r="P321" s="152">
        <v>0</v>
      </c>
      <c r="Q321" s="152">
        <v>0</v>
      </c>
      <c r="R321" s="152">
        <v>0</v>
      </c>
      <c r="S321" s="152">
        <v>0</v>
      </c>
      <c r="T321" s="152">
        <v>0</v>
      </c>
      <c r="U321" s="152">
        <v>0</v>
      </c>
      <c r="V321" s="152">
        <v>0</v>
      </c>
      <c r="W321" s="152">
        <v>0</v>
      </c>
      <c r="X321" s="152">
        <v>0</v>
      </c>
      <c r="Y321" s="152">
        <v>0</v>
      </c>
      <c r="Z321" s="152">
        <v>0</v>
      </c>
      <c r="AA321" s="152">
        <v>0</v>
      </c>
      <c r="AB321" s="152">
        <v>0</v>
      </c>
      <c r="AC321" s="152">
        <v>0</v>
      </c>
      <c r="AD321" s="152">
        <v>0</v>
      </c>
      <c r="AE321" s="152">
        <v>0</v>
      </c>
      <c r="AF321" s="152">
        <v>0</v>
      </c>
      <c r="AG321" s="152">
        <v>0</v>
      </c>
      <c r="AH321" s="152">
        <v>0</v>
      </c>
      <c r="AI321" s="152">
        <v>0</v>
      </c>
      <c r="AJ321" s="152">
        <v>0</v>
      </c>
      <c r="AK321" s="152">
        <v>0</v>
      </c>
      <c r="AL321" s="152">
        <v>0</v>
      </c>
      <c r="AM321" s="152">
        <v>0</v>
      </c>
      <c r="AN321" s="152">
        <v>0</v>
      </c>
      <c r="AO321" s="152">
        <v>0</v>
      </c>
      <c r="AP321" s="152">
        <v>0</v>
      </c>
      <c r="AQ321" s="152">
        <v>0</v>
      </c>
      <c r="AR321" s="152">
        <v>0</v>
      </c>
      <c r="AS321" s="152">
        <v>0</v>
      </c>
      <c r="AT321" s="152">
        <v>0</v>
      </c>
      <c r="AU321" s="152">
        <v>0</v>
      </c>
    </row>
    <row r="322" spans="4:47">
      <c r="D322" s="74">
        <v>2018</v>
      </c>
      <c r="E322" s="152">
        <v>0</v>
      </c>
      <c r="F322" s="152">
        <v>0</v>
      </c>
      <c r="G322" s="152">
        <v>0</v>
      </c>
      <c r="H322" s="152">
        <v>8250000</v>
      </c>
      <c r="I322" s="152">
        <v>8250000</v>
      </c>
      <c r="J322" s="152">
        <v>8250000</v>
      </c>
      <c r="K322" s="152">
        <v>0</v>
      </c>
      <c r="L322" s="152">
        <v>0</v>
      </c>
      <c r="M322" s="152">
        <v>0</v>
      </c>
      <c r="N322" s="152">
        <v>0</v>
      </c>
      <c r="O322" s="152">
        <v>0</v>
      </c>
      <c r="P322" s="152">
        <v>0</v>
      </c>
      <c r="Q322" s="152">
        <v>0</v>
      </c>
      <c r="R322" s="152">
        <v>0</v>
      </c>
      <c r="S322" s="152">
        <v>0</v>
      </c>
      <c r="T322" s="152">
        <v>0</v>
      </c>
      <c r="U322" s="152">
        <v>0</v>
      </c>
      <c r="V322" s="152">
        <v>0</v>
      </c>
      <c r="W322" s="152">
        <v>0</v>
      </c>
      <c r="X322" s="152">
        <v>0</v>
      </c>
      <c r="Y322" s="152">
        <v>0</v>
      </c>
      <c r="Z322" s="152">
        <v>0</v>
      </c>
      <c r="AA322" s="152">
        <v>0</v>
      </c>
      <c r="AB322" s="152">
        <v>0</v>
      </c>
      <c r="AC322" s="152">
        <v>0</v>
      </c>
      <c r="AD322" s="152">
        <v>0</v>
      </c>
      <c r="AE322" s="152">
        <v>0</v>
      </c>
      <c r="AF322" s="152">
        <v>0</v>
      </c>
      <c r="AG322" s="152">
        <v>0</v>
      </c>
      <c r="AH322" s="152">
        <v>0</v>
      </c>
      <c r="AI322" s="152">
        <v>0</v>
      </c>
      <c r="AJ322" s="152">
        <v>0</v>
      </c>
      <c r="AK322" s="152">
        <v>0</v>
      </c>
      <c r="AL322" s="152">
        <v>0</v>
      </c>
      <c r="AM322" s="152">
        <v>0</v>
      </c>
      <c r="AN322" s="152">
        <v>0</v>
      </c>
      <c r="AO322" s="152">
        <v>0</v>
      </c>
      <c r="AP322" s="152">
        <v>0</v>
      </c>
      <c r="AQ322" s="152">
        <v>0</v>
      </c>
      <c r="AR322" s="152">
        <v>0</v>
      </c>
      <c r="AS322" s="152">
        <v>0</v>
      </c>
      <c r="AT322" s="152">
        <v>0</v>
      </c>
      <c r="AU322" s="152">
        <v>0</v>
      </c>
    </row>
    <row r="323" spans="4:47">
      <c r="D323" s="74">
        <v>2019</v>
      </c>
      <c r="E323" s="152">
        <v>0</v>
      </c>
      <c r="F323" s="152">
        <v>0</v>
      </c>
      <c r="G323" s="152">
        <v>0</v>
      </c>
      <c r="H323" s="152">
        <v>0</v>
      </c>
      <c r="I323" s="152">
        <v>16500000</v>
      </c>
      <c r="J323" s="152">
        <v>16500000</v>
      </c>
      <c r="K323" s="152">
        <v>0</v>
      </c>
      <c r="L323" s="152">
        <v>0</v>
      </c>
      <c r="M323" s="152">
        <v>0</v>
      </c>
      <c r="N323" s="152">
        <v>0</v>
      </c>
      <c r="O323" s="152">
        <v>0</v>
      </c>
      <c r="P323" s="152">
        <v>0</v>
      </c>
      <c r="Q323" s="152">
        <v>0</v>
      </c>
      <c r="R323" s="152">
        <v>0</v>
      </c>
      <c r="S323" s="152">
        <v>0</v>
      </c>
      <c r="T323" s="152">
        <v>0</v>
      </c>
      <c r="U323" s="152">
        <v>0</v>
      </c>
      <c r="V323" s="152">
        <v>0</v>
      </c>
      <c r="W323" s="152">
        <v>0</v>
      </c>
      <c r="X323" s="152">
        <v>0</v>
      </c>
      <c r="Y323" s="152">
        <v>0</v>
      </c>
      <c r="Z323" s="152">
        <v>0</v>
      </c>
      <c r="AA323" s="152">
        <v>0</v>
      </c>
      <c r="AB323" s="152">
        <v>0</v>
      </c>
      <c r="AC323" s="152">
        <v>0</v>
      </c>
      <c r="AD323" s="152">
        <v>0</v>
      </c>
      <c r="AE323" s="152">
        <v>0</v>
      </c>
      <c r="AF323" s="152">
        <v>0</v>
      </c>
      <c r="AG323" s="152">
        <v>0</v>
      </c>
      <c r="AH323" s="152">
        <v>0</v>
      </c>
      <c r="AI323" s="152">
        <v>0</v>
      </c>
      <c r="AJ323" s="152">
        <v>0</v>
      </c>
      <c r="AK323" s="152">
        <v>0</v>
      </c>
      <c r="AL323" s="152">
        <v>0</v>
      </c>
      <c r="AM323" s="152">
        <v>0</v>
      </c>
      <c r="AN323" s="152">
        <v>0</v>
      </c>
      <c r="AO323" s="152">
        <v>0</v>
      </c>
      <c r="AP323" s="152">
        <v>0</v>
      </c>
      <c r="AQ323" s="152">
        <v>0</v>
      </c>
      <c r="AR323" s="152">
        <v>0</v>
      </c>
      <c r="AS323" s="152">
        <v>0</v>
      </c>
      <c r="AT323" s="152">
        <v>0</v>
      </c>
      <c r="AU323" s="152">
        <v>0</v>
      </c>
    </row>
    <row r="324" spans="4:47">
      <c r="D324" s="74">
        <v>2020</v>
      </c>
      <c r="E324" s="152">
        <v>0</v>
      </c>
      <c r="F324" s="152">
        <v>0</v>
      </c>
      <c r="G324" s="152">
        <v>0</v>
      </c>
      <c r="H324" s="152">
        <v>0</v>
      </c>
      <c r="I324" s="152">
        <v>0</v>
      </c>
      <c r="J324" s="152">
        <v>16500000</v>
      </c>
      <c r="K324" s="152">
        <v>0</v>
      </c>
      <c r="L324" s="152">
        <v>0</v>
      </c>
      <c r="M324" s="152">
        <v>0</v>
      </c>
      <c r="N324" s="152">
        <v>0</v>
      </c>
      <c r="O324" s="152">
        <v>0</v>
      </c>
      <c r="P324" s="152">
        <v>0</v>
      </c>
      <c r="Q324" s="152">
        <v>0</v>
      </c>
      <c r="R324" s="152">
        <v>0</v>
      </c>
      <c r="S324" s="152">
        <v>0</v>
      </c>
      <c r="T324" s="152">
        <v>0</v>
      </c>
      <c r="U324" s="152">
        <v>0</v>
      </c>
      <c r="V324" s="152">
        <v>0</v>
      </c>
      <c r="W324" s="152">
        <v>0</v>
      </c>
      <c r="X324" s="152">
        <v>0</v>
      </c>
      <c r="Y324" s="152">
        <v>0</v>
      </c>
      <c r="Z324" s="152">
        <v>0</v>
      </c>
      <c r="AA324" s="152">
        <v>0</v>
      </c>
      <c r="AB324" s="152">
        <v>0</v>
      </c>
      <c r="AC324" s="152">
        <v>0</v>
      </c>
      <c r="AD324" s="152">
        <v>0</v>
      </c>
      <c r="AE324" s="152">
        <v>0</v>
      </c>
      <c r="AF324" s="152">
        <v>0</v>
      </c>
      <c r="AG324" s="152">
        <v>0</v>
      </c>
      <c r="AH324" s="152">
        <v>0</v>
      </c>
      <c r="AI324" s="152">
        <v>0</v>
      </c>
      <c r="AJ324" s="152">
        <v>0</v>
      </c>
      <c r="AK324" s="152">
        <v>0</v>
      </c>
      <c r="AL324" s="152">
        <v>0</v>
      </c>
      <c r="AM324" s="152">
        <v>0</v>
      </c>
      <c r="AN324" s="152">
        <v>0</v>
      </c>
      <c r="AO324" s="152">
        <v>0</v>
      </c>
      <c r="AP324" s="152">
        <v>0</v>
      </c>
      <c r="AQ324" s="152">
        <v>0</v>
      </c>
      <c r="AR324" s="152">
        <v>0</v>
      </c>
      <c r="AS324" s="152">
        <v>0</v>
      </c>
      <c r="AT324" s="152">
        <v>0</v>
      </c>
      <c r="AU324" s="152">
        <v>0</v>
      </c>
    </row>
    <row r="325" spans="4:47">
      <c r="D325" s="74">
        <v>2021</v>
      </c>
      <c r="E325" s="152">
        <v>0</v>
      </c>
      <c r="F325" s="152">
        <v>0</v>
      </c>
      <c r="G325" s="152">
        <v>0</v>
      </c>
      <c r="H325" s="152">
        <v>0</v>
      </c>
      <c r="I325" s="152">
        <v>0</v>
      </c>
      <c r="J325" s="152">
        <v>0</v>
      </c>
      <c r="K325" s="152">
        <v>0</v>
      </c>
      <c r="L325" s="152">
        <v>0</v>
      </c>
      <c r="M325" s="152">
        <v>0</v>
      </c>
      <c r="N325" s="152">
        <v>0</v>
      </c>
      <c r="O325" s="152">
        <v>0</v>
      </c>
      <c r="P325" s="152">
        <v>0</v>
      </c>
      <c r="Q325" s="152">
        <v>0</v>
      </c>
      <c r="R325" s="152">
        <v>0</v>
      </c>
      <c r="S325" s="152">
        <v>0</v>
      </c>
      <c r="T325" s="152">
        <v>0</v>
      </c>
      <c r="U325" s="152">
        <v>0</v>
      </c>
      <c r="V325" s="152">
        <v>0</v>
      </c>
      <c r="W325" s="152">
        <v>0</v>
      </c>
      <c r="X325" s="152">
        <v>0</v>
      </c>
      <c r="Y325" s="152">
        <v>0</v>
      </c>
      <c r="Z325" s="152">
        <v>0</v>
      </c>
      <c r="AA325" s="152">
        <v>0</v>
      </c>
      <c r="AB325" s="152">
        <v>0</v>
      </c>
      <c r="AC325" s="152">
        <v>0</v>
      </c>
      <c r="AD325" s="152">
        <v>0</v>
      </c>
      <c r="AE325" s="152">
        <v>0</v>
      </c>
      <c r="AF325" s="152">
        <v>0</v>
      </c>
      <c r="AG325" s="152">
        <v>0</v>
      </c>
      <c r="AH325" s="152">
        <v>0</v>
      </c>
      <c r="AI325" s="152">
        <v>0</v>
      </c>
      <c r="AJ325" s="152">
        <v>0</v>
      </c>
      <c r="AK325" s="152">
        <v>0</v>
      </c>
      <c r="AL325" s="152">
        <v>0</v>
      </c>
      <c r="AM325" s="152">
        <v>0</v>
      </c>
      <c r="AN325" s="152">
        <v>0</v>
      </c>
      <c r="AO325" s="152">
        <v>0</v>
      </c>
      <c r="AP325" s="152">
        <v>0</v>
      </c>
      <c r="AQ325" s="152">
        <v>0</v>
      </c>
      <c r="AR325" s="152">
        <v>0</v>
      </c>
      <c r="AS325" s="152">
        <v>0</v>
      </c>
      <c r="AT325" s="152">
        <v>0</v>
      </c>
      <c r="AU325" s="152">
        <v>0</v>
      </c>
    </row>
    <row r="326" spans="4:47">
      <c r="D326" s="74">
        <v>2022</v>
      </c>
      <c r="E326" s="152">
        <v>0</v>
      </c>
      <c r="F326" s="152">
        <v>0</v>
      </c>
      <c r="G326" s="152">
        <v>0</v>
      </c>
      <c r="H326" s="152">
        <v>0</v>
      </c>
      <c r="I326" s="152">
        <v>0</v>
      </c>
      <c r="J326" s="152">
        <v>0</v>
      </c>
      <c r="K326" s="152">
        <v>0</v>
      </c>
      <c r="L326" s="152">
        <v>0</v>
      </c>
      <c r="M326" s="152">
        <v>0</v>
      </c>
      <c r="N326" s="152">
        <v>0</v>
      </c>
      <c r="O326" s="152">
        <v>0</v>
      </c>
      <c r="P326" s="152">
        <v>0</v>
      </c>
      <c r="Q326" s="152">
        <v>0</v>
      </c>
      <c r="R326" s="152">
        <v>0</v>
      </c>
      <c r="S326" s="152">
        <v>0</v>
      </c>
      <c r="T326" s="152">
        <v>0</v>
      </c>
      <c r="U326" s="152">
        <v>0</v>
      </c>
      <c r="V326" s="152">
        <v>0</v>
      </c>
      <c r="W326" s="152">
        <v>0</v>
      </c>
      <c r="X326" s="152">
        <v>0</v>
      </c>
      <c r="Y326" s="152">
        <v>0</v>
      </c>
      <c r="Z326" s="152">
        <v>0</v>
      </c>
      <c r="AA326" s="152">
        <v>0</v>
      </c>
      <c r="AB326" s="152">
        <v>0</v>
      </c>
      <c r="AC326" s="152">
        <v>0</v>
      </c>
      <c r="AD326" s="152">
        <v>0</v>
      </c>
      <c r="AE326" s="152">
        <v>0</v>
      </c>
      <c r="AF326" s="152">
        <v>0</v>
      </c>
      <c r="AG326" s="152">
        <v>0</v>
      </c>
      <c r="AH326" s="152">
        <v>0</v>
      </c>
      <c r="AI326" s="152">
        <v>0</v>
      </c>
      <c r="AJ326" s="152">
        <v>0</v>
      </c>
      <c r="AK326" s="152">
        <v>0</v>
      </c>
      <c r="AL326" s="152">
        <v>0</v>
      </c>
      <c r="AM326" s="152">
        <v>0</v>
      </c>
      <c r="AN326" s="152">
        <v>0</v>
      </c>
      <c r="AO326" s="152">
        <v>0</v>
      </c>
      <c r="AP326" s="152">
        <v>0</v>
      </c>
      <c r="AQ326" s="152">
        <v>0</v>
      </c>
      <c r="AR326" s="152">
        <v>0</v>
      </c>
      <c r="AS326" s="152">
        <v>0</v>
      </c>
      <c r="AT326" s="152">
        <v>0</v>
      </c>
      <c r="AU326" s="152">
        <v>0</v>
      </c>
    </row>
    <row r="327" spans="4:47">
      <c r="D327" s="74">
        <v>2023</v>
      </c>
      <c r="E327" s="152">
        <v>0</v>
      </c>
      <c r="F327" s="152">
        <v>0</v>
      </c>
      <c r="G327" s="152">
        <v>0</v>
      </c>
      <c r="H327" s="152">
        <v>0</v>
      </c>
      <c r="I327" s="152">
        <v>0</v>
      </c>
      <c r="J327" s="152">
        <v>0</v>
      </c>
      <c r="K327" s="152">
        <v>0</v>
      </c>
      <c r="L327" s="152">
        <v>0</v>
      </c>
      <c r="M327" s="152">
        <v>0</v>
      </c>
      <c r="N327" s="152">
        <v>0</v>
      </c>
      <c r="O327" s="152">
        <v>0</v>
      </c>
      <c r="P327" s="152">
        <v>0</v>
      </c>
      <c r="Q327" s="152">
        <v>0</v>
      </c>
      <c r="R327" s="152">
        <v>0</v>
      </c>
      <c r="S327" s="152">
        <v>0</v>
      </c>
      <c r="T327" s="152">
        <v>0</v>
      </c>
      <c r="U327" s="152">
        <v>0</v>
      </c>
      <c r="V327" s="152">
        <v>0</v>
      </c>
      <c r="W327" s="152">
        <v>0</v>
      </c>
      <c r="X327" s="152">
        <v>0</v>
      </c>
      <c r="Y327" s="152">
        <v>0</v>
      </c>
      <c r="Z327" s="152">
        <v>0</v>
      </c>
      <c r="AA327" s="152">
        <v>0</v>
      </c>
      <c r="AB327" s="152">
        <v>0</v>
      </c>
      <c r="AC327" s="152">
        <v>0</v>
      </c>
      <c r="AD327" s="152">
        <v>0</v>
      </c>
      <c r="AE327" s="152">
        <v>0</v>
      </c>
      <c r="AF327" s="152">
        <v>0</v>
      </c>
      <c r="AG327" s="152">
        <v>0</v>
      </c>
      <c r="AH327" s="152">
        <v>0</v>
      </c>
      <c r="AI327" s="152">
        <v>0</v>
      </c>
      <c r="AJ327" s="152">
        <v>0</v>
      </c>
      <c r="AK327" s="152">
        <v>0</v>
      </c>
      <c r="AL327" s="152">
        <v>0</v>
      </c>
      <c r="AM327" s="152">
        <v>0</v>
      </c>
      <c r="AN327" s="152">
        <v>0</v>
      </c>
      <c r="AO327" s="152">
        <v>0</v>
      </c>
      <c r="AP327" s="152">
        <v>0</v>
      </c>
      <c r="AQ327" s="152">
        <v>0</v>
      </c>
      <c r="AR327" s="152">
        <v>0</v>
      </c>
      <c r="AS327" s="152">
        <v>0</v>
      </c>
      <c r="AT327" s="152">
        <v>0</v>
      </c>
      <c r="AU327" s="152">
        <v>0</v>
      </c>
    </row>
    <row r="328" spans="4:47">
      <c r="D328" s="74">
        <v>2024</v>
      </c>
      <c r="E328" s="152">
        <v>0</v>
      </c>
      <c r="F328" s="152">
        <v>0</v>
      </c>
      <c r="G328" s="152">
        <v>0</v>
      </c>
      <c r="H328" s="152">
        <v>0</v>
      </c>
      <c r="I328" s="152">
        <v>0</v>
      </c>
      <c r="J328" s="152">
        <v>0</v>
      </c>
      <c r="K328" s="152">
        <v>0</v>
      </c>
      <c r="L328" s="152">
        <v>0</v>
      </c>
      <c r="M328" s="152">
        <v>0</v>
      </c>
      <c r="N328" s="152">
        <v>0</v>
      </c>
      <c r="O328" s="152">
        <v>0</v>
      </c>
      <c r="P328" s="152">
        <v>0</v>
      </c>
      <c r="Q328" s="152">
        <v>0</v>
      </c>
      <c r="R328" s="152">
        <v>0</v>
      </c>
      <c r="S328" s="152">
        <v>0</v>
      </c>
      <c r="T328" s="152">
        <v>0</v>
      </c>
      <c r="U328" s="152">
        <v>0</v>
      </c>
      <c r="V328" s="152">
        <v>0</v>
      </c>
      <c r="W328" s="152">
        <v>0</v>
      </c>
      <c r="X328" s="152">
        <v>0</v>
      </c>
      <c r="Y328" s="152">
        <v>0</v>
      </c>
      <c r="Z328" s="152">
        <v>0</v>
      </c>
      <c r="AA328" s="152">
        <v>0</v>
      </c>
      <c r="AB328" s="152">
        <v>0</v>
      </c>
      <c r="AC328" s="152">
        <v>0</v>
      </c>
      <c r="AD328" s="152">
        <v>0</v>
      </c>
      <c r="AE328" s="152">
        <v>0</v>
      </c>
      <c r="AF328" s="152">
        <v>0</v>
      </c>
      <c r="AG328" s="152">
        <v>0</v>
      </c>
      <c r="AH328" s="152">
        <v>0</v>
      </c>
      <c r="AI328" s="152">
        <v>0</v>
      </c>
      <c r="AJ328" s="152">
        <v>0</v>
      </c>
      <c r="AK328" s="152">
        <v>0</v>
      </c>
      <c r="AL328" s="152">
        <v>0</v>
      </c>
      <c r="AM328" s="152">
        <v>0</v>
      </c>
      <c r="AN328" s="152">
        <v>0</v>
      </c>
      <c r="AO328" s="152">
        <v>0</v>
      </c>
      <c r="AP328" s="152">
        <v>0</v>
      </c>
      <c r="AQ328" s="152">
        <v>0</v>
      </c>
      <c r="AR328" s="152">
        <v>0</v>
      </c>
      <c r="AS328" s="152">
        <v>0</v>
      </c>
      <c r="AT328" s="152">
        <v>0</v>
      </c>
      <c r="AU328" s="152">
        <v>0</v>
      </c>
    </row>
    <row r="329" spans="4:47">
      <c r="D329" s="74">
        <v>2025</v>
      </c>
      <c r="E329" s="152">
        <v>0</v>
      </c>
      <c r="F329" s="152">
        <v>0</v>
      </c>
      <c r="G329" s="152">
        <v>0</v>
      </c>
      <c r="H329" s="152">
        <v>0</v>
      </c>
      <c r="I329" s="152">
        <v>0</v>
      </c>
      <c r="J329" s="152">
        <v>0</v>
      </c>
      <c r="K329" s="152">
        <v>0</v>
      </c>
      <c r="L329" s="152">
        <v>0</v>
      </c>
      <c r="M329" s="152">
        <v>0</v>
      </c>
      <c r="N329" s="152">
        <v>0</v>
      </c>
      <c r="O329" s="152">
        <v>0</v>
      </c>
      <c r="P329" s="152">
        <v>0</v>
      </c>
      <c r="Q329" s="152">
        <v>0</v>
      </c>
      <c r="R329" s="152">
        <v>0</v>
      </c>
      <c r="S329" s="152">
        <v>0</v>
      </c>
      <c r="T329" s="152">
        <v>0</v>
      </c>
      <c r="U329" s="152">
        <v>0</v>
      </c>
      <c r="V329" s="152">
        <v>0</v>
      </c>
      <c r="W329" s="152">
        <v>0</v>
      </c>
      <c r="X329" s="152">
        <v>0</v>
      </c>
      <c r="Y329" s="152">
        <v>0</v>
      </c>
      <c r="Z329" s="152">
        <v>0</v>
      </c>
      <c r="AA329" s="152">
        <v>0</v>
      </c>
      <c r="AB329" s="152">
        <v>0</v>
      </c>
      <c r="AC329" s="152">
        <v>0</v>
      </c>
      <c r="AD329" s="152">
        <v>0</v>
      </c>
      <c r="AE329" s="152">
        <v>0</v>
      </c>
      <c r="AF329" s="152">
        <v>0</v>
      </c>
      <c r="AG329" s="152">
        <v>0</v>
      </c>
      <c r="AH329" s="152">
        <v>0</v>
      </c>
      <c r="AI329" s="152">
        <v>0</v>
      </c>
      <c r="AJ329" s="152">
        <v>0</v>
      </c>
      <c r="AK329" s="152">
        <v>0</v>
      </c>
      <c r="AL329" s="152">
        <v>0</v>
      </c>
      <c r="AM329" s="152">
        <v>0</v>
      </c>
      <c r="AN329" s="152">
        <v>0</v>
      </c>
      <c r="AO329" s="152">
        <v>0</v>
      </c>
      <c r="AP329" s="152">
        <v>0</v>
      </c>
      <c r="AQ329" s="152">
        <v>0</v>
      </c>
      <c r="AR329" s="152">
        <v>0</v>
      </c>
      <c r="AS329" s="152">
        <v>0</v>
      </c>
      <c r="AT329" s="152">
        <v>0</v>
      </c>
      <c r="AU329" s="152">
        <v>0</v>
      </c>
    </row>
    <row r="330" spans="4:47">
      <c r="D330" s="74">
        <v>2026</v>
      </c>
      <c r="E330" s="152">
        <v>0</v>
      </c>
      <c r="F330" s="152">
        <v>0</v>
      </c>
      <c r="G330" s="152">
        <v>0</v>
      </c>
      <c r="H330" s="152">
        <v>0</v>
      </c>
      <c r="I330" s="152">
        <v>0</v>
      </c>
      <c r="J330" s="152">
        <v>0</v>
      </c>
      <c r="K330" s="152">
        <v>0</v>
      </c>
      <c r="L330" s="152">
        <v>0</v>
      </c>
      <c r="M330" s="152">
        <v>0</v>
      </c>
      <c r="N330" s="152">
        <v>0</v>
      </c>
      <c r="O330" s="152">
        <v>0</v>
      </c>
      <c r="P330" s="152">
        <v>0</v>
      </c>
      <c r="Q330" s="152">
        <v>0</v>
      </c>
      <c r="R330" s="152">
        <v>0</v>
      </c>
      <c r="S330" s="152">
        <v>0</v>
      </c>
      <c r="T330" s="152">
        <v>0</v>
      </c>
      <c r="U330" s="152">
        <v>0</v>
      </c>
      <c r="V330" s="152">
        <v>0</v>
      </c>
      <c r="W330" s="152">
        <v>0</v>
      </c>
      <c r="X330" s="152">
        <v>0</v>
      </c>
      <c r="Y330" s="152">
        <v>0</v>
      </c>
      <c r="Z330" s="152">
        <v>0</v>
      </c>
      <c r="AA330" s="152">
        <v>0</v>
      </c>
      <c r="AB330" s="152">
        <v>0</v>
      </c>
      <c r="AC330" s="152">
        <v>0</v>
      </c>
      <c r="AD330" s="152">
        <v>0</v>
      </c>
      <c r="AE330" s="152">
        <v>0</v>
      </c>
      <c r="AF330" s="152">
        <v>0</v>
      </c>
      <c r="AG330" s="152">
        <v>0</v>
      </c>
      <c r="AH330" s="152">
        <v>0</v>
      </c>
      <c r="AI330" s="152">
        <v>0</v>
      </c>
      <c r="AJ330" s="152">
        <v>0</v>
      </c>
      <c r="AK330" s="152">
        <v>0</v>
      </c>
      <c r="AL330" s="152">
        <v>0</v>
      </c>
      <c r="AM330" s="152">
        <v>0</v>
      </c>
      <c r="AN330" s="152">
        <v>0</v>
      </c>
      <c r="AO330" s="152">
        <v>0</v>
      </c>
      <c r="AP330" s="152">
        <v>0</v>
      </c>
      <c r="AQ330" s="152">
        <v>0</v>
      </c>
      <c r="AR330" s="152">
        <v>0</v>
      </c>
      <c r="AS330" s="152">
        <v>0</v>
      </c>
      <c r="AT330" s="152">
        <v>0</v>
      </c>
      <c r="AU330" s="152">
        <v>0</v>
      </c>
    </row>
    <row r="331" spans="4:47">
      <c r="D331" s="74">
        <v>2027</v>
      </c>
      <c r="E331" s="152">
        <v>0</v>
      </c>
      <c r="F331" s="152">
        <v>0</v>
      </c>
      <c r="G331" s="152">
        <v>0</v>
      </c>
      <c r="H331" s="152">
        <v>0</v>
      </c>
      <c r="I331" s="152">
        <v>0</v>
      </c>
      <c r="J331" s="152">
        <v>0</v>
      </c>
      <c r="K331" s="152">
        <v>0</v>
      </c>
      <c r="L331" s="152">
        <v>0</v>
      </c>
      <c r="M331" s="152">
        <v>0</v>
      </c>
      <c r="N331" s="152">
        <v>0</v>
      </c>
      <c r="O331" s="152">
        <v>0</v>
      </c>
      <c r="P331" s="152">
        <v>0</v>
      </c>
      <c r="Q331" s="152">
        <v>0</v>
      </c>
      <c r="R331" s="152">
        <v>0</v>
      </c>
      <c r="S331" s="152">
        <v>0</v>
      </c>
      <c r="T331" s="152">
        <v>0</v>
      </c>
      <c r="U331" s="152">
        <v>0</v>
      </c>
      <c r="V331" s="152">
        <v>0</v>
      </c>
      <c r="W331" s="152">
        <v>0</v>
      </c>
      <c r="X331" s="152">
        <v>0</v>
      </c>
      <c r="Y331" s="152">
        <v>0</v>
      </c>
      <c r="Z331" s="152">
        <v>0</v>
      </c>
      <c r="AA331" s="152">
        <v>0</v>
      </c>
      <c r="AB331" s="152">
        <v>0</v>
      </c>
      <c r="AC331" s="152">
        <v>0</v>
      </c>
      <c r="AD331" s="152">
        <v>0</v>
      </c>
      <c r="AE331" s="152">
        <v>0</v>
      </c>
      <c r="AF331" s="152">
        <v>0</v>
      </c>
      <c r="AG331" s="152">
        <v>0</v>
      </c>
      <c r="AH331" s="152">
        <v>0</v>
      </c>
      <c r="AI331" s="152">
        <v>0</v>
      </c>
      <c r="AJ331" s="152">
        <v>0</v>
      </c>
      <c r="AK331" s="152">
        <v>0</v>
      </c>
      <c r="AL331" s="152">
        <v>0</v>
      </c>
      <c r="AM331" s="152">
        <v>0</v>
      </c>
      <c r="AN331" s="152">
        <v>0</v>
      </c>
      <c r="AO331" s="152">
        <v>0</v>
      </c>
      <c r="AP331" s="152">
        <v>0</v>
      </c>
      <c r="AQ331" s="152">
        <v>0</v>
      </c>
      <c r="AR331" s="152">
        <v>0</v>
      </c>
      <c r="AS331" s="152">
        <v>0</v>
      </c>
      <c r="AT331" s="152">
        <v>0</v>
      </c>
      <c r="AU331" s="152">
        <v>0</v>
      </c>
    </row>
    <row r="332" spans="4:47">
      <c r="D332" s="74">
        <v>2028</v>
      </c>
      <c r="E332" s="152">
        <v>0</v>
      </c>
      <c r="F332" s="152">
        <v>0</v>
      </c>
      <c r="G332" s="152">
        <v>0</v>
      </c>
      <c r="H332" s="152">
        <v>0</v>
      </c>
      <c r="I332" s="152">
        <v>0</v>
      </c>
      <c r="J332" s="152">
        <v>0</v>
      </c>
      <c r="K332" s="152">
        <v>0</v>
      </c>
      <c r="L332" s="152">
        <v>0</v>
      </c>
      <c r="M332" s="152">
        <v>0</v>
      </c>
      <c r="N332" s="152">
        <v>0</v>
      </c>
      <c r="O332" s="152">
        <v>0</v>
      </c>
      <c r="P332" s="152">
        <v>0</v>
      </c>
      <c r="Q332" s="152">
        <v>0</v>
      </c>
      <c r="R332" s="152">
        <v>0</v>
      </c>
      <c r="S332" s="152">
        <v>0</v>
      </c>
      <c r="T332" s="152">
        <v>0</v>
      </c>
      <c r="U332" s="152">
        <v>0</v>
      </c>
      <c r="V332" s="152">
        <v>0</v>
      </c>
      <c r="W332" s="152">
        <v>0</v>
      </c>
      <c r="X332" s="152">
        <v>0</v>
      </c>
      <c r="Y332" s="152">
        <v>0</v>
      </c>
      <c r="Z332" s="152">
        <v>0</v>
      </c>
      <c r="AA332" s="152">
        <v>0</v>
      </c>
      <c r="AB332" s="152">
        <v>0</v>
      </c>
      <c r="AC332" s="152">
        <v>0</v>
      </c>
      <c r="AD332" s="152">
        <v>0</v>
      </c>
      <c r="AE332" s="152">
        <v>0</v>
      </c>
      <c r="AF332" s="152">
        <v>0</v>
      </c>
      <c r="AG332" s="152">
        <v>0</v>
      </c>
      <c r="AH332" s="152">
        <v>0</v>
      </c>
      <c r="AI332" s="152">
        <v>0</v>
      </c>
      <c r="AJ332" s="152">
        <v>0</v>
      </c>
      <c r="AK332" s="152">
        <v>0</v>
      </c>
      <c r="AL332" s="152">
        <v>0</v>
      </c>
      <c r="AM332" s="152">
        <v>0</v>
      </c>
      <c r="AN332" s="152">
        <v>0</v>
      </c>
      <c r="AO332" s="152">
        <v>0</v>
      </c>
      <c r="AP332" s="152">
        <v>0</v>
      </c>
      <c r="AQ332" s="152">
        <v>0</v>
      </c>
      <c r="AR332" s="152">
        <v>0</v>
      </c>
      <c r="AS332" s="152">
        <v>0</v>
      </c>
      <c r="AT332" s="152">
        <v>0</v>
      </c>
      <c r="AU332" s="152">
        <v>0</v>
      </c>
    </row>
    <row r="333" spans="4:47">
      <c r="D333" s="74">
        <v>2029</v>
      </c>
      <c r="E333" s="152">
        <v>0</v>
      </c>
      <c r="F333" s="152">
        <v>0</v>
      </c>
      <c r="G333" s="152">
        <v>0</v>
      </c>
      <c r="H333" s="152">
        <v>0</v>
      </c>
      <c r="I333" s="152">
        <v>0</v>
      </c>
      <c r="J333" s="152">
        <v>0</v>
      </c>
      <c r="K333" s="152">
        <v>0</v>
      </c>
      <c r="L333" s="152">
        <v>0</v>
      </c>
      <c r="M333" s="152">
        <v>0</v>
      </c>
      <c r="N333" s="152">
        <v>0</v>
      </c>
      <c r="O333" s="152">
        <v>0</v>
      </c>
      <c r="P333" s="152">
        <v>0</v>
      </c>
      <c r="Q333" s="152">
        <v>0</v>
      </c>
      <c r="R333" s="152">
        <v>0</v>
      </c>
      <c r="S333" s="152">
        <v>0</v>
      </c>
      <c r="T333" s="152">
        <v>0</v>
      </c>
      <c r="U333" s="152">
        <v>0</v>
      </c>
      <c r="V333" s="152">
        <v>0</v>
      </c>
      <c r="W333" s="152">
        <v>0</v>
      </c>
      <c r="X333" s="152">
        <v>0</v>
      </c>
      <c r="Y333" s="152">
        <v>0</v>
      </c>
      <c r="Z333" s="152">
        <v>0</v>
      </c>
      <c r="AA333" s="152">
        <v>0</v>
      </c>
      <c r="AB333" s="152">
        <v>0</v>
      </c>
      <c r="AC333" s="152">
        <v>0</v>
      </c>
      <c r="AD333" s="152">
        <v>0</v>
      </c>
      <c r="AE333" s="152">
        <v>0</v>
      </c>
      <c r="AF333" s="152">
        <v>0</v>
      </c>
      <c r="AG333" s="152">
        <v>0</v>
      </c>
      <c r="AH333" s="152">
        <v>0</v>
      </c>
      <c r="AI333" s="152">
        <v>0</v>
      </c>
      <c r="AJ333" s="152">
        <v>0</v>
      </c>
      <c r="AK333" s="152">
        <v>0</v>
      </c>
      <c r="AL333" s="152">
        <v>0</v>
      </c>
      <c r="AM333" s="152">
        <v>0</v>
      </c>
      <c r="AN333" s="152">
        <v>0</v>
      </c>
      <c r="AO333" s="152">
        <v>0</v>
      </c>
      <c r="AP333" s="152">
        <v>0</v>
      </c>
      <c r="AQ333" s="152">
        <v>0</v>
      </c>
      <c r="AR333" s="152">
        <v>0</v>
      </c>
      <c r="AS333" s="152">
        <v>0</v>
      </c>
      <c r="AT333" s="152">
        <v>0</v>
      </c>
      <c r="AU333" s="152">
        <v>0</v>
      </c>
    </row>
    <row r="334" spans="4:47">
      <c r="D334" s="74">
        <v>2030</v>
      </c>
      <c r="E334" s="152">
        <v>0</v>
      </c>
      <c r="F334" s="152">
        <v>0</v>
      </c>
      <c r="G334" s="152">
        <v>0</v>
      </c>
      <c r="H334" s="152">
        <v>0</v>
      </c>
      <c r="I334" s="152">
        <v>0</v>
      </c>
      <c r="J334" s="152">
        <v>0</v>
      </c>
      <c r="K334" s="152">
        <v>0</v>
      </c>
      <c r="L334" s="152">
        <v>0</v>
      </c>
      <c r="M334" s="152">
        <v>0</v>
      </c>
      <c r="N334" s="152">
        <v>0</v>
      </c>
      <c r="O334" s="152">
        <v>0</v>
      </c>
      <c r="P334" s="152">
        <v>0</v>
      </c>
      <c r="Q334" s="152">
        <v>0</v>
      </c>
      <c r="R334" s="152">
        <v>0</v>
      </c>
      <c r="S334" s="152">
        <v>0</v>
      </c>
      <c r="T334" s="152">
        <v>0</v>
      </c>
      <c r="U334" s="152">
        <v>0</v>
      </c>
      <c r="V334" s="152">
        <v>0</v>
      </c>
      <c r="W334" s="152">
        <v>0</v>
      </c>
      <c r="X334" s="152">
        <v>0</v>
      </c>
      <c r="Y334" s="152">
        <v>0</v>
      </c>
      <c r="Z334" s="152">
        <v>0</v>
      </c>
      <c r="AA334" s="152">
        <v>0</v>
      </c>
      <c r="AB334" s="152">
        <v>0</v>
      </c>
      <c r="AC334" s="152">
        <v>0</v>
      </c>
      <c r="AD334" s="152">
        <v>0</v>
      </c>
      <c r="AE334" s="152">
        <v>0</v>
      </c>
      <c r="AF334" s="152">
        <v>0</v>
      </c>
      <c r="AG334" s="152">
        <v>0</v>
      </c>
      <c r="AH334" s="152">
        <v>0</v>
      </c>
      <c r="AI334" s="152">
        <v>0</v>
      </c>
      <c r="AJ334" s="152">
        <v>0</v>
      </c>
      <c r="AK334" s="152">
        <v>0</v>
      </c>
      <c r="AL334" s="152">
        <v>0</v>
      </c>
      <c r="AM334" s="152">
        <v>0</v>
      </c>
      <c r="AN334" s="152">
        <v>0</v>
      </c>
      <c r="AO334" s="152">
        <v>0</v>
      </c>
      <c r="AP334" s="152">
        <v>0</v>
      </c>
      <c r="AQ334" s="152">
        <v>0</v>
      </c>
      <c r="AR334" s="152">
        <v>0</v>
      </c>
      <c r="AS334" s="152">
        <v>0</v>
      </c>
      <c r="AT334" s="152">
        <v>0</v>
      </c>
      <c r="AU334" s="152">
        <v>0</v>
      </c>
    </row>
    <row r="335" spans="4:47">
      <c r="D335" s="74">
        <v>2031</v>
      </c>
      <c r="E335" s="152">
        <v>0</v>
      </c>
      <c r="F335" s="152">
        <v>0</v>
      </c>
      <c r="G335" s="152">
        <v>0</v>
      </c>
      <c r="H335" s="152">
        <v>0</v>
      </c>
      <c r="I335" s="152">
        <v>0</v>
      </c>
      <c r="J335" s="152">
        <v>0</v>
      </c>
      <c r="K335" s="152">
        <v>0</v>
      </c>
      <c r="L335" s="152">
        <v>0</v>
      </c>
      <c r="M335" s="152">
        <v>0</v>
      </c>
      <c r="N335" s="152">
        <v>0</v>
      </c>
      <c r="O335" s="152">
        <v>0</v>
      </c>
      <c r="P335" s="152">
        <v>0</v>
      </c>
      <c r="Q335" s="152">
        <v>0</v>
      </c>
      <c r="R335" s="152">
        <v>0</v>
      </c>
      <c r="S335" s="152">
        <v>0</v>
      </c>
      <c r="T335" s="152">
        <v>0</v>
      </c>
      <c r="U335" s="152">
        <v>0</v>
      </c>
      <c r="V335" s="152">
        <v>0</v>
      </c>
      <c r="W335" s="152">
        <v>0</v>
      </c>
      <c r="X335" s="152">
        <v>0</v>
      </c>
      <c r="Y335" s="152">
        <v>0</v>
      </c>
      <c r="Z335" s="152">
        <v>0</v>
      </c>
      <c r="AA335" s="152">
        <v>0</v>
      </c>
      <c r="AB335" s="152">
        <v>0</v>
      </c>
      <c r="AC335" s="152">
        <v>0</v>
      </c>
      <c r="AD335" s="152">
        <v>0</v>
      </c>
      <c r="AE335" s="152">
        <v>0</v>
      </c>
      <c r="AF335" s="152">
        <v>0</v>
      </c>
      <c r="AG335" s="152">
        <v>0</v>
      </c>
      <c r="AH335" s="152">
        <v>0</v>
      </c>
      <c r="AI335" s="152">
        <v>0</v>
      </c>
      <c r="AJ335" s="152">
        <v>0</v>
      </c>
      <c r="AK335" s="152">
        <v>0</v>
      </c>
      <c r="AL335" s="152">
        <v>0</v>
      </c>
      <c r="AM335" s="152">
        <v>0</v>
      </c>
      <c r="AN335" s="152">
        <v>0</v>
      </c>
      <c r="AO335" s="152">
        <v>0</v>
      </c>
      <c r="AP335" s="152">
        <v>0</v>
      </c>
      <c r="AQ335" s="152">
        <v>0</v>
      </c>
      <c r="AR335" s="152">
        <v>0</v>
      </c>
      <c r="AS335" s="152">
        <v>0</v>
      </c>
      <c r="AT335" s="152">
        <v>0</v>
      </c>
      <c r="AU335" s="152">
        <v>0</v>
      </c>
    </row>
    <row r="336" spans="4:47">
      <c r="D336" s="74">
        <v>2032</v>
      </c>
      <c r="E336" s="152">
        <v>0</v>
      </c>
      <c r="F336" s="152">
        <v>0</v>
      </c>
      <c r="G336" s="152">
        <v>0</v>
      </c>
      <c r="H336" s="152">
        <v>0</v>
      </c>
      <c r="I336" s="152">
        <v>0</v>
      </c>
      <c r="J336" s="152">
        <v>0</v>
      </c>
      <c r="K336" s="152">
        <v>0</v>
      </c>
      <c r="L336" s="152">
        <v>0</v>
      </c>
      <c r="M336" s="152">
        <v>0</v>
      </c>
      <c r="N336" s="152">
        <v>0</v>
      </c>
      <c r="O336" s="152">
        <v>0</v>
      </c>
      <c r="P336" s="152">
        <v>0</v>
      </c>
      <c r="Q336" s="152">
        <v>0</v>
      </c>
      <c r="R336" s="152">
        <v>0</v>
      </c>
      <c r="S336" s="152">
        <v>0</v>
      </c>
      <c r="T336" s="152">
        <v>0</v>
      </c>
      <c r="U336" s="152">
        <v>0</v>
      </c>
      <c r="V336" s="152">
        <v>0</v>
      </c>
      <c r="W336" s="152">
        <v>0</v>
      </c>
      <c r="X336" s="152">
        <v>0</v>
      </c>
      <c r="Y336" s="152">
        <v>0</v>
      </c>
      <c r="Z336" s="152">
        <v>0</v>
      </c>
      <c r="AA336" s="152">
        <v>0</v>
      </c>
      <c r="AB336" s="152">
        <v>0</v>
      </c>
      <c r="AC336" s="152">
        <v>0</v>
      </c>
      <c r="AD336" s="152">
        <v>0</v>
      </c>
      <c r="AE336" s="152">
        <v>0</v>
      </c>
      <c r="AF336" s="152">
        <v>0</v>
      </c>
      <c r="AG336" s="152">
        <v>0</v>
      </c>
      <c r="AH336" s="152">
        <v>0</v>
      </c>
      <c r="AI336" s="152">
        <v>0</v>
      </c>
      <c r="AJ336" s="152">
        <v>0</v>
      </c>
      <c r="AK336" s="152">
        <v>0</v>
      </c>
      <c r="AL336" s="152">
        <v>0</v>
      </c>
      <c r="AM336" s="152">
        <v>0</v>
      </c>
      <c r="AN336" s="152">
        <v>0</v>
      </c>
      <c r="AO336" s="152">
        <v>0</v>
      </c>
      <c r="AP336" s="152">
        <v>0</v>
      </c>
      <c r="AQ336" s="152">
        <v>0</v>
      </c>
      <c r="AR336" s="152">
        <v>0</v>
      </c>
      <c r="AS336" s="152">
        <v>0</v>
      </c>
      <c r="AT336" s="152">
        <v>0</v>
      </c>
      <c r="AU336" s="152">
        <v>0</v>
      </c>
    </row>
    <row r="337" spans="2:47">
      <c r="D337" s="74">
        <v>2033</v>
      </c>
      <c r="E337" s="152">
        <v>0</v>
      </c>
      <c r="F337" s="152">
        <v>0</v>
      </c>
      <c r="G337" s="152">
        <v>0</v>
      </c>
      <c r="H337" s="152">
        <v>0</v>
      </c>
      <c r="I337" s="152">
        <v>0</v>
      </c>
      <c r="J337" s="152">
        <v>0</v>
      </c>
      <c r="K337" s="152">
        <v>0</v>
      </c>
      <c r="L337" s="152">
        <v>0</v>
      </c>
      <c r="M337" s="152">
        <v>0</v>
      </c>
      <c r="N337" s="152">
        <v>0</v>
      </c>
      <c r="O337" s="152">
        <v>0</v>
      </c>
      <c r="P337" s="152">
        <v>0</v>
      </c>
      <c r="Q337" s="152">
        <v>0</v>
      </c>
      <c r="R337" s="152">
        <v>0</v>
      </c>
      <c r="S337" s="152">
        <v>0</v>
      </c>
      <c r="T337" s="152">
        <v>0</v>
      </c>
      <c r="U337" s="152">
        <v>0</v>
      </c>
      <c r="V337" s="152">
        <v>0</v>
      </c>
      <c r="W337" s="152">
        <v>0</v>
      </c>
      <c r="X337" s="152">
        <v>0</v>
      </c>
      <c r="Y337" s="152">
        <v>0</v>
      </c>
      <c r="Z337" s="152">
        <v>0</v>
      </c>
      <c r="AA337" s="152">
        <v>0</v>
      </c>
      <c r="AB337" s="152">
        <v>0</v>
      </c>
      <c r="AC337" s="152">
        <v>0</v>
      </c>
      <c r="AD337" s="152">
        <v>0</v>
      </c>
      <c r="AE337" s="152">
        <v>0</v>
      </c>
      <c r="AF337" s="152">
        <v>0</v>
      </c>
      <c r="AG337" s="152">
        <v>0</v>
      </c>
      <c r="AH337" s="152">
        <v>0</v>
      </c>
      <c r="AI337" s="152">
        <v>0</v>
      </c>
      <c r="AJ337" s="152">
        <v>0</v>
      </c>
      <c r="AK337" s="152">
        <v>0</v>
      </c>
      <c r="AL337" s="152">
        <v>0</v>
      </c>
      <c r="AM337" s="152">
        <v>0</v>
      </c>
      <c r="AN337" s="152">
        <v>0</v>
      </c>
      <c r="AO337" s="152">
        <v>0</v>
      </c>
      <c r="AP337" s="152">
        <v>0</v>
      </c>
      <c r="AQ337" s="152">
        <v>0</v>
      </c>
      <c r="AR337" s="152">
        <v>0</v>
      </c>
      <c r="AS337" s="152">
        <v>0</v>
      </c>
      <c r="AT337" s="152">
        <v>0</v>
      </c>
      <c r="AU337" s="152">
        <v>0</v>
      </c>
    </row>
    <row r="338" spans="2:47">
      <c r="D338" s="74">
        <v>2034</v>
      </c>
      <c r="E338" s="152">
        <v>0</v>
      </c>
      <c r="F338" s="152">
        <v>0</v>
      </c>
      <c r="G338" s="152">
        <v>0</v>
      </c>
      <c r="H338" s="152">
        <v>0</v>
      </c>
      <c r="I338" s="152">
        <v>0</v>
      </c>
      <c r="J338" s="152">
        <v>0</v>
      </c>
      <c r="K338" s="152">
        <v>0</v>
      </c>
      <c r="L338" s="152">
        <v>0</v>
      </c>
      <c r="M338" s="152">
        <v>0</v>
      </c>
      <c r="N338" s="152">
        <v>0</v>
      </c>
      <c r="O338" s="152">
        <v>0</v>
      </c>
      <c r="P338" s="152">
        <v>0</v>
      </c>
      <c r="Q338" s="152">
        <v>0</v>
      </c>
      <c r="R338" s="152">
        <v>0</v>
      </c>
      <c r="S338" s="152">
        <v>0</v>
      </c>
      <c r="T338" s="152">
        <v>0</v>
      </c>
      <c r="U338" s="152">
        <v>0</v>
      </c>
      <c r="V338" s="152">
        <v>0</v>
      </c>
      <c r="W338" s="152">
        <v>0</v>
      </c>
      <c r="X338" s="152">
        <v>0</v>
      </c>
      <c r="Y338" s="152">
        <v>0</v>
      </c>
      <c r="Z338" s="152">
        <v>0</v>
      </c>
      <c r="AA338" s="152">
        <v>0</v>
      </c>
      <c r="AB338" s="152">
        <v>0</v>
      </c>
      <c r="AC338" s="152">
        <v>0</v>
      </c>
      <c r="AD338" s="152">
        <v>0</v>
      </c>
      <c r="AE338" s="152">
        <v>0</v>
      </c>
      <c r="AF338" s="152">
        <v>0</v>
      </c>
      <c r="AG338" s="152">
        <v>0</v>
      </c>
      <c r="AH338" s="152">
        <v>0</v>
      </c>
      <c r="AI338" s="152">
        <v>0</v>
      </c>
      <c r="AJ338" s="152">
        <v>0</v>
      </c>
      <c r="AK338" s="152">
        <v>0</v>
      </c>
      <c r="AL338" s="152">
        <v>0</v>
      </c>
      <c r="AM338" s="152">
        <v>0</v>
      </c>
      <c r="AN338" s="152">
        <v>0</v>
      </c>
      <c r="AO338" s="152">
        <v>0</v>
      </c>
      <c r="AP338" s="152">
        <v>0</v>
      </c>
      <c r="AQ338" s="152">
        <v>0</v>
      </c>
      <c r="AR338" s="152">
        <v>0</v>
      </c>
      <c r="AS338" s="152">
        <v>0</v>
      </c>
      <c r="AT338" s="152">
        <v>0</v>
      </c>
      <c r="AU338" s="152">
        <v>0</v>
      </c>
    </row>
    <row r="339" spans="2:47">
      <c r="D339" s="74">
        <v>2035</v>
      </c>
      <c r="E339" s="152">
        <v>0</v>
      </c>
      <c r="F339" s="152">
        <v>0</v>
      </c>
      <c r="G339" s="152">
        <v>0</v>
      </c>
      <c r="H339" s="152">
        <v>0</v>
      </c>
      <c r="I339" s="152">
        <v>0</v>
      </c>
      <c r="J339" s="152">
        <v>0</v>
      </c>
      <c r="K339" s="152">
        <v>0</v>
      </c>
      <c r="L339" s="152">
        <v>0</v>
      </c>
      <c r="M339" s="152">
        <v>0</v>
      </c>
      <c r="N339" s="152">
        <v>0</v>
      </c>
      <c r="O339" s="152">
        <v>0</v>
      </c>
      <c r="P339" s="152">
        <v>0</v>
      </c>
      <c r="Q339" s="152">
        <v>0</v>
      </c>
      <c r="R339" s="152">
        <v>0</v>
      </c>
      <c r="S339" s="152">
        <v>0</v>
      </c>
      <c r="T339" s="152">
        <v>0</v>
      </c>
      <c r="U339" s="152">
        <v>0</v>
      </c>
      <c r="V339" s="152">
        <v>0</v>
      </c>
      <c r="W339" s="152">
        <v>0</v>
      </c>
      <c r="X339" s="152">
        <v>0</v>
      </c>
      <c r="Y339" s="152">
        <v>0</v>
      </c>
      <c r="Z339" s="152">
        <v>0</v>
      </c>
      <c r="AA339" s="152">
        <v>0</v>
      </c>
      <c r="AB339" s="152">
        <v>0</v>
      </c>
      <c r="AC339" s="152">
        <v>0</v>
      </c>
      <c r="AD339" s="152">
        <v>0</v>
      </c>
      <c r="AE339" s="152">
        <v>0</v>
      </c>
      <c r="AF339" s="152">
        <v>0</v>
      </c>
      <c r="AG339" s="152">
        <v>0</v>
      </c>
      <c r="AH339" s="152">
        <v>0</v>
      </c>
      <c r="AI339" s="152">
        <v>0</v>
      </c>
      <c r="AJ339" s="152">
        <v>0</v>
      </c>
      <c r="AK339" s="152">
        <v>0</v>
      </c>
      <c r="AL339" s="152">
        <v>0</v>
      </c>
      <c r="AM339" s="152">
        <v>0</v>
      </c>
      <c r="AN339" s="152">
        <v>0</v>
      </c>
      <c r="AO339" s="152">
        <v>0</v>
      </c>
      <c r="AP339" s="152">
        <v>0</v>
      </c>
      <c r="AQ339" s="152">
        <v>0</v>
      </c>
      <c r="AR339" s="152">
        <v>0</v>
      </c>
      <c r="AS339" s="152">
        <v>0</v>
      </c>
      <c r="AT339" s="152">
        <v>0</v>
      </c>
      <c r="AU339" s="152">
        <v>0</v>
      </c>
    </row>
    <row r="340" spans="2:47">
      <c r="D340" s="74">
        <v>2036</v>
      </c>
      <c r="E340" s="152">
        <v>0</v>
      </c>
      <c r="F340" s="152">
        <v>0</v>
      </c>
      <c r="G340" s="152">
        <v>0</v>
      </c>
      <c r="H340" s="152">
        <v>0</v>
      </c>
      <c r="I340" s="152">
        <v>0</v>
      </c>
      <c r="J340" s="152">
        <v>0</v>
      </c>
      <c r="K340" s="152">
        <v>0</v>
      </c>
      <c r="L340" s="152">
        <v>0</v>
      </c>
      <c r="M340" s="152">
        <v>0</v>
      </c>
      <c r="N340" s="152">
        <v>0</v>
      </c>
      <c r="O340" s="152">
        <v>0</v>
      </c>
      <c r="P340" s="152">
        <v>0</v>
      </c>
      <c r="Q340" s="152">
        <v>0</v>
      </c>
      <c r="R340" s="152">
        <v>0</v>
      </c>
      <c r="S340" s="152">
        <v>0</v>
      </c>
      <c r="T340" s="152">
        <v>0</v>
      </c>
      <c r="U340" s="152">
        <v>0</v>
      </c>
      <c r="V340" s="152">
        <v>0</v>
      </c>
      <c r="W340" s="152">
        <v>0</v>
      </c>
      <c r="X340" s="152">
        <v>0</v>
      </c>
      <c r="Y340" s="152">
        <v>0</v>
      </c>
      <c r="Z340" s="152">
        <v>0</v>
      </c>
      <c r="AA340" s="152">
        <v>0</v>
      </c>
      <c r="AB340" s="152">
        <v>0</v>
      </c>
      <c r="AC340" s="152">
        <v>0</v>
      </c>
      <c r="AD340" s="152">
        <v>0</v>
      </c>
      <c r="AE340" s="152">
        <v>0</v>
      </c>
      <c r="AF340" s="152">
        <v>0</v>
      </c>
      <c r="AG340" s="152">
        <v>0</v>
      </c>
      <c r="AH340" s="152">
        <v>0</v>
      </c>
      <c r="AI340" s="152">
        <v>0</v>
      </c>
      <c r="AJ340" s="152">
        <v>0</v>
      </c>
      <c r="AK340" s="152">
        <v>0</v>
      </c>
      <c r="AL340" s="152">
        <v>0</v>
      </c>
      <c r="AM340" s="152">
        <v>0</v>
      </c>
      <c r="AN340" s="152">
        <v>0</v>
      </c>
      <c r="AO340" s="152">
        <v>0</v>
      </c>
      <c r="AP340" s="152">
        <v>0</v>
      </c>
      <c r="AQ340" s="152">
        <v>0</v>
      </c>
      <c r="AR340" s="152">
        <v>0</v>
      </c>
      <c r="AS340" s="152">
        <v>0</v>
      </c>
      <c r="AT340" s="152">
        <v>0</v>
      </c>
      <c r="AU340" s="152">
        <v>0</v>
      </c>
    </row>
    <row r="341" spans="2:47">
      <c r="D341" s="74">
        <v>2037</v>
      </c>
      <c r="E341" s="152">
        <v>0</v>
      </c>
      <c r="F341" s="152">
        <v>0</v>
      </c>
      <c r="G341" s="152">
        <v>0</v>
      </c>
      <c r="H341" s="152">
        <v>0</v>
      </c>
      <c r="I341" s="152">
        <v>0</v>
      </c>
      <c r="J341" s="152">
        <v>0</v>
      </c>
      <c r="K341" s="152">
        <v>0</v>
      </c>
      <c r="L341" s="152">
        <v>0</v>
      </c>
      <c r="M341" s="152">
        <v>0</v>
      </c>
      <c r="N341" s="152">
        <v>0</v>
      </c>
      <c r="O341" s="152">
        <v>0</v>
      </c>
      <c r="P341" s="152">
        <v>0</v>
      </c>
      <c r="Q341" s="152">
        <v>0</v>
      </c>
      <c r="R341" s="152">
        <v>0</v>
      </c>
      <c r="S341" s="152">
        <v>0</v>
      </c>
      <c r="T341" s="152">
        <v>0</v>
      </c>
      <c r="U341" s="152">
        <v>0</v>
      </c>
      <c r="V341" s="152">
        <v>0</v>
      </c>
      <c r="W341" s="152">
        <v>0</v>
      </c>
      <c r="X341" s="152">
        <v>0</v>
      </c>
      <c r="Y341" s="152">
        <v>0</v>
      </c>
      <c r="Z341" s="152">
        <v>0</v>
      </c>
      <c r="AA341" s="152">
        <v>0</v>
      </c>
      <c r="AB341" s="152">
        <v>0</v>
      </c>
      <c r="AC341" s="152">
        <v>0</v>
      </c>
      <c r="AD341" s="152">
        <v>0</v>
      </c>
      <c r="AE341" s="152">
        <v>0</v>
      </c>
      <c r="AF341" s="152">
        <v>0</v>
      </c>
      <c r="AG341" s="152">
        <v>0</v>
      </c>
      <c r="AH341" s="152">
        <v>0</v>
      </c>
      <c r="AI341" s="152">
        <v>0</v>
      </c>
      <c r="AJ341" s="152">
        <v>0</v>
      </c>
      <c r="AK341" s="152">
        <v>0</v>
      </c>
      <c r="AL341" s="152">
        <v>0</v>
      </c>
      <c r="AM341" s="152">
        <v>0</v>
      </c>
      <c r="AN341" s="152">
        <v>0</v>
      </c>
      <c r="AO341" s="152">
        <v>0</v>
      </c>
      <c r="AP341" s="152">
        <v>0</v>
      </c>
      <c r="AQ341" s="152">
        <v>0</v>
      </c>
      <c r="AR341" s="152">
        <v>0</v>
      </c>
      <c r="AS341" s="152">
        <v>0</v>
      </c>
      <c r="AT341" s="152">
        <v>0</v>
      </c>
      <c r="AU341" s="152">
        <v>0</v>
      </c>
    </row>
    <row r="342" spans="2:47">
      <c r="D342" s="74">
        <v>2038</v>
      </c>
      <c r="E342" s="152">
        <v>0</v>
      </c>
      <c r="F342" s="152">
        <v>0</v>
      </c>
      <c r="G342" s="152">
        <v>0</v>
      </c>
      <c r="H342" s="152">
        <v>0</v>
      </c>
      <c r="I342" s="152">
        <v>0</v>
      </c>
      <c r="J342" s="152">
        <v>0</v>
      </c>
      <c r="K342" s="152">
        <v>0</v>
      </c>
      <c r="L342" s="152">
        <v>0</v>
      </c>
      <c r="M342" s="152">
        <v>0</v>
      </c>
      <c r="N342" s="152">
        <v>0</v>
      </c>
      <c r="O342" s="152">
        <v>0</v>
      </c>
      <c r="P342" s="152">
        <v>0</v>
      </c>
      <c r="Q342" s="152">
        <v>0</v>
      </c>
      <c r="R342" s="152">
        <v>0</v>
      </c>
      <c r="S342" s="152">
        <v>0</v>
      </c>
      <c r="T342" s="152">
        <v>0</v>
      </c>
      <c r="U342" s="152">
        <v>0</v>
      </c>
      <c r="V342" s="152">
        <v>0</v>
      </c>
      <c r="W342" s="152">
        <v>0</v>
      </c>
      <c r="X342" s="152">
        <v>0</v>
      </c>
      <c r="Y342" s="152">
        <v>0</v>
      </c>
      <c r="Z342" s="152">
        <v>0</v>
      </c>
      <c r="AA342" s="152">
        <v>0</v>
      </c>
      <c r="AB342" s="152">
        <v>0</v>
      </c>
      <c r="AC342" s="152">
        <v>0</v>
      </c>
      <c r="AD342" s="152">
        <v>0</v>
      </c>
      <c r="AE342" s="152">
        <v>0</v>
      </c>
      <c r="AF342" s="152">
        <v>0</v>
      </c>
      <c r="AG342" s="152">
        <v>0</v>
      </c>
      <c r="AH342" s="152">
        <v>0</v>
      </c>
      <c r="AI342" s="152">
        <v>0</v>
      </c>
      <c r="AJ342" s="152">
        <v>0</v>
      </c>
      <c r="AK342" s="152">
        <v>0</v>
      </c>
      <c r="AL342" s="152">
        <v>0</v>
      </c>
      <c r="AM342" s="152">
        <v>0</v>
      </c>
      <c r="AN342" s="152">
        <v>0</v>
      </c>
      <c r="AO342" s="152">
        <v>0</v>
      </c>
      <c r="AP342" s="152">
        <v>0</v>
      </c>
      <c r="AQ342" s="152">
        <v>0</v>
      </c>
      <c r="AR342" s="152">
        <v>0</v>
      </c>
      <c r="AS342" s="152">
        <v>0</v>
      </c>
      <c r="AT342" s="152">
        <v>0</v>
      </c>
      <c r="AU342" s="152">
        <v>0</v>
      </c>
    </row>
    <row r="343" spans="2:47">
      <c r="D343" s="74">
        <v>2039</v>
      </c>
      <c r="E343" s="152">
        <v>0</v>
      </c>
      <c r="F343" s="152">
        <v>0</v>
      </c>
      <c r="G343" s="152">
        <v>0</v>
      </c>
      <c r="H343" s="152">
        <v>0</v>
      </c>
      <c r="I343" s="152">
        <v>0</v>
      </c>
      <c r="J343" s="152">
        <v>0</v>
      </c>
      <c r="K343" s="152">
        <v>0</v>
      </c>
      <c r="L343" s="152">
        <v>0</v>
      </c>
      <c r="M343" s="152">
        <v>0</v>
      </c>
      <c r="N343" s="152">
        <v>0</v>
      </c>
      <c r="O343" s="152">
        <v>0</v>
      </c>
      <c r="P343" s="152">
        <v>0</v>
      </c>
      <c r="Q343" s="152">
        <v>0</v>
      </c>
      <c r="R343" s="152">
        <v>0</v>
      </c>
      <c r="S343" s="152">
        <v>0</v>
      </c>
      <c r="T343" s="152">
        <v>0</v>
      </c>
      <c r="U343" s="152">
        <v>0</v>
      </c>
      <c r="V343" s="152">
        <v>0</v>
      </c>
      <c r="W343" s="152">
        <v>0</v>
      </c>
      <c r="X343" s="152">
        <v>0</v>
      </c>
      <c r="Y343" s="152">
        <v>0</v>
      </c>
      <c r="Z343" s="152">
        <v>0</v>
      </c>
      <c r="AA343" s="152">
        <v>0</v>
      </c>
      <c r="AB343" s="152">
        <v>0</v>
      </c>
      <c r="AC343" s="152">
        <v>0</v>
      </c>
      <c r="AD343" s="152">
        <v>0</v>
      </c>
      <c r="AE343" s="152">
        <v>0</v>
      </c>
      <c r="AF343" s="152">
        <v>0</v>
      </c>
      <c r="AG343" s="152">
        <v>0</v>
      </c>
      <c r="AH343" s="152">
        <v>0</v>
      </c>
      <c r="AI343" s="152">
        <v>0</v>
      </c>
      <c r="AJ343" s="152">
        <v>0</v>
      </c>
      <c r="AK343" s="152">
        <v>0</v>
      </c>
      <c r="AL343" s="152">
        <v>0</v>
      </c>
      <c r="AM343" s="152">
        <v>0</v>
      </c>
      <c r="AN343" s="152">
        <v>0</v>
      </c>
      <c r="AO343" s="152">
        <v>0</v>
      </c>
      <c r="AP343" s="152">
        <v>0</v>
      </c>
      <c r="AQ343" s="152">
        <v>0</v>
      </c>
      <c r="AR343" s="152">
        <v>0</v>
      </c>
      <c r="AS343" s="152">
        <v>0</v>
      </c>
      <c r="AT343" s="152">
        <v>0</v>
      </c>
      <c r="AU343" s="152">
        <v>0</v>
      </c>
    </row>
    <row r="344" spans="2:47">
      <c r="D344" s="74">
        <v>2040</v>
      </c>
      <c r="E344" s="152">
        <v>0</v>
      </c>
      <c r="F344" s="152">
        <v>0</v>
      </c>
      <c r="G344" s="152">
        <v>0</v>
      </c>
      <c r="H344" s="152">
        <v>0</v>
      </c>
      <c r="I344" s="152">
        <v>0</v>
      </c>
      <c r="J344" s="152">
        <v>0</v>
      </c>
      <c r="K344" s="152">
        <v>0</v>
      </c>
      <c r="L344" s="152">
        <v>0</v>
      </c>
      <c r="M344" s="152">
        <v>0</v>
      </c>
      <c r="N344" s="152">
        <v>0</v>
      </c>
      <c r="O344" s="152">
        <v>0</v>
      </c>
      <c r="P344" s="152">
        <v>0</v>
      </c>
      <c r="Q344" s="152">
        <v>0</v>
      </c>
      <c r="R344" s="152">
        <v>0</v>
      </c>
      <c r="S344" s="152">
        <v>0</v>
      </c>
      <c r="T344" s="152">
        <v>0</v>
      </c>
      <c r="U344" s="152">
        <v>0</v>
      </c>
      <c r="V344" s="152">
        <v>0</v>
      </c>
      <c r="W344" s="152">
        <v>0</v>
      </c>
      <c r="X344" s="152">
        <v>0</v>
      </c>
      <c r="Y344" s="152">
        <v>0</v>
      </c>
      <c r="Z344" s="152">
        <v>0</v>
      </c>
      <c r="AA344" s="152">
        <v>0</v>
      </c>
      <c r="AB344" s="152">
        <v>0</v>
      </c>
      <c r="AC344" s="152">
        <v>0</v>
      </c>
      <c r="AD344" s="152">
        <v>0</v>
      </c>
      <c r="AE344" s="152">
        <v>0</v>
      </c>
      <c r="AF344" s="152">
        <v>0</v>
      </c>
      <c r="AG344" s="152">
        <v>0</v>
      </c>
      <c r="AH344" s="152">
        <v>0</v>
      </c>
      <c r="AI344" s="152">
        <v>0</v>
      </c>
      <c r="AJ344" s="152">
        <v>0</v>
      </c>
      <c r="AK344" s="152">
        <v>0</v>
      </c>
      <c r="AL344" s="152">
        <v>0</v>
      </c>
      <c r="AM344" s="152">
        <v>0</v>
      </c>
      <c r="AN344" s="152">
        <v>0</v>
      </c>
      <c r="AO344" s="152">
        <v>0</v>
      </c>
      <c r="AP344" s="152">
        <v>0</v>
      </c>
      <c r="AQ344" s="152">
        <v>0</v>
      </c>
      <c r="AR344" s="152">
        <v>0</v>
      </c>
      <c r="AS344" s="152">
        <v>0</v>
      </c>
      <c r="AT344" s="152">
        <v>0</v>
      </c>
      <c r="AU344" s="152">
        <v>0</v>
      </c>
    </row>
    <row r="345" spans="2:47">
      <c r="D345" s="74">
        <v>2041</v>
      </c>
      <c r="E345" s="152">
        <v>0</v>
      </c>
      <c r="F345" s="152">
        <v>0</v>
      </c>
      <c r="G345" s="152">
        <v>0</v>
      </c>
      <c r="H345" s="152">
        <v>0</v>
      </c>
      <c r="I345" s="152">
        <v>0</v>
      </c>
      <c r="J345" s="152">
        <v>0</v>
      </c>
      <c r="K345" s="152">
        <v>0</v>
      </c>
      <c r="L345" s="152">
        <v>0</v>
      </c>
      <c r="M345" s="152">
        <v>0</v>
      </c>
      <c r="N345" s="152">
        <v>0</v>
      </c>
      <c r="O345" s="152">
        <v>0</v>
      </c>
      <c r="P345" s="152">
        <v>0</v>
      </c>
      <c r="Q345" s="152">
        <v>0</v>
      </c>
      <c r="R345" s="152">
        <v>0</v>
      </c>
      <c r="S345" s="152">
        <v>0</v>
      </c>
      <c r="T345" s="152">
        <v>0</v>
      </c>
      <c r="U345" s="152">
        <v>0</v>
      </c>
      <c r="V345" s="152">
        <v>0</v>
      </c>
      <c r="W345" s="152">
        <v>0</v>
      </c>
      <c r="X345" s="152">
        <v>0</v>
      </c>
      <c r="Y345" s="152">
        <v>0</v>
      </c>
      <c r="Z345" s="152">
        <v>0</v>
      </c>
      <c r="AA345" s="152">
        <v>0</v>
      </c>
      <c r="AB345" s="152">
        <v>0</v>
      </c>
      <c r="AC345" s="152">
        <v>0</v>
      </c>
      <c r="AD345" s="152">
        <v>0</v>
      </c>
      <c r="AE345" s="152">
        <v>0</v>
      </c>
      <c r="AF345" s="152">
        <v>0</v>
      </c>
      <c r="AG345" s="152">
        <v>0</v>
      </c>
      <c r="AH345" s="152">
        <v>0</v>
      </c>
      <c r="AI345" s="152">
        <v>0</v>
      </c>
      <c r="AJ345" s="152">
        <v>0</v>
      </c>
      <c r="AK345" s="152">
        <v>0</v>
      </c>
      <c r="AL345" s="152">
        <v>0</v>
      </c>
      <c r="AM345" s="152">
        <v>0</v>
      </c>
      <c r="AN345" s="152">
        <v>0</v>
      </c>
      <c r="AO345" s="152">
        <v>0</v>
      </c>
      <c r="AP345" s="152">
        <v>0</v>
      </c>
      <c r="AQ345" s="152">
        <v>0</v>
      </c>
      <c r="AR345" s="152">
        <v>0</v>
      </c>
      <c r="AS345" s="152">
        <v>0</v>
      </c>
      <c r="AT345" s="152">
        <v>0</v>
      </c>
      <c r="AU345" s="152">
        <v>0</v>
      </c>
    </row>
    <row r="346" spans="2:47">
      <c r="D346" s="74">
        <v>2042</v>
      </c>
      <c r="E346" s="152">
        <v>0</v>
      </c>
      <c r="F346" s="152">
        <v>0</v>
      </c>
      <c r="G346" s="152">
        <v>0</v>
      </c>
      <c r="H346" s="152">
        <v>0</v>
      </c>
      <c r="I346" s="152">
        <v>0</v>
      </c>
      <c r="J346" s="152">
        <v>0</v>
      </c>
      <c r="K346" s="152">
        <v>0</v>
      </c>
      <c r="L346" s="152">
        <v>0</v>
      </c>
      <c r="M346" s="152">
        <v>0</v>
      </c>
      <c r="N346" s="152">
        <v>0</v>
      </c>
      <c r="O346" s="152">
        <v>0</v>
      </c>
      <c r="P346" s="152">
        <v>0</v>
      </c>
      <c r="Q346" s="152">
        <v>0</v>
      </c>
      <c r="R346" s="152">
        <v>0</v>
      </c>
      <c r="S346" s="152">
        <v>0</v>
      </c>
      <c r="T346" s="152">
        <v>0</v>
      </c>
      <c r="U346" s="152">
        <v>0</v>
      </c>
      <c r="V346" s="152">
        <v>0</v>
      </c>
      <c r="W346" s="152">
        <v>0</v>
      </c>
      <c r="X346" s="152">
        <v>0</v>
      </c>
      <c r="Y346" s="152">
        <v>0</v>
      </c>
      <c r="Z346" s="152">
        <v>0</v>
      </c>
      <c r="AA346" s="152">
        <v>0</v>
      </c>
      <c r="AB346" s="152">
        <v>0</v>
      </c>
      <c r="AC346" s="152">
        <v>0</v>
      </c>
      <c r="AD346" s="152">
        <v>0</v>
      </c>
      <c r="AE346" s="152">
        <v>0</v>
      </c>
      <c r="AF346" s="152">
        <v>0</v>
      </c>
      <c r="AG346" s="152">
        <v>0</v>
      </c>
      <c r="AH346" s="152">
        <v>0</v>
      </c>
      <c r="AI346" s="152">
        <v>0</v>
      </c>
      <c r="AJ346" s="152">
        <v>0</v>
      </c>
      <c r="AK346" s="152">
        <v>0</v>
      </c>
      <c r="AL346" s="152">
        <v>0</v>
      </c>
      <c r="AM346" s="152">
        <v>0</v>
      </c>
      <c r="AN346" s="152">
        <v>0</v>
      </c>
      <c r="AO346" s="152">
        <v>0</v>
      </c>
      <c r="AP346" s="152">
        <v>0</v>
      </c>
      <c r="AQ346" s="152">
        <v>0</v>
      </c>
      <c r="AR346" s="152">
        <v>0</v>
      </c>
      <c r="AS346" s="152">
        <v>0</v>
      </c>
      <c r="AT346" s="152">
        <v>0</v>
      </c>
      <c r="AU346" s="152">
        <v>0</v>
      </c>
    </row>
    <row r="347" spans="2:47">
      <c r="D347" s="74">
        <v>2043</v>
      </c>
      <c r="E347" s="152">
        <v>0</v>
      </c>
      <c r="F347" s="152">
        <v>0</v>
      </c>
      <c r="G347" s="152">
        <v>0</v>
      </c>
      <c r="H347" s="152">
        <v>0</v>
      </c>
      <c r="I347" s="152">
        <v>0</v>
      </c>
      <c r="J347" s="152">
        <v>0</v>
      </c>
      <c r="K347" s="152">
        <v>0</v>
      </c>
      <c r="L347" s="152">
        <v>0</v>
      </c>
      <c r="M347" s="152">
        <v>0</v>
      </c>
      <c r="N347" s="152">
        <v>0</v>
      </c>
      <c r="O347" s="152">
        <v>0</v>
      </c>
      <c r="P347" s="152">
        <v>0</v>
      </c>
      <c r="Q347" s="152">
        <v>0</v>
      </c>
      <c r="R347" s="152">
        <v>0</v>
      </c>
      <c r="S347" s="152">
        <v>0</v>
      </c>
      <c r="T347" s="152">
        <v>0</v>
      </c>
      <c r="U347" s="152">
        <v>0</v>
      </c>
      <c r="V347" s="152">
        <v>0</v>
      </c>
      <c r="W347" s="152">
        <v>0</v>
      </c>
      <c r="X347" s="152">
        <v>0</v>
      </c>
      <c r="Y347" s="152">
        <v>0</v>
      </c>
      <c r="Z347" s="152">
        <v>0</v>
      </c>
      <c r="AA347" s="152">
        <v>0</v>
      </c>
      <c r="AB347" s="152">
        <v>0</v>
      </c>
      <c r="AC347" s="152">
        <v>0</v>
      </c>
      <c r="AD347" s="152">
        <v>0</v>
      </c>
      <c r="AE347" s="152">
        <v>0</v>
      </c>
      <c r="AF347" s="152">
        <v>0</v>
      </c>
      <c r="AG347" s="152">
        <v>0</v>
      </c>
      <c r="AH347" s="152">
        <v>0</v>
      </c>
      <c r="AI347" s="152">
        <v>0</v>
      </c>
      <c r="AJ347" s="152">
        <v>0</v>
      </c>
      <c r="AK347" s="152">
        <v>0</v>
      </c>
      <c r="AL347" s="152">
        <v>0</v>
      </c>
      <c r="AM347" s="152">
        <v>0</v>
      </c>
      <c r="AN347" s="152">
        <v>0</v>
      </c>
      <c r="AO347" s="152">
        <v>0</v>
      </c>
      <c r="AP347" s="152">
        <v>0</v>
      </c>
      <c r="AQ347" s="152">
        <v>0</v>
      </c>
      <c r="AR347" s="152">
        <v>0</v>
      </c>
      <c r="AS347" s="152">
        <v>0</v>
      </c>
      <c r="AT347" s="152">
        <v>0</v>
      </c>
      <c r="AU347" s="152">
        <v>0</v>
      </c>
    </row>
    <row r="348" spans="2:47">
      <c r="D348" s="74">
        <v>2044</v>
      </c>
      <c r="E348" s="152">
        <v>0</v>
      </c>
      <c r="F348" s="152">
        <v>0</v>
      </c>
      <c r="G348" s="152">
        <v>0</v>
      </c>
      <c r="H348" s="152">
        <v>0</v>
      </c>
      <c r="I348" s="152">
        <v>0</v>
      </c>
      <c r="J348" s="152">
        <v>0</v>
      </c>
      <c r="K348" s="152">
        <v>0</v>
      </c>
      <c r="L348" s="152">
        <v>0</v>
      </c>
      <c r="M348" s="152">
        <v>0</v>
      </c>
      <c r="N348" s="152">
        <v>0</v>
      </c>
      <c r="O348" s="152">
        <v>0</v>
      </c>
      <c r="P348" s="152">
        <v>0</v>
      </c>
      <c r="Q348" s="152">
        <v>0</v>
      </c>
      <c r="R348" s="152">
        <v>0</v>
      </c>
      <c r="S348" s="152">
        <v>0</v>
      </c>
      <c r="T348" s="152">
        <v>0</v>
      </c>
      <c r="U348" s="152">
        <v>0</v>
      </c>
      <c r="V348" s="152">
        <v>0</v>
      </c>
      <c r="W348" s="152">
        <v>0</v>
      </c>
      <c r="X348" s="152">
        <v>0</v>
      </c>
      <c r="Y348" s="152">
        <v>0</v>
      </c>
      <c r="Z348" s="152">
        <v>0</v>
      </c>
      <c r="AA348" s="152">
        <v>0</v>
      </c>
      <c r="AB348" s="152">
        <v>0</v>
      </c>
      <c r="AC348" s="152">
        <v>0</v>
      </c>
      <c r="AD348" s="152">
        <v>0</v>
      </c>
      <c r="AE348" s="152">
        <v>0</v>
      </c>
      <c r="AF348" s="152">
        <v>0</v>
      </c>
      <c r="AG348" s="152">
        <v>0</v>
      </c>
      <c r="AH348" s="152">
        <v>0</v>
      </c>
      <c r="AI348" s="152">
        <v>0</v>
      </c>
      <c r="AJ348" s="152">
        <v>0</v>
      </c>
      <c r="AK348" s="152">
        <v>0</v>
      </c>
      <c r="AL348" s="152">
        <v>0</v>
      </c>
      <c r="AM348" s="152">
        <v>0</v>
      </c>
      <c r="AN348" s="152">
        <v>0</v>
      </c>
      <c r="AO348" s="152">
        <v>0</v>
      </c>
      <c r="AP348" s="152">
        <v>0</v>
      </c>
      <c r="AQ348" s="152">
        <v>0</v>
      </c>
      <c r="AR348" s="152">
        <v>0</v>
      </c>
      <c r="AS348" s="152">
        <v>0</v>
      </c>
      <c r="AT348" s="152">
        <v>0</v>
      </c>
      <c r="AU348" s="152">
        <v>0</v>
      </c>
    </row>
    <row r="349" spans="2:47">
      <c r="D349" s="74">
        <v>2045</v>
      </c>
      <c r="E349" s="152">
        <v>0</v>
      </c>
      <c r="F349" s="152">
        <v>0</v>
      </c>
      <c r="G349" s="152">
        <v>0</v>
      </c>
      <c r="H349" s="152">
        <v>0</v>
      </c>
      <c r="I349" s="152">
        <v>0</v>
      </c>
      <c r="J349" s="152">
        <v>0</v>
      </c>
      <c r="K349" s="152">
        <v>0</v>
      </c>
      <c r="L349" s="152">
        <v>0</v>
      </c>
      <c r="M349" s="152">
        <v>0</v>
      </c>
      <c r="N349" s="152">
        <v>0</v>
      </c>
      <c r="O349" s="152">
        <v>0</v>
      </c>
      <c r="P349" s="152">
        <v>0</v>
      </c>
      <c r="Q349" s="152">
        <v>0</v>
      </c>
      <c r="R349" s="152">
        <v>0</v>
      </c>
      <c r="S349" s="152">
        <v>0</v>
      </c>
      <c r="T349" s="152">
        <v>0</v>
      </c>
      <c r="U349" s="152">
        <v>0</v>
      </c>
      <c r="V349" s="152">
        <v>0</v>
      </c>
      <c r="W349" s="152">
        <v>0</v>
      </c>
      <c r="X349" s="152">
        <v>0</v>
      </c>
      <c r="Y349" s="152">
        <v>0</v>
      </c>
      <c r="Z349" s="152">
        <v>0</v>
      </c>
      <c r="AA349" s="152">
        <v>0</v>
      </c>
      <c r="AB349" s="152">
        <v>0</v>
      </c>
      <c r="AC349" s="152">
        <v>0</v>
      </c>
      <c r="AD349" s="152">
        <v>0</v>
      </c>
      <c r="AE349" s="152">
        <v>0</v>
      </c>
      <c r="AF349" s="152">
        <v>0</v>
      </c>
      <c r="AG349" s="152">
        <v>0</v>
      </c>
      <c r="AH349" s="152">
        <v>0</v>
      </c>
      <c r="AI349" s="152">
        <v>0</v>
      </c>
      <c r="AJ349" s="152">
        <v>0</v>
      </c>
      <c r="AK349" s="152">
        <v>0</v>
      </c>
      <c r="AL349" s="152">
        <v>0</v>
      </c>
      <c r="AM349" s="152">
        <v>0</v>
      </c>
      <c r="AN349" s="152">
        <v>0</v>
      </c>
      <c r="AO349" s="152">
        <v>0</v>
      </c>
      <c r="AP349" s="152">
        <v>0</v>
      </c>
      <c r="AQ349" s="152">
        <v>0</v>
      </c>
      <c r="AR349" s="152">
        <v>0</v>
      </c>
      <c r="AS349" s="152">
        <v>0</v>
      </c>
      <c r="AT349" s="152">
        <v>0</v>
      </c>
      <c r="AU349" s="152">
        <v>0</v>
      </c>
    </row>
    <row r="351" spans="2:47">
      <c r="B351" s="64" t="s">
        <v>406</v>
      </c>
    </row>
    <row r="352" spans="2:47">
      <c r="D352" s="68" t="s">
        <v>407</v>
      </c>
      <c r="E352" s="81" t="s">
        <v>127</v>
      </c>
      <c r="F352" s="81" t="s">
        <v>134</v>
      </c>
      <c r="G352" s="81" t="s">
        <v>135</v>
      </c>
      <c r="H352" s="81" t="s">
        <v>136</v>
      </c>
      <c r="I352" s="81" t="s">
        <v>137</v>
      </c>
      <c r="J352" s="81" t="s">
        <v>138</v>
      </c>
      <c r="K352" s="81" t="s">
        <v>128</v>
      </c>
      <c r="L352" s="81" t="s">
        <v>139</v>
      </c>
      <c r="M352" s="81" t="s">
        <v>140</v>
      </c>
      <c r="N352" s="81" t="s">
        <v>141</v>
      </c>
      <c r="O352" s="81" t="s">
        <v>142</v>
      </c>
      <c r="P352" s="81" t="s">
        <v>129</v>
      </c>
      <c r="Q352" s="81" t="s">
        <v>143</v>
      </c>
      <c r="R352" s="81" t="s">
        <v>144</v>
      </c>
      <c r="S352" s="81" t="s">
        <v>145</v>
      </c>
      <c r="T352" s="81" t="s">
        <v>146</v>
      </c>
      <c r="U352" s="81" t="s">
        <v>130</v>
      </c>
      <c r="V352" s="81" t="s">
        <v>147</v>
      </c>
      <c r="W352" s="81" t="s">
        <v>148</v>
      </c>
      <c r="X352" s="81" t="s">
        <v>149</v>
      </c>
      <c r="Y352" s="81" t="s">
        <v>150</v>
      </c>
      <c r="Z352" s="81" t="s">
        <v>131</v>
      </c>
      <c r="AA352" s="81" t="s">
        <v>151</v>
      </c>
      <c r="AB352" s="81" t="s">
        <v>152</v>
      </c>
      <c r="AC352" s="81" t="s">
        <v>153</v>
      </c>
      <c r="AD352" s="81" t="s">
        <v>154</v>
      </c>
      <c r="AE352" s="81" t="s">
        <v>132</v>
      </c>
      <c r="AF352" s="81" t="s">
        <v>245</v>
      </c>
      <c r="AG352" s="81" t="s">
        <v>155</v>
      </c>
      <c r="AH352" s="81" t="s">
        <v>156</v>
      </c>
      <c r="AI352" s="81" t="s">
        <v>157</v>
      </c>
      <c r="AJ352" s="81" t="s">
        <v>158</v>
      </c>
      <c r="AK352" s="81" t="s">
        <v>159</v>
      </c>
      <c r="AL352" s="81" t="s">
        <v>133</v>
      </c>
      <c r="AM352" s="81" t="s">
        <v>257</v>
      </c>
      <c r="AN352" s="81" t="s">
        <v>258</v>
      </c>
      <c r="AO352" s="81" t="s">
        <v>259</v>
      </c>
      <c r="AP352" s="81" t="s">
        <v>260</v>
      </c>
      <c r="AQ352" s="81" t="s">
        <v>261</v>
      </c>
      <c r="AR352" s="81" t="s">
        <v>269</v>
      </c>
      <c r="AS352" s="81" t="s">
        <v>262</v>
      </c>
      <c r="AT352" s="81" t="s">
        <v>263</v>
      </c>
      <c r="AU352" s="81" t="s">
        <v>264</v>
      </c>
    </row>
    <row r="353" spans="4:47">
      <c r="D353" s="74">
        <v>2017</v>
      </c>
      <c r="E353" s="152">
        <f>E321+E289+E191+E157</f>
        <v>600000</v>
      </c>
      <c r="F353" s="152">
        <f t="shared" ref="F353:AU353" si="249">F321+F289+F191+F157</f>
        <v>8600000</v>
      </c>
      <c r="G353" s="152">
        <f t="shared" si="249"/>
        <v>8850000</v>
      </c>
      <c r="H353" s="152">
        <f t="shared" si="249"/>
        <v>8850000</v>
      </c>
      <c r="I353" s="152">
        <f t="shared" si="249"/>
        <v>8850000</v>
      </c>
      <c r="J353" s="152">
        <f t="shared" si="249"/>
        <v>8850000</v>
      </c>
      <c r="K353" s="152">
        <f t="shared" si="249"/>
        <v>600000</v>
      </c>
      <c r="L353" s="152">
        <f t="shared" si="249"/>
        <v>600000</v>
      </c>
      <c r="M353" s="152">
        <f t="shared" si="249"/>
        <v>600000</v>
      </c>
      <c r="N353" s="152">
        <f t="shared" si="249"/>
        <v>600000</v>
      </c>
      <c r="O353" s="152">
        <f t="shared" si="249"/>
        <v>600000</v>
      </c>
      <c r="P353" s="152">
        <f t="shared" si="249"/>
        <v>600000</v>
      </c>
      <c r="Q353" s="152">
        <f t="shared" si="249"/>
        <v>600000</v>
      </c>
      <c r="R353" s="152">
        <f t="shared" si="249"/>
        <v>600000</v>
      </c>
      <c r="S353" s="152">
        <f t="shared" si="249"/>
        <v>600000</v>
      </c>
      <c r="T353" s="152">
        <f t="shared" si="249"/>
        <v>600000</v>
      </c>
      <c r="U353" s="152">
        <f t="shared" si="249"/>
        <v>600000</v>
      </c>
      <c r="V353" s="152">
        <f t="shared" si="249"/>
        <v>600000</v>
      </c>
      <c r="W353" s="152">
        <f t="shared" si="249"/>
        <v>600000</v>
      </c>
      <c r="X353" s="152">
        <f t="shared" si="249"/>
        <v>600000</v>
      </c>
      <c r="Y353" s="152">
        <f t="shared" si="249"/>
        <v>600000</v>
      </c>
      <c r="Z353" s="152">
        <f t="shared" si="249"/>
        <v>600000</v>
      </c>
      <c r="AA353" s="152">
        <f t="shared" si="249"/>
        <v>600000</v>
      </c>
      <c r="AB353" s="152">
        <f t="shared" si="249"/>
        <v>600000</v>
      </c>
      <c r="AC353" s="152">
        <f t="shared" si="249"/>
        <v>600000</v>
      </c>
      <c r="AD353" s="152">
        <f t="shared" si="249"/>
        <v>600000</v>
      </c>
      <c r="AE353" s="152">
        <f t="shared" si="249"/>
        <v>600000</v>
      </c>
      <c r="AF353" s="152">
        <f t="shared" si="249"/>
        <v>600000</v>
      </c>
      <c r="AG353" s="152">
        <f t="shared" si="249"/>
        <v>600000</v>
      </c>
      <c r="AH353" s="152">
        <f t="shared" si="249"/>
        <v>600000</v>
      </c>
      <c r="AI353" s="152">
        <f t="shared" si="249"/>
        <v>600000</v>
      </c>
      <c r="AJ353" s="152">
        <f t="shared" si="249"/>
        <v>600000</v>
      </c>
      <c r="AK353" s="152">
        <f t="shared" si="249"/>
        <v>600000</v>
      </c>
      <c r="AL353" s="152">
        <f t="shared" si="249"/>
        <v>600000</v>
      </c>
      <c r="AM353" s="152">
        <f t="shared" si="249"/>
        <v>0</v>
      </c>
      <c r="AN353" s="152">
        <f t="shared" si="249"/>
        <v>600000</v>
      </c>
      <c r="AO353" s="152">
        <f t="shared" si="249"/>
        <v>600000</v>
      </c>
      <c r="AP353" s="152">
        <f t="shared" si="249"/>
        <v>600000</v>
      </c>
      <c r="AQ353" s="152">
        <f t="shared" si="249"/>
        <v>600000</v>
      </c>
      <c r="AR353" s="152">
        <f t="shared" si="249"/>
        <v>600000</v>
      </c>
      <c r="AS353" s="152">
        <f t="shared" si="249"/>
        <v>600000</v>
      </c>
      <c r="AT353" s="152">
        <f t="shared" si="249"/>
        <v>600000</v>
      </c>
      <c r="AU353" s="152">
        <f t="shared" si="249"/>
        <v>600000</v>
      </c>
    </row>
    <row r="354" spans="4:47">
      <c r="D354" s="74">
        <v>2018</v>
      </c>
      <c r="E354" s="152">
        <f t="shared" ref="E354:AU354" si="250">E322+E290+E192+E158</f>
        <v>4641000</v>
      </c>
      <c r="F354" s="152">
        <f t="shared" si="250"/>
        <v>4641000</v>
      </c>
      <c r="G354" s="152">
        <f t="shared" si="250"/>
        <v>4641000</v>
      </c>
      <c r="H354" s="152">
        <f t="shared" si="250"/>
        <v>12891000</v>
      </c>
      <c r="I354" s="152">
        <f t="shared" si="250"/>
        <v>12891000</v>
      </c>
      <c r="J354" s="152">
        <f t="shared" si="250"/>
        <v>12891000</v>
      </c>
      <c r="K354" s="152">
        <f t="shared" si="250"/>
        <v>3927000</v>
      </c>
      <c r="L354" s="152">
        <f t="shared" si="250"/>
        <v>4641000</v>
      </c>
      <c r="M354" s="152">
        <f t="shared" si="250"/>
        <v>4641000</v>
      </c>
      <c r="N354" s="152">
        <f t="shared" si="250"/>
        <v>4641000</v>
      </c>
      <c r="O354" s="152">
        <f t="shared" si="250"/>
        <v>4641000</v>
      </c>
      <c r="P354" s="152">
        <f t="shared" si="250"/>
        <v>3927000</v>
      </c>
      <c r="Q354" s="152">
        <f t="shared" si="250"/>
        <v>4641000</v>
      </c>
      <c r="R354" s="152">
        <f t="shared" si="250"/>
        <v>4641000</v>
      </c>
      <c r="S354" s="152">
        <f t="shared" si="250"/>
        <v>4641000</v>
      </c>
      <c r="T354" s="152">
        <f t="shared" si="250"/>
        <v>4641000</v>
      </c>
      <c r="U354" s="152">
        <f t="shared" si="250"/>
        <v>3927000</v>
      </c>
      <c r="V354" s="152">
        <f t="shared" si="250"/>
        <v>4641000</v>
      </c>
      <c r="W354" s="152">
        <f t="shared" si="250"/>
        <v>4641000</v>
      </c>
      <c r="X354" s="152">
        <f t="shared" si="250"/>
        <v>4641000</v>
      </c>
      <c r="Y354" s="152">
        <f t="shared" si="250"/>
        <v>4641000</v>
      </c>
      <c r="Z354" s="152">
        <f t="shared" si="250"/>
        <v>3927000</v>
      </c>
      <c r="AA354" s="152">
        <f t="shared" si="250"/>
        <v>4641000</v>
      </c>
      <c r="AB354" s="152">
        <f t="shared" si="250"/>
        <v>4641000</v>
      </c>
      <c r="AC354" s="152">
        <f t="shared" si="250"/>
        <v>4641000</v>
      </c>
      <c r="AD354" s="152">
        <f t="shared" si="250"/>
        <v>4641000</v>
      </c>
      <c r="AE354" s="152">
        <f t="shared" si="250"/>
        <v>4641000</v>
      </c>
      <c r="AF354" s="152">
        <f t="shared" si="250"/>
        <v>4641000</v>
      </c>
      <c r="AG354" s="152">
        <f t="shared" si="250"/>
        <v>4641000</v>
      </c>
      <c r="AH354" s="152">
        <f t="shared" si="250"/>
        <v>4641000</v>
      </c>
      <c r="AI354" s="152">
        <f t="shared" si="250"/>
        <v>4641000</v>
      </c>
      <c r="AJ354" s="152">
        <f t="shared" si="250"/>
        <v>4641000</v>
      </c>
      <c r="AK354" s="152">
        <f t="shared" si="250"/>
        <v>4641000</v>
      </c>
      <c r="AL354" s="152">
        <f t="shared" si="250"/>
        <v>4641000</v>
      </c>
      <c r="AM354" s="152">
        <f t="shared" si="250"/>
        <v>0</v>
      </c>
      <c r="AN354" s="152">
        <f t="shared" si="250"/>
        <v>4641000</v>
      </c>
      <c r="AO354" s="152">
        <f t="shared" si="250"/>
        <v>4641000</v>
      </c>
      <c r="AP354" s="152">
        <f t="shared" si="250"/>
        <v>4641000</v>
      </c>
      <c r="AQ354" s="152">
        <f t="shared" si="250"/>
        <v>4641000</v>
      </c>
      <c r="AR354" s="152">
        <f t="shared" si="250"/>
        <v>4641000</v>
      </c>
      <c r="AS354" s="152">
        <f t="shared" si="250"/>
        <v>3927000</v>
      </c>
      <c r="AT354" s="152">
        <f t="shared" si="250"/>
        <v>4641000</v>
      </c>
      <c r="AU354" s="152">
        <f t="shared" si="250"/>
        <v>4641000</v>
      </c>
    </row>
    <row r="355" spans="4:47">
      <c r="D355" s="74">
        <v>2019</v>
      </c>
      <c r="E355" s="152">
        <f t="shared" ref="E355:AU355" si="251">E323+E291+E193+E159</f>
        <v>728000</v>
      </c>
      <c r="F355" s="152">
        <f t="shared" si="251"/>
        <v>728000</v>
      </c>
      <c r="G355" s="152">
        <f t="shared" si="251"/>
        <v>728000</v>
      </c>
      <c r="H355" s="152">
        <f t="shared" si="251"/>
        <v>728000</v>
      </c>
      <c r="I355" s="152">
        <f t="shared" si="251"/>
        <v>17228000</v>
      </c>
      <c r="J355" s="152">
        <f t="shared" si="251"/>
        <v>17228000</v>
      </c>
      <c r="K355" s="152">
        <f t="shared" si="251"/>
        <v>364000</v>
      </c>
      <c r="L355" s="152">
        <f t="shared" si="251"/>
        <v>728000</v>
      </c>
      <c r="M355" s="152">
        <f t="shared" si="251"/>
        <v>728000</v>
      </c>
      <c r="N355" s="152">
        <f t="shared" si="251"/>
        <v>364000</v>
      </c>
      <c r="O355" s="152">
        <f t="shared" si="251"/>
        <v>364000</v>
      </c>
      <c r="P355" s="152">
        <f t="shared" si="251"/>
        <v>364000</v>
      </c>
      <c r="Q355" s="152">
        <f t="shared" si="251"/>
        <v>728000</v>
      </c>
      <c r="R355" s="152">
        <f t="shared" si="251"/>
        <v>728000</v>
      </c>
      <c r="S355" s="152">
        <f t="shared" si="251"/>
        <v>364000</v>
      </c>
      <c r="T355" s="152">
        <f t="shared" si="251"/>
        <v>364000</v>
      </c>
      <c r="U355" s="152">
        <f t="shared" si="251"/>
        <v>364000</v>
      </c>
      <c r="V355" s="152">
        <f t="shared" si="251"/>
        <v>728000</v>
      </c>
      <c r="W355" s="152">
        <f t="shared" si="251"/>
        <v>728000</v>
      </c>
      <c r="X355" s="152">
        <f t="shared" si="251"/>
        <v>364000</v>
      </c>
      <c r="Y355" s="152">
        <f t="shared" si="251"/>
        <v>364000</v>
      </c>
      <c r="Z355" s="152">
        <f t="shared" si="251"/>
        <v>364000</v>
      </c>
      <c r="AA355" s="152">
        <f t="shared" si="251"/>
        <v>728000</v>
      </c>
      <c r="AB355" s="152">
        <f t="shared" si="251"/>
        <v>728000</v>
      </c>
      <c r="AC355" s="152">
        <f t="shared" si="251"/>
        <v>364000</v>
      </c>
      <c r="AD355" s="152">
        <f t="shared" si="251"/>
        <v>364000</v>
      </c>
      <c r="AE355" s="152">
        <f t="shared" si="251"/>
        <v>0</v>
      </c>
      <c r="AF355" s="152">
        <f t="shared" si="251"/>
        <v>0</v>
      </c>
      <c r="AG355" s="152">
        <f t="shared" si="251"/>
        <v>364000</v>
      </c>
      <c r="AH355" s="152">
        <f t="shared" si="251"/>
        <v>364000</v>
      </c>
      <c r="AI355" s="152">
        <f t="shared" si="251"/>
        <v>364000</v>
      </c>
      <c r="AJ355" s="152">
        <f t="shared" si="251"/>
        <v>364000</v>
      </c>
      <c r="AK355" s="152">
        <f t="shared" si="251"/>
        <v>364000</v>
      </c>
      <c r="AL355" s="152">
        <f t="shared" si="251"/>
        <v>364000</v>
      </c>
      <c r="AM355" s="152">
        <f t="shared" si="251"/>
        <v>0</v>
      </c>
      <c r="AN355" s="152">
        <f t="shared" si="251"/>
        <v>728000</v>
      </c>
      <c r="AO355" s="152">
        <f t="shared" si="251"/>
        <v>728000</v>
      </c>
      <c r="AP355" s="152">
        <f t="shared" si="251"/>
        <v>728000</v>
      </c>
      <c r="AQ355" s="152">
        <f t="shared" si="251"/>
        <v>728000</v>
      </c>
      <c r="AR355" s="152">
        <f t="shared" si="251"/>
        <v>728000</v>
      </c>
      <c r="AS355" s="152">
        <f t="shared" si="251"/>
        <v>728000</v>
      </c>
      <c r="AT355" s="152">
        <f t="shared" si="251"/>
        <v>728000</v>
      </c>
      <c r="AU355" s="152">
        <f t="shared" si="251"/>
        <v>1092000</v>
      </c>
    </row>
    <row r="356" spans="4:47">
      <c r="D356" s="74">
        <v>2020</v>
      </c>
      <c r="E356" s="152">
        <f t="shared" ref="E356:AU356" si="252">E324+E292+E194+E160</f>
        <v>2015208</v>
      </c>
      <c r="F356" s="152">
        <f t="shared" si="252"/>
        <v>2015208</v>
      </c>
      <c r="G356" s="152">
        <f t="shared" si="252"/>
        <v>2015208</v>
      </c>
      <c r="H356" s="152">
        <f t="shared" si="252"/>
        <v>2015208</v>
      </c>
      <c r="I356" s="152">
        <f t="shared" si="252"/>
        <v>2015208</v>
      </c>
      <c r="J356" s="152">
        <f t="shared" si="252"/>
        <v>18515208</v>
      </c>
      <c r="K356" s="152">
        <f t="shared" si="252"/>
        <v>371000</v>
      </c>
      <c r="L356" s="152">
        <f t="shared" si="252"/>
        <v>0</v>
      </c>
      <c r="M356" s="152">
        <f t="shared" si="252"/>
        <v>2015208</v>
      </c>
      <c r="N356" s="152">
        <f t="shared" si="252"/>
        <v>371000</v>
      </c>
      <c r="O356" s="152">
        <f t="shared" si="252"/>
        <v>371000</v>
      </c>
      <c r="P356" s="152">
        <f t="shared" si="252"/>
        <v>371000</v>
      </c>
      <c r="Q356" s="152">
        <f t="shared" si="252"/>
        <v>0</v>
      </c>
      <c r="R356" s="152">
        <f t="shared" si="252"/>
        <v>2015208</v>
      </c>
      <c r="S356" s="152">
        <f t="shared" si="252"/>
        <v>371000</v>
      </c>
      <c r="T356" s="152">
        <f t="shared" si="252"/>
        <v>371000</v>
      </c>
      <c r="U356" s="152">
        <f t="shared" si="252"/>
        <v>371000</v>
      </c>
      <c r="V356" s="152">
        <f t="shared" si="252"/>
        <v>371000</v>
      </c>
      <c r="W356" s="152">
        <f t="shared" si="252"/>
        <v>2015208</v>
      </c>
      <c r="X356" s="152">
        <f t="shared" si="252"/>
        <v>371000</v>
      </c>
      <c r="Y356" s="152">
        <f t="shared" si="252"/>
        <v>371000</v>
      </c>
      <c r="Z356" s="152">
        <f t="shared" si="252"/>
        <v>371000</v>
      </c>
      <c r="AA356" s="152">
        <f t="shared" si="252"/>
        <v>371000</v>
      </c>
      <c r="AB356" s="152">
        <f t="shared" si="252"/>
        <v>2015208</v>
      </c>
      <c r="AC356" s="152">
        <f t="shared" si="252"/>
        <v>371000</v>
      </c>
      <c r="AD356" s="152">
        <f t="shared" si="252"/>
        <v>371000</v>
      </c>
      <c r="AE356" s="152">
        <f t="shared" si="252"/>
        <v>0</v>
      </c>
      <c r="AF356" s="152">
        <f t="shared" si="252"/>
        <v>0</v>
      </c>
      <c r="AG356" s="152">
        <f t="shared" si="252"/>
        <v>371000</v>
      </c>
      <c r="AH356" s="152">
        <f t="shared" si="252"/>
        <v>371000</v>
      </c>
      <c r="AI356" s="152">
        <f t="shared" si="252"/>
        <v>371000</v>
      </c>
      <c r="AJ356" s="152">
        <f t="shared" si="252"/>
        <v>371000</v>
      </c>
      <c r="AK356" s="152">
        <f t="shared" si="252"/>
        <v>371000</v>
      </c>
      <c r="AL356" s="152">
        <f t="shared" si="252"/>
        <v>371000</v>
      </c>
      <c r="AM356" s="152">
        <f t="shared" si="252"/>
        <v>0</v>
      </c>
      <c r="AN356" s="152">
        <f t="shared" si="252"/>
        <v>2015208</v>
      </c>
      <c r="AO356" s="152">
        <f t="shared" si="252"/>
        <v>2015208</v>
      </c>
      <c r="AP356" s="152">
        <f t="shared" si="252"/>
        <v>2015208</v>
      </c>
      <c r="AQ356" s="152">
        <f t="shared" si="252"/>
        <v>2015208</v>
      </c>
      <c r="AR356" s="152">
        <f t="shared" si="252"/>
        <v>2015208</v>
      </c>
      <c r="AS356" s="152">
        <f t="shared" si="252"/>
        <v>742000</v>
      </c>
      <c r="AT356" s="152">
        <f t="shared" si="252"/>
        <v>1697208</v>
      </c>
      <c r="AU356" s="152">
        <f t="shared" si="252"/>
        <v>1697208</v>
      </c>
    </row>
    <row r="357" spans="4:47">
      <c r="D357" s="74">
        <v>2021</v>
      </c>
      <c r="E357" s="152">
        <f t="shared" ref="E357:AU357" si="253">E325+E293+E195+E161</f>
        <v>648000</v>
      </c>
      <c r="F357" s="152">
        <f t="shared" si="253"/>
        <v>648000</v>
      </c>
      <c r="G357" s="152">
        <f t="shared" si="253"/>
        <v>648000</v>
      </c>
      <c r="H357" s="152">
        <f t="shared" si="253"/>
        <v>648000</v>
      </c>
      <c r="I357" s="152">
        <f t="shared" si="253"/>
        <v>648000</v>
      </c>
      <c r="J357" s="152">
        <f t="shared" si="253"/>
        <v>648000</v>
      </c>
      <c r="K357" s="152">
        <f t="shared" si="253"/>
        <v>378000</v>
      </c>
      <c r="L357" s="152">
        <f t="shared" si="253"/>
        <v>378000</v>
      </c>
      <c r="M357" s="152">
        <f t="shared" si="253"/>
        <v>648000</v>
      </c>
      <c r="N357" s="152">
        <f t="shared" si="253"/>
        <v>0</v>
      </c>
      <c r="O357" s="152">
        <f t="shared" si="253"/>
        <v>378000</v>
      </c>
      <c r="P357" s="152">
        <f t="shared" si="253"/>
        <v>378000</v>
      </c>
      <c r="Q357" s="152">
        <f t="shared" si="253"/>
        <v>378000</v>
      </c>
      <c r="R357" s="152">
        <f t="shared" si="253"/>
        <v>648000</v>
      </c>
      <c r="S357" s="152">
        <f t="shared" si="253"/>
        <v>0</v>
      </c>
      <c r="T357" s="152">
        <f t="shared" si="253"/>
        <v>378000</v>
      </c>
      <c r="U357" s="152">
        <f t="shared" si="253"/>
        <v>378000</v>
      </c>
      <c r="V357" s="152">
        <f t="shared" si="253"/>
        <v>1406432.16</v>
      </c>
      <c r="W357" s="152">
        <f t="shared" si="253"/>
        <v>648000</v>
      </c>
      <c r="X357" s="152">
        <f t="shared" si="253"/>
        <v>378000</v>
      </c>
      <c r="Y357" s="152">
        <f t="shared" si="253"/>
        <v>378000</v>
      </c>
      <c r="Z357" s="152">
        <f t="shared" si="253"/>
        <v>378000</v>
      </c>
      <c r="AA357" s="152">
        <f t="shared" si="253"/>
        <v>1406432.16</v>
      </c>
      <c r="AB357" s="152">
        <f t="shared" si="253"/>
        <v>648000</v>
      </c>
      <c r="AC357" s="152">
        <f t="shared" si="253"/>
        <v>0</v>
      </c>
      <c r="AD357" s="152">
        <f t="shared" si="253"/>
        <v>378000</v>
      </c>
      <c r="AE357" s="152">
        <f t="shared" si="253"/>
        <v>378000</v>
      </c>
      <c r="AF357" s="152">
        <f t="shared" si="253"/>
        <v>0</v>
      </c>
      <c r="AG357" s="152">
        <f t="shared" si="253"/>
        <v>378000</v>
      </c>
      <c r="AH357" s="152">
        <f t="shared" si="253"/>
        <v>378000</v>
      </c>
      <c r="AI357" s="152">
        <f t="shared" si="253"/>
        <v>378000</v>
      </c>
      <c r="AJ357" s="152">
        <f t="shared" si="253"/>
        <v>378000</v>
      </c>
      <c r="AK357" s="152">
        <f t="shared" si="253"/>
        <v>378000</v>
      </c>
      <c r="AL357" s="152">
        <f t="shared" si="253"/>
        <v>0</v>
      </c>
      <c r="AM357" s="152">
        <f t="shared" si="253"/>
        <v>0</v>
      </c>
      <c r="AN357" s="152">
        <f t="shared" si="253"/>
        <v>648000</v>
      </c>
      <c r="AO357" s="152">
        <f t="shared" si="253"/>
        <v>648000</v>
      </c>
      <c r="AP357" s="152">
        <f t="shared" si="253"/>
        <v>648000</v>
      </c>
      <c r="AQ357" s="152">
        <f t="shared" si="253"/>
        <v>648000</v>
      </c>
      <c r="AR357" s="152">
        <f t="shared" si="253"/>
        <v>648000</v>
      </c>
      <c r="AS357" s="152">
        <f t="shared" si="253"/>
        <v>1730432.16</v>
      </c>
      <c r="AT357" s="152">
        <f t="shared" si="253"/>
        <v>648000</v>
      </c>
      <c r="AU357" s="152">
        <f t="shared" si="253"/>
        <v>648000</v>
      </c>
    </row>
    <row r="358" spans="4:47">
      <c r="D358" s="74">
        <v>2022</v>
      </c>
      <c r="E358" s="152">
        <f t="shared" ref="E358:AU358" si="254">E326+E294+E196+E162</f>
        <v>990000.00000000012</v>
      </c>
      <c r="F358" s="152">
        <f t="shared" si="254"/>
        <v>990000.00000000012</v>
      </c>
      <c r="G358" s="152">
        <f t="shared" si="254"/>
        <v>990000.00000000012</v>
      </c>
      <c r="H358" s="152">
        <f t="shared" si="254"/>
        <v>990000.00000000012</v>
      </c>
      <c r="I358" s="152">
        <f t="shared" si="254"/>
        <v>990000.00000000012</v>
      </c>
      <c r="J358" s="152">
        <f t="shared" si="254"/>
        <v>990000.00000000012</v>
      </c>
      <c r="K358" s="152">
        <f t="shared" si="254"/>
        <v>385000.00000000006</v>
      </c>
      <c r="L358" s="152">
        <f t="shared" si="254"/>
        <v>1434080.8032</v>
      </c>
      <c r="M358" s="152">
        <f t="shared" si="254"/>
        <v>0</v>
      </c>
      <c r="N358" s="152">
        <f t="shared" si="254"/>
        <v>0</v>
      </c>
      <c r="O358" s="152">
        <f t="shared" si="254"/>
        <v>1434080.8032</v>
      </c>
      <c r="P358" s="152">
        <f t="shared" si="254"/>
        <v>385000.00000000006</v>
      </c>
      <c r="Q358" s="152">
        <f t="shared" si="254"/>
        <v>0</v>
      </c>
      <c r="R358" s="152">
        <f t="shared" si="254"/>
        <v>0</v>
      </c>
      <c r="S358" s="152">
        <f t="shared" si="254"/>
        <v>0</v>
      </c>
      <c r="T358" s="152">
        <f t="shared" si="254"/>
        <v>1434080.8032</v>
      </c>
      <c r="U358" s="152">
        <f t="shared" si="254"/>
        <v>385000.00000000006</v>
      </c>
      <c r="V358" s="152">
        <f t="shared" si="254"/>
        <v>330000</v>
      </c>
      <c r="W358" s="152">
        <f t="shared" si="254"/>
        <v>330000</v>
      </c>
      <c r="X358" s="152">
        <f t="shared" si="254"/>
        <v>0</v>
      </c>
      <c r="Y358" s="152">
        <f t="shared" si="254"/>
        <v>1434080.8032</v>
      </c>
      <c r="Z358" s="152">
        <f t="shared" si="254"/>
        <v>385000.00000000006</v>
      </c>
      <c r="AA358" s="152">
        <f t="shared" si="254"/>
        <v>330000</v>
      </c>
      <c r="AB358" s="152">
        <f t="shared" si="254"/>
        <v>330000</v>
      </c>
      <c r="AC358" s="152">
        <f t="shared" si="254"/>
        <v>0</v>
      </c>
      <c r="AD358" s="152">
        <f t="shared" si="254"/>
        <v>1434080.8032</v>
      </c>
      <c r="AE358" s="152">
        <f t="shared" si="254"/>
        <v>385000.00000000006</v>
      </c>
      <c r="AF358" s="152">
        <f t="shared" si="254"/>
        <v>0</v>
      </c>
      <c r="AG358" s="152">
        <f t="shared" si="254"/>
        <v>1434080.8032</v>
      </c>
      <c r="AH358" s="152">
        <f t="shared" si="254"/>
        <v>1434080.8032</v>
      </c>
      <c r="AI358" s="152">
        <f t="shared" si="254"/>
        <v>1434080.8032</v>
      </c>
      <c r="AJ358" s="152">
        <f t="shared" si="254"/>
        <v>0</v>
      </c>
      <c r="AK358" s="152">
        <f t="shared" si="254"/>
        <v>0</v>
      </c>
      <c r="AL358" s="152">
        <f t="shared" si="254"/>
        <v>0</v>
      </c>
      <c r="AM358" s="152">
        <f t="shared" si="254"/>
        <v>0</v>
      </c>
      <c r="AN358" s="152">
        <f t="shared" si="254"/>
        <v>990000.00000000012</v>
      </c>
      <c r="AO358" s="152">
        <f t="shared" si="254"/>
        <v>990000.00000000012</v>
      </c>
      <c r="AP358" s="152">
        <f t="shared" si="254"/>
        <v>990000.00000000012</v>
      </c>
      <c r="AQ358" s="152">
        <f t="shared" si="254"/>
        <v>990000.00000000012</v>
      </c>
      <c r="AR358" s="152">
        <f t="shared" si="254"/>
        <v>990000.00000000012</v>
      </c>
      <c r="AS358" s="152">
        <f t="shared" si="254"/>
        <v>660000</v>
      </c>
      <c r="AT358" s="152">
        <f t="shared" si="254"/>
        <v>660000</v>
      </c>
      <c r="AU358" s="152">
        <f t="shared" si="254"/>
        <v>660000</v>
      </c>
    </row>
    <row r="359" spans="4:47">
      <c r="D359" s="74">
        <v>2023</v>
      </c>
      <c r="E359" s="152">
        <f t="shared" ref="E359:AU359" si="255">E327+E295+E197+E163</f>
        <v>0</v>
      </c>
      <c r="F359" s="152">
        <f t="shared" si="255"/>
        <v>5004027.8626080006</v>
      </c>
      <c r="G359" s="152">
        <f t="shared" si="255"/>
        <v>5004027.8626080006</v>
      </c>
      <c r="H359" s="152">
        <f t="shared" si="255"/>
        <v>5004027.8626080006</v>
      </c>
      <c r="I359" s="152">
        <f t="shared" si="255"/>
        <v>5004027.8626080006</v>
      </c>
      <c r="J359" s="152">
        <f t="shared" si="255"/>
        <v>5004027.8626080006</v>
      </c>
      <c r="K359" s="152">
        <f t="shared" si="255"/>
        <v>392000.00000000006</v>
      </c>
      <c r="L359" s="152">
        <f t="shared" si="255"/>
        <v>336000.00000000006</v>
      </c>
      <c r="M359" s="152">
        <f t="shared" si="255"/>
        <v>0</v>
      </c>
      <c r="N359" s="152">
        <f t="shared" si="255"/>
        <v>0</v>
      </c>
      <c r="O359" s="152">
        <f t="shared" si="255"/>
        <v>336000.00000000006</v>
      </c>
      <c r="P359" s="152">
        <f t="shared" si="255"/>
        <v>392000.00000000006</v>
      </c>
      <c r="Q359" s="152">
        <f t="shared" si="255"/>
        <v>0</v>
      </c>
      <c r="R359" s="152">
        <f t="shared" si="255"/>
        <v>0</v>
      </c>
      <c r="S359" s="152">
        <f t="shared" si="255"/>
        <v>0</v>
      </c>
      <c r="T359" s="152">
        <f t="shared" si="255"/>
        <v>336000.00000000006</v>
      </c>
      <c r="U359" s="152">
        <f t="shared" si="255"/>
        <v>392000.00000000006</v>
      </c>
      <c r="V359" s="152">
        <f t="shared" si="255"/>
        <v>336000.00000000006</v>
      </c>
      <c r="W359" s="152">
        <f t="shared" si="255"/>
        <v>0</v>
      </c>
      <c r="X359" s="152">
        <f t="shared" si="255"/>
        <v>0</v>
      </c>
      <c r="Y359" s="152">
        <f t="shared" si="255"/>
        <v>336000.00000000006</v>
      </c>
      <c r="Z359" s="152">
        <f t="shared" si="255"/>
        <v>392000.00000000006</v>
      </c>
      <c r="AA359" s="152">
        <f t="shared" si="255"/>
        <v>336000.00000000006</v>
      </c>
      <c r="AB359" s="152">
        <f t="shared" si="255"/>
        <v>0</v>
      </c>
      <c r="AC359" s="152">
        <f t="shared" si="255"/>
        <v>0</v>
      </c>
      <c r="AD359" s="152">
        <f t="shared" si="255"/>
        <v>336000.00000000006</v>
      </c>
      <c r="AE359" s="152">
        <f t="shared" si="255"/>
        <v>392000.00000000006</v>
      </c>
      <c r="AF359" s="152">
        <f t="shared" si="255"/>
        <v>0</v>
      </c>
      <c r="AG359" s="152">
        <f t="shared" si="255"/>
        <v>336000.00000000006</v>
      </c>
      <c r="AH359" s="152">
        <f t="shared" si="255"/>
        <v>0</v>
      </c>
      <c r="AI359" s="152">
        <f t="shared" si="255"/>
        <v>0</v>
      </c>
      <c r="AJ359" s="152">
        <f t="shared" si="255"/>
        <v>0</v>
      </c>
      <c r="AK359" s="152">
        <f t="shared" si="255"/>
        <v>0</v>
      </c>
      <c r="AL359" s="152">
        <f t="shared" si="255"/>
        <v>0</v>
      </c>
      <c r="AM359" s="152">
        <f t="shared" si="255"/>
        <v>0</v>
      </c>
      <c r="AN359" s="152">
        <f t="shared" si="255"/>
        <v>5004027.8626080006</v>
      </c>
      <c r="AO359" s="152">
        <f t="shared" si="255"/>
        <v>5004027.8626080006</v>
      </c>
      <c r="AP359" s="152">
        <f t="shared" si="255"/>
        <v>5004027.8626080006</v>
      </c>
      <c r="AQ359" s="152">
        <f t="shared" si="255"/>
        <v>5004027.8626080006</v>
      </c>
      <c r="AR359" s="152">
        <f t="shared" si="255"/>
        <v>5004027.8626080006</v>
      </c>
      <c r="AS359" s="152">
        <f t="shared" si="255"/>
        <v>672000.00000000012</v>
      </c>
      <c r="AT359" s="152">
        <f t="shared" si="255"/>
        <v>672000.00000000012</v>
      </c>
      <c r="AU359" s="152">
        <f t="shared" si="255"/>
        <v>672000.00000000012</v>
      </c>
    </row>
    <row r="360" spans="4:47">
      <c r="D360" s="74">
        <v>2024</v>
      </c>
      <c r="E360" s="152">
        <f t="shared" ref="E360:AU360" si="256">E328+E296+E198+E164</f>
        <v>0</v>
      </c>
      <c r="F360" s="152">
        <f t="shared" si="256"/>
        <v>0</v>
      </c>
      <c r="G360" s="152">
        <f t="shared" si="256"/>
        <v>855000.00000000012</v>
      </c>
      <c r="H360" s="152">
        <f t="shared" si="256"/>
        <v>855000.00000000012</v>
      </c>
      <c r="I360" s="152">
        <f t="shared" si="256"/>
        <v>855000.00000000012</v>
      </c>
      <c r="J360" s="152">
        <f t="shared" si="256"/>
        <v>855000.00000000012</v>
      </c>
      <c r="K360" s="152">
        <f t="shared" si="256"/>
        <v>1490685.6676492798</v>
      </c>
      <c r="L360" s="152">
        <f t="shared" si="256"/>
        <v>0</v>
      </c>
      <c r="M360" s="152">
        <f t="shared" si="256"/>
        <v>0</v>
      </c>
      <c r="N360" s="152">
        <f t="shared" si="256"/>
        <v>0</v>
      </c>
      <c r="O360" s="152">
        <f t="shared" si="256"/>
        <v>342000.00000000006</v>
      </c>
      <c r="P360" s="152">
        <f t="shared" si="256"/>
        <v>0</v>
      </c>
      <c r="Q360" s="152">
        <f t="shared" si="256"/>
        <v>0</v>
      </c>
      <c r="R360" s="152">
        <f t="shared" si="256"/>
        <v>0</v>
      </c>
      <c r="S360" s="152">
        <f t="shared" si="256"/>
        <v>0</v>
      </c>
      <c r="T360" s="152">
        <f t="shared" si="256"/>
        <v>342000.00000000006</v>
      </c>
      <c r="U360" s="152">
        <f t="shared" si="256"/>
        <v>1490685.6676492798</v>
      </c>
      <c r="V360" s="152">
        <f t="shared" si="256"/>
        <v>0</v>
      </c>
      <c r="W360" s="152">
        <f t="shared" si="256"/>
        <v>0</v>
      </c>
      <c r="X360" s="152">
        <f t="shared" si="256"/>
        <v>0</v>
      </c>
      <c r="Y360" s="152">
        <f t="shared" si="256"/>
        <v>342000.00000000006</v>
      </c>
      <c r="Z360" s="152">
        <f t="shared" si="256"/>
        <v>1490685.6676492798</v>
      </c>
      <c r="AA360" s="152">
        <f t="shared" si="256"/>
        <v>342000.00000000006</v>
      </c>
      <c r="AB360" s="152">
        <f t="shared" si="256"/>
        <v>0</v>
      </c>
      <c r="AC360" s="152">
        <f t="shared" si="256"/>
        <v>0</v>
      </c>
      <c r="AD360" s="152">
        <f t="shared" si="256"/>
        <v>342000.00000000006</v>
      </c>
      <c r="AE360" s="152">
        <f t="shared" si="256"/>
        <v>1490685.6676492798</v>
      </c>
      <c r="AF360" s="152">
        <f t="shared" si="256"/>
        <v>0</v>
      </c>
      <c r="AG360" s="152">
        <f t="shared" si="256"/>
        <v>342000.00000000006</v>
      </c>
      <c r="AH360" s="152">
        <f t="shared" si="256"/>
        <v>0</v>
      </c>
      <c r="AI360" s="152">
        <f t="shared" si="256"/>
        <v>0</v>
      </c>
      <c r="AJ360" s="152">
        <f t="shared" si="256"/>
        <v>0</v>
      </c>
      <c r="AK360" s="152">
        <f t="shared" si="256"/>
        <v>0</v>
      </c>
      <c r="AL360" s="152">
        <f t="shared" si="256"/>
        <v>0</v>
      </c>
      <c r="AM360" s="152">
        <f t="shared" si="256"/>
        <v>0</v>
      </c>
      <c r="AN360" s="152">
        <f t="shared" si="256"/>
        <v>684000.00000000012</v>
      </c>
      <c r="AO360" s="152">
        <f t="shared" si="256"/>
        <v>855000.00000000012</v>
      </c>
      <c r="AP360" s="152">
        <f t="shared" si="256"/>
        <v>855000.00000000012</v>
      </c>
      <c r="AQ360" s="152">
        <f t="shared" si="256"/>
        <v>855000.00000000012</v>
      </c>
      <c r="AR360" s="152">
        <f t="shared" si="256"/>
        <v>855000.00000000012</v>
      </c>
      <c r="AS360" s="152">
        <f t="shared" si="256"/>
        <v>684000.00000000012</v>
      </c>
      <c r="AT360" s="152">
        <f t="shared" si="256"/>
        <v>4417228.41986016</v>
      </c>
      <c r="AU360" s="152">
        <f t="shared" si="256"/>
        <v>4417228.41986016</v>
      </c>
    </row>
    <row r="361" spans="4:47">
      <c r="D361" s="74">
        <v>2025</v>
      </c>
      <c r="E361" s="152">
        <f t="shared" ref="E361:AU361" si="257">E329+E297+E199+E165</f>
        <v>0</v>
      </c>
      <c r="F361" s="152">
        <f t="shared" si="257"/>
        <v>0</v>
      </c>
      <c r="G361" s="152">
        <f t="shared" si="257"/>
        <v>0</v>
      </c>
      <c r="H361" s="152">
        <f t="shared" si="257"/>
        <v>1224995.6286013592</v>
      </c>
      <c r="I361" s="152">
        <f t="shared" si="257"/>
        <v>1224995.6286013592</v>
      </c>
      <c r="J361" s="152">
        <f t="shared" si="257"/>
        <v>1224995.6286013592</v>
      </c>
      <c r="K361" s="152">
        <f t="shared" si="257"/>
        <v>0</v>
      </c>
      <c r="L361" s="152">
        <f t="shared" si="257"/>
        <v>0</v>
      </c>
      <c r="M361" s="152">
        <f t="shared" si="257"/>
        <v>0</v>
      </c>
      <c r="N361" s="152">
        <f t="shared" si="257"/>
        <v>0</v>
      </c>
      <c r="O361" s="152">
        <f t="shared" si="257"/>
        <v>348000</v>
      </c>
      <c r="P361" s="152">
        <f t="shared" si="257"/>
        <v>0</v>
      </c>
      <c r="Q361" s="152">
        <f t="shared" si="257"/>
        <v>0</v>
      </c>
      <c r="R361" s="152">
        <f t="shared" si="257"/>
        <v>0</v>
      </c>
      <c r="S361" s="152">
        <f t="shared" si="257"/>
        <v>0</v>
      </c>
      <c r="T361" s="152">
        <f t="shared" si="257"/>
        <v>348000</v>
      </c>
      <c r="U361" s="152">
        <f t="shared" si="257"/>
        <v>0</v>
      </c>
      <c r="V361" s="152">
        <f t="shared" si="257"/>
        <v>0</v>
      </c>
      <c r="W361" s="152">
        <f t="shared" si="257"/>
        <v>0</v>
      </c>
      <c r="X361" s="152">
        <f t="shared" si="257"/>
        <v>0</v>
      </c>
      <c r="Y361" s="152">
        <f t="shared" si="257"/>
        <v>348000</v>
      </c>
      <c r="Z361" s="152">
        <f t="shared" si="257"/>
        <v>348000</v>
      </c>
      <c r="AA361" s="152">
        <f t="shared" si="257"/>
        <v>348000</v>
      </c>
      <c r="AB361" s="152">
        <f t="shared" si="257"/>
        <v>0</v>
      </c>
      <c r="AC361" s="152">
        <f t="shared" si="257"/>
        <v>0</v>
      </c>
      <c r="AD361" s="152">
        <f t="shared" si="257"/>
        <v>348000</v>
      </c>
      <c r="AE361" s="152">
        <f t="shared" si="257"/>
        <v>348000</v>
      </c>
      <c r="AF361" s="152">
        <f t="shared" si="257"/>
        <v>0</v>
      </c>
      <c r="AG361" s="152">
        <f t="shared" si="257"/>
        <v>348000</v>
      </c>
      <c r="AH361" s="152">
        <f t="shared" si="257"/>
        <v>0</v>
      </c>
      <c r="AI361" s="152">
        <f t="shared" si="257"/>
        <v>0</v>
      </c>
      <c r="AJ361" s="152">
        <f t="shared" si="257"/>
        <v>0</v>
      </c>
      <c r="AK361" s="152">
        <f t="shared" si="257"/>
        <v>0</v>
      </c>
      <c r="AL361" s="152">
        <f t="shared" si="257"/>
        <v>1867659.3810022655</v>
      </c>
      <c r="AM361" s="152">
        <f t="shared" si="257"/>
        <v>0</v>
      </c>
      <c r="AN361" s="152">
        <f t="shared" si="257"/>
        <v>348000</v>
      </c>
      <c r="AO361" s="152">
        <f t="shared" si="257"/>
        <v>1224995.6286013592</v>
      </c>
      <c r="AP361" s="152">
        <f t="shared" si="257"/>
        <v>1224995.6286013592</v>
      </c>
      <c r="AQ361" s="152">
        <f t="shared" si="257"/>
        <v>1224995.6286013592</v>
      </c>
      <c r="AR361" s="152">
        <f t="shared" si="257"/>
        <v>1224995.6286013592</v>
      </c>
      <c r="AS361" s="152">
        <f t="shared" si="257"/>
        <v>4503892.9882573634</v>
      </c>
      <c r="AT361" s="152">
        <f t="shared" si="257"/>
        <v>696000</v>
      </c>
      <c r="AU361" s="152">
        <f t="shared" si="257"/>
        <v>348000</v>
      </c>
    </row>
    <row r="362" spans="4:47">
      <c r="D362" s="74">
        <v>2026</v>
      </c>
      <c r="E362" s="152">
        <f t="shared" ref="E362:AU362" si="258">E330+E298+E200+E166</f>
        <v>0</v>
      </c>
      <c r="F362" s="152">
        <f t="shared" si="258"/>
        <v>0</v>
      </c>
      <c r="G362" s="152">
        <f t="shared" si="258"/>
        <v>0</v>
      </c>
      <c r="H362" s="152">
        <f t="shared" si="258"/>
        <v>0</v>
      </c>
      <c r="I362" s="152">
        <f t="shared" si="258"/>
        <v>708000</v>
      </c>
      <c r="J362" s="152">
        <f t="shared" si="258"/>
        <v>708000</v>
      </c>
      <c r="K362" s="152">
        <f t="shared" si="258"/>
        <v>0</v>
      </c>
      <c r="L362" s="152">
        <f t="shared" si="258"/>
        <v>0</v>
      </c>
      <c r="M362" s="152">
        <f t="shared" si="258"/>
        <v>0</v>
      </c>
      <c r="N362" s="152">
        <f t="shared" si="258"/>
        <v>0</v>
      </c>
      <c r="O362" s="152">
        <f t="shared" si="258"/>
        <v>354000</v>
      </c>
      <c r="P362" s="152">
        <f t="shared" si="258"/>
        <v>0</v>
      </c>
      <c r="Q362" s="152">
        <f t="shared" si="258"/>
        <v>0</v>
      </c>
      <c r="R362" s="152">
        <f t="shared" si="258"/>
        <v>0</v>
      </c>
      <c r="S362" s="152">
        <f t="shared" si="258"/>
        <v>0</v>
      </c>
      <c r="T362" s="152">
        <f t="shared" si="258"/>
        <v>0</v>
      </c>
      <c r="U362" s="152">
        <f t="shared" si="258"/>
        <v>0</v>
      </c>
      <c r="V362" s="152">
        <f t="shared" si="258"/>
        <v>0</v>
      </c>
      <c r="W362" s="152">
        <f t="shared" si="258"/>
        <v>0</v>
      </c>
      <c r="X362" s="152">
        <f t="shared" si="258"/>
        <v>0</v>
      </c>
      <c r="Y362" s="152">
        <f t="shared" si="258"/>
        <v>354000</v>
      </c>
      <c r="Z362" s="152">
        <f t="shared" si="258"/>
        <v>354000</v>
      </c>
      <c r="AA362" s="152">
        <f t="shared" si="258"/>
        <v>0</v>
      </c>
      <c r="AB362" s="152">
        <f t="shared" si="258"/>
        <v>0</v>
      </c>
      <c r="AC362" s="152">
        <f t="shared" si="258"/>
        <v>0</v>
      </c>
      <c r="AD362" s="152">
        <f t="shared" si="258"/>
        <v>354000</v>
      </c>
      <c r="AE362" s="152">
        <f t="shared" si="258"/>
        <v>354000</v>
      </c>
      <c r="AF362" s="152">
        <f t="shared" si="258"/>
        <v>0</v>
      </c>
      <c r="AG362" s="152">
        <f t="shared" si="258"/>
        <v>0</v>
      </c>
      <c r="AH362" s="152">
        <f t="shared" si="258"/>
        <v>0</v>
      </c>
      <c r="AI362" s="152">
        <f t="shared" si="258"/>
        <v>0</v>
      </c>
      <c r="AJ362" s="152">
        <f t="shared" si="258"/>
        <v>0</v>
      </c>
      <c r="AK362" s="152">
        <f t="shared" si="258"/>
        <v>0</v>
      </c>
      <c r="AL362" s="152">
        <f t="shared" si="258"/>
        <v>354000</v>
      </c>
      <c r="AM362" s="152">
        <f t="shared" si="258"/>
        <v>0</v>
      </c>
      <c r="AN362" s="152">
        <f t="shared" si="258"/>
        <v>177000</v>
      </c>
      <c r="AO362" s="152">
        <f t="shared" si="258"/>
        <v>708000</v>
      </c>
      <c r="AP362" s="152">
        <f t="shared" si="258"/>
        <v>708000</v>
      </c>
      <c r="AQ362" s="152">
        <f t="shared" si="258"/>
        <v>708000</v>
      </c>
      <c r="AR362" s="152">
        <f t="shared" si="258"/>
        <v>708000</v>
      </c>
      <c r="AS362" s="152">
        <f t="shared" si="258"/>
        <v>708000</v>
      </c>
      <c r="AT362" s="152">
        <f t="shared" si="258"/>
        <v>354000</v>
      </c>
      <c r="AU362" s="152">
        <f t="shared" si="258"/>
        <v>354000</v>
      </c>
    </row>
    <row r="363" spans="4:47">
      <c r="D363" s="74">
        <v>2027</v>
      </c>
      <c r="E363" s="152">
        <f t="shared" ref="E363:AU363" si="259">E331+E299+E201+E167</f>
        <v>0</v>
      </c>
      <c r="F363" s="152">
        <f t="shared" si="259"/>
        <v>0</v>
      </c>
      <c r="G363" s="152">
        <f t="shared" si="259"/>
        <v>0</v>
      </c>
      <c r="H363" s="152">
        <f t="shared" si="259"/>
        <v>0</v>
      </c>
      <c r="I363" s="152">
        <f t="shared" si="259"/>
        <v>1041497.2099973785</v>
      </c>
      <c r="J363" s="152">
        <f t="shared" si="259"/>
        <v>1041497.2099973785</v>
      </c>
      <c r="K363" s="152">
        <f t="shared" si="259"/>
        <v>0</v>
      </c>
      <c r="L363" s="152">
        <f t="shared" si="259"/>
        <v>0</v>
      </c>
      <c r="M363" s="152">
        <f t="shared" si="259"/>
        <v>0</v>
      </c>
      <c r="N363" s="152">
        <f t="shared" si="259"/>
        <v>0</v>
      </c>
      <c r="O363" s="152">
        <f t="shared" si="259"/>
        <v>0</v>
      </c>
      <c r="P363" s="152">
        <f t="shared" si="259"/>
        <v>0</v>
      </c>
      <c r="Q363" s="152">
        <f t="shared" si="259"/>
        <v>0</v>
      </c>
      <c r="R363" s="152">
        <f t="shared" si="259"/>
        <v>0</v>
      </c>
      <c r="S363" s="152">
        <f t="shared" si="259"/>
        <v>0</v>
      </c>
      <c r="T363" s="152">
        <f t="shared" si="259"/>
        <v>0</v>
      </c>
      <c r="U363" s="152">
        <f t="shared" si="259"/>
        <v>0</v>
      </c>
      <c r="V363" s="152">
        <f t="shared" si="259"/>
        <v>0</v>
      </c>
      <c r="W363" s="152">
        <f t="shared" si="259"/>
        <v>0</v>
      </c>
      <c r="X363" s="152">
        <f t="shared" si="259"/>
        <v>0</v>
      </c>
      <c r="Y363" s="152">
        <f t="shared" si="259"/>
        <v>0</v>
      </c>
      <c r="Z363" s="152">
        <f t="shared" si="259"/>
        <v>360000</v>
      </c>
      <c r="AA363" s="152">
        <f t="shared" si="259"/>
        <v>0</v>
      </c>
      <c r="AB363" s="152">
        <f t="shared" si="259"/>
        <v>0</v>
      </c>
      <c r="AC363" s="152">
        <f t="shared" si="259"/>
        <v>0</v>
      </c>
      <c r="AD363" s="152">
        <f t="shared" si="259"/>
        <v>360000</v>
      </c>
      <c r="AE363" s="152">
        <f t="shared" si="259"/>
        <v>360000</v>
      </c>
      <c r="AF363" s="152">
        <f t="shared" si="259"/>
        <v>0</v>
      </c>
      <c r="AG363" s="152">
        <f t="shared" si="259"/>
        <v>0</v>
      </c>
      <c r="AH363" s="152">
        <f t="shared" si="259"/>
        <v>0</v>
      </c>
      <c r="AI363" s="152">
        <f t="shared" si="259"/>
        <v>0</v>
      </c>
      <c r="AJ363" s="152">
        <f t="shared" si="259"/>
        <v>0</v>
      </c>
      <c r="AK363" s="152">
        <f t="shared" si="259"/>
        <v>0</v>
      </c>
      <c r="AL363" s="152">
        <f t="shared" si="259"/>
        <v>0</v>
      </c>
      <c r="AM363" s="152">
        <f t="shared" si="259"/>
        <v>0</v>
      </c>
      <c r="AN363" s="152">
        <f t="shared" si="259"/>
        <v>911396.65199685423</v>
      </c>
      <c r="AO363" s="152">
        <f t="shared" si="259"/>
        <v>1041497.2099973785</v>
      </c>
      <c r="AP363" s="152">
        <f t="shared" si="259"/>
        <v>1041497.2099973785</v>
      </c>
      <c r="AQ363" s="152">
        <f t="shared" si="259"/>
        <v>1041497.2099973785</v>
      </c>
      <c r="AR363" s="152">
        <f t="shared" si="259"/>
        <v>1041497.2099973785</v>
      </c>
      <c r="AS363" s="152">
        <f t="shared" si="259"/>
        <v>360000</v>
      </c>
      <c r="AT363" s="152">
        <f t="shared" si="259"/>
        <v>360000</v>
      </c>
      <c r="AU363" s="152">
        <f t="shared" si="259"/>
        <v>360000</v>
      </c>
    </row>
    <row r="364" spans="4:47">
      <c r="D364" s="74">
        <v>2028</v>
      </c>
      <c r="E364" s="152">
        <f t="shared" ref="E364:AU364" si="260">E332+E300+E202+E168</f>
        <v>0</v>
      </c>
      <c r="F364" s="152">
        <f t="shared" si="260"/>
        <v>0</v>
      </c>
      <c r="G364" s="152">
        <f t="shared" si="260"/>
        <v>0</v>
      </c>
      <c r="H364" s="152">
        <f t="shared" si="260"/>
        <v>0</v>
      </c>
      <c r="I364" s="152">
        <f t="shared" si="260"/>
        <v>0</v>
      </c>
      <c r="J364" s="152">
        <f t="shared" si="260"/>
        <v>732000</v>
      </c>
      <c r="K364" s="152">
        <f t="shared" si="260"/>
        <v>0</v>
      </c>
      <c r="L364" s="152">
        <f t="shared" si="260"/>
        <v>0</v>
      </c>
      <c r="M364" s="152">
        <f t="shared" si="260"/>
        <v>0</v>
      </c>
      <c r="N364" s="152">
        <f t="shared" si="260"/>
        <v>0</v>
      </c>
      <c r="O364" s="152">
        <f t="shared" si="260"/>
        <v>0</v>
      </c>
      <c r="P364" s="152">
        <f t="shared" si="260"/>
        <v>0</v>
      </c>
      <c r="Q364" s="152">
        <f t="shared" si="260"/>
        <v>0</v>
      </c>
      <c r="R364" s="152">
        <f t="shared" si="260"/>
        <v>0</v>
      </c>
      <c r="S364" s="152">
        <f t="shared" si="260"/>
        <v>0</v>
      </c>
      <c r="T364" s="152">
        <f t="shared" si="260"/>
        <v>0</v>
      </c>
      <c r="U364" s="152">
        <f t="shared" si="260"/>
        <v>0</v>
      </c>
      <c r="V364" s="152">
        <f t="shared" si="260"/>
        <v>0</v>
      </c>
      <c r="W364" s="152">
        <f t="shared" si="260"/>
        <v>0</v>
      </c>
      <c r="X364" s="152">
        <f t="shared" si="260"/>
        <v>0</v>
      </c>
      <c r="Y364" s="152">
        <f t="shared" si="260"/>
        <v>0</v>
      </c>
      <c r="Z364" s="152">
        <f t="shared" si="260"/>
        <v>366000</v>
      </c>
      <c r="AA364" s="152">
        <f t="shared" si="260"/>
        <v>0</v>
      </c>
      <c r="AB364" s="152">
        <f t="shared" si="260"/>
        <v>0</v>
      </c>
      <c r="AC364" s="152">
        <f t="shared" si="260"/>
        <v>0</v>
      </c>
      <c r="AD364" s="152">
        <f t="shared" si="260"/>
        <v>366000</v>
      </c>
      <c r="AE364" s="152">
        <f t="shared" si="260"/>
        <v>0</v>
      </c>
      <c r="AF364" s="152">
        <f t="shared" si="260"/>
        <v>0</v>
      </c>
      <c r="AG364" s="152">
        <f t="shared" si="260"/>
        <v>0</v>
      </c>
      <c r="AH364" s="152">
        <f t="shared" si="260"/>
        <v>0</v>
      </c>
      <c r="AI364" s="152">
        <f t="shared" si="260"/>
        <v>0</v>
      </c>
      <c r="AJ364" s="152">
        <f t="shared" si="260"/>
        <v>0</v>
      </c>
      <c r="AK364" s="152">
        <f t="shared" si="260"/>
        <v>0</v>
      </c>
      <c r="AL364" s="152">
        <f t="shared" si="260"/>
        <v>0</v>
      </c>
      <c r="AM364" s="152">
        <f t="shared" si="260"/>
        <v>0</v>
      </c>
      <c r="AN364" s="152">
        <f t="shared" si="260"/>
        <v>0</v>
      </c>
      <c r="AO364" s="152">
        <f t="shared" si="260"/>
        <v>732000</v>
      </c>
      <c r="AP364" s="152">
        <f t="shared" si="260"/>
        <v>439200</v>
      </c>
      <c r="AQ364" s="152">
        <f t="shared" si="260"/>
        <v>732000</v>
      </c>
      <c r="AR364" s="152">
        <f t="shared" si="260"/>
        <v>732000</v>
      </c>
      <c r="AS364" s="152">
        <f t="shared" si="260"/>
        <v>366000</v>
      </c>
      <c r="AT364" s="152">
        <f t="shared" si="260"/>
        <v>183000</v>
      </c>
      <c r="AU364" s="152">
        <f t="shared" si="260"/>
        <v>0</v>
      </c>
    </row>
    <row r="365" spans="4:47">
      <c r="D365" s="74">
        <v>2029</v>
      </c>
      <c r="E365" s="152">
        <f t="shared" ref="E365:AU365" si="261">E333+E301+E203+E169</f>
        <v>0</v>
      </c>
      <c r="F365" s="152">
        <f t="shared" si="261"/>
        <v>0</v>
      </c>
      <c r="G365" s="152">
        <f t="shared" si="261"/>
        <v>0</v>
      </c>
      <c r="H365" s="152">
        <f t="shared" si="261"/>
        <v>0</v>
      </c>
      <c r="I365" s="152">
        <f t="shared" si="261"/>
        <v>0</v>
      </c>
      <c r="J365" s="152">
        <f t="shared" si="261"/>
        <v>953696.7178250181</v>
      </c>
      <c r="K365" s="152">
        <f t="shared" si="261"/>
        <v>0</v>
      </c>
      <c r="L365" s="152">
        <f t="shared" si="261"/>
        <v>0</v>
      </c>
      <c r="M365" s="152">
        <f t="shared" si="261"/>
        <v>0</v>
      </c>
      <c r="N365" s="152">
        <f t="shared" si="261"/>
        <v>0</v>
      </c>
      <c r="O365" s="152">
        <f t="shared" si="261"/>
        <v>0</v>
      </c>
      <c r="P365" s="152">
        <f t="shared" si="261"/>
        <v>0</v>
      </c>
      <c r="Q365" s="152">
        <f t="shared" si="261"/>
        <v>0</v>
      </c>
      <c r="R365" s="152">
        <f t="shared" si="261"/>
        <v>0</v>
      </c>
      <c r="S365" s="152">
        <f t="shared" si="261"/>
        <v>0</v>
      </c>
      <c r="T365" s="152">
        <f t="shared" si="261"/>
        <v>0</v>
      </c>
      <c r="U365" s="152">
        <f t="shared" si="261"/>
        <v>0</v>
      </c>
      <c r="V365" s="152">
        <f t="shared" si="261"/>
        <v>0</v>
      </c>
      <c r="W365" s="152">
        <f t="shared" si="261"/>
        <v>0</v>
      </c>
      <c r="X365" s="152">
        <f t="shared" si="261"/>
        <v>0</v>
      </c>
      <c r="Y365" s="152">
        <f t="shared" si="261"/>
        <v>0</v>
      </c>
      <c r="Z365" s="152">
        <f t="shared" si="261"/>
        <v>0</v>
      </c>
      <c r="AA365" s="152">
        <f t="shared" si="261"/>
        <v>0</v>
      </c>
      <c r="AB365" s="152">
        <f t="shared" si="261"/>
        <v>0</v>
      </c>
      <c r="AC365" s="152">
        <f t="shared" si="261"/>
        <v>0</v>
      </c>
      <c r="AD365" s="152">
        <f t="shared" si="261"/>
        <v>372000</v>
      </c>
      <c r="AE365" s="152">
        <f t="shared" si="261"/>
        <v>0</v>
      </c>
      <c r="AF365" s="152">
        <f t="shared" si="261"/>
        <v>0</v>
      </c>
      <c r="AG365" s="152">
        <f t="shared" si="261"/>
        <v>0</v>
      </c>
      <c r="AH365" s="152">
        <f t="shared" si="261"/>
        <v>0</v>
      </c>
      <c r="AI365" s="152">
        <f t="shared" si="261"/>
        <v>0</v>
      </c>
      <c r="AJ365" s="152">
        <f t="shared" si="261"/>
        <v>0</v>
      </c>
      <c r="AK365" s="152">
        <f t="shared" si="261"/>
        <v>0</v>
      </c>
      <c r="AL365" s="152">
        <f t="shared" si="261"/>
        <v>0</v>
      </c>
      <c r="AM365" s="152">
        <f t="shared" si="261"/>
        <v>0</v>
      </c>
      <c r="AN365" s="152">
        <f t="shared" si="261"/>
        <v>0</v>
      </c>
      <c r="AO365" s="152">
        <f t="shared" si="261"/>
        <v>953696.7178250181</v>
      </c>
      <c r="AP365" s="152">
        <f t="shared" si="261"/>
        <v>297600</v>
      </c>
      <c r="AQ365" s="152">
        <f t="shared" si="261"/>
        <v>953696.7178250181</v>
      </c>
      <c r="AR365" s="152">
        <f t="shared" si="261"/>
        <v>953696.7178250181</v>
      </c>
      <c r="AS365" s="152">
        <f t="shared" si="261"/>
        <v>186000</v>
      </c>
      <c r="AT365" s="152">
        <f t="shared" si="261"/>
        <v>0</v>
      </c>
      <c r="AU365" s="152">
        <f t="shared" si="261"/>
        <v>0</v>
      </c>
    </row>
    <row r="366" spans="4:47">
      <c r="D366" s="74">
        <v>2030</v>
      </c>
      <c r="E366" s="152">
        <f t="shared" ref="E366:AU366" si="262">E334+E302+E204+E170</f>
        <v>0</v>
      </c>
      <c r="F366" s="152">
        <f t="shared" si="262"/>
        <v>0</v>
      </c>
      <c r="G366" s="152">
        <f t="shared" si="262"/>
        <v>0</v>
      </c>
      <c r="H366" s="152">
        <f t="shared" si="262"/>
        <v>0</v>
      </c>
      <c r="I366" s="152">
        <f t="shared" si="262"/>
        <v>0</v>
      </c>
      <c r="J366" s="152">
        <f t="shared" si="262"/>
        <v>1424642.6521815185</v>
      </c>
      <c r="K366" s="152">
        <f t="shared" si="262"/>
        <v>0</v>
      </c>
      <c r="L366" s="152">
        <f t="shared" si="262"/>
        <v>0</v>
      </c>
      <c r="M366" s="152">
        <f t="shared" si="262"/>
        <v>0</v>
      </c>
      <c r="N366" s="152">
        <f t="shared" si="262"/>
        <v>0</v>
      </c>
      <c r="O366" s="152">
        <f t="shared" si="262"/>
        <v>0</v>
      </c>
      <c r="P366" s="152">
        <f t="shared" si="262"/>
        <v>0</v>
      </c>
      <c r="Q366" s="152">
        <f t="shared" si="262"/>
        <v>0</v>
      </c>
      <c r="R366" s="152">
        <f t="shared" si="262"/>
        <v>0</v>
      </c>
      <c r="S366" s="152">
        <f t="shared" si="262"/>
        <v>0</v>
      </c>
      <c r="T366" s="152">
        <f t="shared" si="262"/>
        <v>0</v>
      </c>
      <c r="U366" s="152">
        <f t="shared" si="262"/>
        <v>0</v>
      </c>
      <c r="V366" s="152">
        <f t="shared" si="262"/>
        <v>0</v>
      </c>
      <c r="W366" s="152">
        <f t="shared" si="262"/>
        <v>0</v>
      </c>
      <c r="X366" s="152">
        <f t="shared" si="262"/>
        <v>0</v>
      </c>
      <c r="Y366" s="152">
        <f t="shared" si="262"/>
        <v>0</v>
      </c>
      <c r="Z366" s="152">
        <f t="shared" si="262"/>
        <v>0</v>
      </c>
      <c r="AA366" s="152">
        <f t="shared" si="262"/>
        <v>0</v>
      </c>
      <c r="AB366" s="152">
        <f t="shared" si="262"/>
        <v>0</v>
      </c>
      <c r="AC366" s="152">
        <f t="shared" si="262"/>
        <v>0</v>
      </c>
      <c r="AD366" s="152">
        <f t="shared" si="262"/>
        <v>4582221.5489748372</v>
      </c>
      <c r="AE366" s="152">
        <f t="shared" si="262"/>
        <v>0</v>
      </c>
      <c r="AF366" s="152">
        <f t="shared" si="262"/>
        <v>0</v>
      </c>
      <c r="AG366" s="152">
        <f t="shared" si="262"/>
        <v>0</v>
      </c>
      <c r="AH366" s="152">
        <f t="shared" si="262"/>
        <v>0</v>
      </c>
      <c r="AI366" s="152">
        <f t="shared" si="262"/>
        <v>0</v>
      </c>
      <c r="AJ366" s="152">
        <f t="shared" si="262"/>
        <v>0</v>
      </c>
      <c r="AK366" s="152">
        <f t="shared" si="262"/>
        <v>0</v>
      </c>
      <c r="AL366" s="152">
        <f t="shared" si="262"/>
        <v>0</v>
      </c>
      <c r="AM366" s="152">
        <f t="shared" si="262"/>
        <v>0</v>
      </c>
      <c r="AN366" s="152">
        <f t="shared" si="262"/>
        <v>0</v>
      </c>
      <c r="AO366" s="152">
        <f t="shared" si="262"/>
        <v>1424642.6521815185</v>
      </c>
      <c r="AP366" s="152">
        <f t="shared" si="262"/>
        <v>0</v>
      </c>
      <c r="AQ366" s="152">
        <f t="shared" si="262"/>
        <v>302400</v>
      </c>
      <c r="AR366" s="152">
        <f t="shared" si="262"/>
        <v>302400</v>
      </c>
      <c r="AS366" s="152">
        <f t="shared" si="262"/>
        <v>0</v>
      </c>
      <c r="AT366" s="152">
        <f t="shared" si="262"/>
        <v>0</v>
      </c>
      <c r="AU366" s="152">
        <f t="shared" si="262"/>
        <v>0</v>
      </c>
    </row>
    <row r="367" spans="4:47">
      <c r="D367" s="74">
        <v>2031</v>
      </c>
      <c r="E367" s="152">
        <f t="shared" ref="E367:AU367" si="263">E335+E303+E205+E171</f>
        <v>0</v>
      </c>
      <c r="F367" s="152">
        <f t="shared" si="263"/>
        <v>0</v>
      </c>
      <c r="G367" s="152">
        <f t="shared" si="263"/>
        <v>0</v>
      </c>
      <c r="H367" s="152">
        <f t="shared" si="263"/>
        <v>0</v>
      </c>
      <c r="I367" s="152">
        <f t="shared" si="263"/>
        <v>0</v>
      </c>
      <c r="J367" s="152">
        <f t="shared" si="263"/>
        <v>0</v>
      </c>
      <c r="K367" s="152">
        <f t="shared" si="263"/>
        <v>0</v>
      </c>
      <c r="L367" s="152">
        <f t="shared" si="263"/>
        <v>0</v>
      </c>
      <c r="M367" s="152">
        <f t="shared" si="263"/>
        <v>0</v>
      </c>
      <c r="N367" s="152">
        <f t="shared" si="263"/>
        <v>0</v>
      </c>
      <c r="O367" s="152">
        <f t="shared" si="263"/>
        <v>0</v>
      </c>
      <c r="P367" s="152">
        <f t="shared" si="263"/>
        <v>0</v>
      </c>
      <c r="Q367" s="152">
        <f t="shared" si="263"/>
        <v>0</v>
      </c>
      <c r="R367" s="152">
        <f t="shared" si="263"/>
        <v>0</v>
      </c>
      <c r="S367" s="152">
        <f t="shared" si="263"/>
        <v>0</v>
      </c>
      <c r="T367" s="152">
        <f t="shared" si="263"/>
        <v>0</v>
      </c>
      <c r="U367" s="152">
        <f t="shared" si="263"/>
        <v>0</v>
      </c>
      <c r="V367" s="152">
        <f t="shared" si="263"/>
        <v>0</v>
      </c>
      <c r="W367" s="152">
        <f t="shared" si="263"/>
        <v>0</v>
      </c>
      <c r="X367" s="152">
        <f t="shared" si="263"/>
        <v>0</v>
      </c>
      <c r="Y367" s="152">
        <f t="shared" si="263"/>
        <v>0</v>
      </c>
      <c r="Z367" s="152">
        <f t="shared" si="263"/>
        <v>0</v>
      </c>
      <c r="AA367" s="152">
        <f t="shared" si="263"/>
        <v>0</v>
      </c>
      <c r="AB367" s="152">
        <f t="shared" si="263"/>
        <v>0</v>
      </c>
      <c r="AC367" s="152">
        <f t="shared" si="263"/>
        <v>0</v>
      </c>
      <c r="AD367" s="152">
        <f t="shared" si="263"/>
        <v>384000</v>
      </c>
      <c r="AE367" s="152">
        <f t="shared" si="263"/>
        <v>0</v>
      </c>
      <c r="AF367" s="152">
        <f t="shared" si="263"/>
        <v>0</v>
      </c>
      <c r="AG367" s="152">
        <f t="shared" si="263"/>
        <v>0</v>
      </c>
      <c r="AH367" s="152">
        <f t="shared" si="263"/>
        <v>0</v>
      </c>
      <c r="AI367" s="152">
        <f t="shared" si="263"/>
        <v>0</v>
      </c>
      <c r="AJ367" s="152">
        <f t="shared" si="263"/>
        <v>0</v>
      </c>
      <c r="AK367" s="152">
        <f t="shared" si="263"/>
        <v>0</v>
      </c>
      <c r="AL367" s="152">
        <f t="shared" si="263"/>
        <v>0</v>
      </c>
      <c r="AM367" s="152">
        <f t="shared" si="263"/>
        <v>0</v>
      </c>
      <c r="AN367" s="152">
        <f t="shared" si="263"/>
        <v>0</v>
      </c>
      <c r="AO367" s="152">
        <f t="shared" si="263"/>
        <v>307200</v>
      </c>
      <c r="AP367" s="152">
        <f t="shared" si="263"/>
        <v>0</v>
      </c>
      <c r="AQ367" s="152">
        <f t="shared" si="263"/>
        <v>153600</v>
      </c>
      <c r="AR367" s="152">
        <f t="shared" si="263"/>
        <v>153600</v>
      </c>
      <c r="AS367" s="152">
        <f t="shared" si="263"/>
        <v>0</v>
      </c>
      <c r="AT367" s="152">
        <f t="shared" si="263"/>
        <v>0</v>
      </c>
      <c r="AU367" s="152">
        <f t="shared" si="263"/>
        <v>0</v>
      </c>
    </row>
    <row r="368" spans="4:47">
      <c r="D368" s="74">
        <v>2032</v>
      </c>
      <c r="E368" s="152">
        <f t="shared" ref="E368:AU368" si="264">E336+E304+E206+E172</f>
        <v>0</v>
      </c>
      <c r="F368" s="152">
        <f t="shared" si="264"/>
        <v>0</v>
      </c>
      <c r="G368" s="152">
        <f t="shared" si="264"/>
        <v>0</v>
      </c>
      <c r="H368" s="152">
        <f t="shared" si="264"/>
        <v>0</v>
      </c>
      <c r="I368" s="152">
        <f t="shared" si="264"/>
        <v>0</v>
      </c>
      <c r="J368" s="152">
        <f t="shared" si="264"/>
        <v>0</v>
      </c>
      <c r="K368" s="152">
        <f t="shared" si="264"/>
        <v>0</v>
      </c>
      <c r="L368" s="152">
        <f t="shared" si="264"/>
        <v>0</v>
      </c>
      <c r="M368" s="152">
        <f t="shared" si="264"/>
        <v>0</v>
      </c>
      <c r="N368" s="152">
        <f t="shared" si="264"/>
        <v>0</v>
      </c>
      <c r="O368" s="152">
        <f t="shared" si="264"/>
        <v>0</v>
      </c>
      <c r="P368" s="152">
        <f t="shared" si="264"/>
        <v>0</v>
      </c>
      <c r="Q368" s="152">
        <f t="shared" si="264"/>
        <v>0</v>
      </c>
      <c r="R368" s="152">
        <f t="shared" si="264"/>
        <v>0</v>
      </c>
      <c r="S368" s="152">
        <f t="shared" si="264"/>
        <v>0</v>
      </c>
      <c r="T368" s="152">
        <f t="shared" si="264"/>
        <v>0</v>
      </c>
      <c r="U368" s="152">
        <f t="shared" si="264"/>
        <v>0</v>
      </c>
      <c r="V368" s="152">
        <f t="shared" si="264"/>
        <v>0</v>
      </c>
      <c r="W368" s="152">
        <f t="shared" si="264"/>
        <v>0</v>
      </c>
      <c r="X368" s="152">
        <f t="shared" si="264"/>
        <v>0</v>
      </c>
      <c r="Y368" s="152">
        <f t="shared" si="264"/>
        <v>0</v>
      </c>
      <c r="Z368" s="152">
        <f t="shared" si="264"/>
        <v>0</v>
      </c>
      <c r="AA368" s="152">
        <f t="shared" si="264"/>
        <v>0</v>
      </c>
      <c r="AB368" s="152">
        <f t="shared" si="264"/>
        <v>0</v>
      </c>
      <c r="AC368" s="152">
        <f t="shared" si="264"/>
        <v>0</v>
      </c>
      <c r="AD368" s="152">
        <f t="shared" si="264"/>
        <v>0</v>
      </c>
      <c r="AE368" s="152">
        <f t="shared" si="264"/>
        <v>0</v>
      </c>
      <c r="AF368" s="152">
        <f t="shared" si="264"/>
        <v>0</v>
      </c>
      <c r="AG368" s="152">
        <f t="shared" si="264"/>
        <v>0</v>
      </c>
      <c r="AH368" s="152">
        <f t="shared" si="264"/>
        <v>0</v>
      </c>
      <c r="AI368" s="152">
        <f t="shared" si="264"/>
        <v>0</v>
      </c>
      <c r="AJ368" s="152">
        <f t="shared" si="264"/>
        <v>0</v>
      </c>
      <c r="AK368" s="152">
        <f t="shared" si="264"/>
        <v>0</v>
      </c>
      <c r="AL368" s="152">
        <f t="shared" si="264"/>
        <v>0</v>
      </c>
      <c r="AM368" s="152">
        <f t="shared" si="264"/>
        <v>0</v>
      </c>
      <c r="AN368" s="152">
        <f t="shared" si="264"/>
        <v>0</v>
      </c>
      <c r="AO368" s="152">
        <f t="shared" si="264"/>
        <v>156000</v>
      </c>
      <c r="AP368" s="152">
        <f t="shared" si="264"/>
        <v>0</v>
      </c>
      <c r="AQ368" s="152">
        <f t="shared" si="264"/>
        <v>0</v>
      </c>
      <c r="AR368" s="152">
        <f t="shared" si="264"/>
        <v>0</v>
      </c>
      <c r="AS368" s="152">
        <f t="shared" si="264"/>
        <v>0</v>
      </c>
      <c r="AT368" s="152">
        <f t="shared" si="264"/>
        <v>0</v>
      </c>
      <c r="AU368" s="152">
        <f t="shared" si="264"/>
        <v>0</v>
      </c>
    </row>
    <row r="369" spans="4:47">
      <c r="D369" s="74">
        <v>2033</v>
      </c>
      <c r="E369" s="152">
        <f t="shared" ref="E369:AU369" si="265">E337+E305+E207+E173</f>
        <v>0</v>
      </c>
      <c r="F369" s="152">
        <f t="shared" si="265"/>
        <v>0</v>
      </c>
      <c r="G369" s="152">
        <f t="shared" si="265"/>
        <v>0</v>
      </c>
      <c r="H369" s="152">
        <f t="shared" si="265"/>
        <v>0</v>
      </c>
      <c r="I369" s="152">
        <f t="shared" si="265"/>
        <v>0</v>
      </c>
      <c r="J369" s="152">
        <f t="shared" si="265"/>
        <v>0</v>
      </c>
      <c r="K369" s="152">
        <f t="shared" si="265"/>
        <v>0</v>
      </c>
      <c r="L369" s="152">
        <f t="shared" si="265"/>
        <v>0</v>
      </c>
      <c r="M369" s="152">
        <f t="shared" si="265"/>
        <v>0</v>
      </c>
      <c r="N369" s="152">
        <f t="shared" si="265"/>
        <v>0</v>
      </c>
      <c r="O369" s="152">
        <f t="shared" si="265"/>
        <v>0</v>
      </c>
      <c r="P369" s="152">
        <f t="shared" si="265"/>
        <v>0</v>
      </c>
      <c r="Q369" s="152">
        <f t="shared" si="265"/>
        <v>0</v>
      </c>
      <c r="R369" s="152">
        <f t="shared" si="265"/>
        <v>0</v>
      </c>
      <c r="S369" s="152">
        <f t="shared" si="265"/>
        <v>0</v>
      </c>
      <c r="T369" s="152">
        <f t="shared" si="265"/>
        <v>0</v>
      </c>
      <c r="U369" s="152">
        <f t="shared" si="265"/>
        <v>0</v>
      </c>
      <c r="V369" s="152">
        <f t="shared" si="265"/>
        <v>0</v>
      </c>
      <c r="W369" s="152">
        <f t="shared" si="265"/>
        <v>0</v>
      </c>
      <c r="X369" s="152">
        <f t="shared" si="265"/>
        <v>0</v>
      </c>
      <c r="Y369" s="152">
        <f t="shared" si="265"/>
        <v>0</v>
      </c>
      <c r="Z369" s="152">
        <f t="shared" si="265"/>
        <v>0</v>
      </c>
      <c r="AA369" s="152">
        <f t="shared" si="265"/>
        <v>0</v>
      </c>
      <c r="AB369" s="152">
        <f t="shared" si="265"/>
        <v>0</v>
      </c>
      <c r="AC369" s="152">
        <f t="shared" si="265"/>
        <v>0</v>
      </c>
      <c r="AD369" s="152">
        <f t="shared" si="265"/>
        <v>0</v>
      </c>
      <c r="AE369" s="152">
        <f t="shared" si="265"/>
        <v>0</v>
      </c>
      <c r="AF369" s="152">
        <f t="shared" si="265"/>
        <v>0</v>
      </c>
      <c r="AG369" s="152">
        <f t="shared" si="265"/>
        <v>0</v>
      </c>
      <c r="AH369" s="152">
        <f t="shared" si="265"/>
        <v>0</v>
      </c>
      <c r="AI369" s="152">
        <f t="shared" si="265"/>
        <v>0</v>
      </c>
      <c r="AJ369" s="152">
        <f t="shared" si="265"/>
        <v>0</v>
      </c>
      <c r="AK369" s="152">
        <f t="shared" si="265"/>
        <v>0</v>
      </c>
      <c r="AL369" s="152">
        <f t="shared" si="265"/>
        <v>0</v>
      </c>
      <c r="AM369" s="152">
        <f t="shared" si="265"/>
        <v>0</v>
      </c>
      <c r="AN369" s="152">
        <f t="shared" si="265"/>
        <v>0</v>
      </c>
      <c r="AO369" s="152">
        <f t="shared" si="265"/>
        <v>0</v>
      </c>
      <c r="AP369" s="152">
        <f t="shared" si="265"/>
        <v>0</v>
      </c>
      <c r="AQ369" s="152">
        <f t="shared" si="265"/>
        <v>0</v>
      </c>
      <c r="AR369" s="152">
        <f t="shared" si="265"/>
        <v>0</v>
      </c>
      <c r="AS369" s="152">
        <f t="shared" si="265"/>
        <v>0</v>
      </c>
      <c r="AT369" s="152">
        <f t="shared" si="265"/>
        <v>0</v>
      </c>
      <c r="AU369" s="152">
        <f t="shared" si="265"/>
        <v>0</v>
      </c>
    </row>
    <row r="370" spans="4:47">
      <c r="D370" s="74">
        <v>2034</v>
      </c>
      <c r="E370" s="152">
        <f t="shared" ref="E370:AU370" si="266">E338+E306+E208+E174</f>
        <v>0</v>
      </c>
      <c r="F370" s="152">
        <f t="shared" si="266"/>
        <v>0</v>
      </c>
      <c r="G370" s="152">
        <f t="shared" si="266"/>
        <v>0</v>
      </c>
      <c r="H370" s="152">
        <f t="shared" si="266"/>
        <v>0</v>
      </c>
      <c r="I370" s="152">
        <f t="shared" si="266"/>
        <v>0</v>
      </c>
      <c r="J370" s="152">
        <f t="shared" si="266"/>
        <v>0</v>
      </c>
      <c r="K370" s="152">
        <f t="shared" si="266"/>
        <v>0</v>
      </c>
      <c r="L370" s="152">
        <f t="shared" si="266"/>
        <v>0</v>
      </c>
      <c r="M370" s="152">
        <f t="shared" si="266"/>
        <v>0</v>
      </c>
      <c r="N370" s="152">
        <f t="shared" si="266"/>
        <v>0</v>
      </c>
      <c r="O370" s="152">
        <f t="shared" si="266"/>
        <v>0</v>
      </c>
      <c r="P370" s="152">
        <f t="shared" si="266"/>
        <v>0</v>
      </c>
      <c r="Q370" s="152">
        <f t="shared" si="266"/>
        <v>0</v>
      </c>
      <c r="R370" s="152">
        <f t="shared" si="266"/>
        <v>0</v>
      </c>
      <c r="S370" s="152">
        <f t="shared" si="266"/>
        <v>0</v>
      </c>
      <c r="T370" s="152">
        <f t="shared" si="266"/>
        <v>0</v>
      </c>
      <c r="U370" s="152">
        <f t="shared" si="266"/>
        <v>0</v>
      </c>
      <c r="V370" s="152">
        <f t="shared" si="266"/>
        <v>0</v>
      </c>
      <c r="W370" s="152">
        <f t="shared" si="266"/>
        <v>0</v>
      </c>
      <c r="X370" s="152">
        <f t="shared" si="266"/>
        <v>0</v>
      </c>
      <c r="Y370" s="152">
        <f t="shared" si="266"/>
        <v>0</v>
      </c>
      <c r="Z370" s="152">
        <f t="shared" si="266"/>
        <v>0</v>
      </c>
      <c r="AA370" s="152">
        <f t="shared" si="266"/>
        <v>0</v>
      </c>
      <c r="AB370" s="152">
        <f t="shared" si="266"/>
        <v>0</v>
      </c>
      <c r="AC370" s="152">
        <f t="shared" si="266"/>
        <v>0</v>
      </c>
      <c r="AD370" s="152">
        <f t="shared" si="266"/>
        <v>0</v>
      </c>
      <c r="AE370" s="152">
        <f t="shared" si="266"/>
        <v>0</v>
      </c>
      <c r="AF370" s="152">
        <f t="shared" si="266"/>
        <v>0</v>
      </c>
      <c r="AG370" s="152">
        <f t="shared" si="266"/>
        <v>0</v>
      </c>
      <c r="AH370" s="152">
        <f t="shared" si="266"/>
        <v>0</v>
      </c>
      <c r="AI370" s="152">
        <f t="shared" si="266"/>
        <v>0</v>
      </c>
      <c r="AJ370" s="152">
        <f t="shared" si="266"/>
        <v>0</v>
      </c>
      <c r="AK370" s="152">
        <f t="shared" si="266"/>
        <v>0</v>
      </c>
      <c r="AL370" s="152">
        <f t="shared" si="266"/>
        <v>0</v>
      </c>
      <c r="AM370" s="152">
        <f t="shared" si="266"/>
        <v>0</v>
      </c>
      <c r="AN370" s="152">
        <f t="shared" si="266"/>
        <v>0</v>
      </c>
      <c r="AO370" s="152">
        <f t="shared" si="266"/>
        <v>0</v>
      </c>
      <c r="AP370" s="152">
        <f t="shared" si="266"/>
        <v>0</v>
      </c>
      <c r="AQ370" s="152">
        <f t="shared" si="266"/>
        <v>0</v>
      </c>
      <c r="AR370" s="152">
        <f t="shared" si="266"/>
        <v>0</v>
      </c>
      <c r="AS370" s="152">
        <f t="shared" si="266"/>
        <v>0</v>
      </c>
      <c r="AT370" s="152">
        <f t="shared" si="266"/>
        <v>0</v>
      </c>
      <c r="AU370" s="152">
        <f t="shared" si="266"/>
        <v>0</v>
      </c>
    </row>
    <row r="371" spans="4:47">
      <c r="D371" s="74">
        <v>2035</v>
      </c>
      <c r="E371" s="152">
        <f t="shared" ref="E371:AU371" si="267">E339+E307+E209+E175</f>
        <v>0</v>
      </c>
      <c r="F371" s="152">
        <f t="shared" si="267"/>
        <v>0</v>
      </c>
      <c r="G371" s="152">
        <f t="shared" si="267"/>
        <v>0</v>
      </c>
      <c r="H371" s="152">
        <f t="shared" si="267"/>
        <v>0</v>
      </c>
      <c r="I371" s="152">
        <f t="shared" si="267"/>
        <v>0</v>
      </c>
      <c r="J371" s="152">
        <f t="shared" si="267"/>
        <v>0</v>
      </c>
      <c r="K371" s="152">
        <f t="shared" si="267"/>
        <v>0</v>
      </c>
      <c r="L371" s="152">
        <f t="shared" si="267"/>
        <v>0</v>
      </c>
      <c r="M371" s="152">
        <f t="shared" si="267"/>
        <v>0</v>
      </c>
      <c r="N371" s="152">
        <f t="shared" si="267"/>
        <v>0</v>
      </c>
      <c r="O371" s="152">
        <f t="shared" si="267"/>
        <v>0</v>
      </c>
      <c r="P371" s="152">
        <f t="shared" si="267"/>
        <v>0</v>
      </c>
      <c r="Q371" s="152">
        <f t="shared" si="267"/>
        <v>0</v>
      </c>
      <c r="R371" s="152">
        <f t="shared" si="267"/>
        <v>0</v>
      </c>
      <c r="S371" s="152">
        <f t="shared" si="267"/>
        <v>0</v>
      </c>
      <c r="T371" s="152">
        <f t="shared" si="267"/>
        <v>0</v>
      </c>
      <c r="U371" s="152">
        <f t="shared" si="267"/>
        <v>0</v>
      </c>
      <c r="V371" s="152">
        <f t="shared" si="267"/>
        <v>0</v>
      </c>
      <c r="W371" s="152">
        <f t="shared" si="267"/>
        <v>0</v>
      </c>
      <c r="X371" s="152">
        <f t="shared" si="267"/>
        <v>0</v>
      </c>
      <c r="Y371" s="152">
        <f t="shared" si="267"/>
        <v>0</v>
      </c>
      <c r="Z371" s="152">
        <f t="shared" si="267"/>
        <v>0</v>
      </c>
      <c r="AA371" s="152">
        <f t="shared" si="267"/>
        <v>0</v>
      </c>
      <c r="AB371" s="152">
        <f t="shared" si="267"/>
        <v>0</v>
      </c>
      <c r="AC371" s="152">
        <f t="shared" si="267"/>
        <v>0</v>
      </c>
      <c r="AD371" s="152">
        <f t="shared" si="267"/>
        <v>0</v>
      </c>
      <c r="AE371" s="152">
        <f t="shared" si="267"/>
        <v>0</v>
      </c>
      <c r="AF371" s="152">
        <f t="shared" si="267"/>
        <v>0</v>
      </c>
      <c r="AG371" s="152">
        <f t="shared" si="267"/>
        <v>0</v>
      </c>
      <c r="AH371" s="152">
        <f t="shared" si="267"/>
        <v>0</v>
      </c>
      <c r="AI371" s="152">
        <f t="shared" si="267"/>
        <v>0</v>
      </c>
      <c r="AJ371" s="152">
        <f t="shared" si="267"/>
        <v>0</v>
      </c>
      <c r="AK371" s="152">
        <f t="shared" si="267"/>
        <v>0</v>
      </c>
      <c r="AL371" s="152">
        <f t="shared" si="267"/>
        <v>0</v>
      </c>
      <c r="AM371" s="152">
        <f t="shared" si="267"/>
        <v>0</v>
      </c>
      <c r="AN371" s="152">
        <f t="shared" si="267"/>
        <v>0</v>
      </c>
      <c r="AO371" s="152">
        <f t="shared" si="267"/>
        <v>0</v>
      </c>
      <c r="AP371" s="152">
        <f t="shared" si="267"/>
        <v>0</v>
      </c>
      <c r="AQ371" s="152">
        <f t="shared" si="267"/>
        <v>0</v>
      </c>
      <c r="AR371" s="152">
        <f t="shared" si="267"/>
        <v>0</v>
      </c>
      <c r="AS371" s="152">
        <f t="shared" si="267"/>
        <v>0</v>
      </c>
      <c r="AT371" s="152">
        <f t="shared" si="267"/>
        <v>0</v>
      </c>
      <c r="AU371" s="152">
        <f t="shared" si="267"/>
        <v>0</v>
      </c>
    </row>
    <row r="372" spans="4:47">
      <c r="D372" s="74">
        <v>2036</v>
      </c>
      <c r="E372" s="152">
        <f t="shared" ref="E372:AU372" si="268">E340+E308+E210+E176</f>
        <v>0</v>
      </c>
      <c r="F372" s="152">
        <f t="shared" si="268"/>
        <v>0</v>
      </c>
      <c r="G372" s="152">
        <f t="shared" si="268"/>
        <v>0</v>
      </c>
      <c r="H372" s="152">
        <f t="shared" si="268"/>
        <v>0</v>
      </c>
      <c r="I372" s="152">
        <f t="shared" si="268"/>
        <v>0</v>
      </c>
      <c r="J372" s="152">
        <f t="shared" si="268"/>
        <v>0</v>
      </c>
      <c r="K372" s="152">
        <f t="shared" si="268"/>
        <v>0</v>
      </c>
      <c r="L372" s="152">
        <f t="shared" si="268"/>
        <v>0</v>
      </c>
      <c r="M372" s="152">
        <f t="shared" si="268"/>
        <v>0</v>
      </c>
      <c r="N372" s="152">
        <f t="shared" si="268"/>
        <v>0</v>
      </c>
      <c r="O372" s="152">
        <f t="shared" si="268"/>
        <v>0</v>
      </c>
      <c r="P372" s="152">
        <f t="shared" si="268"/>
        <v>0</v>
      </c>
      <c r="Q372" s="152">
        <f t="shared" si="268"/>
        <v>0</v>
      </c>
      <c r="R372" s="152">
        <f t="shared" si="268"/>
        <v>0</v>
      </c>
      <c r="S372" s="152">
        <f t="shared" si="268"/>
        <v>0</v>
      </c>
      <c r="T372" s="152">
        <f t="shared" si="268"/>
        <v>0</v>
      </c>
      <c r="U372" s="152">
        <f t="shared" si="268"/>
        <v>0</v>
      </c>
      <c r="V372" s="152">
        <f t="shared" si="268"/>
        <v>0</v>
      </c>
      <c r="W372" s="152">
        <f t="shared" si="268"/>
        <v>0</v>
      </c>
      <c r="X372" s="152">
        <f t="shared" si="268"/>
        <v>0</v>
      </c>
      <c r="Y372" s="152">
        <f t="shared" si="268"/>
        <v>0</v>
      </c>
      <c r="Z372" s="152">
        <f t="shared" si="268"/>
        <v>0</v>
      </c>
      <c r="AA372" s="152">
        <f t="shared" si="268"/>
        <v>0</v>
      </c>
      <c r="AB372" s="152">
        <f t="shared" si="268"/>
        <v>0</v>
      </c>
      <c r="AC372" s="152">
        <f t="shared" si="268"/>
        <v>0</v>
      </c>
      <c r="AD372" s="152">
        <f t="shared" si="268"/>
        <v>0</v>
      </c>
      <c r="AE372" s="152">
        <f t="shared" si="268"/>
        <v>0</v>
      </c>
      <c r="AF372" s="152">
        <f t="shared" si="268"/>
        <v>0</v>
      </c>
      <c r="AG372" s="152">
        <f t="shared" si="268"/>
        <v>0</v>
      </c>
      <c r="AH372" s="152">
        <f t="shared" si="268"/>
        <v>0</v>
      </c>
      <c r="AI372" s="152">
        <f t="shared" si="268"/>
        <v>0</v>
      </c>
      <c r="AJ372" s="152">
        <f t="shared" si="268"/>
        <v>0</v>
      </c>
      <c r="AK372" s="152">
        <f t="shared" si="268"/>
        <v>0</v>
      </c>
      <c r="AL372" s="152">
        <f t="shared" si="268"/>
        <v>0</v>
      </c>
      <c r="AM372" s="152">
        <f t="shared" si="268"/>
        <v>0</v>
      </c>
      <c r="AN372" s="152">
        <f t="shared" si="268"/>
        <v>0</v>
      </c>
      <c r="AO372" s="152">
        <f t="shared" si="268"/>
        <v>0</v>
      </c>
      <c r="AP372" s="152">
        <f t="shared" si="268"/>
        <v>0</v>
      </c>
      <c r="AQ372" s="152">
        <f t="shared" si="268"/>
        <v>0</v>
      </c>
      <c r="AR372" s="152">
        <f t="shared" si="268"/>
        <v>0</v>
      </c>
      <c r="AS372" s="152">
        <f t="shared" si="268"/>
        <v>0</v>
      </c>
      <c r="AT372" s="152">
        <f t="shared" si="268"/>
        <v>0</v>
      </c>
      <c r="AU372" s="152">
        <f t="shared" si="268"/>
        <v>0</v>
      </c>
    </row>
    <row r="373" spans="4:47">
      <c r="D373" s="74">
        <v>2037</v>
      </c>
      <c r="E373" s="152">
        <f t="shared" ref="E373:AU373" si="269">E341+E309+E211+E177</f>
        <v>0</v>
      </c>
      <c r="F373" s="152">
        <f t="shared" si="269"/>
        <v>0</v>
      </c>
      <c r="G373" s="152">
        <f t="shared" si="269"/>
        <v>0</v>
      </c>
      <c r="H373" s="152">
        <f t="shared" si="269"/>
        <v>0</v>
      </c>
      <c r="I373" s="152">
        <f t="shared" si="269"/>
        <v>0</v>
      </c>
      <c r="J373" s="152">
        <f t="shared" si="269"/>
        <v>0</v>
      </c>
      <c r="K373" s="152">
        <f t="shared" si="269"/>
        <v>0</v>
      </c>
      <c r="L373" s="152">
        <f t="shared" si="269"/>
        <v>0</v>
      </c>
      <c r="M373" s="152">
        <f t="shared" si="269"/>
        <v>0</v>
      </c>
      <c r="N373" s="152">
        <f t="shared" si="269"/>
        <v>0</v>
      </c>
      <c r="O373" s="152">
        <f t="shared" si="269"/>
        <v>0</v>
      </c>
      <c r="P373" s="152">
        <f t="shared" si="269"/>
        <v>0</v>
      </c>
      <c r="Q373" s="152">
        <f t="shared" si="269"/>
        <v>0</v>
      </c>
      <c r="R373" s="152">
        <f t="shared" si="269"/>
        <v>0</v>
      </c>
      <c r="S373" s="152">
        <f t="shared" si="269"/>
        <v>0</v>
      </c>
      <c r="T373" s="152">
        <f t="shared" si="269"/>
        <v>0</v>
      </c>
      <c r="U373" s="152">
        <f t="shared" si="269"/>
        <v>0</v>
      </c>
      <c r="V373" s="152">
        <f t="shared" si="269"/>
        <v>0</v>
      </c>
      <c r="W373" s="152">
        <f t="shared" si="269"/>
        <v>0</v>
      </c>
      <c r="X373" s="152">
        <f t="shared" si="269"/>
        <v>0</v>
      </c>
      <c r="Y373" s="152">
        <f t="shared" si="269"/>
        <v>0</v>
      </c>
      <c r="Z373" s="152">
        <f t="shared" si="269"/>
        <v>0</v>
      </c>
      <c r="AA373" s="152">
        <f t="shared" si="269"/>
        <v>0</v>
      </c>
      <c r="AB373" s="152">
        <f t="shared" si="269"/>
        <v>0</v>
      </c>
      <c r="AC373" s="152">
        <f t="shared" si="269"/>
        <v>0</v>
      </c>
      <c r="AD373" s="152">
        <f t="shared" si="269"/>
        <v>0</v>
      </c>
      <c r="AE373" s="152">
        <f t="shared" si="269"/>
        <v>0</v>
      </c>
      <c r="AF373" s="152">
        <f t="shared" si="269"/>
        <v>0</v>
      </c>
      <c r="AG373" s="152">
        <f t="shared" si="269"/>
        <v>0</v>
      </c>
      <c r="AH373" s="152">
        <f t="shared" si="269"/>
        <v>0</v>
      </c>
      <c r="AI373" s="152">
        <f t="shared" si="269"/>
        <v>0</v>
      </c>
      <c r="AJ373" s="152">
        <f t="shared" si="269"/>
        <v>0</v>
      </c>
      <c r="AK373" s="152">
        <f t="shared" si="269"/>
        <v>0</v>
      </c>
      <c r="AL373" s="152">
        <f t="shared" si="269"/>
        <v>0</v>
      </c>
      <c r="AM373" s="152">
        <f t="shared" si="269"/>
        <v>0</v>
      </c>
      <c r="AN373" s="152">
        <f t="shared" si="269"/>
        <v>0</v>
      </c>
      <c r="AO373" s="152">
        <f t="shared" si="269"/>
        <v>0</v>
      </c>
      <c r="AP373" s="152">
        <f t="shared" si="269"/>
        <v>0</v>
      </c>
      <c r="AQ373" s="152">
        <f t="shared" si="269"/>
        <v>0</v>
      </c>
      <c r="AR373" s="152">
        <f t="shared" si="269"/>
        <v>0</v>
      </c>
      <c r="AS373" s="152">
        <f t="shared" si="269"/>
        <v>0</v>
      </c>
      <c r="AT373" s="152">
        <f t="shared" si="269"/>
        <v>0</v>
      </c>
      <c r="AU373" s="152">
        <f t="shared" si="269"/>
        <v>0</v>
      </c>
    </row>
    <row r="374" spans="4:47">
      <c r="D374" s="74">
        <v>2038</v>
      </c>
      <c r="E374" s="152">
        <f t="shared" ref="E374:AU374" si="270">E342+E310+E212+E178</f>
        <v>0</v>
      </c>
      <c r="F374" s="152">
        <f t="shared" si="270"/>
        <v>0</v>
      </c>
      <c r="G374" s="152">
        <f t="shared" si="270"/>
        <v>0</v>
      </c>
      <c r="H374" s="152">
        <f t="shared" si="270"/>
        <v>0</v>
      </c>
      <c r="I374" s="152">
        <f t="shared" si="270"/>
        <v>0</v>
      </c>
      <c r="J374" s="152">
        <f t="shared" si="270"/>
        <v>0</v>
      </c>
      <c r="K374" s="152">
        <f t="shared" si="270"/>
        <v>0</v>
      </c>
      <c r="L374" s="152">
        <f t="shared" si="270"/>
        <v>0</v>
      </c>
      <c r="M374" s="152">
        <f t="shared" si="270"/>
        <v>0</v>
      </c>
      <c r="N374" s="152">
        <f t="shared" si="270"/>
        <v>0</v>
      </c>
      <c r="O374" s="152">
        <f t="shared" si="270"/>
        <v>0</v>
      </c>
      <c r="P374" s="152">
        <f t="shared" si="270"/>
        <v>0</v>
      </c>
      <c r="Q374" s="152">
        <f t="shared" si="270"/>
        <v>0</v>
      </c>
      <c r="R374" s="152">
        <f t="shared" si="270"/>
        <v>0</v>
      </c>
      <c r="S374" s="152">
        <f t="shared" si="270"/>
        <v>0</v>
      </c>
      <c r="T374" s="152">
        <f t="shared" si="270"/>
        <v>0</v>
      </c>
      <c r="U374" s="152">
        <f t="shared" si="270"/>
        <v>0</v>
      </c>
      <c r="V374" s="152">
        <f t="shared" si="270"/>
        <v>0</v>
      </c>
      <c r="W374" s="152">
        <f t="shared" si="270"/>
        <v>0</v>
      </c>
      <c r="X374" s="152">
        <f t="shared" si="270"/>
        <v>0</v>
      </c>
      <c r="Y374" s="152">
        <f t="shared" si="270"/>
        <v>0</v>
      </c>
      <c r="Z374" s="152">
        <f t="shared" si="270"/>
        <v>0</v>
      </c>
      <c r="AA374" s="152">
        <f t="shared" si="270"/>
        <v>0</v>
      </c>
      <c r="AB374" s="152">
        <f t="shared" si="270"/>
        <v>0</v>
      </c>
      <c r="AC374" s="152">
        <f t="shared" si="270"/>
        <v>0</v>
      </c>
      <c r="AD374" s="152">
        <f t="shared" si="270"/>
        <v>0</v>
      </c>
      <c r="AE374" s="152">
        <f t="shared" si="270"/>
        <v>0</v>
      </c>
      <c r="AF374" s="152">
        <f t="shared" si="270"/>
        <v>0</v>
      </c>
      <c r="AG374" s="152">
        <f t="shared" si="270"/>
        <v>0</v>
      </c>
      <c r="AH374" s="152">
        <f t="shared" si="270"/>
        <v>0</v>
      </c>
      <c r="AI374" s="152">
        <f t="shared" si="270"/>
        <v>0</v>
      </c>
      <c r="AJ374" s="152">
        <f t="shared" si="270"/>
        <v>0</v>
      </c>
      <c r="AK374" s="152">
        <f t="shared" si="270"/>
        <v>0</v>
      </c>
      <c r="AL374" s="152">
        <f t="shared" si="270"/>
        <v>0</v>
      </c>
      <c r="AM374" s="152">
        <f t="shared" si="270"/>
        <v>0</v>
      </c>
      <c r="AN374" s="152">
        <f t="shared" si="270"/>
        <v>0</v>
      </c>
      <c r="AO374" s="152">
        <f t="shared" si="270"/>
        <v>0</v>
      </c>
      <c r="AP374" s="152">
        <f t="shared" si="270"/>
        <v>0</v>
      </c>
      <c r="AQ374" s="152">
        <f t="shared" si="270"/>
        <v>0</v>
      </c>
      <c r="AR374" s="152">
        <f t="shared" si="270"/>
        <v>0</v>
      </c>
      <c r="AS374" s="152">
        <f t="shared" si="270"/>
        <v>0</v>
      </c>
      <c r="AT374" s="152">
        <f t="shared" si="270"/>
        <v>0</v>
      </c>
      <c r="AU374" s="152">
        <f t="shared" si="270"/>
        <v>0</v>
      </c>
    </row>
    <row r="375" spans="4:47">
      <c r="D375" s="74">
        <v>2039</v>
      </c>
      <c r="E375" s="152">
        <f t="shared" ref="E375:AU375" si="271">E343+E311+E213+E179</f>
        <v>0</v>
      </c>
      <c r="F375" s="152">
        <f t="shared" si="271"/>
        <v>0</v>
      </c>
      <c r="G375" s="152">
        <f t="shared" si="271"/>
        <v>0</v>
      </c>
      <c r="H375" s="152">
        <f t="shared" si="271"/>
        <v>0</v>
      </c>
      <c r="I375" s="152">
        <f t="shared" si="271"/>
        <v>0</v>
      </c>
      <c r="J375" s="152">
        <f t="shared" si="271"/>
        <v>0</v>
      </c>
      <c r="K375" s="152">
        <f t="shared" si="271"/>
        <v>0</v>
      </c>
      <c r="L375" s="152">
        <f t="shared" si="271"/>
        <v>0</v>
      </c>
      <c r="M375" s="152">
        <f t="shared" si="271"/>
        <v>0</v>
      </c>
      <c r="N375" s="152">
        <f t="shared" si="271"/>
        <v>0</v>
      </c>
      <c r="O375" s="152">
        <f t="shared" si="271"/>
        <v>0</v>
      </c>
      <c r="P375" s="152">
        <f t="shared" si="271"/>
        <v>0</v>
      </c>
      <c r="Q375" s="152">
        <f t="shared" si="271"/>
        <v>0</v>
      </c>
      <c r="R375" s="152">
        <f t="shared" si="271"/>
        <v>0</v>
      </c>
      <c r="S375" s="152">
        <f t="shared" si="271"/>
        <v>0</v>
      </c>
      <c r="T375" s="152">
        <f t="shared" si="271"/>
        <v>0</v>
      </c>
      <c r="U375" s="152">
        <f t="shared" si="271"/>
        <v>0</v>
      </c>
      <c r="V375" s="152">
        <f t="shared" si="271"/>
        <v>0</v>
      </c>
      <c r="W375" s="152">
        <f t="shared" si="271"/>
        <v>0</v>
      </c>
      <c r="X375" s="152">
        <f t="shared" si="271"/>
        <v>0</v>
      </c>
      <c r="Y375" s="152">
        <f t="shared" si="271"/>
        <v>0</v>
      </c>
      <c r="Z375" s="152">
        <f t="shared" si="271"/>
        <v>0</v>
      </c>
      <c r="AA375" s="152">
        <f t="shared" si="271"/>
        <v>0</v>
      </c>
      <c r="AB375" s="152">
        <f t="shared" si="271"/>
        <v>0</v>
      </c>
      <c r="AC375" s="152">
        <f t="shared" si="271"/>
        <v>0</v>
      </c>
      <c r="AD375" s="152">
        <f t="shared" si="271"/>
        <v>0</v>
      </c>
      <c r="AE375" s="152">
        <f t="shared" si="271"/>
        <v>0</v>
      </c>
      <c r="AF375" s="152">
        <f t="shared" si="271"/>
        <v>0</v>
      </c>
      <c r="AG375" s="152">
        <f t="shared" si="271"/>
        <v>0</v>
      </c>
      <c r="AH375" s="152">
        <f t="shared" si="271"/>
        <v>0</v>
      </c>
      <c r="AI375" s="152">
        <f t="shared" si="271"/>
        <v>0</v>
      </c>
      <c r="AJ375" s="152">
        <f t="shared" si="271"/>
        <v>0</v>
      </c>
      <c r="AK375" s="152">
        <f t="shared" si="271"/>
        <v>0</v>
      </c>
      <c r="AL375" s="152">
        <f t="shared" si="271"/>
        <v>0</v>
      </c>
      <c r="AM375" s="152">
        <f t="shared" si="271"/>
        <v>0</v>
      </c>
      <c r="AN375" s="152">
        <f t="shared" si="271"/>
        <v>0</v>
      </c>
      <c r="AO375" s="152">
        <f t="shared" si="271"/>
        <v>0</v>
      </c>
      <c r="AP375" s="152">
        <f t="shared" si="271"/>
        <v>0</v>
      </c>
      <c r="AQ375" s="152">
        <f t="shared" si="271"/>
        <v>0</v>
      </c>
      <c r="AR375" s="152">
        <f t="shared" si="271"/>
        <v>0</v>
      </c>
      <c r="AS375" s="152">
        <f t="shared" si="271"/>
        <v>0</v>
      </c>
      <c r="AT375" s="152">
        <f t="shared" si="271"/>
        <v>0</v>
      </c>
      <c r="AU375" s="152">
        <f t="shared" si="271"/>
        <v>0</v>
      </c>
    </row>
    <row r="376" spans="4:47">
      <c r="D376" s="74">
        <v>2040</v>
      </c>
      <c r="E376" s="152">
        <f t="shared" ref="E376:AU376" si="272">E344+E312+E214+E180</f>
        <v>0</v>
      </c>
      <c r="F376" s="152">
        <f t="shared" si="272"/>
        <v>0</v>
      </c>
      <c r="G376" s="152">
        <f t="shared" si="272"/>
        <v>0</v>
      </c>
      <c r="H376" s="152">
        <f t="shared" si="272"/>
        <v>0</v>
      </c>
      <c r="I376" s="152">
        <f t="shared" si="272"/>
        <v>0</v>
      </c>
      <c r="J376" s="152">
        <f t="shared" si="272"/>
        <v>0</v>
      </c>
      <c r="K376" s="152">
        <f t="shared" si="272"/>
        <v>0</v>
      </c>
      <c r="L376" s="152">
        <f t="shared" si="272"/>
        <v>0</v>
      </c>
      <c r="M376" s="152">
        <f t="shared" si="272"/>
        <v>0</v>
      </c>
      <c r="N376" s="152">
        <f t="shared" si="272"/>
        <v>0</v>
      </c>
      <c r="O376" s="152">
        <f t="shared" si="272"/>
        <v>0</v>
      </c>
      <c r="P376" s="152">
        <f t="shared" si="272"/>
        <v>0</v>
      </c>
      <c r="Q376" s="152">
        <f t="shared" si="272"/>
        <v>0</v>
      </c>
      <c r="R376" s="152">
        <f t="shared" si="272"/>
        <v>0</v>
      </c>
      <c r="S376" s="152">
        <f t="shared" si="272"/>
        <v>0</v>
      </c>
      <c r="T376" s="152">
        <f t="shared" si="272"/>
        <v>0</v>
      </c>
      <c r="U376" s="152">
        <f t="shared" si="272"/>
        <v>0</v>
      </c>
      <c r="V376" s="152">
        <f t="shared" si="272"/>
        <v>0</v>
      </c>
      <c r="W376" s="152">
        <f t="shared" si="272"/>
        <v>0</v>
      </c>
      <c r="X376" s="152">
        <f t="shared" si="272"/>
        <v>0</v>
      </c>
      <c r="Y376" s="152">
        <f t="shared" si="272"/>
        <v>0</v>
      </c>
      <c r="Z376" s="152">
        <f t="shared" si="272"/>
        <v>0</v>
      </c>
      <c r="AA376" s="152">
        <f t="shared" si="272"/>
        <v>0</v>
      </c>
      <c r="AB376" s="152">
        <f t="shared" si="272"/>
        <v>0</v>
      </c>
      <c r="AC376" s="152">
        <f t="shared" si="272"/>
        <v>0</v>
      </c>
      <c r="AD376" s="152">
        <f t="shared" si="272"/>
        <v>0</v>
      </c>
      <c r="AE376" s="152">
        <f t="shared" si="272"/>
        <v>0</v>
      </c>
      <c r="AF376" s="152">
        <f t="shared" si="272"/>
        <v>0</v>
      </c>
      <c r="AG376" s="152">
        <f t="shared" si="272"/>
        <v>0</v>
      </c>
      <c r="AH376" s="152">
        <f t="shared" si="272"/>
        <v>0</v>
      </c>
      <c r="AI376" s="152">
        <f t="shared" si="272"/>
        <v>0</v>
      </c>
      <c r="AJ376" s="152">
        <f t="shared" si="272"/>
        <v>0</v>
      </c>
      <c r="AK376" s="152">
        <f t="shared" si="272"/>
        <v>0</v>
      </c>
      <c r="AL376" s="152">
        <f t="shared" si="272"/>
        <v>0</v>
      </c>
      <c r="AM376" s="152">
        <f t="shared" si="272"/>
        <v>0</v>
      </c>
      <c r="AN376" s="152">
        <f t="shared" si="272"/>
        <v>0</v>
      </c>
      <c r="AO376" s="152">
        <f t="shared" si="272"/>
        <v>0</v>
      </c>
      <c r="AP376" s="152">
        <f t="shared" si="272"/>
        <v>0</v>
      </c>
      <c r="AQ376" s="152">
        <f t="shared" si="272"/>
        <v>0</v>
      </c>
      <c r="AR376" s="152">
        <f t="shared" si="272"/>
        <v>0</v>
      </c>
      <c r="AS376" s="152">
        <f t="shared" si="272"/>
        <v>0</v>
      </c>
      <c r="AT376" s="152">
        <f t="shared" si="272"/>
        <v>0</v>
      </c>
      <c r="AU376" s="152">
        <f t="shared" si="272"/>
        <v>0</v>
      </c>
    </row>
    <row r="377" spans="4:47">
      <c r="D377" s="74">
        <v>2041</v>
      </c>
      <c r="E377" s="152">
        <f t="shared" ref="E377:AU377" si="273">E345+E313+E215+E181</f>
        <v>0</v>
      </c>
      <c r="F377" s="152">
        <f t="shared" si="273"/>
        <v>0</v>
      </c>
      <c r="G377" s="152">
        <f t="shared" si="273"/>
        <v>0</v>
      </c>
      <c r="H377" s="152">
        <f t="shared" si="273"/>
        <v>0</v>
      </c>
      <c r="I377" s="152">
        <f t="shared" si="273"/>
        <v>0</v>
      </c>
      <c r="J377" s="152">
        <f t="shared" si="273"/>
        <v>0</v>
      </c>
      <c r="K377" s="152">
        <f t="shared" si="273"/>
        <v>0</v>
      </c>
      <c r="L377" s="152">
        <f t="shared" si="273"/>
        <v>0</v>
      </c>
      <c r="M377" s="152">
        <f t="shared" si="273"/>
        <v>0</v>
      </c>
      <c r="N377" s="152">
        <f t="shared" si="273"/>
        <v>0</v>
      </c>
      <c r="O377" s="152">
        <f t="shared" si="273"/>
        <v>0</v>
      </c>
      <c r="P377" s="152">
        <f t="shared" si="273"/>
        <v>0</v>
      </c>
      <c r="Q377" s="152">
        <f t="shared" si="273"/>
        <v>0</v>
      </c>
      <c r="R377" s="152">
        <f t="shared" si="273"/>
        <v>0</v>
      </c>
      <c r="S377" s="152">
        <f t="shared" si="273"/>
        <v>0</v>
      </c>
      <c r="T377" s="152">
        <f t="shared" si="273"/>
        <v>0</v>
      </c>
      <c r="U377" s="152">
        <f t="shared" si="273"/>
        <v>0</v>
      </c>
      <c r="V377" s="152">
        <f t="shared" si="273"/>
        <v>0</v>
      </c>
      <c r="W377" s="152">
        <f t="shared" si="273"/>
        <v>0</v>
      </c>
      <c r="X377" s="152">
        <f t="shared" si="273"/>
        <v>0</v>
      </c>
      <c r="Y377" s="152">
        <f t="shared" si="273"/>
        <v>0</v>
      </c>
      <c r="Z377" s="152">
        <f t="shared" si="273"/>
        <v>0</v>
      </c>
      <c r="AA377" s="152">
        <f t="shared" si="273"/>
        <v>0</v>
      </c>
      <c r="AB377" s="152">
        <f t="shared" si="273"/>
        <v>0</v>
      </c>
      <c r="AC377" s="152">
        <f t="shared" si="273"/>
        <v>0</v>
      </c>
      <c r="AD377" s="152">
        <f t="shared" si="273"/>
        <v>0</v>
      </c>
      <c r="AE377" s="152">
        <f t="shared" si="273"/>
        <v>0</v>
      </c>
      <c r="AF377" s="152">
        <f t="shared" si="273"/>
        <v>0</v>
      </c>
      <c r="AG377" s="152">
        <f t="shared" si="273"/>
        <v>0</v>
      </c>
      <c r="AH377" s="152">
        <f t="shared" si="273"/>
        <v>0</v>
      </c>
      <c r="AI377" s="152">
        <f t="shared" si="273"/>
        <v>0</v>
      </c>
      <c r="AJ377" s="152">
        <f t="shared" si="273"/>
        <v>0</v>
      </c>
      <c r="AK377" s="152">
        <f t="shared" si="273"/>
        <v>0</v>
      </c>
      <c r="AL377" s="152">
        <f t="shared" si="273"/>
        <v>0</v>
      </c>
      <c r="AM377" s="152">
        <f t="shared" si="273"/>
        <v>0</v>
      </c>
      <c r="AN377" s="152">
        <f t="shared" si="273"/>
        <v>0</v>
      </c>
      <c r="AO377" s="152">
        <f t="shared" si="273"/>
        <v>0</v>
      </c>
      <c r="AP377" s="152">
        <f t="shared" si="273"/>
        <v>0</v>
      </c>
      <c r="AQ377" s="152">
        <f t="shared" si="273"/>
        <v>0</v>
      </c>
      <c r="AR377" s="152">
        <f t="shared" si="273"/>
        <v>0</v>
      </c>
      <c r="AS377" s="152">
        <f t="shared" si="273"/>
        <v>0</v>
      </c>
      <c r="AT377" s="152">
        <f t="shared" si="273"/>
        <v>0</v>
      </c>
      <c r="AU377" s="152">
        <f t="shared" si="273"/>
        <v>0</v>
      </c>
    </row>
    <row r="378" spans="4:47">
      <c r="D378" s="74">
        <v>2042</v>
      </c>
      <c r="E378" s="152">
        <f t="shared" ref="E378:AU378" si="274">E346+E314+E216+E182</f>
        <v>0</v>
      </c>
      <c r="F378" s="152">
        <f t="shared" si="274"/>
        <v>0</v>
      </c>
      <c r="G378" s="152">
        <f t="shared" si="274"/>
        <v>0</v>
      </c>
      <c r="H378" s="152">
        <f t="shared" si="274"/>
        <v>0</v>
      </c>
      <c r="I378" s="152">
        <f t="shared" si="274"/>
        <v>0</v>
      </c>
      <c r="J378" s="152">
        <f t="shared" si="274"/>
        <v>0</v>
      </c>
      <c r="K378" s="152">
        <f t="shared" si="274"/>
        <v>0</v>
      </c>
      <c r="L378" s="152">
        <f t="shared" si="274"/>
        <v>0</v>
      </c>
      <c r="M378" s="152">
        <f t="shared" si="274"/>
        <v>0</v>
      </c>
      <c r="N378" s="152">
        <f t="shared" si="274"/>
        <v>0</v>
      </c>
      <c r="O378" s="152">
        <f t="shared" si="274"/>
        <v>0</v>
      </c>
      <c r="P378" s="152">
        <f t="shared" si="274"/>
        <v>0</v>
      </c>
      <c r="Q378" s="152">
        <f t="shared" si="274"/>
        <v>0</v>
      </c>
      <c r="R378" s="152">
        <f t="shared" si="274"/>
        <v>0</v>
      </c>
      <c r="S378" s="152">
        <f t="shared" si="274"/>
        <v>0</v>
      </c>
      <c r="T378" s="152">
        <f t="shared" si="274"/>
        <v>0</v>
      </c>
      <c r="U378" s="152">
        <f t="shared" si="274"/>
        <v>0</v>
      </c>
      <c r="V378" s="152">
        <f t="shared" si="274"/>
        <v>0</v>
      </c>
      <c r="W378" s="152">
        <f t="shared" si="274"/>
        <v>0</v>
      </c>
      <c r="X378" s="152">
        <f t="shared" si="274"/>
        <v>0</v>
      </c>
      <c r="Y378" s="152">
        <f t="shared" si="274"/>
        <v>0</v>
      </c>
      <c r="Z378" s="152">
        <f t="shared" si="274"/>
        <v>0</v>
      </c>
      <c r="AA378" s="152">
        <f t="shared" si="274"/>
        <v>0</v>
      </c>
      <c r="AB378" s="152">
        <f t="shared" si="274"/>
        <v>0</v>
      </c>
      <c r="AC378" s="152">
        <f t="shared" si="274"/>
        <v>0</v>
      </c>
      <c r="AD378" s="152">
        <f t="shared" si="274"/>
        <v>0</v>
      </c>
      <c r="AE378" s="152">
        <f t="shared" si="274"/>
        <v>0</v>
      </c>
      <c r="AF378" s="152">
        <f t="shared" si="274"/>
        <v>0</v>
      </c>
      <c r="AG378" s="152">
        <f t="shared" si="274"/>
        <v>0</v>
      </c>
      <c r="AH378" s="152">
        <f t="shared" si="274"/>
        <v>0</v>
      </c>
      <c r="AI378" s="152">
        <f t="shared" si="274"/>
        <v>0</v>
      </c>
      <c r="AJ378" s="152">
        <f t="shared" si="274"/>
        <v>0</v>
      </c>
      <c r="AK378" s="152">
        <f t="shared" si="274"/>
        <v>0</v>
      </c>
      <c r="AL378" s="152">
        <f t="shared" si="274"/>
        <v>0</v>
      </c>
      <c r="AM378" s="152">
        <f t="shared" si="274"/>
        <v>0</v>
      </c>
      <c r="AN378" s="152">
        <f t="shared" si="274"/>
        <v>0</v>
      </c>
      <c r="AO378" s="152">
        <f t="shared" si="274"/>
        <v>0</v>
      </c>
      <c r="AP378" s="152">
        <f t="shared" si="274"/>
        <v>0</v>
      </c>
      <c r="AQ378" s="152">
        <f t="shared" si="274"/>
        <v>0</v>
      </c>
      <c r="AR378" s="152">
        <f t="shared" si="274"/>
        <v>0</v>
      </c>
      <c r="AS378" s="152">
        <f t="shared" si="274"/>
        <v>0</v>
      </c>
      <c r="AT378" s="152">
        <f t="shared" si="274"/>
        <v>0</v>
      </c>
      <c r="AU378" s="152">
        <f t="shared" si="274"/>
        <v>0</v>
      </c>
    </row>
    <row r="379" spans="4:47">
      <c r="D379" s="74">
        <v>2043</v>
      </c>
      <c r="E379" s="152">
        <f t="shared" ref="E379:AU379" si="275">E347+E315+E217+E183</f>
        <v>0</v>
      </c>
      <c r="F379" s="152">
        <f t="shared" si="275"/>
        <v>0</v>
      </c>
      <c r="G379" s="152">
        <f t="shared" si="275"/>
        <v>0</v>
      </c>
      <c r="H379" s="152">
        <f t="shared" si="275"/>
        <v>0</v>
      </c>
      <c r="I379" s="152">
        <f t="shared" si="275"/>
        <v>0</v>
      </c>
      <c r="J379" s="152">
        <f t="shared" si="275"/>
        <v>0</v>
      </c>
      <c r="K379" s="152">
        <f t="shared" si="275"/>
        <v>0</v>
      </c>
      <c r="L379" s="152">
        <f t="shared" si="275"/>
        <v>0</v>
      </c>
      <c r="M379" s="152">
        <f t="shared" si="275"/>
        <v>0</v>
      </c>
      <c r="N379" s="152">
        <f t="shared" si="275"/>
        <v>0</v>
      </c>
      <c r="O379" s="152">
        <f t="shared" si="275"/>
        <v>0</v>
      </c>
      <c r="P379" s="152">
        <f t="shared" si="275"/>
        <v>0</v>
      </c>
      <c r="Q379" s="152">
        <f t="shared" si="275"/>
        <v>0</v>
      </c>
      <c r="R379" s="152">
        <f t="shared" si="275"/>
        <v>0</v>
      </c>
      <c r="S379" s="152">
        <f t="shared" si="275"/>
        <v>0</v>
      </c>
      <c r="T379" s="152">
        <f t="shared" si="275"/>
        <v>0</v>
      </c>
      <c r="U379" s="152">
        <f t="shared" si="275"/>
        <v>0</v>
      </c>
      <c r="V379" s="152">
        <f t="shared" si="275"/>
        <v>0</v>
      </c>
      <c r="W379" s="152">
        <f t="shared" si="275"/>
        <v>0</v>
      </c>
      <c r="X379" s="152">
        <f t="shared" si="275"/>
        <v>0</v>
      </c>
      <c r="Y379" s="152">
        <f t="shared" si="275"/>
        <v>0</v>
      </c>
      <c r="Z379" s="152">
        <f t="shared" si="275"/>
        <v>0</v>
      </c>
      <c r="AA379" s="152">
        <f t="shared" si="275"/>
        <v>0</v>
      </c>
      <c r="AB379" s="152">
        <f t="shared" si="275"/>
        <v>0</v>
      </c>
      <c r="AC379" s="152">
        <f t="shared" si="275"/>
        <v>0</v>
      </c>
      <c r="AD379" s="152">
        <f t="shared" si="275"/>
        <v>0</v>
      </c>
      <c r="AE379" s="152">
        <f t="shared" si="275"/>
        <v>0</v>
      </c>
      <c r="AF379" s="152">
        <f t="shared" si="275"/>
        <v>0</v>
      </c>
      <c r="AG379" s="152">
        <f t="shared" si="275"/>
        <v>0</v>
      </c>
      <c r="AH379" s="152">
        <f t="shared" si="275"/>
        <v>0</v>
      </c>
      <c r="AI379" s="152">
        <f t="shared" si="275"/>
        <v>0</v>
      </c>
      <c r="AJ379" s="152">
        <f t="shared" si="275"/>
        <v>0</v>
      </c>
      <c r="AK379" s="152">
        <f t="shared" si="275"/>
        <v>0</v>
      </c>
      <c r="AL379" s="152">
        <f t="shared" si="275"/>
        <v>0</v>
      </c>
      <c r="AM379" s="152">
        <f t="shared" si="275"/>
        <v>0</v>
      </c>
      <c r="AN379" s="152">
        <f t="shared" si="275"/>
        <v>0</v>
      </c>
      <c r="AO379" s="152">
        <f t="shared" si="275"/>
        <v>0</v>
      </c>
      <c r="AP379" s="152">
        <f t="shared" si="275"/>
        <v>0</v>
      </c>
      <c r="AQ379" s="152">
        <f t="shared" si="275"/>
        <v>0</v>
      </c>
      <c r="AR379" s="152">
        <f t="shared" si="275"/>
        <v>0</v>
      </c>
      <c r="AS379" s="152">
        <f t="shared" si="275"/>
        <v>0</v>
      </c>
      <c r="AT379" s="152">
        <f t="shared" si="275"/>
        <v>0</v>
      </c>
      <c r="AU379" s="152">
        <f t="shared" si="275"/>
        <v>0</v>
      </c>
    </row>
    <row r="380" spans="4:47">
      <c r="D380" s="74">
        <v>2044</v>
      </c>
      <c r="E380" s="152">
        <f t="shared" ref="E380:AU380" si="276">E348+E316+E218+E184</f>
        <v>0</v>
      </c>
      <c r="F380" s="152">
        <f t="shared" si="276"/>
        <v>0</v>
      </c>
      <c r="G380" s="152">
        <f t="shared" si="276"/>
        <v>0</v>
      </c>
      <c r="H380" s="152">
        <f t="shared" si="276"/>
        <v>0</v>
      </c>
      <c r="I380" s="152">
        <f t="shared" si="276"/>
        <v>0</v>
      </c>
      <c r="J380" s="152">
        <f t="shared" si="276"/>
        <v>0</v>
      </c>
      <c r="K380" s="152">
        <f t="shared" si="276"/>
        <v>0</v>
      </c>
      <c r="L380" s="152">
        <f t="shared" si="276"/>
        <v>0</v>
      </c>
      <c r="M380" s="152">
        <f t="shared" si="276"/>
        <v>0</v>
      </c>
      <c r="N380" s="152">
        <f t="shared" si="276"/>
        <v>0</v>
      </c>
      <c r="O380" s="152">
        <f t="shared" si="276"/>
        <v>0</v>
      </c>
      <c r="P380" s="152">
        <f t="shared" si="276"/>
        <v>0</v>
      </c>
      <c r="Q380" s="152">
        <f t="shared" si="276"/>
        <v>0</v>
      </c>
      <c r="R380" s="152">
        <f t="shared" si="276"/>
        <v>0</v>
      </c>
      <c r="S380" s="152">
        <f t="shared" si="276"/>
        <v>0</v>
      </c>
      <c r="T380" s="152">
        <f t="shared" si="276"/>
        <v>0</v>
      </c>
      <c r="U380" s="152">
        <f t="shared" si="276"/>
        <v>0</v>
      </c>
      <c r="V380" s="152">
        <f t="shared" si="276"/>
        <v>0</v>
      </c>
      <c r="W380" s="152">
        <f t="shared" si="276"/>
        <v>0</v>
      </c>
      <c r="X380" s="152">
        <f t="shared" si="276"/>
        <v>0</v>
      </c>
      <c r="Y380" s="152">
        <f t="shared" si="276"/>
        <v>0</v>
      </c>
      <c r="Z380" s="152">
        <f t="shared" si="276"/>
        <v>0</v>
      </c>
      <c r="AA380" s="152">
        <f t="shared" si="276"/>
        <v>0</v>
      </c>
      <c r="AB380" s="152">
        <f t="shared" si="276"/>
        <v>0</v>
      </c>
      <c r="AC380" s="152">
        <f t="shared" si="276"/>
        <v>0</v>
      </c>
      <c r="AD380" s="152">
        <f t="shared" si="276"/>
        <v>0</v>
      </c>
      <c r="AE380" s="152">
        <f t="shared" si="276"/>
        <v>0</v>
      </c>
      <c r="AF380" s="152">
        <f t="shared" si="276"/>
        <v>0</v>
      </c>
      <c r="AG380" s="152">
        <f t="shared" si="276"/>
        <v>0</v>
      </c>
      <c r="AH380" s="152">
        <f t="shared" si="276"/>
        <v>0</v>
      </c>
      <c r="AI380" s="152">
        <f t="shared" si="276"/>
        <v>0</v>
      </c>
      <c r="AJ380" s="152">
        <f t="shared" si="276"/>
        <v>0</v>
      </c>
      <c r="AK380" s="152">
        <f t="shared" si="276"/>
        <v>0</v>
      </c>
      <c r="AL380" s="152">
        <f t="shared" si="276"/>
        <v>0</v>
      </c>
      <c r="AM380" s="152">
        <f t="shared" si="276"/>
        <v>0</v>
      </c>
      <c r="AN380" s="152">
        <f t="shared" si="276"/>
        <v>0</v>
      </c>
      <c r="AO380" s="152">
        <f t="shared" si="276"/>
        <v>0</v>
      </c>
      <c r="AP380" s="152">
        <f t="shared" si="276"/>
        <v>0</v>
      </c>
      <c r="AQ380" s="152">
        <f t="shared" si="276"/>
        <v>0</v>
      </c>
      <c r="AR380" s="152">
        <f t="shared" si="276"/>
        <v>0</v>
      </c>
      <c r="AS380" s="152">
        <f t="shared" si="276"/>
        <v>0</v>
      </c>
      <c r="AT380" s="152">
        <f t="shared" si="276"/>
        <v>0</v>
      </c>
      <c r="AU380" s="152">
        <f t="shared" si="276"/>
        <v>0</v>
      </c>
    </row>
    <row r="381" spans="4:47">
      <c r="D381" s="74">
        <v>2045</v>
      </c>
      <c r="E381" s="152">
        <f t="shared" ref="E381:AU381" si="277">E349+E317+E219+E185</f>
        <v>0</v>
      </c>
      <c r="F381" s="152">
        <f t="shared" si="277"/>
        <v>0</v>
      </c>
      <c r="G381" s="152">
        <f t="shared" si="277"/>
        <v>0</v>
      </c>
      <c r="H381" s="152">
        <f t="shared" si="277"/>
        <v>0</v>
      </c>
      <c r="I381" s="152">
        <f t="shared" si="277"/>
        <v>0</v>
      </c>
      <c r="J381" s="152">
        <f t="shared" si="277"/>
        <v>0</v>
      </c>
      <c r="K381" s="152">
        <f t="shared" si="277"/>
        <v>0</v>
      </c>
      <c r="L381" s="152">
        <f t="shared" si="277"/>
        <v>0</v>
      </c>
      <c r="M381" s="152">
        <f t="shared" si="277"/>
        <v>0</v>
      </c>
      <c r="N381" s="152">
        <f t="shared" si="277"/>
        <v>0</v>
      </c>
      <c r="O381" s="152">
        <f t="shared" si="277"/>
        <v>0</v>
      </c>
      <c r="P381" s="152">
        <f t="shared" si="277"/>
        <v>0</v>
      </c>
      <c r="Q381" s="152">
        <f t="shared" si="277"/>
        <v>0</v>
      </c>
      <c r="R381" s="152">
        <f t="shared" si="277"/>
        <v>0</v>
      </c>
      <c r="S381" s="152">
        <f t="shared" si="277"/>
        <v>0</v>
      </c>
      <c r="T381" s="152">
        <f t="shared" si="277"/>
        <v>0</v>
      </c>
      <c r="U381" s="152">
        <f t="shared" si="277"/>
        <v>0</v>
      </c>
      <c r="V381" s="152">
        <f t="shared" si="277"/>
        <v>0</v>
      </c>
      <c r="W381" s="152">
        <f t="shared" si="277"/>
        <v>0</v>
      </c>
      <c r="X381" s="152">
        <f t="shared" si="277"/>
        <v>0</v>
      </c>
      <c r="Y381" s="152">
        <f t="shared" si="277"/>
        <v>0</v>
      </c>
      <c r="Z381" s="152">
        <f t="shared" si="277"/>
        <v>0</v>
      </c>
      <c r="AA381" s="152">
        <f t="shared" si="277"/>
        <v>0</v>
      </c>
      <c r="AB381" s="152">
        <f t="shared" si="277"/>
        <v>0</v>
      </c>
      <c r="AC381" s="152">
        <f t="shared" si="277"/>
        <v>0</v>
      </c>
      <c r="AD381" s="152">
        <f t="shared" si="277"/>
        <v>0</v>
      </c>
      <c r="AE381" s="152">
        <f t="shared" si="277"/>
        <v>0</v>
      </c>
      <c r="AF381" s="152">
        <f t="shared" si="277"/>
        <v>0</v>
      </c>
      <c r="AG381" s="152">
        <f t="shared" si="277"/>
        <v>0</v>
      </c>
      <c r="AH381" s="152">
        <f t="shared" si="277"/>
        <v>0</v>
      </c>
      <c r="AI381" s="152">
        <f t="shared" si="277"/>
        <v>0</v>
      </c>
      <c r="AJ381" s="152">
        <f t="shared" si="277"/>
        <v>0</v>
      </c>
      <c r="AK381" s="152">
        <f t="shared" si="277"/>
        <v>0</v>
      </c>
      <c r="AL381" s="152">
        <f t="shared" si="277"/>
        <v>0</v>
      </c>
      <c r="AM381" s="152">
        <f t="shared" si="277"/>
        <v>0</v>
      </c>
      <c r="AN381" s="152">
        <f t="shared" si="277"/>
        <v>0</v>
      </c>
      <c r="AO381" s="152">
        <f t="shared" si="277"/>
        <v>0</v>
      </c>
      <c r="AP381" s="152">
        <f t="shared" si="277"/>
        <v>0</v>
      </c>
      <c r="AQ381" s="152">
        <f t="shared" si="277"/>
        <v>0</v>
      </c>
      <c r="AR381" s="152">
        <f t="shared" si="277"/>
        <v>0</v>
      </c>
      <c r="AS381" s="152">
        <f t="shared" si="277"/>
        <v>0</v>
      </c>
      <c r="AT381" s="152">
        <f t="shared" si="277"/>
        <v>0</v>
      </c>
      <c r="AU381" s="152">
        <f t="shared" si="277"/>
        <v>0</v>
      </c>
    </row>
    <row r="382" spans="4:47">
      <c r="D382" s="50" t="s">
        <v>26</v>
      </c>
      <c r="E382" s="51">
        <f t="shared" ref="E382:AT382" si="278">SUM(E353:E381)</f>
        <v>9622208</v>
      </c>
      <c r="F382" s="51">
        <f t="shared" si="278"/>
        <v>22626235.862608001</v>
      </c>
      <c r="G382" s="51">
        <f t="shared" si="278"/>
        <v>23731235.862608001</v>
      </c>
      <c r="H382" s="51">
        <f t="shared" si="278"/>
        <v>33206231.491209358</v>
      </c>
      <c r="I382" s="51">
        <f t="shared" si="278"/>
        <v>51455728.701206736</v>
      </c>
      <c r="J382" s="51">
        <f t="shared" si="278"/>
        <v>71066068.07121329</v>
      </c>
      <c r="K382" s="51">
        <f t="shared" si="278"/>
        <v>7907685.6676492803</v>
      </c>
      <c r="L382" s="51">
        <f t="shared" si="278"/>
        <v>8117080.8032</v>
      </c>
      <c r="M382" s="51">
        <f t="shared" si="278"/>
        <v>8632208</v>
      </c>
      <c r="N382" s="51">
        <f t="shared" si="278"/>
        <v>5976000</v>
      </c>
      <c r="O382" s="51">
        <f t="shared" si="278"/>
        <v>9168080.8032000009</v>
      </c>
      <c r="P382" s="51">
        <f t="shared" si="278"/>
        <v>6417000</v>
      </c>
      <c r="Q382" s="51">
        <f t="shared" si="278"/>
        <v>6347000</v>
      </c>
      <c r="R382" s="51">
        <f t="shared" si="278"/>
        <v>8632208</v>
      </c>
      <c r="S382" s="51">
        <f t="shared" si="278"/>
        <v>5976000</v>
      </c>
      <c r="T382" s="51">
        <f t="shared" si="278"/>
        <v>8814080.8032000009</v>
      </c>
      <c r="U382" s="51">
        <f t="shared" si="278"/>
        <v>7907685.6676492803</v>
      </c>
      <c r="V382" s="51">
        <f t="shared" si="278"/>
        <v>8412432.1600000001</v>
      </c>
      <c r="W382" s="51">
        <f t="shared" si="278"/>
        <v>8962208</v>
      </c>
      <c r="X382" s="51">
        <f t="shared" si="278"/>
        <v>6354000</v>
      </c>
      <c r="Y382" s="51">
        <f t="shared" si="278"/>
        <v>9168080.8032000009</v>
      </c>
      <c r="Z382" s="51">
        <f t="shared" si="278"/>
        <v>9335685.6676492803</v>
      </c>
      <c r="AA382" s="51">
        <f t="shared" si="278"/>
        <v>9102432.1600000001</v>
      </c>
      <c r="AB382" s="51">
        <f t="shared" si="278"/>
        <v>8962208</v>
      </c>
      <c r="AC382" s="51">
        <f t="shared" si="278"/>
        <v>5976000</v>
      </c>
      <c r="AD382" s="51">
        <f t="shared" si="278"/>
        <v>15232302.352174837</v>
      </c>
      <c r="AE382" s="51">
        <f t="shared" si="278"/>
        <v>8948685.6676492803</v>
      </c>
      <c r="AF382" s="51">
        <f t="shared" si="278"/>
        <v>5241000</v>
      </c>
      <c r="AG382" s="51">
        <f t="shared" si="278"/>
        <v>8814080.8032000009</v>
      </c>
      <c r="AH382" s="51">
        <f t="shared" si="278"/>
        <v>7788080.8032</v>
      </c>
      <c r="AI382" s="51">
        <f t="shared" si="278"/>
        <v>7788080.8032</v>
      </c>
      <c r="AJ382" s="51">
        <f t="shared" si="278"/>
        <v>6354000</v>
      </c>
      <c r="AK382" s="51">
        <f t="shared" si="278"/>
        <v>6354000</v>
      </c>
      <c r="AL382" s="51">
        <f t="shared" si="278"/>
        <v>8197659.381002266</v>
      </c>
      <c r="AM382" s="51">
        <f t="shared" si="278"/>
        <v>0</v>
      </c>
      <c r="AN382" s="51">
        <f t="shared" si="278"/>
        <v>16746632.514604855</v>
      </c>
      <c r="AO382" s="51">
        <f t="shared" si="278"/>
        <v>22029268.071213271</v>
      </c>
      <c r="AP382" s="51">
        <f t="shared" si="278"/>
        <v>19192528.701206736</v>
      </c>
      <c r="AQ382" s="51">
        <f t="shared" si="278"/>
        <v>20597425.419031754</v>
      </c>
      <c r="AR382" s="51">
        <f t="shared" si="278"/>
        <v>20597425.419031754</v>
      </c>
      <c r="AS382" s="51">
        <f t="shared" si="278"/>
        <v>15867325.148257364</v>
      </c>
      <c r="AT382" s="51">
        <f t="shared" si="278"/>
        <v>15656436.41986016</v>
      </c>
      <c r="AU382" s="51">
        <f>SUM(AU353:AU381)</f>
        <v>15489436.41986016</v>
      </c>
    </row>
  </sheetData>
  <mergeCells count="1">
    <mergeCell ref="E8:F8"/>
  </mergeCell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AE64"/>
  <sheetViews>
    <sheetView tabSelected="1" topLeftCell="A14" workbookViewId="0">
      <selection activeCell="C16" sqref="C16"/>
    </sheetView>
  </sheetViews>
  <sheetFormatPr defaultRowHeight="11.25" customHeight="1"/>
  <cols>
    <col min="1" max="1" width="2.85546875" style="63" customWidth="1"/>
    <col min="2" max="2" width="28.42578125" bestFit="1" customWidth="1"/>
    <col min="3" max="3" width="10.7109375" customWidth="1"/>
    <col min="4" max="4" width="11.5703125" bestFit="1" customWidth="1"/>
    <col min="5" max="8" width="10.7109375" bestFit="1" customWidth="1"/>
    <col min="9" max="31" width="10.7109375" style="63" bestFit="1" customWidth="1"/>
  </cols>
  <sheetData>
    <row r="1" spans="1:31" s="9" customFormat="1" ht="11.25" customHeight="1">
      <c r="A1" s="64"/>
      <c r="B1" s="10" t="s">
        <v>114</v>
      </c>
      <c r="C1" s="10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</row>
    <row r="2" spans="1:31" s="9" customFormat="1" ht="11.25" customHeight="1">
      <c r="A2" s="64"/>
      <c r="B2" s="10"/>
      <c r="C2" s="10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</row>
    <row r="3" spans="1:31" s="9" customFormat="1" ht="11.25" customHeight="1">
      <c r="A3" s="64"/>
      <c r="B3" s="9" t="s">
        <v>46</v>
      </c>
      <c r="C3" s="40">
        <v>0.02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</row>
    <row r="4" spans="1:31" s="64" customFormat="1" ht="11.25" customHeight="1">
      <c r="B4" s="64" t="s">
        <v>115</v>
      </c>
      <c r="C4" s="60">
        <f>'Scenario 1'!L6*2</f>
        <v>7799904</v>
      </c>
    </row>
    <row r="6" spans="1:31" s="64" customFormat="1">
      <c r="B6" s="68" t="s">
        <v>91</v>
      </c>
      <c r="C6" s="68">
        <v>2017</v>
      </c>
      <c r="D6" s="68">
        <v>2018</v>
      </c>
      <c r="E6" s="68">
        <v>2019</v>
      </c>
      <c r="F6" s="68">
        <v>2020</v>
      </c>
      <c r="G6" s="68">
        <v>2021</v>
      </c>
      <c r="H6" s="68">
        <v>2022</v>
      </c>
      <c r="I6" s="68">
        <v>2023</v>
      </c>
      <c r="J6" s="68">
        <v>2024</v>
      </c>
      <c r="K6" s="68">
        <v>2025</v>
      </c>
      <c r="L6" s="68">
        <v>2026</v>
      </c>
      <c r="M6" s="68">
        <v>2027</v>
      </c>
      <c r="N6" s="68">
        <v>2028</v>
      </c>
      <c r="O6" s="68">
        <v>2029</v>
      </c>
      <c r="P6" s="68">
        <v>2030</v>
      </c>
      <c r="Q6" s="68">
        <v>2031</v>
      </c>
      <c r="R6" s="68">
        <v>2032</v>
      </c>
      <c r="S6" s="68">
        <v>2033</v>
      </c>
      <c r="T6" s="68">
        <v>2034</v>
      </c>
      <c r="U6" s="68">
        <v>2035</v>
      </c>
      <c r="V6" s="68">
        <v>2036</v>
      </c>
      <c r="W6" s="68">
        <v>2037</v>
      </c>
      <c r="X6" s="68">
        <v>2038</v>
      </c>
      <c r="Y6" s="68">
        <v>2039</v>
      </c>
      <c r="Z6" s="68">
        <v>2040</v>
      </c>
      <c r="AA6" s="68">
        <v>2041</v>
      </c>
      <c r="AB6" s="68">
        <v>2042</v>
      </c>
      <c r="AC6" s="68">
        <v>2043</v>
      </c>
      <c r="AD6" s="68">
        <v>2044</v>
      </c>
      <c r="AE6" s="68">
        <v>2045</v>
      </c>
    </row>
    <row r="7" spans="1:31" s="64" customFormat="1">
      <c r="B7" s="46" t="s">
        <v>62</v>
      </c>
      <c r="C7" s="59">
        <v>297849</v>
      </c>
      <c r="D7" s="59">
        <v>300004</v>
      </c>
      <c r="E7" s="59">
        <v>317125.99999999988</v>
      </c>
      <c r="F7" s="59">
        <v>322501.00000000006</v>
      </c>
      <c r="G7" s="59">
        <v>330416</v>
      </c>
      <c r="H7" s="59">
        <f>(G7*$C$3)+G7</f>
        <v>337024.32</v>
      </c>
      <c r="I7" s="59">
        <f t="shared" ref="I7:AE7" si="0">(H7*$C$3)+H7</f>
        <v>343764.8064</v>
      </c>
      <c r="J7" s="59">
        <f t="shared" si="0"/>
        <v>350640.10252800002</v>
      </c>
      <c r="K7" s="59">
        <f t="shared" si="0"/>
        <v>357652.90457856003</v>
      </c>
      <c r="L7" s="59">
        <f t="shared" si="0"/>
        <v>364805.96267013124</v>
      </c>
      <c r="M7" s="59">
        <f t="shared" si="0"/>
        <v>372102.08192353387</v>
      </c>
      <c r="N7" s="59">
        <f t="shared" si="0"/>
        <v>379544.12356200453</v>
      </c>
      <c r="O7" s="59">
        <f t="shared" si="0"/>
        <v>387135.0060332446</v>
      </c>
      <c r="P7" s="59">
        <f t="shared" si="0"/>
        <v>394877.7061539095</v>
      </c>
      <c r="Q7" s="59">
        <f t="shared" si="0"/>
        <v>402775.26027698768</v>
      </c>
      <c r="R7" s="59">
        <f t="shared" si="0"/>
        <v>410830.76548252744</v>
      </c>
      <c r="S7" s="59">
        <f t="shared" si="0"/>
        <v>419047.38079217798</v>
      </c>
      <c r="T7" s="59">
        <f t="shared" si="0"/>
        <v>427428.32840802154</v>
      </c>
      <c r="U7" s="59">
        <f t="shared" si="0"/>
        <v>435976.89497618197</v>
      </c>
      <c r="V7" s="59">
        <f t="shared" si="0"/>
        <v>444696.43287570559</v>
      </c>
      <c r="W7" s="59">
        <f t="shared" si="0"/>
        <v>453590.36153321969</v>
      </c>
      <c r="X7" s="59">
        <f t="shared" si="0"/>
        <v>462662.16876388411</v>
      </c>
      <c r="Y7" s="59">
        <f t="shared" si="0"/>
        <v>471915.41213916178</v>
      </c>
      <c r="Z7" s="59">
        <f t="shared" si="0"/>
        <v>481353.72038194502</v>
      </c>
      <c r="AA7" s="59">
        <f t="shared" si="0"/>
        <v>490980.79478958395</v>
      </c>
      <c r="AB7" s="59">
        <f t="shared" si="0"/>
        <v>500800.41068537562</v>
      </c>
      <c r="AC7" s="59">
        <f t="shared" si="0"/>
        <v>510816.41889908316</v>
      </c>
      <c r="AD7" s="59">
        <f t="shared" si="0"/>
        <v>521032.74727706483</v>
      </c>
      <c r="AE7" s="59">
        <f t="shared" si="0"/>
        <v>531453.40222260612</v>
      </c>
    </row>
    <row r="8" spans="1:31" s="64" customFormat="1">
      <c r="B8" s="46" t="s">
        <v>63</v>
      </c>
      <c r="C8" s="59">
        <v>611292.99999999988</v>
      </c>
      <c r="D8" s="59">
        <v>642220.99999999988</v>
      </c>
      <c r="E8" s="59">
        <v>857920.99999999988</v>
      </c>
      <c r="F8" s="59">
        <v>914632.00000000012</v>
      </c>
      <c r="G8" s="59">
        <v>943345.99999999988</v>
      </c>
      <c r="H8" s="59">
        <f t="shared" ref="H8:AE8" si="1">(G8*$C$3)+G8</f>
        <v>962212.91999999993</v>
      </c>
      <c r="I8" s="59">
        <f t="shared" si="1"/>
        <v>981457.17839999998</v>
      </c>
      <c r="J8" s="59">
        <f t="shared" si="1"/>
        <v>1001086.3219679999</v>
      </c>
      <c r="K8" s="59">
        <f t="shared" si="1"/>
        <v>1021108.0484073599</v>
      </c>
      <c r="L8" s="59">
        <f t="shared" si="1"/>
        <v>1041530.2093755071</v>
      </c>
      <c r="M8" s="59">
        <f t="shared" si="1"/>
        <v>1062360.8135630172</v>
      </c>
      <c r="N8" s="59">
        <f t="shared" si="1"/>
        <v>1083608.0298342775</v>
      </c>
      <c r="O8" s="59">
        <f t="shared" si="1"/>
        <v>1105280.1904309629</v>
      </c>
      <c r="P8" s="59">
        <f t="shared" si="1"/>
        <v>1127385.7942395823</v>
      </c>
      <c r="Q8" s="59">
        <f t="shared" si="1"/>
        <v>1149933.5101243739</v>
      </c>
      <c r="R8" s="59">
        <f t="shared" si="1"/>
        <v>1172932.1803268613</v>
      </c>
      <c r="S8" s="59">
        <f t="shared" si="1"/>
        <v>1196390.8239333986</v>
      </c>
      <c r="T8" s="59">
        <f t="shared" si="1"/>
        <v>1220318.6404120666</v>
      </c>
      <c r="U8" s="59">
        <f t="shared" si="1"/>
        <v>1244725.0132203079</v>
      </c>
      <c r="V8" s="59">
        <f t="shared" si="1"/>
        <v>1269619.5134847141</v>
      </c>
      <c r="W8" s="59">
        <f t="shared" si="1"/>
        <v>1295011.9037544085</v>
      </c>
      <c r="X8" s="59">
        <f t="shared" si="1"/>
        <v>1320912.1418294967</v>
      </c>
      <c r="Y8" s="59">
        <f t="shared" si="1"/>
        <v>1347330.3846660866</v>
      </c>
      <c r="Z8" s="59">
        <f t="shared" si="1"/>
        <v>1374276.9923594084</v>
      </c>
      <c r="AA8" s="59">
        <f t="shared" si="1"/>
        <v>1401762.5322065966</v>
      </c>
      <c r="AB8" s="59">
        <f t="shared" si="1"/>
        <v>1429797.7828507286</v>
      </c>
      <c r="AC8" s="59">
        <f t="shared" si="1"/>
        <v>1458393.7385077432</v>
      </c>
      <c r="AD8" s="59">
        <f t="shared" si="1"/>
        <v>1487561.6132778982</v>
      </c>
      <c r="AE8" s="59">
        <f t="shared" si="1"/>
        <v>1517312.845543456</v>
      </c>
    </row>
    <row r="9" spans="1:31" s="64" customFormat="1">
      <c r="B9" s="46" t="s">
        <v>64</v>
      </c>
      <c r="C9" s="59">
        <v>139909.99999999994</v>
      </c>
      <c r="D9" s="59">
        <v>148336.00000000006</v>
      </c>
      <c r="E9" s="59">
        <v>162753.99999999985</v>
      </c>
      <c r="F9" s="59">
        <v>165606.00000000003</v>
      </c>
      <c r="G9" s="59">
        <v>175011</v>
      </c>
      <c r="H9" s="59">
        <f t="shared" ref="H9:AE9" si="2">(G9*$C$3)+G9</f>
        <v>178511.22</v>
      </c>
      <c r="I9" s="59">
        <f t="shared" si="2"/>
        <v>182081.44440000001</v>
      </c>
      <c r="J9" s="59">
        <f t="shared" si="2"/>
        <v>185723.07328800001</v>
      </c>
      <c r="K9" s="59">
        <f t="shared" si="2"/>
        <v>189437.53475376</v>
      </c>
      <c r="L9" s="59">
        <f t="shared" si="2"/>
        <v>193226.2854488352</v>
      </c>
      <c r="M9" s="59">
        <f t="shared" si="2"/>
        <v>197090.8111578119</v>
      </c>
      <c r="N9" s="59">
        <f t="shared" si="2"/>
        <v>201032.62738096813</v>
      </c>
      <c r="O9" s="59">
        <f t="shared" si="2"/>
        <v>205053.27992858749</v>
      </c>
      <c r="P9" s="59">
        <f t="shared" si="2"/>
        <v>209154.34552715925</v>
      </c>
      <c r="Q9" s="59">
        <f t="shared" si="2"/>
        <v>213337.43243770243</v>
      </c>
      <c r="R9" s="59">
        <f t="shared" si="2"/>
        <v>217604.18108645649</v>
      </c>
      <c r="S9" s="59">
        <f t="shared" si="2"/>
        <v>221956.26470818563</v>
      </c>
      <c r="T9" s="59">
        <f t="shared" si="2"/>
        <v>226395.39000234933</v>
      </c>
      <c r="U9" s="59">
        <f t="shared" si="2"/>
        <v>230923.29780239632</v>
      </c>
      <c r="V9" s="59">
        <f t="shared" si="2"/>
        <v>235541.76375844426</v>
      </c>
      <c r="W9" s="59">
        <f t="shared" si="2"/>
        <v>240252.59903361314</v>
      </c>
      <c r="X9" s="59">
        <f t="shared" si="2"/>
        <v>245057.65101428539</v>
      </c>
      <c r="Y9" s="59">
        <f t="shared" si="2"/>
        <v>249958.80403457111</v>
      </c>
      <c r="Z9" s="59">
        <f t="shared" si="2"/>
        <v>254957.98011526253</v>
      </c>
      <c r="AA9" s="59">
        <f t="shared" si="2"/>
        <v>260057.13971756777</v>
      </c>
      <c r="AB9" s="59">
        <f t="shared" si="2"/>
        <v>265258.28251191915</v>
      </c>
      <c r="AC9" s="59">
        <f t="shared" si="2"/>
        <v>270563.44816215755</v>
      </c>
      <c r="AD9" s="59">
        <f t="shared" si="2"/>
        <v>275974.71712540073</v>
      </c>
      <c r="AE9" s="59">
        <f t="shared" si="2"/>
        <v>281494.21146790875</v>
      </c>
    </row>
    <row r="10" spans="1:31" s="64" customFormat="1">
      <c r="B10" s="46" t="s">
        <v>65</v>
      </c>
      <c r="C10" s="59">
        <v>280399.99999999994</v>
      </c>
      <c r="D10" s="59">
        <v>294531.99999999988</v>
      </c>
      <c r="E10" s="59">
        <v>434315</v>
      </c>
      <c r="F10" s="59">
        <v>440958.99999999983</v>
      </c>
      <c r="G10" s="59">
        <v>454757.00000000006</v>
      </c>
      <c r="H10" s="59">
        <f t="shared" ref="H10:AE10" si="3">(G10*$C$3)+G10</f>
        <v>463852.14000000007</v>
      </c>
      <c r="I10" s="59">
        <f t="shared" si="3"/>
        <v>473129.18280000007</v>
      </c>
      <c r="J10" s="59">
        <f t="shared" si="3"/>
        <v>482591.76645600004</v>
      </c>
      <c r="K10" s="59">
        <f t="shared" si="3"/>
        <v>492243.60178512003</v>
      </c>
      <c r="L10" s="59">
        <f t="shared" si="3"/>
        <v>502088.47382082243</v>
      </c>
      <c r="M10" s="59">
        <f t="shared" si="3"/>
        <v>512130.24329723889</v>
      </c>
      <c r="N10" s="59">
        <f t="shared" si="3"/>
        <v>522372.84816318366</v>
      </c>
      <c r="O10" s="59">
        <f t="shared" si="3"/>
        <v>532820.30512644735</v>
      </c>
      <c r="P10" s="59">
        <f t="shared" si="3"/>
        <v>543476.71122897626</v>
      </c>
      <c r="Q10" s="59">
        <f t="shared" si="3"/>
        <v>554346.24545355584</v>
      </c>
      <c r="R10" s="59">
        <f t="shared" si="3"/>
        <v>565433.1703626269</v>
      </c>
      <c r="S10" s="59">
        <f t="shared" si="3"/>
        <v>576741.83376987942</v>
      </c>
      <c r="T10" s="59">
        <f t="shared" si="3"/>
        <v>588276.67044527701</v>
      </c>
      <c r="U10" s="59">
        <f t="shared" si="3"/>
        <v>600042.2038541825</v>
      </c>
      <c r="V10" s="59">
        <f t="shared" si="3"/>
        <v>612043.04793126613</v>
      </c>
      <c r="W10" s="59">
        <f t="shared" si="3"/>
        <v>624283.90888989146</v>
      </c>
      <c r="X10" s="59">
        <f t="shared" si="3"/>
        <v>636769.58706768928</v>
      </c>
      <c r="Y10" s="59">
        <f t="shared" si="3"/>
        <v>649504.97880904307</v>
      </c>
      <c r="Z10" s="59">
        <f t="shared" si="3"/>
        <v>662495.07838522398</v>
      </c>
      <c r="AA10" s="59">
        <f t="shared" si="3"/>
        <v>675744.97995292849</v>
      </c>
      <c r="AB10" s="59">
        <f t="shared" si="3"/>
        <v>689259.87955198705</v>
      </c>
      <c r="AC10" s="59">
        <f t="shared" si="3"/>
        <v>703045.07714302675</v>
      </c>
      <c r="AD10" s="59">
        <f t="shared" si="3"/>
        <v>717105.9786858873</v>
      </c>
      <c r="AE10" s="59">
        <f t="shared" si="3"/>
        <v>731448.098259605</v>
      </c>
    </row>
    <row r="11" spans="1:31" s="64" customFormat="1">
      <c r="B11" s="46" t="s">
        <v>66</v>
      </c>
      <c r="C11" s="59">
        <v>397365.00000000012</v>
      </c>
      <c r="D11" s="59">
        <v>419013.00000000006</v>
      </c>
      <c r="E11" s="59">
        <v>590040</v>
      </c>
      <c r="F11" s="59">
        <v>608181</v>
      </c>
      <c r="G11" s="59">
        <v>656692</v>
      </c>
      <c r="H11" s="59">
        <f t="shared" ref="H11:AE11" si="4">(G11*$C$3)+G11</f>
        <v>669825.84</v>
      </c>
      <c r="I11" s="59">
        <f t="shared" si="4"/>
        <v>683222.35679999995</v>
      </c>
      <c r="J11" s="59">
        <f t="shared" si="4"/>
        <v>696886.80393599998</v>
      </c>
      <c r="K11" s="59">
        <f t="shared" si="4"/>
        <v>710824.54001471994</v>
      </c>
      <c r="L11" s="59">
        <f t="shared" si="4"/>
        <v>725041.03081501438</v>
      </c>
      <c r="M11" s="59">
        <f t="shared" si="4"/>
        <v>739541.85143131472</v>
      </c>
      <c r="N11" s="59">
        <f t="shared" si="4"/>
        <v>754332.68845994095</v>
      </c>
      <c r="O11" s="59">
        <f t="shared" si="4"/>
        <v>769419.34222913976</v>
      </c>
      <c r="P11" s="59">
        <f t="shared" si="4"/>
        <v>784807.7290737225</v>
      </c>
      <c r="Q11" s="59">
        <f t="shared" si="4"/>
        <v>800503.88365519699</v>
      </c>
      <c r="R11" s="59">
        <f t="shared" si="4"/>
        <v>816513.96132830088</v>
      </c>
      <c r="S11" s="59">
        <f t="shared" si="4"/>
        <v>832844.24055486685</v>
      </c>
      <c r="T11" s="59">
        <f t="shared" si="4"/>
        <v>849501.12536596414</v>
      </c>
      <c r="U11" s="59">
        <f t="shared" si="4"/>
        <v>866491.14787328336</v>
      </c>
      <c r="V11" s="59">
        <f t="shared" si="4"/>
        <v>883820.97083074902</v>
      </c>
      <c r="W11" s="59">
        <f t="shared" si="4"/>
        <v>901497.39024736395</v>
      </c>
      <c r="X11" s="59">
        <f t="shared" si="4"/>
        <v>919527.33805231121</v>
      </c>
      <c r="Y11" s="59">
        <f t="shared" si="4"/>
        <v>937917.88481335749</v>
      </c>
      <c r="Z11" s="59">
        <f t="shared" si="4"/>
        <v>956676.24250962469</v>
      </c>
      <c r="AA11" s="59">
        <f t="shared" si="4"/>
        <v>975809.76735981717</v>
      </c>
      <c r="AB11" s="59">
        <f t="shared" si="4"/>
        <v>995325.96270701347</v>
      </c>
      <c r="AC11" s="59">
        <f t="shared" si="4"/>
        <v>1015232.4819611538</v>
      </c>
      <c r="AD11" s="59">
        <f t="shared" si="4"/>
        <v>1035537.1316003769</v>
      </c>
      <c r="AE11" s="59">
        <f t="shared" si="4"/>
        <v>1056247.8742323844</v>
      </c>
    </row>
    <row r="12" spans="1:31" s="64" customFormat="1">
      <c r="B12" s="46" t="s">
        <v>83</v>
      </c>
      <c r="C12" s="59">
        <v>350000</v>
      </c>
      <c r="D12" s="59">
        <v>375000</v>
      </c>
      <c r="E12" s="59">
        <v>450000</v>
      </c>
      <c r="F12" s="59">
        <v>450000</v>
      </c>
      <c r="G12" s="59">
        <v>454500</v>
      </c>
      <c r="H12" s="59">
        <f t="shared" ref="H12:AE12" si="5">(G12*$C$3)+G12</f>
        <v>463590</v>
      </c>
      <c r="I12" s="59">
        <f t="shared" si="5"/>
        <v>472861.8</v>
      </c>
      <c r="J12" s="59">
        <f t="shared" si="5"/>
        <v>482319.03599999996</v>
      </c>
      <c r="K12" s="59">
        <f t="shared" si="5"/>
        <v>491965.41671999998</v>
      </c>
      <c r="L12" s="59">
        <f t="shared" si="5"/>
        <v>501804.72505439998</v>
      </c>
      <c r="M12" s="59">
        <f t="shared" si="5"/>
        <v>511840.81955548801</v>
      </c>
      <c r="N12" s="59">
        <f t="shared" si="5"/>
        <v>522077.63594659779</v>
      </c>
      <c r="O12" s="59">
        <f t="shared" si="5"/>
        <v>532519.18866552971</v>
      </c>
      <c r="P12" s="59">
        <f t="shared" si="5"/>
        <v>543169.57243884029</v>
      </c>
      <c r="Q12" s="59">
        <f t="shared" si="5"/>
        <v>554032.96388761711</v>
      </c>
      <c r="R12" s="59">
        <f t="shared" si="5"/>
        <v>565113.6231653695</v>
      </c>
      <c r="S12" s="59">
        <f t="shared" si="5"/>
        <v>576415.89562867687</v>
      </c>
      <c r="T12" s="59">
        <f t="shared" si="5"/>
        <v>587944.21354125044</v>
      </c>
      <c r="U12" s="59">
        <f t="shared" si="5"/>
        <v>599703.0978120754</v>
      </c>
      <c r="V12" s="59">
        <f t="shared" si="5"/>
        <v>611697.15976831689</v>
      </c>
      <c r="W12" s="59">
        <f t="shared" si="5"/>
        <v>623931.1029636832</v>
      </c>
      <c r="X12" s="59">
        <f t="shared" si="5"/>
        <v>636409.72502295685</v>
      </c>
      <c r="Y12" s="59">
        <f t="shared" si="5"/>
        <v>649137.91952341597</v>
      </c>
      <c r="Z12" s="59">
        <f t="shared" si="5"/>
        <v>662120.67791388428</v>
      </c>
      <c r="AA12" s="59">
        <f t="shared" si="5"/>
        <v>675363.09147216193</v>
      </c>
      <c r="AB12" s="59">
        <f t="shared" si="5"/>
        <v>688870.35330160521</v>
      </c>
      <c r="AC12" s="59">
        <f t="shared" si="5"/>
        <v>702647.76036763727</v>
      </c>
      <c r="AD12" s="59">
        <f t="shared" si="5"/>
        <v>716700.71557499003</v>
      </c>
      <c r="AE12" s="59">
        <f t="shared" si="5"/>
        <v>731034.7298864898</v>
      </c>
    </row>
    <row r="13" spans="1:31" s="64" customFormat="1">
      <c r="B13" s="68" t="s">
        <v>26</v>
      </c>
      <c r="C13" s="62">
        <f>SUM(C7:C12)</f>
        <v>2076817</v>
      </c>
      <c r="D13" s="62">
        <f>SUM(D7:D12)</f>
        <v>2179106</v>
      </c>
      <c r="E13" s="62">
        <f>SUM(E7:E12)</f>
        <v>2812155.9999999995</v>
      </c>
      <c r="F13" s="62">
        <f>SUM(F7:F12)</f>
        <v>2901879</v>
      </c>
      <c r="G13" s="62">
        <f>SUM(G7:G12)</f>
        <v>3014722</v>
      </c>
      <c r="H13" s="62">
        <f t="shared" ref="H13:AE13" si="6">SUM(H7:H12)</f>
        <v>3075016.44</v>
      </c>
      <c r="I13" s="62">
        <f t="shared" si="6"/>
        <v>3136516.7687999997</v>
      </c>
      <c r="J13" s="62">
        <f t="shared" si="6"/>
        <v>3199247.1041759998</v>
      </c>
      <c r="K13" s="62">
        <f t="shared" si="6"/>
        <v>3263232.0462595201</v>
      </c>
      <c r="L13" s="62">
        <f t="shared" si="6"/>
        <v>3328496.6871847101</v>
      </c>
      <c r="M13" s="62">
        <f t="shared" si="6"/>
        <v>3395066.6209284049</v>
      </c>
      <c r="N13" s="62">
        <f t="shared" si="6"/>
        <v>3462967.9533469724</v>
      </c>
      <c r="O13" s="62">
        <f t="shared" si="6"/>
        <v>3532227.3124139113</v>
      </c>
      <c r="P13" s="62">
        <f t="shared" si="6"/>
        <v>3602871.8586621899</v>
      </c>
      <c r="Q13" s="62">
        <f t="shared" si="6"/>
        <v>3674929.2958354335</v>
      </c>
      <c r="R13" s="62">
        <f t="shared" si="6"/>
        <v>3748427.8817521422</v>
      </c>
      <c r="S13" s="62">
        <f t="shared" si="6"/>
        <v>3823396.439387185</v>
      </c>
      <c r="T13" s="62">
        <f t="shared" si="6"/>
        <v>3899864.3681749292</v>
      </c>
      <c r="U13" s="62">
        <f t="shared" si="6"/>
        <v>3977861.6555384276</v>
      </c>
      <c r="V13" s="62">
        <f t="shared" si="6"/>
        <v>4057418.8886491964</v>
      </c>
      <c r="W13" s="62">
        <f t="shared" si="6"/>
        <v>4138567.26642218</v>
      </c>
      <c r="X13" s="62">
        <f t="shared" si="6"/>
        <v>4221338.6117506232</v>
      </c>
      <c r="Y13" s="62">
        <f t="shared" si="6"/>
        <v>4305765.3839856358</v>
      </c>
      <c r="Z13" s="62">
        <f t="shared" si="6"/>
        <v>4391880.6916653495</v>
      </c>
      <c r="AA13" s="62">
        <f t="shared" si="6"/>
        <v>4479718.3054986559</v>
      </c>
      <c r="AB13" s="62">
        <f t="shared" si="6"/>
        <v>4569312.6716086287</v>
      </c>
      <c r="AC13" s="62">
        <f t="shared" si="6"/>
        <v>4660698.925040802</v>
      </c>
      <c r="AD13" s="62">
        <f t="shared" si="6"/>
        <v>4753912.903541618</v>
      </c>
      <c r="AE13" s="62">
        <f t="shared" si="6"/>
        <v>4848991.1616124501</v>
      </c>
    </row>
    <row r="15" spans="1:31" ht="11.25" customHeight="1">
      <c r="B15" s="68" t="s">
        <v>91</v>
      </c>
      <c r="C15" s="68">
        <v>2017</v>
      </c>
      <c r="D15" s="68">
        <v>2018</v>
      </c>
      <c r="E15" s="68">
        <v>2019</v>
      </c>
      <c r="F15" s="68">
        <v>2020</v>
      </c>
      <c r="G15" s="68">
        <v>2021</v>
      </c>
      <c r="H15" s="68">
        <v>2022</v>
      </c>
      <c r="I15" s="68">
        <v>2023</v>
      </c>
      <c r="J15" s="68">
        <v>2024</v>
      </c>
      <c r="K15" s="68">
        <v>2025</v>
      </c>
      <c r="L15" s="68">
        <v>2026</v>
      </c>
      <c r="M15" s="68">
        <v>2027</v>
      </c>
      <c r="N15" s="68">
        <v>2028</v>
      </c>
      <c r="O15" s="68">
        <v>2029</v>
      </c>
      <c r="P15" s="68">
        <v>2030</v>
      </c>
      <c r="Q15" s="68">
        <v>2031</v>
      </c>
      <c r="R15" s="68">
        <v>2032</v>
      </c>
      <c r="S15" s="68">
        <v>2033</v>
      </c>
      <c r="T15" s="68">
        <v>2034</v>
      </c>
      <c r="U15" s="68">
        <v>2035</v>
      </c>
      <c r="V15" s="68">
        <v>2036</v>
      </c>
      <c r="W15" s="68">
        <v>2037</v>
      </c>
      <c r="X15" s="68">
        <v>2038</v>
      </c>
      <c r="Y15" s="68">
        <v>2039</v>
      </c>
      <c r="Z15" s="68">
        <v>2040</v>
      </c>
      <c r="AA15" s="68">
        <v>2041</v>
      </c>
      <c r="AB15" s="68">
        <v>2042</v>
      </c>
      <c r="AC15" s="68">
        <v>2043</v>
      </c>
      <c r="AD15" s="68">
        <v>2044</v>
      </c>
      <c r="AE15" s="68">
        <v>2045</v>
      </c>
    </row>
    <row r="16" spans="1:31" ht="11.25" customHeight="1">
      <c r="B16" s="75" t="s">
        <v>116</v>
      </c>
      <c r="C16" s="58">
        <f>C13/$C$4</f>
        <v>0.26626186681271974</v>
      </c>
      <c r="D16" s="58">
        <f>D13/$C$4</f>
        <v>0.27937600257644196</v>
      </c>
      <c r="E16" s="58">
        <f>E13/$C$4</f>
        <v>0.36053725789445606</v>
      </c>
      <c r="F16" s="58">
        <f>F13/$C$4</f>
        <v>0.3720403481889008</v>
      </c>
      <c r="G16" s="58">
        <f>G13/$C$4</f>
        <v>0.38650757752915932</v>
      </c>
      <c r="H16" s="58">
        <f t="shared" ref="H16:AE16" si="7">H13/$C$4</f>
        <v>0.39423772907974253</v>
      </c>
      <c r="I16" s="58">
        <f t="shared" si="7"/>
        <v>0.40212248366133735</v>
      </c>
      <c r="J16" s="58">
        <f t="shared" si="7"/>
        <v>0.41016493333456411</v>
      </c>
      <c r="K16" s="58">
        <f t="shared" si="7"/>
        <v>0.41836823200125539</v>
      </c>
      <c r="L16" s="58">
        <f t="shared" si="7"/>
        <v>0.42673559664128047</v>
      </c>
      <c r="M16" s="58">
        <f t="shared" si="7"/>
        <v>0.43527030857410615</v>
      </c>
      <c r="N16" s="58">
        <f t="shared" si="7"/>
        <v>0.44397571474558822</v>
      </c>
      <c r="O16" s="58">
        <f t="shared" si="7"/>
        <v>0.45285522904049991</v>
      </c>
      <c r="P16" s="58">
        <f t="shared" si="7"/>
        <v>0.46191233362130996</v>
      </c>
      <c r="Q16" s="58">
        <f t="shared" si="7"/>
        <v>0.47115058029373613</v>
      </c>
      <c r="R16" s="58">
        <f t="shared" si="7"/>
        <v>0.48057359189961085</v>
      </c>
      <c r="S16" s="58">
        <f t="shared" si="7"/>
        <v>0.49018506373760307</v>
      </c>
      <c r="T16" s="58">
        <f t="shared" si="7"/>
        <v>0.49998876501235517</v>
      </c>
      <c r="U16" s="58">
        <f t="shared" si="7"/>
        <v>0.50998854031260221</v>
      </c>
      <c r="V16" s="58">
        <f t="shared" si="7"/>
        <v>0.52018831111885433</v>
      </c>
      <c r="W16" s="58">
        <f t="shared" si="7"/>
        <v>0.53059207734123137</v>
      </c>
      <c r="X16" s="58">
        <f t="shared" si="7"/>
        <v>0.54120391888805597</v>
      </c>
      <c r="Y16" s="58">
        <f t="shared" si="7"/>
        <v>0.55202799726581708</v>
      </c>
      <c r="Z16" s="58">
        <f t="shared" si="7"/>
        <v>0.56306855721113358</v>
      </c>
      <c r="AA16" s="58">
        <f t="shared" si="7"/>
        <v>0.57432992835535612</v>
      </c>
      <c r="AB16" s="58">
        <f t="shared" si="7"/>
        <v>0.58581652692246322</v>
      </c>
      <c r="AC16" s="58">
        <f t="shared" si="7"/>
        <v>0.59753285746091256</v>
      </c>
      <c r="AD16" s="58">
        <f t="shared" si="7"/>
        <v>0.60948351461013084</v>
      </c>
      <c r="AE16" s="58">
        <f t="shared" si="7"/>
        <v>0.62167318490233348</v>
      </c>
    </row>
    <row r="18" spans="1:31" s="63" customFormat="1" ht="11.25" customHeight="1">
      <c r="B18" s="64" t="s">
        <v>389</v>
      </c>
    </row>
    <row r="19" spans="1:31" s="63" customFormat="1" ht="11.25" customHeight="1">
      <c r="B19" s="64" t="s">
        <v>390</v>
      </c>
      <c r="C19" s="70">
        <v>0.01</v>
      </c>
    </row>
    <row r="20" spans="1:31" s="63" customFormat="1" ht="11.25" customHeight="1"/>
    <row r="21" spans="1:31" ht="11.25" customHeight="1">
      <c r="B21" s="68" t="s">
        <v>91</v>
      </c>
      <c r="C21" s="68">
        <v>2017</v>
      </c>
      <c r="D21" s="68">
        <v>2018</v>
      </c>
      <c r="E21" s="68">
        <v>2019</v>
      </c>
      <c r="F21" s="68">
        <v>2020</v>
      </c>
      <c r="G21" s="68">
        <v>2021</v>
      </c>
      <c r="H21" s="68">
        <v>2021</v>
      </c>
      <c r="I21" s="68">
        <v>2021</v>
      </c>
      <c r="J21" s="68">
        <v>2021</v>
      </c>
      <c r="K21" s="68">
        <v>2021</v>
      </c>
      <c r="L21" s="68">
        <v>2021</v>
      </c>
      <c r="M21" s="68">
        <v>2021</v>
      </c>
      <c r="N21" s="68">
        <v>2021</v>
      </c>
      <c r="O21" s="68">
        <v>2021</v>
      </c>
      <c r="P21" s="68">
        <v>2021</v>
      </c>
      <c r="Q21" s="68">
        <v>2021</v>
      </c>
      <c r="R21" s="68">
        <v>2021</v>
      </c>
      <c r="S21" s="68">
        <v>2021</v>
      </c>
      <c r="T21" s="68">
        <v>2021</v>
      </c>
      <c r="U21" s="68">
        <v>2021</v>
      </c>
      <c r="V21" s="68">
        <v>2021</v>
      </c>
      <c r="W21" s="68">
        <v>2021</v>
      </c>
      <c r="X21" s="68">
        <v>2021</v>
      </c>
      <c r="Y21" s="68">
        <v>2021</v>
      </c>
      <c r="Z21" s="68">
        <v>2021</v>
      </c>
      <c r="AA21" s="68">
        <v>2021</v>
      </c>
      <c r="AB21" s="68">
        <v>2021</v>
      </c>
      <c r="AC21" s="68">
        <v>2021</v>
      </c>
      <c r="AD21" s="68">
        <v>2021</v>
      </c>
      <c r="AE21" s="68">
        <v>2021</v>
      </c>
    </row>
    <row r="22" spans="1:31" ht="11.25" customHeight="1">
      <c r="A22" s="83">
        <v>2</v>
      </c>
      <c r="B22" s="131" t="s">
        <v>127</v>
      </c>
      <c r="C22" s="59">
        <v>1764000</v>
      </c>
      <c r="D22" s="59">
        <f t="shared" ref="D22:AE22" si="8">(C22*$C$19)+C22</f>
        <v>1781640</v>
      </c>
      <c r="E22" s="59">
        <f t="shared" si="8"/>
        <v>1799456.4</v>
      </c>
      <c r="F22" s="59">
        <f t="shared" si="8"/>
        <v>1817450.9639999999</v>
      </c>
      <c r="G22" s="59">
        <f t="shared" si="8"/>
        <v>1835625.47364</v>
      </c>
      <c r="H22" s="59">
        <f t="shared" si="8"/>
        <v>1853981.7283764</v>
      </c>
      <c r="I22" s="59">
        <f t="shared" si="8"/>
        <v>1872521.545660164</v>
      </c>
      <c r="J22" s="59">
        <f t="shared" si="8"/>
        <v>1891246.7611167657</v>
      </c>
      <c r="K22" s="59">
        <f t="shared" si="8"/>
        <v>1910159.2287279333</v>
      </c>
      <c r="L22" s="59">
        <f t="shared" si="8"/>
        <v>1929260.8210152127</v>
      </c>
      <c r="M22" s="59">
        <f t="shared" si="8"/>
        <v>1948553.4292253647</v>
      </c>
      <c r="N22" s="59">
        <f t="shared" si="8"/>
        <v>1968038.9635176184</v>
      </c>
      <c r="O22" s="59">
        <f t="shared" si="8"/>
        <v>1987719.3531527945</v>
      </c>
      <c r="P22" s="59">
        <f t="shared" si="8"/>
        <v>2007596.5466843224</v>
      </c>
      <c r="Q22" s="59">
        <f t="shared" si="8"/>
        <v>2027672.5121511656</v>
      </c>
      <c r="R22" s="59">
        <f t="shared" si="8"/>
        <v>2047949.2372726772</v>
      </c>
      <c r="S22" s="59">
        <f t="shared" si="8"/>
        <v>2068428.729645404</v>
      </c>
      <c r="T22" s="59">
        <f t="shared" si="8"/>
        <v>2089113.016941858</v>
      </c>
      <c r="U22" s="59">
        <f t="shared" si="8"/>
        <v>2110004.1471112766</v>
      </c>
      <c r="V22" s="59">
        <f t="shared" si="8"/>
        <v>2131104.1885823896</v>
      </c>
      <c r="W22" s="59">
        <f t="shared" si="8"/>
        <v>2152415.2304682136</v>
      </c>
      <c r="X22" s="59">
        <f t="shared" si="8"/>
        <v>2173939.3827728955</v>
      </c>
      <c r="Y22" s="59">
        <f t="shared" si="8"/>
        <v>2195678.7766006244</v>
      </c>
      <c r="Z22" s="59">
        <f t="shared" si="8"/>
        <v>2217635.5643666307</v>
      </c>
      <c r="AA22" s="59">
        <f t="shared" si="8"/>
        <v>2239811.9200102971</v>
      </c>
      <c r="AB22" s="59">
        <f t="shared" si="8"/>
        <v>2262210.0392104001</v>
      </c>
      <c r="AC22" s="59">
        <f t="shared" si="8"/>
        <v>2284832.1396025042</v>
      </c>
      <c r="AD22" s="59">
        <f t="shared" si="8"/>
        <v>2307680.4609985291</v>
      </c>
      <c r="AE22" s="59">
        <f t="shared" si="8"/>
        <v>2330757.2656085142</v>
      </c>
    </row>
    <row r="23" spans="1:31" ht="11.25" customHeight="1">
      <c r="A23" s="83">
        <v>3</v>
      </c>
      <c r="B23" s="131" t="s">
        <v>134</v>
      </c>
      <c r="C23" s="59">
        <v>1764000</v>
      </c>
      <c r="D23" s="59">
        <f t="shared" ref="D23:AE23" si="9">(C23*$C$19)+C23</f>
        <v>1781640</v>
      </c>
      <c r="E23" s="59">
        <f t="shared" si="9"/>
        <v>1799456.4</v>
      </c>
      <c r="F23" s="59">
        <f t="shared" si="9"/>
        <v>1817450.9639999999</v>
      </c>
      <c r="G23" s="59">
        <f t="shared" si="9"/>
        <v>1835625.47364</v>
      </c>
      <c r="H23" s="59">
        <f t="shared" si="9"/>
        <v>1853981.7283764</v>
      </c>
      <c r="I23" s="59">
        <f t="shared" si="9"/>
        <v>1872521.545660164</v>
      </c>
      <c r="J23" s="59">
        <f t="shared" si="9"/>
        <v>1891246.7611167657</v>
      </c>
      <c r="K23" s="59">
        <f t="shared" si="9"/>
        <v>1910159.2287279333</v>
      </c>
      <c r="L23" s="59">
        <f t="shared" si="9"/>
        <v>1929260.8210152127</v>
      </c>
      <c r="M23" s="59">
        <f t="shared" si="9"/>
        <v>1948553.4292253647</v>
      </c>
      <c r="N23" s="59">
        <f t="shared" si="9"/>
        <v>1968038.9635176184</v>
      </c>
      <c r="O23" s="59">
        <f t="shared" si="9"/>
        <v>1987719.3531527945</v>
      </c>
      <c r="P23" s="59">
        <f t="shared" si="9"/>
        <v>2007596.5466843224</v>
      </c>
      <c r="Q23" s="59">
        <f t="shared" si="9"/>
        <v>2027672.5121511656</v>
      </c>
      <c r="R23" s="59">
        <f t="shared" si="9"/>
        <v>2047949.2372726772</v>
      </c>
      <c r="S23" s="59">
        <f t="shared" si="9"/>
        <v>2068428.729645404</v>
      </c>
      <c r="T23" s="59">
        <f t="shared" si="9"/>
        <v>2089113.016941858</v>
      </c>
      <c r="U23" s="59">
        <f t="shared" si="9"/>
        <v>2110004.1471112766</v>
      </c>
      <c r="V23" s="59">
        <f t="shared" si="9"/>
        <v>2131104.1885823896</v>
      </c>
      <c r="W23" s="59">
        <f t="shared" si="9"/>
        <v>2152415.2304682136</v>
      </c>
      <c r="X23" s="59">
        <f t="shared" si="9"/>
        <v>2173939.3827728955</v>
      </c>
      <c r="Y23" s="59">
        <f t="shared" si="9"/>
        <v>2195678.7766006244</v>
      </c>
      <c r="Z23" s="59">
        <f t="shared" si="9"/>
        <v>2217635.5643666307</v>
      </c>
      <c r="AA23" s="59">
        <f t="shared" si="9"/>
        <v>2239811.9200102971</v>
      </c>
      <c r="AB23" s="59">
        <f t="shared" si="9"/>
        <v>2262210.0392104001</v>
      </c>
      <c r="AC23" s="59">
        <f t="shared" si="9"/>
        <v>2284832.1396025042</v>
      </c>
      <c r="AD23" s="59">
        <f t="shared" si="9"/>
        <v>2307680.4609985291</v>
      </c>
      <c r="AE23" s="59">
        <f t="shared" si="9"/>
        <v>2330757.2656085142</v>
      </c>
    </row>
    <row r="24" spans="1:31" ht="11.25" customHeight="1">
      <c r="A24" s="83">
        <v>4</v>
      </c>
      <c r="B24" s="131" t="s">
        <v>135</v>
      </c>
      <c r="C24" s="59">
        <v>1764000</v>
      </c>
      <c r="D24" s="59">
        <f t="shared" ref="D24:AE24" si="10">(C24*$C$19)+C24</f>
        <v>1781640</v>
      </c>
      <c r="E24" s="59">
        <f t="shared" si="10"/>
        <v>1799456.4</v>
      </c>
      <c r="F24" s="59">
        <f t="shared" si="10"/>
        <v>1817450.9639999999</v>
      </c>
      <c r="G24" s="59">
        <f t="shared" si="10"/>
        <v>1835625.47364</v>
      </c>
      <c r="H24" s="59">
        <f t="shared" si="10"/>
        <v>1853981.7283764</v>
      </c>
      <c r="I24" s="59">
        <f t="shared" si="10"/>
        <v>1872521.545660164</v>
      </c>
      <c r="J24" s="59">
        <f t="shared" si="10"/>
        <v>1891246.7611167657</v>
      </c>
      <c r="K24" s="59">
        <f t="shared" si="10"/>
        <v>1910159.2287279333</v>
      </c>
      <c r="L24" s="59">
        <f t="shared" si="10"/>
        <v>1929260.8210152127</v>
      </c>
      <c r="M24" s="59">
        <f t="shared" si="10"/>
        <v>1948553.4292253647</v>
      </c>
      <c r="N24" s="59">
        <f t="shared" si="10"/>
        <v>1968038.9635176184</v>
      </c>
      <c r="O24" s="59">
        <f t="shared" si="10"/>
        <v>1987719.3531527945</v>
      </c>
      <c r="P24" s="59">
        <f t="shared" si="10"/>
        <v>2007596.5466843224</v>
      </c>
      <c r="Q24" s="59">
        <f t="shared" si="10"/>
        <v>2027672.5121511656</v>
      </c>
      <c r="R24" s="59">
        <f t="shared" si="10"/>
        <v>2047949.2372726772</v>
      </c>
      <c r="S24" s="59">
        <f t="shared" si="10"/>
        <v>2068428.729645404</v>
      </c>
      <c r="T24" s="59">
        <f t="shared" si="10"/>
        <v>2089113.016941858</v>
      </c>
      <c r="U24" s="59">
        <f t="shared" si="10"/>
        <v>2110004.1471112766</v>
      </c>
      <c r="V24" s="59">
        <f t="shared" si="10"/>
        <v>2131104.1885823896</v>
      </c>
      <c r="W24" s="59">
        <f t="shared" si="10"/>
        <v>2152415.2304682136</v>
      </c>
      <c r="X24" s="59">
        <f t="shared" si="10"/>
        <v>2173939.3827728955</v>
      </c>
      <c r="Y24" s="59">
        <f t="shared" si="10"/>
        <v>2195678.7766006244</v>
      </c>
      <c r="Z24" s="59">
        <f t="shared" si="10"/>
        <v>2217635.5643666307</v>
      </c>
      <c r="AA24" s="59">
        <f t="shared" si="10"/>
        <v>2239811.9200102971</v>
      </c>
      <c r="AB24" s="59">
        <f t="shared" si="10"/>
        <v>2262210.0392104001</v>
      </c>
      <c r="AC24" s="59">
        <f t="shared" si="10"/>
        <v>2284832.1396025042</v>
      </c>
      <c r="AD24" s="59">
        <f t="shared" si="10"/>
        <v>2307680.4609985291</v>
      </c>
      <c r="AE24" s="59">
        <f t="shared" si="10"/>
        <v>2330757.2656085142</v>
      </c>
    </row>
    <row r="25" spans="1:31" ht="11.25" customHeight="1">
      <c r="A25" s="83">
        <v>5</v>
      </c>
      <c r="B25" s="131" t="s">
        <v>136</v>
      </c>
      <c r="C25" s="59">
        <v>1764000</v>
      </c>
      <c r="D25" s="59">
        <f t="shared" ref="D25:AE25" si="11">(C25*$C$19)+C25</f>
        <v>1781640</v>
      </c>
      <c r="E25" s="59">
        <f t="shared" si="11"/>
        <v>1799456.4</v>
      </c>
      <c r="F25" s="59">
        <f t="shared" si="11"/>
        <v>1817450.9639999999</v>
      </c>
      <c r="G25" s="59">
        <f t="shared" si="11"/>
        <v>1835625.47364</v>
      </c>
      <c r="H25" s="59">
        <f t="shared" si="11"/>
        <v>1853981.7283764</v>
      </c>
      <c r="I25" s="59">
        <f t="shared" si="11"/>
        <v>1872521.545660164</v>
      </c>
      <c r="J25" s="59">
        <f t="shared" si="11"/>
        <v>1891246.7611167657</v>
      </c>
      <c r="K25" s="59">
        <f t="shared" si="11"/>
        <v>1910159.2287279333</v>
      </c>
      <c r="L25" s="59">
        <f t="shared" si="11"/>
        <v>1929260.8210152127</v>
      </c>
      <c r="M25" s="59">
        <f t="shared" si="11"/>
        <v>1948553.4292253647</v>
      </c>
      <c r="N25" s="59">
        <f t="shared" si="11"/>
        <v>1968038.9635176184</v>
      </c>
      <c r="O25" s="59">
        <f t="shared" si="11"/>
        <v>1987719.3531527945</v>
      </c>
      <c r="P25" s="59">
        <f t="shared" si="11"/>
        <v>2007596.5466843224</v>
      </c>
      <c r="Q25" s="59">
        <f t="shared" si="11"/>
        <v>2027672.5121511656</v>
      </c>
      <c r="R25" s="59">
        <f t="shared" si="11"/>
        <v>2047949.2372726772</v>
      </c>
      <c r="S25" s="59">
        <f t="shared" si="11"/>
        <v>2068428.729645404</v>
      </c>
      <c r="T25" s="59">
        <f t="shared" si="11"/>
        <v>2089113.016941858</v>
      </c>
      <c r="U25" s="59">
        <f t="shared" si="11"/>
        <v>2110004.1471112766</v>
      </c>
      <c r="V25" s="59">
        <f t="shared" si="11"/>
        <v>2131104.1885823896</v>
      </c>
      <c r="W25" s="59">
        <f t="shared" si="11"/>
        <v>2152415.2304682136</v>
      </c>
      <c r="X25" s="59">
        <f t="shared" si="11"/>
        <v>2173939.3827728955</v>
      </c>
      <c r="Y25" s="59">
        <f t="shared" si="11"/>
        <v>2195678.7766006244</v>
      </c>
      <c r="Z25" s="59">
        <f t="shared" si="11"/>
        <v>2217635.5643666307</v>
      </c>
      <c r="AA25" s="59">
        <f t="shared" si="11"/>
        <v>2239811.9200102971</v>
      </c>
      <c r="AB25" s="59">
        <f t="shared" si="11"/>
        <v>2262210.0392104001</v>
      </c>
      <c r="AC25" s="59">
        <f t="shared" si="11"/>
        <v>2284832.1396025042</v>
      </c>
      <c r="AD25" s="59">
        <f t="shared" si="11"/>
        <v>2307680.4609985291</v>
      </c>
      <c r="AE25" s="59">
        <f t="shared" si="11"/>
        <v>2330757.2656085142</v>
      </c>
    </row>
    <row r="26" spans="1:31" ht="11.25" customHeight="1">
      <c r="A26" s="83">
        <v>6</v>
      </c>
      <c r="B26" s="131" t="s">
        <v>137</v>
      </c>
      <c r="C26" s="59">
        <v>1764000</v>
      </c>
      <c r="D26" s="59">
        <f t="shared" ref="D26:AE26" si="12">(C26*$C$19)+C26</f>
        <v>1781640</v>
      </c>
      <c r="E26" s="59">
        <f t="shared" si="12"/>
        <v>1799456.4</v>
      </c>
      <c r="F26" s="59">
        <f t="shared" si="12"/>
        <v>1817450.9639999999</v>
      </c>
      <c r="G26" s="59">
        <f t="shared" si="12"/>
        <v>1835625.47364</v>
      </c>
      <c r="H26" s="59">
        <f t="shared" si="12"/>
        <v>1853981.7283764</v>
      </c>
      <c r="I26" s="59">
        <f t="shared" si="12"/>
        <v>1872521.545660164</v>
      </c>
      <c r="J26" s="59">
        <f t="shared" si="12"/>
        <v>1891246.7611167657</v>
      </c>
      <c r="K26" s="59">
        <f t="shared" si="12"/>
        <v>1910159.2287279333</v>
      </c>
      <c r="L26" s="59">
        <f t="shared" si="12"/>
        <v>1929260.8210152127</v>
      </c>
      <c r="M26" s="59">
        <f t="shared" si="12"/>
        <v>1948553.4292253647</v>
      </c>
      <c r="N26" s="59">
        <f t="shared" si="12"/>
        <v>1968038.9635176184</v>
      </c>
      <c r="O26" s="59">
        <f t="shared" si="12"/>
        <v>1987719.3531527945</v>
      </c>
      <c r="P26" s="59">
        <f t="shared" si="12"/>
        <v>2007596.5466843224</v>
      </c>
      <c r="Q26" s="59">
        <f t="shared" si="12"/>
        <v>2027672.5121511656</v>
      </c>
      <c r="R26" s="59">
        <f t="shared" si="12"/>
        <v>2047949.2372726772</v>
      </c>
      <c r="S26" s="59">
        <f t="shared" si="12"/>
        <v>2068428.729645404</v>
      </c>
      <c r="T26" s="59">
        <f t="shared" si="12"/>
        <v>2089113.016941858</v>
      </c>
      <c r="U26" s="59">
        <f t="shared" si="12"/>
        <v>2110004.1471112766</v>
      </c>
      <c r="V26" s="59">
        <f t="shared" si="12"/>
        <v>2131104.1885823896</v>
      </c>
      <c r="W26" s="59">
        <f t="shared" si="12"/>
        <v>2152415.2304682136</v>
      </c>
      <c r="X26" s="59">
        <f t="shared" si="12"/>
        <v>2173939.3827728955</v>
      </c>
      <c r="Y26" s="59">
        <f t="shared" si="12"/>
        <v>2195678.7766006244</v>
      </c>
      <c r="Z26" s="59">
        <f t="shared" si="12"/>
        <v>2217635.5643666307</v>
      </c>
      <c r="AA26" s="59">
        <f t="shared" si="12"/>
        <v>2239811.9200102971</v>
      </c>
      <c r="AB26" s="59">
        <f t="shared" si="12"/>
        <v>2262210.0392104001</v>
      </c>
      <c r="AC26" s="59">
        <f t="shared" si="12"/>
        <v>2284832.1396025042</v>
      </c>
      <c r="AD26" s="59">
        <f t="shared" si="12"/>
        <v>2307680.4609985291</v>
      </c>
      <c r="AE26" s="59">
        <f t="shared" si="12"/>
        <v>2330757.2656085142</v>
      </c>
    </row>
    <row r="27" spans="1:31" ht="11.25" customHeight="1">
      <c r="A27" s="83">
        <v>7</v>
      </c>
      <c r="B27" s="131" t="s">
        <v>138</v>
      </c>
      <c r="C27" s="59">
        <v>1764000</v>
      </c>
      <c r="D27" s="59">
        <f t="shared" ref="D27:AE27" si="13">(C27*$C$19)+C27</f>
        <v>1781640</v>
      </c>
      <c r="E27" s="59">
        <f t="shared" si="13"/>
        <v>1799456.4</v>
      </c>
      <c r="F27" s="59">
        <f t="shared" si="13"/>
        <v>1817450.9639999999</v>
      </c>
      <c r="G27" s="59">
        <f t="shared" si="13"/>
        <v>1835625.47364</v>
      </c>
      <c r="H27" s="59">
        <f t="shared" si="13"/>
        <v>1853981.7283764</v>
      </c>
      <c r="I27" s="59">
        <f t="shared" si="13"/>
        <v>1872521.545660164</v>
      </c>
      <c r="J27" s="59">
        <f t="shared" si="13"/>
        <v>1891246.7611167657</v>
      </c>
      <c r="K27" s="59">
        <f t="shared" si="13"/>
        <v>1910159.2287279333</v>
      </c>
      <c r="L27" s="59">
        <f t="shared" si="13"/>
        <v>1929260.8210152127</v>
      </c>
      <c r="M27" s="59">
        <f t="shared" si="13"/>
        <v>1948553.4292253647</v>
      </c>
      <c r="N27" s="59">
        <f t="shared" si="13"/>
        <v>1968038.9635176184</v>
      </c>
      <c r="O27" s="59">
        <f t="shared" si="13"/>
        <v>1987719.3531527945</v>
      </c>
      <c r="P27" s="59">
        <f t="shared" si="13"/>
        <v>2007596.5466843224</v>
      </c>
      <c r="Q27" s="59">
        <f t="shared" si="13"/>
        <v>2027672.5121511656</v>
      </c>
      <c r="R27" s="59">
        <f t="shared" si="13"/>
        <v>2047949.2372726772</v>
      </c>
      <c r="S27" s="59">
        <f t="shared" si="13"/>
        <v>2068428.729645404</v>
      </c>
      <c r="T27" s="59">
        <f t="shared" si="13"/>
        <v>2089113.016941858</v>
      </c>
      <c r="U27" s="59">
        <f t="shared" si="13"/>
        <v>2110004.1471112766</v>
      </c>
      <c r="V27" s="59">
        <f t="shared" si="13"/>
        <v>2131104.1885823896</v>
      </c>
      <c r="W27" s="59">
        <f t="shared" si="13"/>
        <v>2152415.2304682136</v>
      </c>
      <c r="X27" s="59">
        <f t="shared" si="13"/>
        <v>2173939.3827728955</v>
      </c>
      <c r="Y27" s="59">
        <f t="shared" si="13"/>
        <v>2195678.7766006244</v>
      </c>
      <c r="Z27" s="59">
        <f t="shared" si="13"/>
        <v>2217635.5643666307</v>
      </c>
      <c r="AA27" s="59">
        <f t="shared" si="13"/>
        <v>2239811.9200102971</v>
      </c>
      <c r="AB27" s="59">
        <f t="shared" si="13"/>
        <v>2262210.0392104001</v>
      </c>
      <c r="AC27" s="59">
        <f t="shared" si="13"/>
        <v>2284832.1396025042</v>
      </c>
      <c r="AD27" s="59">
        <f t="shared" si="13"/>
        <v>2307680.4609985291</v>
      </c>
      <c r="AE27" s="59">
        <f t="shared" si="13"/>
        <v>2330757.2656085142</v>
      </c>
    </row>
    <row r="28" spans="1:31" ht="11.25" customHeight="1">
      <c r="A28" s="83">
        <v>8</v>
      </c>
      <c r="B28" s="131" t="s">
        <v>128</v>
      </c>
      <c r="C28" s="59">
        <v>1764000</v>
      </c>
      <c r="D28" s="59">
        <f t="shared" ref="D28:AE28" si="14">(C28*$C$19)+C28</f>
        <v>1781640</v>
      </c>
      <c r="E28" s="59">
        <f t="shared" si="14"/>
        <v>1799456.4</v>
      </c>
      <c r="F28" s="59">
        <f t="shared" si="14"/>
        <v>1817450.9639999999</v>
      </c>
      <c r="G28" s="59">
        <f t="shared" si="14"/>
        <v>1835625.47364</v>
      </c>
      <c r="H28" s="59">
        <f t="shared" si="14"/>
        <v>1853981.7283764</v>
      </c>
      <c r="I28" s="59">
        <f t="shared" si="14"/>
        <v>1872521.545660164</v>
      </c>
      <c r="J28" s="59">
        <f t="shared" si="14"/>
        <v>1891246.7611167657</v>
      </c>
      <c r="K28" s="59">
        <f t="shared" si="14"/>
        <v>1910159.2287279333</v>
      </c>
      <c r="L28" s="59">
        <f t="shared" si="14"/>
        <v>1929260.8210152127</v>
      </c>
      <c r="M28" s="59">
        <f t="shared" si="14"/>
        <v>1948553.4292253647</v>
      </c>
      <c r="N28" s="59">
        <f t="shared" si="14"/>
        <v>1968038.9635176184</v>
      </c>
      <c r="O28" s="59">
        <f t="shared" si="14"/>
        <v>1987719.3531527945</v>
      </c>
      <c r="P28" s="59">
        <f t="shared" si="14"/>
        <v>2007596.5466843224</v>
      </c>
      <c r="Q28" s="59">
        <f t="shared" si="14"/>
        <v>2027672.5121511656</v>
      </c>
      <c r="R28" s="59">
        <f t="shared" si="14"/>
        <v>2047949.2372726772</v>
      </c>
      <c r="S28" s="59">
        <f t="shared" si="14"/>
        <v>2068428.729645404</v>
      </c>
      <c r="T28" s="59">
        <f t="shared" si="14"/>
        <v>2089113.016941858</v>
      </c>
      <c r="U28" s="59">
        <f t="shared" si="14"/>
        <v>2110004.1471112766</v>
      </c>
      <c r="V28" s="59">
        <f t="shared" si="14"/>
        <v>2131104.1885823896</v>
      </c>
      <c r="W28" s="59">
        <f t="shared" si="14"/>
        <v>2152415.2304682136</v>
      </c>
      <c r="X28" s="59">
        <f t="shared" si="14"/>
        <v>2173939.3827728955</v>
      </c>
      <c r="Y28" s="59">
        <f t="shared" si="14"/>
        <v>2195678.7766006244</v>
      </c>
      <c r="Z28" s="59">
        <f t="shared" si="14"/>
        <v>2217635.5643666307</v>
      </c>
      <c r="AA28" s="59">
        <f t="shared" si="14"/>
        <v>2239811.9200102971</v>
      </c>
      <c r="AB28" s="59">
        <f t="shared" si="14"/>
        <v>2262210.0392104001</v>
      </c>
      <c r="AC28" s="59">
        <f t="shared" si="14"/>
        <v>2284832.1396025042</v>
      </c>
      <c r="AD28" s="59">
        <f t="shared" si="14"/>
        <v>2307680.4609985291</v>
      </c>
      <c r="AE28" s="59">
        <f t="shared" si="14"/>
        <v>2330757.2656085142</v>
      </c>
    </row>
    <row r="29" spans="1:31" ht="11.25" customHeight="1">
      <c r="A29" s="83">
        <v>9</v>
      </c>
      <c r="B29" s="131" t="s">
        <v>139</v>
      </c>
      <c r="C29" s="59">
        <v>1764000</v>
      </c>
      <c r="D29" s="59">
        <f t="shared" ref="D29:AE29" si="15">(C29*$C$19)+C29</f>
        <v>1781640</v>
      </c>
      <c r="E29" s="59">
        <f t="shared" si="15"/>
        <v>1799456.4</v>
      </c>
      <c r="F29" s="59">
        <f t="shared" si="15"/>
        <v>1817450.9639999999</v>
      </c>
      <c r="G29" s="59">
        <f t="shared" si="15"/>
        <v>1835625.47364</v>
      </c>
      <c r="H29" s="59">
        <f t="shared" si="15"/>
        <v>1853981.7283764</v>
      </c>
      <c r="I29" s="59">
        <f t="shared" si="15"/>
        <v>1872521.545660164</v>
      </c>
      <c r="J29" s="59">
        <f t="shared" si="15"/>
        <v>1891246.7611167657</v>
      </c>
      <c r="K29" s="59">
        <f t="shared" si="15"/>
        <v>1910159.2287279333</v>
      </c>
      <c r="L29" s="59">
        <f t="shared" si="15"/>
        <v>1929260.8210152127</v>
      </c>
      <c r="M29" s="59">
        <f t="shared" si="15"/>
        <v>1948553.4292253647</v>
      </c>
      <c r="N29" s="59">
        <f t="shared" si="15"/>
        <v>1968038.9635176184</v>
      </c>
      <c r="O29" s="59">
        <f t="shared" si="15"/>
        <v>1987719.3531527945</v>
      </c>
      <c r="P29" s="59">
        <f t="shared" si="15"/>
        <v>2007596.5466843224</v>
      </c>
      <c r="Q29" s="59">
        <f t="shared" si="15"/>
        <v>2027672.5121511656</v>
      </c>
      <c r="R29" s="59">
        <f t="shared" si="15"/>
        <v>2047949.2372726772</v>
      </c>
      <c r="S29" s="59">
        <f t="shared" si="15"/>
        <v>2068428.729645404</v>
      </c>
      <c r="T29" s="59">
        <f t="shared" si="15"/>
        <v>2089113.016941858</v>
      </c>
      <c r="U29" s="59">
        <f t="shared" si="15"/>
        <v>2110004.1471112766</v>
      </c>
      <c r="V29" s="59">
        <f t="shared" si="15"/>
        <v>2131104.1885823896</v>
      </c>
      <c r="W29" s="59">
        <f t="shared" si="15"/>
        <v>2152415.2304682136</v>
      </c>
      <c r="X29" s="59">
        <f t="shared" si="15"/>
        <v>2173939.3827728955</v>
      </c>
      <c r="Y29" s="59">
        <f t="shared" si="15"/>
        <v>2195678.7766006244</v>
      </c>
      <c r="Z29" s="59">
        <f t="shared" si="15"/>
        <v>2217635.5643666307</v>
      </c>
      <c r="AA29" s="59">
        <f t="shared" si="15"/>
        <v>2239811.9200102971</v>
      </c>
      <c r="AB29" s="59">
        <f t="shared" si="15"/>
        <v>2262210.0392104001</v>
      </c>
      <c r="AC29" s="59">
        <f t="shared" si="15"/>
        <v>2284832.1396025042</v>
      </c>
      <c r="AD29" s="59">
        <f t="shared" si="15"/>
        <v>2307680.4609985291</v>
      </c>
      <c r="AE29" s="59">
        <f t="shared" si="15"/>
        <v>2330757.2656085142</v>
      </c>
    </row>
    <row r="30" spans="1:31" ht="11.25" customHeight="1">
      <c r="A30" s="83">
        <v>10</v>
      </c>
      <c r="B30" s="131" t="s">
        <v>140</v>
      </c>
      <c r="C30" s="59">
        <v>1764000</v>
      </c>
      <c r="D30" s="59">
        <f t="shared" ref="D30:AE30" si="16">(C30*$C$19)+C30</f>
        <v>1781640</v>
      </c>
      <c r="E30" s="59">
        <f t="shared" si="16"/>
        <v>1799456.4</v>
      </c>
      <c r="F30" s="59">
        <f t="shared" si="16"/>
        <v>1817450.9639999999</v>
      </c>
      <c r="G30" s="59">
        <f t="shared" si="16"/>
        <v>1835625.47364</v>
      </c>
      <c r="H30" s="59">
        <f t="shared" si="16"/>
        <v>1853981.7283764</v>
      </c>
      <c r="I30" s="59">
        <f t="shared" si="16"/>
        <v>1872521.545660164</v>
      </c>
      <c r="J30" s="59">
        <f t="shared" si="16"/>
        <v>1891246.7611167657</v>
      </c>
      <c r="K30" s="59">
        <f t="shared" si="16"/>
        <v>1910159.2287279333</v>
      </c>
      <c r="L30" s="59">
        <f t="shared" si="16"/>
        <v>1929260.8210152127</v>
      </c>
      <c r="M30" s="59">
        <f t="shared" si="16"/>
        <v>1948553.4292253647</v>
      </c>
      <c r="N30" s="59">
        <f t="shared" si="16"/>
        <v>1968038.9635176184</v>
      </c>
      <c r="O30" s="59">
        <f t="shared" si="16"/>
        <v>1987719.3531527945</v>
      </c>
      <c r="P30" s="59">
        <f t="shared" si="16"/>
        <v>2007596.5466843224</v>
      </c>
      <c r="Q30" s="59">
        <f t="shared" si="16"/>
        <v>2027672.5121511656</v>
      </c>
      <c r="R30" s="59">
        <f t="shared" si="16"/>
        <v>2047949.2372726772</v>
      </c>
      <c r="S30" s="59">
        <f t="shared" si="16"/>
        <v>2068428.729645404</v>
      </c>
      <c r="T30" s="59">
        <f t="shared" si="16"/>
        <v>2089113.016941858</v>
      </c>
      <c r="U30" s="59">
        <f t="shared" si="16"/>
        <v>2110004.1471112766</v>
      </c>
      <c r="V30" s="59">
        <f t="shared" si="16"/>
        <v>2131104.1885823896</v>
      </c>
      <c r="W30" s="59">
        <f t="shared" si="16"/>
        <v>2152415.2304682136</v>
      </c>
      <c r="X30" s="59">
        <f t="shared" si="16"/>
        <v>2173939.3827728955</v>
      </c>
      <c r="Y30" s="59">
        <f t="shared" si="16"/>
        <v>2195678.7766006244</v>
      </c>
      <c r="Z30" s="59">
        <f t="shared" si="16"/>
        <v>2217635.5643666307</v>
      </c>
      <c r="AA30" s="59">
        <f t="shared" si="16"/>
        <v>2239811.9200102971</v>
      </c>
      <c r="AB30" s="59">
        <f t="shared" si="16"/>
        <v>2262210.0392104001</v>
      </c>
      <c r="AC30" s="59">
        <f t="shared" si="16"/>
        <v>2284832.1396025042</v>
      </c>
      <c r="AD30" s="59">
        <f t="shared" si="16"/>
        <v>2307680.4609985291</v>
      </c>
      <c r="AE30" s="59">
        <f t="shared" si="16"/>
        <v>2330757.2656085142</v>
      </c>
    </row>
    <row r="31" spans="1:31" ht="11.25" customHeight="1">
      <c r="A31" s="83">
        <v>11</v>
      </c>
      <c r="B31" s="131" t="s">
        <v>141</v>
      </c>
      <c r="C31" s="59">
        <v>1764000</v>
      </c>
      <c r="D31" s="59">
        <f t="shared" ref="D31:AE31" si="17">(C31*$C$19)+C31</f>
        <v>1781640</v>
      </c>
      <c r="E31" s="59">
        <f t="shared" si="17"/>
        <v>1799456.4</v>
      </c>
      <c r="F31" s="59">
        <f t="shared" si="17"/>
        <v>1817450.9639999999</v>
      </c>
      <c r="G31" s="59">
        <f t="shared" si="17"/>
        <v>1835625.47364</v>
      </c>
      <c r="H31" s="59">
        <f t="shared" si="17"/>
        <v>1853981.7283764</v>
      </c>
      <c r="I31" s="59">
        <f t="shared" si="17"/>
        <v>1872521.545660164</v>
      </c>
      <c r="J31" s="59">
        <f t="shared" si="17"/>
        <v>1891246.7611167657</v>
      </c>
      <c r="K31" s="59">
        <f t="shared" si="17"/>
        <v>1910159.2287279333</v>
      </c>
      <c r="L31" s="59">
        <f t="shared" si="17"/>
        <v>1929260.8210152127</v>
      </c>
      <c r="M31" s="59">
        <f t="shared" si="17"/>
        <v>1948553.4292253647</v>
      </c>
      <c r="N31" s="59">
        <f t="shared" si="17"/>
        <v>1968038.9635176184</v>
      </c>
      <c r="O31" s="59">
        <f t="shared" si="17"/>
        <v>1987719.3531527945</v>
      </c>
      <c r="P31" s="59">
        <f t="shared" si="17"/>
        <v>2007596.5466843224</v>
      </c>
      <c r="Q31" s="59">
        <f t="shared" si="17"/>
        <v>2027672.5121511656</v>
      </c>
      <c r="R31" s="59">
        <f t="shared" si="17"/>
        <v>2047949.2372726772</v>
      </c>
      <c r="S31" s="59">
        <f t="shared" si="17"/>
        <v>2068428.729645404</v>
      </c>
      <c r="T31" s="59">
        <f t="shared" si="17"/>
        <v>2089113.016941858</v>
      </c>
      <c r="U31" s="59">
        <f t="shared" si="17"/>
        <v>2110004.1471112766</v>
      </c>
      <c r="V31" s="59">
        <f t="shared" si="17"/>
        <v>2131104.1885823896</v>
      </c>
      <c r="W31" s="59">
        <f t="shared" si="17"/>
        <v>2152415.2304682136</v>
      </c>
      <c r="X31" s="59">
        <f t="shared" si="17"/>
        <v>2173939.3827728955</v>
      </c>
      <c r="Y31" s="59">
        <f t="shared" si="17"/>
        <v>2195678.7766006244</v>
      </c>
      <c r="Z31" s="59">
        <f t="shared" si="17"/>
        <v>2217635.5643666307</v>
      </c>
      <c r="AA31" s="59">
        <f t="shared" si="17"/>
        <v>2239811.9200102971</v>
      </c>
      <c r="AB31" s="59">
        <f t="shared" si="17"/>
        <v>2262210.0392104001</v>
      </c>
      <c r="AC31" s="59">
        <f t="shared" si="17"/>
        <v>2284832.1396025042</v>
      </c>
      <c r="AD31" s="59">
        <f t="shared" si="17"/>
        <v>2307680.4609985291</v>
      </c>
      <c r="AE31" s="59">
        <f t="shared" si="17"/>
        <v>2330757.2656085142</v>
      </c>
    </row>
    <row r="32" spans="1:31" ht="11.25" customHeight="1">
      <c r="A32" s="83">
        <v>12</v>
      </c>
      <c r="B32" s="131" t="s">
        <v>142</v>
      </c>
      <c r="C32" s="59">
        <v>1764000</v>
      </c>
      <c r="D32" s="59">
        <f t="shared" ref="D32:AE32" si="18">(C32*$C$19)+C32</f>
        <v>1781640</v>
      </c>
      <c r="E32" s="59">
        <f t="shared" si="18"/>
        <v>1799456.4</v>
      </c>
      <c r="F32" s="59">
        <f t="shared" si="18"/>
        <v>1817450.9639999999</v>
      </c>
      <c r="G32" s="59">
        <f t="shared" si="18"/>
        <v>1835625.47364</v>
      </c>
      <c r="H32" s="59">
        <f t="shared" si="18"/>
        <v>1853981.7283764</v>
      </c>
      <c r="I32" s="59">
        <f t="shared" si="18"/>
        <v>1872521.545660164</v>
      </c>
      <c r="J32" s="59">
        <f t="shared" si="18"/>
        <v>1891246.7611167657</v>
      </c>
      <c r="K32" s="59">
        <f t="shared" si="18"/>
        <v>1910159.2287279333</v>
      </c>
      <c r="L32" s="59">
        <f t="shared" si="18"/>
        <v>1929260.8210152127</v>
      </c>
      <c r="M32" s="59">
        <f t="shared" si="18"/>
        <v>1948553.4292253647</v>
      </c>
      <c r="N32" s="59">
        <f t="shared" si="18"/>
        <v>1968038.9635176184</v>
      </c>
      <c r="O32" s="59">
        <f t="shared" si="18"/>
        <v>1987719.3531527945</v>
      </c>
      <c r="P32" s="59">
        <f t="shared" si="18"/>
        <v>2007596.5466843224</v>
      </c>
      <c r="Q32" s="59">
        <f t="shared" si="18"/>
        <v>2027672.5121511656</v>
      </c>
      <c r="R32" s="59">
        <f t="shared" si="18"/>
        <v>2047949.2372726772</v>
      </c>
      <c r="S32" s="59">
        <f t="shared" si="18"/>
        <v>2068428.729645404</v>
      </c>
      <c r="T32" s="59">
        <f t="shared" si="18"/>
        <v>2089113.016941858</v>
      </c>
      <c r="U32" s="59">
        <f t="shared" si="18"/>
        <v>2110004.1471112766</v>
      </c>
      <c r="V32" s="59">
        <f t="shared" si="18"/>
        <v>2131104.1885823896</v>
      </c>
      <c r="W32" s="59">
        <f t="shared" si="18"/>
        <v>2152415.2304682136</v>
      </c>
      <c r="X32" s="59">
        <f t="shared" si="18"/>
        <v>2173939.3827728955</v>
      </c>
      <c r="Y32" s="59">
        <f t="shared" si="18"/>
        <v>2195678.7766006244</v>
      </c>
      <c r="Z32" s="59">
        <f t="shared" si="18"/>
        <v>2217635.5643666307</v>
      </c>
      <c r="AA32" s="59">
        <f t="shared" si="18"/>
        <v>2239811.9200102971</v>
      </c>
      <c r="AB32" s="59">
        <f t="shared" si="18"/>
        <v>2262210.0392104001</v>
      </c>
      <c r="AC32" s="59">
        <f t="shared" si="18"/>
        <v>2284832.1396025042</v>
      </c>
      <c r="AD32" s="59">
        <f t="shared" si="18"/>
        <v>2307680.4609985291</v>
      </c>
      <c r="AE32" s="59">
        <f t="shared" si="18"/>
        <v>2330757.2656085142</v>
      </c>
    </row>
    <row r="33" spans="1:31" ht="11.25" customHeight="1">
      <c r="A33" s="83">
        <v>13</v>
      </c>
      <c r="B33" s="131" t="s">
        <v>129</v>
      </c>
      <c r="C33" s="59">
        <v>1764000</v>
      </c>
      <c r="D33" s="59">
        <f t="shared" ref="D33:AE33" si="19">(C33*$C$19)+C33</f>
        <v>1781640</v>
      </c>
      <c r="E33" s="59">
        <f t="shared" si="19"/>
        <v>1799456.4</v>
      </c>
      <c r="F33" s="59">
        <f t="shared" si="19"/>
        <v>1817450.9639999999</v>
      </c>
      <c r="G33" s="59">
        <f t="shared" si="19"/>
        <v>1835625.47364</v>
      </c>
      <c r="H33" s="59">
        <f t="shared" si="19"/>
        <v>1853981.7283764</v>
      </c>
      <c r="I33" s="59">
        <f t="shared" si="19"/>
        <v>1872521.545660164</v>
      </c>
      <c r="J33" s="59">
        <f t="shared" si="19"/>
        <v>1891246.7611167657</v>
      </c>
      <c r="K33" s="59">
        <f t="shared" si="19"/>
        <v>1910159.2287279333</v>
      </c>
      <c r="L33" s="59">
        <f t="shared" si="19"/>
        <v>1929260.8210152127</v>
      </c>
      <c r="M33" s="59">
        <f t="shared" si="19"/>
        <v>1948553.4292253647</v>
      </c>
      <c r="N33" s="59">
        <f t="shared" si="19"/>
        <v>1968038.9635176184</v>
      </c>
      <c r="O33" s="59">
        <f t="shared" si="19"/>
        <v>1987719.3531527945</v>
      </c>
      <c r="P33" s="59">
        <f t="shared" si="19"/>
        <v>2007596.5466843224</v>
      </c>
      <c r="Q33" s="59">
        <f t="shared" si="19"/>
        <v>2027672.5121511656</v>
      </c>
      <c r="R33" s="59">
        <f t="shared" si="19"/>
        <v>2047949.2372726772</v>
      </c>
      <c r="S33" s="59">
        <f t="shared" si="19"/>
        <v>2068428.729645404</v>
      </c>
      <c r="T33" s="59">
        <f t="shared" si="19"/>
        <v>2089113.016941858</v>
      </c>
      <c r="U33" s="59">
        <f t="shared" si="19"/>
        <v>2110004.1471112766</v>
      </c>
      <c r="V33" s="59">
        <f t="shared" si="19"/>
        <v>2131104.1885823896</v>
      </c>
      <c r="W33" s="59">
        <f t="shared" si="19"/>
        <v>2152415.2304682136</v>
      </c>
      <c r="X33" s="59">
        <f t="shared" si="19"/>
        <v>2173939.3827728955</v>
      </c>
      <c r="Y33" s="59">
        <f t="shared" si="19"/>
        <v>2195678.7766006244</v>
      </c>
      <c r="Z33" s="59">
        <f t="shared" si="19"/>
        <v>2217635.5643666307</v>
      </c>
      <c r="AA33" s="59">
        <f t="shared" si="19"/>
        <v>2239811.9200102971</v>
      </c>
      <c r="AB33" s="59">
        <f t="shared" si="19"/>
        <v>2262210.0392104001</v>
      </c>
      <c r="AC33" s="59">
        <f t="shared" si="19"/>
        <v>2284832.1396025042</v>
      </c>
      <c r="AD33" s="59">
        <f t="shared" si="19"/>
        <v>2307680.4609985291</v>
      </c>
      <c r="AE33" s="59">
        <f t="shared" si="19"/>
        <v>2330757.2656085142</v>
      </c>
    </row>
    <row r="34" spans="1:31" ht="11.25" customHeight="1">
      <c r="A34" s="83">
        <v>14</v>
      </c>
      <c r="B34" s="131" t="s">
        <v>143</v>
      </c>
      <c r="C34" s="59">
        <v>1764000</v>
      </c>
      <c r="D34" s="59">
        <f t="shared" ref="D34:AE34" si="20">(C34*$C$19)+C34</f>
        <v>1781640</v>
      </c>
      <c r="E34" s="59">
        <f t="shared" si="20"/>
        <v>1799456.4</v>
      </c>
      <c r="F34" s="59">
        <f t="shared" si="20"/>
        <v>1817450.9639999999</v>
      </c>
      <c r="G34" s="59">
        <f t="shared" si="20"/>
        <v>1835625.47364</v>
      </c>
      <c r="H34" s="59">
        <f t="shared" si="20"/>
        <v>1853981.7283764</v>
      </c>
      <c r="I34" s="59">
        <f t="shared" si="20"/>
        <v>1872521.545660164</v>
      </c>
      <c r="J34" s="59">
        <f t="shared" si="20"/>
        <v>1891246.7611167657</v>
      </c>
      <c r="K34" s="59">
        <f t="shared" si="20"/>
        <v>1910159.2287279333</v>
      </c>
      <c r="L34" s="59">
        <f t="shared" si="20"/>
        <v>1929260.8210152127</v>
      </c>
      <c r="M34" s="59">
        <f t="shared" si="20"/>
        <v>1948553.4292253647</v>
      </c>
      <c r="N34" s="59">
        <f t="shared" si="20"/>
        <v>1968038.9635176184</v>
      </c>
      <c r="O34" s="59">
        <f t="shared" si="20"/>
        <v>1987719.3531527945</v>
      </c>
      <c r="P34" s="59">
        <f t="shared" si="20"/>
        <v>2007596.5466843224</v>
      </c>
      <c r="Q34" s="59">
        <f t="shared" si="20"/>
        <v>2027672.5121511656</v>
      </c>
      <c r="R34" s="59">
        <f t="shared" si="20"/>
        <v>2047949.2372726772</v>
      </c>
      <c r="S34" s="59">
        <f t="shared" si="20"/>
        <v>2068428.729645404</v>
      </c>
      <c r="T34" s="59">
        <f t="shared" si="20"/>
        <v>2089113.016941858</v>
      </c>
      <c r="U34" s="59">
        <f t="shared" si="20"/>
        <v>2110004.1471112766</v>
      </c>
      <c r="V34" s="59">
        <f t="shared" si="20"/>
        <v>2131104.1885823896</v>
      </c>
      <c r="W34" s="59">
        <f t="shared" si="20"/>
        <v>2152415.2304682136</v>
      </c>
      <c r="X34" s="59">
        <f t="shared" si="20"/>
        <v>2173939.3827728955</v>
      </c>
      <c r="Y34" s="59">
        <f t="shared" si="20"/>
        <v>2195678.7766006244</v>
      </c>
      <c r="Z34" s="59">
        <f t="shared" si="20"/>
        <v>2217635.5643666307</v>
      </c>
      <c r="AA34" s="59">
        <f t="shared" si="20"/>
        <v>2239811.9200102971</v>
      </c>
      <c r="AB34" s="59">
        <f t="shared" si="20"/>
        <v>2262210.0392104001</v>
      </c>
      <c r="AC34" s="59">
        <f t="shared" si="20"/>
        <v>2284832.1396025042</v>
      </c>
      <c r="AD34" s="59">
        <f t="shared" si="20"/>
        <v>2307680.4609985291</v>
      </c>
      <c r="AE34" s="59">
        <f t="shared" si="20"/>
        <v>2330757.2656085142</v>
      </c>
    </row>
    <row r="35" spans="1:31" ht="11.25" customHeight="1">
      <c r="A35" s="83">
        <v>15</v>
      </c>
      <c r="B35" s="131" t="s">
        <v>144</v>
      </c>
      <c r="C35" s="59">
        <v>1764000</v>
      </c>
      <c r="D35" s="59">
        <f t="shared" ref="D35:AE35" si="21">(C35*$C$19)+C35</f>
        <v>1781640</v>
      </c>
      <c r="E35" s="59">
        <f t="shared" si="21"/>
        <v>1799456.4</v>
      </c>
      <c r="F35" s="59">
        <f t="shared" si="21"/>
        <v>1817450.9639999999</v>
      </c>
      <c r="G35" s="59">
        <f t="shared" si="21"/>
        <v>1835625.47364</v>
      </c>
      <c r="H35" s="59">
        <f t="shared" si="21"/>
        <v>1853981.7283764</v>
      </c>
      <c r="I35" s="59">
        <f t="shared" si="21"/>
        <v>1872521.545660164</v>
      </c>
      <c r="J35" s="59">
        <f t="shared" si="21"/>
        <v>1891246.7611167657</v>
      </c>
      <c r="K35" s="59">
        <f t="shared" si="21"/>
        <v>1910159.2287279333</v>
      </c>
      <c r="L35" s="59">
        <f t="shared" si="21"/>
        <v>1929260.8210152127</v>
      </c>
      <c r="M35" s="59">
        <f t="shared" si="21"/>
        <v>1948553.4292253647</v>
      </c>
      <c r="N35" s="59">
        <f t="shared" si="21"/>
        <v>1968038.9635176184</v>
      </c>
      <c r="O35" s="59">
        <f t="shared" si="21"/>
        <v>1987719.3531527945</v>
      </c>
      <c r="P35" s="59">
        <f t="shared" si="21"/>
        <v>2007596.5466843224</v>
      </c>
      <c r="Q35" s="59">
        <f t="shared" si="21"/>
        <v>2027672.5121511656</v>
      </c>
      <c r="R35" s="59">
        <f t="shared" si="21"/>
        <v>2047949.2372726772</v>
      </c>
      <c r="S35" s="59">
        <f t="shared" si="21"/>
        <v>2068428.729645404</v>
      </c>
      <c r="T35" s="59">
        <f t="shared" si="21"/>
        <v>2089113.016941858</v>
      </c>
      <c r="U35" s="59">
        <f t="shared" si="21"/>
        <v>2110004.1471112766</v>
      </c>
      <c r="V35" s="59">
        <f t="shared" si="21"/>
        <v>2131104.1885823896</v>
      </c>
      <c r="W35" s="59">
        <f t="shared" si="21"/>
        <v>2152415.2304682136</v>
      </c>
      <c r="X35" s="59">
        <f t="shared" si="21"/>
        <v>2173939.3827728955</v>
      </c>
      <c r="Y35" s="59">
        <f t="shared" si="21"/>
        <v>2195678.7766006244</v>
      </c>
      <c r="Z35" s="59">
        <f t="shared" si="21"/>
        <v>2217635.5643666307</v>
      </c>
      <c r="AA35" s="59">
        <f t="shared" si="21"/>
        <v>2239811.9200102971</v>
      </c>
      <c r="AB35" s="59">
        <f t="shared" si="21"/>
        <v>2262210.0392104001</v>
      </c>
      <c r="AC35" s="59">
        <f t="shared" si="21"/>
        <v>2284832.1396025042</v>
      </c>
      <c r="AD35" s="59">
        <f t="shared" si="21"/>
        <v>2307680.4609985291</v>
      </c>
      <c r="AE35" s="59">
        <f t="shared" si="21"/>
        <v>2330757.2656085142</v>
      </c>
    </row>
    <row r="36" spans="1:31" ht="11.25" customHeight="1">
      <c r="A36" s="83">
        <v>16</v>
      </c>
      <c r="B36" s="131" t="s">
        <v>145</v>
      </c>
      <c r="C36" s="59">
        <v>1764000</v>
      </c>
      <c r="D36" s="59">
        <f t="shared" ref="D36:AE36" si="22">(C36*$C$19)+C36</f>
        <v>1781640</v>
      </c>
      <c r="E36" s="59">
        <f t="shared" si="22"/>
        <v>1799456.4</v>
      </c>
      <c r="F36" s="59">
        <f t="shared" si="22"/>
        <v>1817450.9639999999</v>
      </c>
      <c r="G36" s="59">
        <f t="shared" si="22"/>
        <v>1835625.47364</v>
      </c>
      <c r="H36" s="59">
        <f t="shared" si="22"/>
        <v>1853981.7283764</v>
      </c>
      <c r="I36" s="59">
        <f t="shared" si="22"/>
        <v>1872521.545660164</v>
      </c>
      <c r="J36" s="59">
        <f t="shared" si="22"/>
        <v>1891246.7611167657</v>
      </c>
      <c r="K36" s="59">
        <f t="shared" si="22"/>
        <v>1910159.2287279333</v>
      </c>
      <c r="L36" s="59">
        <f t="shared" si="22"/>
        <v>1929260.8210152127</v>
      </c>
      <c r="M36" s="59">
        <f t="shared" si="22"/>
        <v>1948553.4292253647</v>
      </c>
      <c r="N36" s="59">
        <f t="shared" si="22"/>
        <v>1968038.9635176184</v>
      </c>
      <c r="O36" s="59">
        <f t="shared" si="22"/>
        <v>1987719.3531527945</v>
      </c>
      <c r="P36" s="59">
        <f t="shared" si="22"/>
        <v>2007596.5466843224</v>
      </c>
      <c r="Q36" s="59">
        <f t="shared" si="22"/>
        <v>2027672.5121511656</v>
      </c>
      <c r="R36" s="59">
        <f t="shared" si="22"/>
        <v>2047949.2372726772</v>
      </c>
      <c r="S36" s="59">
        <f t="shared" si="22"/>
        <v>2068428.729645404</v>
      </c>
      <c r="T36" s="59">
        <f t="shared" si="22"/>
        <v>2089113.016941858</v>
      </c>
      <c r="U36" s="59">
        <f t="shared" si="22"/>
        <v>2110004.1471112766</v>
      </c>
      <c r="V36" s="59">
        <f t="shared" si="22"/>
        <v>2131104.1885823896</v>
      </c>
      <c r="W36" s="59">
        <f t="shared" si="22"/>
        <v>2152415.2304682136</v>
      </c>
      <c r="X36" s="59">
        <f t="shared" si="22"/>
        <v>2173939.3827728955</v>
      </c>
      <c r="Y36" s="59">
        <f t="shared" si="22"/>
        <v>2195678.7766006244</v>
      </c>
      <c r="Z36" s="59">
        <f t="shared" si="22"/>
        <v>2217635.5643666307</v>
      </c>
      <c r="AA36" s="59">
        <f t="shared" si="22"/>
        <v>2239811.9200102971</v>
      </c>
      <c r="AB36" s="59">
        <f t="shared" si="22"/>
        <v>2262210.0392104001</v>
      </c>
      <c r="AC36" s="59">
        <f t="shared" si="22"/>
        <v>2284832.1396025042</v>
      </c>
      <c r="AD36" s="59">
        <f t="shared" si="22"/>
        <v>2307680.4609985291</v>
      </c>
      <c r="AE36" s="59">
        <f t="shared" si="22"/>
        <v>2330757.2656085142</v>
      </c>
    </row>
    <row r="37" spans="1:31" ht="11.25" customHeight="1">
      <c r="A37" s="83">
        <v>17</v>
      </c>
      <c r="B37" s="131" t="s">
        <v>146</v>
      </c>
      <c r="C37" s="59">
        <v>1764000</v>
      </c>
      <c r="D37" s="59">
        <f t="shared" ref="D37:AE37" si="23">(C37*$C$19)+C37</f>
        <v>1781640</v>
      </c>
      <c r="E37" s="59">
        <f t="shared" si="23"/>
        <v>1799456.4</v>
      </c>
      <c r="F37" s="59">
        <f t="shared" si="23"/>
        <v>1817450.9639999999</v>
      </c>
      <c r="G37" s="59">
        <f t="shared" si="23"/>
        <v>1835625.47364</v>
      </c>
      <c r="H37" s="59">
        <f t="shared" si="23"/>
        <v>1853981.7283764</v>
      </c>
      <c r="I37" s="59">
        <f t="shared" si="23"/>
        <v>1872521.545660164</v>
      </c>
      <c r="J37" s="59">
        <f t="shared" si="23"/>
        <v>1891246.7611167657</v>
      </c>
      <c r="K37" s="59">
        <f t="shared" si="23"/>
        <v>1910159.2287279333</v>
      </c>
      <c r="L37" s="59">
        <f t="shared" si="23"/>
        <v>1929260.8210152127</v>
      </c>
      <c r="M37" s="59">
        <f t="shared" si="23"/>
        <v>1948553.4292253647</v>
      </c>
      <c r="N37" s="59">
        <f t="shared" si="23"/>
        <v>1968038.9635176184</v>
      </c>
      <c r="O37" s="59">
        <f t="shared" si="23"/>
        <v>1987719.3531527945</v>
      </c>
      <c r="P37" s="59">
        <f t="shared" si="23"/>
        <v>2007596.5466843224</v>
      </c>
      <c r="Q37" s="59">
        <f t="shared" si="23"/>
        <v>2027672.5121511656</v>
      </c>
      <c r="R37" s="59">
        <f t="shared" si="23"/>
        <v>2047949.2372726772</v>
      </c>
      <c r="S37" s="59">
        <f t="shared" si="23"/>
        <v>2068428.729645404</v>
      </c>
      <c r="T37" s="59">
        <f t="shared" si="23"/>
        <v>2089113.016941858</v>
      </c>
      <c r="U37" s="59">
        <f t="shared" si="23"/>
        <v>2110004.1471112766</v>
      </c>
      <c r="V37" s="59">
        <f t="shared" si="23"/>
        <v>2131104.1885823896</v>
      </c>
      <c r="W37" s="59">
        <f t="shared" si="23"/>
        <v>2152415.2304682136</v>
      </c>
      <c r="X37" s="59">
        <f t="shared" si="23"/>
        <v>2173939.3827728955</v>
      </c>
      <c r="Y37" s="59">
        <f t="shared" si="23"/>
        <v>2195678.7766006244</v>
      </c>
      <c r="Z37" s="59">
        <f t="shared" si="23"/>
        <v>2217635.5643666307</v>
      </c>
      <c r="AA37" s="59">
        <f t="shared" si="23"/>
        <v>2239811.9200102971</v>
      </c>
      <c r="AB37" s="59">
        <f t="shared" si="23"/>
        <v>2262210.0392104001</v>
      </c>
      <c r="AC37" s="59">
        <f t="shared" si="23"/>
        <v>2284832.1396025042</v>
      </c>
      <c r="AD37" s="59">
        <f t="shared" si="23"/>
        <v>2307680.4609985291</v>
      </c>
      <c r="AE37" s="59">
        <f t="shared" si="23"/>
        <v>2330757.2656085142</v>
      </c>
    </row>
    <row r="38" spans="1:31" ht="11.25" customHeight="1">
      <c r="A38" s="83">
        <v>18</v>
      </c>
      <c r="B38" s="131" t="s">
        <v>130</v>
      </c>
      <c r="C38" s="59">
        <v>1764000</v>
      </c>
      <c r="D38" s="59">
        <f t="shared" ref="D38:AE38" si="24">(C38*$C$19)+C38</f>
        <v>1781640</v>
      </c>
      <c r="E38" s="59">
        <f t="shared" si="24"/>
        <v>1799456.4</v>
      </c>
      <c r="F38" s="59">
        <f t="shared" si="24"/>
        <v>1817450.9639999999</v>
      </c>
      <c r="G38" s="59">
        <f t="shared" si="24"/>
        <v>1835625.47364</v>
      </c>
      <c r="H38" s="59">
        <f t="shared" si="24"/>
        <v>1853981.7283764</v>
      </c>
      <c r="I38" s="59">
        <f t="shared" si="24"/>
        <v>1872521.545660164</v>
      </c>
      <c r="J38" s="59">
        <f t="shared" si="24"/>
        <v>1891246.7611167657</v>
      </c>
      <c r="K38" s="59">
        <f t="shared" si="24"/>
        <v>1910159.2287279333</v>
      </c>
      <c r="L38" s="59">
        <f t="shared" si="24"/>
        <v>1929260.8210152127</v>
      </c>
      <c r="M38" s="59">
        <f t="shared" si="24"/>
        <v>1948553.4292253647</v>
      </c>
      <c r="N38" s="59">
        <f t="shared" si="24"/>
        <v>1968038.9635176184</v>
      </c>
      <c r="O38" s="59">
        <f t="shared" si="24"/>
        <v>1987719.3531527945</v>
      </c>
      <c r="P38" s="59">
        <f t="shared" si="24"/>
        <v>2007596.5466843224</v>
      </c>
      <c r="Q38" s="59">
        <f t="shared" si="24"/>
        <v>2027672.5121511656</v>
      </c>
      <c r="R38" s="59">
        <f t="shared" si="24"/>
        <v>2047949.2372726772</v>
      </c>
      <c r="S38" s="59">
        <f t="shared" si="24"/>
        <v>2068428.729645404</v>
      </c>
      <c r="T38" s="59">
        <f t="shared" si="24"/>
        <v>2089113.016941858</v>
      </c>
      <c r="U38" s="59">
        <f t="shared" si="24"/>
        <v>2110004.1471112766</v>
      </c>
      <c r="V38" s="59">
        <f t="shared" si="24"/>
        <v>2131104.1885823896</v>
      </c>
      <c r="W38" s="59">
        <f t="shared" si="24"/>
        <v>2152415.2304682136</v>
      </c>
      <c r="X38" s="59">
        <f t="shared" si="24"/>
        <v>2173939.3827728955</v>
      </c>
      <c r="Y38" s="59">
        <f t="shared" si="24"/>
        <v>2195678.7766006244</v>
      </c>
      <c r="Z38" s="59">
        <f t="shared" si="24"/>
        <v>2217635.5643666307</v>
      </c>
      <c r="AA38" s="59">
        <f t="shared" si="24"/>
        <v>2239811.9200102971</v>
      </c>
      <c r="AB38" s="59">
        <f t="shared" si="24"/>
        <v>2262210.0392104001</v>
      </c>
      <c r="AC38" s="59">
        <f t="shared" si="24"/>
        <v>2284832.1396025042</v>
      </c>
      <c r="AD38" s="59">
        <f t="shared" si="24"/>
        <v>2307680.4609985291</v>
      </c>
      <c r="AE38" s="59">
        <f t="shared" si="24"/>
        <v>2330757.2656085142</v>
      </c>
    </row>
    <row r="39" spans="1:31" ht="11.25" customHeight="1">
      <c r="A39" s="83">
        <v>19</v>
      </c>
      <c r="B39" s="131" t="s">
        <v>147</v>
      </c>
      <c r="C39" s="59">
        <v>1764000</v>
      </c>
      <c r="D39" s="59">
        <f t="shared" ref="D39:AE39" si="25">(C39*$C$19)+C39</f>
        <v>1781640</v>
      </c>
      <c r="E39" s="59">
        <f t="shared" si="25"/>
        <v>1799456.4</v>
      </c>
      <c r="F39" s="59">
        <f t="shared" si="25"/>
        <v>1817450.9639999999</v>
      </c>
      <c r="G39" s="59">
        <f t="shared" si="25"/>
        <v>1835625.47364</v>
      </c>
      <c r="H39" s="59">
        <f t="shared" si="25"/>
        <v>1853981.7283764</v>
      </c>
      <c r="I39" s="59">
        <f t="shared" si="25"/>
        <v>1872521.545660164</v>
      </c>
      <c r="J39" s="59">
        <f t="shared" si="25"/>
        <v>1891246.7611167657</v>
      </c>
      <c r="K39" s="59">
        <f t="shared" si="25"/>
        <v>1910159.2287279333</v>
      </c>
      <c r="L39" s="59">
        <f t="shared" si="25"/>
        <v>1929260.8210152127</v>
      </c>
      <c r="M39" s="59">
        <f t="shared" si="25"/>
        <v>1948553.4292253647</v>
      </c>
      <c r="N39" s="59">
        <f t="shared" si="25"/>
        <v>1968038.9635176184</v>
      </c>
      <c r="O39" s="59">
        <f t="shared" si="25"/>
        <v>1987719.3531527945</v>
      </c>
      <c r="P39" s="59">
        <f t="shared" si="25"/>
        <v>2007596.5466843224</v>
      </c>
      <c r="Q39" s="59">
        <f t="shared" si="25"/>
        <v>2027672.5121511656</v>
      </c>
      <c r="R39" s="59">
        <f t="shared" si="25"/>
        <v>2047949.2372726772</v>
      </c>
      <c r="S39" s="59">
        <f t="shared" si="25"/>
        <v>2068428.729645404</v>
      </c>
      <c r="T39" s="59">
        <f t="shared" si="25"/>
        <v>2089113.016941858</v>
      </c>
      <c r="U39" s="59">
        <f t="shared" si="25"/>
        <v>2110004.1471112766</v>
      </c>
      <c r="V39" s="59">
        <f t="shared" si="25"/>
        <v>2131104.1885823896</v>
      </c>
      <c r="W39" s="59">
        <f t="shared" si="25"/>
        <v>2152415.2304682136</v>
      </c>
      <c r="X39" s="59">
        <f t="shared" si="25"/>
        <v>2173939.3827728955</v>
      </c>
      <c r="Y39" s="59">
        <f t="shared" si="25"/>
        <v>2195678.7766006244</v>
      </c>
      <c r="Z39" s="59">
        <f t="shared" si="25"/>
        <v>2217635.5643666307</v>
      </c>
      <c r="AA39" s="59">
        <f t="shared" si="25"/>
        <v>2239811.9200102971</v>
      </c>
      <c r="AB39" s="59">
        <f t="shared" si="25"/>
        <v>2262210.0392104001</v>
      </c>
      <c r="AC39" s="59">
        <f t="shared" si="25"/>
        <v>2284832.1396025042</v>
      </c>
      <c r="AD39" s="59">
        <f t="shared" si="25"/>
        <v>2307680.4609985291</v>
      </c>
      <c r="AE39" s="59">
        <f t="shared" si="25"/>
        <v>2330757.2656085142</v>
      </c>
    </row>
    <row r="40" spans="1:31" ht="11.25" customHeight="1">
      <c r="A40" s="83">
        <v>20</v>
      </c>
      <c r="B40" s="131" t="s">
        <v>148</v>
      </c>
      <c r="C40" s="59">
        <v>1764000</v>
      </c>
      <c r="D40" s="59">
        <f t="shared" ref="D40:AE40" si="26">(C40*$C$19)+C40</f>
        <v>1781640</v>
      </c>
      <c r="E40" s="59">
        <f t="shared" si="26"/>
        <v>1799456.4</v>
      </c>
      <c r="F40" s="59">
        <f t="shared" si="26"/>
        <v>1817450.9639999999</v>
      </c>
      <c r="G40" s="59">
        <f t="shared" si="26"/>
        <v>1835625.47364</v>
      </c>
      <c r="H40" s="59">
        <f t="shared" si="26"/>
        <v>1853981.7283764</v>
      </c>
      <c r="I40" s="59">
        <f t="shared" si="26"/>
        <v>1872521.545660164</v>
      </c>
      <c r="J40" s="59">
        <f t="shared" si="26"/>
        <v>1891246.7611167657</v>
      </c>
      <c r="K40" s="59">
        <f t="shared" si="26"/>
        <v>1910159.2287279333</v>
      </c>
      <c r="L40" s="59">
        <f t="shared" si="26"/>
        <v>1929260.8210152127</v>
      </c>
      <c r="M40" s="59">
        <f t="shared" si="26"/>
        <v>1948553.4292253647</v>
      </c>
      <c r="N40" s="59">
        <f t="shared" si="26"/>
        <v>1968038.9635176184</v>
      </c>
      <c r="O40" s="59">
        <f t="shared" si="26"/>
        <v>1987719.3531527945</v>
      </c>
      <c r="P40" s="59">
        <f t="shared" si="26"/>
        <v>2007596.5466843224</v>
      </c>
      <c r="Q40" s="59">
        <f t="shared" si="26"/>
        <v>2027672.5121511656</v>
      </c>
      <c r="R40" s="59">
        <f t="shared" si="26"/>
        <v>2047949.2372726772</v>
      </c>
      <c r="S40" s="59">
        <f t="shared" si="26"/>
        <v>2068428.729645404</v>
      </c>
      <c r="T40" s="59">
        <f t="shared" si="26"/>
        <v>2089113.016941858</v>
      </c>
      <c r="U40" s="59">
        <f t="shared" si="26"/>
        <v>2110004.1471112766</v>
      </c>
      <c r="V40" s="59">
        <f t="shared" si="26"/>
        <v>2131104.1885823896</v>
      </c>
      <c r="W40" s="59">
        <f t="shared" si="26"/>
        <v>2152415.2304682136</v>
      </c>
      <c r="X40" s="59">
        <f t="shared" si="26"/>
        <v>2173939.3827728955</v>
      </c>
      <c r="Y40" s="59">
        <f t="shared" si="26"/>
        <v>2195678.7766006244</v>
      </c>
      <c r="Z40" s="59">
        <f t="shared" si="26"/>
        <v>2217635.5643666307</v>
      </c>
      <c r="AA40" s="59">
        <f t="shared" si="26"/>
        <v>2239811.9200102971</v>
      </c>
      <c r="AB40" s="59">
        <f t="shared" si="26"/>
        <v>2262210.0392104001</v>
      </c>
      <c r="AC40" s="59">
        <f t="shared" si="26"/>
        <v>2284832.1396025042</v>
      </c>
      <c r="AD40" s="59">
        <f t="shared" si="26"/>
        <v>2307680.4609985291</v>
      </c>
      <c r="AE40" s="59">
        <f t="shared" si="26"/>
        <v>2330757.2656085142</v>
      </c>
    </row>
    <row r="41" spans="1:31" ht="11.25" customHeight="1">
      <c r="A41" s="83">
        <v>21</v>
      </c>
      <c r="B41" s="131" t="s">
        <v>149</v>
      </c>
      <c r="C41" s="59">
        <v>1764000</v>
      </c>
      <c r="D41" s="59">
        <f t="shared" ref="D41:AE41" si="27">(C41*$C$19)+C41</f>
        <v>1781640</v>
      </c>
      <c r="E41" s="59">
        <f t="shared" si="27"/>
        <v>1799456.4</v>
      </c>
      <c r="F41" s="59">
        <f t="shared" si="27"/>
        <v>1817450.9639999999</v>
      </c>
      <c r="G41" s="59">
        <f t="shared" si="27"/>
        <v>1835625.47364</v>
      </c>
      <c r="H41" s="59">
        <f t="shared" si="27"/>
        <v>1853981.7283764</v>
      </c>
      <c r="I41" s="59">
        <f t="shared" si="27"/>
        <v>1872521.545660164</v>
      </c>
      <c r="J41" s="59">
        <f t="shared" si="27"/>
        <v>1891246.7611167657</v>
      </c>
      <c r="K41" s="59">
        <f t="shared" si="27"/>
        <v>1910159.2287279333</v>
      </c>
      <c r="L41" s="59">
        <f t="shared" si="27"/>
        <v>1929260.8210152127</v>
      </c>
      <c r="M41" s="59">
        <f t="shared" si="27"/>
        <v>1948553.4292253647</v>
      </c>
      <c r="N41" s="59">
        <f t="shared" si="27"/>
        <v>1968038.9635176184</v>
      </c>
      <c r="O41" s="59">
        <f t="shared" si="27"/>
        <v>1987719.3531527945</v>
      </c>
      <c r="P41" s="59">
        <f t="shared" si="27"/>
        <v>2007596.5466843224</v>
      </c>
      <c r="Q41" s="59">
        <f t="shared" si="27"/>
        <v>2027672.5121511656</v>
      </c>
      <c r="R41" s="59">
        <f t="shared" si="27"/>
        <v>2047949.2372726772</v>
      </c>
      <c r="S41" s="59">
        <f t="shared" si="27"/>
        <v>2068428.729645404</v>
      </c>
      <c r="T41" s="59">
        <f t="shared" si="27"/>
        <v>2089113.016941858</v>
      </c>
      <c r="U41" s="59">
        <f t="shared" si="27"/>
        <v>2110004.1471112766</v>
      </c>
      <c r="V41" s="59">
        <f t="shared" si="27"/>
        <v>2131104.1885823896</v>
      </c>
      <c r="W41" s="59">
        <f t="shared" si="27"/>
        <v>2152415.2304682136</v>
      </c>
      <c r="X41" s="59">
        <f t="shared" si="27"/>
        <v>2173939.3827728955</v>
      </c>
      <c r="Y41" s="59">
        <f t="shared" si="27"/>
        <v>2195678.7766006244</v>
      </c>
      <c r="Z41" s="59">
        <f t="shared" si="27"/>
        <v>2217635.5643666307</v>
      </c>
      <c r="AA41" s="59">
        <f t="shared" si="27"/>
        <v>2239811.9200102971</v>
      </c>
      <c r="AB41" s="59">
        <f t="shared" si="27"/>
        <v>2262210.0392104001</v>
      </c>
      <c r="AC41" s="59">
        <f t="shared" si="27"/>
        <v>2284832.1396025042</v>
      </c>
      <c r="AD41" s="59">
        <f t="shared" si="27"/>
        <v>2307680.4609985291</v>
      </c>
      <c r="AE41" s="59">
        <f t="shared" si="27"/>
        <v>2330757.2656085142</v>
      </c>
    </row>
    <row r="42" spans="1:31" ht="11.25" customHeight="1">
      <c r="A42" s="83">
        <v>22</v>
      </c>
      <c r="B42" s="131" t="s">
        <v>150</v>
      </c>
      <c r="C42" s="59">
        <v>1764000</v>
      </c>
      <c r="D42" s="59">
        <f t="shared" ref="D42:AE42" si="28">(C42*$C$19)+C42</f>
        <v>1781640</v>
      </c>
      <c r="E42" s="59">
        <f t="shared" si="28"/>
        <v>1799456.4</v>
      </c>
      <c r="F42" s="59">
        <f t="shared" si="28"/>
        <v>1817450.9639999999</v>
      </c>
      <c r="G42" s="59">
        <f t="shared" si="28"/>
        <v>1835625.47364</v>
      </c>
      <c r="H42" s="59">
        <f t="shared" si="28"/>
        <v>1853981.7283764</v>
      </c>
      <c r="I42" s="59">
        <f t="shared" si="28"/>
        <v>1872521.545660164</v>
      </c>
      <c r="J42" s="59">
        <f t="shared" si="28"/>
        <v>1891246.7611167657</v>
      </c>
      <c r="K42" s="59">
        <f t="shared" si="28"/>
        <v>1910159.2287279333</v>
      </c>
      <c r="L42" s="59">
        <f t="shared" si="28"/>
        <v>1929260.8210152127</v>
      </c>
      <c r="M42" s="59">
        <f t="shared" si="28"/>
        <v>1948553.4292253647</v>
      </c>
      <c r="N42" s="59">
        <f t="shared" si="28"/>
        <v>1968038.9635176184</v>
      </c>
      <c r="O42" s="59">
        <f t="shared" si="28"/>
        <v>1987719.3531527945</v>
      </c>
      <c r="P42" s="59">
        <f t="shared" si="28"/>
        <v>2007596.5466843224</v>
      </c>
      <c r="Q42" s="59">
        <f t="shared" si="28"/>
        <v>2027672.5121511656</v>
      </c>
      <c r="R42" s="59">
        <f t="shared" si="28"/>
        <v>2047949.2372726772</v>
      </c>
      <c r="S42" s="59">
        <f t="shared" si="28"/>
        <v>2068428.729645404</v>
      </c>
      <c r="T42" s="59">
        <f t="shared" si="28"/>
        <v>2089113.016941858</v>
      </c>
      <c r="U42" s="59">
        <f t="shared" si="28"/>
        <v>2110004.1471112766</v>
      </c>
      <c r="V42" s="59">
        <f t="shared" si="28"/>
        <v>2131104.1885823896</v>
      </c>
      <c r="W42" s="59">
        <f t="shared" si="28"/>
        <v>2152415.2304682136</v>
      </c>
      <c r="X42" s="59">
        <f t="shared" si="28"/>
        <v>2173939.3827728955</v>
      </c>
      <c r="Y42" s="59">
        <f t="shared" si="28"/>
        <v>2195678.7766006244</v>
      </c>
      <c r="Z42" s="59">
        <f t="shared" si="28"/>
        <v>2217635.5643666307</v>
      </c>
      <c r="AA42" s="59">
        <f t="shared" si="28"/>
        <v>2239811.9200102971</v>
      </c>
      <c r="AB42" s="59">
        <f t="shared" si="28"/>
        <v>2262210.0392104001</v>
      </c>
      <c r="AC42" s="59">
        <f t="shared" si="28"/>
        <v>2284832.1396025042</v>
      </c>
      <c r="AD42" s="59">
        <f t="shared" si="28"/>
        <v>2307680.4609985291</v>
      </c>
      <c r="AE42" s="59">
        <f t="shared" si="28"/>
        <v>2330757.2656085142</v>
      </c>
    </row>
    <row r="43" spans="1:31" ht="11.25" customHeight="1">
      <c r="A43" s="83">
        <v>23</v>
      </c>
      <c r="B43" s="131" t="s">
        <v>131</v>
      </c>
      <c r="C43" s="59">
        <v>1764000</v>
      </c>
      <c r="D43" s="59">
        <f t="shared" ref="D43:AE43" si="29">(C43*$C$19)+C43</f>
        <v>1781640</v>
      </c>
      <c r="E43" s="59">
        <f t="shared" si="29"/>
        <v>1799456.4</v>
      </c>
      <c r="F43" s="59">
        <f t="shared" si="29"/>
        <v>1817450.9639999999</v>
      </c>
      <c r="G43" s="59">
        <f t="shared" si="29"/>
        <v>1835625.47364</v>
      </c>
      <c r="H43" s="59">
        <f t="shared" si="29"/>
        <v>1853981.7283764</v>
      </c>
      <c r="I43" s="59">
        <f t="shared" si="29"/>
        <v>1872521.545660164</v>
      </c>
      <c r="J43" s="59">
        <f t="shared" si="29"/>
        <v>1891246.7611167657</v>
      </c>
      <c r="K43" s="59">
        <f t="shared" si="29"/>
        <v>1910159.2287279333</v>
      </c>
      <c r="L43" s="59">
        <f t="shared" si="29"/>
        <v>1929260.8210152127</v>
      </c>
      <c r="M43" s="59">
        <f t="shared" si="29"/>
        <v>1948553.4292253647</v>
      </c>
      <c r="N43" s="59">
        <f t="shared" si="29"/>
        <v>1968038.9635176184</v>
      </c>
      <c r="O43" s="59">
        <f t="shared" si="29"/>
        <v>1987719.3531527945</v>
      </c>
      <c r="P43" s="59">
        <f t="shared" si="29"/>
        <v>2007596.5466843224</v>
      </c>
      <c r="Q43" s="59">
        <f t="shared" si="29"/>
        <v>2027672.5121511656</v>
      </c>
      <c r="R43" s="59">
        <f t="shared" si="29"/>
        <v>2047949.2372726772</v>
      </c>
      <c r="S43" s="59">
        <f t="shared" si="29"/>
        <v>2068428.729645404</v>
      </c>
      <c r="T43" s="59">
        <f t="shared" si="29"/>
        <v>2089113.016941858</v>
      </c>
      <c r="U43" s="59">
        <f t="shared" si="29"/>
        <v>2110004.1471112766</v>
      </c>
      <c r="V43" s="59">
        <f t="shared" si="29"/>
        <v>2131104.1885823896</v>
      </c>
      <c r="W43" s="59">
        <f t="shared" si="29"/>
        <v>2152415.2304682136</v>
      </c>
      <c r="X43" s="59">
        <f t="shared" si="29"/>
        <v>2173939.3827728955</v>
      </c>
      <c r="Y43" s="59">
        <f t="shared" si="29"/>
        <v>2195678.7766006244</v>
      </c>
      <c r="Z43" s="59">
        <f t="shared" si="29"/>
        <v>2217635.5643666307</v>
      </c>
      <c r="AA43" s="59">
        <f t="shared" si="29"/>
        <v>2239811.9200102971</v>
      </c>
      <c r="AB43" s="59">
        <f t="shared" si="29"/>
        <v>2262210.0392104001</v>
      </c>
      <c r="AC43" s="59">
        <f t="shared" si="29"/>
        <v>2284832.1396025042</v>
      </c>
      <c r="AD43" s="59">
        <f t="shared" si="29"/>
        <v>2307680.4609985291</v>
      </c>
      <c r="AE43" s="59">
        <f t="shared" si="29"/>
        <v>2330757.2656085142</v>
      </c>
    </row>
    <row r="44" spans="1:31" ht="11.25" customHeight="1">
      <c r="A44" s="83">
        <v>24</v>
      </c>
      <c r="B44" s="131" t="s">
        <v>151</v>
      </c>
      <c r="C44" s="59">
        <v>1764000</v>
      </c>
      <c r="D44" s="59">
        <f t="shared" ref="D44:AE44" si="30">(C44*$C$19)+C44</f>
        <v>1781640</v>
      </c>
      <c r="E44" s="59">
        <f t="shared" si="30"/>
        <v>1799456.4</v>
      </c>
      <c r="F44" s="59">
        <f t="shared" si="30"/>
        <v>1817450.9639999999</v>
      </c>
      <c r="G44" s="59">
        <f t="shared" si="30"/>
        <v>1835625.47364</v>
      </c>
      <c r="H44" s="59">
        <f t="shared" si="30"/>
        <v>1853981.7283764</v>
      </c>
      <c r="I44" s="59">
        <f t="shared" si="30"/>
        <v>1872521.545660164</v>
      </c>
      <c r="J44" s="59">
        <f t="shared" si="30"/>
        <v>1891246.7611167657</v>
      </c>
      <c r="K44" s="59">
        <f t="shared" si="30"/>
        <v>1910159.2287279333</v>
      </c>
      <c r="L44" s="59">
        <f t="shared" si="30"/>
        <v>1929260.8210152127</v>
      </c>
      <c r="M44" s="59">
        <f t="shared" si="30"/>
        <v>1948553.4292253647</v>
      </c>
      <c r="N44" s="59">
        <f t="shared" si="30"/>
        <v>1968038.9635176184</v>
      </c>
      <c r="O44" s="59">
        <f t="shared" si="30"/>
        <v>1987719.3531527945</v>
      </c>
      <c r="P44" s="59">
        <f t="shared" si="30"/>
        <v>2007596.5466843224</v>
      </c>
      <c r="Q44" s="59">
        <f t="shared" si="30"/>
        <v>2027672.5121511656</v>
      </c>
      <c r="R44" s="59">
        <f t="shared" si="30"/>
        <v>2047949.2372726772</v>
      </c>
      <c r="S44" s="59">
        <f t="shared" si="30"/>
        <v>2068428.729645404</v>
      </c>
      <c r="T44" s="59">
        <f t="shared" si="30"/>
        <v>2089113.016941858</v>
      </c>
      <c r="U44" s="59">
        <f t="shared" si="30"/>
        <v>2110004.1471112766</v>
      </c>
      <c r="V44" s="59">
        <f t="shared" si="30"/>
        <v>2131104.1885823896</v>
      </c>
      <c r="W44" s="59">
        <f t="shared" si="30"/>
        <v>2152415.2304682136</v>
      </c>
      <c r="X44" s="59">
        <f t="shared" si="30"/>
        <v>2173939.3827728955</v>
      </c>
      <c r="Y44" s="59">
        <f t="shared" si="30"/>
        <v>2195678.7766006244</v>
      </c>
      <c r="Z44" s="59">
        <f t="shared" si="30"/>
        <v>2217635.5643666307</v>
      </c>
      <c r="AA44" s="59">
        <f t="shared" si="30"/>
        <v>2239811.9200102971</v>
      </c>
      <c r="AB44" s="59">
        <f t="shared" si="30"/>
        <v>2262210.0392104001</v>
      </c>
      <c r="AC44" s="59">
        <f t="shared" si="30"/>
        <v>2284832.1396025042</v>
      </c>
      <c r="AD44" s="59">
        <f t="shared" si="30"/>
        <v>2307680.4609985291</v>
      </c>
      <c r="AE44" s="59">
        <f t="shared" si="30"/>
        <v>2330757.2656085142</v>
      </c>
    </row>
    <row r="45" spans="1:31" ht="11.25" customHeight="1">
      <c r="A45" s="83">
        <v>25</v>
      </c>
      <c r="B45" s="131" t="s">
        <v>152</v>
      </c>
      <c r="C45" s="59">
        <v>1764000</v>
      </c>
      <c r="D45" s="59">
        <f t="shared" ref="D45:AE45" si="31">(C45*$C$19)+C45</f>
        <v>1781640</v>
      </c>
      <c r="E45" s="59">
        <f t="shared" si="31"/>
        <v>1799456.4</v>
      </c>
      <c r="F45" s="59">
        <f t="shared" si="31"/>
        <v>1817450.9639999999</v>
      </c>
      <c r="G45" s="59">
        <f t="shared" si="31"/>
        <v>1835625.47364</v>
      </c>
      <c r="H45" s="59">
        <f t="shared" si="31"/>
        <v>1853981.7283764</v>
      </c>
      <c r="I45" s="59">
        <f t="shared" si="31"/>
        <v>1872521.545660164</v>
      </c>
      <c r="J45" s="59">
        <f t="shared" si="31"/>
        <v>1891246.7611167657</v>
      </c>
      <c r="K45" s="59">
        <f t="shared" si="31"/>
        <v>1910159.2287279333</v>
      </c>
      <c r="L45" s="59">
        <f t="shared" si="31"/>
        <v>1929260.8210152127</v>
      </c>
      <c r="M45" s="59">
        <f t="shared" si="31"/>
        <v>1948553.4292253647</v>
      </c>
      <c r="N45" s="59">
        <f t="shared" si="31"/>
        <v>1968038.9635176184</v>
      </c>
      <c r="O45" s="59">
        <f t="shared" si="31"/>
        <v>1987719.3531527945</v>
      </c>
      <c r="P45" s="59">
        <f t="shared" si="31"/>
        <v>2007596.5466843224</v>
      </c>
      <c r="Q45" s="59">
        <f t="shared" si="31"/>
        <v>2027672.5121511656</v>
      </c>
      <c r="R45" s="59">
        <f t="shared" si="31"/>
        <v>2047949.2372726772</v>
      </c>
      <c r="S45" s="59">
        <f t="shared" si="31"/>
        <v>2068428.729645404</v>
      </c>
      <c r="T45" s="59">
        <f t="shared" si="31"/>
        <v>2089113.016941858</v>
      </c>
      <c r="U45" s="59">
        <f t="shared" si="31"/>
        <v>2110004.1471112766</v>
      </c>
      <c r="V45" s="59">
        <f t="shared" si="31"/>
        <v>2131104.1885823896</v>
      </c>
      <c r="W45" s="59">
        <f t="shared" si="31"/>
        <v>2152415.2304682136</v>
      </c>
      <c r="X45" s="59">
        <f t="shared" si="31"/>
        <v>2173939.3827728955</v>
      </c>
      <c r="Y45" s="59">
        <f t="shared" si="31"/>
        <v>2195678.7766006244</v>
      </c>
      <c r="Z45" s="59">
        <f t="shared" si="31"/>
        <v>2217635.5643666307</v>
      </c>
      <c r="AA45" s="59">
        <f t="shared" si="31"/>
        <v>2239811.9200102971</v>
      </c>
      <c r="AB45" s="59">
        <f t="shared" si="31"/>
        <v>2262210.0392104001</v>
      </c>
      <c r="AC45" s="59">
        <f t="shared" si="31"/>
        <v>2284832.1396025042</v>
      </c>
      <c r="AD45" s="59">
        <f t="shared" si="31"/>
        <v>2307680.4609985291</v>
      </c>
      <c r="AE45" s="59">
        <f t="shared" si="31"/>
        <v>2330757.2656085142</v>
      </c>
    </row>
    <row r="46" spans="1:31" ht="11.25" customHeight="1">
      <c r="A46" s="83">
        <v>26</v>
      </c>
      <c r="B46" s="131" t="s">
        <v>153</v>
      </c>
      <c r="C46" s="59">
        <v>1764000</v>
      </c>
      <c r="D46" s="59">
        <f t="shared" ref="D46:AE46" si="32">(C46*$C$19)+C46</f>
        <v>1781640</v>
      </c>
      <c r="E46" s="59">
        <f t="shared" si="32"/>
        <v>1799456.4</v>
      </c>
      <c r="F46" s="59">
        <f t="shared" si="32"/>
        <v>1817450.9639999999</v>
      </c>
      <c r="G46" s="59">
        <f t="shared" si="32"/>
        <v>1835625.47364</v>
      </c>
      <c r="H46" s="59">
        <f t="shared" si="32"/>
        <v>1853981.7283764</v>
      </c>
      <c r="I46" s="59">
        <f t="shared" si="32"/>
        <v>1872521.545660164</v>
      </c>
      <c r="J46" s="59">
        <f t="shared" si="32"/>
        <v>1891246.7611167657</v>
      </c>
      <c r="K46" s="59">
        <f t="shared" si="32"/>
        <v>1910159.2287279333</v>
      </c>
      <c r="L46" s="59">
        <f t="shared" si="32"/>
        <v>1929260.8210152127</v>
      </c>
      <c r="M46" s="59">
        <f t="shared" si="32"/>
        <v>1948553.4292253647</v>
      </c>
      <c r="N46" s="59">
        <f t="shared" si="32"/>
        <v>1968038.9635176184</v>
      </c>
      <c r="O46" s="59">
        <f t="shared" si="32"/>
        <v>1987719.3531527945</v>
      </c>
      <c r="P46" s="59">
        <f t="shared" si="32"/>
        <v>2007596.5466843224</v>
      </c>
      <c r="Q46" s="59">
        <f t="shared" si="32"/>
        <v>2027672.5121511656</v>
      </c>
      <c r="R46" s="59">
        <f t="shared" si="32"/>
        <v>2047949.2372726772</v>
      </c>
      <c r="S46" s="59">
        <f t="shared" si="32"/>
        <v>2068428.729645404</v>
      </c>
      <c r="T46" s="59">
        <f t="shared" si="32"/>
        <v>2089113.016941858</v>
      </c>
      <c r="U46" s="59">
        <f t="shared" si="32"/>
        <v>2110004.1471112766</v>
      </c>
      <c r="V46" s="59">
        <f t="shared" si="32"/>
        <v>2131104.1885823896</v>
      </c>
      <c r="W46" s="59">
        <f t="shared" si="32"/>
        <v>2152415.2304682136</v>
      </c>
      <c r="X46" s="59">
        <f t="shared" si="32"/>
        <v>2173939.3827728955</v>
      </c>
      <c r="Y46" s="59">
        <f t="shared" si="32"/>
        <v>2195678.7766006244</v>
      </c>
      <c r="Z46" s="59">
        <f t="shared" si="32"/>
        <v>2217635.5643666307</v>
      </c>
      <c r="AA46" s="59">
        <f t="shared" si="32"/>
        <v>2239811.9200102971</v>
      </c>
      <c r="AB46" s="59">
        <f t="shared" si="32"/>
        <v>2262210.0392104001</v>
      </c>
      <c r="AC46" s="59">
        <f t="shared" si="32"/>
        <v>2284832.1396025042</v>
      </c>
      <c r="AD46" s="59">
        <f t="shared" si="32"/>
        <v>2307680.4609985291</v>
      </c>
      <c r="AE46" s="59">
        <f t="shared" si="32"/>
        <v>2330757.2656085142</v>
      </c>
    </row>
    <row r="47" spans="1:31" ht="11.25" customHeight="1">
      <c r="A47" s="83">
        <v>27</v>
      </c>
      <c r="B47" s="131" t="s">
        <v>154</v>
      </c>
      <c r="C47" s="59">
        <v>1764000</v>
      </c>
      <c r="D47" s="59">
        <f t="shared" ref="D47:AE47" si="33">(C47*$C$19)+C47</f>
        <v>1781640</v>
      </c>
      <c r="E47" s="59">
        <f t="shared" si="33"/>
        <v>1799456.4</v>
      </c>
      <c r="F47" s="59">
        <f t="shared" si="33"/>
        <v>1817450.9639999999</v>
      </c>
      <c r="G47" s="59">
        <f t="shared" si="33"/>
        <v>1835625.47364</v>
      </c>
      <c r="H47" s="59">
        <f t="shared" si="33"/>
        <v>1853981.7283764</v>
      </c>
      <c r="I47" s="59">
        <f t="shared" si="33"/>
        <v>1872521.545660164</v>
      </c>
      <c r="J47" s="59">
        <f t="shared" si="33"/>
        <v>1891246.7611167657</v>
      </c>
      <c r="K47" s="59">
        <f t="shared" si="33"/>
        <v>1910159.2287279333</v>
      </c>
      <c r="L47" s="59">
        <f t="shared" si="33"/>
        <v>1929260.8210152127</v>
      </c>
      <c r="M47" s="59">
        <f t="shared" si="33"/>
        <v>1948553.4292253647</v>
      </c>
      <c r="N47" s="59">
        <f t="shared" si="33"/>
        <v>1968038.9635176184</v>
      </c>
      <c r="O47" s="59">
        <f t="shared" si="33"/>
        <v>1987719.3531527945</v>
      </c>
      <c r="P47" s="59">
        <f t="shared" si="33"/>
        <v>2007596.5466843224</v>
      </c>
      <c r="Q47" s="59">
        <f t="shared" si="33"/>
        <v>2027672.5121511656</v>
      </c>
      <c r="R47" s="59">
        <f t="shared" si="33"/>
        <v>2047949.2372726772</v>
      </c>
      <c r="S47" s="59">
        <f t="shared" si="33"/>
        <v>2068428.729645404</v>
      </c>
      <c r="T47" s="59">
        <f t="shared" si="33"/>
        <v>2089113.016941858</v>
      </c>
      <c r="U47" s="59">
        <f t="shared" si="33"/>
        <v>2110004.1471112766</v>
      </c>
      <c r="V47" s="59">
        <f t="shared" si="33"/>
        <v>2131104.1885823896</v>
      </c>
      <c r="W47" s="59">
        <f t="shared" si="33"/>
        <v>2152415.2304682136</v>
      </c>
      <c r="X47" s="59">
        <f t="shared" si="33"/>
        <v>2173939.3827728955</v>
      </c>
      <c r="Y47" s="59">
        <f t="shared" si="33"/>
        <v>2195678.7766006244</v>
      </c>
      <c r="Z47" s="59">
        <f t="shared" si="33"/>
        <v>2217635.5643666307</v>
      </c>
      <c r="AA47" s="59">
        <f t="shared" si="33"/>
        <v>2239811.9200102971</v>
      </c>
      <c r="AB47" s="59">
        <f t="shared" si="33"/>
        <v>2262210.0392104001</v>
      </c>
      <c r="AC47" s="59">
        <f t="shared" si="33"/>
        <v>2284832.1396025042</v>
      </c>
      <c r="AD47" s="59">
        <f t="shared" si="33"/>
        <v>2307680.4609985291</v>
      </c>
      <c r="AE47" s="59">
        <f t="shared" si="33"/>
        <v>2330757.2656085142</v>
      </c>
    </row>
    <row r="48" spans="1:31" ht="11.25" customHeight="1">
      <c r="A48" s="83">
        <v>28</v>
      </c>
      <c r="B48" s="131" t="s">
        <v>132</v>
      </c>
      <c r="C48" s="59">
        <v>1764000</v>
      </c>
      <c r="D48" s="59">
        <f t="shared" ref="D48:AE48" si="34">(C48*$C$19)+C48</f>
        <v>1781640</v>
      </c>
      <c r="E48" s="59">
        <f t="shared" si="34"/>
        <v>1799456.4</v>
      </c>
      <c r="F48" s="59">
        <f t="shared" si="34"/>
        <v>1817450.9639999999</v>
      </c>
      <c r="G48" s="59">
        <f t="shared" si="34"/>
        <v>1835625.47364</v>
      </c>
      <c r="H48" s="59">
        <f t="shared" si="34"/>
        <v>1853981.7283764</v>
      </c>
      <c r="I48" s="59">
        <f t="shared" si="34"/>
        <v>1872521.545660164</v>
      </c>
      <c r="J48" s="59">
        <f t="shared" si="34"/>
        <v>1891246.7611167657</v>
      </c>
      <c r="K48" s="59">
        <f t="shared" si="34"/>
        <v>1910159.2287279333</v>
      </c>
      <c r="L48" s="59">
        <f t="shared" si="34"/>
        <v>1929260.8210152127</v>
      </c>
      <c r="M48" s="59">
        <f t="shared" si="34"/>
        <v>1948553.4292253647</v>
      </c>
      <c r="N48" s="59">
        <f t="shared" si="34"/>
        <v>1968038.9635176184</v>
      </c>
      <c r="O48" s="59">
        <f t="shared" si="34"/>
        <v>1987719.3531527945</v>
      </c>
      <c r="P48" s="59">
        <f t="shared" si="34"/>
        <v>2007596.5466843224</v>
      </c>
      <c r="Q48" s="59">
        <f t="shared" si="34"/>
        <v>2027672.5121511656</v>
      </c>
      <c r="R48" s="59">
        <f t="shared" si="34"/>
        <v>2047949.2372726772</v>
      </c>
      <c r="S48" s="59">
        <f t="shared" si="34"/>
        <v>2068428.729645404</v>
      </c>
      <c r="T48" s="59">
        <f t="shared" si="34"/>
        <v>2089113.016941858</v>
      </c>
      <c r="U48" s="59">
        <f t="shared" si="34"/>
        <v>2110004.1471112766</v>
      </c>
      <c r="V48" s="59">
        <f t="shared" si="34"/>
        <v>2131104.1885823896</v>
      </c>
      <c r="W48" s="59">
        <f t="shared" si="34"/>
        <v>2152415.2304682136</v>
      </c>
      <c r="X48" s="59">
        <f t="shared" si="34"/>
        <v>2173939.3827728955</v>
      </c>
      <c r="Y48" s="59">
        <f t="shared" si="34"/>
        <v>2195678.7766006244</v>
      </c>
      <c r="Z48" s="59">
        <f t="shared" si="34"/>
        <v>2217635.5643666307</v>
      </c>
      <c r="AA48" s="59">
        <f t="shared" si="34"/>
        <v>2239811.9200102971</v>
      </c>
      <c r="AB48" s="59">
        <f t="shared" si="34"/>
        <v>2262210.0392104001</v>
      </c>
      <c r="AC48" s="59">
        <f t="shared" si="34"/>
        <v>2284832.1396025042</v>
      </c>
      <c r="AD48" s="59">
        <f t="shared" si="34"/>
        <v>2307680.4609985291</v>
      </c>
      <c r="AE48" s="59">
        <f t="shared" si="34"/>
        <v>2330757.2656085142</v>
      </c>
    </row>
    <row r="49" spans="1:31" ht="11.25" customHeight="1">
      <c r="A49" s="83">
        <v>29</v>
      </c>
      <c r="B49" s="131" t="s">
        <v>245</v>
      </c>
      <c r="C49" s="59">
        <v>1764000</v>
      </c>
      <c r="D49" s="59">
        <f t="shared" ref="D49:AE49" si="35">(C49*$C$19)+C49</f>
        <v>1781640</v>
      </c>
      <c r="E49" s="59">
        <f t="shared" si="35"/>
        <v>1799456.4</v>
      </c>
      <c r="F49" s="59">
        <f t="shared" si="35"/>
        <v>1817450.9639999999</v>
      </c>
      <c r="G49" s="59">
        <f t="shared" si="35"/>
        <v>1835625.47364</v>
      </c>
      <c r="H49" s="59">
        <f t="shared" si="35"/>
        <v>1853981.7283764</v>
      </c>
      <c r="I49" s="59">
        <f t="shared" si="35"/>
        <v>1872521.545660164</v>
      </c>
      <c r="J49" s="59">
        <f t="shared" si="35"/>
        <v>1891246.7611167657</v>
      </c>
      <c r="K49" s="59">
        <f t="shared" si="35"/>
        <v>1910159.2287279333</v>
      </c>
      <c r="L49" s="59">
        <f t="shared" si="35"/>
        <v>1929260.8210152127</v>
      </c>
      <c r="M49" s="59">
        <f t="shared" si="35"/>
        <v>1948553.4292253647</v>
      </c>
      <c r="N49" s="59">
        <f t="shared" si="35"/>
        <v>1968038.9635176184</v>
      </c>
      <c r="O49" s="59">
        <f t="shared" si="35"/>
        <v>1987719.3531527945</v>
      </c>
      <c r="P49" s="59">
        <f t="shared" si="35"/>
        <v>2007596.5466843224</v>
      </c>
      <c r="Q49" s="59">
        <f t="shared" si="35"/>
        <v>2027672.5121511656</v>
      </c>
      <c r="R49" s="59">
        <f t="shared" si="35"/>
        <v>2047949.2372726772</v>
      </c>
      <c r="S49" s="59">
        <f t="shared" si="35"/>
        <v>2068428.729645404</v>
      </c>
      <c r="T49" s="59">
        <f t="shared" si="35"/>
        <v>2089113.016941858</v>
      </c>
      <c r="U49" s="59">
        <f t="shared" si="35"/>
        <v>2110004.1471112766</v>
      </c>
      <c r="V49" s="59">
        <f t="shared" si="35"/>
        <v>2131104.1885823896</v>
      </c>
      <c r="W49" s="59">
        <f t="shared" si="35"/>
        <v>2152415.2304682136</v>
      </c>
      <c r="X49" s="59">
        <f t="shared" si="35"/>
        <v>2173939.3827728955</v>
      </c>
      <c r="Y49" s="59">
        <f t="shared" si="35"/>
        <v>2195678.7766006244</v>
      </c>
      <c r="Z49" s="59">
        <f t="shared" si="35"/>
        <v>2217635.5643666307</v>
      </c>
      <c r="AA49" s="59">
        <f t="shared" si="35"/>
        <v>2239811.9200102971</v>
      </c>
      <c r="AB49" s="59">
        <f t="shared" si="35"/>
        <v>2262210.0392104001</v>
      </c>
      <c r="AC49" s="59">
        <f t="shared" si="35"/>
        <v>2284832.1396025042</v>
      </c>
      <c r="AD49" s="59">
        <f t="shared" si="35"/>
        <v>2307680.4609985291</v>
      </c>
      <c r="AE49" s="59">
        <f t="shared" si="35"/>
        <v>2330757.2656085142</v>
      </c>
    </row>
    <row r="50" spans="1:31" ht="11.25" customHeight="1">
      <c r="A50" s="83">
        <v>30</v>
      </c>
      <c r="B50" s="131" t="s">
        <v>155</v>
      </c>
      <c r="C50" s="59">
        <v>1764000</v>
      </c>
      <c r="D50" s="59">
        <f t="shared" ref="D50:AE50" si="36">(C50*$C$19)+C50</f>
        <v>1781640</v>
      </c>
      <c r="E50" s="59">
        <f t="shared" si="36"/>
        <v>1799456.4</v>
      </c>
      <c r="F50" s="59">
        <f t="shared" si="36"/>
        <v>1817450.9639999999</v>
      </c>
      <c r="G50" s="59">
        <f t="shared" si="36"/>
        <v>1835625.47364</v>
      </c>
      <c r="H50" s="59">
        <f t="shared" si="36"/>
        <v>1853981.7283764</v>
      </c>
      <c r="I50" s="59">
        <f t="shared" si="36"/>
        <v>1872521.545660164</v>
      </c>
      <c r="J50" s="59">
        <f t="shared" si="36"/>
        <v>1891246.7611167657</v>
      </c>
      <c r="K50" s="59">
        <f t="shared" si="36"/>
        <v>1910159.2287279333</v>
      </c>
      <c r="L50" s="59">
        <f t="shared" si="36"/>
        <v>1929260.8210152127</v>
      </c>
      <c r="M50" s="59">
        <f t="shared" si="36"/>
        <v>1948553.4292253647</v>
      </c>
      <c r="N50" s="59">
        <f t="shared" si="36"/>
        <v>1968038.9635176184</v>
      </c>
      <c r="O50" s="59">
        <f t="shared" si="36"/>
        <v>1987719.3531527945</v>
      </c>
      <c r="P50" s="59">
        <f t="shared" si="36"/>
        <v>2007596.5466843224</v>
      </c>
      <c r="Q50" s="59">
        <f t="shared" si="36"/>
        <v>2027672.5121511656</v>
      </c>
      <c r="R50" s="59">
        <f t="shared" si="36"/>
        <v>2047949.2372726772</v>
      </c>
      <c r="S50" s="59">
        <f t="shared" si="36"/>
        <v>2068428.729645404</v>
      </c>
      <c r="T50" s="59">
        <f t="shared" si="36"/>
        <v>2089113.016941858</v>
      </c>
      <c r="U50" s="59">
        <f t="shared" si="36"/>
        <v>2110004.1471112766</v>
      </c>
      <c r="V50" s="59">
        <f t="shared" si="36"/>
        <v>2131104.1885823896</v>
      </c>
      <c r="W50" s="59">
        <f t="shared" si="36"/>
        <v>2152415.2304682136</v>
      </c>
      <c r="X50" s="59">
        <f t="shared" si="36"/>
        <v>2173939.3827728955</v>
      </c>
      <c r="Y50" s="59">
        <f t="shared" si="36"/>
        <v>2195678.7766006244</v>
      </c>
      <c r="Z50" s="59">
        <f t="shared" si="36"/>
        <v>2217635.5643666307</v>
      </c>
      <c r="AA50" s="59">
        <f t="shared" si="36"/>
        <v>2239811.9200102971</v>
      </c>
      <c r="AB50" s="59">
        <f t="shared" si="36"/>
        <v>2262210.0392104001</v>
      </c>
      <c r="AC50" s="59">
        <f t="shared" si="36"/>
        <v>2284832.1396025042</v>
      </c>
      <c r="AD50" s="59">
        <f t="shared" si="36"/>
        <v>2307680.4609985291</v>
      </c>
      <c r="AE50" s="59">
        <f t="shared" si="36"/>
        <v>2330757.2656085142</v>
      </c>
    </row>
    <row r="51" spans="1:31" ht="11.25" customHeight="1">
      <c r="A51" s="83">
        <v>31</v>
      </c>
      <c r="B51" s="131" t="s">
        <v>156</v>
      </c>
      <c r="C51" s="59">
        <v>1764000</v>
      </c>
      <c r="D51" s="59">
        <f t="shared" ref="D51:AE51" si="37">(C51*$C$19)+C51</f>
        <v>1781640</v>
      </c>
      <c r="E51" s="59">
        <f t="shared" si="37"/>
        <v>1799456.4</v>
      </c>
      <c r="F51" s="59">
        <f t="shared" si="37"/>
        <v>1817450.9639999999</v>
      </c>
      <c r="G51" s="59">
        <f t="shared" si="37"/>
        <v>1835625.47364</v>
      </c>
      <c r="H51" s="59">
        <f t="shared" si="37"/>
        <v>1853981.7283764</v>
      </c>
      <c r="I51" s="59">
        <f t="shared" si="37"/>
        <v>1872521.545660164</v>
      </c>
      <c r="J51" s="59">
        <f t="shared" si="37"/>
        <v>1891246.7611167657</v>
      </c>
      <c r="K51" s="59">
        <f t="shared" si="37"/>
        <v>1910159.2287279333</v>
      </c>
      <c r="L51" s="59">
        <f t="shared" si="37"/>
        <v>1929260.8210152127</v>
      </c>
      <c r="M51" s="59">
        <f t="shared" si="37"/>
        <v>1948553.4292253647</v>
      </c>
      <c r="N51" s="59">
        <f t="shared" si="37"/>
        <v>1968038.9635176184</v>
      </c>
      <c r="O51" s="59">
        <f t="shared" si="37"/>
        <v>1987719.3531527945</v>
      </c>
      <c r="P51" s="59">
        <f t="shared" si="37"/>
        <v>2007596.5466843224</v>
      </c>
      <c r="Q51" s="59">
        <f t="shared" si="37"/>
        <v>2027672.5121511656</v>
      </c>
      <c r="R51" s="59">
        <f t="shared" si="37"/>
        <v>2047949.2372726772</v>
      </c>
      <c r="S51" s="59">
        <f t="shared" si="37"/>
        <v>2068428.729645404</v>
      </c>
      <c r="T51" s="59">
        <f t="shared" si="37"/>
        <v>2089113.016941858</v>
      </c>
      <c r="U51" s="59">
        <f t="shared" si="37"/>
        <v>2110004.1471112766</v>
      </c>
      <c r="V51" s="59">
        <f t="shared" si="37"/>
        <v>2131104.1885823896</v>
      </c>
      <c r="W51" s="59">
        <f t="shared" si="37"/>
        <v>2152415.2304682136</v>
      </c>
      <c r="X51" s="59">
        <f t="shared" si="37"/>
        <v>2173939.3827728955</v>
      </c>
      <c r="Y51" s="59">
        <f t="shared" si="37"/>
        <v>2195678.7766006244</v>
      </c>
      <c r="Z51" s="59">
        <f t="shared" si="37"/>
        <v>2217635.5643666307</v>
      </c>
      <c r="AA51" s="59">
        <f t="shared" si="37"/>
        <v>2239811.9200102971</v>
      </c>
      <c r="AB51" s="59">
        <f t="shared" si="37"/>
        <v>2262210.0392104001</v>
      </c>
      <c r="AC51" s="59">
        <f t="shared" si="37"/>
        <v>2284832.1396025042</v>
      </c>
      <c r="AD51" s="59">
        <f t="shared" si="37"/>
        <v>2307680.4609985291</v>
      </c>
      <c r="AE51" s="59">
        <f t="shared" si="37"/>
        <v>2330757.2656085142</v>
      </c>
    </row>
    <row r="52" spans="1:31" ht="11.25" customHeight="1">
      <c r="A52" s="83">
        <v>32</v>
      </c>
      <c r="B52" s="131" t="s">
        <v>157</v>
      </c>
      <c r="C52" s="59">
        <v>1764000</v>
      </c>
      <c r="D52" s="59">
        <f t="shared" ref="D52:AE52" si="38">(C52*$C$19)+C52</f>
        <v>1781640</v>
      </c>
      <c r="E52" s="59">
        <f t="shared" si="38"/>
        <v>1799456.4</v>
      </c>
      <c r="F52" s="59">
        <f t="shared" si="38"/>
        <v>1817450.9639999999</v>
      </c>
      <c r="G52" s="59">
        <f t="shared" si="38"/>
        <v>1835625.47364</v>
      </c>
      <c r="H52" s="59">
        <f t="shared" si="38"/>
        <v>1853981.7283764</v>
      </c>
      <c r="I52" s="59">
        <f t="shared" si="38"/>
        <v>1872521.545660164</v>
      </c>
      <c r="J52" s="59">
        <f t="shared" si="38"/>
        <v>1891246.7611167657</v>
      </c>
      <c r="K52" s="59">
        <f t="shared" si="38"/>
        <v>1910159.2287279333</v>
      </c>
      <c r="L52" s="59">
        <f t="shared" si="38"/>
        <v>1929260.8210152127</v>
      </c>
      <c r="M52" s="59">
        <f t="shared" si="38"/>
        <v>1948553.4292253647</v>
      </c>
      <c r="N52" s="59">
        <f t="shared" si="38"/>
        <v>1968038.9635176184</v>
      </c>
      <c r="O52" s="59">
        <f t="shared" si="38"/>
        <v>1987719.3531527945</v>
      </c>
      <c r="P52" s="59">
        <f t="shared" si="38"/>
        <v>2007596.5466843224</v>
      </c>
      <c r="Q52" s="59">
        <f t="shared" si="38"/>
        <v>2027672.5121511656</v>
      </c>
      <c r="R52" s="59">
        <f t="shared" si="38"/>
        <v>2047949.2372726772</v>
      </c>
      <c r="S52" s="59">
        <f t="shared" si="38"/>
        <v>2068428.729645404</v>
      </c>
      <c r="T52" s="59">
        <f t="shared" si="38"/>
        <v>2089113.016941858</v>
      </c>
      <c r="U52" s="59">
        <f t="shared" si="38"/>
        <v>2110004.1471112766</v>
      </c>
      <c r="V52" s="59">
        <f t="shared" si="38"/>
        <v>2131104.1885823896</v>
      </c>
      <c r="W52" s="59">
        <f t="shared" si="38"/>
        <v>2152415.2304682136</v>
      </c>
      <c r="X52" s="59">
        <f t="shared" si="38"/>
        <v>2173939.3827728955</v>
      </c>
      <c r="Y52" s="59">
        <f t="shared" si="38"/>
        <v>2195678.7766006244</v>
      </c>
      <c r="Z52" s="59">
        <f t="shared" si="38"/>
        <v>2217635.5643666307</v>
      </c>
      <c r="AA52" s="59">
        <f t="shared" si="38"/>
        <v>2239811.9200102971</v>
      </c>
      <c r="AB52" s="59">
        <f t="shared" si="38"/>
        <v>2262210.0392104001</v>
      </c>
      <c r="AC52" s="59">
        <f t="shared" si="38"/>
        <v>2284832.1396025042</v>
      </c>
      <c r="AD52" s="59">
        <f t="shared" si="38"/>
        <v>2307680.4609985291</v>
      </c>
      <c r="AE52" s="59">
        <f t="shared" si="38"/>
        <v>2330757.2656085142</v>
      </c>
    </row>
    <row r="53" spans="1:31" ht="11.25" customHeight="1">
      <c r="A53" s="83">
        <v>33</v>
      </c>
      <c r="B53" s="131" t="s">
        <v>158</v>
      </c>
      <c r="C53" s="59">
        <v>1764000</v>
      </c>
      <c r="D53" s="59">
        <f t="shared" ref="D53:AE53" si="39">(C53*$C$19)+C53</f>
        <v>1781640</v>
      </c>
      <c r="E53" s="59">
        <f t="shared" si="39"/>
        <v>1799456.4</v>
      </c>
      <c r="F53" s="59">
        <f t="shared" si="39"/>
        <v>1817450.9639999999</v>
      </c>
      <c r="G53" s="59">
        <f t="shared" si="39"/>
        <v>1835625.47364</v>
      </c>
      <c r="H53" s="59">
        <f t="shared" si="39"/>
        <v>1853981.7283764</v>
      </c>
      <c r="I53" s="59">
        <f t="shared" si="39"/>
        <v>1872521.545660164</v>
      </c>
      <c r="J53" s="59">
        <f t="shared" si="39"/>
        <v>1891246.7611167657</v>
      </c>
      <c r="K53" s="59">
        <f t="shared" si="39"/>
        <v>1910159.2287279333</v>
      </c>
      <c r="L53" s="59">
        <f t="shared" si="39"/>
        <v>1929260.8210152127</v>
      </c>
      <c r="M53" s="59">
        <f t="shared" si="39"/>
        <v>1948553.4292253647</v>
      </c>
      <c r="N53" s="59">
        <f t="shared" si="39"/>
        <v>1968038.9635176184</v>
      </c>
      <c r="O53" s="59">
        <f t="shared" si="39"/>
        <v>1987719.3531527945</v>
      </c>
      <c r="P53" s="59">
        <f t="shared" si="39"/>
        <v>2007596.5466843224</v>
      </c>
      <c r="Q53" s="59">
        <f t="shared" si="39"/>
        <v>2027672.5121511656</v>
      </c>
      <c r="R53" s="59">
        <f t="shared" si="39"/>
        <v>2047949.2372726772</v>
      </c>
      <c r="S53" s="59">
        <f t="shared" si="39"/>
        <v>2068428.729645404</v>
      </c>
      <c r="T53" s="59">
        <f t="shared" si="39"/>
        <v>2089113.016941858</v>
      </c>
      <c r="U53" s="59">
        <f t="shared" si="39"/>
        <v>2110004.1471112766</v>
      </c>
      <c r="V53" s="59">
        <f t="shared" si="39"/>
        <v>2131104.1885823896</v>
      </c>
      <c r="W53" s="59">
        <f t="shared" si="39"/>
        <v>2152415.2304682136</v>
      </c>
      <c r="X53" s="59">
        <f t="shared" si="39"/>
        <v>2173939.3827728955</v>
      </c>
      <c r="Y53" s="59">
        <f t="shared" si="39"/>
        <v>2195678.7766006244</v>
      </c>
      <c r="Z53" s="59">
        <f t="shared" si="39"/>
        <v>2217635.5643666307</v>
      </c>
      <c r="AA53" s="59">
        <f t="shared" si="39"/>
        <v>2239811.9200102971</v>
      </c>
      <c r="AB53" s="59">
        <f t="shared" si="39"/>
        <v>2262210.0392104001</v>
      </c>
      <c r="AC53" s="59">
        <f t="shared" si="39"/>
        <v>2284832.1396025042</v>
      </c>
      <c r="AD53" s="59">
        <f t="shared" si="39"/>
        <v>2307680.4609985291</v>
      </c>
      <c r="AE53" s="59">
        <f t="shared" si="39"/>
        <v>2330757.2656085142</v>
      </c>
    </row>
    <row r="54" spans="1:31" ht="11.25" customHeight="1">
      <c r="A54" s="83">
        <v>34</v>
      </c>
      <c r="B54" s="131" t="s">
        <v>159</v>
      </c>
      <c r="C54" s="59">
        <v>1764000</v>
      </c>
      <c r="D54" s="59">
        <f t="shared" ref="D54:AE54" si="40">(C54*$C$19)+C54</f>
        <v>1781640</v>
      </c>
      <c r="E54" s="59">
        <f t="shared" si="40"/>
        <v>1799456.4</v>
      </c>
      <c r="F54" s="59">
        <f t="shared" si="40"/>
        <v>1817450.9639999999</v>
      </c>
      <c r="G54" s="59">
        <f t="shared" si="40"/>
        <v>1835625.47364</v>
      </c>
      <c r="H54" s="59">
        <f t="shared" si="40"/>
        <v>1853981.7283764</v>
      </c>
      <c r="I54" s="59">
        <f t="shared" si="40"/>
        <v>1872521.545660164</v>
      </c>
      <c r="J54" s="59">
        <f t="shared" si="40"/>
        <v>1891246.7611167657</v>
      </c>
      <c r="K54" s="59">
        <f t="shared" si="40"/>
        <v>1910159.2287279333</v>
      </c>
      <c r="L54" s="59">
        <f t="shared" si="40"/>
        <v>1929260.8210152127</v>
      </c>
      <c r="M54" s="59">
        <f t="shared" si="40"/>
        <v>1948553.4292253647</v>
      </c>
      <c r="N54" s="59">
        <f t="shared" si="40"/>
        <v>1968038.9635176184</v>
      </c>
      <c r="O54" s="59">
        <f t="shared" si="40"/>
        <v>1987719.3531527945</v>
      </c>
      <c r="P54" s="59">
        <f t="shared" si="40"/>
        <v>2007596.5466843224</v>
      </c>
      <c r="Q54" s="59">
        <f t="shared" si="40"/>
        <v>2027672.5121511656</v>
      </c>
      <c r="R54" s="59">
        <f t="shared" si="40"/>
        <v>2047949.2372726772</v>
      </c>
      <c r="S54" s="59">
        <f t="shared" si="40"/>
        <v>2068428.729645404</v>
      </c>
      <c r="T54" s="59">
        <f t="shared" si="40"/>
        <v>2089113.016941858</v>
      </c>
      <c r="U54" s="59">
        <f t="shared" si="40"/>
        <v>2110004.1471112766</v>
      </c>
      <c r="V54" s="59">
        <f t="shared" si="40"/>
        <v>2131104.1885823896</v>
      </c>
      <c r="W54" s="59">
        <f t="shared" si="40"/>
        <v>2152415.2304682136</v>
      </c>
      <c r="X54" s="59">
        <f t="shared" si="40"/>
        <v>2173939.3827728955</v>
      </c>
      <c r="Y54" s="59">
        <f t="shared" si="40"/>
        <v>2195678.7766006244</v>
      </c>
      <c r="Z54" s="59">
        <f t="shared" si="40"/>
        <v>2217635.5643666307</v>
      </c>
      <c r="AA54" s="59">
        <f t="shared" si="40"/>
        <v>2239811.9200102971</v>
      </c>
      <c r="AB54" s="59">
        <f t="shared" si="40"/>
        <v>2262210.0392104001</v>
      </c>
      <c r="AC54" s="59">
        <f t="shared" si="40"/>
        <v>2284832.1396025042</v>
      </c>
      <c r="AD54" s="59">
        <f t="shared" si="40"/>
        <v>2307680.4609985291</v>
      </c>
      <c r="AE54" s="59">
        <f t="shared" si="40"/>
        <v>2330757.2656085142</v>
      </c>
    </row>
    <row r="55" spans="1:31" ht="11.25" customHeight="1">
      <c r="A55" s="83">
        <v>35</v>
      </c>
      <c r="B55" s="131" t="s">
        <v>133</v>
      </c>
      <c r="C55" s="59">
        <v>1764000</v>
      </c>
      <c r="D55" s="59">
        <f t="shared" ref="D55:AE55" si="41">(C55*$C$19)+C55</f>
        <v>1781640</v>
      </c>
      <c r="E55" s="59">
        <f t="shared" si="41"/>
        <v>1799456.4</v>
      </c>
      <c r="F55" s="59">
        <f t="shared" si="41"/>
        <v>1817450.9639999999</v>
      </c>
      <c r="G55" s="59">
        <f t="shared" si="41"/>
        <v>1835625.47364</v>
      </c>
      <c r="H55" s="59">
        <f t="shared" si="41"/>
        <v>1853981.7283764</v>
      </c>
      <c r="I55" s="59">
        <f t="shared" si="41"/>
        <v>1872521.545660164</v>
      </c>
      <c r="J55" s="59">
        <f t="shared" si="41"/>
        <v>1891246.7611167657</v>
      </c>
      <c r="K55" s="59">
        <f t="shared" si="41"/>
        <v>1910159.2287279333</v>
      </c>
      <c r="L55" s="59">
        <f t="shared" si="41"/>
        <v>1929260.8210152127</v>
      </c>
      <c r="M55" s="59">
        <f t="shared" si="41"/>
        <v>1948553.4292253647</v>
      </c>
      <c r="N55" s="59">
        <f t="shared" si="41"/>
        <v>1968038.9635176184</v>
      </c>
      <c r="O55" s="59">
        <f t="shared" si="41"/>
        <v>1987719.3531527945</v>
      </c>
      <c r="P55" s="59">
        <f t="shared" si="41"/>
        <v>2007596.5466843224</v>
      </c>
      <c r="Q55" s="59">
        <f t="shared" si="41"/>
        <v>2027672.5121511656</v>
      </c>
      <c r="R55" s="59">
        <f t="shared" si="41"/>
        <v>2047949.2372726772</v>
      </c>
      <c r="S55" s="59">
        <f t="shared" si="41"/>
        <v>2068428.729645404</v>
      </c>
      <c r="T55" s="59">
        <f t="shared" si="41"/>
        <v>2089113.016941858</v>
      </c>
      <c r="U55" s="59">
        <f t="shared" si="41"/>
        <v>2110004.1471112766</v>
      </c>
      <c r="V55" s="59">
        <f t="shared" si="41"/>
        <v>2131104.1885823896</v>
      </c>
      <c r="W55" s="59">
        <f t="shared" si="41"/>
        <v>2152415.2304682136</v>
      </c>
      <c r="X55" s="59">
        <f t="shared" si="41"/>
        <v>2173939.3827728955</v>
      </c>
      <c r="Y55" s="59">
        <f t="shared" si="41"/>
        <v>2195678.7766006244</v>
      </c>
      <c r="Z55" s="59">
        <f t="shared" si="41"/>
        <v>2217635.5643666307</v>
      </c>
      <c r="AA55" s="59">
        <f t="shared" si="41"/>
        <v>2239811.9200102971</v>
      </c>
      <c r="AB55" s="59">
        <f t="shared" si="41"/>
        <v>2262210.0392104001</v>
      </c>
      <c r="AC55" s="59">
        <f t="shared" si="41"/>
        <v>2284832.1396025042</v>
      </c>
      <c r="AD55" s="59">
        <f t="shared" si="41"/>
        <v>2307680.4609985291</v>
      </c>
      <c r="AE55" s="59">
        <f t="shared" si="41"/>
        <v>2330757.2656085142</v>
      </c>
    </row>
    <row r="56" spans="1:31" ht="11.25" customHeight="1">
      <c r="A56" s="83">
        <v>36</v>
      </c>
      <c r="B56" s="131" t="s">
        <v>257</v>
      </c>
      <c r="C56" s="59">
        <v>1764000</v>
      </c>
      <c r="D56" s="59">
        <f t="shared" ref="D56:AE56" si="42">(C56*$C$19)+C56</f>
        <v>1781640</v>
      </c>
      <c r="E56" s="59">
        <f t="shared" si="42"/>
        <v>1799456.4</v>
      </c>
      <c r="F56" s="59">
        <f t="shared" si="42"/>
        <v>1817450.9639999999</v>
      </c>
      <c r="G56" s="59">
        <f t="shared" si="42"/>
        <v>1835625.47364</v>
      </c>
      <c r="H56" s="59">
        <f t="shared" si="42"/>
        <v>1853981.7283764</v>
      </c>
      <c r="I56" s="59">
        <f t="shared" si="42"/>
        <v>1872521.545660164</v>
      </c>
      <c r="J56" s="59">
        <f t="shared" si="42"/>
        <v>1891246.7611167657</v>
      </c>
      <c r="K56" s="59">
        <f t="shared" si="42"/>
        <v>1910159.2287279333</v>
      </c>
      <c r="L56" s="59">
        <f t="shared" si="42"/>
        <v>1929260.8210152127</v>
      </c>
      <c r="M56" s="59">
        <f t="shared" si="42"/>
        <v>1948553.4292253647</v>
      </c>
      <c r="N56" s="59">
        <f t="shared" si="42"/>
        <v>1968038.9635176184</v>
      </c>
      <c r="O56" s="59">
        <f t="shared" si="42"/>
        <v>1987719.3531527945</v>
      </c>
      <c r="P56" s="59">
        <f t="shared" si="42"/>
        <v>2007596.5466843224</v>
      </c>
      <c r="Q56" s="59">
        <f t="shared" si="42"/>
        <v>2027672.5121511656</v>
      </c>
      <c r="R56" s="59">
        <f t="shared" si="42"/>
        <v>2047949.2372726772</v>
      </c>
      <c r="S56" s="59">
        <f t="shared" si="42"/>
        <v>2068428.729645404</v>
      </c>
      <c r="T56" s="59">
        <f t="shared" si="42"/>
        <v>2089113.016941858</v>
      </c>
      <c r="U56" s="59">
        <f t="shared" si="42"/>
        <v>2110004.1471112766</v>
      </c>
      <c r="V56" s="59">
        <f t="shared" si="42"/>
        <v>2131104.1885823896</v>
      </c>
      <c r="W56" s="59">
        <f t="shared" si="42"/>
        <v>2152415.2304682136</v>
      </c>
      <c r="X56" s="59">
        <f t="shared" si="42"/>
        <v>2173939.3827728955</v>
      </c>
      <c r="Y56" s="59">
        <f t="shared" si="42"/>
        <v>2195678.7766006244</v>
      </c>
      <c r="Z56" s="59">
        <f t="shared" si="42"/>
        <v>2217635.5643666307</v>
      </c>
      <c r="AA56" s="59">
        <f t="shared" si="42"/>
        <v>2239811.9200102971</v>
      </c>
      <c r="AB56" s="59">
        <f t="shared" si="42"/>
        <v>2262210.0392104001</v>
      </c>
      <c r="AC56" s="59">
        <f t="shared" si="42"/>
        <v>2284832.1396025042</v>
      </c>
      <c r="AD56" s="59">
        <f t="shared" si="42"/>
        <v>2307680.4609985291</v>
      </c>
      <c r="AE56" s="59">
        <f t="shared" si="42"/>
        <v>2330757.2656085142</v>
      </c>
    </row>
    <row r="57" spans="1:31" ht="11.25" customHeight="1">
      <c r="A57" s="83">
        <v>37</v>
      </c>
      <c r="B57" s="131" t="s">
        <v>258</v>
      </c>
      <c r="C57" s="59">
        <v>1764000</v>
      </c>
      <c r="D57" s="59">
        <f t="shared" ref="D57:AE57" si="43">(C57*$C$19)+C57</f>
        <v>1781640</v>
      </c>
      <c r="E57" s="59">
        <f t="shared" si="43"/>
        <v>1799456.4</v>
      </c>
      <c r="F57" s="59">
        <f t="shared" si="43"/>
        <v>1817450.9639999999</v>
      </c>
      <c r="G57" s="59">
        <f t="shared" si="43"/>
        <v>1835625.47364</v>
      </c>
      <c r="H57" s="59">
        <f t="shared" si="43"/>
        <v>1853981.7283764</v>
      </c>
      <c r="I57" s="59">
        <f t="shared" si="43"/>
        <v>1872521.545660164</v>
      </c>
      <c r="J57" s="59">
        <f t="shared" si="43"/>
        <v>1891246.7611167657</v>
      </c>
      <c r="K57" s="59">
        <f t="shared" si="43"/>
        <v>1910159.2287279333</v>
      </c>
      <c r="L57" s="59">
        <f t="shared" si="43"/>
        <v>1929260.8210152127</v>
      </c>
      <c r="M57" s="59">
        <f t="shared" si="43"/>
        <v>1948553.4292253647</v>
      </c>
      <c r="N57" s="59">
        <f t="shared" si="43"/>
        <v>1968038.9635176184</v>
      </c>
      <c r="O57" s="59">
        <f t="shared" si="43"/>
        <v>1987719.3531527945</v>
      </c>
      <c r="P57" s="59">
        <f t="shared" si="43"/>
        <v>2007596.5466843224</v>
      </c>
      <c r="Q57" s="59">
        <f t="shared" si="43"/>
        <v>2027672.5121511656</v>
      </c>
      <c r="R57" s="59">
        <f t="shared" si="43"/>
        <v>2047949.2372726772</v>
      </c>
      <c r="S57" s="59">
        <f t="shared" si="43"/>
        <v>2068428.729645404</v>
      </c>
      <c r="T57" s="59">
        <f t="shared" si="43"/>
        <v>2089113.016941858</v>
      </c>
      <c r="U57" s="59">
        <f t="shared" si="43"/>
        <v>2110004.1471112766</v>
      </c>
      <c r="V57" s="59">
        <f t="shared" si="43"/>
        <v>2131104.1885823896</v>
      </c>
      <c r="W57" s="59">
        <f t="shared" si="43"/>
        <v>2152415.2304682136</v>
      </c>
      <c r="X57" s="59">
        <f t="shared" si="43"/>
        <v>2173939.3827728955</v>
      </c>
      <c r="Y57" s="59">
        <f t="shared" si="43"/>
        <v>2195678.7766006244</v>
      </c>
      <c r="Z57" s="59">
        <f t="shared" si="43"/>
        <v>2217635.5643666307</v>
      </c>
      <c r="AA57" s="59">
        <f t="shared" si="43"/>
        <v>2239811.9200102971</v>
      </c>
      <c r="AB57" s="59">
        <f t="shared" si="43"/>
        <v>2262210.0392104001</v>
      </c>
      <c r="AC57" s="59">
        <f t="shared" si="43"/>
        <v>2284832.1396025042</v>
      </c>
      <c r="AD57" s="59">
        <f t="shared" si="43"/>
        <v>2307680.4609985291</v>
      </c>
      <c r="AE57" s="59">
        <f t="shared" si="43"/>
        <v>2330757.2656085142</v>
      </c>
    </row>
    <row r="58" spans="1:31" ht="11.25" customHeight="1">
      <c r="A58" s="83">
        <v>38</v>
      </c>
      <c r="B58" s="131" t="s">
        <v>259</v>
      </c>
      <c r="C58" s="59">
        <v>1764000</v>
      </c>
      <c r="D58" s="59">
        <f t="shared" ref="D58:AE58" si="44">(C58*$C$19)+C58</f>
        <v>1781640</v>
      </c>
      <c r="E58" s="59">
        <f t="shared" si="44"/>
        <v>1799456.4</v>
      </c>
      <c r="F58" s="59">
        <f t="shared" si="44"/>
        <v>1817450.9639999999</v>
      </c>
      <c r="G58" s="59">
        <f t="shared" si="44"/>
        <v>1835625.47364</v>
      </c>
      <c r="H58" s="59">
        <f t="shared" si="44"/>
        <v>1853981.7283764</v>
      </c>
      <c r="I58" s="59">
        <f t="shared" si="44"/>
        <v>1872521.545660164</v>
      </c>
      <c r="J58" s="59">
        <f t="shared" si="44"/>
        <v>1891246.7611167657</v>
      </c>
      <c r="K58" s="59">
        <f t="shared" si="44"/>
        <v>1910159.2287279333</v>
      </c>
      <c r="L58" s="59">
        <f t="shared" si="44"/>
        <v>1929260.8210152127</v>
      </c>
      <c r="M58" s="59">
        <f t="shared" si="44"/>
        <v>1948553.4292253647</v>
      </c>
      <c r="N58" s="59">
        <f t="shared" si="44"/>
        <v>1968038.9635176184</v>
      </c>
      <c r="O58" s="59">
        <f t="shared" si="44"/>
        <v>1987719.3531527945</v>
      </c>
      <c r="P58" s="59">
        <f t="shared" si="44"/>
        <v>2007596.5466843224</v>
      </c>
      <c r="Q58" s="59">
        <f t="shared" si="44"/>
        <v>2027672.5121511656</v>
      </c>
      <c r="R58" s="59">
        <f t="shared" si="44"/>
        <v>2047949.2372726772</v>
      </c>
      <c r="S58" s="59">
        <f t="shared" si="44"/>
        <v>2068428.729645404</v>
      </c>
      <c r="T58" s="59">
        <f t="shared" si="44"/>
        <v>2089113.016941858</v>
      </c>
      <c r="U58" s="59">
        <f t="shared" si="44"/>
        <v>2110004.1471112766</v>
      </c>
      <c r="V58" s="59">
        <f t="shared" si="44"/>
        <v>2131104.1885823896</v>
      </c>
      <c r="W58" s="59">
        <f t="shared" si="44"/>
        <v>2152415.2304682136</v>
      </c>
      <c r="X58" s="59">
        <f t="shared" si="44"/>
        <v>2173939.3827728955</v>
      </c>
      <c r="Y58" s="59">
        <f t="shared" si="44"/>
        <v>2195678.7766006244</v>
      </c>
      <c r="Z58" s="59">
        <f t="shared" si="44"/>
        <v>2217635.5643666307</v>
      </c>
      <c r="AA58" s="59">
        <f t="shared" si="44"/>
        <v>2239811.9200102971</v>
      </c>
      <c r="AB58" s="59">
        <f t="shared" si="44"/>
        <v>2262210.0392104001</v>
      </c>
      <c r="AC58" s="59">
        <f t="shared" si="44"/>
        <v>2284832.1396025042</v>
      </c>
      <c r="AD58" s="59">
        <f t="shared" si="44"/>
        <v>2307680.4609985291</v>
      </c>
      <c r="AE58" s="59">
        <f t="shared" si="44"/>
        <v>2330757.2656085142</v>
      </c>
    </row>
    <row r="59" spans="1:31" ht="11.25" customHeight="1">
      <c r="A59" s="83">
        <v>39</v>
      </c>
      <c r="B59" s="131" t="s">
        <v>260</v>
      </c>
      <c r="C59" s="59">
        <v>1764000</v>
      </c>
      <c r="D59" s="59">
        <f t="shared" ref="D59:AE59" si="45">(C59*$C$19)+C59</f>
        <v>1781640</v>
      </c>
      <c r="E59" s="59">
        <f t="shared" si="45"/>
        <v>1799456.4</v>
      </c>
      <c r="F59" s="59">
        <f t="shared" si="45"/>
        <v>1817450.9639999999</v>
      </c>
      <c r="G59" s="59">
        <f t="shared" si="45"/>
        <v>1835625.47364</v>
      </c>
      <c r="H59" s="59">
        <f t="shared" si="45"/>
        <v>1853981.7283764</v>
      </c>
      <c r="I59" s="59">
        <f t="shared" si="45"/>
        <v>1872521.545660164</v>
      </c>
      <c r="J59" s="59">
        <f t="shared" si="45"/>
        <v>1891246.7611167657</v>
      </c>
      <c r="K59" s="59">
        <f t="shared" si="45"/>
        <v>1910159.2287279333</v>
      </c>
      <c r="L59" s="59">
        <f t="shared" si="45"/>
        <v>1929260.8210152127</v>
      </c>
      <c r="M59" s="59">
        <f t="shared" si="45"/>
        <v>1948553.4292253647</v>
      </c>
      <c r="N59" s="59">
        <f t="shared" si="45"/>
        <v>1968038.9635176184</v>
      </c>
      <c r="O59" s="59">
        <f t="shared" si="45"/>
        <v>1987719.3531527945</v>
      </c>
      <c r="P59" s="59">
        <f t="shared" si="45"/>
        <v>2007596.5466843224</v>
      </c>
      <c r="Q59" s="59">
        <f t="shared" si="45"/>
        <v>2027672.5121511656</v>
      </c>
      <c r="R59" s="59">
        <f t="shared" si="45"/>
        <v>2047949.2372726772</v>
      </c>
      <c r="S59" s="59">
        <f t="shared" si="45"/>
        <v>2068428.729645404</v>
      </c>
      <c r="T59" s="59">
        <f t="shared" si="45"/>
        <v>2089113.016941858</v>
      </c>
      <c r="U59" s="59">
        <f t="shared" si="45"/>
        <v>2110004.1471112766</v>
      </c>
      <c r="V59" s="59">
        <f t="shared" si="45"/>
        <v>2131104.1885823896</v>
      </c>
      <c r="W59" s="59">
        <f t="shared" si="45"/>
        <v>2152415.2304682136</v>
      </c>
      <c r="X59" s="59">
        <f t="shared" si="45"/>
        <v>2173939.3827728955</v>
      </c>
      <c r="Y59" s="59">
        <f t="shared" si="45"/>
        <v>2195678.7766006244</v>
      </c>
      <c r="Z59" s="59">
        <f t="shared" si="45"/>
        <v>2217635.5643666307</v>
      </c>
      <c r="AA59" s="59">
        <f t="shared" si="45"/>
        <v>2239811.9200102971</v>
      </c>
      <c r="AB59" s="59">
        <f t="shared" si="45"/>
        <v>2262210.0392104001</v>
      </c>
      <c r="AC59" s="59">
        <f t="shared" si="45"/>
        <v>2284832.1396025042</v>
      </c>
      <c r="AD59" s="59">
        <f t="shared" si="45"/>
        <v>2307680.4609985291</v>
      </c>
      <c r="AE59" s="59">
        <f t="shared" si="45"/>
        <v>2330757.2656085142</v>
      </c>
    </row>
    <row r="60" spans="1:31" ht="11.25" customHeight="1">
      <c r="A60" s="83">
        <v>40</v>
      </c>
      <c r="B60" s="131" t="s">
        <v>261</v>
      </c>
      <c r="C60" s="59">
        <v>1764000</v>
      </c>
      <c r="D60" s="59">
        <f t="shared" ref="D60:AE60" si="46">(C60*$C$19)+C60</f>
        <v>1781640</v>
      </c>
      <c r="E60" s="59">
        <f t="shared" si="46"/>
        <v>1799456.4</v>
      </c>
      <c r="F60" s="59">
        <f t="shared" si="46"/>
        <v>1817450.9639999999</v>
      </c>
      <c r="G60" s="59">
        <f t="shared" si="46"/>
        <v>1835625.47364</v>
      </c>
      <c r="H60" s="59">
        <f t="shared" si="46"/>
        <v>1853981.7283764</v>
      </c>
      <c r="I60" s="59">
        <f t="shared" si="46"/>
        <v>1872521.545660164</v>
      </c>
      <c r="J60" s="59">
        <f t="shared" si="46"/>
        <v>1891246.7611167657</v>
      </c>
      <c r="K60" s="59">
        <f t="shared" si="46"/>
        <v>1910159.2287279333</v>
      </c>
      <c r="L60" s="59">
        <f t="shared" si="46"/>
        <v>1929260.8210152127</v>
      </c>
      <c r="M60" s="59">
        <f t="shared" si="46"/>
        <v>1948553.4292253647</v>
      </c>
      <c r="N60" s="59">
        <f t="shared" si="46"/>
        <v>1968038.9635176184</v>
      </c>
      <c r="O60" s="59">
        <f t="shared" si="46"/>
        <v>1987719.3531527945</v>
      </c>
      <c r="P60" s="59">
        <f t="shared" si="46"/>
        <v>2007596.5466843224</v>
      </c>
      <c r="Q60" s="59">
        <f t="shared" si="46"/>
        <v>2027672.5121511656</v>
      </c>
      <c r="R60" s="59">
        <f t="shared" si="46"/>
        <v>2047949.2372726772</v>
      </c>
      <c r="S60" s="59">
        <f t="shared" si="46"/>
        <v>2068428.729645404</v>
      </c>
      <c r="T60" s="59">
        <f t="shared" si="46"/>
        <v>2089113.016941858</v>
      </c>
      <c r="U60" s="59">
        <f t="shared" si="46"/>
        <v>2110004.1471112766</v>
      </c>
      <c r="V60" s="59">
        <f t="shared" si="46"/>
        <v>2131104.1885823896</v>
      </c>
      <c r="W60" s="59">
        <f t="shared" si="46"/>
        <v>2152415.2304682136</v>
      </c>
      <c r="X60" s="59">
        <f t="shared" si="46"/>
        <v>2173939.3827728955</v>
      </c>
      <c r="Y60" s="59">
        <f t="shared" si="46"/>
        <v>2195678.7766006244</v>
      </c>
      <c r="Z60" s="59">
        <f t="shared" si="46"/>
        <v>2217635.5643666307</v>
      </c>
      <c r="AA60" s="59">
        <f t="shared" si="46"/>
        <v>2239811.9200102971</v>
      </c>
      <c r="AB60" s="59">
        <f t="shared" si="46"/>
        <v>2262210.0392104001</v>
      </c>
      <c r="AC60" s="59">
        <f t="shared" si="46"/>
        <v>2284832.1396025042</v>
      </c>
      <c r="AD60" s="59">
        <f t="shared" si="46"/>
        <v>2307680.4609985291</v>
      </c>
      <c r="AE60" s="59">
        <f t="shared" si="46"/>
        <v>2330757.2656085142</v>
      </c>
    </row>
    <row r="61" spans="1:31" ht="11.25" customHeight="1">
      <c r="A61" s="83">
        <v>41</v>
      </c>
      <c r="B61" s="131" t="s">
        <v>269</v>
      </c>
      <c r="C61" s="59">
        <v>1764000</v>
      </c>
      <c r="D61" s="59">
        <f t="shared" ref="D61:AE61" si="47">(C61*$C$19)+C61</f>
        <v>1781640</v>
      </c>
      <c r="E61" s="59">
        <f t="shared" si="47"/>
        <v>1799456.4</v>
      </c>
      <c r="F61" s="59">
        <f t="shared" si="47"/>
        <v>1817450.9639999999</v>
      </c>
      <c r="G61" s="59">
        <f t="shared" si="47"/>
        <v>1835625.47364</v>
      </c>
      <c r="H61" s="59">
        <f t="shared" si="47"/>
        <v>1853981.7283764</v>
      </c>
      <c r="I61" s="59">
        <f t="shared" si="47"/>
        <v>1872521.545660164</v>
      </c>
      <c r="J61" s="59">
        <f t="shared" si="47"/>
        <v>1891246.7611167657</v>
      </c>
      <c r="K61" s="59">
        <f t="shared" si="47"/>
        <v>1910159.2287279333</v>
      </c>
      <c r="L61" s="59">
        <f t="shared" si="47"/>
        <v>1929260.8210152127</v>
      </c>
      <c r="M61" s="59">
        <f t="shared" si="47"/>
        <v>1948553.4292253647</v>
      </c>
      <c r="N61" s="59">
        <f t="shared" si="47"/>
        <v>1968038.9635176184</v>
      </c>
      <c r="O61" s="59">
        <f t="shared" si="47"/>
        <v>1987719.3531527945</v>
      </c>
      <c r="P61" s="59">
        <f t="shared" si="47"/>
        <v>2007596.5466843224</v>
      </c>
      <c r="Q61" s="59">
        <f t="shared" si="47"/>
        <v>2027672.5121511656</v>
      </c>
      <c r="R61" s="59">
        <f t="shared" si="47"/>
        <v>2047949.2372726772</v>
      </c>
      <c r="S61" s="59">
        <f t="shared" si="47"/>
        <v>2068428.729645404</v>
      </c>
      <c r="T61" s="59">
        <f t="shared" si="47"/>
        <v>2089113.016941858</v>
      </c>
      <c r="U61" s="59">
        <f t="shared" si="47"/>
        <v>2110004.1471112766</v>
      </c>
      <c r="V61" s="59">
        <f t="shared" si="47"/>
        <v>2131104.1885823896</v>
      </c>
      <c r="W61" s="59">
        <f t="shared" si="47"/>
        <v>2152415.2304682136</v>
      </c>
      <c r="X61" s="59">
        <f t="shared" si="47"/>
        <v>2173939.3827728955</v>
      </c>
      <c r="Y61" s="59">
        <f t="shared" si="47"/>
        <v>2195678.7766006244</v>
      </c>
      <c r="Z61" s="59">
        <f t="shared" si="47"/>
        <v>2217635.5643666307</v>
      </c>
      <c r="AA61" s="59">
        <f t="shared" si="47"/>
        <v>2239811.9200102971</v>
      </c>
      <c r="AB61" s="59">
        <f t="shared" si="47"/>
        <v>2262210.0392104001</v>
      </c>
      <c r="AC61" s="59">
        <f t="shared" si="47"/>
        <v>2284832.1396025042</v>
      </c>
      <c r="AD61" s="59">
        <f t="shared" si="47"/>
        <v>2307680.4609985291</v>
      </c>
      <c r="AE61" s="59">
        <f t="shared" si="47"/>
        <v>2330757.2656085142</v>
      </c>
    </row>
    <row r="62" spans="1:31" ht="11.25" customHeight="1">
      <c r="A62" s="83">
        <v>42</v>
      </c>
      <c r="B62" s="131" t="s">
        <v>262</v>
      </c>
      <c r="C62" s="59">
        <v>1764000</v>
      </c>
      <c r="D62" s="59">
        <f t="shared" ref="D62:AE62" si="48">(C62*$C$19)+C62</f>
        <v>1781640</v>
      </c>
      <c r="E62" s="59">
        <f t="shared" si="48"/>
        <v>1799456.4</v>
      </c>
      <c r="F62" s="59">
        <f t="shared" si="48"/>
        <v>1817450.9639999999</v>
      </c>
      <c r="G62" s="59">
        <f t="shared" si="48"/>
        <v>1835625.47364</v>
      </c>
      <c r="H62" s="59">
        <f t="shared" si="48"/>
        <v>1853981.7283764</v>
      </c>
      <c r="I62" s="59">
        <f t="shared" si="48"/>
        <v>1872521.545660164</v>
      </c>
      <c r="J62" s="59">
        <f t="shared" si="48"/>
        <v>1891246.7611167657</v>
      </c>
      <c r="K62" s="59">
        <f t="shared" si="48"/>
        <v>1910159.2287279333</v>
      </c>
      <c r="L62" s="59">
        <f t="shared" si="48"/>
        <v>1929260.8210152127</v>
      </c>
      <c r="M62" s="59">
        <f t="shared" si="48"/>
        <v>1948553.4292253647</v>
      </c>
      <c r="N62" s="59">
        <f t="shared" si="48"/>
        <v>1968038.9635176184</v>
      </c>
      <c r="O62" s="59">
        <f t="shared" si="48"/>
        <v>1987719.3531527945</v>
      </c>
      <c r="P62" s="59">
        <f t="shared" si="48"/>
        <v>2007596.5466843224</v>
      </c>
      <c r="Q62" s="59">
        <f t="shared" si="48"/>
        <v>2027672.5121511656</v>
      </c>
      <c r="R62" s="59">
        <f t="shared" si="48"/>
        <v>2047949.2372726772</v>
      </c>
      <c r="S62" s="59">
        <f t="shared" si="48"/>
        <v>2068428.729645404</v>
      </c>
      <c r="T62" s="59">
        <f t="shared" si="48"/>
        <v>2089113.016941858</v>
      </c>
      <c r="U62" s="59">
        <f t="shared" si="48"/>
        <v>2110004.1471112766</v>
      </c>
      <c r="V62" s="59">
        <f t="shared" si="48"/>
        <v>2131104.1885823896</v>
      </c>
      <c r="W62" s="59">
        <f t="shared" si="48"/>
        <v>2152415.2304682136</v>
      </c>
      <c r="X62" s="59">
        <f t="shared" si="48"/>
        <v>2173939.3827728955</v>
      </c>
      <c r="Y62" s="59">
        <f t="shared" si="48"/>
        <v>2195678.7766006244</v>
      </c>
      <c r="Z62" s="59">
        <f t="shared" si="48"/>
        <v>2217635.5643666307</v>
      </c>
      <c r="AA62" s="59">
        <f t="shared" si="48"/>
        <v>2239811.9200102971</v>
      </c>
      <c r="AB62" s="59">
        <f t="shared" si="48"/>
        <v>2262210.0392104001</v>
      </c>
      <c r="AC62" s="59">
        <f t="shared" si="48"/>
        <v>2284832.1396025042</v>
      </c>
      <c r="AD62" s="59">
        <f t="shared" si="48"/>
        <v>2307680.4609985291</v>
      </c>
      <c r="AE62" s="59">
        <f t="shared" si="48"/>
        <v>2330757.2656085142</v>
      </c>
    </row>
    <row r="63" spans="1:31" ht="11.25" customHeight="1">
      <c r="A63" s="83">
        <v>43</v>
      </c>
      <c r="B63" s="131" t="s">
        <v>263</v>
      </c>
      <c r="C63" s="59">
        <v>1764000</v>
      </c>
      <c r="D63" s="59">
        <f t="shared" ref="D63:AE63" si="49">(C63*$C$19)+C63</f>
        <v>1781640</v>
      </c>
      <c r="E63" s="59">
        <f t="shared" si="49"/>
        <v>1799456.4</v>
      </c>
      <c r="F63" s="59">
        <f t="shared" si="49"/>
        <v>1817450.9639999999</v>
      </c>
      <c r="G63" s="59">
        <f t="shared" si="49"/>
        <v>1835625.47364</v>
      </c>
      <c r="H63" s="59">
        <f t="shared" si="49"/>
        <v>1853981.7283764</v>
      </c>
      <c r="I63" s="59">
        <f t="shared" si="49"/>
        <v>1872521.545660164</v>
      </c>
      <c r="J63" s="59">
        <f t="shared" si="49"/>
        <v>1891246.7611167657</v>
      </c>
      <c r="K63" s="59">
        <f t="shared" si="49"/>
        <v>1910159.2287279333</v>
      </c>
      <c r="L63" s="59">
        <f t="shared" si="49"/>
        <v>1929260.8210152127</v>
      </c>
      <c r="M63" s="59">
        <f t="shared" si="49"/>
        <v>1948553.4292253647</v>
      </c>
      <c r="N63" s="59">
        <f t="shared" si="49"/>
        <v>1968038.9635176184</v>
      </c>
      <c r="O63" s="59">
        <f t="shared" si="49"/>
        <v>1987719.3531527945</v>
      </c>
      <c r="P63" s="59">
        <f t="shared" si="49"/>
        <v>2007596.5466843224</v>
      </c>
      <c r="Q63" s="59">
        <f t="shared" si="49"/>
        <v>2027672.5121511656</v>
      </c>
      <c r="R63" s="59">
        <f t="shared" si="49"/>
        <v>2047949.2372726772</v>
      </c>
      <c r="S63" s="59">
        <f t="shared" si="49"/>
        <v>2068428.729645404</v>
      </c>
      <c r="T63" s="59">
        <f t="shared" si="49"/>
        <v>2089113.016941858</v>
      </c>
      <c r="U63" s="59">
        <f t="shared" si="49"/>
        <v>2110004.1471112766</v>
      </c>
      <c r="V63" s="59">
        <f t="shared" si="49"/>
        <v>2131104.1885823896</v>
      </c>
      <c r="W63" s="59">
        <f t="shared" si="49"/>
        <v>2152415.2304682136</v>
      </c>
      <c r="X63" s="59">
        <f t="shared" si="49"/>
        <v>2173939.3827728955</v>
      </c>
      <c r="Y63" s="59">
        <f t="shared" si="49"/>
        <v>2195678.7766006244</v>
      </c>
      <c r="Z63" s="59">
        <f t="shared" si="49"/>
        <v>2217635.5643666307</v>
      </c>
      <c r="AA63" s="59">
        <f t="shared" si="49"/>
        <v>2239811.9200102971</v>
      </c>
      <c r="AB63" s="59">
        <f t="shared" si="49"/>
        <v>2262210.0392104001</v>
      </c>
      <c r="AC63" s="59">
        <f t="shared" si="49"/>
        <v>2284832.1396025042</v>
      </c>
      <c r="AD63" s="59">
        <f t="shared" si="49"/>
        <v>2307680.4609985291</v>
      </c>
      <c r="AE63" s="59">
        <f t="shared" si="49"/>
        <v>2330757.2656085142</v>
      </c>
    </row>
    <row r="64" spans="1:31" ht="11.25" customHeight="1">
      <c r="A64" s="83">
        <v>44</v>
      </c>
      <c r="B64" s="131" t="s">
        <v>264</v>
      </c>
      <c r="C64" s="59">
        <v>1764000</v>
      </c>
      <c r="D64" s="59">
        <f>(C64*$C$19)+C64</f>
        <v>1781640</v>
      </c>
      <c r="E64" s="59">
        <f t="shared" ref="E64:AE64" si="50">(D64*$C$19)+D64</f>
        <v>1799456.4</v>
      </c>
      <c r="F64" s="59">
        <f t="shared" si="50"/>
        <v>1817450.9639999999</v>
      </c>
      <c r="G64" s="59">
        <f t="shared" si="50"/>
        <v>1835625.47364</v>
      </c>
      <c r="H64" s="59">
        <f t="shared" si="50"/>
        <v>1853981.7283764</v>
      </c>
      <c r="I64" s="59">
        <f t="shared" si="50"/>
        <v>1872521.545660164</v>
      </c>
      <c r="J64" s="59">
        <f t="shared" si="50"/>
        <v>1891246.7611167657</v>
      </c>
      <c r="K64" s="59">
        <f t="shared" si="50"/>
        <v>1910159.2287279333</v>
      </c>
      <c r="L64" s="59">
        <f t="shared" si="50"/>
        <v>1929260.8210152127</v>
      </c>
      <c r="M64" s="59">
        <f t="shared" si="50"/>
        <v>1948553.4292253647</v>
      </c>
      <c r="N64" s="59">
        <f t="shared" si="50"/>
        <v>1968038.9635176184</v>
      </c>
      <c r="O64" s="59">
        <f t="shared" si="50"/>
        <v>1987719.3531527945</v>
      </c>
      <c r="P64" s="59">
        <f t="shared" si="50"/>
        <v>2007596.5466843224</v>
      </c>
      <c r="Q64" s="59">
        <f t="shared" si="50"/>
        <v>2027672.5121511656</v>
      </c>
      <c r="R64" s="59">
        <f t="shared" si="50"/>
        <v>2047949.2372726772</v>
      </c>
      <c r="S64" s="59">
        <f t="shared" si="50"/>
        <v>2068428.729645404</v>
      </c>
      <c r="T64" s="59">
        <f t="shared" si="50"/>
        <v>2089113.016941858</v>
      </c>
      <c r="U64" s="59">
        <f t="shared" si="50"/>
        <v>2110004.1471112766</v>
      </c>
      <c r="V64" s="59">
        <f t="shared" si="50"/>
        <v>2131104.1885823896</v>
      </c>
      <c r="W64" s="59">
        <f t="shared" si="50"/>
        <v>2152415.2304682136</v>
      </c>
      <c r="X64" s="59">
        <f t="shared" si="50"/>
        <v>2173939.3827728955</v>
      </c>
      <c r="Y64" s="59">
        <f t="shared" si="50"/>
        <v>2195678.7766006244</v>
      </c>
      <c r="Z64" s="59">
        <f t="shared" si="50"/>
        <v>2217635.5643666307</v>
      </c>
      <c r="AA64" s="59">
        <f t="shared" si="50"/>
        <v>2239811.9200102971</v>
      </c>
      <c r="AB64" s="59">
        <f t="shared" si="50"/>
        <v>2262210.0392104001</v>
      </c>
      <c r="AC64" s="59">
        <f t="shared" si="50"/>
        <v>2284832.1396025042</v>
      </c>
      <c r="AD64" s="59">
        <f t="shared" si="50"/>
        <v>2307680.4609985291</v>
      </c>
      <c r="AE64" s="59">
        <f t="shared" si="50"/>
        <v>2330757.2656085142</v>
      </c>
    </row>
  </sheetData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AE39"/>
  <sheetViews>
    <sheetView tabSelected="1" workbookViewId="0">
      <selection activeCell="C16" sqref="C16"/>
    </sheetView>
  </sheetViews>
  <sheetFormatPr defaultRowHeight="11.25"/>
  <cols>
    <col min="1" max="1" width="53.140625" style="9" customWidth="1"/>
    <col min="2" max="2" width="6.7109375" style="9" customWidth="1"/>
    <col min="3" max="3" width="10.7109375" style="9" bestFit="1" customWidth="1"/>
    <col min="4" max="4" width="11.42578125" style="9" customWidth="1"/>
    <col min="5" max="5" width="9.85546875" style="9" bestFit="1" customWidth="1"/>
    <col min="6" max="6" width="10.140625" style="9" customWidth="1"/>
    <col min="7" max="7" width="9.85546875" style="9" bestFit="1" customWidth="1"/>
    <col min="8" max="8" width="12.7109375" style="9" bestFit="1" customWidth="1"/>
    <col min="9" max="10" width="12.5703125" style="9" bestFit="1" customWidth="1"/>
    <col min="11" max="15" width="11.7109375" style="9" bestFit="1" customWidth="1"/>
    <col min="16" max="31" width="9.85546875" style="9" bestFit="1" customWidth="1"/>
    <col min="32" max="16384" width="9.140625" style="9"/>
  </cols>
  <sheetData>
    <row r="1" spans="1:31">
      <c r="A1" s="10" t="s">
        <v>37</v>
      </c>
      <c r="B1" s="10"/>
    </row>
    <row r="2" spans="1:31">
      <c r="A2" s="10"/>
      <c r="B2" s="10"/>
    </row>
    <row r="3" spans="1:31">
      <c r="A3" s="9" t="s">
        <v>46</v>
      </c>
      <c r="B3" s="40">
        <v>0.02</v>
      </c>
    </row>
    <row r="4" spans="1:31">
      <c r="A4" s="9" t="s">
        <v>49</v>
      </c>
      <c r="B4" s="302">
        <v>0.3271</v>
      </c>
    </row>
    <row r="5" spans="1:31">
      <c r="A5" s="9" t="s">
        <v>50</v>
      </c>
      <c r="B5" s="302">
        <v>0.67290000000000005</v>
      </c>
      <c r="D5" s="95"/>
      <c r="E5" s="95"/>
      <c r="F5" s="95"/>
      <c r="G5" s="95"/>
    </row>
    <row r="6" spans="1:31">
      <c r="A6" s="10"/>
      <c r="B6" s="10"/>
    </row>
    <row r="7" spans="1:31">
      <c r="C7" s="352" t="s">
        <v>44</v>
      </c>
      <c r="D7" s="353"/>
      <c r="E7" s="353"/>
      <c r="F7" s="353"/>
      <c r="G7" s="354"/>
      <c r="H7" s="38" t="s">
        <v>45</v>
      </c>
      <c r="I7" s="39"/>
    </row>
    <row r="8" spans="1:31">
      <c r="A8" s="52" t="s">
        <v>43</v>
      </c>
      <c r="B8" s="52"/>
      <c r="C8" s="52">
        <v>2017</v>
      </c>
      <c r="D8" s="52">
        <v>2018</v>
      </c>
      <c r="E8" s="52">
        <v>2019</v>
      </c>
      <c r="F8" s="52">
        <v>2020</v>
      </c>
      <c r="G8" s="52">
        <v>2021</v>
      </c>
      <c r="H8" s="52">
        <v>2022</v>
      </c>
      <c r="I8" s="52">
        <v>2023</v>
      </c>
      <c r="J8" s="52">
        <v>2024</v>
      </c>
      <c r="K8" s="52">
        <v>2025</v>
      </c>
      <c r="L8" s="52">
        <v>2026</v>
      </c>
      <c r="M8" s="52">
        <v>2027</v>
      </c>
      <c r="N8" s="52">
        <v>2028</v>
      </c>
      <c r="O8" s="52">
        <v>2029</v>
      </c>
      <c r="P8" s="52">
        <v>2030</v>
      </c>
      <c r="Q8" s="52">
        <v>2031</v>
      </c>
      <c r="R8" s="52">
        <v>2032</v>
      </c>
      <c r="S8" s="52">
        <v>2033</v>
      </c>
      <c r="T8" s="52">
        <v>2034</v>
      </c>
      <c r="U8" s="52">
        <v>2035</v>
      </c>
      <c r="V8" s="52">
        <v>2036</v>
      </c>
      <c r="W8" s="52">
        <v>2037</v>
      </c>
      <c r="X8" s="52">
        <v>2038</v>
      </c>
      <c r="Y8" s="52">
        <v>2039</v>
      </c>
      <c r="Z8" s="52">
        <v>2040</v>
      </c>
      <c r="AA8" s="52">
        <v>2041</v>
      </c>
      <c r="AB8" s="52">
        <v>2042</v>
      </c>
      <c r="AC8" s="52">
        <v>2043</v>
      </c>
      <c r="AD8" s="52">
        <v>2044</v>
      </c>
      <c r="AE8" s="52">
        <v>2045</v>
      </c>
    </row>
    <row r="9" spans="1:31">
      <c r="A9" s="32" t="s">
        <v>38</v>
      </c>
      <c r="B9" s="32"/>
      <c r="C9" s="33">
        <v>3877487.3000000007</v>
      </c>
      <c r="D9" s="33">
        <v>3935059.7699999991</v>
      </c>
      <c r="E9" s="33">
        <v>3938326.1700000009</v>
      </c>
      <c r="F9" s="33">
        <v>4125556.46</v>
      </c>
      <c r="G9" s="33">
        <v>4016589.379999999</v>
      </c>
      <c r="H9" s="33">
        <f t="shared" ref="H9:AE9" si="0">(G9*$B$3)+G9</f>
        <v>4096921.1675999989</v>
      </c>
      <c r="I9" s="33">
        <f t="shared" si="0"/>
        <v>4178859.5909519987</v>
      </c>
      <c r="J9" s="33">
        <f t="shared" si="0"/>
        <v>4262436.7827710388</v>
      </c>
      <c r="K9" s="33">
        <f t="shared" si="0"/>
        <v>4347685.5184264593</v>
      </c>
      <c r="L9" s="33">
        <f t="shared" si="0"/>
        <v>4434639.2287949882</v>
      </c>
      <c r="M9" s="33">
        <f t="shared" si="0"/>
        <v>4523332.0133708883</v>
      </c>
      <c r="N9" s="33">
        <f t="shared" si="0"/>
        <v>4613798.6536383061</v>
      </c>
      <c r="O9" s="33">
        <f t="shared" si="0"/>
        <v>4706074.6267110724</v>
      </c>
      <c r="P9" s="33">
        <f t="shared" si="0"/>
        <v>4800196.1192452936</v>
      </c>
      <c r="Q9" s="33">
        <f t="shared" si="0"/>
        <v>4896200.0416301992</v>
      </c>
      <c r="R9" s="33">
        <f t="shared" si="0"/>
        <v>4994124.0424628034</v>
      </c>
      <c r="S9" s="33">
        <f t="shared" si="0"/>
        <v>5094006.5233120592</v>
      </c>
      <c r="T9" s="33">
        <f t="shared" si="0"/>
        <v>5195886.6537783006</v>
      </c>
      <c r="U9" s="33">
        <f t="shared" si="0"/>
        <v>5299804.3868538663</v>
      </c>
      <c r="V9" s="33">
        <f t="shared" si="0"/>
        <v>5405800.4745909432</v>
      </c>
      <c r="W9" s="33">
        <f t="shared" si="0"/>
        <v>5513916.4840827622</v>
      </c>
      <c r="X9" s="33">
        <f t="shared" si="0"/>
        <v>5624194.8137644175</v>
      </c>
      <c r="Y9" s="33">
        <f t="shared" si="0"/>
        <v>5736678.710039706</v>
      </c>
      <c r="Z9" s="33">
        <f t="shared" si="0"/>
        <v>5851412.2842405001</v>
      </c>
      <c r="AA9" s="33">
        <f t="shared" si="0"/>
        <v>5968440.5299253101</v>
      </c>
      <c r="AB9" s="33">
        <f t="shared" si="0"/>
        <v>6087809.3405238166</v>
      </c>
      <c r="AC9" s="33">
        <f t="shared" si="0"/>
        <v>6209565.5273342934</v>
      </c>
      <c r="AD9" s="33">
        <f t="shared" si="0"/>
        <v>6333756.8378809793</v>
      </c>
      <c r="AE9" s="33">
        <f t="shared" si="0"/>
        <v>6460431.974638599</v>
      </c>
    </row>
    <row r="10" spans="1:31">
      <c r="A10" s="32" t="s">
        <v>39</v>
      </c>
      <c r="B10" s="32"/>
      <c r="C10" s="33">
        <v>10811368.84</v>
      </c>
      <c r="D10" s="33">
        <v>11161010.079999998</v>
      </c>
      <c r="E10" s="33">
        <v>11404629.099999998</v>
      </c>
      <c r="F10" s="33">
        <v>12127814.849999998</v>
      </c>
      <c r="G10" s="33">
        <v>12277544.230000004</v>
      </c>
      <c r="H10" s="33">
        <f t="shared" ref="H10:AE11" si="1">(G10*$B$3)+G10</f>
        <v>12523095.114600005</v>
      </c>
      <c r="I10" s="33">
        <f t="shared" si="1"/>
        <v>12773557.016892005</v>
      </c>
      <c r="J10" s="33">
        <f t="shared" si="1"/>
        <v>13029028.157229844</v>
      </c>
      <c r="K10" s="33">
        <f t="shared" si="1"/>
        <v>13289608.720374441</v>
      </c>
      <c r="L10" s="33">
        <f t="shared" si="1"/>
        <v>13555400.89478193</v>
      </c>
      <c r="M10" s="33">
        <f t="shared" si="1"/>
        <v>13826508.912677569</v>
      </c>
      <c r="N10" s="33">
        <f t="shared" si="1"/>
        <v>14103039.090931121</v>
      </c>
      <c r="O10" s="33">
        <f t="shared" si="1"/>
        <v>14385099.872749744</v>
      </c>
      <c r="P10" s="33">
        <f t="shared" si="1"/>
        <v>14672801.870204739</v>
      </c>
      <c r="Q10" s="33">
        <f t="shared" si="1"/>
        <v>14966257.907608833</v>
      </c>
      <c r="R10" s="33">
        <f t="shared" si="1"/>
        <v>15265583.065761009</v>
      </c>
      <c r="S10" s="33">
        <f t="shared" si="1"/>
        <v>15570894.727076229</v>
      </c>
      <c r="T10" s="33">
        <f t="shared" si="1"/>
        <v>15882312.621617753</v>
      </c>
      <c r="U10" s="33">
        <f t="shared" si="1"/>
        <v>16199958.874050109</v>
      </c>
      <c r="V10" s="33">
        <f t="shared" si="1"/>
        <v>16523958.05153111</v>
      </c>
      <c r="W10" s="33">
        <f t="shared" si="1"/>
        <v>16854437.212561734</v>
      </c>
      <c r="X10" s="33">
        <f t="shared" si="1"/>
        <v>17191525.95681297</v>
      </c>
      <c r="Y10" s="33">
        <f t="shared" si="1"/>
        <v>17535356.475949232</v>
      </c>
      <c r="Z10" s="33">
        <f t="shared" si="1"/>
        <v>17886063.605468217</v>
      </c>
      <c r="AA10" s="33">
        <f t="shared" si="1"/>
        <v>18243784.877577581</v>
      </c>
      <c r="AB10" s="33">
        <f t="shared" si="1"/>
        <v>18608660.575129133</v>
      </c>
      <c r="AC10" s="33">
        <f t="shared" si="1"/>
        <v>18980833.786631715</v>
      </c>
      <c r="AD10" s="33">
        <f t="shared" si="1"/>
        <v>19360450.46236435</v>
      </c>
      <c r="AE10" s="33">
        <f t="shared" si="1"/>
        <v>19747659.471611638</v>
      </c>
    </row>
    <row r="11" spans="1:31">
      <c r="A11" s="34" t="s">
        <v>40</v>
      </c>
      <c r="B11" s="34"/>
      <c r="C11" s="35">
        <v>3375000</v>
      </c>
      <c r="D11" s="33">
        <f>(C11*$B$3)+C11</f>
        <v>3442500</v>
      </c>
      <c r="E11" s="33">
        <f t="shared" ref="E11:G11" si="2">(D11*$B$3)+D11</f>
        <v>3511350</v>
      </c>
      <c r="F11" s="33">
        <f t="shared" si="2"/>
        <v>3581577</v>
      </c>
      <c r="G11" s="33">
        <f t="shared" si="2"/>
        <v>3653208.54</v>
      </c>
      <c r="H11" s="33">
        <f t="shared" si="1"/>
        <v>3726272.7108</v>
      </c>
      <c r="I11" s="33">
        <f t="shared" si="1"/>
        <v>3800798.1650160002</v>
      </c>
      <c r="J11" s="33">
        <f t="shared" si="1"/>
        <v>3876814.12831632</v>
      </c>
      <c r="K11" s="33">
        <f t="shared" si="1"/>
        <v>3954350.4108826462</v>
      </c>
      <c r="L11" s="33">
        <f t="shared" si="1"/>
        <v>4033437.419100299</v>
      </c>
      <c r="M11" s="33">
        <f t="shared" si="1"/>
        <v>4114106.1674823049</v>
      </c>
      <c r="N11" s="33">
        <f t="shared" si="1"/>
        <v>4196388.2908319505</v>
      </c>
      <c r="O11" s="33">
        <f t="shared" si="1"/>
        <v>4280316.0566485897</v>
      </c>
      <c r="P11" s="33">
        <f t="shared" si="1"/>
        <v>4365922.3777815616</v>
      </c>
      <c r="Q11" s="33">
        <f t="shared" si="1"/>
        <v>4453240.825337193</v>
      </c>
      <c r="R11" s="33">
        <f t="shared" si="1"/>
        <v>4542305.6418439364</v>
      </c>
      <c r="S11" s="33">
        <f t="shared" si="1"/>
        <v>4633151.7546808152</v>
      </c>
      <c r="T11" s="33">
        <f t="shared" si="1"/>
        <v>4725814.7897744318</v>
      </c>
      <c r="U11" s="33">
        <f t="shared" si="1"/>
        <v>4820331.08556992</v>
      </c>
      <c r="V11" s="33">
        <f t="shared" si="1"/>
        <v>4916737.7072813185</v>
      </c>
      <c r="W11" s="33">
        <f t="shared" si="1"/>
        <v>5015072.4614269445</v>
      </c>
      <c r="X11" s="33">
        <f t="shared" si="1"/>
        <v>5115373.9106554836</v>
      </c>
      <c r="Y11" s="33">
        <f t="shared" si="1"/>
        <v>5217681.3888685936</v>
      </c>
      <c r="Z11" s="33">
        <f t="shared" si="1"/>
        <v>5322035.0166459652</v>
      </c>
      <c r="AA11" s="33">
        <f t="shared" si="1"/>
        <v>5428475.7169788843</v>
      </c>
      <c r="AB11" s="33">
        <f t="shared" si="1"/>
        <v>5537045.2313184617</v>
      </c>
      <c r="AC11" s="33">
        <f t="shared" si="1"/>
        <v>5647786.1359448312</v>
      </c>
      <c r="AD11" s="33">
        <f t="shared" si="1"/>
        <v>5760741.8586637275</v>
      </c>
      <c r="AE11" s="33">
        <f t="shared" si="1"/>
        <v>5875956.6958370022</v>
      </c>
    </row>
    <row r="12" spans="1:31">
      <c r="A12" s="36"/>
      <c r="B12" s="36"/>
      <c r="C12" s="37">
        <f t="shared" ref="C12:H12" si="3">SUM(C9:C11)</f>
        <v>18063856.140000001</v>
      </c>
      <c r="D12" s="37">
        <f t="shared" si="3"/>
        <v>18538569.849999998</v>
      </c>
      <c r="E12" s="37">
        <f t="shared" si="3"/>
        <v>18854305.27</v>
      </c>
      <c r="F12" s="37">
        <f t="shared" si="3"/>
        <v>19834948.309999999</v>
      </c>
      <c r="G12" s="37">
        <f t="shared" si="3"/>
        <v>19947342.150000002</v>
      </c>
      <c r="H12" s="37">
        <f t="shared" si="3"/>
        <v>20346288.993000004</v>
      </c>
      <c r="I12" s="37">
        <f t="shared" ref="I12:AE12" si="4">SUM(I9:I11)</f>
        <v>20753214.772860002</v>
      </c>
      <c r="J12" s="37">
        <f t="shared" si="4"/>
        <v>21168279.068317205</v>
      </c>
      <c r="K12" s="37">
        <f t="shared" si="4"/>
        <v>21591644.649683543</v>
      </c>
      <c r="L12" s="37">
        <f t="shared" si="4"/>
        <v>22023477.542677216</v>
      </c>
      <c r="M12" s="37">
        <f t="shared" si="4"/>
        <v>22463947.093530763</v>
      </c>
      <c r="N12" s="37">
        <f t="shared" si="4"/>
        <v>22913226.035401378</v>
      </c>
      <c r="O12" s="37">
        <f t="shared" si="4"/>
        <v>23371490.556109406</v>
      </c>
      <c r="P12" s="37">
        <f t="shared" si="4"/>
        <v>23838920.367231596</v>
      </c>
      <c r="Q12" s="37">
        <f t="shared" si="4"/>
        <v>24315698.774576224</v>
      </c>
      <c r="R12" s="37">
        <f t="shared" si="4"/>
        <v>24802012.750067748</v>
      </c>
      <c r="S12" s="37">
        <f t="shared" si="4"/>
        <v>25298053.005069103</v>
      </c>
      <c r="T12" s="37">
        <f t="shared" si="4"/>
        <v>25804014.065170486</v>
      </c>
      <c r="U12" s="37">
        <f t="shared" si="4"/>
        <v>26320094.346473895</v>
      </c>
      <c r="V12" s="37">
        <f t="shared" si="4"/>
        <v>26846496.23340337</v>
      </c>
      <c r="W12" s="37">
        <f t="shared" si="4"/>
        <v>27383426.15807144</v>
      </c>
      <c r="X12" s="37">
        <f t="shared" si="4"/>
        <v>27931094.68123287</v>
      </c>
      <c r="Y12" s="37">
        <f t="shared" si="4"/>
        <v>28489716.574857529</v>
      </c>
      <c r="Z12" s="37">
        <f t="shared" si="4"/>
        <v>29059510.906354681</v>
      </c>
      <c r="AA12" s="37">
        <f t="shared" si="4"/>
        <v>29640701.124481775</v>
      </c>
      <c r="AB12" s="37">
        <f t="shared" si="4"/>
        <v>30233515.146971412</v>
      </c>
      <c r="AC12" s="37">
        <f t="shared" si="4"/>
        <v>30838185.449910838</v>
      </c>
      <c r="AD12" s="37">
        <f t="shared" si="4"/>
        <v>31454949.158909056</v>
      </c>
      <c r="AE12" s="37">
        <f t="shared" si="4"/>
        <v>32084048.14208724</v>
      </c>
    </row>
    <row r="13" spans="1:31" s="64" customFormat="1">
      <c r="A13" s="106"/>
      <c r="B13" s="106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</row>
    <row r="14" spans="1:31">
      <c r="A14" s="29"/>
      <c r="B14" s="29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</row>
    <row r="15" spans="1:31">
      <c r="A15" s="29" t="s">
        <v>41</v>
      </c>
      <c r="B15" s="29"/>
      <c r="C15" s="31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31">
      <c r="A16" s="29" t="s">
        <v>42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>
      <c r="A19" s="10" t="s">
        <v>51</v>
      </c>
      <c r="B19" s="10"/>
    </row>
    <row r="21" spans="1:31">
      <c r="A21" s="52" t="s">
        <v>22</v>
      </c>
      <c r="B21" s="52" t="s">
        <v>34</v>
      </c>
      <c r="C21" s="52">
        <f t="shared" ref="C21:AE21" si="5">C8</f>
        <v>2017</v>
      </c>
      <c r="D21" s="52">
        <f t="shared" si="5"/>
        <v>2018</v>
      </c>
      <c r="E21" s="52">
        <f t="shared" si="5"/>
        <v>2019</v>
      </c>
      <c r="F21" s="52">
        <f t="shared" si="5"/>
        <v>2020</v>
      </c>
      <c r="G21" s="52">
        <f t="shared" si="5"/>
        <v>2021</v>
      </c>
      <c r="H21" s="52">
        <f t="shared" si="5"/>
        <v>2022</v>
      </c>
      <c r="I21" s="52">
        <f t="shared" si="5"/>
        <v>2023</v>
      </c>
      <c r="J21" s="52">
        <f t="shared" si="5"/>
        <v>2024</v>
      </c>
      <c r="K21" s="52">
        <f t="shared" si="5"/>
        <v>2025</v>
      </c>
      <c r="L21" s="52">
        <f t="shared" si="5"/>
        <v>2026</v>
      </c>
      <c r="M21" s="52">
        <f t="shared" si="5"/>
        <v>2027</v>
      </c>
      <c r="N21" s="52">
        <f t="shared" si="5"/>
        <v>2028</v>
      </c>
      <c r="O21" s="52">
        <f t="shared" si="5"/>
        <v>2029</v>
      </c>
      <c r="P21" s="52">
        <f t="shared" si="5"/>
        <v>2030</v>
      </c>
      <c r="Q21" s="52">
        <f t="shared" si="5"/>
        <v>2031</v>
      </c>
      <c r="R21" s="52">
        <f t="shared" si="5"/>
        <v>2032</v>
      </c>
      <c r="S21" s="52">
        <f t="shared" si="5"/>
        <v>2033</v>
      </c>
      <c r="T21" s="52">
        <f t="shared" si="5"/>
        <v>2034</v>
      </c>
      <c r="U21" s="52">
        <f t="shared" si="5"/>
        <v>2035</v>
      </c>
      <c r="V21" s="52">
        <f t="shared" si="5"/>
        <v>2036</v>
      </c>
      <c r="W21" s="52">
        <f t="shared" si="5"/>
        <v>2037</v>
      </c>
      <c r="X21" s="52">
        <f t="shared" si="5"/>
        <v>2038</v>
      </c>
      <c r="Y21" s="52">
        <f t="shared" si="5"/>
        <v>2039</v>
      </c>
      <c r="Z21" s="52">
        <f t="shared" si="5"/>
        <v>2040</v>
      </c>
      <c r="AA21" s="52">
        <f t="shared" si="5"/>
        <v>2041</v>
      </c>
      <c r="AB21" s="52">
        <f t="shared" si="5"/>
        <v>2042</v>
      </c>
      <c r="AC21" s="52">
        <f t="shared" si="5"/>
        <v>2043</v>
      </c>
      <c r="AD21" s="52">
        <f t="shared" si="5"/>
        <v>2044</v>
      </c>
      <c r="AE21" s="52">
        <f t="shared" si="5"/>
        <v>2045</v>
      </c>
    </row>
    <row r="22" spans="1:31">
      <c r="A22" s="11" t="s">
        <v>24</v>
      </c>
      <c r="B22" s="24">
        <v>2</v>
      </c>
      <c r="C22" s="11">
        <f t="shared" ref="C22:AE22" si="6">C$12*$B4</f>
        <v>5908687.3433940001</v>
      </c>
      <c r="D22" s="11">
        <f t="shared" si="6"/>
        <v>6063966.1979349991</v>
      </c>
      <c r="E22" s="11">
        <f t="shared" si="6"/>
        <v>6167243.2538169995</v>
      </c>
      <c r="F22" s="11">
        <f t="shared" si="6"/>
        <v>6488011.5922009991</v>
      </c>
      <c r="G22" s="11">
        <f t="shared" si="6"/>
        <v>6524775.6172650009</v>
      </c>
      <c r="H22" s="11">
        <f t="shared" si="6"/>
        <v>6655271.1296103019</v>
      </c>
      <c r="I22" s="11">
        <f t="shared" si="6"/>
        <v>6788376.5522025069</v>
      </c>
      <c r="J22" s="11">
        <f t="shared" si="6"/>
        <v>6924144.083246558</v>
      </c>
      <c r="K22" s="11">
        <f t="shared" si="6"/>
        <v>7062626.964911487</v>
      </c>
      <c r="L22" s="11">
        <f t="shared" si="6"/>
        <v>7203879.5042097177</v>
      </c>
      <c r="M22" s="11">
        <f t="shared" si="6"/>
        <v>7347957.0942939129</v>
      </c>
      <c r="N22" s="11">
        <f t="shared" si="6"/>
        <v>7494916.2361797905</v>
      </c>
      <c r="O22" s="11">
        <f t="shared" si="6"/>
        <v>7644814.5609033871</v>
      </c>
      <c r="P22" s="11">
        <f t="shared" si="6"/>
        <v>7797710.8521214556</v>
      </c>
      <c r="Q22" s="11">
        <f t="shared" si="6"/>
        <v>7953665.0691638831</v>
      </c>
      <c r="R22" s="11">
        <f t="shared" si="6"/>
        <v>8112738.3705471605</v>
      </c>
      <c r="S22" s="11">
        <f t="shared" si="6"/>
        <v>8274993.1379581038</v>
      </c>
      <c r="T22" s="11">
        <f t="shared" si="6"/>
        <v>8440493.0007172655</v>
      </c>
      <c r="U22" s="11">
        <f t="shared" si="6"/>
        <v>8609302.860731611</v>
      </c>
      <c r="V22" s="11">
        <f t="shared" si="6"/>
        <v>8781488.9179462418</v>
      </c>
      <c r="W22" s="11">
        <f t="shared" si="6"/>
        <v>8957118.6963051688</v>
      </c>
      <c r="X22" s="11">
        <f t="shared" si="6"/>
        <v>9136261.0702312719</v>
      </c>
      <c r="Y22" s="11">
        <f t="shared" si="6"/>
        <v>9318986.291635897</v>
      </c>
      <c r="Z22" s="11">
        <f t="shared" si="6"/>
        <v>9505366.0174686164</v>
      </c>
      <c r="AA22" s="11">
        <f t="shared" si="6"/>
        <v>9695473.3378179893</v>
      </c>
      <c r="AB22" s="11">
        <f t="shared" si="6"/>
        <v>9889382.804574348</v>
      </c>
      <c r="AC22" s="11">
        <f t="shared" si="6"/>
        <v>10087170.460665835</v>
      </c>
      <c r="AD22" s="11">
        <f t="shared" si="6"/>
        <v>10288913.869879153</v>
      </c>
      <c r="AE22" s="11">
        <f t="shared" si="6"/>
        <v>10494692.147276737</v>
      </c>
    </row>
    <row r="23" spans="1:31">
      <c r="A23" s="11" t="s">
        <v>25</v>
      </c>
      <c r="B23" s="24">
        <v>3</v>
      </c>
      <c r="C23" s="11">
        <f t="shared" ref="C23:AE23" si="7">C$12*$B5</f>
        <v>12155168.796606001</v>
      </c>
      <c r="D23" s="11">
        <f t="shared" si="7"/>
        <v>12474603.652065</v>
      </c>
      <c r="E23" s="11">
        <f t="shared" si="7"/>
        <v>12687062.016183</v>
      </c>
      <c r="F23" s="11">
        <f t="shared" si="7"/>
        <v>13346936.717799</v>
      </c>
      <c r="G23" s="11">
        <f t="shared" si="7"/>
        <v>13422566.532735003</v>
      </c>
      <c r="H23" s="11">
        <f t="shared" si="7"/>
        <v>13691017.863389704</v>
      </c>
      <c r="I23" s="11">
        <f t="shared" si="7"/>
        <v>13964838.220657496</v>
      </c>
      <c r="J23" s="11">
        <f t="shared" si="7"/>
        <v>14244134.985070648</v>
      </c>
      <c r="K23" s="11">
        <f t="shared" si="7"/>
        <v>14529017.684772057</v>
      </c>
      <c r="L23" s="11">
        <f t="shared" si="7"/>
        <v>14819598.0384675</v>
      </c>
      <c r="M23" s="11">
        <f t="shared" si="7"/>
        <v>15115989.999236852</v>
      </c>
      <c r="N23" s="11">
        <f t="shared" si="7"/>
        <v>15418309.799221588</v>
      </c>
      <c r="O23" s="11">
        <f t="shared" si="7"/>
        <v>15726675.995206021</v>
      </c>
      <c r="P23" s="11">
        <f t="shared" si="7"/>
        <v>16041209.515110143</v>
      </c>
      <c r="Q23" s="11">
        <f t="shared" si="7"/>
        <v>16362033.705412343</v>
      </c>
      <c r="R23" s="11">
        <f t="shared" si="7"/>
        <v>16689274.379520589</v>
      </c>
      <c r="S23" s="11">
        <f t="shared" si="7"/>
        <v>17023059.867111001</v>
      </c>
      <c r="T23" s="11">
        <f t="shared" si="7"/>
        <v>17363521.064453222</v>
      </c>
      <c r="U23" s="11">
        <f t="shared" si="7"/>
        <v>17710791.485742286</v>
      </c>
      <c r="V23" s="11">
        <f t="shared" si="7"/>
        <v>18065007.315457128</v>
      </c>
      <c r="W23" s="11">
        <f t="shared" si="7"/>
        <v>18426307.461766273</v>
      </c>
      <c r="X23" s="11">
        <f t="shared" si="7"/>
        <v>18794833.6110016</v>
      </c>
      <c r="Y23" s="11">
        <f t="shared" si="7"/>
        <v>19170730.283221632</v>
      </c>
      <c r="Z23" s="11">
        <f t="shared" si="7"/>
        <v>19554144.888886068</v>
      </c>
      <c r="AA23" s="11">
        <f t="shared" si="7"/>
        <v>19945227.786663789</v>
      </c>
      <c r="AB23" s="11">
        <f t="shared" si="7"/>
        <v>20344132.342397064</v>
      </c>
      <c r="AC23" s="11">
        <f t="shared" si="7"/>
        <v>20751014.989245005</v>
      </c>
      <c r="AD23" s="11">
        <f t="shared" si="7"/>
        <v>21166035.289029907</v>
      </c>
      <c r="AE23" s="11">
        <f t="shared" si="7"/>
        <v>21589355.994810507</v>
      </c>
    </row>
    <row r="24" spans="1:31">
      <c r="A24" s="12" t="s">
        <v>26</v>
      </c>
      <c r="B24" s="24">
        <v>4</v>
      </c>
      <c r="C24" s="12">
        <f>C22+C23</f>
        <v>18063856.140000001</v>
      </c>
      <c r="D24" s="12">
        <f>D22+D23</f>
        <v>18538569.849999998</v>
      </c>
      <c r="E24" s="12">
        <f t="shared" ref="E24:AE24" si="8">E22+E23</f>
        <v>18854305.27</v>
      </c>
      <c r="F24" s="12">
        <f t="shared" si="8"/>
        <v>19834948.309999999</v>
      </c>
      <c r="G24" s="12">
        <f t="shared" si="8"/>
        <v>19947342.150000006</v>
      </c>
      <c r="H24" s="12">
        <f t="shared" si="8"/>
        <v>20346288.993000008</v>
      </c>
      <c r="I24" s="12">
        <f t="shared" si="8"/>
        <v>20753214.772860002</v>
      </c>
      <c r="J24" s="12">
        <f t="shared" si="8"/>
        <v>21168279.068317205</v>
      </c>
      <c r="K24" s="12">
        <f t="shared" si="8"/>
        <v>21591644.649683543</v>
      </c>
      <c r="L24" s="12">
        <f t="shared" si="8"/>
        <v>22023477.542677216</v>
      </c>
      <c r="M24" s="12">
        <f t="shared" si="8"/>
        <v>22463947.093530767</v>
      </c>
      <c r="N24" s="12">
        <f t="shared" si="8"/>
        <v>22913226.035401378</v>
      </c>
      <c r="O24" s="12">
        <f t="shared" si="8"/>
        <v>23371490.556109406</v>
      </c>
      <c r="P24" s="12">
        <f t="shared" si="8"/>
        <v>23838920.3672316</v>
      </c>
      <c r="Q24" s="12">
        <f t="shared" si="8"/>
        <v>24315698.774576224</v>
      </c>
      <c r="R24" s="12">
        <f t="shared" si="8"/>
        <v>24802012.750067748</v>
      </c>
      <c r="S24" s="12">
        <f t="shared" si="8"/>
        <v>25298053.005069107</v>
      </c>
      <c r="T24" s="12">
        <f t="shared" si="8"/>
        <v>25804014.065170489</v>
      </c>
      <c r="U24" s="12">
        <f t="shared" si="8"/>
        <v>26320094.346473895</v>
      </c>
      <c r="V24" s="12">
        <f t="shared" si="8"/>
        <v>26846496.23340337</v>
      </c>
      <c r="W24" s="12">
        <f t="shared" si="8"/>
        <v>27383426.158071443</v>
      </c>
      <c r="X24" s="12">
        <f t="shared" si="8"/>
        <v>27931094.68123287</v>
      </c>
      <c r="Y24" s="12">
        <f t="shared" si="8"/>
        <v>28489716.574857529</v>
      </c>
      <c r="Z24" s="12">
        <f t="shared" si="8"/>
        <v>29059510.906354684</v>
      </c>
      <c r="AA24" s="12">
        <f t="shared" si="8"/>
        <v>29640701.124481779</v>
      </c>
      <c r="AB24" s="12">
        <f t="shared" si="8"/>
        <v>30233515.146971412</v>
      </c>
      <c r="AC24" s="12">
        <f t="shared" si="8"/>
        <v>30838185.449910842</v>
      </c>
      <c r="AD24" s="12">
        <f t="shared" si="8"/>
        <v>31454949.15890906</v>
      </c>
      <c r="AE24" s="12">
        <f t="shared" si="8"/>
        <v>32084048.142087243</v>
      </c>
    </row>
    <row r="25" spans="1:31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>
      <c r="A27" s="10" t="s">
        <v>47</v>
      </c>
      <c r="B27" s="10"/>
      <c r="C27" s="64"/>
      <c r="D27" s="64"/>
    </row>
    <row r="28" spans="1:31" ht="45">
      <c r="B28" s="107" t="s">
        <v>34</v>
      </c>
      <c r="C28" s="107" t="s">
        <v>27</v>
      </c>
      <c r="D28" s="107" t="s">
        <v>410</v>
      </c>
      <c r="E28" s="107" t="s">
        <v>411</v>
      </c>
    </row>
    <row r="29" spans="1:31">
      <c r="A29" s="107" t="s">
        <v>31</v>
      </c>
      <c r="B29" s="107" t="s">
        <v>412</v>
      </c>
      <c r="C29" s="107" t="s">
        <v>384</v>
      </c>
      <c r="D29" s="107" t="s">
        <v>385</v>
      </c>
      <c r="E29" s="107" t="s">
        <v>386</v>
      </c>
      <c r="F29" s="64"/>
    </row>
    <row r="30" spans="1:31">
      <c r="A30" s="14" t="s">
        <v>2</v>
      </c>
      <c r="B30" s="24">
        <v>2</v>
      </c>
      <c r="C30" s="15">
        <v>1</v>
      </c>
      <c r="D30" s="15">
        <f>HeadCount!E46</f>
        <v>0.89719626168224298</v>
      </c>
      <c r="E30" s="15">
        <f>HeadCount!F45</f>
        <v>0</v>
      </c>
      <c r="F30" s="64"/>
    </row>
    <row r="31" spans="1:31">
      <c r="A31" s="14" t="s">
        <v>4</v>
      </c>
      <c r="B31" s="24">
        <v>3</v>
      </c>
      <c r="C31" s="15">
        <v>1</v>
      </c>
      <c r="D31" s="15">
        <f>HeadCount!H46</f>
        <v>0.89719626168224298</v>
      </c>
      <c r="E31" s="15">
        <f>HeadCount!I46</f>
        <v>0.97222222222222221</v>
      </c>
      <c r="F31" s="64"/>
    </row>
    <row r="32" spans="1:31">
      <c r="A32" s="14" t="s">
        <v>3</v>
      </c>
      <c r="B32" s="24">
        <v>4</v>
      </c>
      <c r="C32" s="15">
        <v>1</v>
      </c>
      <c r="D32" s="15">
        <f>HeadCount!K46</f>
        <v>0.89719626168224298</v>
      </c>
      <c r="E32" s="15">
        <f>HeadCount!L46</f>
        <v>0.97222222222222221</v>
      </c>
      <c r="F32" s="64"/>
    </row>
    <row r="33" spans="1:14">
      <c r="A33" s="14" t="s">
        <v>393</v>
      </c>
      <c r="B33" s="24">
        <v>5</v>
      </c>
      <c r="C33" s="15">
        <v>1</v>
      </c>
      <c r="D33" s="15">
        <f>HeadCount!N46</f>
        <v>0.89719626168224298</v>
      </c>
      <c r="E33" s="15">
        <f>HeadCount!O46</f>
        <v>0.97222222222222221</v>
      </c>
      <c r="F33" s="64"/>
    </row>
    <row r="34" spans="1:14">
      <c r="A34" s="14" t="s">
        <v>394</v>
      </c>
      <c r="B34" s="24">
        <v>6</v>
      </c>
      <c r="C34" s="15">
        <v>1</v>
      </c>
      <c r="D34" s="15">
        <f>HeadCount!Q46</f>
        <v>0.57943925233644855</v>
      </c>
      <c r="E34" s="170">
        <f>HeadCount!R46</f>
        <v>0.75</v>
      </c>
      <c r="F34" s="109"/>
      <c r="G34" s="109"/>
      <c r="H34" s="111"/>
      <c r="I34" s="111"/>
      <c r="J34" s="109"/>
      <c r="K34" s="109"/>
      <c r="L34" s="109"/>
      <c r="M34" s="109"/>
      <c r="N34" s="109"/>
    </row>
    <row r="35" spans="1:14" s="64" customFormat="1">
      <c r="A35" s="75" t="s">
        <v>395</v>
      </c>
      <c r="B35" s="74">
        <v>7</v>
      </c>
      <c r="C35" s="15">
        <v>1</v>
      </c>
      <c r="D35" s="15">
        <f>HeadCount!T46</f>
        <v>0.89719626168224298</v>
      </c>
      <c r="E35" s="15">
        <f>HeadCount!U46</f>
        <v>1.1111111111111112</v>
      </c>
    </row>
    <row r="36" spans="1:14">
      <c r="A36" s="14" t="s">
        <v>5</v>
      </c>
      <c r="B36" s="24">
        <v>8</v>
      </c>
      <c r="C36" s="15">
        <v>1</v>
      </c>
      <c r="D36" s="15">
        <f>HeadCount!W46</f>
        <v>0.89719626168224298</v>
      </c>
      <c r="E36" s="15">
        <f>HeadCount!X46</f>
        <v>0.75</v>
      </c>
      <c r="F36" s="64"/>
    </row>
    <row r="37" spans="1:14">
      <c r="A37" s="14" t="s">
        <v>6</v>
      </c>
      <c r="B37" s="24">
        <v>9</v>
      </c>
      <c r="C37" s="15">
        <v>1</v>
      </c>
      <c r="D37" s="15">
        <v>1</v>
      </c>
      <c r="E37" s="15">
        <v>1</v>
      </c>
      <c r="F37" s="64"/>
    </row>
    <row r="38" spans="1:14">
      <c r="D38" s="64"/>
    </row>
    <row r="39" spans="1:14" ht="22.5" customHeight="1">
      <c r="A39" s="355"/>
      <c r="B39" s="355"/>
      <c r="C39" s="355"/>
      <c r="D39" s="355"/>
      <c r="E39" s="355"/>
      <c r="F39" s="355"/>
    </row>
  </sheetData>
  <mergeCells count="2">
    <mergeCell ref="C7:G7"/>
    <mergeCell ref="A39:F39"/>
  </mergeCells>
  <pageMargins left="0.7" right="0.7" top="1.25" bottom="0.75" header="0.3" footer="0.3"/>
  <pageSetup orientation="portrait" r:id="rId1"/>
  <headerFooter>
    <oddHeader xml:space="preserve">&amp;RAppendix H(CD)
&amp;A
Page &amp;P of &amp;N </oddHeader>
  </headerFooter>
  <ignoredErrors>
    <ignoredError sqref="C12:I12" formulaRange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AA46"/>
  <sheetViews>
    <sheetView tabSelected="1" workbookViewId="0">
      <selection activeCell="C16" sqref="C16"/>
    </sheetView>
  </sheetViews>
  <sheetFormatPr defaultRowHeight="12"/>
  <cols>
    <col min="1" max="1" width="24.5703125" style="242" bestFit="1" customWidth="1"/>
    <col min="2" max="3" width="9.140625" style="242"/>
    <col min="4" max="4" width="2.85546875" style="242" customWidth="1"/>
    <col min="5" max="6" width="9.140625" style="242"/>
    <col min="7" max="7" width="2.85546875" style="242" customWidth="1"/>
    <col min="8" max="9" width="9.140625" style="242"/>
    <col min="10" max="10" width="2.85546875" style="242" customWidth="1"/>
    <col min="11" max="12" width="9.140625" style="242"/>
    <col min="13" max="13" width="2.85546875" style="242" customWidth="1"/>
    <col min="14" max="15" width="9.140625" style="242"/>
    <col min="16" max="16" width="2.85546875" style="242" customWidth="1"/>
    <col min="17" max="18" width="9.140625" style="242"/>
    <col min="19" max="19" width="2.85546875" style="242" customWidth="1"/>
    <col min="20" max="21" width="9.140625" style="242"/>
    <col min="22" max="22" width="2.85546875" style="242" customWidth="1"/>
    <col min="23" max="24" width="9.140625" style="242"/>
    <col min="25" max="25" width="2.85546875" style="242" customWidth="1"/>
    <col min="26" max="27" width="9.140625" style="242"/>
    <col min="28" max="28" width="2.85546875" style="242" customWidth="1"/>
    <col min="29" max="16384" width="9.140625" style="242"/>
  </cols>
  <sheetData>
    <row r="1" spans="1:27">
      <c r="B1" s="358"/>
      <c r="C1" s="358"/>
      <c r="N1" s="358" t="s">
        <v>420</v>
      </c>
      <c r="O1" s="358"/>
      <c r="P1" s="161"/>
      <c r="Q1" s="358" t="s">
        <v>421</v>
      </c>
      <c r="R1" s="358"/>
      <c r="T1" s="359" t="s">
        <v>422</v>
      </c>
      <c r="U1" s="359"/>
    </row>
    <row r="2" spans="1:27">
      <c r="B2" s="360" t="s">
        <v>431</v>
      </c>
      <c r="C2" s="361"/>
      <c r="E2" s="356" t="s">
        <v>432</v>
      </c>
      <c r="F2" s="357"/>
      <c r="H2" s="356" t="s">
        <v>423</v>
      </c>
      <c r="I2" s="357"/>
      <c r="K2" s="356" t="s">
        <v>3</v>
      </c>
      <c r="L2" s="357"/>
      <c r="N2" s="356" t="s">
        <v>424</v>
      </c>
      <c r="O2" s="357"/>
      <c r="Q2" s="356" t="s">
        <v>425</v>
      </c>
      <c r="R2" s="357"/>
      <c r="T2" s="356" t="s">
        <v>426</v>
      </c>
      <c r="U2" s="357"/>
      <c r="W2" s="356" t="s">
        <v>5</v>
      </c>
      <c r="X2" s="357"/>
      <c r="Z2" s="356" t="s">
        <v>6</v>
      </c>
      <c r="AA2" s="357"/>
    </row>
    <row r="3" spans="1:27">
      <c r="A3" s="100" t="s">
        <v>325</v>
      </c>
      <c r="B3" s="100" t="s">
        <v>324</v>
      </c>
      <c r="C3" s="100" t="s">
        <v>326</v>
      </c>
      <c r="E3" s="100" t="s">
        <v>324</v>
      </c>
      <c r="F3" s="100" t="s">
        <v>326</v>
      </c>
      <c r="H3" s="100" t="s">
        <v>324</v>
      </c>
      <c r="I3" s="100" t="s">
        <v>326</v>
      </c>
      <c r="K3" s="100" t="s">
        <v>324</v>
      </c>
      <c r="L3" s="100" t="s">
        <v>326</v>
      </c>
      <c r="N3" s="100" t="s">
        <v>324</v>
      </c>
      <c r="O3" s="100" t="s">
        <v>326</v>
      </c>
      <c r="Q3" s="100" t="s">
        <v>324</v>
      </c>
      <c r="R3" s="100" t="s">
        <v>326</v>
      </c>
      <c r="T3" s="100" t="s">
        <v>324</v>
      </c>
      <c r="U3" s="100" t="s">
        <v>326</v>
      </c>
      <c r="W3" s="100" t="s">
        <v>324</v>
      </c>
      <c r="X3" s="100" t="s">
        <v>326</v>
      </c>
      <c r="Z3" s="100" t="s">
        <v>324</v>
      </c>
      <c r="AA3" s="100" t="s">
        <v>326</v>
      </c>
    </row>
    <row r="4" spans="1:27">
      <c r="A4" s="99" t="s">
        <v>327</v>
      </c>
      <c r="B4" s="255">
        <v>1</v>
      </c>
      <c r="C4" s="255">
        <v>1</v>
      </c>
      <c r="E4" s="255">
        <v>1</v>
      </c>
      <c r="F4" s="255">
        <v>0</v>
      </c>
      <c r="H4" s="255">
        <v>1</v>
      </c>
      <c r="I4" s="255">
        <v>1</v>
      </c>
      <c r="K4" s="255">
        <v>1</v>
      </c>
      <c r="L4" s="255">
        <v>1</v>
      </c>
      <c r="N4" s="255">
        <v>1</v>
      </c>
      <c r="O4" s="255">
        <v>1</v>
      </c>
      <c r="Q4" s="255">
        <v>1</v>
      </c>
      <c r="R4" s="255">
        <v>1</v>
      </c>
      <c r="T4" s="255">
        <v>1</v>
      </c>
      <c r="U4" s="255">
        <v>1</v>
      </c>
      <c r="W4" s="255">
        <v>1</v>
      </c>
      <c r="X4" s="255">
        <v>1</v>
      </c>
      <c r="Z4" s="255">
        <v>1</v>
      </c>
      <c r="AA4" s="255">
        <v>1</v>
      </c>
    </row>
    <row r="5" spans="1:27">
      <c r="A5" s="99" t="s">
        <v>328</v>
      </c>
      <c r="B5" s="255">
        <v>3</v>
      </c>
      <c r="C5" s="255">
        <v>2</v>
      </c>
      <c r="E5" s="255">
        <v>3</v>
      </c>
      <c r="F5" s="255">
        <v>0</v>
      </c>
      <c r="H5" s="255">
        <v>3</v>
      </c>
      <c r="I5" s="255">
        <v>2</v>
      </c>
      <c r="K5" s="255">
        <v>3</v>
      </c>
      <c r="L5" s="255">
        <v>2</v>
      </c>
      <c r="N5" s="255">
        <v>3</v>
      </c>
      <c r="O5" s="255">
        <v>2</v>
      </c>
      <c r="Q5" s="255">
        <v>2</v>
      </c>
      <c r="R5" s="255">
        <v>2</v>
      </c>
      <c r="T5" s="255">
        <v>3</v>
      </c>
      <c r="U5" s="255">
        <v>2</v>
      </c>
      <c r="W5" s="255">
        <v>3</v>
      </c>
      <c r="X5" s="255">
        <v>2</v>
      </c>
      <c r="Z5" s="255">
        <v>3</v>
      </c>
      <c r="AA5" s="255">
        <v>2</v>
      </c>
    </row>
    <row r="6" spans="1:27">
      <c r="A6" s="99" t="s">
        <v>329</v>
      </c>
      <c r="B6" s="255">
        <v>1</v>
      </c>
      <c r="C6" s="255">
        <v>1</v>
      </c>
      <c r="E6" s="255">
        <v>1</v>
      </c>
      <c r="F6" s="255">
        <v>0</v>
      </c>
      <c r="H6" s="255">
        <v>1</v>
      </c>
      <c r="I6" s="255">
        <v>1</v>
      </c>
      <c r="K6" s="255">
        <v>1</v>
      </c>
      <c r="L6" s="255">
        <v>1</v>
      </c>
      <c r="N6" s="255">
        <v>1</v>
      </c>
      <c r="O6" s="255">
        <v>1</v>
      </c>
      <c r="Q6" s="255">
        <v>0.5</v>
      </c>
      <c r="R6" s="255">
        <v>0.5</v>
      </c>
      <c r="T6" s="255">
        <v>1</v>
      </c>
      <c r="U6" s="255">
        <v>1</v>
      </c>
      <c r="W6" s="255">
        <v>1</v>
      </c>
      <c r="X6" s="255">
        <v>0.5</v>
      </c>
      <c r="Z6" s="255">
        <v>1</v>
      </c>
      <c r="AA6" s="255">
        <v>1</v>
      </c>
    </row>
    <row r="7" spans="1:27">
      <c r="A7" s="99" t="s">
        <v>330</v>
      </c>
      <c r="B7" s="255">
        <v>1</v>
      </c>
      <c r="C7" s="255">
        <v>1</v>
      </c>
      <c r="E7" s="255">
        <v>1</v>
      </c>
      <c r="F7" s="255">
        <v>0</v>
      </c>
      <c r="H7" s="255">
        <v>1</v>
      </c>
      <c r="I7" s="255">
        <v>1</v>
      </c>
      <c r="K7" s="255">
        <v>1</v>
      </c>
      <c r="L7" s="255">
        <v>1</v>
      </c>
      <c r="N7" s="255">
        <v>1</v>
      </c>
      <c r="O7" s="255">
        <v>1</v>
      </c>
      <c r="Q7" s="255">
        <v>0.5</v>
      </c>
      <c r="R7" s="255">
        <v>0.5</v>
      </c>
      <c r="T7" s="255">
        <v>1</v>
      </c>
      <c r="U7" s="255">
        <v>1</v>
      </c>
      <c r="W7" s="255">
        <v>1</v>
      </c>
      <c r="X7" s="255">
        <v>0.5</v>
      </c>
      <c r="Z7" s="255">
        <v>1</v>
      </c>
      <c r="AA7" s="255">
        <v>1</v>
      </c>
    </row>
    <row r="8" spans="1:27">
      <c r="A8" s="99" t="s">
        <v>331</v>
      </c>
      <c r="B8" s="255">
        <v>4</v>
      </c>
      <c r="C8" s="255">
        <v>3</v>
      </c>
      <c r="E8" s="255">
        <v>4</v>
      </c>
      <c r="F8" s="255">
        <v>0</v>
      </c>
      <c r="H8" s="255">
        <v>4</v>
      </c>
      <c r="I8" s="255">
        <v>2</v>
      </c>
      <c r="K8" s="255">
        <v>4</v>
      </c>
      <c r="L8" s="255">
        <v>2</v>
      </c>
      <c r="N8" s="255">
        <v>4</v>
      </c>
      <c r="O8" s="255">
        <v>2</v>
      </c>
      <c r="Q8" s="255">
        <v>2</v>
      </c>
      <c r="R8" s="255">
        <v>2</v>
      </c>
      <c r="T8" s="255">
        <v>4</v>
      </c>
      <c r="U8" s="255">
        <v>2</v>
      </c>
      <c r="W8" s="255">
        <v>4</v>
      </c>
      <c r="X8" s="255">
        <v>2</v>
      </c>
      <c r="Z8" s="255">
        <v>4</v>
      </c>
      <c r="AA8" s="255">
        <v>2</v>
      </c>
    </row>
    <row r="9" spans="1:27">
      <c r="A9" s="298" t="s">
        <v>430</v>
      </c>
      <c r="B9" s="144">
        <v>0</v>
      </c>
      <c r="C9" s="144">
        <v>0</v>
      </c>
      <c r="E9" s="144">
        <v>0</v>
      </c>
      <c r="F9" s="144">
        <v>0</v>
      </c>
      <c r="H9" s="144">
        <v>0</v>
      </c>
      <c r="I9" s="144">
        <v>0</v>
      </c>
      <c r="K9" s="144">
        <v>0</v>
      </c>
      <c r="L9" s="144">
        <v>0</v>
      </c>
      <c r="N9" s="144">
        <v>0</v>
      </c>
      <c r="O9" s="144">
        <v>0</v>
      </c>
      <c r="Q9" s="144">
        <v>0</v>
      </c>
      <c r="R9" s="144">
        <v>0</v>
      </c>
      <c r="T9" s="144">
        <v>0</v>
      </c>
      <c r="U9" s="144">
        <v>0</v>
      </c>
      <c r="W9" s="144">
        <v>0</v>
      </c>
      <c r="X9" s="144">
        <v>0</v>
      </c>
      <c r="Z9" s="144">
        <v>0</v>
      </c>
      <c r="AA9" s="144">
        <v>0</v>
      </c>
    </row>
    <row r="10" spans="1:27" ht="12.75" thickBot="1">
      <c r="A10" s="104" t="s">
        <v>360</v>
      </c>
      <c r="B10" s="105">
        <f>SUBTOTAL(9,B4:B9)</f>
        <v>10</v>
      </c>
      <c r="C10" s="105">
        <f>SUBTOTAL(9,C4:C9)</f>
        <v>8</v>
      </c>
      <c r="E10" s="105">
        <f>SUBTOTAL(9,E4:E9)</f>
        <v>10</v>
      </c>
      <c r="F10" s="105">
        <f>SUBTOTAL(9,F4:F9)</f>
        <v>0</v>
      </c>
      <c r="H10" s="105">
        <f>SUBTOTAL(9,H4:H9)</f>
        <v>10</v>
      </c>
      <c r="I10" s="105">
        <f>SUBTOTAL(9,I4:I9)</f>
        <v>7</v>
      </c>
      <c r="K10" s="105">
        <f>SUBTOTAL(9,K4:K9)</f>
        <v>10</v>
      </c>
      <c r="L10" s="105">
        <f>SUBTOTAL(9,L4:L9)</f>
        <v>7</v>
      </c>
      <c r="N10" s="105">
        <f>SUBTOTAL(9,N4:N9)</f>
        <v>10</v>
      </c>
      <c r="O10" s="105">
        <f>SUBTOTAL(9,O4:O9)</f>
        <v>7</v>
      </c>
      <c r="Q10" s="105">
        <f>SUBTOTAL(9,Q4:Q9)</f>
        <v>6</v>
      </c>
      <c r="R10" s="105">
        <f>SUBTOTAL(9,R4:R9)</f>
        <v>6</v>
      </c>
      <c r="T10" s="105">
        <f>SUBTOTAL(9,T4:T9)</f>
        <v>10</v>
      </c>
      <c r="U10" s="105">
        <f>SUBTOTAL(9,U4:U9)</f>
        <v>7</v>
      </c>
      <c r="W10" s="105">
        <f>SUBTOTAL(9,W4:W9)</f>
        <v>10</v>
      </c>
      <c r="X10" s="105">
        <f>SUBTOTAL(9,X4:X9)</f>
        <v>6</v>
      </c>
      <c r="Z10" s="105">
        <f>SUBTOTAL(9,Z4:Z9)</f>
        <v>10</v>
      </c>
      <c r="AA10" s="105">
        <f>SUBTOTAL(9,AA4:AA9)</f>
        <v>7</v>
      </c>
    </row>
    <row r="11" spans="1:27" ht="12.75" thickTop="1">
      <c r="A11" s="102"/>
      <c r="B11" s="103"/>
      <c r="C11" s="103"/>
      <c r="E11" s="103"/>
      <c r="F11" s="103"/>
      <c r="H11" s="103"/>
      <c r="I11" s="103"/>
      <c r="K11" s="103"/>
      <c r="L11" s="103"/>
      <c r="N11" s="103"/>
      <c r="O11" s="103"/>
      <c r="Q11" s="103"/>
      <c r="R11" s="103"/>
      <c r="T11" s="103"/>
      <c r="U11" s="103"/>
      <c r="W11" s="103"/>
      <c r="X11" s="103"/>
      <c r="Z11" s="103"/>
      <c r="AA11" s="103"/>
    </row>
    <row r="12" spans="1:27">
      <c r="A12" s="99" t="s">
        <v>332</v>
      </c>
      <c r="B12" s="255">
        <v>1</v>
      </c>
      <c r="C12" s="255">
        <v>1</v>
      </c>
      <c r="E12" s="255">
        <v>1</v>
      </c>
      <c r="F12" s="255">
        <v>0</v>
      </c>
      <c r="H12" s="255">
        <v>1</v>
      </c>
      <c r="I12" s="255">
        <v>1</v>
      </c>
      <c r="K12" s="255">
        <v>1</v>
      </c>
      <c r="L12" s="255">
        <v>1</v>
      </c>
      <c r="N12" s="255">
        <v>1</v>
      </c>
      <c r="O12" s="255">
        <v>1</v>
      </c>
      <c r="Q12" s="255">
        <v>1</v>
      </c>
      <c r="R12" s="255">
        <v>1</v>
      </c>
      <c r="T12" s="255">
        <v>1</v>
      </c>
      <c r="U12" s="255">
        <v>1</v>
      </c>
      <c r="W12" s="255">
        <v>1</v>
      </c>
      <c r="X12" s="255">
        <v>1</v>
      </c>
      <c r="Z12" s="255">
        <v>1</v>
      </c>
      <c r="AA12" s="255">
        <v>1</v>
      </c>
    </row>
    <row r="13" spans="1:27">
      <c r="A13" s="99" t="s">
        <v>333</v>
      </c>
      <c r="B13" s="255">
        <v>6</v>
      </c>
      <c r="C13" s="255">
        <v>6</v>
      </c>
      <c r="E13" s="255">
        <v>5</v>
      </c>
      <c r="F13" s="255">
        <v>0</v>
      </c>
      <c r="H13" s="255">
        <v>5</v>
      </c>
      <c r="I13" s="255">
        <v>5</v>
      </c>
      <c r="K13" s="255">
        <v>5</v>
      </c>
      <c r="L13" s="255">
        <v>5</v>
      </c>
      <c r="N13" s="255">
        <v>5</v>
      </c>
      <c r="O13" s="255">
        <v>5</v>
      </c>
      <c r="Q13" s="255">
        <v>5</v>
      </c>
      <c r="R13" s="255">
        <v>5</v>
      </c>
      <c r="T13" s="255">
        <v>5</v>
      </c>
      <c r="U13" s="255">
        <v>5</v>
      </c>
      <c r="W13" s="255">
        <v>5</v>
      </c>
      <c r="X13" s="255">
        <v>5</v>
      </c>
      <c r="Z13" s="255">
        <v>5</v>
      </c>
      <c r="AA13" s="255">
        <v>5</v>
      </c>
    </row>
    <row r="14" spans="1:27">
      <c r="A14" s="99" t="s">
        <v>334</v>
      </c>
      <c r="B14" s="255">
        <v>8</v>
      </c>
      <c r="C14" s="255">
        <v>8</v>
      </c>
      <c r="E14" s="255">
        <v>8</v>
      </c>
      <c r="F14" s="255">
        <v>0</v>
      </c>
      <c r="H14" s="255">
        <v>8</v>
      </c>
      <c r="I14" s="255">
        <v>8</v>
      </c>
      <c r="K14" s="255">
        <v>8</v>
      </c>
      <c r="L14" s="255">
        <v>8</v>
      </c>
      <c r="N14" s="255">
        <v>8</v>
      </c>
      <c r="O14" s="255">
        <v>8</v>
      </c>
      <c r="Q14" s="255">
        <v>8</v>
      </c>
      <c r="R14" s="255">
        <v>8</v>
      </c>
      <c r="T14" s="255">
        <v>8</v>
      </c>
      <c r="U14" s="255">
        <v>8</v>
      </c>
      <c r="W14" s="255">
        <v>8</v>
      </c>
      <c r="X14" s="255">
        <v>8</v>
      </c>
      <c r="Z14" s="255">
        <v>8</v>
      </c>
      <c r="AA14" s="255">
        <v>8</v>
      </c>
    </row>
    <row r="15" spans="1:27">
      <c r="A15" s="99" t="s">
        <v>335</v>
      </c>
      <c r="B15" s="255">
        <v>6</v>
      </c>
      <c r="C15" s="255">
        <v>6</v>
      </c>
      <c r="E15" s="255">
        <v>12</v>
      </c>
      <c r="F15" s="255">
        <v>0</v>
      </c>
      <c r="H15" s="255">
        <v>12</v>
      </c>
      <c r="I15" s="255">
        <v>8</v>
      </c>
      <c r="K15" s="255">
        <v>12</v>
      </c>
      <c r="L15" s="255">
        <v>8</v>
      </c>
      <c r="N15" s="255">
        <v>12</v>
      </c>
      <c r="O15" s="255">
        <v>8</v>
      </c>
      <c r="Q15" s="255">
        <v>12</v>
      </c>
      <c r="R15" s="255">
        <v>6</v>
      </c>
      <c r="T15" s="255">
        <v>12</v>
      </c>
      <c r="U15" s="255">
        <v>12</v>
      </c>
      <c r="W15" s="255">
        <v>12</v>
      </c>
      <c r="X15" s="255">
        <v>6</v>
      </c>
      <c r="Z15" s="255">
        <v>12</v>
      </c>
      <c r="AA15" s="255">
        <v>8</v>
      </c>
    </row>
    <row r="16" spans="1:27">
      <c r="A16" s="99" t="s">
        <v>336</v>
      </c>
      <c r="B16" s="255">
        <v>2</v>
      </c>
      <c r="C16" s="255">
        <v>2</v>
      </c>
      <c r="E16" s="255">
        <v>2</v>
      </c>
      <c r="F16" s="255">
        <v>0</v>
      </c>
      <c r="H16" s="255">
        <v>2</v>
      </c>
      <c r="I16" s="255">
        <v>1</v>
      </c>
      <c r="K16" s="255">
        <v>2</v>
      </c>
      <c r="L16" s="255">
        <v>1</v>
      </c>
      <c r="N16" s="255">
        <v>2</v>
      </c>
      <c r="O16" s="255">
        <v>1</v>
      </c>
      <c r="Q16" s="255">
        <v>0</v>
      </c>
      <c r="R16" s="255">
        <v>0</v>
      </c>
      <c r="T16" s="255">
        <v>2</v>
      </c>
      <c r="U16" s="255">
        <v>1</v>
      </c>
      <c r="W16" s="255">
        <v>2</v>
      </c>
      <c r="X16" s="255">
        <v>0</v>
      </c>
      <c r="Z16" s="255">
        <v>2</v>
      </c>
      <c r="AA16" s="255">
        <v>1</v>
      </c>
    </row>
    <row r="17" spans="1:27">
      <c r="A17" s="99" t="s">
        <v>337</v>
      </c>
      <c r="B17" s="255">
        <v>11</v>
      </c>
      <c r="C17" s="255">
        <v>2</v>
      </c>
      <c r="E17" s="255">
        <v>5</v>
      </c>
      <c r="F17" s="255">
        <v>0</v>
      </c>
      <c r="H17" s="255">
        <v>5</v>
      </c>
      <c r="I17" s="255">
        <v>2</v>
      </c>
      <c r="K17" s="255">
        <v>5</v>
      </c>
      <c r="L17" s="255">
        <v>2</v>
      </c>
      <c r="N17" s="255">
        <v>5</v>
      </c>
      <c r="O17" s="255">
        <v>2</v>
      </c>
      <c r="Q17" s="255">
        <v>0</v>
      </c>
      <c r="R17" s="255">
        <v>0</v>
      </c>
      <c r="T17" s="255">
        <v>5</v>
      </c>
      <c r="U17" s="255">
        <v>4</v>
      </c>
      <c r="W17" s="255">
        <v>5</v>
      </c>
      <c r="X17" s="255">
        <v>0</v>
      </c>
      <c r="Z17" s="255">
        <v>5</v>
      </c>
      <c r="AA17" s="255">
        <v>2</v>
      </c>
    </row>
    <row r="18" spans="1:27">
      <c r="A18" s="99" t="s">
        <v>338</v>
      </c>
      <c r="B18" s="255">
        <v>2</v>
      </c>
      <c r="C18" s="255">
        <v>0</v>
      </c>
      <c r="E18" s="255">
        <v>0</v>
      </c>
      <c r="F18" s="255">
        <v>0</v>
      </c>
      <c r="H18" s="255">
        <v>0</v>
      </c>
      <c r="I18" s="255">
        <v>0</v>
      </c>
      <c r="K18" s="255">
        <v>0</v>
      </c>
      <c r="L18" s="255">
        <v>0</v>
      </c>
      <c r="N18" s="255">
        <v>0</v>
      </c>
      <c r="O18" s="255">
        <v>0</v>
      </c>
      <c r="Q18" s="255">
        <v>0</v>
      </c>
      <c r="R18" s="144">
        <v>0</v>
      </c>
      <c r="T18" s="255">
        <v>0</v>
      </c>
      <c r="U18" s="144">
        <v>0</v>
      </c>
      <c r="W18" s="255">
        <v>0</v>
      </c>
      <c r="X18" s="144">
        <v>0</v>
      </c>
      <c r="Z18" s="255">
        <v>0</v>
      </c>
      <c r="AA18" s="255">
        <v>0</v>
      </c>
    </row>
    <row r="19" spans="1:27" ht="12.75" thickBot="1">
      <c r="A19" s="104" t="s">
        <v>359</v>
      </c>
      <c r="B19" s="105">
        <f>SUBTOTAL(9,B12:B18)</f>
        <v>36</v>
      </c>
      <c r="C19" s="105">
        <f>SUBTOTAL(9,C12:C18)</f>
        <v>25</v>
      </c>
      <c r="E19" s="105">
        <f>SUBTOTAL(9,E12:E18)</f>
        <v>33</v>
      </c>
      <c r="F19" s="105">
        <f>SUBTOTAL(9,F12:F18)</f>
        <v>0</v>
      </c>
      <c r="H19" s="105">
        <f>SUBTOTAL(9,H12:H18)</f>
        <v>33</v>
      </c>
      <c r="I19" s="105">
        <f>SUBTOTAL(9,I12:I18)</f>
        <v>25</v>
      </c>
      <c r="K19" s="105">
        <f>SUBTOTAL(9,K12:K18)</f>
        <v>33</v>
      </c>
      <c r="L19" s="105">
        <f>SUBTOTAL(9,L12:L18)</f>
        <v>25</v>
      </c>
      <c r="N19" s="105">
        <f>SUBTOTAL(9,N12:N18)</f>
        <v>33</v>
      </c>
      <c r="O19" s="105">
        <f>SUBTOTAL(9,O12:O18)</f>
        <v>25</v>
      </c>
      <c r="Q19" s="105">
        <f>SUBTOTAL(9,Q12:Q18)</f>
        <v>26</v>
      </c>
      <c r="R19" s="105">
        <f>SUBTOTAL(9,R12:R18)</f>
        <v>20</v>
      </c>
      <c r="T19" s="105">
        <f>SUBTOTAL(9,T12:T18)</f>
        <v>33</v>
      </c>
      <c r="U19" s="105">
        <f>SUBTOTAL(9,U12:U18)</f>
        <v>31</v>
      </c>
      <c r="W19" s="105">
        <f>SUBTOTAL(9,W12:W18)</f>
        <v>33</v>
      </c>
      <c r="X19" s="105">
        <f>SUBTOTAL(9,X12:X18)</f>
        <v>20</v>
      </c>
      <c r="Z19" s="105">
        <f>SUBTOTAL(9,Z12:Z18)</f>
        <v>33</v>
      </c>
      <c r="AA19" s="105">
        <f>SUBTOTAL(9,AA12:AA18)</f>
        <v>25</v>
      </c>
    </row>
    <row r="20" spans="1:27" ht="12.75" thickTop="1">
      <c r="A20" s="99"/>
      <c r="B20" s="255"/>
      <c r="C20" s="255"/>
      <c r="E20" s="255"/>
      <c r="F20" s="255"/>
      <c r="H20" s="255"/>
      <c r="I20" s="255"/>
      <c r="K20" s="255"/>
      <c r="L20" s="255"/>
      <c r="N20" s="255"/>
      <c r="O20" s="255"/>
      <c r="Q20" s="255"/>
      <c r="R20" s="255"/>
      <c r="T20" s="255"/>
      <c r="U20" s="255"/>
      <c r="W20" s="255"/>
      <c r="X20" s="255"/>
      <c r="Z20" s="255"/>
      <c r="AA20" s="255"/>
    </row>
    <row r="21" spans="1:27">
      <c r="A21" s="99" t="s">
        <v>339</v>
      </c>
      <c r="B21" s="255">
        <v>1</v>
      </c>
      <c r="C21" s="255">
        <v>1</v>
      </c>
      <c r="E21" s="255">
        <v>1</v>
      </c>
      <c r="F21" s="255">
        <v>0</v>
      </c>
      <c r="H21" s="255">
        <v>1</v>
      </c>
      <c r="I21" s="255">
        <v>1</v>
      </c>
      <c r="K21" s="255">
        <v>1</v>
      </c>
      <c r="L21" s="255">
        <v>1</v>
      </c>
      <c r="N21" s="255">
        <v>1</v>
      </c>
      <c r="O21" s="255">
        <v>1</v>
      </c>
      <c r="Q21" s="255">
        <v>1</v>
      </c>
      <c r="R21" s="255">
        <v>1</v>
      </c>
      <c r="T21" s="255">
        <v>1</v>
      </c>
      <c r="U21" s="255">
        <v>1</v>
      </c>
      <c r="W21" s="255">
        <v>1</v>
      </c>
      <c r="X21" s="255">
        <v>1</v>
      </c>
      <c r="Z21" s="255">
        <v>1</v>
      </c>
      <c r="AA21" s="255">
        <v>1</v>
      </c>
    </row>
    <row r="22" spans="1:27">
      <c r="A22" s="99" t="s">
        <v>340</v>
      </c>
      <c r="B22" s="255">
        <v>2</v>
      </c>
      <c r="C22" s="255">
        <v>2</v>
      </c>
      <c r="E22" s="255">
        <v>2</v>
      </c>
      <c r="F22" s="255">
        <v>0</v>
      </c>
      <c r="H22" s="255">
        <v>2</v>
      </c>
      <c r="I22" s="255">
        <v>2</v>
      </c>
      <c r="K22" s="255">
        <v>2</v>
      </c>
      <c r="L22" s="255">
        <v>2</v>
      </c>
      <c r="N22" s="255">
        <v>2</v>
      </c>
      <c r="O22" s="255">
        <v>2</v>
      </c>
      <c r="Q22" s="255">
        <v>2</v>
      </c>
      <c r="R22" s="255">
        <v>1</v>
      </c>
      <c r="T22" s="255">
        <v>2</v>
      </c>
      <c r="U22" s="255">
        <v>2</v>
      </c>
      <c r="W22" s="255">
        <v>2</v>
      </c>
      <c r="X22" s="255">
        <v>1</v>
      </c>
      <c r="Z22" s="255">
        <v>2</v>
      </c>
      <c r="AA22" s="255">
        <v>2</v>
      </c>
    </row>
    <row r="23" spans="1:27">
      <c r="A23" s="99" t="s">
        <v>341</v>
      </c>
      <c r="B23" s="255">
        <v>2</v>
      </c>
      <c r="C23" s="255">
        <v>2</v>
      </c>
      <c r="E23" s="255">
        <v>2</v>
      </c>
      <c r="F23" s="255">
        <v>0</v>
      </c>
      <c r="H23" s="255">
        <v>2</v>
      </c>
      <c r="I23" s="255">
        <v>2</v>
      </c>
      <c r="K23" s="255">
        <v>2</v>
      </c>
      <c r="L23" s="255">
        <v>2</v>
      </c>
      <c r="N23" s="255">
        <v>2</v>
      </c>
      <c r="O23" s="255">
        <v>2</v>
      </c>
      <c r="Q23" s="255">
        <v>2</v>
      </c>
      <c r="R23" s="255">
        <v>1</v>
      </c>
      <c r="T23" s="255">
        <v>2</v>
      </c>
      <c r="U23" s="255">
        <v>2</v>
      </c>
      <c r="W23" s="255">
        <v>2</v>
      </c>
      <c r="X23" s="255">
        <v>1</v>
      </c>
      <c r="Z23" s="255">
        <v>2</v>
      </c>
      <c r="AA23" s="255">
        <v>2</v>
      </c>
    </row>
    <row r="24" spans="1:27">
      <c r="A24" s="99" t="s">
        <v>342</v>
      </c>
      <c r="B24" s="255">
        <v>7</v>
      </c>
      <c r="C24" s="255">
        <v>5</v>
      </c>
      <c r="E24" s="255">
        <v>6</v>
      </c>
      <c r="F24" s="255">
        <v>0</v>
      </c>
      <c r="H24" s="255">
        <v>6</v>
      </c>
      <c r="I24" s="255">
        <v>4</v>
      </c>
      <c r="K24" s="255">
        <v>6</v>
      </c>
      <c r="L24" s="255">
        <v>4</v>
      </c>
      <c r="N24" s="255">
        <v>6</v>
      </c>
      <c r="O24" s="255">
        <v>4</v>
      </c>
      <c r="Q24" s="255">
        <v>2</v>
      </c>
      <c r="R24" s="255">
        <v>2</v>
      </c>
      <c r="T24" s="255">
        <v>6</v>
      </c>
      <c r="U24" s="255">
        <v>4</v>
      </c>
      <c r="W24" s="255">
        <v>6</v>
      </c>
      <c r="X24" s="255">
        <v>2</v>
      </c>
      <c r="Z24" s="255">
        <v>6</v>
      </c>
      <c r="AA24" s="255">
        <v>4</v>
      </c>
    </row>
    <row r="25" spans="1:27">
      <c r="A25" s="99" t="s">
        <v>343</v>
      </c>
      <c r="B25" s="255">
        <v>18</v>
      </c>
      <c r="C25" s="255">
        <v>10</v>
      </c>
      <c r="E25" s="255">
        <v>16</v>
      </c>
      <c r="F25" s="255">
        <v>0</v>
      </c>
      <c r="H25" s="255">
        <v>16</v>
      </c>
      <c r="I25" s="255">
        <v>12</v>
      </c>
      <c r="K25" s="255">
        <v>16</v>
      </c>
      <c r="L25" s="255">
        <v>12</v>
      </c>
      <c r="N25" s="255">
        <v>16</v>
      </c>
      <c r="O25" s="255">
        <v>12</v>
      </c>
      <c r="Q25" s="255">
        <v>10</v>
      </c>
      <c r="R25" s="255">
        <v>10</v>
      </c>
      <c r="T25" s="255">
        <v>16</v>
      </c>
      <c r="U25" s="255">
        <v>16</v>
      </c>
      <c r="W25" s="255">
        <v>16</v>
      </c>
      <c r="X25" s="255">
        <v>10</v>
      </c>
      <c r="Z25" s="255">
        <v>16</v>
      </c>
      <c r="AA25" s="255">
        <v>12</v>
      </c>
    </row>
    <row r="26" spans="1:27">
      <c r="A26" s="99" t="s">
        <v>344</v>
      </c>
      <c r="B26" s="255">
        <v>4</v>
      </c>
      <c r="C26" s="255">
        <v>2</v>
      </c>
      <c r="E26" s="255">
        <v>4</v>
      </c>
      <c r="F26" s="255">
        <v>0</v>
      </c>
      <c r="H26" s="255">
        <v>4</v>
      </c>
      <c r="I26" s="255">
        <v>0</v>
      </c>
      <c r="K26" s="255">
        <v>4</v>
      </c>
      <c r="L26" s="255">
        <v>0</v>
      </c>
      <c r="N26" s="255">
        <v>4</v>
      </c>
      <c r="O26" s="255">
        <v>0</v>
      </c>
      <c r="Q26" s="255">
        <v>0</v>
      </c>
      <c r="R26" s="255">
        <v>0</v>
      </c>
      <c r="T26" s="255">
        <v>4</v>
      </c>
      <c r="U26" s="255">
        <v>0</v>
      </c>
      <c r="W26" s="255">
        <v>4</v>
      </c>
      <c r="X26" s="255">
        <v>0</v>
      </c>
      <c r="Z26" s="255">
        <v>4</v>
      </c>
      <c r="AA26" s="255">
        <v>0</v>
      </c>
    </row>
    <row r="27" spans="1:27">
      <c r="A27" s="99" t="s">
        <v>345</v>
      </c>
      <c r="B27" s="255">
        <v>1</v>
      </c>
      <c r="C27" s="255">
        <v>1</v>
      </c>
      <c r="E27" s="255">
        <v>1</v>
      </c>
      <c r="F27" s="255">
        <v>0</v>
      </c>
      <c r="H27" s="255">
        <v>1</v>
      </c>
      <c r="I27" s="255">
        <v>1</v>
      </c>
      <c r="K27" s="255">
        <v>1</v>
      </c>
      <c r="L27" s="255">
        <v>1</v>
      </c>
      <c r="N27" s="255">
        <v>1</v>
      </c>
      <c r="O27" s="255">
        <v>1</v>
      </c>
      <c r="Q27" s="255">
        <v>1</v>
      </c>
      <c r="R27" s="255">
        <v>1</v>
      </c>
      <c r="T27" s="255">
        <v>1</v>
      </c>
      <c r="U27" s="255">
        <v>1</v>
      </c>
      <c r="W27" s="255">
        <v>1</v>
      </c>
      <c r="X27" s="255">
        <v>1</v>
      </c>
      <c r="Z27" s="255">
        <v>1</v>
      </c>
      <c r="AA27" s="255">
        <v>1</v>
      </c>
    </row>
    <row r="28" spans="1:27">
      <c r="A28" s="99" t="s">
        <v>346</v>
      </c>
      <c r="B28" s="255">
        <v>4</v>
      </c>
      <c r="C28" s="255">
        <v>3</v>
      </c>
      <c r="E28" s="255">
        <v>5</v>
      </c>
      <c r="F28" s="255">
        <v>0</v>
      </c>
      <c r="H28" s="255">
        <v>5</v>
      </c>
      <c r="I28" s="255">
        <v>4</v>
      </c>
      <c r="K28" s="255">
        <v>5</v>
      </c>
      <c r="L28" s="255">
        <v>4</v>
      </c>
      <c r="N28" s="255">
        <v>5</v>
      </c>
      <c r="O28" s="255">
        <v>4</v>
      </c>
      <c r="Q28" s="255">
        <v>3</v>
      </c>
      <c r="R28" s="255">
        <v>3</v>
      </c>
      <c r="T28" s="255">
        <v>5</v>
      </c>
      <c r="U28" s="255">
        <v>4</v>
      </c>
      <c r="W28" s="255">
        <v>5</v>
      </c>
      <c r="X28" s="255">
        <v>3</v>
      </c>
      <c r="Z28" s="255">
        <v>5</v>
      </c>
      <c r="AA28" s="255">
        <v>4</v>
      </c>
    </row>
    <row r="29" spans="1:27">
      <c r="A29" s="99" t="s">
        <v>347</v>
      </c>
      <c r="B29" s="255">
        <v>1</v>
      </c>
      <c r="C29" s="255">
        <v>1</v>
      </c>
      <c r="E29" s="255">
        <v>0</v>
      </c>
      <c r="F29" s="255">
        <v>0</v>
      </c>
      <c r="H29" s="255">
        <v>0</v>
      </c>
      <c r="I29" s="255">
        <v>0</v>
      </c>
      <c r="K29" s="255">
        <v>0</v>
      </c>
      <c r="L29" s="255">
        <v>0</v>
      </c>
      <c r="N29" s="255">
        <v>0</v>
      </c>
      <c r="O29" s="255">
        <v>0</v>
      </c>
      <c r="Q29" s="255">
        <v>0</v>
      </c>
      <c r="R29" s="255">
        <v>0</v>
      </c>
      <c r="T29" s="255">
        <v>0</v>
      </c>
      <c r="U29" s="255">
        <v>0</v>
      </c>
      <c r="W29" s="255">
        <v>0</v>
      </c>
      <c r="X29" s="255">
        <v>0</v>
      </c>
      <c r="Z29" s="255">
        <v>0</v>
      </c>
      <c r="AA29" s="255">
        <v>0</v>
      </c>
    </row>
    <row r="30" spans="1:27">
      <c r="A30" s="99" t="s">
        <v>348</v>
      </c>
      <c r="B30" s="255">
        <v>2</v>
      </c>
      <c r="C30" s="255">
        <v>0</v>
      </c>
      <c r="E30" s="255">
        <v>1</v>
      </c>
      <c r="F30" s="255">
        <v>0</v>
      </c>
      <c r="H30" s="255">
        <v>1</v>
      </c>
      <c r="I30" s="255">
        <v>0</v>
      </c>
      <c r="K30" s="255">
        <v>1</v>
      </c>
      <c r="L30" s="255">
        <v>0</v>
      </c>
      <c r="N30" s="255">
        <v>1</v>
      </c>
      <c r="O30" s="255">
        <v>0</v>
      </c>
      <c r="Q30" s="255">
        <v>0</v>
      </c>
      <c r="R30" s="255">
        <v>0</v>
      </c>
      <c r="T30" s="255">
        <v>1</v>
      </c>
      <c r="U30" s="255">
        <v>0</v>
      </c>
      <c r="W30" s="255">
        <v>1</v>
      </c>
      <c r="X30" s="255">
        <v>0</v>
      </c>
      <c r="Z30" s="255">
        <v>1</v>
      </c>
      <c r="AA30" s="255">
        <v>0</v>
      </c>
    </row>
    <row r="31" spans="1:27">
      <c r="A31" s="99" t="s">
        <v>349</v>
      </c>
      <c r="B31" s="255">
        <v>3</v>
      </c>
      <c r="C31" s="255">
        <v>0</v>
      </c>
      <c r="E31" s="255">
        <v>0</v>
      </c>
      <c r="F31" s="255">
        <v>0</v>
      </c>
      <c r="H31" s="255">
        <v>0</v>
      </c>
      <c r="I31" s="255">
        <v>0</v>
      </c>
      <c r="K31" s="255">
        <v>0</v>
      </c>
      <c r="L31" s="255">
        <v>0</v>
      </c>
      <c r="N31" s="255">
        <v>0</v>
      </c>
      <c r="O31" s="255">
        <v>0</v>
      </c>
      <c r="Q31" s="255">
        <v>0</v>
      </c>
      <c r="R31" s="255">
        <v>0</v>
      </c>
      <c r="T31" s="255">
        <v>0</v>
      </c>
      <c r="U31" s="255">
        <v>0</v>
      </c>
      <c r="W31" s="255">
        <v>0</v>
      </c>
      <c r="X31" s="255">
        <v>0</v>
      </c>
      <c r="Z31" s="255">
        <v>0</v>
      </c>
      <c r="AA31" s="255">
        <v>0</v>
      </c>
    </row>
    <row r="32" spans="1:27" ht="12.75" thickBot="1">
      <c r="A32" s="104" t="s">
        <v>350</v>
      </c>
      <c r="B32" s="105">
        <f>SUBTOTAL(9,B21:B31)</f>
        <v>45</v>
      </c>
      <c r="C32" s="105">
        <f>SUBTOTAL(9,C21:C31)</f>
        <v>27</v>
      </c>
      <c r="E32" s="105">
        <f>SUBTOTAL(9,E21:E31)</f>
        <v>38</v>
      </c>
      <c r="F32" s="105">
        <f>SUBTOTAL(9,F21:F31)</f>
        <v>0</v>
      </c>
      <c r="H32" s="105">
        <f>SUBTOTAL(9,H21:H31)</f>
        <v>38</v>
      </c>
      <c r="I32" s="105">
        <f>SUBTOTAL(9,I21:I31)</f>
        <v>26</v>
      </c>
      <c r="K32" s="105">
        <f>SUBTOTAL(9,K21:K31)</f>
        <v>38</v>
      </c>
      <c r="L32" s="105">
        <f>SUBTOTAL(9,L21:L31)</f>
        <v>26</v>
      </c>
      <c r="N32" s="105">
        <f>SUBTOTAL(9,N21:N31)</f>
        <v>38</v>
      </c>
      <c r="O32" s="105">
        <f>SUBTOTAL(9,O21:O31)</f>
        <v>26</v>
      </c>
      <c r="Q32" s="105">
        <f>SUBTOTAL(9,Q21:Q31)</f>
        <v>21</v>
      </c>
      <c r="R32" s="105">
        <f>SUBTOTAL(9,R21:R31)</f>
        <v>19</v>
      </c>
      <c r="T32" s="105">
        <f>SUBTOTAL(9,T21:T31)</f>
        <v>38</v>
      </c>
      <c r="U32" s="105">
        <f>SUBTOTAL(9,U21:U31)</f>
        <v>30</v>
      </c>
      <c r="W32" s="105">
        <f>SUBTOTAL(9,W21:W31)</f>
        <v>38</v>
      </c>
      <c r="X32" s="105">
        <f>SUBTOTAL(9,X21:X31)</f>
        <v>19</v>
      </c>
      <c r="Z32" s="105">
        <f>SUBTOTAL(9,Z21:Z31)</f>
        <v>38</v>
      </c>
      <c r="AA32" s="105">
        <f>SUBTOTAL(9,AA21:AA31)</f>
        <v>26</v>
      </c>
    </row>
    <row r="33" spans="1:27" ht="12.75" thickTop="1">
      <c r="A33" s="99"/>
      <c r="B33" s="255"/>
      <c r="C33" s="255"/>
      <c r="E33" s="255"/>
      <c r="F33" s="255"/>
      <c r="H33" s="255"/>
      <c r="I33" s="255"/>
      <c r="K33" s="255"/>
      <c r="L33" s="255"/>
      <c r="N33" s="255"/>
      <c r="O33" s="255"/>
      <c r="Q33" s="255"/>
      <c r="R33" s="255"/>
      <c r="T33" s="255"/>
      <c r="U33" s="255"/>
      <c r="W33" s="255"/>
      <c r="X33" s="255"/>
      <c r="Z33" s="255"/>
      <c r="AA33" s="255"/>
    </row>
    <row r="34" spans="1:27">
      <c r="A34" s="99" t="s">
        <v>351</v>
      </c>
      <c r="B34" s="255">
        <v>1</v>
      </c>
      <c r="C34" s="255">
        <v>1</v>
      </c>
      <c r="E34" s="255">
        <v>1</v>
      </c>
      <c r="F34" s="255">
        <v>0</v>
      </c>
      <c r="H34" s="255">
        <v>1</v>
      </c>
      <c r="I34" s="255">
        <v>1</v>
      </c>
      <c r="K34" s="255">
        <v>1</v>
      </c>
      <c r="L34" s="255">
        <v>1</v>
      </c>
      <c r="N34" s="255">
        <v>1</v>
      </c>
      <c r="O34" s="255">
        <v>1</v>
      </c>
      <c r="Q34" s="255">
        <v>1</v>
      </c>
      <c r="R34" s="255">
        <v>1</v>
      </c>
      <c r="T34" s="255">
        <v>1</v>
      </c>
      <c r="U34" s="255">
        <v>1</v>
      </c>
      <c r="W34" s="255">
        <v>1</v>
      </c>
      <c r="X34" s="255">
        <v>1</v>
      </c>
      <c r="Z34" s="255">
        <v>1</v>
      </c>
      <c r="AA34" s="255">
        <v>1</v>
      </c>
    </row>
    <row r="35" spans="1:27">
      <c r="A35" s="99" t="s">
        <v>352</v>
      </c>
      <c r="B35" s="255">
        <v>2</v>
      </c>
      <c r="C35" s="255">
        <v>2</v>
      </c>
      <c r="E35" s="255">
        <v>2</v>
      </c>
      <c r="F35" s="255">
        <v>0</v>
      </c>
      <c r="H35" s="255">
        <v>2</v>
      </c>
      <c r="I35" s="255">
        <v>2</v>
      </c>
      <c r="K35" s="255">
        <v>2</v>
      </c>
      <c r="L35" s="255">
        <v>2</v>
      </c>
      <c r="N35" s="255">
        <v>2</v>
      </c>
      <c r="O35" s="255">
        <v>2</v>
      </c>
      <c r="Q35" s="255">
        <v>2</v>
      </c>
      <c r="R35" s="255">
        <v>2</v>
      </c>
      <c r="T35" s="255">
        <v>2</v>
      </c>
      <c r="U35" s="255">
        <v>2</v>
      </c>
      <c r="W35" s="255">
        <v>2</v>
      </c>
      <c r="X35" s="255">
        <v>2</v>
      </c>
      <c r="Z35" s="255">
        <v>2</v>
      </c>
      <c r="AA35" s="255">
        <v>2</v>
      </c>
    </row>
    <row r="36" spans="1:27">
      <c r="A36" s="99" t="s">
        <v>353</v>
      </c>
      <c r="B36" s="255">
        <v>4</v>
      </c>
      <c r="C36" s="255">
        <v>3</v>
      </c>
      <c r="E36" s="255">
        <v>4</v>
      </c>
      <c r="F36" s="255">
        <v>0</v>
      </c>
      <c r="H36" s="255">
        <v>4</v>
      </c>
      <c r="I36" s="255">
        <v>4</v>
      </c>
      <c r="K36" s="255">
        <v>4</v>
      </c>
      <c r="L36" s="255">
        <v>4</v>
      </c>
      <c r="N36" s="255">
        <v>4</v>
      </c>
      <c r="O36" s="255">
        <v>4</v>
      </c>
      <c r="Q36" s="255">
        <v>2</v>
      </c>
      <c r="R36" s="255">
        <v>2</v>
      </c>
      <c r="T36" s="255">
        <v>4</v>
      </c>
      <c r="U36" s="255">
        <v>4</v>
      </c>
      <c r="W36" s="255">
        <v>4</v>
      </c>
      <c r="X36" s="255">
        <v>2</v>
      </c>
      <c r="Z36" s="255">
        <v>4</v>
      </c>
      <c r="AA36" s="255">
        <v>4</v>
      </c>
    </row>
    <row r="37" spans="1:27">
      <c r="A37" s="99" t="s">
        <v>354</v>
      </c>
      <c r="B37" s="255">
        <v>5</v>
      </c>
      <c r="C37" s="255">
        <v>3</v>
      </c>
      <c r="E37" s="255">
        <v>5</v>
      </c>
      <c r="F37" s="255">
        <v>0</v>
      </c>
      <c r="H37" s="255">
        <v>5</v>
      </c>
      <c r="I37" s="255">
        <v>3</v>
      </c>
      <c r="K37" s="255">
        <v>5</v>
      </c>
      <c r="L37" s="255">
        <v>3</v>
      </c>
      <c r="N37" s="255">
        <v>5</v>
      </c>
      <c r="O37" s="255">
        <v>3</v>
      </c>
      <c r="Q37" s="255">
        <v>2</v>
      </c>
      <c r="R37" s="255">
        <v>2</v>
      </c>
      <c r="T37" s="255">
        <v>5</v>
      </c>
      <c r="U37" s="255">
        <v>3</v>
      </c>
      <c r="W37" s="255">
        <v>5</v>
      </c>
      <c r="X37" s="255">
        <v>2</v>
      </c>
      <c r="Z37" s="255">
        <v>5</v>
      </c>
      <c r="AA37" s="255">
        <v>3</v>
      </c>
    </row>
    <row r="38" spans="1:27">
      <c r="A38" s="99" t="s">
        <v>355</v>
      </c>
      <c r="B38" s="255">
        <v>2</v>
      </c>
      <c r="C38" s="255">
        <v>2</v>
      </c>
      <c r="E38" s="255">
        <v>2</v>
      </c>
      <c r="F38" s="255">
        <v>0</v>
      </c>
      <c r="H38" s="255">
        <v>2</v>
      </c>
      <c r="I38" s="255">
        <v>2</v>
      </c>
      <c r="K38" s="255">
        <v>2</v>
      </c>
      <c r="L38" s="255">
        <v>2</v>
      </c>
      <c r="N38" s="255">
        <v>2</v>
      </c>
      <c r="O38" s="255">
        <v>2</v>
      </c>
      <c r="Q38" s="255">
        <v>2</v>
      </c>
      <c r="R38" s="255">
        <v>2</v>
      </c>
      <c r="T38" s="255">
        <v>2</v>
      </c>
      <c r="U38" s="255">
        <v>2</v>
      </c>
      <c r="W38" s="255">
        <v>2</v>
      </c>
      <c r="X38" s="255">
        <v>2</v>
      </c>
      <c r="Z38" s="255">
        <v>2</v>
      </c>
      <c r="AA38" s="255">
        <v>2</v>
      </c>
    </row>
    <row r="39" spans="1:27">
      <c r="A39" s="99" t="s">
        <v>433</v>
      </c>
      <c r="B39" s="255">
        <v>1</v>
      </c>
      <c r="C39" s="255">
        <v>0</v>
      </c>
      <c r="E39" s="255">
        <v>1</v>
      </c>
      <c r="F39" s="255">
        <v>0</v>
      </c>
      <c r="H39" s="255">
        <v>1</v>
      </c>
      <c r="I39" s="255">
        <v>0</v>
      </c>
      <c r="K39" s="255">
        <v>1</v>
      </c>
      <c r="L39" s="255">
        <v>0</v>
      </c>
      <c r="N39" s="255">
        <v>1</v>
      </c>
      <c r="O39" s="255">
        <v>0</v>
      </c>
      <c r="Q39" s="255">
        <v>0</v>
      </c>
      <c r="R39" s="255">
        <v>0</v>
      </c>
      <c r="T39" s="255">
        <v>1</v>
      </c>
      <c r="U39" s="255">
        <v>0</v>
      </c>
      <c r="W39" s="255">
        <v>1</v>
      </c>
      <c r="X39" s="255">
        <v>0</v>
      </c>
      <c r="Z39" s="255">
        <v>1</v>
      </c>
      <c r="AA39" s="255">
        <v>0</v>
      </c>
    </row>
    <row r="40" spans="1:27" ht="12.75" thickBot="1">
      <c r="A40" s="104" t="s">
        <v>356</v>
      </c>
      <c r="B40" s="105">
        <f>SUBTOTAL(9,B34:B39)</f>
        <v>15</v>
      </c>
      <c r="C40" s="105">
        <f>SUBTOTAL(9,C34:C39)</f>
        <v>11</v>
      </c>
      <c r="E40" s="105">
        <f>SUBTOTAL(9,E34:E39)</f>
        <v>15</v>
      </c>
      <c r="F40" s="105">
        <f>SUBTOTAL(9,F34:F39)</f>
        <v>0</v>
      </c>
      <c r="H40" s="105">
        <f>SUBTOTAL(9,H34:H39)</f>
        <v>15</v>
      </c>
      <c r="I40" s="105">
        <f>SUBTOTAL(9,I34:I39)</f>
        <v>12</v>
      </c>
      <c r="K40" s="105">
        <f>SUBTOTAL(9,K34:K39)</f>
        <v>15</v>
      </c>
      <c r="L40" s="105">
        <f>SUBTOTAL(9,L34:L39)</f>
        <v>12</v>
      </c>
      <c r="N40" s="105">
        <f>SUBTOTAL(9,N34:N39)</f>
        <v>15</v>
      </c>
      <c r="O40" s="105">
        <f>SUBTOTAL(9,O34:O39)</f>
        <v>12</v>
      </c>
      <c r="Q40" s="105">
        <f>SUBTOTAL(9,Q34:Q39)</f>
        <v>9</v>
      </c>
      <c r="R40" s="105">
        <f>SUBTOTAL(9,R34:R39)</f>
        <v>9</v>
      </c>
      <c r="T40" s="105">
        <f>SUBTOTAL(9,T34:T39)</f>
        <v>15</v>
      </c>
      <c r="U40" s="105">
        <f>SUBTOTAL(9,U34:U39)</f>
        <v>12</v>
      </c>
      <c r="W40" s="105">
        <f>SUBTOTAL(9,W34:W39)</f>
        <v>15</v>
      </c>
      <c r="X40" s="105">
        <f>SUBTOTAL(9,X34:X39)</f>
        <v>9</v>
      </c>
      <c r="Z40" s="105">
        <f>SUBTOTAL(9,Z34:Z39)</f>
        <v>15</v>
      </c>
      <c r="AA40" s="105">
        <f>SUBTOTAL(9,AA34:AA39)</f>
        <v>12</v>
      </c>
    </row>
    <row r="41" spans="1:27" ht="12.75" thickTop="1">
      <c r="A41" s="101"/>
      <c r="B41" s="246"/>
      <c r="C41" s="246"/>
      <c r="E41" s="246"/>
      <c r="F41" s="246"/>
      <c r="H41" s="246"/>
      <c r="I41" s="246"/>
      <c r="K41" s="246"/>
      <c r="L41" s="246"/>
      <c r="N41" s="246"/>
      <c r="O41" s="246"/>
      <c r="Q41" s="246"/>
      <c r="R41" s="246"/>
      <c r="T41" s="246"/>
      <c r="U41" s="246"/>
      <c r="W41" s="246"/>
      <c r="X41" s="246"/>
      <c r="Z41" s="246"/>
      <c r="AA41" s="246"/>
    </row>
    <row r="42" spans="1:27">
      <c r="A42" s="99" t="s">
        <v>357</v>
      </c>
      <c r="B42" s="255">
        <v>1</v>
      </c>
      <c r="C42" s="255">
        <v>1</v>
      </c>
      <c r="E42" s="255">
        <v>0</v>
      </c>
      <c r="F42" s="255">
        <v>0</v>
      </c>
      <c r="H42" s="255">
        <v>0</v>
      </c>
      <c r="I42" s="255">
        <v>0</v>
      </c>
      <c r="K42" s="255">
        <v>0</v>
      </c>
      <c r="L42" s="255">
        <v>0</v>
      </c>
      <c r="N42" s="255">
        <v>0</v>
      </c>
      <c r="O42" s="255">
        <v>0</v>
      </c>
      <c r="Q42" s="255">
        <v>0</v>
      </c>
      <c r="R42" s="255">
        <v>0</v>
      </c>
      <c r="T42" s="255">
        <v>0</v>
      </c>
      <c r="U42" s="255">
        <v>0</v>
      </c>
      <c r="W42" s="255">
        <v>0</v>
      </c>
      <c r="X42" s="255">
        <v>0</v>
      </c>
      <c r="Z42" s="255">
        <v>0</v>
      </c>
      <c r="AA42" s="255">
        <v>0</v>
      </c>
    </row>
    <row r="43" spans="1:27" ht="12.75" thickBot="1">
      <c r="A43" s="104" t="s">
        <v>356</v>
      </c>
      <c r="B43" s="105">
        <f>SUBTOTAL(9,B42:B42)</f>
        <v>1</v>
      </c>
      <c r="C43" s="105">
        <f>SUBTOTAL(9,C42:C42)</f>
        <v>1</v>
      </c>
      <c r="E43" s="105">
        <f>SUBTOTAL(9,E42:E42)</f>
        <v>0</v>
      </c>
      <c r="F43" s="105">
        <f>SUBTOTAL(9,F42:F42)</f>
        <v>0</v>
      </c>
      <c r="H43" s="105">
        <f>SUBTOTAL(9,H42:H42)</f>
        <v>0</v>
      </c>
      <c r="I43" s="105">
        <f>SUBTOTAL(9,I42:I42)</f>
        <v>0</v>
      </c>
      <c r="K43" s="105">
        <f>SUBTOTAL(9,K42:K42)</f>
        <v>0</v>
      </c>
      <c r="L43" s="105">
        <f>SUBTOTAL(9,L42:L42)</f>
        <v>0</v>
      </c>
      <c r="N43" s="105">
        <f>SUBTOTAL(9,N42:N42)</f>
        <v>0</v>
      </c>
      <c r="O43" s="105">
        <f>SUBTOTAL(9,O42:O42)</f>
        <v>0</v>
      </c>
      <c r="Q43" s="105">
        <f>SUBTOTAL(9,Q42:Q42)</f>
        <v>0</v>
      </c>
      <c r="R43" s="105">
        <f>SUBTOTAL(9,R42:R42)</f>
        <v>0</v>
      </c>
      <c r="T43" s="105">
        <f>SUBTOTAL(9,T42:T42)</f>
        <v>0</v>
      </c>
      <c r="U43" s="105">
        <f>SUBTOTAL(9,U42:U42)</f>
        <v>0</v>
      </c>
      <c r="W43" s="105">
        <f>SUBTOTAL(9,W42:W42)</f>
        <v>0</v>
      </c>
      <c r="X43" s="105">
        <f>SUBTOTAL(9,X42:X42)</f>
        <v>0</v>
      </c>
      <c r="Z43" s="105">
        <f>SUBTOTAL(9,Z42:Z42)</f>
        <v>0</v>
      </c>
      <c r="AA43" s="105">
        <f>SUBTOTAL(9,AA42:AA42)</f>
        <v>0</v>
      </c>
    </row>
    <row r="44" spans="1:27" ht="12.75" thickTop="1">
      <c r="A44" s="99"/>
      <c r="B44" s="255"/>
      <c r="C44" s="255"/>
      <c r="E44" s="255"/>
      <c r="F44" s="255"/>
      <c r="H44" s="255"/>
      <c r="I44" s="255"/>
      <c r="K44" s="255"/>
      <c r="L44" s="255"/>
      <c r="N44" s="255"/>
      <c r="O44" s="255"/>
      <c r="Q44" s="255"/>
      <c r="R44" s="255"/>
      <c r="T44" s="255"/>
      <c r="U44" s="255"/>
      <c r="W44" s="255"/>
      <c r="X44" s="255"/>
      <c r="Z44" s="255"/>
      <c r="AA44" s="255"/>
    </row>
    <row r="45" spans="1:27" ht="12.75" thickBot="1">
      <c r="A45" s="104" t="s">
        <v>358</v>
      </c>
      <c r="B45" s="160">
        <f>SUBTOTAL(9,B4:B44)</f>
        <v>107</v>
      </c>
      <c r="C45" s="160">
        <f>SUBTOTAL(9,C4:C44)</f>
        <v>72</v>
      </c>
      <c r="E45" s="160">
        <f>SUBTOTAL(9,E4:E44)</f>
        <v>96</v>
      </c>
      <c r="F45" s="160">
        <f>SUBTOTAL(9,F4:F44)</f>
        <v>0</v>
      </c>
      <c r="H45" s="105">
        <f>SUBTOTAL(9,H4:H44)</f>
        <v>96</v>
      </c>
      <c r="I45" s="105">
        <f>SUBTOTAL(9,I4:I44)</f>
        <v>70</v>
      </c>
      <c r="K45" s="105">
        <f>SUBTOTAL(9,K4:K44)</f>
        <v>96</v>
      </c>
      <c r="L45" s="105">
        <f>SUBTOTAL(9,L4:L44)</f>
        <v>70</v>
      </c>
      <c r="N45" s="105">
        <f>SUBTOTAL(9,N4:N44)</f>
        <v>96</v>
      </c>
      <c r="O45" s="105">
        <f>SUBTOTAL(9,O4:O44)</f>
        <v>70</v>
      </c>
      <c r="Q45" s="105">
        <f>SUBTOTAL(9,Q4:Q44)</f>
        <v>62</v>
      </c>
      <c r="R45" s="105">
        <f>SUBTOTAL(9,R4:R44)</f>
        <v>54</v>
      </c>
      <c r="T45" s="105">
        <f>SUBTOTAL(9,T4:T44)</f>
        <v>96</v>
      </c>
      <c r="U45" s="105">
        <f>SUBTOTAL(9,U4:U44)</f>
        <v>80</v>
      </c>
      <c r="W45" s="105">
        <f>SUBTOTAL(9,W4:W44)</f>
        <v>96</v>
      </c>
      <c r="X45" s="105">
        <f>SUBTOTAL(9,X4:X44)</f>
        <v>54</v>
      </c>
      <c r="Z45" s="160">
        <f>SUBTOTAL(9,Z4:Z44)</f>
        <v>96</v>
      </c>
      <c r="AA45" s="160">
        <f>SUBTOTAL(9,AA4:AA44)</f>
        <v>70</v>
      </c>
    </row>
    <row r="46" spans="1:27" ht="12.75" thickTop="1">
      <c r="B46" s="300">
        <f>1-C46</f>
        <v>0.32710280373831779</v>
      </c>
      <c r="C46" s="301">
        <f>C45/B45</f>
        <v>0.67289719626168221</v>
      </c>
      <c r="E46" s="299">
        <f>E$45/$B$45</f>
        <v>0.89719626168224298</v>
      </c>
      <c r="F46" s="299">
        <f>F$45/$C$45</f>
        <v>0</v>
      </c>
      <c r="H46" s="299">
        <f>H$45/$B$45</f>
        <v>0.89719626168224298</v>
      </c>
      <c r="I46" s="299">
        <f>I$45/$C$45</f>
        <v>0.97222222222222221</v>
      </c>
      <c r="K46" s="299">
        <f>K$45/$B$45</f>
        <v>0.89719626168224298</v>
      </c>
      <c r="L46" s="299">
        <f>L$45/$C$45</f>
        <v>0.97222222222222221</v>
      </c>
      <c r="N46" s="299">
        <f>N$45/$B$45</f>
        <v>0.89719626168224298</v>
      </c>
      <c r="O46" s="299">
        <f>O$45/$C$45</f>
        <v>0.97222222222222221</v>
      </c>
      <c r="Q46" s="299">
        <f>Q$45/$B$45</f>
        <v>0.57943925233644855</v>
      </c>
      <c r="R46" s="299">
        <f>R$45/$C$45</f>
        <v>0.75</v>
      </c>
      <c r="T46" s="299">
        <f>T$45/$B$45</f>
        <v>0.89719626168224298</v>
      </c>
      <c r="U46" s="299">
        <f>U$45/$C$45</f>
        <v>1.1111111111111112</v>
      </c>
      <c r="W46" s="299">
        <f>W$45/$B$45</f>
        <v>0.89719626168224298</v>
      </c>
      <c r="X46" s="299">
        <f>X$45/$C$45</f>
        <v>0.75</v>
      </c>
      <c r="Z46" s="299">
        <f>Z$45/$B$45</f>
        <v>0.89719626168224298</v>
      </c>
      <c r="AA46" s="299">
        <f>AA$45/$C$45</f>
        <v>0.97222222222222221</v>
      </c>
    </row>
  </sheetData>
  <mergeCells count="13">
    <mergeCell ref="Z2:AA2"/>
    <mergeCell ref="B1:C1"/>
    <mergeCell ref="N1:O1"/>
    <mergeCell ref="Q1:R1"/>
    <mergeCell ref="T1:U1"/>
    <mergeCell ref="T2:U2"/>
    <mergeCell ref="E2:F2"/>
    <mergeCell ref="W2:X2"/>
    <mergeCell ref="B2:C2"/>
    <mergeCell ref="H2:I2"/>
    <mergeCell ref="K2:L2"/>
    <mergeCell ref="N2:O2"/>
    <mergeCell ref="Q2:R2"/>
  </mergeCells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5"/>
  <dimension ref="A1:AE77"/>
  <sheetViews>
    <sheetView tabSelected="1" topLeftCell="A37" workbookViewId="0">
      <selection activeCell="C16" sqref="C16"/>
    </sheetView>
  </sheetViews>
  <sheetFormatPr defaultRowHeight="11.25" outlineLevelRow="1"/>
  <cols>
    <col min="1" max="1" width="42.7109375" style="9" bestFit="1" customWidth="1"/>
    <col min="2" max="2" width="6.7109375" style="9" customWidth="1"/>
    <col min="3" max="7" width="10" style="64" bestFit="1" customWidth="1"/>
    <col min="8" max="31" width="10" style="9" bestFit="1" customWidth="1"/>
    <col min="32" max="16384" width="9.140625" style="9"/>
  </cols>
  <sheetData>
    <row r="1" spans="1:31">
      <c r="A1" s="10" t="s">
        <v>92</v>
      </c>
      <c r="B1" s="10"/>
    </row>
    <row r="2" spans="1:31">
      <c r="A2" s="10"/>
      <c r="B2" s="10"/>
    </row>
    <row r="3" spans="1:31">
      <c r="A3" s="9" t="s">
        <v>46</v>
      </c>
      <c r="B3" s="40">
        <v>0.02</v>
      </c>
    </row>
    <row r="4" spans="1:31">
      <c r="A4" s="9" t="s">
        <v>49</v>
      </c>
      <c r="B4" s="302">
        <v>0.43059999999999998</v>
      </c>
    </row>
    <row r="5" spans="1:31">
      <c r="A5" s="9" t="s">
        <v>50</v>
      </c>
      <c r="B5" s="302">
        <f>1-B4</f>
        <v>0.56940000000000002</v>
      </c>
    </row>
    <row r="9" spans="1:31">
      <c r="A9" s="45" t="s">
        <v>91</v>
      </c>
      <c r="B9" s="45"/>
      <c r="C9" s="68">
        <v>2017</v>
      </c>
      <c r="D9" s="68">
        <v>2018</v>
      </c>
      <c r="E9" s="68">
        <v>2019</v>
      </c>
      <c r="F9" s="68">
        <v>2020</v>
      </c>
      <c r="G9" s="68">
        <v>2021</v>
      </c>
      <c r="H9" s="45">
        <v>2022</v>
      </c>
      <c r="I9" s="45">
        <v>2023</v>
      </c>
      <c r="J9" s="45">
        <v>2024</v>
      </c>
      <c r="K9" s="45">
        <v>2025</v>
      </c>
      <c r="L9" s="45">
        <v>2026</v>
      </c>
      <c r="M9" s="45">
        <v>2027</v>
      </c>
      <c r="N9" s="45">
        <v>2028</v>
      </c>
      <c r="O9" s="45">
        <v>2029</v>
      </c>
      <c r="P9" s="45">
        <v>2030</v>
      </c>
      <c r="Q9" s="45">
        <v>2031</v>
      </c>
      <c r="R9" s="45">
        <v>2032</v>
      </c>
      <c r="S9" s="45">
        <v>2033</v>
      </c>
      <c r="T9" s="45">
        <v>2034</v>
      </c>
      <c r="U9" s="45">
        <v>2035</v>
      </c>
      <c r="V9" s="45">
        <v>2036</v>
      </c>
      <c r="W9" s="45">
        <v>2037</v>
      </c>
      <c r="X9" s="45">
        <v>2038</v>
      </c>
      <c r="Y9" s="45">
        <v>2039</v>
      </c>
      <c r="Z9" s="45">
        <v>2040</v>
      </c>
      <c r="AA9" s="45">
        <v>2041</v>
      </c>
      <c r="AB9" s="45">
        <v>2042</v>
      </c>
      <c r="AC9" s="45">
        <v>2043</v>
      </c>
      <c r="AD9" s="45">
        <v>2044</v>
      </c>
      <c r="AE9" s="45">
        <v>2045</v>
      </c>
    </row>
    <row r="10" spans="1:31" outlineLevel="1">
      <c r="A10" s="46" t="s">
        <v>58</v>
      </c>
      <c r="B10" s="46"/>
      <c r="C10" s="47">
        <v>1634061.76</v>
      </c>
      <c r="D10" s="47">
        <v>1656237.76</v>
      </c>
      <c r="E10" s="47">
        <v>1976354.9999999998</v>
      </c>
      <c r="F10" s="47">
        <v>1997827.92</v>
      </c>
      <c r="G10" s="47">
        <v>2019679</v>
      </c>
      <c r="H10" s="47">
        <f t="shared" ref="H10:AE10" si="0">(G10*$B$3)+G10</f>
        <v>2060072.58</v>
      </c>
      <c r="I10" s="47">
        <f t="shared" si="0"/>
        <v>2101274.0315999999</v>
      </c>
      <c r="J10" s="47">
        <f t="shared" si="0"/>
        <v>2143299.512232</v>
      </c>
      <c r="K10" s="47">
        <f t="shared" si="0"/>
        <v>2186165.50247664</v>
      </c>
      <c r="L10" s="47">
        <f t="shared" si="0"/>
        <v>2229888.812526173</v>
      </c>
      <c r="M10" s="47">
        <f t="shared" si="0"/>
        <v>2274486.5887766965</v>
      </c>
      <c r="N10" s="47">
        <f t="shared" si="0"/>
        <v>2319976.3205522303</v>
      </c>
      <c r="O10" s="47">
        <f t="shared" si="0"/>
        <v>2366375.8469632748</v>
      </c>
      <c r="P10" s="47">
        <f t="shared" si="0"/>
        <v>2413703.3639025404</v>
      </c>
      <c r="Q10" s="47">
        <f t="shared" si="0"/>
        <v>2461977.4311805912</v>
      </c>
      <c r="R10" s="47">
        <f t="shared" si="0"/>
        <v>2511216.9798042029</v>
      </c>
      <c r="S10" s="47">
        <f t="shared" si="0"/>
        <v>2561441.3194002868</v>
      </c>
      <c r="T10" s="47">
        <f t="shared" si="0"/>
        <v>2612670.1457882924</v>
      </c>
      <c r="U10" s="47">
        <f t="shared" si="0"/>
        <v>2664923.5487040584</v>
      </c>
      <c r="V10" s="47">
        <f t="shared" si="0"/>
        <v>2718222.0196781396</v>
      </c>
      <c r="W10" s="47">
        <f t="shared" si="0"/>
        <v>2772586.4600717025</v>
      </c>
      <c r="X10" s="47">
        <f t="shared" si="0"/>
        <v>2828038.1892731367</v>
      </c>
      <c r="Y10" s="47">
        <f t="shared" si="0"/>
        <v>2884598.9530585995</v>
      </c>
      <c r="Z10" s="47">
        <f t="shared" si="0"/>
        <v>2942290.9321197714</v>
      </c>
      <c r="AA10" s="47">
        <f t="shared" si="0"/>
        <v>3001136.7507621669</v>
      </c>
      <c r="AB10" s="47">
        <f t="shared" si="0"/>
        <v>3061159.4857774102</v>
      </c>
      <c r="AC10" s="47">
        <f t="shared" si="0"/>
        <v>3122382.6754929586</v>
      </c>
      <c r="AD10" s="47">
        <f t="shared" si="0"/>
        <v>3184830.3290028176</v>
      </c>
      <c r="AE10" s="47">
        <f t="shared" si="0"/>
        <v>3248526.9355828739</v>
      </c>
    </row>
    <row r="11" spans="1:31" outlineLevel="1">
      <c r="A11" s="46" t="s">
        <v>59</v>
      </c>
      <c r="B11" s="46"/>
      <c r="C11" s="47">
        <v>247015.24</v>
      </c>
      <c r="D11" s="47">
        <v>248613.08000000002</v>
      </c>
      <c r="E11" s="47">
        <v>252218.96</v>
      </c>
      <c r="F11" s="47">
        <v>255830.88</v>
      </c>
      <c r="G11" s="47">
        <v>258449.00000000003</v>
      </c>
      <c r="H11" s="47">
        <f t="shared" ref="H11:AE11" si="1">(G11*$B$3)+G11</f>
        <v>263617.98000000004</v>
      </c>
      <c r="I11" s="47">
        <f t="shared" si="1"/>
        <v>268890.33960000006</v>
      </c>
      <c r="J11" s="47">
        <f t="shared" si="1"/>
        <v>274268.14639200008</v>
      </c>
      <c r="K11" s="47">
        <f t="shared" si="1"/>
        <v>279753.50931984006</v>
      </c>
      <c r="L11" s="47">
        <f t="shared" si="1"/>
        <v>285348.57950623689</v>
      </c>
      <c r="M11" s="47">
        <f t="shared" si="1"/>
        <v>291055.5510963616</v>
      </c>
      <c r="N11" s="47">
        <f t="shared" si="1"/>
        <v>296876.6621182888</v>
      </c>
      <c r="O11" s="47">
        <f t="shared" si="1"/>
        <v>302814.19536065456</v>
      </c>
      <c r="P11" s="47">
        <f t="shared" si="1"/>
        <v>308870.47926786763</v>
      </c>
      <c r="Q11" s="47">
        <f t="shared" si="1"/>
        <v>315047.88885322498</v>
      </c>
      <c r="R11" s="47">
        <f t="shared" si="1"/>
        <v>321348.84663028951</v>
      </c>
      <c r="S11" s="47">
        <f t="shared" si="1"/>
        <v>327775.8235628953</v>
      </c>
      <c r="T11" s="47">
        <f t="shared" si="1"/>
        <v>334331.3400341532</v>
      </c>
      <c r="U11" s="47">
        <f t="shared" si="1"/>
        <v>341017.96683483623</v>
      </c>
      <c r="V11" s="47">
        <f t="shared" si="1"/>
        <v>347838.32617153297</v>
      </c>
      <c r="W11" s="47">
        <f t="shared" si="1"/>
        <v>354795.09269496362</v>
      </c>
      <c r="X11" s="47">
        <f t="shared" si="1"/>
        <v>361890.99454886292</v>
      </c>
      <c r="Y11" s="47">
        <f t="shared" si="1"/>
        <v>369128.81443984015</v>
      </c>
      <c r="Z11" s="47">
        <f t="shared" si="1"/>
        <v>376511.39072863694</v>
      </c>
      <c r="AA11" s="47">
        <f t="shared" si="1"/>
        <v>384041.61854320968</v>
      </c>
      <c r="AB11" s="47">
        <f t="shared" si="1"/>
        <v>391722.45091407385</v>
      </c>
      <c r="AC11" s="47">
        <f t="shared" si="1"/>
        <v>399556.89993235533</v>
      </c>
      <c r="AD11" s="47">
        <f t="shared" si="1"/>
        <v>407548.03793100244</v>
      </c>
      <c r="AE11" s="47">
        <f t="shared" si="1"/>
        <v>415698.9986896225</v>
      </c>
    </row>
    <row r="12" spans="1:31" outlineLevel="1">
      <c r="A12" s="46" t="s">
        <v>60</v>
      </c>
      <c r="B12" s="46"/>
      <c r="C12" s="47">
        <v>155300.64000000001</v>
      </c>
      <c r="D12" s="47">
        <v>156766.96</v>
      </c>
      <c r="E12" s="47">
        <v>158337</v>
      </c>
      <c r="F12" s="47">
        <v>162697.99999999997</v>
      </c>
      <c r="G12" s="47">
        <v>164327</v>
      </c>
      <c r="H12" s="47">
        <f t="shared" ref="H12:AE12" si="2">(G12*$B$3)+G12</f>
        <v>167613.54</v>
      </c>
      <c r="I12" s="47">
        <f t="shared" si="2"/>
        <v>170965.81080000001</v>
      </c>
      <c r="J12" s="47">
        <f t="shared" si="2"/>
        <v>174385.12701600001</v>
      </c>
      <c r="K12" s="47">
        <f t="shared" si="2"/>
        <v>177872.82955632001</v>
      </c>
      <c r="L12" s="47">
        <f t="shared" si="2"/>
        <v>181430.2861474464</v>
      </c>
      <c r="M12" s="47">
        <f t="shared" si="2"/>
        <v>185058.89187039534</v>
      </c>
      <c r="N12" s="47">
        <f t="shared" si="2"/>
        <v>188760.06970780325</v>
      </c>
      <c r="O12" s="47">
        <f t="shared" si="2"/>
        <v>192535.27110195931</v>
      </c>
      <c r="P12" s="47">
        <f t="shared" si="2"/>
        <v>196385.97652399848</v>
      </c>
      <c r="Q12" s="47">
        <f t="shared" si="2"/>
        <v>200313.69605447847</v>
      </c>
      <c r="R12" s="47">
        <f t="shared" si="2"/>
        <v>204319.96997556803</v>
      </c>
      <c r="S12" s="47">
        <f t="shared" si="2"/>
        <v>208406.3693750794</v>
      </c>
      <c r="T12" s="47">
        <f t="shared" si="2"/>
        <v>212574.49676258099</v>
      </c>
      <c r="U12" s="47">
        <f t="shared" si="2"/>
        <v>216825.98669783262</v>
      </c>
      <c r="V12" s="47">
        <f t="shared" si="2"/>
        <v>221162.50643178928</v>
      </c>
      <c r="W12" s="47">
        <f t="shared" si="2"/>
        <v>225585.75656042507</v>
      </c>
      <c r="X12" s="47">
        <f t="shared" si="2"/>
        <v>230097.47169163357</v>
      </c>
      <c r="Y12" s="47">
        <f t="shared" si="2"/>
        <v>234699.42112546624</v>
      </c>
      <c r="Z12" s="47">
        <f t="shared" si="2"/>
        <v>239393.40954797555</v>
      </c>
      <c r="AA12" s="47">
        <f t="shared" si="2"/>
        <v>244181.27773893505</v>
      </c>
      <c r="AB12" s="47">
        <f t="shared" si="2"/>
        <v>249064.90329371375</v>
      </c>
      <c r="AC12" s="47">
        <f t="shared" si="2"/>
        <v>254046.20135958804</v>
      </c>
      <c r="AD12" s="47">
        <f t="shared" si="2"/>
        <v>259127.12538677981</v>
      </c>
      <c r="AE12" s="47">
        <f t="shared" si="2"/>
        <v>264309.66789451538</v>
      </c>
    </row>
    <row r="13" spans="1:31" outlineLevel="1">
      <c r="A13" s="46" t="s">
        <v>61</v>
      </c>
      <c r="B13" s="46"/>
      <c r="C13" s="47">
        <v>2340596.1999999997</v>
      </c>
      <c r="D13" s="47">
        <v>2452971.9700000002</v>
      </c>
      <c r="E13" s="47">
        <v>2376692.92</v>
      </c>
      <c r="F13" s="47">
        <v>2463985.04</v>
      </c>
      <c r="G13" s="47">
        <v>2424489.9999999995</v>
      </c>
      <c r="H13" s="47">
        <f t="shared" ref="H13:AE13" si="3">(G13*$B$3)+G13</f>
        <v>2472979.7999999993</v>
      </c>
      <c r="I13" s="47">
        <f t="shared" si="3"/>
        <v>2522439.3959999993</v>
      </c>
      <c r="J13" s="47">
        <f t="shared" si="3"/>
        <v>2572888.1839199993</v>
      </c>
      <c r="K13" s="47">
        <f t="shared" si="3"/>
        <v>2624345.9475983991</v>
      </c>
      <c r="L13" s="47">
        <f t="shared" si="3"/>
        <v>2676832.8665503673</v>
      </c>
      <c r="M13" s="47">
        <f t="shared" si="3"/>
        <v>2730369.5238813749</v>
      </c>
      <c r="N13" s="47">
        <f t="shared" si="3"/>
        <v>2784976.9143590024</v>
      </c>
      <c r="O13" s="47">
        <f t="shared" si="3"/>
        <v>2840676.4526461824</v>
      </c>
      <c r="P13" s="47">
        <f t="shared" si="3"/>
        <v>2897489.9816991058</v>
      </c>
      <c r="Q13" s="47">
        <f t="shared" si="3"/>
        <v>2955439.7813330879</v>
      </c>
      <c r="R13" s="47">
        <f t="shared" si="3"/>
        <v>3014548.5769597497</v>
      </c>
      <c r="S13" s="47">
        <f t="shared" si="3"/>
        <v>3074839.5484989448</v>
      </c>
      <c r="T13" s="47">
        <f t="shared" si="3"/>
        <v>3136336.3394689239</v>
      </c>
      <c r="U13" s="47">
        <f t="shared" si="3"/>
        <v>3199063.0662583024</v>
      </c>
      <c r="V13" s="47">
        <f t="shared" si="3"/>
        <v>3263044.3275834685</v>
      </c>
      <c r="W13" s="47">
        <f t="shared" si="3"/>
        <v>3328305.2141351379</v>
      </c>
      <c r="X13" s="47">
        <f t="shared" si="3"/>
        <v>3394871.3184178406</v>
      </c>
      <c r="Y13" s="47">
        <f t="shared" si="3"/>
        <v>3462768.7447861973</v>
      </c>
      <c r="Z13" s="47">
        <f t="shared" si="3"/>
        <v>3532024.1196819213</v>
      </c>
      <c r="AA13" s="47">
        <f t="shared" si="3"/>
        <v>3602664.6020755596</v>
      </c>
      <c r="AB13" s="47">
        <f t="shared" si="3"/>
        <v>3674717.8941170708</v>
      </c>
      <c r="AC13" s="47">
        <f t="shared" si="3"/>
        <v>3748212.2519994122</v>
      </c>
      <c r="AD13" s="47">
        <f t="shared" si="3"/>
        <v>3823176.4970394005</v>
      </c>
      <c r="AE13" s="47">
        <f t="shared" si="3"/>
        <v>3899640.0269801887</v>
      </c>
    </row>
    <row r="14" spans="1:31" outlineLevel="1">
      <c r="A14" s="46" t="s">
        <v>67</v>
      </c>
      <c r="B14" s="46"/>
      <c r="C14" s="47">
        <v>8885.0400000000009</v>
      </c>
      <c r="D14" s="47">
        <v>8974</v>
      </c>
      <c r="E14" s="47">
        <v>9070.0400000000009</v>
      </c>
      <c r="F14" s="47">
        <v>9161.08</v>
      </c>
      <c r="G14" s="47">
        <v>9253</v>
      </c>
      <c r="H14" s="47">
        <f t="shared" ref="H14:AE14" si="4">(G14*$B$3)+G14</f>
        <v>9438.06</v>
      </c>
      <c r="I14" s="47">
        <f t="shared" si="4"/>
        <v>9626.8212000000003</v>
      </c>
      <c r="J14" s="47">
        <f t="shared" si="4"/>
        <v>9819.3576240000002</v>
      </c>
      <c r="K14" s="47">
        <f t="shared" si="4"/>
        <v>10015.74477648</v>
      </c>
      <c r="L14" s="47">
        <f t="shared" si="4"/>
        <v>10216.0596720096</v>
      </c>
      <c r="M14" s="47">
        <f t="shared" si="4"/>
        <v>10420.380865449792</v>
      </c>
      <c r="N14" s="47">
        <f t="shared" si="4"/>
        <v>10628.788482758788</v>
      </c>
      <c r="O14" s="47">
        <f t="shared" si="4"/>
        <v>10841.364252413963</v>
      </c>
      <c r="P14" s="47">
        <f t="shared" si="4"/>
        <v>11058.191537462242</v>
      </c>
      <c r="Q14" s="47">
        <f t="shared" si="4"/>
        <v>11279.355368211487</v>
      </c>
      <c r="R14" s="47">
        <f t="shared" si="4"/>
        <v>11504.942475575717</v>
      </c>
      <c r="S14" s="47">
        <f t="shared" si="4"/>
        <v>11735.041325087232</v>
      </c>
      <c r="T14" s="47">
        <f t="shared" si="4"/>
        <v>11969.742151588976</v>
      </c>
      <c r="U14" s="47">
        <f t="shared" si="4"/>
        <v>12209.136994620756</v>
      </c>
      <c r="V14" s="47">
        <f t="shared" si="4"/>
        <v>12453.31973451317</v>
      </c>
      <c r="W14" s="47">
        <f t="shared" si="4"/>
        <v>12702.386129203434</v>
      </c>
      <c r="X14" s="47">
        <f t="shared" si="4"/>
        <v>12956.433851787504</v>
      </c>
      <c r="Y14" s="47">
        <f t="shared" si="4"/>
        <v>13215.562528823253</v>
      </c>
      <c r="Z14" s="47">
        <f t="shared" si="4"/>
        <v>13479.873779399719</v>
      </c>
      <c r="AA14" s="47">
        <f t="shared" si="4"/>
        <v>13749.471254987713</v>
      </c>
      <c r="AB14" s="47">
        <f t="shared" si="4"/>
        <v>14024.460680087468</v>
      </c>
      <c r="AC14" s="47">
        <f t="shared" si="4"/>
        <v>14304.949893689218</v>
      </c>
      <c r="AD14" s="47">
        <f t="shared" si="4"/>
        <v>14591.048891563001</v>
      </c>
      <c r="AE14" s="47">
        <f t="shared" si="4"/>
        <v>14882.869869394261</v>
      </c>
    </row>
    <row r="15" spans="1:31" outlineLevel="1">
      <c r="A15" s="46" t="s">
        <v>68</v>
      </c>
      <c r="B15" s="46"/>
      <c r="C15" s="47">
        <v>1926</v>
      </c>
      <c r="D15" s="47">
        <v>1944.9599999999998</v>
      </c>
      <c r="E15" s="47">
        <v>1965</v>
      </c>
      <c r="F15" s="47">
        <v>1985.0400000000002</v>
      </c>
      <c r="G15" s="47">
        <v>2005</v>
      </c>
      <c r="H15" s="47">
        <f t="shared" ref="H15:AE15" si="5">(G15*$B$3)+G15</f>
        <v>2045.1</v>
      </c>
      <c r="I15" s="47">
        <f t="shared" si="5"/>
        <v>2086.002</v>
      </c>
      <c r="J15" s="47">
        <f t="shared" si="5"/>
        <v>2127.7220400000001</v>
      </c>
      <c r="K15" s="47">
        <f t="shared" si="5"/>
        <v>2170.2764808000002</v>
      </c>
      <c r="L15" s="47">
        <f t="shared" si="5"/>
        <v>2213.6820104160001</v>
      </c>
      <c r="M15" s="47">
        <f t="shared" si="5"/>
        <v>2257.9556506243202</v>
      </c>
      <c r="N15" s="47">
        <f t="shared" si="5"/>
        <v>2303.1147636368069</v>
      </c>
      <c r="O15" s="47">
        <f t="shared" si="5"/>
        <v>2349.1770589095431</v>
      </c>
      <c r="P15" s="47">
        <f t="shared" si="5"/>
        <v>2396.1606000877341</v>
      </c>
      <c r="Q15" s="47">
        <f t="shared" si="5"/>
        <v>2444.0838120894887</v>
      </c>
      <c r="R15" s="47">
        <f t="shared" si="5"/>
        <v>2492.9654883312783</v>
      </c>
      <c r="S15" s="47">
        <f t="shared" si="5"/>
        <v>2542.824798097904</v>
      </c>
      <c r="T15" s="47">
        <f t="shared" si="5"/>
        <v>2593.681294059862</v>
      </c>
      <c r="U15" s="47">
        <f t="shared" si="5"/>
        <v>2645.5549199410593</v>
      </c>
      <c r="V15" s="47">
        <f t="shared" si="5"/>
        <v>2698.4660183398805</v>
      </c>
      <c r="W15" s="47">
        <f t="shared" si="5"/>
        <v>2752.4353387066781</v>
      </c>
      <c r="X15" s="47">
        <f t="shared" si="5"/>
        <v>2807.4840454808118</v>
      </c>
      <c r="Y15" s="47">
        <f t="shared" si="5"/>
        <v>2863.6337263904279</v>
      </c>
      <c r="Z15" s="47">
        <f t="shared" si="5"/>
        <v>2920.9064009182366</v>
      </c>
      <c r="AA15" s="47">
        <f t="shared" si="5"/>
        <v>2979.3245289366014</v>
      </c>
      <c r="AB15" s="47">
        <f t="shared" si="5"/>
        <v>3038.9110195153335</v>
      </c>
      <c r="AC15" s="47">
        <f t="shared" si="5"/>
        <v>3099.6892399056401</v>
      </c>
      <c r="AD15" s="47">
        <f t="shared" si="5"/>
        <v>3161.6830247037528</v>
      </c>
      <c r="AE15" s="47">
        <f t="shared" si="5"/>
        <v>3224.916685197828</v>
      </c>
    </row>
    <row r="16" spans="1:31" outlineLevel="1">
      <c r="A16" s="46" t="s">
        <v>69</v>
      </c>
      <c r="B16" s="46"/>
      <c r="C16" s="47">
        <v>36519.030000000006</v>
      </c>
      <c r="D16" s="47">
        <v>36836.07</v>
      </c>
      <c r="E16" s="47">
        <v>37178.020000000004</v>
      </c>
      <c r="F16" s="47">
        <v>37521.880000000005</v>
      </c>
      <c r="G16" s="47">
        <v>37897.999999999993</v>
      </c>
      <c r="H16" s="47">
        <f t="shared" ref="H16:AE16" si="6">(G16*$B$3)+G16</f>
        <v>38655.959999999992</v>
      </c>
      <c r="I16" s="47">
        <f t="shared" si="6"/>
        <v>39429.079199999993</v>
      </c>
      <c r="J16" s="47">
        <f t="shared" si="6"/>
        <v>40217.660783999992</v>
      </c>
      <c r="K16" s="47">
        <f t="shared" si="6"/>
        <v>41022.013999679992</v>
      </c>
      <c r="L16" s="47">
        <f t="shared" si="6"/>
        <v>41842.454279673591</v>
      </c>
      <c r="M16" s="47">
        <f t="shared" si="6"/>
        <v>42679.303365267064</v>
      </c>
      <c r="N16" s="47">
        <f t="shared" si="6"/>
        <v>43532.889432572403</v>
      </c>
      <c r="O16" s="47">
        <f t="shared" si="6"/>
        <v>44403.547221223853</v>
      </c>
      <c r="P16" s="47">
        <f t="shared" si="6"/>
        <v>45291.618165648331</v>
      </c>
      <c r="Q16" s="47">
        <f t="shared" si="6"/>
        <v>46197.450528961301</v>
      </c>
      <c r="R16" s="47">
        <f t="shared" si="6"/>
        <v>47121.399539540529</v>
      </c>
      <c r="S16" s="47">
        <f t="shared" si="6"/>
        <v>48063.827530331342</v>
      </c>
      <c r="T16" s="47">
        <f t="shared" si="6"/>
        <v>49025.10408093797</v>
      </c>
      <c r="U16" s="47">
        <f t="shared" si="6"/>
        <v>50005.606162556731</v>
      </c>
      <c r="V16" s="47">
        <f t="shared" si="6"/>
        <v>51005.718285807867</v>
      </c>
      <c r="W16" s="47">
        <f t="shared" si="6"/>
        <v>52025.832651524026</v>
      </c>
      <c r="X16" s="47">
        <f t="shared" si="6"/>
        <v>53066.349304554504</v>
      </c>
      <c r="Y16" s="47">
        <f t="shared" si="6"/>
        <v>54127.676290645592</v>
      </c>
      <c r="Z16" s="47">
        <f t="shared" si="6"/>
        <v>55210.229816458501</v>
      </c>
      <c r="AA16" s="47">
        <f t="shared" si="6"/>
        <v>56314.434412787668</v>
      </c>
      <c r="AB16" s="47">
        <f t="shared" si="6"/>
        <v>57440.723101043419</v>
      </c>
      <c r="AC16" s="47">
        <f t="shared" si="6"/>
        <v>58589.537563064288</v>
      </c>
      <c r="AD16" s="47">
        <f t="shared" si="6"/>
        <v>59761.328314325576</v>
      </c>
      <c r="AE16" s="47">
        <f t="shared" si="6"/>
        <v>60956.554880612086</v>
      </c>
    </row>
    <row r="17" spans="1:31" outlineLevel="1">
      <c r="A17" s="46" t="s">
        <v>70</v>
      </c>
      <c r="B17" s="46"/>
      <c r="C17" s="47">
        <v>36702.959999999999</v>
      </c>
      <c r="D17" s="47">
        <v>36921.96</v>
      </c>
      <c r="E17" s="47">
        <v>37292.960000000006</v>
      </c>
      <c r="F17" s="47">
        <v>37665.040000000001</v>
      </c>
      <c r="G17" s="47">
        <v>38043</v>
      </c>
      <c r="H17" s="47">
        <f t="shared" ref="H17:AE17" si="7">(G17*$B$3)+G17</f>
        <v>38803.86</v>
      </c>
      <c r="I17" s="47">
        <f t="shared" si="7"/>
        <v>39579.9372</v>
      </c>
      <c r="J17" s="47">
        <f t="shared" si="7"/>
        <v>40371.535944000003</v>
      </c>
      <c r="K17" s="47">
        <f t="shared" si="7"/>
        <v>41178.966662880004</v>
      </c>
      <c r="L17" s="47">
        <f t="shared" si="7"/>
        <v>42002.545996137604</v>
      </c>
      <c r="M17" s="47">
        <f t="shared" si="7"/>
        <v>42842.596916060356</v>
      </c>
      <c r="N17" s="47">
        <f t="shared" si="7"/>
        <v>43699.448854381561</v>
      </c>
      <c r="O17" s="47">
        <f t="shared" si="7"/>
        <v>44573.437831469193</v>
      </c>
      <c r="P17" s="47">
        <f t="shared" si="7"/>
        <v>45464.90658809858</v>
      </c>
      <c r="Q17" s="47">
        <f t="shared" si="7"/>
        <v>46374.204719860551</v>
      </c>
      <c r="R17" s="47">
        <f t="shared" si="7"/>
        <v>47301.688814257759</v>
      </c>
      <c r="S17" s="47">
        <f t="shared" si="7"/>
        <v>48247.722590542915</v>
      </c>
      <c r="T17" s="47">
        <f t="shared" si="7"/>
        <v>49212.677042353775</v>
      </c>
      <c r="U17" s="47">
        <f t="shared" si="7"/>
        <v>50196.930583200847</v>
      </c>
      <c r="V17" s="47">
        <f t="shared" si="7"/>
        <v>51200.869194864863</v>
      </c>
      <c r="W17" s="47">
        <f t="shared" si="7"/>
        <v>52224.886578762162</v>
      </c>
      <c r="X17" s="47">
        <f t="shared" si="7"/>
        <v>53269.384310337402</v>
      </c>
      <c r="Y17" s="47">
        <f t="shared" si="7"/>
        <v>54334.77199654415</v>
      </c>
      <c r="Z17" s="47">
        <f t="shared" si="7"/>
        <v>55421.467436475032</v>
      </c>
      <c r="AA17" s="47">
        <f t="shared" si="7"/>
        <v>56529.896785204532</v>
      </c>
      <c r="AB17" s="47">
        <f t="shared" si="7"/>
        <v>57660.494720908624</v>
      </c>
      <c r="AC17" s="47">
        <f t="shared" si="7"/>
        <v>58813.704615326795</v>
      </c>
      <c r="AD17" s="47">
        <f t="shared" si="7"/>
        <v>59989.97870763333</v>
      </c>
      <c r="AE17" s="47">
        <f t="shared" si="7"/>
        <v>61189.778281785999</v>
      </c>
    </row>
    <row r="18" spans="1:31" outlineLevel="1">
      <c r="A18" s="46" t="s">
        <v>71</v>
      </c>
      <c r="B18" s="46"/>
      <c r="C18" s="47">
        <v>17818.919999999998</v>
      </c>
      <c r="D18" s="47">
        <v>17994</v>
      </c>
      <c r="E18" s="47">
        <v>18173.04</v>
      </c>
      <c r="F18" s="47">
        <v>18354.96</v>
      </c>
      <c r="G18" s="47">
        <v>18538</v>
      </c>
      <c r="H18" s="47">
        <f t="shared" ref="H18:AE18" si="8">(G18*$B$3)+G18</f>
        <v>18908.759999999998</v>
      </c>
      <c r="I18" s="47">
        <f t="shared" si="8"/>
        <v>19286.9352</v>
      </c>
      <c r="J18" s="47">
        <f t="shared" si="8"/>
        <v>19672.673903999999</v>
      </c>
      <c r="K18" s="47">
        <f t="shared" si="8"/>
        <v>20066.127382079998</v>
      </c>
      <c r="L18" s="47">
        <f t="shared" si="8"/>
        <v>20467.449929721599</v>
      </c>
      <c r="M18" s="47">
        <f t="shared" si="8"/>
        <v>20876.798928316031</v>
      </c>
      <c r="N18" s="47">
        <f t="shared" si="8"/>
        <v>21294.334906882352</v>
      </c>
      <c r="O18" s="47">
        <f t="shared" si="8"/>
        <v>21720.22160502</v>
      </c>
      <c r="P18" s="47">
        <f t="shared" si="8"/>
        <v>22154.626037120401</v>
      </c>
      <c r="Q18" s="47">
        <f t="shared" si="8"/>
        <v>22597.718557862809</v>
      </c>
      <c r="R18" s="47">
        <f t="shared" si="8"/>
        <v>23049.672929020064</v>
      </c>
      <c r="S18" s="47">
        <f t="shared" si="8"/>
        <v>23510.666387600464</v>
      </c>
      <c r="T18" s="47">
        <f t="shared" si="8"/>
        <v>23980.879715352472</v>
      </c>
      <c r="U18" s="47">
        <f t="shared" si="8"/>
        <v>24460.49730965952</v>
      </c>
      <c r="V18" s="47">
        <f t="shared" si="8"/>
        <v>24949.707255852711</v>
      </c>
      <c r="W18" s="47">
        <f t="shared" si="8"/>
        <v>25448.701400969763</v>
      </c>
      <c r="X18" s="47">
        <f t="shared" si="8"/>
        <v>25957.675428989158</v>
      </c>
      <c r="Y18" s="47">
        <f t="shared" si="8"/>
        <v>26476.828937568942</v>
      </c>
      <c r="Z18" s="47">
        <f t="shared" si="8"/>
        <v>27006.365516320322</v>
      </c>
      <c r="AA18" s="47">
        <f t="shared" si="8"/>
        <v>27546.492826646729</v>
      </c>
      <c r="AB18" s="47">
        <f t="shared" si="8"/>
        <v>28097.422683179662</v>
      </c>
      <c r="AC18" s="47">
        <f t="shared" si="8"/>
        <v>28659.371136843256</v>
      </c>
      <c r="AD18" s="47">
        <f t="shared" si="8"/>
        <v>29232.55855958012</v>
      </c>
      <c r="AE18" s="47">
        <f t="shared" si="8"/>
        <v>29817.209730771723</v>
      </c>
    </row>
    <row r="19" spans="1:31" outlineLevel="1">
      <c r="A19" s="46" t="s">
        <v>72</v>
      </c>
      <c r="B19" s="46"/>
      <c r="C19" s="47">
        <v>44985.96</v>
      </c>
      <c r="D19" s="47">
        <v>45425.039999999994</v>
      </c>
      <c r="E19" s="47">
        <v>45888.159999999996</v>
      </c>
      <c r="F19" s="47">
        <v>46336.920000000006</v>
      </c>
      <c r="G19" s="47">
        <v>46800.000000000015</v>
      </c>
      <c r="H19" s="47">
        <f t="shared" ref="H19:AE19" si="9">(G19*$B$3)+G19</f>
        <v>47736.000000000015</v>
      </c>
      <c r="I19" s="47">
        <f t="shared" si="9"/>
        <v>48690.720000000016</v>
      </c>
      <c r="J19" s="47">
        <f t="shared" si="9"/>
        <v>49664.534400000019</v>
      </c>
      <c r="K19" s="47">
        <f t="shared" si="9"/>
        <v>50657.82508800002</v>
      </c>
      <c r="L19" s="47">
        <f t="shared" si="9"/>
        <v>51670.98158976002</v>
      </c>
      <c r="M19" s="47">
        <f t="shared" si="9"/>
        <v>52704.401221555221</v>
      </c>
      <c r="N19" s="47">
        <f t="shared" si="9"/>
        <v>53758.489245986326</v>
      </c>
      <c r="O19" s="47">
        <f t="shared" si="9"/>
        <v>54833.659030906056</v>
      </c>
      <c r="P19" s="47">
        <f t="shared" si="9"/>
        <v>55930.332211524175</v>
      </c>
      <c r="Q19" s="47">
        <f t="shared" si="9"/>
        <v>57048.938855754655</v>
      </c>
      <c r="R19" s="47">
        <f t="shared" si="9"/>
        <v>58189.91763286975</v>
      </c>
      <c r="S19" s="47">
        <f t="shared" si="9"/>
        <v>59353.715985527146</v>
      </c>
      <c r="T19" s="47">
        <f t="shared" si="9"/>
        <v>60540.790305237686</v>
      </c>
      <c r="U19" s="47">
        <f t="shared" si="9"/>
        <v>61751.606111342437</v>
      </c>
      <c r="V19" s="47">
        <f t="shared" si="9"/>
        <v>62986.638233569283</v>
      </c>
      <c r="W19" s="47">
        <f t="shared" si="9"/>
        <v>64246.370998240673</v>
      </c>
      <c r="X19" s="47">
        <f t="shared" si="9"/>
        <v>65531.298418205486</v>
      </c>
      <c r="Y19" s="47">
        <f t="shared" si="9"/>
        <v>66841.92438656959</v>
      </c>
      <c r="Z19" s="47">
        <f t="shared" si="9"/>
        <v>68178.762874300985</v>
      </c>
      <c r="AA19" s="47">
        <f t="shared" si="9"/>
        <v>69542.338131787008</v>
      </c>
      <c r="AB19" s="47">
        <f t="shared" si="9"/>
        <v>70933.184894422753</v>
      </c>
      <c r="AC19" s="47">
        <f t="shared" si="9"/>
        <v>72351.848592311202</v>
      </c>
      <c r="AD19" s="47">
        <f t="shared" si="9"/>
        <v>73798.885564157419</v>
      </c>
      <c r="AE19" s="47">
        <f t="shared" si="9"/>
        <v>75274.86327544057</v>
      </c>
    </row>
    <row r="20" spans="1:31" outlineLevel="1">
      <c r="A20" s="46" t="s">
        <v>73</v>
      </c>
      <c r="B20" s="46"/>
      <c r="C20" s="47">
        <v>7500</v>
      </c>
      <c r="D20" s="47">
        <v>7500</v>
      </c>
      <c r="E20" s="47">
        <v>7500</v>
      </c>
      <c r="F20" s="47">
        <v>7500</v>
      </c>
      <c r="G20" s="47">
        <v>7575</v>
      </c>
      <c r="H20" s="47">
        <f t="shared" ref="H20:AE20" si="10">(G20*$B$3)+G20</f>
        <v>7726.5</v>
      </c>
      <c r="I20" s="47">
        <f t="shared" si="10"/>
        <v>7881.03</v>
      </c>
      <c r="J20" s="47">
        <f t="shared" si="10"/>
        <v>8038.6505999999999</v>
      </c>
      <c r="K20" s="47">
        <f t="shared" si="10"/>
        <v>8199.4236120000005</v>
      </c>
      <c r="L20" s="47">
        <f t="shared" si="10"/>
        <v>8363.4120842400007</v>
      </c>
      <c r="M20" s="47">
        <f t="shared" si="10"/>
        <v>8530.6803259248009</v>
      </c>
      <c r="N20" s="47">
        <f t="shared" si="10"/>
        <v>8701.2939324432973</v>
      </c>
      <c r="O20" s="47">
        <f t="shared" si="10"/>
        <v>8875.3198110921639</v>
      </c>
      <c r="P20" s="47">
        <f t="shared" si="10"/>
        <v>9052.8262073140068</v>
      </c>
      <c r="Q20" s="47">
        <f t="shared" si="10"/>
        <v>9233.8827314602877</v>
      </c>
      <c r="R20" s="47">
        <f t="shared" si="10"/>
        <v>9418.5603860894935</v>
      </c>
      <c r="S20" s="47">
        <f t="shared" si="10"/>
        <v>9606.9315938112832</v>
      </c>
      <c r="T20" s="47">
        <f t="shared" si="10"/>
        <v>9799.0702256875084</v>
      </c>
      <c r="U20" s="47">
        <f t="shared" si="10"/>
        <v>9995.0516302012584</v>
      </c>
      <c r="V20" s="47">
        <f t="shared" si="10"/>
        <v>10194.952662805283</v>
      </c>
      <c r="W20" s="47">
        <f t="shared" si="10"/>
        <v>10398.851716061388</v>
      </c>
      <c r="X20" s="47">
        <f t="shared" si="10"/>
        <v>10606.828750382616</v>
      </c>
      <c r="Y20" s="47">
        <f t="shared" si="10"/>
        <v>10818.965325390269</v>
      </c>
      <c r="Z20" s="47">
        <f t="shared" si="10"/>
        <v>11035.344631898075</v>
      </c>
      <c r="AA20" s="47">
        <f t="shared" si="10"/>
        <v>11256.051524536037</v>
      </c>
      <c r="AB20" s="47">
        <f t="shared" si="10"/>
        <v>11481.172555026757</v>
      </c>
      <c r="AC20" s="47">
        <f t="shared" si="10"/>
        <v>11710.796006127292</v>
      </c>
      <c r="AD20" s="47">
        <f t="shared" si="10"/>
        <v>11945.011926249837</v>
      </c>
      <c r="AE20" s="47">
        <f t="shared" si="10"/>
        <v>12183.912164774834</v>
      </c>
    </row>
    <row r="21" spans="1:31" outlineLevel="1">
      <c r="A21" s="46" t="s">
        <v>74</v>
      </c>
      <c r="B21" s="46"/>
      <c r="C21" s="47">
        <v>227.04000000000002</v>
      </c>
      <c r="D21" s="47">
        <v>228</v>
      </c>
      <c r="E21" s="47">
        <v>228.96</v>
      </c>
      <c r="F21" s="47">
        <v>229.92</v>
      </c>
      <c r="G21" s="47">
        <v>232</v>
      </c>
      <c r="H21" s="47">
        <f t="shared" ref="H21:AE21" si="11">(G21*$B$3)+G21</f>
        <v>236.64</v>
      </c>
      <c r="I21" s="47">
        <f t="shared" si="11"/>
        <v>241.37279999999998</v>
      </c>
      <c r="J21" s="47">
        <f t="shared" si="11"/>
        <v>246.200256</v>
      </c>
      <c r="K21" s="47">
        <f t="shared" si="11"/>
        <v>251.12426112</v>
      </c>
      <c r="L21" s="47">
        <f t="shared" si="11"/>
        <v>256.14674634239998</v>
      </c>
      <c r="M21" s="47">
        <f t="shared" si="11"/>
        <v>261.269681269248</v>
      </c>
      <c r="N21" s="47">
        <f t="shared" si="11"/>
        <v>266.49507489463298</v>
      </c>
      <c r="O21" s="47">
        <f t="shared" si="11"/>
        <v>271.82497639252563</v>
      </c>
      <c r="P21" s="47">
        <f t="shared" si="11"/>
        <v>277.26147592037614</v>
      </c>
      <c r="Q21" s="47">
        <f t="shared" si="11"/>
        <v>282.80670543878364</v>
      </c>
      <c r="R21" s="47">
        <f t="shared" si="11"/>
        <v>288.46283954755933</v>
      </c>
      <c r="S21" s="47">
        <f t="shared" si="11"/>
        <v>294.23209633851053</v>
      </c>
      <c r="T21" s="47">
        <f t="shared" si="11"/>
        <v>300.11673826528073</v>
      </c>
      <c r="U21" s="47">
        <f t="shared" si="11"/>
        <v>306.11907303058632</v>
      </c>
      <c r="V21" s="47">
        <f t="shared" si="11"/>
        <v>312.24145449119806</v>
      </c>
      <c r="W21" s="47">
        <f t="shared" si="11"/>
        <v>318.48628358102201</v>
      </c>
      <c r="X21" s="47">
        <f t="shared" si="11"/>
        <v>324.85600925264242</v>
      </c>
      <c r="Y21" s="47">
        <f t="shared" si="11"/>
        <v>331.35312943769526</v>
      </c>
      <c r="Z21" s="47">
        <f t="shared" si="11"/>
        <v>337.98019202644917</v>
      </c>
      <c r="AA21" s="47">
        <f t="shared" si="11"/>
        <v>344.73979586697817</v>
      </c>
      <c r="AB21" s="47">
        <f t="shared" si="11"/>
        <v>351.63459178431771</v>
      </c>
      <c r="AC21" s="47">
        <f t="shared" si="11"/>
        <v>358.66728362000407</v>
      </c>
      <c r="AD21" s="47">
        <f t="shared" si="11"/>
        <v>365.84062929240417</v>
      </c>
      <c r="AE21" s="47">
        <f t="shared" si="11"/>
        <v>373.15744187825226</v>
      </c>
    </row>
    <row r="22" spans="1:31" outlineLevel="1">
      <c r="A22" s="46" t="s">
        <v>75</v>
      </c>
      <c r="B22" s="46"/>
      <c r="C22" s="47">
        <v>33300</v>
      </c>
      <c r="D22" s="47">
        <v>33300</v>
      </c>
      <c r="E22" s="47">
        <v>33300</v>
      </c>
      <c r="F22" s="47">
        <v>33300</v>
      </c>
      <c r="G22" s="47">
        <v>33633</v>
      </c>
      <c r="H22" s="47">
        <f t="shared" ref="H22:AE22" si="12">(G22*$B$3)+G22</f>
        <v>34305.660000000003</v>
      </c>
      <c r="I22" s="47">
        <f t="shared" si="12"/>
        <v>34991.773200000003</v>
      </c>
      <c r="J22" s="47">
        <f t="shared" si="12"/>
        <v>35691.608664000007</v>
      </c>
      <c r="K22" s="47">
        <f t="shared" si="12"/>
        <v>36405.44083728001</v>
      </c>
      <c r="L22" s="47">
        <f t="shared" si="12"/>
        <v>37133.549654025614</v>
      </c>
      <c r="M22" s="47">
        <f t="shared" si="12"/>
        <v>37876.220647106129</v>
      </c>
      <c r="N22" s="47">
        <f t="shared" si="12"/>
        <v>38633.745060048255</v>
      </c>
      <c r="O22" s="47">
        <f t="shared" si="12"/>
        <v>39406.419961249223</v>
      </c>
      <c r="P22" s="47">
        <f t="shared" si="12"/>
        <v>40194.548360474204</v>
      </c>
      <c r="Q22" s="47">
        <f t="shared" si="12"/>
        <v>40998.439327683685</v>
      </c>
      <c r="R22" s="47">
        <f t="shared" si="12"/>
        <v>41818.408114237362</v>
      </c>
      <c r="S22" s="47">
        <f t="shared" si="12"/>
        <v>42654.776276522112</v>
      </c>
      <c r="T22" s="47">
        <f t="shared" si="12"/>
        <v>43507.871802052556</v>
      </c>
      <c r="U22" s="47">
        <f t="shared" si="12"/>
        <v>44378.029238093608</v>
      </c>
      <c r="V22" s="47">
        <f t="shared" si="12"/>
        <v>45265.58982285548</v>
      </c>
      <c r="W22" s="47">
        <f t="shared" si="12"/>
        <v>46170.901619312586</v>
      </c>
      <c r="X22" s="47">
        <f t="shared" si="12"/>
        <v>47094.319651698839</v>
      </c>
      <c r="Y22" s="47">
        <f t="shared" si="12"/>
        <v>48036.206044732819</v>
      </c>
      <c r="Z22" s="47">
        <f t="shared" si="12"/>
        <v>48996.930165627477</v>
      </c>
      <c r="AA22" s="47">
        <f t="shared" si="12"/>
        <v>49976.868768940025</v>
      </c>
      <c r="AB22" s="47">
        <f t="shared" si="12"/>
        <v>50976.406144318826</v>
      </c>
      <c r="AC22" s="47">
        <f t="shared" si="12"/>
        <v>51995.934267205201</v>
      </c>
      <c r="AD22" s="47">
        <f t="shared" si="12"/>
        <v>53035.852952549307</v>
      </c>
      <c r="AE22" s="47">
        <f t="shared" si="12"/>
        <v>54096.570011600292</v>
      </c>
    </row>
    <row r="23" spans="1:31" outlineLevel="1">
      <c r="A23" s="46" t="s">
        <v>76</v>
      </c>
      <c r="B23" s="46"/>
      <c r="C23" s="47">
        <v>22077</v>
      </c>
      <c r="D23" s="47">
        <v>22298.039999999994</v>
      </c>
      <c r="E23" s="47">
        <v>22520.039999999994</v>
      </c>
      <c r="F23" s="47">
        <v>22745.039999999994</v>
      </c>
      <c r="G23" s="47">
        <v>22971.999999999996</v>
      </c>
      <c r="H23" s="47">
        <f t="shared" ref="H23:AE23" si="13">(G23*$B$3)+G23</f>
        <v>23431.439999999995</v>
      </c>
      <c r="I23" s="47">
        <f t="shared" si="13"/>
        <v>23900.068799999994</v>
      </c>
      <c r="J23" s="47">
        <f t="shared" si="13"/>
        <v>24378.070175999994</v>
      </c>
      <c r="K23" s="47">
        <f t="shared" si="13"/>
        <v>24865.631579519995</v>
      </c>
      <c r="L23" s="47">
        <f t="shared" si="13"/>
        <v>25362.944211110396</v>
      </c>
      <c r="M23" s="47">
        <f t="shared" si="13"/>
        <v>25870.203095332603</v>
      </c>
      <c r="N23" s="47">
        <f t="shared" si="13"/>
        <v>26387.607157239254</v>
      </c>
      <c r="O23" s="47">
        <f t="shared" si="13"/>
        <v>26915.35930038404</v>
      </c>
      <c r="P23" s="47">
        <f t="shared" si="13"/>
        <v>27453.666486391721</v>
      </c>
      <c r="Q23" s="47">
        <f t="shared" si="13"/>
        <v>28002.739816119556</v>
      </c>
      <c r="R23" s="47">
        <f t="shared" si="13"/>
        <v>28562.794612441947</v>
      </c>
      <c r="S23" s="47">
        <f t="shared" si="13"/>
        <v>29134.050504690786</v>
      </c>
      <c r="T23" s="47">
        <f t="shared" si="13"/>
        <v>29716.731514784602</v>
      </c>
      <c r="U23" s="47">
        <f t="shared" si="13"/>
        <v>30311.066145080295</v>
      </c>
      <c r="V23" s="47">
        <f t="shared" si="13"/>
        <v>30917.2874679819</v>
      </c>
      <c r="W23" s="47">
        <f t="shared" si="13"/>
        <v>31535.633217341539</v>
      </c>
      <c r="X23" s="47">
        <f t="shared" si="13"/>
        <v>32166.345881688369</v>
      </c>
      <c r="Y23" s="47">
        <f t="shared" si="13"/>
        <v>32809.672799322136</v>
      </c>
      <c r="Z23" s="47">
        <f t="shared" si="13"/>
        <v>33465.866255308581</v>
      </c>
      <c r="AA23" s="47">
        <f t="shared" si="13"/>
        <v>34135.183580414756</v>
      </c>
      <c r="AB23" s="47">
        <f t="shared" si="13"/>
        <v>34817.887252023051</v>
      </c>
      <c r="AC23" s="47">
        <f t="shared" si="13"/>
        <v>35514.244997063513</v>
      </c>
      <c r="AD23" s="47">
        <f t="shared" si="13"/>
        <v>36224.529897004781</v>
      </c>
      <c r="AE23" s="47">
        <f t="shared" si="13"/>
        <v>36949.020494944874</v>
      </c>
    </row>
    <row r="24" spans="1:31" outlineLevel="1">
      <c r="A24" s="46" t="s">
        <v>77</v>
      </c>
      <c r="B24" s="46"/>
      <c r="C24" s="47">
        <v>1443.96</v>
      </c>
      <c r="D24" s="47">
        <v>1458</v>
      </c>
      <c r="E24" s="47">
        <v>1472.04</v>
      </c>
      <c r="F24" s="47">
        <v>1485.96</v>
      </c>
      <c r="G24" s="47">
        <v>1500</v>
      </c>
      <c r="H24" s="47">
        <f t="shared" ref="H24:AE24" si="14">(G24*$B$3)+G24</f>
        <v>1530</v>
      </c>
      <c r="I24" s="47">
        <f t="shared" si="14"/>
        <v>1560.6</v>
      </c>
      <c r="J24" s="47">
        <f t="shared" si="14"/>
        <v>1591.8119999999999</v>
      </c>
      <c r="K24" s="47">
        <f t="shared" si="14"/>
        <v>1623.64824</v>
      </c>
      <c r="L24" s="47">
        <f t="shared" si="14"/>
        <v>1656.1212048</v>
      </c>
      <c r="M24" s="47">
        <f t="shared" si="14"/>
        <v>1689.243628896</v>
      </c>
      <c r="N24" s="47">
        <f t="shared" si="14"/>
        <v>1723.02850147392</v>
      </c>
      <c r="O24" s="47">
        <f t="shared" si="14"/>
        <v>1757.4890715033985</v>
      </c>
      <c r="P24" s="47">
        <f t="shared" si="14"/>
        <v>1792.6388529334665</v>
      </c>
      <c r="Q24" s="47">
        <f t="shared" si="14"/>
        <v>1828.4916299921358</v>
      </c>
      <c r="R24" s="47">
        <f t="shared" si="14"/>
        <v>1865.0614625919786</v>
      </c>
      <c r="S24" s="47">
        <f t="shared" si="14"/>
        <v>1902.3626918438181</v>
      </c>
      <c r="T24" s="47">
        <f t="shared" si="14"/>
        <v>1940.4099456806944</v>
      </c>
      <c r="U24" s="47">
        <f t="shared" si="14"/>
        <v>1979.2181445943083</v>
      </c>
      <c r="V24" s="47">
        <f t="shared" si="14"/>
        <v>2018.8025074861946</v>
      </c>
      <c r="W24" s="47">
        <f t="shared" si="14"/>
        <v>2059.1785576359184</v>
      </c>
      <c r="X24" s="47">
        <f t="shared" si="14"/>
        <v>2100.3621287886367</v>
      </c>
      <c r="Y24" s="47">
        <f t="shared" si="14"/>
        <v>2142.3693713644093</v>
      </c>
      <c r="Z24" s="47">
        <f t="shared" si="14"/>
        <v>2185.2167587916974</v>
      </c>
      <c r="AA24" s="47">
        <f t="shared" si="14"/>
        <v>2228.9210939675313</v>
      </c>
      <c r="AB24" s="47">
        <f t="shared" si="14"/>
        <v>2273.4995158468819</v>
      </c>
      <c r="AC24" s="47">
        <f t="shared" si="14"/>
        <v>2318.9695061638195</v>
      </c>
      <c r="AD24" s="47">
        <f t="shared" si="14"/>
        <v>2365.3488962870961</v>
      </c>
      <c r="AE24" s="47">
        <f t="shared" si="14"/>
        <v>2412.6558742128382</v>
      </c>
    </row>
    <row r="25" spans="1:31" outlineLevel="1">
      <c r="A25" s="46" t="s">
        <v>78</v>
      </c>
      <c r="B25" s="46"/>
      <c r="C25" s="47">
        <v>35349.960000000006</v>
      </c>
      <c r="D25" s="47">
        <v>35703</v>
      </c>
      <c r="E25" s="47">
        <v>36060</v>
      </c>
      <c r="F25" s="47">
        <v>36420</v>
      </c>
      <c r="G25" s="47">
        <v>36784</v>
      </c>
      <c r="H25" s="47">
        <f t="shared" ref="H25:AE25" si="15">(G25*$B$3)+G25</f>
        <v>37519.68</v>
      </c>
      <c r="I25" s="47">
        <f t="shared" si="15"/>
        <v>38270.073600000003</v>
      </c>
      <c r="J25" s="47">
        <f t="shared" si="15"/>
        <v>39035.475072000001</v>
      </c>
      <c r="K25" s="47">
        <f t="shared" si="15"/>
        <v>39816.184573439998</v>
      </c>
      <c r="L25" s="47">
        <f t="shared" si="15"/>
        <v>40612.5082649088</v>
      </c>
      <c r="M25" s="47">
        <f t="shared" si="15"/>
        <v>41424.758430206974</v>
      </c>
      <c r="N25" s="47">
        <f t="shared" si="15"/>
        <v>42253.253598811112</v>
      </c>
      <c r="O25" s="47">
        <f t="shared" si="15"/>
        <v>43098.318670787332</v>
      </c>
      <c r="P25" s="47">
        <f t="shared" si="15"/>
        <v>43960.285044203076</v>
      </c>
      <c r="Q25" s="47">
        <f t="shared" si="15"/>
        <v>44839.49074508714</v>
      </c>
      <c r="R25" s="47">
        <f t="shared" si="15"/>
        <v>45736.280559988882</v>
      </c>
      <c r="S25" s="47">
        <f t="shared" si="15"/>
        <v>46651.006171188659</v>
      </c>
      <c r="T25" s="47">
        <f t="shared" si="15"/>
        <v>47584.026294612435</v>
      </c>
      <c r="U25" s="47">
        <f t="shared" si="15"/>
        <v>48535.706820504682</v>
      </c>
      <c r="V25" s="47">
        <f t="shared" si="15"/>
        <v>49506.420956914779</v>
      </c>
      <c r="W25" s="47">
        <f t="shared" si="15"/>
        <v>50496.549376053074</v>
      </c>
      <c r="X25" s="47">
        <f t="shared" si="15"/>
        <v>51506.480363574134</v>
      </c>
      <c r="Y25" s="47">
        <f t="shared" si="15"/>
        <v>52536.609970845617</v>
      </c>
      <c r="Z25" s="47">
        <f t="shared" si="15"/>
        <v>53587.342170262527</v>
      </c>
      <c r="AA25" s="47">
        <f t="shared" si="15"/>
        <v>54659.089013667777</v>
      </c>
      <c r="AB25" s="47">
        <f t="shared" si="15"/>
        <v>55752.270793941134</v>
      </c>
      <c r="AC25" s="47">
        <f t="shared" si="15"/>
        <v>56867.316209819954</v>
      </c>
      <c r="AD25" s="47">
        <f t="shared" si="15"/>
        <v>58004.662534016352</v>
      </c>
      <c r="AE25" s="47">
        <f t="shared" si="15"/>
        <v>59164.755784696681</v>
      </c>
    </row>
    <row r="26" spans="1:31" outlineLevel="1">
      <c r="A26" s="46" t="s">
        <v>79</v>
      </c>
      <c r="B26" s="46"/>
      <c r="C26" s="47">
        <v>40182</v>
      </c>
      <c r="D26" s="47">
        <v>40578.960000000014</v>
      </c>
      <c r="E26" s="47">
        <v>40985.039999999986</v>
      </c>
      <c r="F26" s="47">
        <v>41394.960000000014</v>
      </c>
      <c r="G26" s="47">
        <v>41809</v>
      </c>
      <c r="H26" s="47">
        <f t="shared" ref="H26:AE26" si="16">(G26*$B$3)+G26</f>
        <v>42645.18</v>
      </c>
      <c r="I26" s="47">
        <f t="shared" si="16"/>
        <v>43498.083599999998</v>
      </c>
      <c r="J26" s="47">
        <f t="shared" si="16"/>
        <v>44368.045271999996</v>
      </c>
      <c r="K26" s="47">
        <f t="shared" si="16"/>
        <v>45255.406177439996</v>
      </c>
      <c r="L26" s="47">
        <f t="shared" si="16"/>
        <v>46160.514300988798</v>
      </c>
      <c r="M26" s="47">
        <f t="shared" si="16"/>
        <v>47083.724587008575</v>
      </c>
      <c r="N26" s="47">
        <f t="shared" si="16"/>
        <v>48025.399078748749</v>
      </c>
      <c r="O26" s="47">
        <f t="shared" si="16"/>
        <v>48985.907060323727</v>
      </c>
      <c r="P26" s="47">
        <f t="shared" si="16"/>
        <v>49965.625201530202</v>
      </c>
      <c r="Q26" s="47">
        <f t="shared" si="16"/>
        <v>50964.937705560806</v>
      </c>
      <c r="R26" s="47">
        <f t="shared" si="16"/>
        <v>51984.236459672022</v>
      </c>
      <c r="S26" s="47">
        <f t="shared" si="16"/>
        <v>53023.921188865461</v>
      </c>
      <c r="T26" s="47">
        <f t="shared" si="16"/>
        <v>54084.399612642766</v>
      </c>
      <c r="U26" s="47">
        <f t="shared" si="16"/>
        <v>55166.08760489562</v>
      </c>
      <c r="V26" s="47">
        <f t="shared" si="16"/>
        <v>56269.409356993536</v>
      </c>
      <c r="W26" s="47">
        <f t="shared" si="16"/>
        <v>57394.797544133406</v>
      </c>
      <c r="X26" s="47">
        <f t="shared" si="16"/>
        <v>58542.693495016072</v>
      </c>
      <c r="Y26" s="47">
        <f t="shared" si="16"/>
        <v>59713.547364916391</v>
      </c>
      <c r="Z26" s="47">
        <f t="shared" si="16"/>
        <v>60907.818312214717</v>
      </c>
      <c r="AA26" s="47">
        <f t="shared" si="16"/>
        <v>62125.97467845901</v>
      </c>
      <c r="AB26" s="47">
        <f t="shared" si="16"/>
        <v>63368.494172028193</v>
      </c>
      <c r="AC26" s="47">
        <f t="shared" si="16"/>
        <v>64635.864055468759</v>
      </c>
      <c r="AD26" s="47">
        <f t="shared" si="16"/>
        <v>65928.581336578136</v>
      </c>
      <c r="AE26" s="47">
        <f t="shared" si="16"/>
        <v>67247.152963309694</v>
      </c>
    </row>
    <row r="27" spans="1:31" outlineLevel="1">
      <c r="A27" s="46" t="s">
        <v>80</v>
      </c>
      <c r="B27" s="46"/>
      <c r="C27" s="47">
        <v>40954</v>
      </c>
      <c r="D27" s="47">
        <v>41630.039999999986</v>
      </c>
      <c r="E27" s="47">
        <v>42042.960000000014</v>
      </c>
      <c r="F27" s="47">
        <v>42462.960000000014</v>
      </c>
      <c r="G27" s="47">
        <v>42888</v>
      </c>
      <c r="H27" s="47">
        <f t="shared" ref="H27:AE27" si="17">(G27*$B$3)+G27</f>
        <v>43745.760000000002</v>
      </c>
      <c r="I27" s="47">
        <f t="shared" si="17"/>
        <v>44620.675200000005</v>
      </c>
      <c r="J27" s="47">
        <f t="shared" si="17"/>
        <v>45513.088704000009</v>
      </c>
      <c r="K27" s="47">
        <f t="shared" si="17"/>
        <v>46423.350478080007</v>
      </c>
      <c r="L27" s="47">
        <f t="shared" si="17"/>
        <v>47351.817487641609</v>
      </c>
      <c r="M27" s="47">
        <f t="shared" si="17"/>
        <v>48298.853837394439</v>
      </c>
      <c r="N27" s="47">
        <f t="shared" si="17"/>
        <v>49264.830914142331</v>
      </c>
      <c r="O27" s="47">
        <f t="shared" si="17"/>
        <v>50250.127532425176</v>
      </c>
      <c r="P27" s="47">
        <f t="shared" si="17"/>
        <v>51255.13008307368</v>
      </c>
      <c r="Q27" s="47">
        <f t="shared" si="17"/>
        <v>52280.232684735151</v>
      </c>
      <c r="R27" s="47">
        <f t="shared" si="17"/>
        <v>53325.837338429854</v>
      </c>
      <c r="S27" s="47">
        <f t="shared" si="17"/>
        <v>54392.354085198451</v>
      </c>
      <c r="T27" s="47">
        <f t="shared" si="17"/>
        <v>55480.201166902421</v>
      </c>
      <c r="U27" s="47">
        <f t="shared" si="17"/>
        <v>56589.80519024047</v>
      </c>
      <c r="V27" s="47">
        <f t="shared" si="17"/>
        <v>57721.601294045278</v>
      </c>
      <c r="W27" s="47">
        <f t="shared" si="17"/>
        <v>58876.03331992618</v>
      </c>
      <c r="X27" s="47">
        <f t="shared" si="17"/>
        <v>60053.553986324703</v>
      </c>
      <c r="Y27" s="47">
        <f t="shared" si="17"/>
        <v>61254.625066051194</v>
      </c>
      <c r="Z27" s="47">
        <f t="shared" si="17"/>
        <v>62479.717567372216</v>
      </c>
      <c r="AA27" s="47">
        <f t="shared" si="17"/>
        <v>63729.311918719657</v>
      </c>
      <c r="AB27" s="47">
        <f t="shared" si="17"/>
        <v>65003.898157094052</v>
      </c>
      <c r="AC27" s="47">
        <f t="shared" si="17"/>
        <v>66303.976120235937</v>
      </c>
      <c r="AD27" s="47">
        <f t="shared" si="17"/>
        <v>67630.055642640655</v>
      </c>
      <c r="AE27" s="47">
        <f t="shared" si="17"/>
        <v>68982.656755493474</v>
      </c>
    </row>
    <row r="28" spans="1:31" outlineLevel="1">
      <c r="A28" s="46" t="s">
        <v>81</v>
      </c>
      <c r="B28" s="46"/>
      <c r="C28" s="47">
        <v>93756.96</v>
      </c>
      <c r="D28" s="47">
        <v>94686</v>
      </c>
      <c r="E28" s="47">
        <v>95633.04</v>
      </c>
      <c r="F28" s="47">
        <v>96588.96</v>
      </c>
      <c r="G28" s="47">
        <v>97554.999999999985</v>
      </c>
      <c r="H28" s="47">
        <f t="shared" ref="H28:AE28" si="18">(G28*$B$3)+G28</f>
        <v>99506.099999999991</v>
      </c>
      <c r="I28" s="47">
        <f t="shared" si="18"/>
        <v>101496.22199999999</v>
      </c>
      <c r="J28" s="47">
        <f t="shared" si="18"/>
        <v>103526.14644</v>
      </c>
      <c r="K28" s="47">
        <f t="shared" si="18"/>
        <v>105596.66936879999</v>
      </c>
      <c r="L28" s="47">
        <f t="shared" si="18"/>
        <v>107708.602756176</v>
      </c>
      <c r="M28" s="47">
        <f t="shared" si="18"/>
        <v>109862.77481129952</v>
      </c>
      <c r="N28" s="47">
        <f t="shared" si="18"/>
        <v>112060.03030752551</v>
      </c>
      <c r="O28" s="47">
        <f t="shared" si="18"/>
        <v>114301.23091367602</v>
      </c>
      <c r="P28" s="47">
        <f t="shared" si="18"/>
        <v>116587.25553194953</v>
      </c>
      <c r="Q28" s="47">
        <f t="shared" si="18"/>
        <v>118919.00064258852</v>
      </c>
      <c r="R28" s="47">
        <f t="shared" si="18"/>
        <v>121297.3806554403</v>
      </c>
      <c r="S28" s="47">
        <f t="shared" si="18"/>
        <v>123723.3282685491</v>
      </c>
      <c r="T28" s="47">
        <f t="shared" si="18"/>
        <v>126197.79483392008</v>
      </c>
      <c r="U28" s="47">
        <f t="shared" si="18"/>
        <v>128721.75073059848</v>
      </c>
      <c r="V28" s="47">
        <f t="shared" si="18"/>
        <v>131296.18574521045</v>
      </c>
      <c r="W28" s="47">
        <f t="shared" si="18"/>
        <v>133922.10946011465</v>
      </c>
      <c r="X28" s="47">
        <f t="shared" si="18"/>
        <v>136600.55164931694</v>
      </c>
      <c r="Y28" s="47">
        <f t="shared" si="18"/>
        <v>139332.56268230328</v>
      </c>
      <c r="Z28" s="47">
        <f t="shared" si="18"/>
        <v>142119.21393594934</v>
      </c>
      <c r="AA28" s="47">
        <f t="shared" si="18"/>
        <v>144961.59821466834</v>
      </c>
      <c r="AB28" s="47">
        <f t="shared" si="18"/>
        <v>147860.83017896171</v>
      </c>
      <c r="AC28" s="47">
        <f t="shared" si="18"/>
        <v>150818.04678254094</v>
      </c>
      <c r="AD28" s="47">
        <f t="shared" si="18"/>
        <v>153834.40771819177</v>
      </c>
      <c r="AE28" s="47">
        <f t="shared" si="18"/>
        <v>156911.0958725556</v>
      </c>
    </row>
    <row r="29" spans="1:31" outlineLevel="1">
      <c r="A29" s="46" t="s">
        <v>82</v>
      </c>
      <c r="B29" s="46"/>
      <c r="C29" s="47">
        <v>210459.72</v>
      </c>
      <c r="D29" s="47">
        <v>212544</v>
      </c>
      <c r="E29" s="47">
        <v>214668.96000000008</v>
      </c>
      <c r="F29" s="47">
        <v>216816</v>
      </c>
      <c r="G29" s="47">
        <v>218983.99999999997</v>
      </c>
      <c r="H29" s="47">
        <f t="shared" ref="H29:AE29" si="19">(G29*$B$3)+G29</f>
        <v>223363.67999999996</v>
      </c>
      <c r="I29" s="47">
        <f t="shared" si="19"/>
        <v>227830.95359999995</v>
      </c>
      <c r="J29" s="47">
        <f t="shared" si="19"/>
        <v>232387.57267199995</v>
      </c>
      <c r="K29" s="47">
        <f t="shared" si="19"/>
        <v>237035.32412543995</v>
      </c>
      <c r="L29" s="47">
        <f t="shared" si="19"/>
        <v>241776.03060794875</v>
      </c>
      <c r="M29" s="47">
        <f t="shared" si="19"/>
        <v>246611.55122010774</v>
      </c>
      <c r="N29" s="47">
        <f t="shared" si="19"/>
        <v>251543.7822445099</v>
      </c>
      <c r="O29" s="47">
        <f t="shared" si="19"/>
        <v>256574.65788940008</v>
      </c>
      <c r="P29" s="47">
        <f t="shared" si="19"/>
        <v>261706.15104718809</v>
      </c>
      <c r="Q29" s="47">
        <f t="shared" si="19"/>
        <v>266940.27406813187</v>
      </c>
      <c r="R29" s="47">
        <f t="shared" si="19"/>
        <v>272279.07954949449</v>
      </c>
      <c r="S29" s="47">
        <f t="shared" si="19"/>
        <v>277724.66114048439</v>
      </c>
      <c r="T29" s="47">
        <f t="shared" si="19"/>
        <v>283279.15436329407</v>
      </c>
      <c r="U29" s="47">
        <f t="shared" si="19"/>
        <v>288944.73745055997</v>
      </c>
      <c r="V29" s="47">
        <f t="shared" si="19"/>
        <v>294723.63219957118</v>
      </c>
      <c r="W29" s="47">
        <f t="shared" si="19"/>
        <v>300618.10484356259</v>
      </c>
      <c r="X29" s="47">
        <f t="shared" si="19"/>
        <v>306630.46694043383</v>
      </c>
      <c r="Y29" s="47">
        <f t="shared" si="19"/>
        <v>312763.07627924252</v>
      </c>
      <c r="Z29" s="47">
        <f t="shared" si="19"/>
        <v>319018.33780482737</v>
      </c>
      <c r="AA29" s="47">
        <f t="shared" si="19"/>
        <v>325398.70456092391</v>
      </c>
      <c r="AB29" s="47">
        <f t="shared" si="19"/>
        <v>331906.67865214241</v>
      </c>
      <c r="AC29" s="47">
        <f t="shared" si="19"/>
        <v>338544.81222518528</v>
      </c>
      <c r="AD29" s="47">
        <f t="shared" si="19"/>
        <v>345315.70846968901</v>
      </c>
      <c r="AE29" s="47">
        <f t="shared" si="19"/>
        <v>352222.0226390828</v>
      </c>
    </row>
    <row r="30" spans="1:31" outlineLevel="1">
      <c r="A30" s="48" t="s">
        <v>83</v>
      </c>
      <c r="B30" s="48"/>
      <c r="C30" s="49">
        <f>700000*0.5</f>
        <v>350000</v>
      </c>
      <c r="D30" s="49">
        <f>750000*0.5</f>
        <v>375000</v>
      </c>
      <c r="E30" s="49">
        <f>900000*0.5</f>
        <v>450000</v>
      </c>
      <c r="F30" s="49">
        <f>900000*0.5</f>
        <v>450000</v>
      </c>
      <c r="G30" s="49">
        <f>909000*0.5</f>
        <v>454500</v>
      </c>
      <c r="H30" s="49">
        <f t="shared" ref="H30:AE30" si="20">(G30*$B$3)+G30</f>
        <v>463590</v>
      </c>
      <c r="I30" s="49">
        <f t="shared" si="20"/>
        <v>472861.8</v>
      </c>
      <c r="J30" s="49">
        <f t="shared" si="20"/>
        <v>482319.03599999996</v>
      </c>
      <c r="K30" s="49">
        <f t="shared" si="20"/>
        <v>491965.41671999998</v>
      </c>
      <c r="L30" s="49">
        <f t="shared" si="20"/>
        <v>501804.72505439998</v>
      </c>
      <c r="M30" s="49">
        <f t="shared" si="20"/>
        <v>511840.81955548801</v>
      </c>
      <c r="N30" s="49">
        <f t="shared" si="20"/>
        <v>522077.63594659779</v>
      </c>
      <c r="O30" s="49">
        <f t="shared" si="20"/>
        <v>532519.18866552971</v>
      </c>
      <c r="P30" s="49">
        <f t="shared" si="20"/>
        <v>543169.57243884029</v>
      </c>
      <c r="Q30" s="49">
        <f t="shared" si="20"/>
        <v>554032.96388761711</v>
      </c>
      <c r="R30" s="49">
        <f t="shared" si="20"/>
        <v>565113.6231653695</v>
      </c>
      <c r="S30" s="49">
        <f t="shared" si="20"/>
        <v>576415.89562867687</v>
      </c>
      <c r="T30" s="49">
        <f t="shared" si="20"/>
        <v>587944.21354125044</v>
      </c>
      <c r="U30" s="49">
        <f t="shared" si="20"/>
        <v>599703.0978120754</v>
      </c>
      <c r="V30" s="49">
        <f t="shared" si="20"/>
        <v>611697.15976831689</v>
      </c>
      <c r="W30" s="49">
        <f t="shared" si="20"/>
        <v>623931.1029636832</v>
      </c>
      <c r="X30" s="49">
        <f t="shared" si="20"/>
        <v>636409.72502295685</v>
      </c>
      <c r="Y30" s="49">
        <f t="shared" si="20"/>
        <v>649137.91952341597</v>
      </c>
      <c r="Z30" s="49">
        <f t="shared" si="20"/>
        <v>662120.67791388428</v>
      </c>
      <c r="AA30" s="49">
        <f t="shared" si="20"/>
        <v>675363.09147216193</v>
      </c>
      <c r="AB30" s="49">
        <f t="shared" si="20"/>
        <v>688870.35330160521</v>
      </c>
      <c r="AC30" s="49">
        <f t="shared" si="20"/>
        <v>702647.76036763727</v>
      </c>
      <c r="AD30" s="49">
        <f t="shared" si="20"/>
        <v>716700.71557499003</v>
      </c>
      <c r="AE30" s="49">
        <f t="shared" si="20"/>
        <v>731034.7298864898</v>
      </c>
    </row>
    <row r="31" spans="1:31" outlineLevel="1">
      <c r="A31" s="46" t="s">
        <v>84</v>
      </c>
      <c r="B31" s="46"/>
      <c r="C31" s="47">
        <v>6540.9999999999991</v>
      </c>
      <c r="D31" s="47">
        <v>6605.0000000000009</v>
      </c>
      <c r="E31" s="47">
        <v>6671.0000000000009</v>
      </c>
      <c r="F31" s="47">
        <v>6738</v>
      </c>
      <c r="G31" s="47">
        <v>6804.9999999999991</v>
      </c>
      <c r="H31" s="47">
        <f t="shared" ref="H31:AE31" si="21">(G31*$B$3)+G31</f>
        <v>6941.0999999999995</v>
      </c>
      <c r="I31" s="47">
        <f t="shared" si="21"/>
        <v>7079.9219999999996</v>
      </c>
      <c r="J31" s="47">
        <f t="shared" si="21"/>
        <v>7221.5204399999993</v>
      </c>
      <c r="K31" s="47">
        <f t="shared" si="21"/>
        <v>7365.9508487999992</v>
      </c>
      <c r="L31" s="47">
        <f t="shared" si="21"/>
        <v>7513.2698657759993</v>
      </c>
      <c r="M31" s="47">
        <f t="shared" si="21"/>
        <v>7663.5352630915195</v>
      </c>
      <c r="N31" s="47">
        <f t="shared" si="21"/>
        <v>7816.8059683533502</v>
      </c>
      <c r="O31" s="47">
        <f t="shared" si="21"/>
        <v>7973.1420877204173</v>
      </c>
      <c r="P31" s="47">
        <f t="shared" si="21"/>
        <v>8132.6049294748254</v>
      </c>
      <c r="Q31" s="47">
        <f t="shared" si="21"/>
        <v>8295.2570280643213</v>
      </c>
      <c r="R31" s="47">
        <f t="shared" si="21"/>
        <v>8461.1621686256076</v>
      </c>
      <c r="S31" s="47">
        <f t="shared" si="21"/>
        <v>8630.3854119981206</v>
      </c>
      <c r="T31" s="47">
        <f t="shared" si="21"/>
        <v>8802.9931202380831</v>
      </c>
      <c r="U31" s="47">
        <f t="shared" si="21"/>
        <v>8979.0529826428447</v>
      </c>
      <c r="V31" s="47">
        <f t="shared" si="21"/>
        <v>9158.6340422957019</v>
      </c>
      <c r="W31" s="47">
        <f t="shared" si="21"/>
        <v>9341.8067231416153</v>
      </c>
      <c r="X31" s="47">
        <f t="shared" si="21"/>
        <v>9528.6428576044473</v>
      </c>
      <c r="Y31" s="47">
        <f t="shared" si="21"/>
        <v>9719.2157147565358</v>
      </c>
      <c r="Z31" s="47">
        <f t="shared" si="21"/>
        <v>9913.6000290516658</v>
      </c>
      <c r="AA31" s="47">
        <f t="shared" si="21"/>
        <v>10111.872029632699</v>
      </c>
      <c r="AB31" s="47">
        <f t="shared" si="21"/>
        <v>10314.109470225354</v>
      </c>
      <c r="AC31" s="47">
        <f t="shared" si="21"/>
        <v>10520.39165962986</v>
      </c>
      <c r="AD31" s="47">
        <f t="shared" si="21"/>
        <v>10730.799492822458</v>
      </c>
      <c r="AE31" s="47">
        <f t="shared" si="21"/>
        <v>10945.415482678907</v>
      </c>
    </row>
    <row r="32" spans="1:31" outlineLevel="1">
      <c r="A32" s="46" t="s">
        <v>85</v>
      </c>
      <c r="B32" s="46"/>
      <c r="C32" s="47">
        <v>10408</v>
      </c>
      <c r="D32" s="47">
        <v>10512</v>
      </c>
      <c r="E32" s="47">
        <v>10616</v>
      </c>
      <c r="F32" s="47">
        <v>10722</v>
      </c>
      <c r="G32" s="47">
        <v>10829</v>
      </c>
      <c r="H32" s="47">
        <f t="shared" ref="H32:AE32" si="22">(G32*$B$3)+G32</f>
        <v>11045.58</v>
      </c>
      <c r="I32" s="47">
        <f t="shared" si="22"/>
        <v>11266.491599999999</v>
      </c>
      <c r="J32" s="47">
        <f t="shared" si="22"/>
        <v>11491.821431999999</v>
      </c>
      <c r="K32" s="47">
        <f t="shared" si="22"/>
        <v>11721.657860639998</v>
      </c>
      <c r="L32" s="47">
        <f t="shared" si="22"/>
        <v>11956.091017852797</v>
      </c>
      <c r="M32" s="47">
        <f t="shared" si="22"/>
        <v>12195.212838209853</v>
      </c>
      <c r="N32" s="47">
        <f t="shared" si="22"/>
        <v>12439.11709497405</v>
      </c>
      <c r="O32" s="47">
        <f t="shared" si="22"/>
        <v>12687.899436873531</v>
      </c>
      <c r="P32" s="47">
        <f t="shared" si="22"/>
        <v>12941.657425611002</v>
      </c>
      <c r="Q32" s="47">
        <f t="shared" si="22"/>
        <v>13200.490574123221</v>
      </c>
      <c r="R32" s="47">
        <f t="shared" si="22"/>
        <v>13464.500385605686</v>
      </c>
      <c r="S32" s="47">
        <f t="shared" si="22"/>
        <v>13733.7903933178</v>
      </c>
      <c r="T32" s="47">
        <f t="shared" si="22"/>
        <v>14008.466201184156</v>
      </c>
      <c r="U32" s="47">
        <f t="shared" si="22"/>
        <v>14288.635525207839</v>
      </c>
      <c r="V32" s="47">
        <f t="shared" si="22"/>
        <v>14574.408235711997</v>
      </c>
      <c r="W32" s="47">
        <f t="shared" si="22"/>
        <v>14865.896400426236</v>
      </c>
      <c r="X32" s="47">
        <f t="shared" si="22"/>
        <v>15163.21432843476</v>
      </c>
      <c r="Y32" s="47">
        <f t="shared" si="22"/>
        <v>15466.478615003456</v>
      </c>
      <c r="Z32" s="47">
        <f t="shared" si="22"/>
        <v>15775.808187303524</v>
      </c>
      <c r="AA32" s="47">
        <f t="shared" si="22"/>
        <v>16091.324351049594</v>
      </c>
      <c r="AB32" s="47">
        <f t="shared" si="22"/>
        <v>16413.150838070585</v>
      </c>
      <c r="AC32" s="47">
        <f t="shared" si="22"/>
        <v>16741.413854831997</v>
      </c>
      <c r="AD32" s="47">
        <f t="shared" si="22"/>
        <v>17076.242131928637</v>
      </c>
      <c r="AE32" s="47">
        <f t="shared" si="22"/>
        <v>17417.76697456721</v>
      </c>
    </row>
    <row r="33" spans="1:31" outlineLevel="1">
      <c r="A33" s="46" t="s">
        <v>86</v>
      </c>
      <c r="B33" s="46"/>
      <c r="C33" s="47">
        <v>85842.959999999992</v>
      </c>
      <c r="D33" s="47">
        <v>86553.760000000009</v>
      </c>
      <c r="E33" s="47">
        <v>87421.079999999987</v>
      </c>
      <c r="F33" s="47">
        <v>88296.16</v>
      </c>
      <c r="G33" s="47">
        <v>89178</v>
      </c>
      <c r="H33" s="47">
        <f t="shared" ref="H33:AE33" si="23">(G33*$B$3)+G33</f>
        <v>90961.56</v>
      </c>
      <c r="I33" s="47">
        <f t="shared" si="23"/>
        <v>92780.791199999992</v>
      </c>
      <c r="J33" s="47">
        <f t="shared" si="23"/>
        <v>94636.407023999986</v>
      </c>
      <c r="K33" s="47">
        <f t="shared" si="23"/>
        <v>96529.135164479987</v>
      </c>
      <c r="L33" s="47">
        <f t="shared" si="23"/>
        <v>98459.717867769592</v>
      </c>
      <c r="M33" s="47">
        <f t="shared" si="23"/>
        <v>100428.91222512498</v>
      </c>
      <c r="N33" s="47">
        <f t="shared" si="23"/>
        <v>102437.49046962748</v>
      </c>
      <c r="O33" s="47">
        <f t="shared" si="23"/>
        <v>104486.24027902003</v>
      </c>
      <c r="P33" s="47">
        <f t="shared" si="23"/>
        <v>106575.96508460042</v>
      </c>
      <c r="Q33" s="47">
        <f t="shared" si="23"/>
        <v>108707.48438629243</v>
      </c>
      <c r="R33" s="47">
        <f t="shared" si="23"/>
        <v>110881.63407401828</v>
      </c>
      <c r="S33" s="47">
        <f t="shared" si="23"/>
        <v>113099.26675549864</v>
      </c>
      <c r="T33" s="47">
        <f t="shared" si="23"/>
        <v>115361.25209060861</v>
      </c>
      <c r="U33" s="47">
        <f t="shared" si="23"/>
        <v>117668.47713242078</v>
      </c>
      <c r="V33" s="47">
        <f t="shared" si="23"/>
        <v>120021.8466750692</v>
      </c>
      <c r="W33" s="47">
        <f t="shared" si="23"/>
        <v>122422.28360857059</v>
      </c>
      <c r="X33" s="47">
        <f t="shared" si="23"/>
        <v>124870.729280742</v>
      </c>
      <c r="Y33" s="47">
        <f t="shared" si="23"/>
        <v>127368.14386635684</v>
      </c>
      <c r="Z33" s="47">
        <f t="shared" si="23"/>
        <v>129915.50674368397</v>
      </c>
      <c r="AA33" s="47">
        <f t="shared" si="23"/>
        <v>132513.81687855764</v>
      </c>
      <c r="AB33" s="47">
        <f t="shared" si="23"/>
        <v>135164.09321612879</v>
      </c>
      <c r="AC33" s="47">
        <f t="shared" si="23"/>
        <v>137867.37508045137</v>
      </c>
      <c r="AD33" s="47">
        <f t="shared" si="23"/>
        <v>140624.72258206041</v>
      </c>
      <c r="AE33" s="47">
        <f t="shared" si="23"/>
        <v>143437.21703370163</v>
      </c>
    </row>
    <row r="34" spans="1:31" outlineLevel="1">
      <c r="A34" s="46" t="s">
        <v>87</v>
      </c>
      <c r="B34" s="46"/>
      <c r="C34" s="47">
        <v>18871.8</v>
      </c>
      <c r="D34" s="47">
        <v>19061.04</v>
      </c>
      <c r="E34" s="47">
        <v>19251.96</v>
      </c>
      <c r="F34" s="47">
        <v>19445.04</v>
      </c>
      <c r="G34" s="47">
        <v>19639</v>
      </c>
      <c r="H34" s="47">
        <f t="shared" ref="H34:AE34" si="24">(G34*$B$3)+G34</f>
        <v>20031.78</v>
      </c>
      <c r="I34" s="47">
        <f t="shared" si="24"/>
        <v>20432.4156</v>
      </c>
      <c r="J34" s="47">
        <f t="shared" si="24"/>
        <v>20841.063912000001</v>
      </c>
      <c r="K34" s="47">
        <f t="shared" si="24"/>
        <v>21257.885190240002</v>
      </c>
      <c r="L34" s="47">
        <f t="shared" si="24"/>
        <v>21683.042894044804</v>
      </c>
      <c r="M34" s="47">
        <f t="shared" si="24"/>
        <v>22116.703751925699</v>
      </c>
      <c r="N34" s="47">
        <f t="shared" si="24"/>
        <v>22559.037826964213</v>
      </c>
      <c r="O34" s="47">
        <f t="shared" si="24"/>
        <v>23010.218583503498</v>
      </c>
      <c r="P34" s="47">
        <f t="shared" si="24"/>
        <v>23470.422955173566</v>
      </c>
      <c r="Q34" s="47">
        <f t="shared" si="24"/>
        <v>23939.831414277036</v>
      </c>
      <c r="R34" s="47">
        <f t="shared" si="24"/>
        <v>24418.628042562577</v>
      </c>
      <c r="S34" s="47">
        <f t="shared" si="24"/>
        <v>24907.000603413828</v>
      </c>
      <c r="T34" s="47">
        <f t="shared" si="24"/>
        <v>25405.140615482105</v>
      </c>
      <c r="U34" s="47">
        <f t="shared" si="24"/>
        <v>25913.243427791749</v>
      </c>
      <c r="V34" s="47">
        <f t="shared" si="24"/>
        <v>26431.508296347583</v>
      </c>
      <c r="W34" s="47">
        <f t="shared" si="24"/>
        <v>26960.138462274535</v>
      </c>
      <c r="X34" s="47">
        <f t="shared" si="24"/>
        <v>27499.341231520026</v>
      </c>
      <c r="Y34" s="47">
        <f t="shared" si="24"/>
        <v>28049.328056150425</v>
      </c>
      <c r="Z34" s="47">
        <f t="shared" si="24"/>
        <v>28610.314617273434</v>
      </c>
      <c r="AA34" s="47">
        <f t="shared" si="24"/>
        <v>29182.520909618903</v>
      </c>
      <c r="AB34" s="47">
        <f t="shared" si="24"/>
        <v>29766.17132781128</v>
      </c>
      <c r="AC34" s="47">
        <f t="shared" si="24"/>
        <v>30361.494754367504</v>
      </c>
      <c r="AD34" s="47">
        <f t="shared" si="24"/>
        <v>30968.724649454853</v>
      </c>
      <c r="AE34" s="47">
        <f t="shared" si="24"/>
        <v>31588.099142443949</v>
      </c>
    </row>
    <row r="35" spans="1:31" outlineLevel="1">
      <c r="A35" s="46" t="s">
        <v>88</v>
      </c>
      <c r="B35" s="46"/>
      <c r="C35" s="47">
        <v>1334.04</v>
      </c>
      <c r="D35" s="47">
        <v>1347</v>
      </c>
      <c r="E35" s="47">
        <v>1361.04</v>
      </c>
      <c r="F35" s="47">
        <v>1374.9599999999998</v>
      </c>
      <c r="G35" s="47">
        <v>1389</v>
      </c>
      <c r="H35" s="47">
        <f t="shared" ref="H35:AE35" si="25">(G35*$B$3)+G35</f>
        <v>1416.78</v>
      </c>
      <c r="I35" s="47">
        <f t="shared" si="25"/>
        <v>1445.1156000000001</v>
      </c>
      <c r="J35" s="47">
        <f t="shared" si="25"/>
        <v>1474.017912</v>
      </c>
      <c r="K35" s="47">
        <f t="shared" si="25"/>
        <v>1503.49827024</v>
      </c>
      <c r="L35" s="47">
        <f t="shared" si="25"/>
        <v>1533.5682356448001</v>
      </c>
      <c r="M35" s="47">
        <f t="shared" si="25"/>
        <v>1564.2396003576962</v>
      </c>
      <c r="N35" s="47">
        <f t="shared" si="25"/>
        <v>1595.5243923648502</v>
      </c>
      <c r="O35" s="47">
        <f t="shared" si="25"/>
        <v>1627.4348802121472</v>
      </c>
      <c r="P35" s="47">
        <f t="shared" si="25"/>
        <v>1659.9835778163902</v>
      </c>
      <c r="Q35" s="47">
        <f t="shared" si="25"/>
        <v>1693.1832493727179</v>
      </c>
      <c r="R35" s="47">
        <f t="shared" si="25"/>
        <v>1727.0469143601722</v>
      </c>
      <c r="S35" s="47">
        <f t="shared" si="25"/>
        <v>1761.5878526473757</v>
      </c>
      <c r="T35" s="47">
        <f t="shared" si="25"/>
        <v>1796.8196097003233</v>
      </c>
      <c r="U35" s="47">
        <f t="shared" si="25"/>
        <v>1832.7560018943298</v>
      </c>
      <c r="V35" s="47">
        <f t="shared" si="25"/>
        <v>1869.4111219322162</v>
      </c>
      <c r="W35" s="47">
        <f t="shared" si="25"/>
        <v>1906.7993443708606</v>
      </c>
      <c r="X35" s="47">
        <f t="shared" si="25"/>
        <v>1944.9353312582778</v>
      </c>
      <c r="Y35" s="47">
        <f t="shared" si="25"/>
        <v>1983.8340378834432</v>
      </c>
      <c r="Z35" s="47">
        <f t="shared" si="25"/>
        <v>2023.5107186411121</v>
      </c>
      <c r="AA35" s="47">
        <f t="shared" si="25"/>
        <v>2063.9809330139342</v>
      </c>
      <c r="AB35" s="47">
        <f t="shared" si="25"/>
        <v>2105.2605516742128</v>
      </c>
      <c r="AC35" s="47">
        <f t="shared" si="25"/>
        <v>2147.3657627076973</v>
      </c>
      <c r="AD35" s="47">
        <f t="shared" si="25"/>
        <v>2190.3130779618514</v>
      </c>
      <c r="AE35" s="47">
        <f t="shared" si="25"/>
        <v>2234.1193395210885</v>
      </c>
    </row>
    <row r="36" spans="1:31" outlineLevel="1">
      <c r="A36" s="46" t="s">
        <v>89</v>
      </c>
      <c r="B36" s="46"/>
      <c r="C36" s="47">
        <v>698999.99999999988</v>
      </c>
      <c r="D36" s="47">
        <v>733999.99999999988</v>
      </c>
      <c r="E36" s="47">
        <v>770999.99999999988</v>
      </c>
      <c r="F36" s="47">
        <v>810000</v>
      </c>
      <c r="G36" s="47">
        <v>850999.99999999988</v>
      </c>
      <c r="H36" s="47">
        <f t="shared" ref="H36:AE36" si="26">(G36*$B$3)+G36</f>
        <v>868019.99999999988</v>
      </c>
      <c r="I36" s="47">
        <f t="shared" si="26"/>
        <v>885380.39999999991</v>
      </c>
      <c r="J36" s="47">
        <f t="shared" si="26"/>
        <v>903088.00799999991</v>
      </c>
      <c r="K36" s="47">
        <f t="shared" si="26"/>
        <v>921149.76815999986</v>
      </c>
      <c r="L36" s="47">
        <f t="shared" si="26"/>
        <v>939572.76352319983</v>
      </c>
      <c r="M36" s="47">
        <f t="shared" si="26"/>
        <v>958364.21879366378</v>
      </c>
      <c r="N36" s="47">
        <f t="shared" si="26"/>
        <v>977531.50316953706</v>
      </c>
      <c r="O36" s="47">
        <f t="shared" si="26"/>
        <v>997082.13323292776</v>
      </c>
      <c r="P36" s="47">
        <f t="shared" si="26"/>
        <v>1017023.7758975864</v>
      </c>
      <c r="Q36" s="47">
        <f t="shared" si="26"/>
        <v>1037364.2514155381</v>
      </c>
      <c r="R36" s="47">
        <f t="shared" si="26"/>
        <v>1058111.5364438489</v>
      </c>
      <c r="S36" s="47">
        <f t="shared" si="26"/>
        <v>1079273.7671727259</v>
      </c>
      <c r="T36" s="47">
        <f t="shared" si="26"/>
        <v>1100859.2425161805</v>
      </c>
      <c r="U36" s="47">
        <f t="shared" si="26"/>
        <v>1122876.4273665042</v>
      </c>
      <c r="V36" s="47">
        <f t="shared" si="26"/>
        <v>1145333.9559138343</v>
      </c>
      <c r="W36" s="47">
        <f t="shared" si="26"/>
        <v>1168240.6350321108</v>
      </c>
      <c r="X36" s="47">
        <f t="shared" si="26"/>
        <v>1191605.4477327531</v>
      </c>
      <c r="Y36" s="47">
        <f t="shared" si="26"/>
        <v>1215437.5566874081</v>
      </c>
      <c r="Z36" s="47">
        <f t="shared" si="26"/>
        <v>1239746.3078211562</v>
      </c>
      <c r="AA36" s="47">
        <f t="shared" si="26"/>
        <v>1264541.2339775793</v>
      </c>
      <c r="AB36" s="47">
        <f t="shared" si="26"/>
        <v>1289832.0586571309</v>
      </c>
      <c r="AC36" s="47">
        <f t="shared" si="26"/>
        <v>1315628.6998302736</v>
      </c>
      <c r="AD36" s="47">
        <f t="shared" si="26"/>
        <v>1341941.2738268792</v>
      </c>
      <c r="AE36" s="47">
        <f t="shared" si="26"/>
        <v>1368780.0993034169</v>
      </c>
    </row>
    <row r="37" spans="1:31" outlineLevel="1">
      <c r="A37" s="46" t="s">
        <v>90</v>
      </c>
      <c r="B37" s="46"/>
      <c r="C37" s="47">
        <v>1900.1999999999998</v>
      </c>
      <c r="D37" s="47">
        <v>1903.3200000000002</v>
      </c>
      <c r="E37" s="47">
        <v>1925.8799999999999</v>
      </c>
      <c r="F37" s="47">
        <v>1945.0800000000002</v>
      </c>
      <c r="G37" s="47">
        <v>1964</v>
      </c>
      <c r="H37" s="47">
        <f t="shared" ref="H37:AE37" si="27">(G37*$B$3)+G37</f>
        <v>2003.28</v>
      </c>
      <c r="I37" s="47">
        <f t="shared" si="27"/>
        <v>2043.3455999999999</v>
      </c>
      <c r="J37" s="47">
        <f t="shared" si="27"/>
        <v>2084.2125120000001</v>
      </c>
      <c r="K37" s="47">
        <f t="shared" si="27"/>
        <v>2125.89676224</v>
      </c>
      <c r="L37" s="47">
        <f t="shared" si="27"/>
        <v>2168.4146974847999</v>
      </c>
      <c r="M37" s="47">
        <f t="shared" si="27"/>
        <v>2211.7829914344961</v>
      </c>
      <c r="N37" s="47">
        <f t="shared" si="27"/>
        <v>2256.0186512631863</v>
      </c>
      <c r="O37" s="47">
        <f t="shared" si="27"/>
        <v>2301.1390242884499</v>
      </c>
      <c r="P37" s="47">
        <f t="shared" si="27"/>
        <v>2347.161804774219</v>
      </c>
      <c r="Q37" s="47">
        <f t="shared" si="27"/>
        <v>2394.1050408697033</v>
      </c>
      <c r="R37" s="47">
        <f t="shared" si="27"/>
        <v>2441.9871416870974</v>
      </c>
      <c r="S37" s="47">
        <f t="shared" si="27"/>
        <v>2490.8268845208395</v>
      </c>
      <c r="T37" s="47">
        <f t="shared" si="27"/>
        <v>2540.6434222112562</v>
      </c>
      <c r="U37" s="47">
        <f t="shared" si="27"/>
        <v>2591.4562906554811</v>
      </c>
      <c r="V37" s="47">
        <f t="shared" si="27"/>
        <v>2643.2854164685909</v>
      </c>
      <c r="W37" s="47">
        <f t="shared" si="27"/>
        <v>2696.1511247979629</v>
      </c>
      <c r="X37" s="47">
        <f t="shared" si="27"/>
        <v>2750.0741472939221</v>
      </c>
      <c r="Y37" s="47">
        <f t="shared" si="27"/>
        <v>2805.0756302398004</v>
      </c>
      <c r="Z37" s="47">
        <f t="shared" si="27"/>
        <v>2861.1771428445963</v>
      </c>
      <c r="AA37" s="47">
        <f t="shared" si="27"/>
        <v>2918.4006857014883</v>
      </c>
      <c r="AB37" s="47">
        <f t="shared" si="27"/>
        <v>2976.7686994155183</v>
      </c>
      <c r="AC37" s="47">
        <f t="shared" si="27"/>
        <v>3036.3040734038286</v>
      </c>
      <c r="AD37" s="47">
        <f t="shared" si="27"/>
        <v>3097.0301548719053</v>
      </c>
      <c r="AE37" s="47">
        <f t="shared" si="27"/>
        <v>3158.9707579693436</v>
      </c>
    </row>
    <row r="38" spans="1:31" outlineLevel="1">
      <c r="A38" s="46" t="s">
        <v>93</v>
      </c>
      <c r="B38" s="46"/>
      <c r="C38" s="47">
        <v>344190</v>
      </c>
      <c r="D38" s="47">
        <v>0</v>
      </c>
      <c r="E38" s="47">
        <v>0</v>
      </c>
      <c r="F38" s="47">
        <v>0</v>
      </c>
      <c r="G38" s="47">
        <v>0</v>
      </c>
      <c r="H38" s="47">
        <f t="shared" ref="H38:AE38" si="28">(G38*$B$3)+G38</f>
        <v>0</v>
      </c>
      <c r="I38" s="47">
        <f t="shared" si="28"/>
        <v>0</v>
      </c>
      <c r="J38" s="47">
        <f t="shared" si="28"/>
        <v>0</v>
      </c>
      <c r="K38" s="47">
        <f t="shared" si="28"/>
        <v>0</v>
      </c>
      <c r="L38" s="47">
        <f t="shared" si="28"/>
        <v>0</v>
      </c>
      <c r="M38" s="47">
        <f t="shared" si="28"/>
        <v>0</v>
      </c>
      <c r="N38" s="47">
        <f t="shared" si="28"/>
        <v>0</v>
      </c>
      <c r="O38" s="47">
        <f t="shared" si="28"/>
        <v>0</v>
      </c>
      <c r="P38" s="47">
        <f t="shared" si="28"/>
        <v>0</v>
      </c>
      <c r="Q38" s="47">
        <f t="shared" si="28"/>
        <v>0</v>
      </c>
      <c r="R38" s="47">
        <f t="shared" si="28"/>
        <v>0</v>
      </c>
      <c r="S38" s="47">
        <f t="shared" si="28"/>
        <v>0</v>
      </c>
      <c r="T38" s="47">
        <f t="shared" si="28"/>
        <v>0</v>
      </c>
      <c r="U38" s="47">
        <f t="shared" si="28"/>
        <v>0</v>
      </c>
      <c r="V38" s="47">
        <f t="shared" si="28"/>
        <v>0</v>
      </c>
      <c r="W38" s="47">
        <f t="shared" si="28"/>
        <v>0</v>
      </c>
      <c r="X38" s="47">
        <f t="shared" si="28"/>
        <v>0</v>
      </c>
      <c r="Y38" s="47">
        <f t="shared" si="28"/>
        <v>0</v>
      </c>
      <c r="Z38" s="47">
        <f t="shared" si="28"/>
        <v>0</v>
      </c>
      <c r="AA38" s="47">
        <f t="shared" si="28"/>
        <v>0</v>
      </c>
      <c r="AB38" s="47">
        <f t="shared" si="28"/>
        <v>0</v>
      </c>
      <c r="AC38" s="47">
        <f t="shared" si="28"/>
        <v>0</v>
      </c>
      <c r="AD38" s="47">
        <f t="shared" si="28"/>
        <v>0</v>
      </c>
      <c r="AE38" s="47">
        <f t="shared" si="28"/>
        <v>0</v>
      </c>
    </row>
    <row r="39" spans="1:31" outlineLevel="1">
      <c r="A39" s="46" t="s">
        <v>94</v>
      </c>
      <c r="B39" s="46"/>
      <c r="C39" s="47">
        <v>169000</v>
      </c>
      <c r="D39" s="47">
        <v>0</v>
      </c>
      <c r="E39" s="47">
        <v>0</v>
      </c>
      <c r="F39" s="47">
        <v>0</v>
      </c>
      <c r="G39" s="47">
        <v>0</v>
      </c>
      <c r="H39" s="47">
        <f t="shared" ref="H39:AE39" si="29">(G39*$B$3)+G39</f>
        <v>0</v>
      </c>
      <c r="I39" s="47">
        <f t="shared" si="29"/>
        <v>0</v>
      </c>
      <c r="J39" s="47">
        <f t="shared" si="29"/>
        <v>0</v>
      </c>
      <c r="K39" s="47">
        <f t="shared" si="29"/>
        <v>0</v>
      </c>
      <c r="L39" s="47">
        <f t="shared" si="29"/>
        <v>0</v>
      </c>
      <c r="M39" s="47">
        <f t="shared" si="29"/>
        <v>0</v>
      </c>
      <c r="N39" s="47">
        <f t="shared" si="29"/>
        <v>0</v>
      </c>
      <c r="O39" s="47">
        <f t="shared" si="29"/>
        <v>0</v>
      </c>
      <c r="P39" s="47">
        <f t="shared" si="29"/>
        <v>0</v>
      </c>
      <c r="Q39" s="47">
        <f t="shared" si="29"/>
        <v>0</v>
      </c>
      <c r="R39" s="47">
        <f t="shared" si="29"/>
        <v>0</v>
      </c>
      <c r="S39" s="47">
        <f t="shared" si="29"/>
        <v>0</v>
      </c>
      <c r="T39" s="47">
        <f t="shared" si="29"/>
        <v>0</v>
      </c>
      <c r="U39" s="47">
        <f t="shared" si="29"/>
        <v>0</v>
      </c>
      <c r="V39" s="47">
        <f t="shared" si="29"/>
        <v>0</v>
      </c>
      <c r="W39" s="47">
        <f t="shared" si="29"/>
        <v>0</v>
      </c>
      <c r="X39" s="47">
        <f t="shared" si="29"/>
        <v>0</v>
      </c>
      <c r="Y39" s="47">
        <f t="shared" si="29"/>
        <v>0</v>
      </c>
      <c r="Z39" s="47">
        <f t="shared" si="29"/>
        <v>0</v>
      </c>
      <c r="AA39" s="47">
        <f t="shared" si="29"/>
        <v>0</v>
      </c>
      <c r="AB39" s="47">
        <f t="shared" si="29"/>
        <v>0</v>
      </c>
      <c r="AC39" s="47">
        <f t="shared" si="29"/>
        <v>0</v>
      </c>
      <c r="AD39" s="47">
        <f t="shared" si="29"/>
        <v>0</v>
      </c>
      <c r="AE39" s="47">
        <f t="shared" si="29"/>
        <v>0</v>
      </c>
    </row>
    <row r="40" spans="1:31" outlineLevel="1">
      <c r="A40" s="46" t="s">
        <v>95</v>
      </c>
      <c r="B40" s="46"/>
      <c r="C40" s="47">
        <v>0</v>
      </c>
      <c r="D40" s="47">
        <v>174000</v>
      </c>
      <c r="E40" s="47">
        <v>0</v>
      </c>
      <c r="F40" s="47">
        <v>0</v>
      </c>
      <c r="G40" s="47">
        <v>0</v>
      </c>
      <c r="H40" s="47">
        <f t="shared" ref="H40:AE40" si="30">(G40*$B$3)+G40</f>
        <v>0</v>
      </c>
      <c r="I40" s="47">
        <f t="shared" si="30"/>
        <v>0</v>
      </c>
      <c r="J40" s="47">
        <f t="shared" si="30"/>
        <v>0</v>
      </c>
      <c r="K40" s="47">
        <f t="shared" si="30"/>
        <v>0</v>
      </c>
      <c r="L40" s="47">
        <f t="shared" si="30"/>
        <v>0</v>
      </c>
      <c r="M40" s="47">
        <f t="shared" si="30"/>
        <v>0</v>
      </c>
      <c r="N40" s="47">
        <f t="shared" si="30"/>
        <v>0</v>
      </c>
      <c r="O40" s="47">
        <f t="shared" si="30"/>
        <v>0</v>
      </c>
      <c r="P40" s="47">
        <f t="shared" si="30"/>
        <v>0</v>
      </c>
      <c r="Q40" s="47">
        <f t="shared" si="30"/>
        <v>0</v>
      </c>
      <c r="R40" s="47">
        <f t="shared" si="30"/>
        <v>0</v>
      </c>
      <c r="S40" s="47">
        <f t="shared" si="30"/>
        <v>0</v>
      </c>
      <c r="T40" s="47">
        <f t="shared" si="30"/>
        <v>0</v>
      </c>
      <c r="U40" s="47">
        <f t="shared" si="30"/>
        <v>0</v>
      </c>
      <c r="V40" s="47">
        <f t="shared" si="30"/>
        <v>0</v>
      </c>
      <c r="W40" s="47">
        <f t="shared" si="30"/>
        <v>0</v>
      </c>
      <c r="X40" s="47">
        <f t="shared" si="30"/>
        <v>0</v>
      </c>
      <c r="Y40" s="47">
        <f t="shared" si="30"/>
        <v>0</v>
      </c>
      <c r="Z40" s="47">
        <f t="shared" si="30"/>
        <v>0</v>
      </c>
      <c r="AA40" s="47">
        <f t="shared" si="30"/>
        <v>0</v>
      </c>
      <c r="AB40" s="47">
        <f t="shared" si="30"/>
        <v>0</v>
      </c>
      <c r="AC40" s="47">
        <f t="shared" si="30"/>
        <v>0</v>
      </c>
      <c r="AD40" s="47">
        <f t="shared" si="30"/>
        <v>0</v>
      </c>
      <c r="AE40" s="47">
        <f t="shared" si="30"/>
        <v>0</v>
      </c>
    </row>
    <row r="41" spans="1:31" outlineLevel="1">
      <c r="A41" s="46" t="s">
        <v>96</v>
      </c>
      <c r="B41" s="46"/>
      <c r="C41" s="47">
        <v>0</v>
      </c>
      <c r="D41" s="47">
        <v>0</v>
      </c>
      <c r="E41" s="47">
        <v>179000</v>
      </c>
      <c r="F41" s="47">
        <v>0</v>
      </c>
      <c r="G41" s="47">
        <v>0</v>
      </c>
      <c r="H41" s="47">
        <f t="shared" ref="H41:AE41" si="31">(G41*$B$3)+G41</f>
        <v>0</v>
      </c>
      <c r="I41" s="47">
        <f t="shared" si="31"/>
        <v>0</v>
      </c>
      <c r="J41" s="47">
        <f t="shared" si="31"/>
        <v>0</v>
      </c>
      <c r="K41" s="47">
        <f t="shared" si="31"/>
        <v>0</v>
      </c>
      <c r="L41" s="47">
        <f t="shared" si="31"/>
        <v>0</v>
      </c>
      <c r="M41" s="47">
        <f t="shared" si="31"/>
        <v>0</v>
      </c>
      <c r="N41" s="47">
        <f t="shared" si="31"/>
        <v>0</v>
      </c>
      <c r="O41" s="47">
        <f t="shared" si="31"/>
        <v>0</v>
      </c>
      <c r="P41" s="47">
        <f t="shared" si="31"/>
        <v>0</v>
      </c>
      <c r="Q41" s="47">
        <f t="shared" si="31"/>
        <v>0</v>
      </c>
      <c r="R41" s="47">
        <f t="shared" si="31"/>
        <v>0</v>
      </c>
      <c r="S41" s="47">
        <f t="shared" si="31"/>
        <v>0</v>
      </c>
      <c r="T41" s="47">
        <f t="shared" si="31"/>
        <v>0</v>
      </c>
      <c r="U41" s="47">
        <f t="shared" si="31"/>
        <v>0</v>
      </c>
      <c r="V41" s="47">
        <f t="shared" si="31"/>
        <v>0</v>
      </c>
      <c r="W41" s="47">
        <f t="shared" si="31"/>
        <v>0</v>
      </c>
      <c r="X41" s="47">
        <f t="shared" si="31"/>
        <v>0</v>
      </c>
      <c r="Y41" s="47">
        <f t="shared" si="31"/>
        <v>0</v>
      </c>
      <c r="Z41" s="47">
        <f t="shared" si="31"/>
        <v>0</v>
      </c>
      <c r="AA41" s="47">
        <f t="shared" si="31"/>
        <v>0</v>
      </c>
      <c r="AB41" s="47">
        <f t="shared" si="31"/>
        <v>0</v>
      </c>
      <c r="AC41" s="47">
        <f t="shared" si="31"/>
        <v>0</v>
      </c>
      <c r="AD41" s="47">
        <f t="shared" si="31"/>
        <v>0</v>
      </c>
      <c r="AE41" s="47">
        <f t="shared" si="31"/>
        <v>0</v>
      </c>
    </row>
    <row r="42" spans="1:31" outlineLevel="1">
      <c r="A42" s="46" t="s">
        <v>97</v>
      </c>
      <c r="B42" s="46"/>
      <c r="C42" s="47">
        <v>0</v>
      </c>
      <c r="D42" s="47">
        <v>0</v>
      </c>
      <c r="E42" s="47">
        <v>0</v>
      </c>
      <c r="F42" s="47">
        <v>179000</v>
      </c>
      <c r="G42" s="47">
        <v>0</v>
      </c>
      <c r="H42" s="47">
        <f t="shared" ref="H42:AE42" si="32">(G42*$B$3)+G42</f>
        <v>0</v>
      </c>
      <c r="I42" s="47">
        <f t="shared" si="32"/>
        <v>0</v>
      </c>
      <c r="J42" s="47">
        <f t="shared" si="32"/>
        <v>0</v>
      </c>
      <c r="K42" s="47">
        <f t="shared" si="32"/>
        <v>0</v>
      </c>
      <c r="L42" s="47">
        <f t="shared" si="32"/>
        <v>0</v>
      </c>
      <c r="M42" s="47">
        <f t="shared" si="32"/>
        <v>0</v>
      </c>
      <c r="N42" s="47">
        <f t="shared" si="32"/>
        <v>0</v>
      </c>
      <c r="O42" s="47">
        <f t="shared" si="32"/>
        <v>0</v>
      </c>
      <c r="P42" s="47">
        <f t="shared" si="32"/>
        <v>0</v>
      </c>
      <c r="Q42" s="47">
        <f t="shared" si="32"/>
        <v>0</v>
      </c>
      <c r="R42" s="47">
        <f t="shared" si="32"/>
        <v>0</v>
      </c>
      <c r="S42" s="47">
        <f t="shared" si="32"/>
        <v>0</v>
      </c>
      <c r="T42" s="47">
        <f t="shared" si="32"/>
        <v>0</v>
      </c>
      <c r="U42" s="47">
        <f t="shared" si="32"/>
        <v>0</v>
      </c>
      <c r="V42" s="47">
        <f t="shared" si="32"/>
        <v>0</v>
      </c>
      <c r="W42" s="47">
        <f t="shared" si="32"/>
        <v>0</v>
      </c>
      <c r="X42" s="47">
        <f t="shared" si="32"/>
        <v>0</v>
      </c>
      <c r="Y42" s="47">
        <f t="shared" si="32"/>
        <v>0</v>
      </c>
      <c r="Z42" s="47">
        <f t="shared" si="32"/>
        <v>0</v>
      </c>
      <c r="AA42" s="47">
        <f t="shared" si="32"/>
        <v>0</v>
      </c>
      <c r="AB42" s="47">
        <f t="shared" si="32"/>
        <v>0</v>
      </c>
      <c r="AC42" s="47">
        <f t="shared" si="32"/>
        <v>0</v>
      </c>
      <c r="AD42" s="47">
        <f t="shared" si="32"/>
        <v>0</v>
      </c>
      <c r="AE42" s="47">
        <f t="shared" si="32"/>
        <v>0</v>
      </c>
    </row>
    <row r="43" spans="1:31" outlineLevel="1">
      <c r="A43" s="46" t="s">
        <v>98</v>
      </c>
      <c r="B43" s="46"/>
      <c r="C43" s="47">
        <v>0</v>
      </c>
      <c r="D43" s="47">
        <v>0</v>
      </c>
      <c r="E43" s="47">
        <v>0</v>
      </c>
      <c r="F43" s="47">
        <v>0</v>
      </c>
      <c r="G43" s="47">
        <v>190000</v>
      </c>
      <c r="H43" s="47">
        <f t="shared" ref="H43:AE43" si="33">(G43*$B$3)+G43</f>
        <v>193800</v>
      </c>
      <c r="I43" s="47">
        <f t="shared" si="33"/>
        <v>197676</v>
      </c>
      <c r="J43" s="47">
        <f t="shared" si="33"/>
        <v>201629.52</v>
      </c>
      <c r="K43" s="47">
        <f t="shared" si="33"/>
        <v>205662.11039999998</v>
      </c>
      <c r="L43" s="47">
        <f t="shared" si="33"/>
        <v>209775.35260799999</v>
      </c>
      <c r="M43" s="47">
        <f t="shared" si="33"/>
        <v>213970.85966016</v>
      </c>
      <c r="N43" s="47">
        <f t="shared" si="33"/>
        <v>218250.2768533632</v>
      </c>
      <c r="O43" s="47">
        <f t="shared" si="33"/>
        <v>222615.28239043048</v>
      </c>
      <c r="P43" s="47">
        <f t="shared" si="33"/>
        <v>227067.5880382391</v>
      </c>
      <c r="Q43" s="47">
        <f t="shared" si="33"/>
        <v>231608.93979900389</v>
      </c>
      <c r="R43" s="47">
        <f t="shared" si="33"/>
        <v>236241.11859498397</v>
      </c>
      <c r="S43" s="47">
        <f t="shared" si="33"/>
        <v>240965.94096688365</v>
      </c>
      <c r="T43" s="47">
        <f t="shared" si="33"/>
        <v>245785.25978622132</v>
      </c>
      <c r="U43" s="47">
        <f t="shared" si="33"/>
        <v>250700.96498194576</v>
      </c>
      <c r="V43" s="47">
        <f t="shared" si="33"/>
        <v>255714.98428158468</v>
      </c>
      <c r="W43" s="47">
        <f t="shared" si="33"/>
        <v>260829.28396721638</v>
      </c>
      <c r="X43" s="47">
        <f t="shared" si="33"/>
        <v>266045.86964656069</v>
      </c>
      <c r="Y43" s="47">
        <f t="shared" si="33"/>
        <v>271366.78703949193</v>
      </c>
      <c r="Z43" s="47">
        <f t="shared" si="33"/>
        <v>276794.12278028176</v>
      </c>
      <c r="AA43" s="47">
        <f t="shared" si="33"/>
        <v>282330.00523588737</v>
      </c>
      <c r="AB43" s="47">
        <f t="shared" si="33"/>
        <v>287976.60534060514</v>
      </c>
      <c r="AC43" s="47">
        <f t="shared" si="33"/>
        <v>293736.13744741725</v>
      </c>
      <c r="AD43" s="47">
        <f t="shared" si="33"/>
        <v>299610.86019636557</v>
      </c>
      <c r="AE43" s="47">
        <f t="shared" si="33"/>
        <v>305603.07740029285</v>
      </c>
    </row>
    <row r="44" spans="1:31" outlineLevel="1">
      <c r="A44" s="46" t="s">
        <v>99</v>
      </c>
      <c r="B44" s="46"/>
      <c r="C44" s="47">
        <v>0</v>
      </c>
      <c r="D44" s="47">
        <v>3824000</v>
      </c>
      <c r="E44" s="47">
        <v>0</v>
      </c>
      <c r="F44" s="47">
        <v>0</v>
      </c>
      <c r="G44" s="47">
        <v>0</v>
      </c>
      <c r="H44" s="47">
        <f t="shared" ref="H44:AE44" si="34">(G44*$B$3)+G44</f>
        <v>0</v>
      </c>
      <c r="I44" s="47">
        <f t="shared" si="34"/>
        <v>0</v>
      </c>
      <c r="J44" s="47">
        <f t="shared" si="34"/>
        <v>0</v>
      </c>
      <c r="K44" s="47">
        <f t="shared" si="34"/>
        <v>0</v>
      </c>
      <c r="L44" s="47">
        <f t="shared" si="34"/>
        <v>0</v>
      </c>
      <c r="M44" s="47">
        <f t="shared" si="34"/>
        <v>0</v>
      </c>
      <c r="N44" s="47">
        <f t="shared" si="34"/>
        <v>0</v>
      </c>
      <c r="O44" s="47">
        <f t="shared" si="34"/>
        <v>0</v>
      </c>
      <c r="P44" s="47">
        <f t="shared" si="34"/>
        <v>0</v>
      </c>
      <c r="Q44" s="47">
        <f t="shared" si="34"/>
        <v>0</v>
      </c>
      <c r="R44" s="47">
        <f t="shared" si="34"/>
        <v>0</v>
      </c>
      <c r="S44" s="47">
        <f t="shared" si="34"/>
        <v>0</v>
      </c>
      <c r="T44" s="47">
        <f t="shared" si="34"/>
        <v>0</v>
      </c>
      <c r="U44" s="47">
        <f t="shared" si="34"/>
        <v>0</v>
      </c>
      <c r="V44" s="47">
        <f t="shared" si="34"/>
        <v>0</v>
      </c>
      <c r="W44" s="47">
        <f t="shared" si="34"/>
        <v>0</v>
      </c>
      <c r="X44" s="47">
        <f t="shared" si="34"/>
        <v>0</v>
      </c>
      <c r="Y44" s="47">
        <f t="shared" si="34"/>
        <v>0</v>
      </c>
      <c r="Z44" s="47">
        <f t="shared" si="34"/>
        <v>0</v>
      </c>
      <c r="AA44" s="47">
        <f t="shared" si="34"/>
        <v>0</v>
      </c>
      <c r="AB44" s="47">
        <f t="shared" si="34"/>
        <v>0</v>
      </c>
      <c r="AC44" s="47">
        <f t="shared" si="34"/>
        <v>0</v>
      </c>
      <c r="AD44" s="47">
        <f t="shared" si="34"/>
        <v>0</v>
      </c>
      <c r="AE44" s="47">
        <f t="shared" si="34"/>
        <v>0</v>
      </c>
    </row>
    <row r="45" spans="1:31" outlineLevel="1">
      <c r="A45" s="46" t="s">
        <v>100</v>
      </c>
      <c r="B45" s="46"/>
      <c r="C45" s="47">
        <v>0</v>
      </c>
      <c r="D45" s="47">
        <v>0</v>
      </c>
      <c r="E45" s="47">
        <v>0</v>
      </c>
      <c r="F45" s="47">
        <v>0</v>
      </c>
      <c r="G45" s="47">
        <v>1544156</v>
      </c>
      <c r="H45" s="47">
        <f t="shared" ref="H45:AE45" si="35">(G45*$B$3)+G45</f>
        <v>1575039.12</v>
      </c>
      <c r="I45" s="47">
        <f t="shared" si="35"/>
        <v>1606539.9024</v>
      </c>
      <c r="J45" s="47">
        <f t="shared" si="35"/>
        <v>1638670.7004480001</v>
      </c>
      <c r="K45" s="47">
        <f t="shared" si="35"/>
        <v>1671444.11445696</v>
      </c>
      <c r="L45" s="47">
        <f t="shared" si="35"/>
        <v>1704872.9967460991</v>
      </c>
      <c r="M45" s="47">
        <f t="shared" si="35"/>
        <v>1738970.456681021</v>
      </c>
      <c r="N45" s="47">
        <f t="shared" si="35"/>
        <v>1773749.8658146414</v>
      </c>
      <c r="O45" s="47">
        <f t="shared" si="35"/>
        <v>1809224.8631309341</v>
      </c>
      <c r="P45" s="47">
        <f t="shared" si="35"/>
        <v>1845409.3603935528</v>
      </c>
      <c r="Q45" s="47">
        <f t="shared" si="35"/>
        <v>1882317.5476014239</v>
      </c>
      <c r="R45" s="47">
        <f t="shared" si="35"/>
        <v>1919963.8985534525</v>
      </c>
      <c r="S45" s="47">
        <f t="shared" si="35"/>
        <v>1958363.1765245216</v>
      </c>
      <c r="T45" s="47">
        <f t="shared" si="35"/>
        <v>1997530.440055012</v>
      </c>
      <c r="U45" s="47">
        <f t="shared" si="35"/>
        <v>2037481.0488561122</v>
      </c>
      <c r="V45" s="47">
        <f t="shared" si="35"/>
        <v>2078230.6698332345</v>
      </c>
      <c r="W45" s="47">
        <f t="shared" si="35"/>
        <v>2119795.2832298991</v>
      </c>
      <c r="X45" s="47">
        <f t="shared" si="35"/>
        <v>2162191.1888944972</v>
      </c>
      <c r="Y45" s="47">
        <f t="shared" si="35"/>
        <v>2205435.0126723871</v>
      </c>
      <c r="Z45" s="47">
        <f t="shared" si="35"/>
        <v>2249543.7129258346</v>
      </c>
      <c r="AA45" s="47">
        <f t="shared" si="35"/>
        <v>2294534.5871843514</v>
      </c>
      <c r="AB45" s="47">
        <f t="shared" si="35"/>
        <v>2340425.2789280387</v>
      </c>
      <c r="AC45" s="47">
        <f t="shared" si="35"/>
        <v>2387233.7845065994</v>
      </c>
      <c r="AD45" s="47">
        <f t="shared" si="35"/>
        <v>2434978.4601967316</v>
      </c>
      <c r="AE45" s="47">
        <f t="shared" si="35"/>
        <v>2483678.0294006662</v>
      </c>
    </row>
    <row r="46" spans="1:31" outlineLevel="1">
      <c r="A46" s="46" t="s">
        <v>101</v>
      </c>
      <c r="B46" s="46"/>
      <c r="C46" s="47">
        <v>3600000</v>
      </c>
      <c r="D46" s="47">
        <v>0</v>
      </c>
      <c r="E46" s="47">
        <v>0</v>
      </c>
      <c r="F46" s="47">
        <v>0</v>
      </c>
      <c r="G46" s="47">
        <v>0</v>
      </c>
      <c r="H46" s="47">
        <f t="shared" ref="H46:AE46" si="36">(G46*$B$3)+G46</f>
        <v>0</v>
      </c>
      <c r="I46" s="47">
        <f t="shared" si="36"/>
        <v>0</v>
      </c>
      <c r="J46" s="47">
        <f t="shared" si="36"/>
        <v>0</v>
      </c>
      <c r="K46" s="47">
        <f t="shared" si="36"/>
        <v>0</v>
      </c>
      <c r="L46" s="47">
        <f t="shared" si="36"/>
        <v>0</v>
      </c>
      <c r="M46" s="47">
        <f t="shared" si="36"/>
        <v>0</v>
      </c>
      <c r="N46" s="47">
        <f t="shared" si="36"/>
        <v>0</v>
      </c>
      <c r="O46" s="47">
        <f t="shared" si="36"/>
        <v>0</v>
      </c>
      <c r="P46" s="47">
        <f t="shared" si="36"/>
        <v>0</v>
      </c>
      <c r="Q46" s="47">
        <f t="shared" si="36"/>
        <v>0</v>
      </c>
      <c r="R46" s="47">
        <f t="shared" si="36"/>
        <v>0</v>
      </c>
      <c r="S46" s="47">
        <f t="shared" si="36"/>
        <v>0</v>
      </c>
      <c r="T46" s="47">
        <f t="shared" si="36"/>
        <v>0</v>
      </c>
      <c r="U46" s="47">
        <f t="shared" si="36"/>
        <v>0</v>
      </c>
      <c r="V46" s="47">
        <f t="shared" si="36"/>
        <v>0</v>
      </c>
      <c r="W46" s="47">
        <f t="shared" si="36"/>
        <v>0</v>
      </c>
      <c r="X46" s="47">
        <f t="shared" si="36"/>
        <v>0</v>
      </c>
      <c r="Y46" s="47">
        <f t="shared" si="36"/>
        <v>0</v>
      </c>
      <c r="Z46" s="47">
        <f t="shared" si="36"/>
        <v>0</v>
      </c>
      <c r="AA46" s="47">
        <f t="shared" si="36"/>
        <v>0</v>
      </c>
      <c r="AB46" s="47">
        <f t="shared" si="36"/>
        <v>0</v>
      </c>
      <c r="AC46" s="47">
        <f t="shared" si="36"/>
        <v>0</v>
      </c>
      <c r="AD46" s="47">
        <f t="shared" si="36"/>
        <v>0</v>
      </c>
      <c r="AE46" s="47">
        <f t="shared" si="36"/>
        <v>0</v>
      </c>
    </row>
    <row r="47" spans="1:31" outlineLevel="1">
      <c r="A47" s="46" t="s">
        <v>102</v>
      </c>
      <c r="B47" s="46"/>
      <c r="C47" s="47">
        <v>0</v>
      </c>
      <c r="D47" s="47">
        <v>0</v>
      </c>
      <c r="E47" s="47">
        <v>0</v>
      </c>
      <c r="F47" s="47">
        <v>3225000</v>
      </c>
      <c r="G47" s="47">
        <v>0</v>
      </c>
      <c r="H47" s="47">
        <f t="shared" ref="H47:AE47" si="37">(G47*$B$3)+G47</f>
        <v>0</v>
      </c>
      <c r="I47" s="47">
        <f t="shared" si="37"/>
        <v>0</v>
      </c>
      <c r="J47" s="47">
        <f t="shared" si="37"/>
        <v>0</v>
      </c>
      <c r="K47" s="47">
        <f t="shared" si="37"/>
        <v>0</v>
      </c>
      <c r="L47" s="47">
        <f t="shared" si="37"/>
        <v>0</v>
      </c>
      <c r="M47" s="47">
        <f t="shared" si="37"/>
        <v>0</v>
      </c>
      <c r="N47" s="47">
        <f t="shared" si="37"/>
        <v>0</v>
      </c>
      <c r="O47" s="47">
        <f t="shared" si="37"/>
        <v>0</v>
      </c>
      <c r="P47" s="47">
        <f t="shared" si="37"/>
        <v>0</v>
      </c>
      <c r="Q47" s="47">
        <f t="shared" si="37"/>
        <v>0</v>
      </c>
      <c r="R47" s="47">
        <f t="shared" si="37"/>
        <v>0</v>
      </c>
      <c r="S47" s="47">
        <f t="shared" si="37"/>
        <v>0</v>
      </c>
      <c r="T47" s="47">
        <f t="shared" si="37"/>
        <v>0</v>
      </c>
      <c r="U47" s="47">
        <f t="shared" si="37"/>
        <v>0</v>
      </c>
      <c r="V47" s="47">
        <f t="shared" si="37"/>
        <v>0</v>
      </c>
      <c r="W47" s="47">
        <f t="shared" si="37"/>
        <v>0</v>
      </c>
      <c r="X47" s="47">
        <f t="shared" si="37"/>
        <v>0</v>
      </c>
      <c r="Y47" s="47">
        <f t="shared" si="37"/>
        <v>0</v>
      </c>
      <c r="Z47" s="47">
        <f t="shared" si="37"/>
        <v>0</v>
      </c>
      <c r="AA47" s="47">
        <f t="shared" si="37"/>
        <v>0</v>
      </c>
      <c r="AB47" s="47">
        <f t="shared" si="37"/>
        <v>0</v>
      </c>
      <c r="AC47" s="47">
        <f t="shared" si="37"/>
        <v>0</v>
      </c>
      <c r="AD47" s="47">
        <f t="shared" si="37"/>
        <v>0</v>
      </c>
      <c r="AE47" s="47">
        <f t="shared" si="37"/>
        <v>0</v>
      </c>
    </row>
    <row r="48" spans="1:31" outlineLevel="1">
      <c r="A48" s="46" t="s">
        <v>103</v>
      </c>
      <c r="B48" s="46"/>
      <c r="C48" s="47">
        <v>0</v>
      </c>
      <c r="D48" s="47">
        <v>0</v>
      </c>
      <c r="E48" s="47">
        <v>0</v>
      </c>
      <c r="F48" s="47">
        <v>0</v>
      </c>
      <c r="G48" s="47">
        <v>0</v>
      </c>
      <c r="H48" s="47">
        <f t="shared" ref="H48:AE48" si="38">(G48*$B$3)+G48</f>
        <v>0</v>
      </c>
      <c r="I48" s="47">
        <f t="shared" si="38"/>
        <v>0</v>
      </c>
      <c r="J48" s="47">
        <f t="shared" si="38"/>
        <v>0</v>
      </c>
      <c r="K48" s="47">
        <f t="shared" si="38"/>
        <v>0</v>
      </c>
      <c r="L48" s="47">
        <f t="shared" si="38"/>
        <v>0</v>
      </c>
      <c r="M48" s="47">
        <f t="shared" si="38"/>
        <v>0</v>
      </c>
      <c r="N48" s="47">
        <f t="shared" si="38"/>
        <v>0</v>
      </c>
      <c r="O48" s="47">
        <f t="shared" si="38"/>
        <v>0</v>
      </c>
      <c r="P48" s="47">
        <f t="shared" si="38"/>
        <v>0</v>
      </c>
      <c r="Q48" s="47">
        <f t="shared" si="38"/>
        <v>0</v>
      </c>
      <c r="R48" s="47">
        <f t="shared" si="38"/>
        <v>0</v>
      </c>
      <c r="S48" s="47">
        <f t="shared" si="38"/>
        <v>0</v>
      </c>
      <c r="T48" s="47">
        <f t="shared" si="38"/>
        <v>0</v>
      </c>
      <c r="U48" s="47">
        <f t="shared" si="38"/>
        <v>0</v>
      </c>
      <c r="V48" s="47">
        <f t="shared" si="38"/>
        <v>0</v>
      </c>
      <c r="W48" s="47">
        <f t="shared" si="38"/>
        <v>0</v>
      </c>
      <c r="X48" s="47">
        <f t="shared" si="38"/>
        <v>0</v>
      </c>
      <c r="Y48" s="47">
        <f t="shared" si="38"/>
        <v>0</v>
      </c>
      <c r="Z48" s="47">
        <f t="shared" si="38"/>
        <v>0</v>
      </c>
      <c r="AA48" s="47">
        <f t="shared" si="38"/>
        <v>0</v>
      </c>
      <c r="AB48" s="47">
        <f t="shared" si="38"/>
        <v>0</v>
      </c>
      <c r="AC48" s="47">
        <f t="shared" si="38"/>
        <v>0</v>
      </c>
      <c r="AD48" s="47">
        <f t="shared" si="38"/>
        <v>0</v>
      </c>
      <c r="AE48" s="47">
        <f t="shared" si="38"/>
        <v>0</v>
      </c>
    </row>
    <row r="49" spans="1:31" outlineLevel="1">
      <c r="A49" s="46" t="s">
        <v>104</v>
      </c>
      <c r="B49" s="46"/>
      <c r="C49" s="47">
        <v>0</v>
      </c>
      <c r="D49" s="47">
        <v>0</v>
      </c>
      <c r="E49" s="47">
        <v>0</v>
      </c>
      <c r="F49" s="47">
        <v>0</v>
      </c>
      <c r="G49" s="47">
        <v>1500000</v>
      </c>
      <c r="H49" s="47">
        <f t="shared" ref="H49:AE49" si="39">(G49*$B$3)+G49</f>
        <v>1530000</v>
      </c>
      <c r="I49" s="47">
        <f t="shared" si="39"/>
        <v>1560600</v>
      </c>
      <c r="J49" s="47">
        <f t="shared" si="39"/>
        <v>1591812</v>
      </c>
      <c r="K49" s="47">
        <f t="shared" si="39"/>
        <v>1623648.24</v>
      </c>
      <c r="L49" s="47">
        <f t="shared" si="39"/>
        <v>1656121.2047999999</v>
      </c>
      <c r="M49" s="47">
        <f t="shared" si="39"/>
        <v>1689243.6288959999</v>
      </c>
      <c r="N49" s="47">
        <f t="shared" si="39"/>
        <v>1723028.50147392</v>
      </c>
      <c r="O49" s="47">
        <f t="shared" si="39"/>
        <v>1757489.0715033982</v>
      </c>
      <c r="P49" s="47">
        <f t="shared" si="39"/>
        <v>1792638.8529334662</v>
      </c>
      <c r="Q49" s="47">
        <f t="shared" si="39"/>
        <v>1828491.6299921356</v>
      </c>
      <c r="R49" s="47">
        <f t="shared" si="39"/>
        <v>1865061.4625919783</v>
      </c>
      <c r="S49" s="47">
        <f t="shared" si="39"/>
        <v>1902362.6918438177</v>
      </c>
      <c r="T49" s="47">
        <f t="shared" si="39"/>
        <v>1940409.945680694</v>
      </c>
      <c r="U49" s="47">
        <f t="shared" si="39"/>
        <v>1979218.1445943078</v>
      </c>
      <c r="V49" s="47">
        <f t="shared" si="39"/>
        <v>2018802.5074861939</v>
      </c>
      <c r="W49" s="47">
        <f t="shared" si="39"/>
        <v>2059178.5576359178</v>
      </c>
      <c r="X49" s="47">
        <f t="shared" si="39"/>
        <v>2100362.1287886361</v>
      </c>
      <c r="Y49" s="47">
        <f t="shared" si="39"/>
        <v>2142369.3713644086</v>
      </c>
      <c r="Z49" s="47">
        <f t="shared" si="39"/>
        <v>2185216.7587916967</v>
      </c>
      <c r="AA49" s="47">
        <f t="shared" si="39"/>
        <v>2228921.0939675309</v>
      </c>
      <c r="AB49" s="47">
        <f t="shared" si="39"/>
        <v>2273499.5158468815</v>
      </c>
      <c r="AC49" s="47">
        <f t="shared" si="39"/>
        <v>2318969.5061638192</v>
      </c>
      <c r="AD49" s="47">
        <f t="shared" si="39"/>
        <v>2365348.8962870957</v>
      </c>
      <c r="AE49" s="47">
        <f t="shared" si="39"/>
        <v>2412655.8742128378</v>
      </c>
    </row>
    <row r="50" spans="1:31" outlineLevel="1">
      <c r="A50" s="46" t="s">
        <v>105</v>
      </c>
      <c r="B50" s="46"/>
      <c r="C50" s="47">
        <v>0</v>
      </c>
      <c r="D50" s="47">
        <v>0</v>
      </c>
      <c r="E50" s="47">
        <v>500000</v>
      </c>
      <c r="F50" s="47">
        <v>0</v>
      </c>
      <c r="G50" s="47">
        <v>0</v>
      </c>
      <c r="H50" s="47">
        <f t="shared" ref="H50:AE50" si="40">(G50*$B$3)+G50</f>
        <v>0</v>
      </c>
      <c r="I50" s="47">
        <f t="shared" si="40"/>
        <v>0</v>
      </c>
      <c r="J50" s="47">
        <f t="shared" si="40"/>
        <v>0</v>
      </c>
      <c r="K50" s="47">
        <f t="shared" si="40"/>
        <v>0</v>
      </c>
      <c r="L50" s="47">
        <f t="shared" si="40"/>
        <v>0</v>
      </c>
      <c r="M50" s="47">
        <f t="shared" si="40"/>
        <v>0</v>
      </c>
      <c r="N50" s="47">
        <f t="shared" si="40"/>
        <v>0</v>
      </c>
      <c r="O50" s="47">
        <f t="shared" si="40"/>
        <v>0</v>
      </c>
      <c r="P50" s="47">
        <f t="shared" si="40"/>
        <v>0</v>
      </c>
      <c r="Q50" s="47">
        <f t="shared" si="40"/>
        <v>0</v>
      </c>
      <c r="R50" s="47">
        <f t="shared" si="40"/>
        <v>0</v>
      </c>
      <c r="S50" s="47">
        <f t="shared" si="40"/>
        <v>0</v>
      </c>
      <c r="T50" s="47">
        <f t="shared" si="40"/>
        <v>0</v>
      </c>
      <c r="U50" s="47">
        <f t="shared" si="40"/>
        <v>0</v>
      </c>
      <c r="V50" s="47">
        <f t="shared" si="40"/>
        <v>0</v>
      </c>
      <c r="W50" s="47">
        <f t="shared" si="40"/>
        <v>0</v>
      </c>
      <c r="X50" s="47">
        <f t="shared" si="40"/>
        <v>0</v>
      </c>
      <c r="Y50" s="47">
        <f t="shared" si="40"/>
        <v>0</v>
      </c>
      <c r="Z50" s="47">
        <f t="shared" si="40"/>
        <v>0</v>
      </c>
      <c r="AA50" s="47">
        <f t="shared" si="40"/>
        <v>0</v>
      </c>
      <c r="AB50" s="47">
        <f t="shared" si="40"/>
        <v>0</v>
      </c>
      <c r="AC50" s="47">
        <f t="shared" si="40"/>
        <v>0</v>
      </c>
      <c r="AD50" s="47">
        <f t="shared" si="40"/>
        <v>0</v>
      </c>
      <c r="AE50" s="47">
        <f t="shared" si="40"/>
        <v>0</v>
      </c>
    </row>
    <row r="51" spans="1:31" outlineLevel="1">
      <c r="A51" s="46" t="s">
        <v>106</v>
      </c>
      <c r="B51" s="46"/>
      <c r="C51" s="47">
        <v>0</v>
      </c>
      <c r="D51" s="47">
        <v>0</v>
      </c>
      <c r="E51" s="47">
        <v>350000</v>
      </c>
      <c r="F51" s="47">
        <v>0</v>
      </c>
      <c r="G51" s="47">
        <v>0</v>
      </c>
      <c r="H51" s="47">
        <f t="shared" ref="H51:AE51" si="41">(G51*$B$3)+G51</f>
        <v>0</v>
      </c>
      <c r="I51" s="47">
        <f t="shared" si="41"/>
        <v>0</v>
      </c>
      <c r="J51" s="47">
        <f t="shared" si="41"/>
        <v>0</v>
      </c>
      <c r="K51" s="47">
        <f t="shared" si="41"/>
        <v>0</v>
      </c>
      <c r="L51" s="47">
        <f t="shared" si="41"/>
        <v>0</v>
      </c>
      <c r="M51" s="47">
        <f t="shared" si="41"/>
        <v>0</v>
      </c>
      <c r="N51" s="47">
        <f t="shared" si="41"/>
        <v>0</v>
      </c>
      <c r="O51" s="47">
        <f t="shared" si="41"/>
        <v>0</v>
      </c>
      <c r="P51" s="47">
        <f t="shared" si="41"/>
        <v>0</v>
      </c>
      <c r="Q51" s="47">
        <f t="shared" si="41"/>
        <v>0</v>
      </c>
      <c r="R51" s="47">
        <f t="shared" si="41"/>
        <v>0</v>
      </c>
      <c r="S51" s="47">
        <f t="shared" si="41"/>
        <v>0</v>
      </c>
      <c r="T51" s="47">
        <f t="shared" si="41"/>
        <v>0</v>
      </c>
      <c r="U51" s="47">
        <f t="shared" si="41"/>
        <v>0</v>
      </c>
      <c r="V51" s="47">
        <f t="shared" si="41"/>
        <v>0</v>
      </c>
      <c r="W51" s="47">
        <f t="shared" si="41"/>
        <v>0</v>
      </c>
      <c r="X51" s="47">
        <f t="shared" si="41"/>
        <v>0</v>
      </c>
      <c r="Y51" s="47">
        <f t="shared" si="41"/>
        <v>0</v>
      </c>
      <c r="Z51" s="47">
        <f t="shared" si="41"/>
        <v>0</v>
      </c>
      <c r="AA51" s="47">
        <f t="shared" si="41"/>
        <v>0</v>
      </c>
      <c r="AB51" s="47">
        <f t="shared" si="41"/>
        <v>0</v>
      </c>
      <c r="AC51" s="47">
        <f t="shared" si="41"/>
        <v>0</v>
      </c>
      <c r="AD51" s="47">
        <f t="shared" si="41"/>
        <v>0</v>
      </c>
      <c r="AE51" s="47">
        <f t="shared" si="41"/>
        <v>0</v>
      </c>
    </row>
    <row r="52" spans="1:31" outlineLevel="1">
      <c r="A52" s="46" t="s">
        <v>107</v>
      </c>
      <c r="B52" s="46"/>
      <c r="C52" s="47">
        <v>0</v>
      </c>
      <c r="D52" s="47">
        <v>350000</v>
      </c>
      <c r="E52" s="47">
        <v>0</v>
      </c>
      <c r="F52" s="47">
        <v>0</v>
      </c>
      <c r="G52" s="47">
        <v>0</v>
      </c>
      <c r="H52" s="47">
        <f t="shared" ref="H52:AE52" si="42">(G52*$B$3)+G52</f>
        <v>0</v>
      </c>
      <c r="I52" s="47">
        <f t="shared" si="42"/>
        <v>0</v>
      </c>
      <c r="J52" s="47">
        <f t="shared" si="42"/>
        <v>0</v>
      </c>
      <c r="K52" s="47">
        <f t="shared" si="42"/>
        <v>0</v>
      </c>
      <c r="L52" s="47">
        <f t="shared" si="42"/>
        <v>0</v>
      </c>
      <c r="M52" s="47">
        <f t="shared" si="42"/>
        <v>0</v>
      </c>
      <c r="N52" s="47">
        <f t="shared" si="42"/>
        <v>0</v>
      </c>
      <c r="O52" s="47">
        <f t="shared" si="42"/>
        <v>0</v>
      </c>
      <c r="P52" s="47">
        <f t="shared" si="42"/>
        <v>0</v>
      </c>
      <c r="Q52" s="47">
        <f t="shared" si="42"/>
        <v>0</v>
      </c>
      <c r="R52" s="47">
        <f t="shared" si="42"/>
        <v>0</v>
      </c>
      <c r="S52" s="47">
        <f t="shared" si="42"/>
        <v>0</v>
      </c>
      <c r="T52" s="47">
        <f t="shared" si="42"/>
        <v>0</v>
      </c>
      <c r="U52" s="47">
        <f t="shared" si="42"/>
        <v>0</v>
      </c>
      <c r="V52" s="47">
        <f t="shared" si="42"/>
        <v>0</v>
      </c>
      <c r="W52" s="47">
        <f t="shared" si="42"/>
        <v>0</v>
      </c>
      <c r="X52" s="47">
        <f t="shared" si="42"/>
        <v>0</v>
      </c>
      <c r="Y52" s="47">
        <f t="shared" si="42"/>
        <v>0</v>
      </c>
      <c r="Z52" s="47">
        <f t="shared" si="42"/>
        <v>0</v>
      </c>
      <c r="AA52" s="47">
        <f t="shared" si="42"/>
        <v>0</v>
      </c>
      <c r="AB52" s="47">
        <f t="shared" si="42"/>
        <v>0</v>
      </c>
      <c r="AC52" s="47">
        <f t="shared" si="42"/>
        <v>0</v>
      </c>
      <c r="AD52" s="47">
        <f t="shared" si="42"/>
        <v>0</v>
      </c>
      <c r="AE52" s="47">
        <f t="shared" si="42"/>
        <v>0</v>
      </c>
    </row>
    <row r="53" spans="1:31" outlineLevel="1">
      <c r="A53" s="46" t="s">
        <v>108</v>
      </c>
      <c r="B53" s="46"/>
      <c r="C53" s="47">
        <v>0</v>
      </c>
      <c r="D53" s="47">
        <v>0</v>
      </c>
      <c r="E53" s="47">
        <v>0</v>
      </c>
      <c r="F53" s="47">
        <v>350000</v>
      </c>
      <c r="G53" s="47">
        <v>0</v>
      </c>
      <c r="H53" s="47">
        <f t="shared" ref="H53:AE53" si="43">(G53*$B$3)+G53</f>
        <v>0</v>
      </c>
      <c r="I53" s="47">
        <f t="shared" si="43"/>
        <v>0</v>
      </c>
      <c r="J53" s="47">
        <f t="shared" si="43"/>
        <v>0</v>
      </c>
      <c r="K53" s="47">
        <f t="shared" si="43"/>
        <v>0</v>
      </c>
      <c r="L53" s="47">
        <f t="shared" si="43"/>
        <v>0</v>
      </c>
      <c r="M53" s="47">
        <f t="shared" si="43"/>
        <v>0</v>
      </c>
      <c r="N53" s="47">
        <f t="shared" si="43"/>
        <v>0</v>
      </c>
      <c r="O53" s="47">
        <f t="shared" si="43"/>
        <v>0</v>
      </c>
      <c r="P53" s="47">
        <f t="shared" si="43"/>
        <v>0</v>
      </c>
      <c r="Q53" s="47">
        <f t="shared" si="43"/>
        <v>0</v>
      </c>
      <c r="R53" s="47">
        <f t="shared" si="43"/>
        <v>0</v>
      </c>
      <c r="S53" s="47">
        <f t="shared" si="43"/>
        <v>0</v>
      </c>
      <c r="T53" s="47">
        <f t="shared" si="43"/>
        <v>0</v>
      </c>
      <c r="U53" s="47">
        <f t="shared" si="43"/>
        <v>0</v>
      </c>
      <c r="V53" s="47">
        <f t="shared" si="43"/>
        <v>0</v>
      </c>
      <c r="W53" s="47">
        <f t="shared" si="43"/>
        <v>0</v>
      </c>
      <c r="X53" s="47">
        <f t="shared" si="43"/>
        <v>0</v>
      </c>
      <c r="Y53" s="47">
        <f t="shared" si="43"/>
        <v>0</v>
      </c>
      <c r="Z53" s="47">
        <f t="shared" si="43"/>
        <v>0</v>
      </c>
      <c r="AA53" s="47">
        <f t="shared" si="43"/>
        <v>0</v>
      </c>
      <c r="AB53" s="47">
        <f t="shared" si="43"/>
        <v>0</v>
      </c>
      <c r="AC53" s="47">
        <f t="shared" si="43"/>
        <v>0</v>
      </c>
      <c r="AD53" s="47">
        <f t="shared" si="43"/>
        <v>0</v>
      </c>
      <c r="AE53" s="47">
        <f t="shared" si="43"/>
        <v>0</v>
      </c>
    </row>
    <row r="54" spans="1:31" outlineLevel="1">
      <c r="A54" s="46" t="s">
        <v>109</v>
      </c>
      <c r="B54" s="46"/>
      <c r="C54" s="47">
        <v>0</v>
      </c>
      <c r="D54" s="47">
        <v>0</v>
      </c>
      <c r="E54" s="47">
        <v>350000</v>
      </c>
      <c r="F54" s="47">
        <v>0</v>
      </c>
      <c r="G54" s="47">
        <v>0</v>
      </c>
      <c r="H54" s="47">
        <f t="shared" ref="H54:AE54" si="44">(G54*$B$3)+G54</f>
        <v>0</v>
      </c>
      <c r="I54" s="47">
        <f t="shared" si="44"/>
        <v>0</v>
      </c>
      <c r="J54" s="47">
        <f t="shared" si="44"/>
        <v>0</v>
      </c>
      <c r="K54" s="47">
        <f t="shared" si="44"/>
        <v>0</v>
      </c>
      <c r="L54" s="47">
        <f t="shared" si="44"/>
        <v>0</v>
      </c>
      <c r="M54" s="47">
        <f t="shared" si="44"/>
        <v>0</v>
      </c>
      <c r="N54" s="47">
        <f t="shared" si="44"/>
        <v>0</v>
      </c>
      <c r="O54" s="47">
        <f t="shared" si="44"/>
        <v>0</v>
      </c>
      <c r="P54" s="47">
        <f t="shared" si="44"/>
        <v>0</v>
      </c>
      <c r="Q54" s="47">
        <f t="shared" si="44"/>
        <v>0</v>
      </c>
      <c r="R54" s="47">
        <f t="shared" si="44"/>
        <v>0</v>
      </c>
      <c r="S54" s="47">
        <f t="shared" si="44"/>
        <v>0</v>
      </c>
      <c r="T54" s="47">
        <f t="shared" si="44"/>
        <v>0</v>
      </c>
      <c r="U54" s="47">
        <f t="shared" si="44"/>
        <v>0</v>
      </c>
      <c r="V54" s="47">
        <f t="shared" si="44"/>
        <v>0</v>
      </c>
      <c r="W54" s="47">
        <f t="shared" si="44"/>
        <v>0</v>
      </c>
      <c r="X54" s="47">
        <f t="shared" si="44"/>
        <v>0</v>
      </c>
      <c r="Y54" s="47">
        <f t="shared" si="44"/>
        <v>0</v>
      </c>
      <c r="Z54" s="47">
        <f t="shared" si="44"/>
        <v>0</v>
      </c>
      <c r="AA54" s="47">
        <f t="shared" si="44"/>
        <v>0</v>
      </c>
      <c r="AB54" s="47">
        <f t="shared" si="44"/>
        <v>0</v>
      </c>
      <c r="AC54" s="47">
        <f t="shared" si="44"/>
        <v>0</v>
      </c>
      <c r="AD54" s="47">
        <f t="shared" si="44"/>
        <v>0</v>
      </c>
      <c r="AE54" s="47">
        <f t="shared" si="44"/>
        <v>0</v>
      </c>
    </row>
    <row r="55" spans="1:31" outlineLevel="1">
      <c r="A55" s="46" t="s">
        <v>110</v>
      </c>
      <c r="B55" s="46"/>
      <c r="C55" s="47">
        <v>400000</v>
      </c>
      <c r="D55" s="47">
        <v>0</v>
      </c>
      <c r="E55" s="47">
        <v>0</v>
      </c>
      <c r="F55" s="47">
        <v>0</v>
      </c>
      <c r="G55" s="47">
        <v>0</v>
      </c>
      <c r="H55" s="47">
        <f t="shared" ref="H55:AE55" si="45">(G55*$B$3)+G55</f>
        <v>0</v>
      </c>
      <c r="I55" s="47">
        <f t="shared" si="45"/>
        <v>0</v>
      </c>
      <c r="J55" s="47">
        <f t="shared" si="45"/>
        <v>0</v>
      </c>
      <c r="K55" s="47">
        <f t="shared" si="45"/>
        <v>0</v>
      </c>
      <c r="L55" s="47">
        <f t="shared" si="45"/>
        <v>0</v>
      </c>
      <c r="M55" s="47">
        <f t="shared" si="45"/>
        <v>0</v>
      </c>
      <c r="N55" s="47">
        <f t="shared" si="45"/>
        <v>0</v>
      </c>
      <c r="O55" s="47">
        <f t="shared" si="45"/>
        <v>0</v>
      </c>
      <c r="P55" s="47">
        <f t="shared" si="45"/>
        <v>0</v>
      </c>
      <c r="Q55" s="47">
        <f t="shared" si="45"/>
        <v>0</v>
      </c>
      <c r="R55" s="47">
        <f t="shared" si="45"/>
        <v>0</v>
      </c>
      <c r="S55" s="47">
        <f t="shared" si="45"/>
        <v>0</v>
      </c>
      <c r="T55" s="47">
        <f t="shared" si="45"/>
        <v>0</v>
      </c>
      <c r="U55" s="47">
        <f t="shared" si="45"/>
        <v>0</v>
      </c>
      <c r="V55" s="47">
        <f t="shared" si="45"/>
        <v>0</v>
      </c>
      <c r="W55" s="47">
        <f t="shared" si="45"/>
        <v>0</v>
      </c>
      <c r="X55" s="47">
        <f t="shared" si="45"/>
        <v>0</v>
      </c>
      <c r="Y55" s="47">
        <f t="shared" si="45"/>
        <v>0</v>
      </c>
      <c r="Z55" s="47">
        <f t="shared" si="45"/>
        <v>0</v>
      </c>
      <c r="AA55" s="47">
        <f t="shared" si="45"/>
        <v>0</v>
      </c>
      <c r="AB55" s="47">
        <f t="shared" si="45"/>
        <v>0</v>
      </c>
      <c r="AC55" s="47">
        <f t="shared" si="45"/>
        <v>0</v>
      </c>
      <c r="AD55" s="47">
        <f t="shared" si="45"/>
        <v>0</v>
      </c>
      <c r="AE55" s="47">
        <f t="shared" si="45"/>
        <v>0</v>
      </c>
    </row>
    <row r="56" spans="1:31">
      <c r="A56" s="50" t="s">
        <v>26</v>
      </c>
      <c r="B56" s="50"/>
      <c r="C56" s="51">
        <f t="shared" ref="C56:H56" si="46">SUM(C10:C55)</f>
        <v>10696150.390000001</v>
      </c>
      <c r="D56" s="51">
        <f t="shared" si="46"/>
        <v>10735593.960000001</v>
      </c>
      <c r="E56" s="51">
        <f t="shared" si="46"/>
        <v>8134829.0999999996</v>
      </c>
      <c r="F56" s="51">
        <f t="shared" si="46"/>
        <v>10672831.800000001</v>
      </c>
      <c r="G56" s="51">
        <f t="shared" si="46"/>
        <v>10192874</v>
      </c>
      <c r="H56" s="51">
        <f t="shared" si="46"/>
        <v>10396731.479999997</v>
      </c>
      <c r="I56" s="51">
        <f t="shared" ref="I56:AE56" si="47">SUM(I10:I55)</f>
        <v>10604666.109599998</v>
      </c>
      <c r="J56" s="51">
        <f t="shared" si="47"/>
        <v>10816759.431792</v>
      </c>
      <c r="K56" s="51">
        <f t="shared" si="47"/>
        <v>11033094.620427838</v>
      </c>
      <c r="L56" s="51">
        <f t="shared" si="47"/>
        <v>11253756.512836395</v>
      </c>
      <c r="M56" s="51">
        <f t="shared" si="47"/>
        <v>11478831.643093122</v>
      </c>
      <c r="N56" s="51">
        <f t="shared" si="47"/>
        <v>11708408.275954988</v>
      </c>
      <c r="O56" s="51">
        <f t="shared" si="47"/>
        <v>11942576.441474084</v>
      </c>
      <c r="P56" s="51">
        <f t="shared" si="47"/>
        <v>12181427.970303571</v>
      </c>
      <c r="Q56" s="51">
        <f t="shared" si="47"/>
        <v>12425056.529709637</v>
      </c>
      <c r="R56" s="51">
        <f t="shared" si="47"/>
        <v>12673557.660303833</v>
      </c>
      <c r="S56" s="51">
        <f t="shared" si="47"/>
        <v>12927028.813509911</v>
      </c>
      <c r="T56" s="51">
        <f t="shared" si="47"/>
        <v>13185569.389780108</v>
      </c>
      <c r="U56" s="51">
        <f t="shared" si="47"/>
        <v>13449280.777575705</v>
      </c>
      <c r="V56" s="51">
        <f t="shared" si="47"/>
        <v>13718266.393127222</v>
      </c>
      <c r="W56" s="51">
        <f t="shared" si="47"/>
        <v>13992631.720989767</v>
      </c>
      <c r="X56" s="51">
        <f t="shared" si="47"/>
        <v>14272484.355409559</v>
      </c>
      <c r="Y56" s="51">
        <f t="shared" si="47"/>
        <v>14557934.042517753</v>
      </c>
      <c r="Z56" s="51">
        <f t="shared" si="47"/>
        <v>14849092.723368108</v>
      </c>
      <c r="AA56" s="51">
        <f t="shared" si="47"/>
        <v>15146074.577835469</v>
      </c>
      <c r="AB56" s="51">
        <f t="shared" si="47"/>
        <v>15448996.069392182</v>
      </c>
      <c r="AC56" s="51">
        <f t="shared" si="47"/>
        <v>15757975.99078002</v>
      </c>
      <c r="AD56" s="51">
        <f t="shared" si="47"/>
        <v>16073135.510595627</v>
      </c>
      <c r="AE56" s="51">
        <f t="shared" si="47"/>
        <v>16394598.220807534</v>
      </c>
    </row>
    <row r="59" spans="1:31">
      <c r="A59" s="10" t="s">
        <v>51</v>
      </c>
      <c r="B59" s="10"/>
    </row>
    <row r="61" spans="1:31">
      <c r="A61" s="52" t="str">
        <f t="shared" ref="A61:AD61" si="48">A9</f>
        <v>Description</v>
      </c>
      <c r="B61" s="52" t="s">
        <v>34</v>
      </c>
      <c r="C61" s="52">
        <f t="shared" si="48"/>
        <v>2017</v>
      </c>
      <c r="D61" s="52">
        <f t="shared" si="48"/>
        <v>2018</v>
      </c>
      <c r="E61" s="52">
        <f t="shared" si="48"/>
        <v>2019</v>
      </c>
      <c r="F61" s="52">
        <f t="shared" si="48"/>
        <v>2020</v>
      </c>
      <c r="G61" s="52">
        <f t="shared" si="48"/>
        <v>2021</v>
      </c>
      <c r="H61" s="52">
        <f t="shared" si="48"/>
        <v>2022</v>
      </c>
      <c r="I61" s="52">
        <f t="shared" si="48"/>
        <v>2023</v>
      </c>
      <c r="J61" s="52">
        <f t="shared" si="48"/>
        <v>2024</v>
      </c>
      <c r="K61" s="52">
        <f t="shared" si="48"/>
        <v>2025</v>
      </c>
      <c r="L61" s="52">
        <f t="shared" si="48"/>
        <v>2026</v>
      </c>
      <c r="M61" s="52">
        <f t="shared" si="48"/>
        <v>2027</v>
      </c>
      <c r="N61" s="52">
        <f t="shared" si="48"/>
        <v>2028</v>
      </c>
      <c r="O61" s="52">
        <f t="shared" si="48"/>
        <v>2029</v>
      </c>
      <c r="P61" s="52">
        <f t="shared" si="48"/>
        <v>2030</v>
      </c>
      <c r="Q61" s="52">
        <f t="shared" si="48"/>
        <v>2031</v>
      </c>
      <c r="R61" s="52">
        <f t="shared" si="48"/>
        <v>2032</v>
      </c>
      <c r="S61" s="52">
        <f t="shared" si="48"/>
        <v>2033</v>
      </c>
      <c r="T61" s="52">
        <f t="shared" si="48"/>
        <v>2034</v>
      </c>
      <c r="U61" s="52">
        <f t="shared" si="48"/>
        <v>2035</v>
      </c>
      <c r="V61" s="52">
        <f t="shared" si="48"/>
        <v>2036</v>
      </c>
      <c r="W61" s="52">
        <f t="shared" si="48"/>
        <v>2037</v>
      </c>
      <c r="X61" s="52">
        <f t="shared" si="48"/>
        <v>2038</v>
      </c>
      <c r="Y61" s="52">
        <f t="shared" si="48"/>
        <v>2039</v>
      </c>
      <c r="Z61" s="52">
        <f t="shared" si="48"/>
        <v>2040</v>
      </c>
      <c r="AA61" s="52">
        <f t="shared" si="48"/>
        <v>2041</v>
      </c>
      <c r="AB61" s="52">
        <f t="shared" si="48"/>
        <v>2042</v>
      </c>
      <c r="AC61" s="52">
        <f t="shared" si="48"/>
        <v>2043</v>
      </c>
      <c r="AD61" s="52">
        <f t="shared" si="48"/>
        <v>2044</v>
      </c>
      <c r="AE61" s="52">
        <f>AE9</f>
        <v>2045</v>
      </c>
    </row>
    <row r="62" spans="1:31">
      <c r="A62" s="11" t="s">
        <v>112</v>
      </c>
      <c r="B62" s="24">
        <v>2</v>
      </c>
      <c r="C62" s="11">
        <f t="shared" ref="C62:AE62" si="49">C$56*$B4</f>
        <v>4605762.357934</v>
      </c>
      <c r="D62" s="11">
        <f t="shared" si="49"/>
        <v>4622746.759176</v>
      </c>
      <c r="E62" s="11">
        <f t="shared" si="49"/>
        <v>3502857.4104599999</v>
      </c>
      <c r="F62" s="11">
        <f t="shared" si="49"/>
        <v>4595721.3730800003</v>
      </c>
      <c r="G62" s="11">
        <f t="shared" si="49"/>
        <v>4389051.5444</v>
      </c>
      <c r="H62" s="11">
        <f t="shared" si="49"/>
        <v>4476832.5752879987</v>
      </c>
      <c r="I62" s="11">
        <f t="shared" si="49"/>
        <v>4566369.2267937595</v>
      </c>
      <c r="J62" s="11">
        <f t="shared" si="49"/>
        <v>4657696.6113296356</v>
      </c>
      <c r="K62" s="11">
        <f t="shared" si="49"/>
        <v>4750850.5435562264</v>
      </c>
      <c r="L62" s="11">
        <f t="shared" si="49"/>
        <v>4845867.5544273518</v>
      </c>
      <c r="M62" s="11">
        <f t="shared" si="49"/>
        <v>4942784.905515898</v>
      </c>
      <c r="N62" s="11">
        <f t="shared" si="49"/>
        <v>5041640.6036262177</v>
      </c>
      <c r="O62" s="11">
        <f t="shared" si="49"/>
        <v>5142473.4156987406</v>
      </c>
      <c r="P62" s="11">
        <f t="shared" si="49"/>
        <v>5245322.8840127178</v>
      </c>
      <c r="Q62" s="11">
        <f t="shared" si="49"/>
        <v>5350229.3416929692</v>
      </c>
      <c r="R62" s="11">
        <f t="shared" si="49"/>
        <v>5457233.9285268299</v>
      </c>
      <c r="S62" s="11">
        <f t="shared" si="49"/>
        <v>5566378.6070973678</v>
      </c>
      <c r="T62" s="11">
        <f t="shared" si="49"/>
        <v>5677706.179239314</v>
      </c>
      <c r="U62" s="11">
        <f t="shared" si="49"/>
        <v>5791260.3028240986</v>
      </c>
      <c r="V62" s="11">
        <f t="shared" si="49"/>
        <v>5907085.5088805817</v>
      </c>
      <c r="W62" s="11">
        <f t="shared" si="49"/>
        <v>6025227.2190581933</v>
      </c>
      <c r="X62" s="11">
        <f t="shared" si="49"/>
        <v>6145731.7634393554</v>
      </c>
      <c r="Y62" s="11">
        <f t="shared" si="49"/>
        <v>6268646.3987081442</v>
      </c>
      <c r="Z62" s="11">
        <f t="shared" si="49"/>
        <v>6394019.3266823068</v>
      </c>
      <c r="AA62" s="11">
        <f t="shared" si="49"/>
        <v>6521899.7132159527</v>
      </c>
      <c r="AB62" s="11">
        <f t="shared" si="49"/>
        <v>6652337.7074802732</v>
      </c>
      <c r="AC62" s="11">
        <f t="shared" si="49"/>
        <v>6785384.4616298759</v>
      </c>
      <c r="AD62" s="11">
        <f t="shared" si="49"/>
        <v>6921092.1508624768</v>
      </c>
      <c r="AE62" s="11">
        <f t="shared" si="49"/>
        <v>7059513.9938797234</v>
      </c>
    </row>
    <row r="63" spans="1:31">
      <c r="A63" s="11" t="s">
        <v>25</v>
      </c>
      <c r="B63" s="24">
        <v>3</v>
      </c>
      <c r="C63" s="11">
        <f t="shared" ref="C63:AE63" si="50">C$56*$B5</f>
        <v>6090388.0320660006</v>
      </c>
      <c r="D63" s="11">
        <f t="shared" si="50"/>
        <v>6112847.2008240009</v>
      </c>
      <c r="E63" s="11">
        <f t="shared" si="50"/>
        <v>4631971.6895399997</v>
      </c>
      <c r="F63" s="11">
        <f t="shared" si="50"/>
        <v>6077110.4269200005</v>
      </c>
      <c r="G63" s="11">
        <f t="shared" si="50"/>
        <v>5803822.4556</v>
      </c>
      <c r="H63" s="11">
        <f t="shared" si="50"/>
        <v>5919898.9047119981</v>
      </c>
      <c r="I63" s="11">
        <f t="shared" si="50"/>
        <v>6038296.8828062387</v>
      </c>
      <c r="J63" s="11">
        <f t="shared" si="50"/>
        <v>6159062.8204623647</v>
      </c>
      <c r="K63" s="11">
        <f t="shared" si="50"/>
        <v>6282244.0768716112</v>
      </c>
      <c r="L63" s="11">
        <f t="shared" si="50"/>
        <v>6407888.958409043</v>
      </c>
      <c r="M63" s="11">
        <f t="shared" si="50"/>
        <v>6536046.7375772242</v>
      </c>
      <c r="N63" s="11">
        <f t="shared" si="50"/>
        <v>6666767.6723287702</v>
      </c>
      <c r="O63" s="11">
        <f t="shared" si="50"/>
        <v>6800103.0257753432</v>
      </c>
      <c r="P63" s="11">
        <f t="shared" si="50"/>
        <v>6936105.0862908531</v>
      </c>
      <c r="Q63" s="11">
        <f t="shared" si="50"/>
        <v>7074827.188016668</v>
      </c>
      <c r="R63" s="11">
        <f t="shared" si="50"/>
        <v>7216323.731777003</v>
      </c>
      <c r="S63" s="11">
        <f t="shared" si="50"/>
        <v>7360650.2064125435</v>
      </c>
      <c r="T63" s="11">
        <f t="shared" si="50"/>
        <v>7507863.2105407938</v>
      </c>
      <c r="U63" s="11">
        <f t="shared" si="50"/>
        <v>7658020.4747516066</v>
      </c>
      <c r="V63" s="11">
        <f t="shared" si="50"/>
        <v>7811180.8842466399</v>
      </c>
      <c r="W63" s="11">
        <f t="shared" si="50"/>
        <v>7967404.5019315742</v>
      </c>
      <c r="X63" s="11">
        <f t="shared" si="50"/>
        <v>8126752.5919702034</v>
      </c>
      <c r="Y63" s="11">
        <f t="shared" si="50"/>
        <v>8289287.6438096091</v>
      </c>
      <c r="Z63" s="11">
        <f t="shared" si="50"/>
        <v>8455073.3966858014</v>
      </c>
      <c r="AA63" s="11">
        <f t="shared" si="50"/>
        <v>8624174.8646195158</v>
      </c>
      <c r="AB63" s="11">
        <f t="shared" si="50"/>
        <v>8796658.3619119078</v>
      </c>
      <c r="AC63" s="11">
        <f t="shared" si="50"/>
        <v>8972591.5291501433</v>
      </c>
      <c r="AD63" s="11">
        <f t="shared" si="50"/>
        <v>9152043.3597331513</v>
      </c>
      <c r="AE63" s="11">
        <f t="shared" si="50"/>
        <v>9335084.2269278094</v>
      </c>
    </row>
    <row r="64" spans="1:31">
      <c r="A64" s="12" t="s">
        <v>26</v>
      </c>
      <c r="B64" s="24">
        <v>4</v>
      </c>
      <c r="C64" s="12">
        <f>C62+C63</f>
        <v>10696150.390000001</v>
      </c>
      <c r="D64" s="12">
        <f t="shared" ref="D64:AE64" si="51">D62+D63</f>
        <v>10735593.960000001</v>
      </c>
      <c r="E64" s="12">
        <f t="shared" si="51"/>
        <v>8134829.0999999996</v>
      </c>
      <c r="F64" s="12">
        <f t="shared" si="51"/>
        <v>10672831.800000001</v>
      </c>
      <c r="G64" s="12">
        <f t="shared" si="51"/>
        <v>10192874</v>
      </c>
      <c r="H64" s="12">
        <f t="shared" si="51"/>
        <v>10396731.479999997</v>
      </c>
      <c r="I64" s="12">
        <f t="shared" si="51"/>
        <v>10604666.109599998</v>
      </c>
      <c r="J64" s="12">
        <f t="shared" si="51"/>
        <v>10816759.431792</v>
      </c>
      <c r="K64" s="12">
        <f t="shared" si="51"/>
        <v>11033094.620427838</v>
      </c>
      <c r="L64" s="12">
        <f t="shared" si="51"/>
        <v>11253756.512836395</v>
      </c>
      <c r="M64" s="12">
        <f t="shared" si="51"/>
        <v>11478831.643093122</v>
      </c>
      <c r="N64" s="12">
        <f t="shared" si="51"/>
        <v>11708408.275954988</v>
      </c>
      <c r="O64" s="12">
        <f t="shared" si="51"/>
        <v>11942576.441474084</v>
      </c>
      <c r="P64" s="12">
        <f t="shared" si="51"/>
        <v>12181427.970303571</v>
      </c>
      <c r="Q64" s="12">
        <f t="shared" si="51"/>
        <v>12425056.529709637</v>
      </c>
      <c r="R64" s="12">
        <f t="shared" si="51"/>
        <v>12673557.660303833</v>
      </c>
      <c r="S64" s="12">
        <f t="shared" si="51"/>
        <v>12927028.813509911</v>
      </c>
      <c r="T64" s="12">
        <f t="shared" si="51"/>
        <v>13185569.389780108</v>
      </c>
      <c r="U64" s="12">
        <f t="shared" si="51"/>
        <v>13449280.777575705</v>
      </c>
      <c r="V64" s="12">
        <f t="shared" si="51"/>
        <v>13718266.393127222</v>
      </c>
      <c r="W64" s="12">
        <f t="shared" si="51"/>
        <v>13992631.720989767</v>
      </c>
      <c r="X64" s="12">
        <f t="shared" si="51"/>
        <v>14272484.355409559</v>
      </c>
      <c r="Y64" s="12">
        <f t="shared" si="51"/>
        <v>14557934.042517753</v>
      </c>
      <c r="Z64" s="12">
        <f t="shared" si="51"/>
        <v>14849092.723368108</v>
      </c>
      <c r="AA64" s="12">
        <f t="shared" si="51"/>
        <v>15146074.577835469</v>
      </c>
      <c r="AB64" s="12">
        <f t="shared" si="51"/>
        <v>15448996.069392182</v>
      </c>
      <c r="AC64" s="12">
        <f t="shared" si="51"/>
        <v>15757975.990780018</v>
      </c>
      <c r="AD64" s="12">
        <f t="shared" si="51"/>
        <v>16073135.510595627</v>
      </c>
      <c r="AE64" s="12">
        <f t="shared" si="51"/>
        <v>16394598.220807534</v>
      </c>
    </row>
    <row r="67" spans="1:3">
      <c r="A67" s="10" t="s">
        <v>47</v>
      </c>
      <c r="B67" s="10"/>
    </row>
    <row r="69" spans="1:3">
      <c r="A69" s="52" t="s">
        <v>31</v>
      </c>
      <c r="B69" s="52" t="s">
        <v>34</v>
      </c>
      <c r="C69" s="52" t="s">
        <v>35</v>
      </c>
    </row>
    <row r="70" spans="1:3">
      <c r="A70" s="169" t="s">
        <v>2</v>
      </c>
      <c r="B70" s="24">
        <v>2</v>
      </c>
      <c r="C70" s="15">
        <v>1</v>
      </c>
    </row>
    <row r="71" spans="1:3">
      <c r="A71" s="169" t="s">
        <v>4</v>
      </c>
      <c r="B71" s="24">
        <v>3</v>
      </c>
      <c r="C71" s="15">
        <v>0.9</v>
      </c>
    </row>
    <row r="72" spans="1:3">
      <c r="A72" s="169" t="s">
        <v>3</v>
      </c>
      <c r="B72" s="24">
        <v>4</v>
      </c>
      <c r="C72" s="15">
        <v>0.9</v>
      </c>
    </row>
    <row r="73" spans="1:3">
      <c r="A73" s="169" t="s">
        <v>393</v>
      </c>
      <c r="B73" s="24">
        <v>5</v>
      </c>
      <c r="C73" s="15">
        <v>1</v>
      </c>
    </row>
    <row r="74" spans="1:3">
      <c r="A74" s="169" t="s">
        <v>394</v>
      </c>
      <c r="B74" s="24">
        <v>6</v>
      </c>
      <c r="C74" s="15">
        <v>0.5</v>
      </c>
    </row>
    <row r="75" spans="1:3" s="64" customFormat="1">
      <c r="A75" s="169" t="s">
        <v>395</v>
      </c>
      <c r="B75" s="74">
        <v>7</v>
      </c>
      <c r="C75" s="15">
        <v>0.75</v>
      </c>
    </row>
    <row r="76" spans="1:3">
      <c r="A76" s="169" t="s">
        <v>5</v>
      </c>
      <c r="B76" s="24">
        <v>8</v>
      </c>
      <c r="C76" s="15">
        <v>0.68</v>
      </c>
    </row>
    <row r="77" spans="1:3">
      <c r="A77" s="169" t="s">
        <v>6</v>
      </c>
      <c r="B77" s="24">
        <v>9</v>
      </c>
      <c r="C77" s="15">
        <v>1</v>
      </c>
    </row>
  </sheetData>
  <pageMargins left="0.7" right="0.7" top="1.25" bottom="0.75" header="0.3" footer="0.3"/>
  <pageSetup orientation="portrait" r:id="rId1"/>
  <headerFooter>
    <oddHeader xml:space="preserve">&amp;RAppendix H(CD)
&amp;A
Page &amp;P of &amp;N </oddHeader>
  </headerFooter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2:E4"/>
  <sheetViews>
    <sheetView tabSelected="1" workbookViewId="0">
      <selection activeCell="C16" sqref="C16"/>
    </sheetView>
  </sheetViews>
  <sheetFormatPr defaultRowHeight="11.25"/>
  <cols>
    <col min="1" max="1" width="14.140625" style="64" bestFit="1" customWidth="1"/>
    <col min="2" max="5" width="11.140625" style="64" customWidth="1"/>
    <col min="6" max="16384" width="9.140625" style="64"/>
  </cols>
  <sheetData>
    <row r="2" spans="1:5">
      <c r="A2" s="68" t="s">
        <v>91</v>
      </c>
      <c r="B2" s="68">
        <v>-3</v>
      </c>
      <c r="C2" s="68">
        <v>-2</v>
      </c>
      <c r="D2" s="68">
        <v>-1</v>
      </c>
      <c r="E2" s="68" t="s">
        <v>368</v>
      </c>
    </row>
    <row r="3" spans="1:5">
      <c r="A3" s="75" t="s">
        <v>232</v>
      </c>
      <c r="B3" s="73">
        <v>3750000</v>
      </c>
      <c r="C3" s="73">
        <v>34000000</v>
      </c>
      <c r="D3" s="73">
        <v>89000000</v>
      </c>
      <c r="E3" s="73">
        <v>69250000</v>
      </c>
    </row>
    <row r="4" spans="1:5">
      <c r="A4" s="75" t="s">
        <v>231</v>
      </c>
      <c r="B4" s="73">
        <v>0</v>
      </c>
      <c r="C4" s="73">
        <v>17502883</v>
      </c>
      <c r="D4" s="73">
        <v>127075723</v>
      </c>
      <c r="E4" s="73">
        <v>95186910</v>
      </c>
    </row>
  </sheetData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U55"/>
  <sheetViews>
    <sheetView tabSelected="1" workbookViewId="0">
      <selection activeCell="C16" sqref="C16"/>
    </sheetView>
  </sheetViews>
  <sheetFormatPr defaultRowHeight="11.25"/>
  <cols>
    <col min="1" max="1" width="53.28515625" style="1" customWidth="1"/>
    <col min="2" max="6" width="9.140625" style="1"/>
    <col min="7" max="7" width="12.28515625" style="1" customWidth="1"/>
    <col min="8" max="8" width="10.85546875" style="1" bestFit="1" customWidth="1"/>
    <col min="9" max="9" width="10.140625" style="1" customWidth="1"/>
    <col min="10" max="10" width="9.140625" style="1"/>
    <col min="11" max="11" width="9.5703125" style="1" bestFit="1" customWidth="1"/>
    <col min="12" max="17" width="9.140625" style="1"/>
    <col min="18" max="19" width="10.85546875" style="1" bestFit="1" customWidth="1"/>
    <col min="20" max="16384" width="9.140625" style="1"/>
  </cols>
  <sheetData>
    <row r="1" spans="1:21">
      <c r="A1" s="2" t="s">
        <v>7</v>
      </c>
      <c r="B1" s="3" t="s">
        <v>11</v>
      </c>
      <c r="C1" s="3" t="s">
        <v>12</v>
      </c>
      <c r="D1" s="3" t="s">
        <v>14</v>
      </c>
      <c r="E1" s="3" t="s">
        <v>15</v>
      </c>
    </row>
    <row r="2" spans="1:21">
      <c r="A2" s="4" t="s">
        <v>2</v>
      </c>
      <c r="B2" s="5">
        <v>0.84</v>
      </c>
      <c r="C2" s="5">
        <v>0.84</v>
      </c>
      <c r="D2" s="5">
        <v>0.84</v>
      </c>
      <c r="E2" s="5">
        <v>0.84</v>
      </c>
    </row>
    <row r="3" spans="1:21">
      <c r="A3" s="4" t="s">
        <v>4</v>
      </c>
      <c r="B3" s="5">
        <v>0.84</v>
      </c>
      <c r="C3" s="5">
        <v>0.84</v>
      </c>
      <c r="D3" s="5">
        <v>0.43</v>
      </c>
      <c r="E3" s="5">
        <v>0.43</v>
      </c>
    </row>
    <row r="4" spans="1:21">
      <c r="A4" s="4" t="s">
        <v>3</v>
      </c>
      <c r="B4" s="5">
        <v>0.84</v>
      </c>
      <c r="C4" s="5">
        <v>0.84</v>
      </c>
      <c r="D4" s="5">
        <v>0.5</v>
      </c>
      <c r="E4" s="5">
        <v>0.5</v>
      </c>
      <c r="H4" s="83" t="s">
        <v>289</v>
      </c>
      <c r="I4" s="83" t="s">
        <v>290</v>
      </c>
      <c r="J4" s="83" t="s">
        <v>289</v>
      </c>
      <c r="K4" s="83" t="s">
        <v>290</v>
      </c>
      <c r="L4" s="83" t="s">
        <v>289</v>
      </c>
      <c r="M4" s="83" t="s">
        <v>290</v>
      </c>
      <c r="N4" s="83" t="s">
        <v>291</v>
      </c>
      <c r="O4" s="83" t="s">
        <v>292</v>
      </c>
      <c r="P4" s="83" t="s">
        <v>293</v>
      </c>
      <c r="Q4" s="83" t="s">
        <v>293</v>
      </c>
      <c r="R4" s="83" t="s">
        <v>294</v>
      </c>
      <c r="S4" s="83" t="s">
        <v>295</v>
      </c>
      <c r="T4" s="83" t="s">
        <v>296</v>
      </c>
    </row>
    <row r="5" spans="1:21">
      <c r="A5" s="4" t="s">
        <v>393</v>
      </c>
      <c r="B5" s="5">
        <v>0.84</v>
      </c>
      <c r="C5" s="5">
        <v>0.84</v>
      </c>
      <c r="D5" s="5">
        <v>0.47</v>
      </c>
      <c r="E5" s="5">
        <v>0.47</v>
      </c>
      <c r="G5" s="1" t="s">
        <v>270</v>
      </c>
      <c r="H5" s="1">
        <v>400</v>
      </c>
      <c r="I5" s="1">
        <v>8</v>
      </c>
      <c r="J5" s="1">
        <v>230</v>
      </c>
      <c r="K5" s="1">
        <v>16</v>
      </c>
      <c r="L5" s="1">
        <v>230</v>
      </c>
      <c r="M5" s="1">
        <v>24</v>
      </c>
      <c r="N5" s="90">
        <v>42870</v>
      </c>
      <c r="O5" s="90">
        <v>42993</v>
      </c>
      <c r="P5" s="91">
        <f>O5-N5</f>
        <v>123</v>
      </c>
      <c r="Q5" s="1">
        <f>365-P5</f>
        <v>242</v>
      </c>
      <c r="R5" s="92">
        <f>(P5*H5*I5)+(P5*J5*K5)+(Q5*L5*M5)</f>
        <v>2182080</v>
      </c>
      <c r="S5" s="92">
        <f>530*8760</f>
        <v>4642800</v>
      </c>
      <c r="T5" s="95">
        <f>R5/S5</f>
        <v>0.469992246058413</v>
      </c>
      <c r="U5" s="94"/>
    </row>
    <row r="6" spans="1:21">
      <c r="A6" s="4" t="s">
        <v>394</v>
      </c>
      <c r="B6" s="5">
        <v>0.84</v>
      </c>
      <c r="C6" s="5">
        <v>0.84</v>
      </c>
      <c r="D6" s="5">
        <v>0.182</v>
      </c>
      <c r="E6" s="5">
        <v>0.182</v>
      </c>
      <c r="G6" s="1" t="s">
        <v>270</v>
      </c>
      <c r="H6" s="1">
        <v>400</v>
      </c>
      <c r="I6" s="1">
        <v>8</v>
      </c>
      <c r="J6" s="1">
        <v>230</v>
      </c>
      <c r="K6" s="1">
        <v>16</v>
      </c>
      <c r="L6" s="1">
        <v>0</v>
      </c>
      <c r="M6" s="1">
        <v>24</v>
      </c>
      <c r="N6" s="90">
        <v>42870</v>
      </c>
      <c r="O6" s="90">
        <v>42993</v>
      </c>
      <c r="P6" s="91">
        <f>O6-N6</f>
        <v>123</v>
      </c>
      <c r="Q6" s="64">
        <f>365-P6</f>
        <v>242</v>
      </c>
      <c r="R6" s="92">
        <f>(P6*H6*I6)+(P6*J6*K6)+(Q6*L6*M6)</f>
        <v>846240</v>
      </c>
      <c r="S6" s="92">
        <f>530*8760</f>
        <v>4642800</v>
      </c>
      <c r="T6" s="95">
        <f>R6/S6</f>
        <v>0.18226932023778755</v>
      </c>
    </row>
    <row r="7" spans="1:21" s="64" customFormat="1">
      <c r="A7" s="4" t="s">
        <v>395</v>
      </c>
      <c r="B7" s="5">
        <v>0.84</v>
      </c>
      <c r="C7" s="5">
        <v>0.84</v>
      </c>
      <c r="D7" s="5">
        <v>0.182</v>
      </c>
      <c r="E7" s="5">
        <v>0.47</v>
      </c>
    </row>
    <row r="8" spans="1:21">
      <c r="A8" s="4" t="s">
        <v>5</v>
      </c>
      <c r="B8" s="5">
        <v>0.84</v>
      </c>
      <c r="C8" s="5">
        <v>0.84</v>
      </c>
      <c r="D8" s="5">
        <v>0.41</v>
      </c>
      <c r="E8" s="5">
        <v>9.0999999999999998E-2</v>
      </c>
    </row>
    <row r="9" spans="1:21">
      <c r="A9" s="4" t="s">
        <v>6</v>
      </c>
      <c r="B9" s="5">
        <v>0.84</v>
      </c>
      <c r="C9" s="5">
        <v>0.84</v>
      </c>
      <c r="D9" s="5">
        <v>0.84</v>
      </c>
      <c r="E9" s="5">
        <v>0.84</v>
      </c>
    </row>
    <row r="11" spans="1:21">
      <c r="G11" s="1" t="s">
        <v>297</v>
      </c>
    </row>
    <row r="12" spans="1:21">
      <c r="A12" s="64"/>
      <c r="G12" s="1">
        <v>2018</v>
      </c>
      <c r="H12" s="92">
        <v>4364160</v>
      </c>
      <c r="I12" s="93">
        <f>S5*2</f>
        <v>9285600</v>
      </c>
    </row>
    <row r="13" spans="1:21">
      <c r="A13" s="4" t="s">
        <v>127</v>
      </c>
      <c r="G13" s="1">
        <v>2019</v>
      </c>
      <c r="H13" s="92">
        <v>4364160</v>
      </c>
      <c r="I13" s="93">
        <f>I12</f>
        <v>9285600</v>
      </c>
    </row>
    <row r="14" spans="1:21">
      <c r="A14" s="4" t="s">
        <v>134</v>
      </c>
      <c r="G14" s="1">
        <v>2020</v>
      </c>
      <c r="H14" s="92">
        <v>4364160</v>
      </c>
      <c r="I14" s="93">
        <f t="shared" ref="I14:I19" si="0">I13</f>
        <v>9285600</v>
      </c>
    </row>
    <row r="15" spans="1:21">
      <c r="A15" s="4" t="s">
        <v>135</v>
      </c>
      <c r="G15" s="1">
        <v>2021</v>
      </c>
      <c r="H15" s="92">
        <v>4364160</v>
      </c>
      <c r="I15" s="93">
        <f t="shared" si="0"/>
        <v>9285600</v>
      </c>
    </row>
    <row r="16" spans="1:21">
      <c r="A16" s="4" t="s">
        <v>136</v>
      </c>
      <c r="G16" s="1">
        <v>2022</v>
      </c>
      <c r="H16" s="92">
        <f>230*2*8760</f>
        <v>4029600</v>
      </c>
      <c r="I16" s="93">
        <f t="shared" si="0"/>
        <v>9285600</v>
      </c>
    </row>
    <row r="17" spans="1:13">
      <c r="A17" s="4" t="s">
        <v>137</v>
      </c>
      <c r="G17" s="1">
        <v>2023</v>
      </c>
      <c r="H17" s="92">
        <f>230*2*8760</f>
        <v>4029600</v>
      </c>
      <c r="I17" s="93">
        <f t="shared" si="0"/>
        <v>9285600</v>
      </c>
    </row>
    <row r="18" spans="1:13">
      <c r="A18" s="4" t="s">
        <v>138</v>
      </c>
      <c r="G18" s="1">
        <v>2024</v>
      </c>
      <c r="H18" s="92">
        <f>230*2*8760</f>
        <v>4029600</v>
      </c>
      <c r="I18" s="93">
        <f t="shared" si="0"/>
        <v>9285600</v>
      </c>
    </row>
    <row r="19" spans="1:13">
      <c r="A19" s="4" t="s">
        <v>128</v>
      </c>
      <c r="G19" s="1">
        <v>2025</v>
      </c>
      <c r="H19" s="93">
        <f>R6</f>
        <v>846240</v>
      </c>
      <c r="I19" s="93">
        <f t="shared" si="0"/>
        <v>9285600</v>
      </c>
      <c r="K19" s="93">
        <f>SUM(H12:H19)</f>
        <v>30391680</v>
      </c>
      <c r="L19" s="93">
        <f>SUM(I12:I19)</f>
        <v>74284800</v>
      </c>
      <c r="M19" s="95">
        <f>K19/L19</f>
        <v>0.40912380460067199</v>
      </c>
    </row>
    <row r="20" spans="1:13">
      <c r="A20" s="4" t="s">
        <v>139</v>
      </c>
      <c r="G20" s="1">
        <v>2026</v>
      </c>
      <c r="H20" s="93">
        <f>H19/2</f>
        <v>423120</v>
      </c>
      <c r="I20" s="93">
        <f>S5</f>
        <v>4642800</v>
      </c>
    </row>
    <row r="21" spans="1:13">
      <c r="A21" s="4" t="s">
        <v>140</v>
      </c>
      <c r="G21" s="1">
        <v>2027</v>
      </c>
      <c r="H21" s="93">
        <f t="shared" ref="H21:I23" si="1">H20</f>
        <v>423120</v>
      </c>
      <c r="I21" s="93">
        <f t="shared" si="1"/>
        <v>4642800</v>
      </c>
    </row>
    <row r="22" spans="1:13">
      <c r="A22" s="4" t="s">
        <v>141</v>
      </c>
      <c r="G22" s="64">
        <v>2028</v>
      </c>
      <c r="H22" s="93">
        <f t="shared" si="1"/>
        <v>423120</v>
      </c>
      <c r="I22" s="93">
        <f t="shared" si="1"/>
        <v>4642800</v>
      </c>
    </row>
    <row r="23" spans="1:13">
      <c r="A23" s="4" t="s">
        <v>142</v>
      </c>
      <c r="G23" s="64">
        <v>2029</v>
      </c>
      <c r="H23" s="93">
        <f t="shared" si="1"/>
        <v>423120</v>
      </c>
      <c r="I23" s="93">
        <f t="shared" si="1"/>
        <v>4642800</v>
      </c>
      <c r="K23" s="93">
        <f>SUM(H20:H23)</f>
        <v>1692480</v>
      </c>
      <c r="L23" s="93">
        <f>SUM(I20:I23)</f>
        <v>18571200</v>
      </c>
      <c r="M23" s="95">
        <f>K23/L23</f>
        <v>9.1134660118893776E-2</v>
      </c>
    </row>
    <row r="24" spans="1:13">
      <c r="A24" s="4" t="s">
        <v>129</v>
      </c>
    </row>
    <row r="25" spans="1:13">
      <c r="A25" s="4" t="s">
        <v>143</v>
      </c>
    </row>
    <row r="26" spans="1:13">
      <c r="A26" s="4" t="s">
        <v>144</v>
      </c>
      <c r="H26" s="93">
        <f>SUM(H12:H23)</f>
        <v>32084160</v>
      </c>
      <c r="I26" s="93">
        <f>SUM(I12:I23)</f>
        <v>92856000</v>
      </c>
      <c r="K26" s="1">
        <f>H26/I26</f>
        <v>0.34552597570431637</v>
      </c>
    </row>
    <row r="27" spans="1:13">
      <c r="A27" s="4" t="s">
        <v>145</v>
      </c>
    </row>
    <row r="28" spans="1:13">
      <c r="A28" s="4" t="s">
        <v>146</v>
      </c>
    </row>
    <row r="29" spans="1:13">
      <c r="A29" s="4" t="s">
        <v>130</v>
      </c>
    </row>
    <row r="30" spans="1:13">
      <c r="A30" s="4" t="s">
        <v>147</v>
      </c>
    </row>
    <row r="31" spans="1:13">
      <c r="A31" s="4" t="s">
        <v>148</v>
      </c>
    </row>
    <row r="32" spans="1:13">
      <c r="A32" s="4" t="s">
        <v>149</v>
      </c>
    </row>
    <row r="33" spans="1:1">
      <c r="A33" s="4" t="s">
        <v>150</v>
      </c>
    </row>
    <row r="34" spans="1:1">
      <c r="A34" s="4" t="s">
        <v>131</v>
      </c>
    </row>
    <row r="35" spans="1:1">
      <c r="A35" s="4" t="s">
        <v>151</v>
      </c>
    </row>
    <row r="36" spans="1:1">
      <c r="A36" s="4" t="s">
        <v>152</v>
      </c>
    </row>
    <row r="37" spans="1:1">
      <c r="A37" s="4" t="s">
        <v>153</v>
      </c>
    </row>
    <row r="38" spans="1:1">
      <c r="A38" s="4" t="s">
        <v>154</v>
      </c>
    </row>
    <row r="39" spans="1:1">
      <c r="A39" s="4" t="s">
        <v>132</v>
      </c>
    </row>
    <row r="40" spans="1:1">
      <c r="A40" s="4" t="s">
        <v>245</v>
      </c>
    </row>
    <row r="41" spans="1:1">
      <c r="A41" s="4" t="s">
        <v>155</v>
      </c>
    </row>
    <row r="42" spans="1:1">
      <c r="A42" s="4" t="s">
        <v>156</v>
      </c>
    </row>
    <row r="43" spans="1:1">
      <c r="A43" s="4" t="s">
        <v>157</v>
      </c>
    </row>
    <row r="44" spans="1:1">
      <c r="A44" s="4" t="s">
        <v>158</v>
      </c>
    </row>
    <row r="45" spans="1:1">
      <c r="A45" s="4" t="s">
        <v>159</v>
      </c>
    </row>
    <row r="46" spans="1:1">
      <c r="A46" s="4" t="s">
        <v>133</v>
      </c>
    </row>
    <row r="47" spans="1:1">
      <c r="A47" s="4" t="s">
        <v>257</v>
      </c>
    </row>
    <row r="48" spans="1:1">
      <c r="A48" s="4" t="s">
        <v>258</v>
      </c>
    </row>
    <row r="49" spans="1:1">
      <c r="A49" s="4" t="s">
        <v>259</v>
      </c>
    </row>
    <row r="50" spans="1:1">
      <c r="A50" s="4" t="s">
        <v>260</v>
      </c>
    </row>
    <row r="51" spans="1:1">
      <c r="A51" s="4" t="s">
        <v>261</v>
      </c>
    </row>
    <row r="52" spans="1:1" s="64" customFormat="1">
      <c r="A52" s="4" t="s">
        <v>269</v>
      </c>
    </row>
    <row r="53" spans="1:1">
      <c r="A53" s="4" t="s">
        <v>262</v>
      </c>
    </row>
    <row r="54" spans="1:1">
      <c r="A54" s="4" t="s">
        <v>263</v>
      </c>
    </row>
    <row r="55" spans="1:1">
      <c r="A55" s="4" t="s">
        <v>264</v>
      </c>
    </row>
  </sheetData>
  <pageMargins left="0.7" right="0.7" top="1.25" bottom="0.75" header="0.3" footer="0.3"/>
  <pageSetup orientation="portrait" r:id="rId1"/>
  <headerFooter>
    <oddHeader xml:space="preserve">&amp;RAppendix H(CD)
&amp;A
Page &amp;P of &amp;N 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391BA24A55FEE48A73E5CB5910F0C8F" ma:contentTypeVersion="4" ma:contentTypeDescription="Create a new document." ma:contentTypeScope="" ma:versionID="d51d0e482fe3a775f7983b3bfdb578c2">
  <xsd:schema xmlns:xsd="http://www.w3.org/2001/XMLSchema" xmlns:xs="http://www.w3.org/2001/XMLSchema" xmlns:p="http://schemas.microsoft.com/office/2006/metadata/properties" xmlns:ns2="6f487479-944e-4f4e-bbe1-06843a1c9421" targetNamespace="http://schemas.microsoft.com/office/2006/metadata/properties" ma:root="true" ma:fieldsID="ecbae15922c67271358054f60433d742" ns2:_="">
    <xsd:import namespace="6f487479-944e-4f4e-bbe1-06843a1c94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487479-944e-4f4e-bbe1-06843a1c94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F95F763-18CA-42EB-B7F9-3ADFA70F09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f487479-944e-4f4e-bbe1-06843a1c94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33DFF8-777F-4F00-8FFA-3FA81ED168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6304CF-D6E3-450C-B12D-91EBAA58C3C8}">
  <ds:schemaRefs>
    <ds:schemaRef ds:uri="http://purl.org/dc/terms/"/>
    <ds:schemaRef ds:uri="a0010464-bced-431b-bfce-d0b605194fdb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14</vt:i4>
      </vt:variant>
    </vt:vector>
  </HeadingPairs>
  <TitlesOfParts>
    <vt:vector size="35" baseType="lpstr">
      <vt:lpstr>Summary</vt:lpstr>
      <vt:lpstr>Scenario 1</vt:lpstr>
      <vt:lpstr>Scenario 2</vt:lpstr>
      <vt:lpstr>Scenario 3</vt:lpstr>
      <vt:lpstr>Scenario 4</vt:lpstr>
      <vt:lpstr>Scenario 5</vt:lpstr>
      <vt:lpstr>Scenario 6</vt:lpstr>
      <vt:lpstr>Scenario 7</vt:lpstr>
      <vt:lpstr>Scenario 8</vt:lpstr>
      <vt:lpstr>Scenario 9</vt:lpstr>
      <vt:lpstr>Scenario 10</vt:lpstr>
      <vt:lpstr>Scenario 11</vt:lpstr>
      <vt:lpstr>Sc11 Sub1</vt:lpstr>
      <vt:lpstr>CapX</vt:lpstr>
      <vt:lpstr>Capx - H2O</vt:lpstr>
      <vt:lpstr>Variable</vt:lpstr>
      <vt:lpstr>Fixed - Labor</vt:lpstr>
      <vt:lpstr>HeadCount</vt:lpstr>
      <vt:lpstr>Fixed - Other</vt:lpstr>
      <vt:lpstr>Extras</vt:lpstr>
      <vt:lpstr>Tables</vt:lpstr>
      <vt:lpstr>'Sc11 Sub1'!Print_Area</vt:lpstr>
      <vt:lpstr>'Scenario 1'!Print_Area</vt:lpstr>
      <vt:lpstr>'Scenario 10'!Print_Area</vt:lpstr>
      <vt:lpstr>'Scenario 11'!Print_Area</vt:lpstr>
      <vt:lpstr>'Scenario 2'!Print_Area</vt:lpstr>
      <vt:lpstr>'Scenario 3'!Print_Area</vt:lpstr>
      <vt:lpstr>'Scenario 4'!Print_Area</vt:lpstr>
      <vt:lpstr>'Scenario 5'!Print_Area</vt:lpstr>
      <vt:lpstr>'Scenario 6'!Print_Area</vt:lpstr>
      <vt:lpstr>'Scenario 7'!Print_Area</vt:lpstr>
      <vt:lpstr>'Scenario 8'!Print_Area</vt:lpstr>
      <vt:lpstr>'Scenario 9'!Print_Area</vt:lpstr>
      <vt:lpstr>Scenario</vt:lpstr>
      <vt:lpstr>Water</vt:lpstr>
    </vt:vector>
  </TitlesOfParts>
  <Company>Xcel Energy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Elsey</dc:creator>
  <cp:lastModifiedBy>Jeff Comer</cp:lastModifiedBy>
  <cp:lastPrinted>2018-07-11T20:11:12Z</cp:lastPrinted>
  <dcterms:created xsi:type="dcterms:W3CDTF">2017-05-22T19:10:17Z</dcterms:created>
  <dcterms:modified xsi:type="dcterms:W3CDTF">2018-07-11T20:11:16Z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0x0101009391BA24A55FEE48A73E5CB5910F0C8F</vt:lpwstr>
  </property>
</Properties>
</file>